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https://njuedu-my.sharepoint.cn/personal/522024750032_365_nju_edu_cn/Documents/NJU/ML in ENV/ML/virus/细菌/K-mer特征/"/>
    </mc:Choice>
  </mc:AlternateContent>
  <xr:revisionPtr revIDLastSave="148" documentId="8_{E477E0D6-C2D2-4C79-937D-1C7F5A9EEEE8}" xr6:coauthVersionLast="47" xr6:coauthVersionMax="47" xr10:uidLastSave="{28342425-DD26-41FF-BA1D-66F2AA7E8581}"/>
  <bookViews>
    <workbookView xWindow="-120" yWindow="-120" windowWidth="29040" windowHeight="15720" activeTab="1" xr2:uid="{00000000-000D-0000-FFFF-FFFF00000000}"/>
  </bookViews>
  <sheets>
    <sheet name="总" sheetId="3" r:id="rId1"/>
    <sheet name="python" sheetId="1" r:id="rId2"/>
    <sheet name="无孢子" sheetId="6" r:id="rId3"/>
    <sheet name="新细菌" sheetId="15" r:id="rId4"/>
    <sheet name="outerlier remove" sheetId="14" r:id="rId5"/>
    <sheet name="小提琴" sheetId="12" r:id="rId6"/>
    <sheet name="验证" sheetId="13" r:id="rId7"/>
    <sheet name="遗传信息" sheetId="2" r:id="rId8"/>
    <sheet name="Sheet1" sheetId="9" r:id="rId9"/>
    <sheet name="特征输入+2-mer+3-mer" sheetId="5" r:id="rId10"/>
    <sheet name="2-mer" sheetId="7" r:id="rId11"/>
    <sheet name="3-mer" sheetId="8" r:id="rId12"/>
    <sheet name="Sheet2" sheetId="11" r:id="rId13"/>
  </sheets>
  <definedNames>
    <definedName name="_xlnm._FilterDatabase" localSheetId="1" hidden="1">python!$A$1:$EA$400</definedName>
    <definedName name="_xlnm._FilterDatabase" localSheetId="5" hidden="1">小提琴!$A$1:$CN$338</definedName>
    <definedName name="_xlnm._FilterDatabase" localSheetId="6" hidden="1">验证!$A$1:$J$72</definedName>
    <definedName name="_xlnm._FilterDatabase" localSheetId="0" hidden="1">总!$A$1:$M$412</definedName>
    <definedName name="bbib10" localSheetId="0">总!#REF!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90" i="14" l="1"/>
  <c r="F389" i="14"/>
  <c r="F388" i="14"/>
  <c r="F387" i="14"/>
  <c r="F386" i="14"/>
  <c r="F385" i="14"/>
  <c r="F384" i="14"/>
  <c r="F383" i="14"/>
  <c r="F382" i="14"/>
  <c r="F381" i="14"/>
  <c r="F380" i="14"/>
  <c r="F379" i="14"/>
  <c r="F378" i="14"/>
  <c r="F377" i="14"/>
  <c r="F376" i="14"/>
  <c r="F375" i="14"/>
  <c r="F374" i="14"/>
  <c r="F373" i="14"/>
  <c r="F372" i="14"/>
  <c r="F371" i="14"/>
  <c r="F370" i="14"/>
  <c r="F369" i="14"/>
  <c r="F368" i="14"/>
  <c r="F367" i="14"/>
  <c r="F366" i="14"/>
  <c r="F365" i="14"/>
  <c r="F364" i="14"/>
  <c r="F363" i="14"/>
  <c r="F362" i="14"/>
  <c r="F361" i="14"/>
  <c r="F360" i="14"/>
  <c r="F359" i="14"/>
  <c r="F358" i="14"/>
  <c r="F357" i="14"/>
  <c r="F356" i="14"/>
  <c r="F355" i="14"/>
  <c r="F354" i="14"/>
  <c r="F353" i="14"/>
  <c r="F352" i="14"/>
  <c r="F351" i="14"/>
  <c r="F350" i="14"/>
  <c r="F349" i="14"/>
  <c r="F348" i="14"/>
  <c r="F347" i="14"/>
  <c r="F346" i="14"/>
  <c r="F345" i="14"/>
  <c r="F344" i="14"/>
  <c r="F343" i="14"/>
  <c r="F342" i="14"/>
  <c r="F341" i="14"/>
  <c r="F340" i="14"/>
  <c r="F339" i="14"/>
  <c r="F338" i="14"/>
  <c r="F337" i="14"/>
  <c r="F336" i="14"/>
  <c r="F335" i="14"/>
  <c r="F334" i="14"/>
  <c r="F333" i="14"/>
  <c r="F332" i="14"/>
  <c r="F331" i="14"/>
  <c r="F330" i="14"/>
  <c r="F329" i="14"/>
  <c r="F328" i="14"/>
  <c r="F327" i="14"/>
  <c r="F326" i="14"/>
  <c r="F325" i="14"/>
  <c r="F324" i="14"/>
  <c r="F323" i="14"/>
  <c r="F322" i="14"/>
  <c r="F321" i="14"/>
  <c r="F320" i="14"/>
  <c r="F319" i="14"/>
  <c r="F318" i="14"/>
  <c r="F317" i="14"/>
  <c r="F316" i="14"/>
  <c r="F315" i="14"/>
  <c r="F314" i="14"/>
  <c r="F313" i="14"/>
  <c r="F312" i="14"/>
  <c r="F311" i="14"/>
  <c r="F310" i="14"/>
  <c r="F309" i="14"/>
  <c r="F308" i="14"/>
  <c r="F307" i="14"/>
  <c r="F306" i="14"/>
  <c r="F305" i="14"/>
  <c r="F304" i="14"/>
  <c r="F303" i="14"/>
  <c r="F302" i="14"/>
  <c r="F301" i="14"/>
  <c r="F300" i="14"/>
  <c r="F299" i="14"/>
  <c r="F298" i="14"/>
  <c r="F297" i="14"/>
  <c r="F296" i="14"/>
  <c r="F295" i="14"/>
  <c r="F294" i="14"/>
  <c r="F293" i="14"/>
  <c r="F292" i="14"/>
  <c r="F291" i="14"/>
  <c r="F290" i="14"/>
  <c r="F289" i="14"/>
  <c r="F288" i="14"/>
  <c r="F287" i="14"/>
  <c r="F286" i="14"/>
  <c r="F285" i="14"/>
  <c r="F284" i="14"/>
  <c r="F283" i="14"/>
  <c r="F282" i="14"/>
  <c r="F281" i="14"/>
  <c r="F280" i="14"/>
  <c r="F279" i="14"/>
  <c r="F278" i="14"/>
  <c r="F277" i="14"/>
  <c r="F276" i="14"/>
  <c r="F275" i="14"/>
  <c r="F274" i="14"/>
  <c r="F273" i="14"/>
  <c r="F272" i="14"/>
  <c r="F271" i="14"/>
  <c r="F270" i="14"/>
  <c r="F269" i="14"/>
  <c r="F268" i="14"/>
  <c r="F267" i="14"/>
  <c r="F266" i="14"/>
  <c r="F265" i="14"/>
  <c r="F264" i="14"/>
  <c r="F263" i="14"/>
  <c r="F262" i="14"/>
  <c r="F261" i="14"/>
  <c r="F260" i="14"/>
  <c r="F259" i="14"/>
  <c r="F258" i="14"/>
  <c r="F257" i="14"/>
  <c r="F256" i="14"/>
  <c r="F255" i="14"/>
  <c r="F254" i="14"/>
  <c r="F253" i="14"/>
  <c r="F252" i="14"/>
  <c r="F251" i="14"/>
  <c r="F250" i="14"/>
  <c r="F249" i="14"/>
  <c r="F248" i="14"/>
  <c r="F247" i="14"/>
  <c r="F246" i="14"/>
  <c r="F245" i="14"/>
  <c r="F244" i="14"/>
  <c r="F243" i="14"/>
  <c r="F242" i="14"/>
  <c r="F241" i="14"/>
  <c r="F240" i="14"/>
  <c r="F239" i="14"/>
  <c r="F238" i="14"/>
  <c r="F237" i="14"/>
  <c r="F236" i="14"/>
  <c r="F235" i="14"/>
  <c r="F234" i="14"/>
  <c r="F233" i="14"/>
  <c r="F232" i="14"/>
  <c r="F231" i="14"/>
  <c r="F230" i="14"/>
  <c r="F229" i="14"/>
  <c r="F228" i="14"/>
  <c r="F227" i="14"/>
  <c r="F226" i="14"/>
  <c r="F225" i="14"/>
  <c r="F224" i="14"/>
  <c r="F223" i="14"/>
  <c r="F222" i="14"/>
  <c r="F221" i="14"/>
  <c r="F220" i="14"/>
  <c r="F219" i="14"/>
  <c r="F218" i="14"/>
  <c r="F217" i="14"/>
  <c r="F216" i="14"/>
  <c r="F215" i="14"/>
  <c r="F214" i="14"/>
  <c r="F213" i="14"/>
  <c r="F212" i="14"/>
  <c r="F211" i="14"/>
  <c r="F210" i="14"/>
  <c r="F209" i="14"/>
  <c r="F208" i="14"/>
  <c r="F207" i="14"/>
  <c r="F206" i="14"/>
  <c r="F205" i="14"/>
  <c r="F204" i="14"/>
  <c r="F203" i="14"/>
  <c r="F202" i="14"/>
  <c r="F201" i="14"/>
  <c r="F200" i="14"/>
  <c r="F199" i="14"/>
  <c r="F198" i="14"/>
  <c r="F197" i="14"/>
  <c r="F196" i="14"/>
  <c r="F195" i="14"/>
  <c r="F194" i="14"/>
  <c r="F193" i="14"/>
  <c r="F192" i="14"/>
  <c r="F191" i="14"/>
  <c r="F190" i="14"/>
  <c r="F189" i="14"/>
  <c r="F188" i="14"/>
  <c r="F187" i="14"/>
  <c r="F186" i="14"/>
  <c r="F185" i="14"/>
  <c r="F184" i="14"/>
  <c r="F183" i="14"/>
  <c r="F182" i="14"/>
  <c r="F181" i="14"/>
  <c r="F180" i="14"/>
  <c r="F179" i="14"/>
  <c r="F178" i="14"/>
  <c r="F177" i="14"/>
  <c r="F176" i="14"/>
  <c r="F175" i="14"/>
  <c r="F174" i="14"/>
  <c r="F173" i="14"/>
  <c r="F172" i="14"/>
  <c r="F171" i="14"/>
  <c r="F170" i="14"/>
  <c r="F169" i="14"/>
  <c r="F168" i="14"/>
  <c r="F167" i="14"/>
  <c r="F166" i="14"/>
  <c r="F165" i="14"/>
  <c r="F164" i="14"/>
  <c r="F163" i="14"/>
  <c r="F162" i="14"/>
  <c r="F161" i="14"/>
  <c r="F160" i="14"/>
  <c r="F159" i="14"/>
  <c r="F158" i="14"/>
  <c r="F157" i="14"/>
  <c r="F156" i="14"/>
  <c r="F155" i="14"/>
  <c r="F154" i="14"/>
  <c r="F153" i="14"/>
  <c r="F152" i="14"/>
  <c r="F151" i="14"/>
  <c r="F150" i="14"/>
  <c r="F149" i="14"/>
  <c r="F148" i="14"/>
  <c r="F147" i="14"/>
  <c r="F146" i="14"/>
  <c r="F145" i="14"/>
  <c r="F144" i="14"/>
  <c r="F143" i="14"/>
  <c r="F142" i="14"/>
  <c r="F141" i="14"/>
  <c r="F140" i="14"/>
  <c r="F139" i="14"/>
  <c r="F138" i="14"/>
  <c r="F137" i="14"/>
  <c r="F136" i="14"/>
  <c r="F135" i="14"/>
  <c r="F134" i="14"/>
  <c r="F133" i="14"/>
  <c r="F132" i="14"/>
  <c r="F131" i="14"/>
  <c r="F130" i="14"/>
  <c r="F129" i="14"/>
  <c r="F128" i="14"/>
  <c r="F127" i="14"/>
  <c r="F126" i="14"/>
  <c r="F125" i="14"/>
  <c r="F124" i="14"/>
  <c r="F123" i="14"/>
  <c r="F122" i="14"/>
  <c r="F121" i="14"/>
  <c r="F120" i="14"/>
  <c r="F119" i="14"/>
  <c r="F118" i="14"/>
  <c r="F117" i="14"/>
  <c r="F116" i="14"/>
  <c r="F115" i="14"/>
  <c r="F114" i="14"/>
  <c r="F113" i="14"/>
  <c r="F112" i="14"/>
  <c r="F111" i="14"/>
  <c r="F110" i="14"/>
  <c r="F109" i="14"/>
  <c r="F108" i="14"/>
  <c r="F107" i="14"/>
  <c r="F106" i="14"/>
  <c r="F105" i="14"/>
  <c r="F104" i="14"/>
  <c r="F103" i="14"/>
  <c r="F102" i="14"/>
  <c r="F101" i="14"/>
  <c r="F100" i="14"/>
  <c r="F99" i="14"/>
  <c r="F98" i="14"/>
  <c r="F97" i="14"/>
  <c r="F96" i="14"/>
  <c r="F95" i="14"/>
  <c r="F94" i="14"/>
  <c r="F93" i="14"/>
  <c r="F92" i="14"/>
  <c r="F91" i="14"/>
  <c r="F90" i="14"/>
  <c r="F89" i="14"/>
  <c r="F88" i="14"/>
  <c r="F87" i="14"/>
  <c r="F86" i="14"/>
  <c r="F85" i="14"/>
  <c r="F84" i="14"/>
  <c r="F83" i="14"/>
  <c r="F82" i="14"/>
  <c r="F81" i="14"/>
  <c r="F80" i="14"/>
  <c r="F79" i="14"/>
  <c r="F78" i="14"/>
  <c r="F77" i="14"/>
  <c r="F76" i="14"/>
  <c r="F75" i="14"/>
  <c r="F74" i="14"/>
  <c r="F73" i="14"/>
  <c r="F72" i="14"/>
  <c r="F71" i="14"/>
  <c r="F70" i="14"/>
  <c r="F69" i="14"/>
  <c r="F68" i="14"/>
  <c r="F67" i="14"/>
  <c r="F66" i="14"/>
  <c r="F65" i="14"/>
  <c r="F64" i="14"/>
  <c r="F63" i="14"/>
  <c r="F62" i="14"/>
  <c r="F61" i="14"/>
  <c r="F60" i="14"/>
  <c r="F59" i="14"/>
  <c r="F58" i="14"/>
  <c r="F57" i="14"/>
  <c r="F56" i="14"/>
  <c r="F55" i="14"/>
  <c r="F54" i="14"/>
  <c r="F53" i="14"/>
  <c r="F52" i="14"/>
  <c r="F51" i="14"/>
  <c r="F50" i="14"/>
  <c r="F49" i="14"/>
  <c r="F48" i="14"/>
  <c r="F47" i="14"/>
  <c r="F46" i="14"/>
  <c r="F45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F7" i="14"/>
  <c r="F6" i="14"/>
  <c r="F5" i="14"/>
  <c r="F4" i="14"/>
  <c r="F3" i="14"/>
  <c r="F2" i="14"/>
  <c r="AC8" i="11"/>
  <c r="J60" i="12"/>
  <c r="J56" i="12"/>
  <c r="H241" i="12"/>
  <c r="H240" i="12"/>
  <c r="H239" i="12"/>
  <c r="H238" i="12"/>
  <c r="H237" i="12"/>
  <c r="H236" i="12"/>
  <c r="H235" i="12"/>
  <c r="H234" i="12"/>
  <c r="H233" i="12"/>
  <c r="H232" i="12"/>
  <c r="H231" i="12"/>
  <c r="H230" i="12"/>
  <c r="H229" i="12"/>
  <c r="H228" i="12"/>
  <c r="H227" i="12"/>
  <c r="H226" i="12"/>
  <c r="H225" i="12"/>
  <c r="H224" i="12"/>
  <c r="H223" i="12"/>
  <c r="H222" i="12"/>
  <c r="H221" i="12"/>
  <c r="H220" i="12"/>
  <c r="H219" i="12"/>
  <c r="H218" i="12"/>
  <c r="H217" i="12"/>
  <c r="H216" i="12"/>
  <c r="I215" i="12"/>
  <c r="E156" i="12"/>
  <c r="E155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2" i="12"/>
  <c r="E81" i="12"/>
  <c r="E79" i="12"/>
  <c r="E78" i="12"/>
  <c r="E76" i="12"/>
  <c r="E75" i="12"/>
  <c r="E73" i="12"/>
  <c r="E72" i="12"/>
  <c r="E70" i="12"/>
  <c r="E69" i="12"/>
  <c r="F210" i="1"/>
  <c r="F211" i="1"/>
  <c r="F212" i="1"/>
  <c r="F213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2" i="1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2" i="5"/>
  <c r="I382" i="5"/>
  <c r="I384" i="5"/>
  <c r="I383" i="5"/>
  <c r="I381" i="5"/>
  <c r="CL3" i="5"/>
  <c r="CL4" i="5"/>
  <c r="CL5" i="5"/>
  <c r="CL6" i="5"/>
  <c r="CL7" i="5"/>
  <c r="CL8" i="5"/>
  <c r="CL9" i="5"/>
  <c r="CL10" i="5"/>
  <c r="CL11" i="5"/>
  <c r="CL12" i="5"/>
  <c r="CL13" i="5"/>
  <c r="CL14" i="5"/>
  <c r="CL15" i="5"/>
  <c r="CL16" i="5"/>
  <c r="CL17" i="5"/>
  <c r="CL18" i="5"/>
  <c r="CL19" i="5"/>
  <c r="CL20" i="5"/>
  <c r="CL21" i="5"/>
  <c r="CL22" i="5"/>
  <c r="CL23" i="5"/>
  <c r="CL24" i="5"/>
  <c r="CL25" i="5"/>
  <c r="CL26" i="5"/>
  <c r="CL27" i="5"/>
  <c r="CL28" i="5"/>
  <c r="CL29" i="5"/>
  <c r="CL30" i="5"/>
  <c r="CL31" i="5"/>
  <c r="CL32" i="5"/>
  <c r="CL33" i="5"/>
  <c r="CL34" i="5"/>
  <c r="CL35" i="5"/>
  <c r="CL36" i="5"/>
  <c r="CL37" i="5"/>
  <c r="CL38" i="5"/>
  <c r="CL39" i="5"/>
  <c r="CL40" i="5"/>
  <c r="CL41" i="5"/>
  <c r="CL42" i="5"/>
  <c r="CL43" i="5"/>
  <c r="CL44" i="5"/>
  <c r="CL45" i="5"/>
  <c r="CL46" i="5"/>
  <c r="CL47" i="5"/>
  <c r="CL48" i="5"/>
  <c r="CL49" i="5"/>
  <c r="CL50" i="5"/>
  <c r="CL51" i="5"/>
  <c r="CL52" i="5"/>
  <c r="CL53" i="5"/>
  <c r="CL54" i="5"/>
  <c r="CL55" i="5"/>
  <c r="CL56" i="5"/>
  <c r="CL57" i="5"/>
  <c r="CL58" i="5"/>
  <c r="CL59" i="5"/>
  <c r="CL60" i="5"/>
  <c r="CL61" i="5"/>
  <c r="CL62" i="5"/>
  <c r="CL63" i="5"/>
  <c r="CL64" i="5"/>
  <c r="CL65" i="5"/>
  <c r="CL66" i="5"/>
  <c r="CL67" i="5"/>
  <c r="CL68" i="5"/>
  <c r="CL69" i="5"/>
  <c r="CL70" i="5"/>
  <c r="CL71" i="5"/>
  <c r="CL72" i="5"/>
  <c r="CL73" i="5"/>
  <c r="CL74" i="5"/>
  <c r="CL75" i="5"/>
  <c r="CL76" i="5"/>
  <c r="CL77" i="5"/>
  <c r="CL78" i="5"/>
  <c r="CL79" i="5"/>
  <c r="CL80" i="5"/>
  <c r="CL81" i="5"/>
  <c r="CL82" i="5"/>
  <c r="CL83" i="5"/>
  <c r="CL84" i="5"/>
  <c r="CL85" i="5"/>
  <c r="CL86" i="5"/>
  <c r="CL87" i="5"/>
  <c r="CL88" i="5"/>
  <c r="CL89" i="5"/>
  <c r="CL90" i="5"/>
  <c r="CL91" i="5"/>
  <c r="CL92" i="5"/>
  <c r="CL93" i="5"/>
  <c r="CL94" i="5"/>
  <c r="CL95" i="5"/>
  <c r="CL96" i="5"/>
  <c r="CL97" i="5"/>
  <c r="CL98" i="5"/>
  <c r="CL99" i="5"/>
  <c r="CL100" i="5"/>
  <c r="CL101" i="5"/>
  <c r="CL102" i="5"/>
  <c r="CL103" i="5"/>
  <c r="CL104" i="5"/>
  <c r="CL105" i="5"/>
  <c r="CL106" i="5"/>
  <c r="CL107" i="5"/>
  <c r="CL108" i="5"/>
  <c r="CL109" i="5"/>
  <c r="CL110" i="5"/>
  <c r="CL111" i="5"/>
  <c r="CL112" i="5"/>
  <c r="CL113" i="5"/>
  <c r="CL114" i="5"/>
  <c r="CL115" i="5"/>
  <c r="CL116" i="5"/>
  <c r="CL117" i="5"/>
  <c r="CL118" i="5"/>
  <c r="CL119" i="5"/>
  <c r="CL120" i="5"/>
  <c r="CL121" i="5"/>
  <c r="CL122" i="5"/>
  <c r="CL123" i="5"/>
  <c r="CL124" i="5"/>
  <c r="CL125" i="5"/>
  <c r="CL126" i="5"/>
  <c r="CL127" i="5"/>
  <c r="CL128" i="5"/>
  <c r="CL129" i="5"/>
  <c r="CL130" i="5"/>
  <c r="CL131" i="5"/>
  <c r="CL132" i="5"/>
  <c r="CL133" i="5"/>
  <c r="CL134" i="5"/>
  <c r="CL135" i="5"/>
  <c r="CL136" i="5"/>
  <c r="CL137" i="5"/>
  <c r="CL138" i="5"/>
  <c r="CL139" i="5"/>
  <c r="CL140" i="5"/>
  <c r="CL141" i="5"/>
  <c r="CL142" i="5"/>
  <c r="CL143" i="5"/>
  <c r="CL144" i="5"/>
  <c r="CL145" i="5"/>
  <c r="CL146" i="5"/>
  <c r="CL147" i="5"/>
  <c r="CL148" i="5"/>
  <c r="CL149" i="5"/>
  <c r="CL150" i="5"/>
  <c r="CL151" i="5"/>
  <c r="CL152" i="5"/>
  <c r="CL153" i="5"/>
  <c r="CL154" i="5"/>
  <c r="CL155" i="5"/>
  <c r="CL156" i="5"/>
  <c r="CL157" i="5"/>
  <c r="CL158" i="5"/>
  <c r="CL159" i="5"/>
  <c r="CL160" i="5"/>
  <c r="CL161" i="5"/>
  <c r="CL162" i="5"/>
  <c r="CL163" i="5"/>
  <c r="CL164" i="5"/>
  <c r="CL165" i="5"/>
  <c r="CL166" i="5"/>
  <c r="CL167" i="5"/>
  <c r="CL168" i="5"/>
  <c r="CL169" i="5"/>
  <c r="CL170" i="5"/>
  <c r="CL171" i="5"/>
  <c r="CL172" i="5"/>
  <c r="CL173" i="5"/>
  <c r="CL174" i="5"/>
  <c r="CL175" i="5"/>
  <c r="CL176" i="5"/>
  <c r="CL177" i="5"/>
  <c r="CL178" i="5"/>
  <c r="CL179" i="5"/>
  <c r="CL180" i="5"/>
  <c r="CL181" i="5"/>
  <c r="CL182" i="5"/>
  <c r="CL183" i="5"/>
  <c r="CL184" i="5"/>
  <c r="CL185" i="5"/>
  <c r="CL186" i="5"/>
  <c r="CL187" i="5"/>
  <c r="CL188" i="5"/>
  <c r="CL189" i="5"/>
  <c r="CL190" i="5"/>
  <c r="CL191" i="5"/>
  <c r="CL192" i="5"/>
  <c r="CL193" i="5"/>
  <c r="CL194" i="5"/>
  <c r="CL195" i="5"/>
  <c r="CL196" i="5"/>
  <c r="CL197" i="5"/>
  <c r="CL198" i="5"/>
  <c r="CL199" i="5"/>
  <c r="CL200" i="5"/>
  <c r="CL201" i="5"/>
  <c r="CL202" i="5"/>
  <c r="CL203" i="5"/>
  <c r="CL204" i="5"/>
  <c r="CL205" i="5"/>
  <c r="CL206" i="5"/>
  <c r="CL207" i="5"/>
  <c r="CL208" i="5"/>
  <c r="CL209" i="5"/>
  <c r="CL210" i="5"/>
  <c r="CL211" i="5"/>
  <c r="CL212" i="5"/>
  <c r="CL213" i="5"/>
  <c r="CL214" i="5"/>
  <c r="CL215" i="5"/>
  <c r="CL216" i="5"/>
  <c r="CL217" i="5"/>
  <c r="CL218" i="5"/>
  <c r="CL219" i="5"/>
  <c r="CL220" i="5"/>
  <c r="CL221" i="5"/>
  <c r="CL222" i="5"/>
  <c r="CL223" i="5"/>
  <c r="CL224" i="5"/>
  <c r="CL225" i="5"/>
  <c r="CL226" i="5"/>
  <c r="CL227" i="5"/>
  <c r="CL228" i="5"/>
  <c r="CL229" i="5"/>
  <c r="CL230" i="5"/>
  <c r="CL231" i="5"/>
  <c r="CL232" i="5"/>
  <c r="CL233" i="5"/>
  <c r="CL234" i="5"/>
  <c r="CL235" i="5"/>
  <c r="CL236" i="5"/>
  <c r="CL237" i="5"/>
  <c r="CL238" i="5"/>
  <c r="CL239" i="5"/>
  <c r="CL240" i="5"/>
  <c r="CL241" i="5"/>
  <c r="CL242" i="5"/>
  <c r="CL243" i="5"/>
  <c r="CL244" i="5"/>
  <c r="CL245" i="5"/>
  <c r="CL246" i="5"/>
  <c r="CL247" i="5"/>
  <c r="CL248" i="5"/>
  <c r="CL249" i="5"/>
  <c r="CL250" i="5"/>
  <c r="CL251" i="5"/>
  <c r="CL252" i="5"/>
  <c r="CL253" i="5"/>
  <c r="CL254" i="5"/>
  <c r="CL255" i="5"/>
  <c r="CL256" i="5"/>
  <c r="CL257" i="5"/>
  <c r="CL258" i="5"/>
  <c r="CL259" i="5"/>
  <c r="CL260" i="5"/>
  <c r="CL261" i="5"/>
  <c r="CL262" i="5"/>
  <c r="CL263" i="5"/>
  <c r="CL264" i="5"/>
  <c r="CL265" i="5"/>
  <c r="CL266" i="5"/>
  <c r="CL267" i="5"/>
  <c r="CL268" i="5"/>
  <c r="CL269" i="5"/>
  <c r="CL270" i="5"/>
  <c r="CL271" i="5"/>
  <c r="CL272" i="5"/>
  <c r="CL273" i="5"/>
  <c r="CL274" i="5"/>
  <c r="CL275" i="5"/>
  <c r="CL276" i="5"/>
  <c r="CL277" i="5"/>
  <c r="CL278" i="5"/>
  <c r="CL279" i="5"/>
  <c r="CL280" i="5"/>
  <c r="CL281" i="5"/>
  <c r="CL282" i="5"/>
  <c r="CL283" i="5"/>
  <c r="CL284" i="5"/>
  <c r="CL285" i="5"/>
  <c r="CL286" i="5"/>
  <c r="CL287" i="5"/>
  <c r="CL288" i="5"/>
  <c r="CL289" i="5"/>
  <c r="CL290" i="5"/>
  <c r="CL291" i="5"/>
  <c r="CL292" i="5"/>
  <c r="CL293" i="5"/>
  <c r="CL294" i="5"/>
  <c r="CL295" i="5"/>
  <c r="CL296" i="5"/>
  <c r="CL297" i="5"/>
  <c r="CL298" i="5"/>
  <c r="CL299" i="5"/>
  <c r="CL300" i="5"/>
  <c r="CL301" i="5"/>
  <c r="CL302" i="5"/>
  <c r="CL303" i="5"/>
  <c r="CL304" i="5"/>
  <c r="CL305" i="5"/>
  <c r="CL306" i="5"/>
  <c r="CL307" i="5"/>
  <c r="CL308" i="5"/>
  <c r="CL309" i="5"/>
  <c r="CL310" i="5"/>
  <c r="CL311" i="5"/>
  <c r="CL312" i="5"/>
  <c r="CL313" i="5"/>
  <c r="CL314" i="5"/>
  <c r="CL315" i="5"/>
  <c r="CL316" i="5"/>
  <c r="CL317" i="5"/>
  <c r="CL318" i="5"/>
  <c r="CL319" i="5"/>
  <c r="CL320" i="5"/>
  <c r="CL321" i="5"/>
  <c r="CL322" i="5"/>
  <c r="CL323" i="5"/>
  <c r="CL324" i="5"/>
  <c r="CL325" i="5"/>
  <c r="CL326" i="5"/>
  <c r="CL327" i="5"/>
  <c r="CL328" i="5"/>
  <c r="CL329" i="5"/>
  <c r="CL330" i="5"/>
  <c r="CL331" i="5"/>
  <c r="CL332" i="5"/>
  <c r="CL333" i="5"/>
  <c r="CL334" i="5"/>
  <c r="CL335" i="5"/>
  <c r="CL336" i="5"/>
  <c r="CL337" i="5"/>
  <c r="CL338" i="5"/>
  <c r="CL339" i="5"/>
  <c r="CL340" i="5"/>
  <c r="CL341" i="5"/>
  <c r="CL342" i="5"/>
  <c r="CL343" i="5"/>
  <c r="CL344" i="5"/>
  <c r="CL345" i="5"/>
  <c r="CL346" i="5"/>
  <c r="CL347" i="5"/>
  <c r="CL348" i="5"/>
  <c r="CL349" i="5"/>
  <c r="CL350" i="5"/>
  <c r="CL351" i="5"/>
  <c r="CL352" i="5"/>
  <c r="CL353" i="5"/>
  <c r="CL354" i="5"/>
  <c r="CL355" i="5"/>
  <c r="CL356" i="5"/>
  <c r="CL357" i="5"/>
  <c r="CL358" i="5"/>
  <c r="CL359" i="5"/>
  <c r="CL360" i="5"/>
  <c r="CL361" i="5"/>
  <c r="CL362" i="5"/>
  <c r="CL363" i="5"/>
  <c r="CL364" i="5"/>
  <c r="CL365" i="5"/>
  <c r="CL366" i="5"/>
  <c r="CL367" i="5"/>
  <c r="CL368" i="5"/>
  <c r="CL369" i="5"/>
  <c r="CL370" i="5"/>
  <c r="CL371" i="5"/>
  <c r="CL372" i="5"/>
  <c r="CL373" i="5"/>
  <c r="CL374" i="5"/>
  <c r="CL375" i="5"/>
  <c r="CL376" i="5"/>
  <c r="CL377" i="5"/>
  <c r="CL378" i="5"/>
  <c r="CL379" i="5"/>
  <c r="CL380" i="5"/>
  <c r="CL381" i="5"/>
  <c r="CL382" i="5"/>
  <c r="CL383" i="5"/>
  <c r="CL384" i="5"/>
  <c r="CL2" i="5"/>
  <c r="CK3" i="5"/>
  <c r="CK4" i="5"/>
  <c r="CK5" i="5"/>
  <c r="CK6" i="5"/>
  <c r="CK7" i="5"/>
  <c r="CK8" i="5"/>
  <c r="CK9" i="5"/>
  <c r="CK10" i="5"/>
  <c r="CK11" i="5"/>
  <c r="CK12" i="5"/>
  <c r="CK13" i="5"/>
  <c r="CK14" i="5"/>
  <c r="CK15" i="5"/>
  <c r="CK16" i="5"/>
  <c r="CK17" i="5"/>
  <c r="CK18" i="5"/>
  <c r="CK19" i="5"/>
  <c r="CK20" i="5"/>
  <c r="CK21" i="5"/>
  <c r="CK22" i="5"/>
  <c r="CK23" i="5"/>
  <c r="CK24" i="5"/>
  <c r="CK25" i="5"/>
  <c r="CK26" i="5"/>
  <c r="CK27" i="5"/>
  <c r="CK28" i="5"/>
  <c r="CK29" i="5"/>
  <c r="CK30" i="5"/>
  <c r="CK31" i="5"/>
  <c r="CK32" i="5"/>
  <c r="CK33" i="5"/>
  <c r="CK34" i="5"/>
  <c r="CK35" i="5"/>
  <c r="CK36" i="5"/>
  <c r="CK37" i="5"/>
  <c r="CK38" i="5"/>
  <c r="CK39" i="5"/>
  <c r="CK40" i="5"/>
  <c r="CK41" i="5"/>
  <c r="CK42" i="5"/>
  <c r="CK43" i="5"/>
  <c r="CK44" i="5"/>
  <c r="CK45" i="5"/>
  <c r="CK46" i="5"/>
  <c r="CK47" i="5"/>
  <c r="CK48" i="5"/>
  <c r="CK49" i="5"/>
  <c r="CK50" i="5"/>
  <c r="CK51" i="5"/>
  <c r="CK52" i="5"/>
  <c r="CK53" i="5"/>
  <c r="CK54" i="5"/>
  <c r="CK55" i="5"/>
  <c r="CK56" i="5"/>
  <c r="CK57" i="5"/>
  <c r="CK58" i="5"/>
  <c r="CK59" i="5"/>
  <c r="CK60" i="5"/>
  <c r="CK61" i="5"/>
  <c r="CK62" i="5"/>
  <c r="CK63" i="5"/>
  <c r="CK64" i="5"/>
  <c r="CK65" i="5"/>
  <c r="CK66" i="5"/>
  <c r="CK67" i="5"/>
  <c r="CK68" i="5"/>
  <c r="CK69" i="5"/>
  <c r="CK70" i="5"/>
  <c r="CK71" i="5"/>
  <c r="CK72" i="5"/>
  <c r="CK73" i="5"/>
  <c r="CK74" i="5"/>
  <c r="CK75" i="5"/>
  <c r="CK76" i="5"/>
  <c r="CK77" i="5"/>
  <c r="CK78" i="5"/>
  <c r="CK79" i="5"/>
  <c r="CK80" i="5"/>
  <c r="CK81" i="5"/>
  <c r="CK82" i="5"/>
  <c r="CK83" i="5"/>
  <c r="CK84" i="5"/>
  <c r="CK85" i="5"/>
  <c r="CK86" i="5"/>
  <c r="CK87" i="5"/>
  <c r="CK88" i="5"/>
  <c r="CK89" i="5"/>
  <c r="CK90" i="5"/>
  <c r="CK91" i="5"/>
  <c r="CK92" i="5"/>
  <c r="CK93" i="5"/>
  <c r="CK94" i="5"/>
  <c r="CK95" i="5"/>
  <c r="CK96" i="5"/>
  <c r="CK97" i="5"/>
  <c r="CK98" i="5"/>
  <c r="CK99" i="5"/>
  <c r="CK100" i="5"/>
  <c r="CK101" i="5"/>
  <c r="CK102" i="5"/>
  <c r="CK103" i="5"/>
  <c r="CK104" i="5"/>
  <c r="CK105" i="5"/>
  <c r="CK106" i="5"/>
  <c r="CK107" i="5"/>
  <c r="CK108" i="5"/>
  <c r="CK109" i="5"/>
  <c r="CK110" i="5"/>
  <c r="CK111" i="5"/>
  <c r="CK112" i="5"/>
  <c r="CK113" i="5"/>
  <c r="CK114" i="5"/>
  <c r="CK115" i="5"/>
  <c r="CK116" i="5"/>
  <c r="CK117" i="5"/>
  <c r="CK118" i="5"/>
  <c r="CK119" i="5"/>
  <c r="CK120" i="5"/>
  <c r="CK121" i="5"/>
  <c r="CK122" i="5"/>
  <c r="CK123" i="5"/>
  <c r="CK124" i="5"/>
  <c r="CK125" i="5"/>
  <c r="CK126" i="5"/>
  <c r="CK127" i="5"/>
  <c r="CK128" i="5"/>
  <c r="CK129" i="5"/>
  <c r="CK130" i="5"/>
  <c r="CK131" i="5"/>
  <c r="CK132" i="5"/>
  <c r="CK133" i="5"/>
  <c r="CK134" i="5"/>
  <c r="CK135" i="5"/>
  <c r="CK136" i="5"/>
  <c r="CK137" i="5"/>
  <c r="CK138" i="5"/>
  <c r="CK139" i="5"/>
  <c r="CK140" i="5"/>
  <c r="CK141" i="5"/>
  <c r="CK142" i="5"/>
  <c r="CK143" i="5"/>
  <c r="CK144" i="5"/>
  <c r="CK145" i="5"/>
  <c r="CK146" i="5"/>
  <c r="CK147" i="5"/>
  <c r="CK148" i="5"/>
  <c r="CK149" i="5"/>
  <c r="CK150" i="5"/>
  <c r="CK151" i="5"/>
  <c r="CK152" i="5"/>
  <c r="CK153" i="5"/>
  <c r="CK154" i="5"/>
  <c r="CK155" i="5"/>
  <c r="CK156" i="5"/>
  <c r="CK157" i="5"/>
  <c r="CK158" i="5"/>
  <c r="CK159" i="5"/>
  <c r="CK160" i="5"/>
  <c r="CK161" i="5"/>
  <c r="CK162" i="5"/>
  <c r="CK163" i="5"/>
  <c r="CK164" i="5"/>
  <c r="CK165" i="5"/>
  <c r="CK166" i="5"/>
  <c r="CK167" i="5"/>
  <c r="CK168" i="5"/>
  <c r="CK169" i="5"/>
  <c r="CK170" i="5"/>
  <c r="CK171" i="5"/>
  <c r="CK172" i="5"/>
  <c r="CK173" i="5"/>
  <c r="CK174" i="5"/>
  <c r="CK175" i="5"/>
  <c r="CK176" i="5"/>
  <c r="CK177" i="5"/>
  <c r="CK178" i="5"/>
  <c r="CK179" i="5"/>
  <c r="CK180" i="5"/>
  <c r="CK181" i="5"/>
  <c r="CK182" i="5"/>
  <c r="CK183" i="5"/>
  <c r="CK184" i="5"/>
  <c r="CK185" i="5"/>
  <c r="CK186" i="5"/>
  <c r="CK187" i="5"/>
  <c r="CK188" i="5"/>
  <c r="CK189" i="5"/>
  <c r="CK190" i="5"/>
  <c r="CK191" i="5"/>
  <c r="CK192" i="5"/>
  <c r="CK193" i="5"/>
  <c r="CK194" i="5"/>
  <c r="CK195" i="5"/>
  <c r="CK196" i="5"/>
  <c r="CK197" i="5"/>
  <c r="CK198" i="5"/>
  <c r="CK199" i="5"/>
  <c r="CK200" i="5"/>
  <c r="CK201" i="5"/>
  <c r="CK202" i="5"/>
  <c r="CK203" i="5"/>
  <c r="CK204" i="5"/>
  <c r="CK205" i="5"/>
  <c r="CK206" i="5"/>
  <c r="CK207" i="5"/>
  <c r="CK208" i="5"/>
  <c r="CK209" i="5"/>
  <c r="CK210" i="5"/>
  <c r="CK211" i="5"/>
  <c r="CK212" i="5"/>
  <c r="CK213" i="5"/>
  <c r="CK214" i="5"/>
  <c r="CK215" i="5"/>
  <c r="CK216" i="5"/>
  <c r="CK217" i="5"/>
  <c r="CK218" i="5"/>
  <c r="CK219" i="5"/>
  <c r="CK220" i="5"/>
  <c r="CK221" i="5"/>
  <c r="CK222" i="5"/>
  <c r="CK223" i="5"/>
  <c r="CK224" i="5"/>
  <c r="CK225" i="5"/>
  <c r="CK226" i="5"/>
  <c r="CK227" i="5"/>
  <c r="CK228" i="5"/>
  <c r="CK229" i="5"/>
  <c r="CK230" i="5"/>
  <c r="CK231" i="5"/>
  <c r="CK232" i="5"/>
  <c r="CK233" i="5"/>
  <c r="CK234" i="5"/>
  <c r="CK235" i="5"/>
  <c r="CK236" i="5"/>
  <c r="CK237" i="5"/>
  <c r="CK238" i="5"/>
  <c r="CK239" i="5"/>
  <c r="CK240" i="5"/>
  <c r="CK241" i="5"/>
  <c r="CK242" i="5"/>
  <c r="CK243" i="5"/>
  <c r="CK244" i="5"/>
  <c r="CK245" i="5"/>
  <c r="CK246" i="5"/>
  <c r="CK247" i="5"/>
  <c r="CK248" i="5"/>
  <c r="CK249" i="5"/>
  <c r="CK250" i="5"/>
  <c r="CK251" i="5"/>
  <c r="CK252" i="5"/>
  <c r="CK253" i="5"/>
  <c r="CK254" i="5"/>
  <c r="CK255" i="5"/>
  <c r="CK256" i="5"/>
  <c r="CK257" i="5"/>
  <c r="CK258" i="5"/>
  <c r="CK259" i="5"/>
  <c r="CK260" i="5"/>
  <c r="CK261" i="5"/>
  <c r="CK262" i="5"/>
  <c r="CK263" i="5"/>
  <c r="CK264" i="5"/>
  <c r="CK265" i="5"/>
  <c r="CK266" i="5"/>
  <c r="CK267" i="5"/>
  <c r="CK268" i="5"/>
  <c r="CK269" i="5"/>
  <c r="CK270" i="5"/>
  <c r="CK271" i="5"/>
  <c r="CK272" i="5"/>
  <c r="CK273" i="5"/>
  <c r="CK274" i="5"/>
  <c r="CK275" i="5"/>
  <c r="CK276" i="5"/>
  <c r="CK277" i="5"/>
  <c r="CK278" i="5"/>
  <c r="CK279" i="5"/>
  <c r="CK280" i="5"/>
  <c r="CK281" i="5"/>
  <c r="CK282" i="5"/>
  <c r="CK283" i="5"/>
  <c r="CK284" i="5"/>
  <c r="CK285" i="5"/>
  <c r="CK286" i="5"/>
  <c r="CK287" i="5"/>
  <c r="CK288" i="5"/>
  <c r="CK289" i="5"/>
  <c r="CK290" i="5"/>
  <c r="CK291" i="5"/>
  <c r="CK292" i="5"/>
  <c r="CK293" i="5"/>
  <c r="CK294" i="5"/>
  <c r="CK295" i="5"/>
  <c r="CK296" i="5"/>
  <c r="CK297" i="5"/>
  <c r="CK298" i="5"/>
  <c r="CK299" i="5"/>
  <c r="CK300" i="5"/>
  <c r="CK301" i="5"/>
  <c r="CK302" i="5"/>
  <c r="CK303" i="5"/>
  <c r="CK304" i="5"/>
  <c r="CK305" i="5"/>
  <c r="CK306" i="5"/>
  <c r="CK307" i="5"/>
  <c r="CK308" i="5"/>
  <c r="CK309" i="5"/>
  <c r="CK310" i="5"/>
  <c r="CK311" i="5"/>
  <c r="CK312" i="5"/>
  <c r="CK313" i="5"/>
  <c r="CK314" i="5"/>
  <c r="CK315" i="5"/>
  <c r="CK316" i="5"/>
  <c r="CK317" i="5"/>
  <c r="CK318" i="5"/>
  <c r="CK319" i="5"/>
  <c r="CK320" i="5"/>
  <c r="CK321" i="5"/>
  <c r="CK322" i="5"/>
  <c r="CK323" i="5"/>
  <c r="CK324" i="5"/>
  <c r="CK325" i="5"/>
  <c r="CK326" i="5"/>
  <c r="CK327" i="5"/>
  <c r="CK328" i="5"/>
  <c r="CK329" i="5"/>
  <c r="CK330" i="5"/>
  <c r="CK331" i="5"/>
  <c r="CK332" i="5"/>
  <c r="CK333" i="5"/>
  <c r="CK334" i="5"/>
  <c r="CK335" i="5"/>
  <c r="CK336" i="5"/>
  <c r="CK337" i="5"/>
  <c r="CK338" i="5"/>
  <c r="CK339" i="5"/>
  <c r="CK340" i="5"/>
  <c r="CK341" i="5"/>
  <c r="CK342" i="5"/>
  <c r="CK343" i="5"/>
  <c r="CK344" i="5"/>
  <c r="CK345" i="5"/>
  <c r="CK346" i="5"/>
  <c r="CK347" i="5"/>
  <c r="CK348" i="5"/>
  <c r="CK349" i="5"/>
  <c r="CK350" i="5"/>
  <c r="CK351" i="5"/>
  <c r="CK352" i="5"/>
  <c r="CK353" i="5"/>
  <c r="CK354" i="5"/>
  <c r="CK355" i="5"/>
  <c r="CK356" i="5"/>
  <c r="CK357" i="5"/>
  <c r="CK358" i="5"/>
  <c r="CK359" i="5"/>
  <c r="CK360" i="5"/>
  <c r="CK361" i="5"/>
  <c r="CK362" i="5"/>
  <c r="CK363" i="5"/>
  <c r="CK364" i="5"/>
  <c r="CK365" i="5"/>
  <c r="CK366" i="5"/>
  <c r="CK367" i="5"/>
  <c r="CK368" i="5"/>
  <c r="CK369" i="5"/>
  <c r="CK370" i="5"/>
  <c r="CK371" i="5"/>
  <c r="CK372" i="5"/>
  <c r="CK373" i="5"/>
  <c r="CK374" i="5"/>
  <c r="CK375" i="5"/>
  <c r="CK376" i="5"/>
  <c r="CK377" i="5"/>
  <c r="CK378" i="5"/>
  <c r="CK379" i="5"/>
  <c r="CK380" i="5"/>
  <c r="CK381" i="5"/>
  <c r="CK382" i="5"/>
  <c r="CK383" i="5"/>
  <c r="CK384" i="5"/>
  <c r="CK2" i="5"/>
  <c r="CJ3" i="5"/>
  <c r="CJ4" i="5"/>
  <c r="CJ5" i="5"/>
  <c r="CJ6" i="5"/>
  <c r="CJ7" i="5"/>
  <c r="CJ8" i="5"/>
  <c r="CJ9" i="5"/>
  <c r="CJ10" i="5"/>
  <c r="CJ11" i="5"/>
  <c r="CJ12" i="5"/>
  <c r="CJ13" i="5"/>
  <c r="CJ14" i="5"/>
  <c r="CJ15" i="5"/>
  <c r="CJ16" i="5"/>
  <c r="CJ17" i="5"/>
  <c r="CJ18" i="5"/>
  <c r="CJ19" i="5"/>
  <c r="CJ20" i="5"/>
  <c r="CJ21" i="5"/>
  <c r="CJ22" i="5"/>
  <c r="CJ23" i="5"/>
  <c r="CJ24" i="5"/>
  <c r="CJ25" i="5"/>
  <c r="CJ26" i="5"/>
  <c r="CJ27" i="5"/>
  <c r="CJ28" i="5"/>
  <c r="CJ29" i="5"/>
  <c r="CJ30" i="5"/>
  <c r="CJ31" i="5"/>
  <c r="CJ32" i="5"/>
  <c r="CJ33" i="5"/>
  <c r="CJ34" i="5"/>
  <c r="CJ35" i="5"/>
  <c r="CJ36" i="5"/>
  <c r="CJ37" i="5"/>
  <c r="CJ38" i="5"/>
  <c r="CJ39" i="5"/>
  <c r="CJ40" i="5"/>
  <c r="CJ41" i="5"/>
  <c r="CJ42" i="5"/>
  <c r="CJ43" i="5"/>
  <c r="CJ44" i="5"/>
  <c r="CJ45" i="5"/>
  <c r="CJ46" i="5"/>
  <c r="CJ47" i="5"/>
  <c r="CJ48" i="5"/>
  <c r="CJ49" i="5"/>
  <c r="CJ50" i="5"/>
  <c r="CJ51" i="5"/>
  <c r="CJ52" i="5"/>
  <c r="CJ53" i="5"/>
  <c r="CJ54" i="5"/>
  <c r="CJ55" i="5"/>
  <c r="CJ56" i="5"/>
  <c r="CJ57" i="5"/>
  <c r="CJ58" i="5"/>
  <c r="CJ59" i="5"/>
  <c r="CJ60" i="5"/>
  <c r="CJ61" i="5"/>
  <c r="CJ62" i="5"/>
  <c r="CJ63" i="5"/>
  <c r="CJ64" i="5"/>
  <c r="CJ65" i="5"/>
  <c r="CJ66" i="5"/>
  <c r="CJ67" i="5"/>
  <c r="CJ68" i="5"/>
  <c r="CJ69" i="5"/>
  <c r="CJ70" i="5"/>
  <c r="CJ71" i="5"/>
  <c r="CJ72" i="5"/>
  <c r="CJ73" i="5"/>
  <c r="CJ74" i="5"/>
  <c r="CJ75" i="5"/>
  <c r="CJ76" i="5"/>
  <c r="CJ77" i="5"/>
  <c r="CJ78" i="5"/>
  <c r="CJ79" i="5"/>
  <c r="CJ80" i="5"/>
  <c r="CJ81" i="5"/>
  <c r="CJ82" i="5"/>
  <c r="CJ83" i="5"/>
  <c r="CJ84" i="5"/>
  <c r="CJ85" i="5"/>
  <c r="CJ86" i="5"/>
  <c r="CJ87" i="5"/>
  <c r="CJ88" i="5"/>
  <c r="CJ89" i="5"/>
  <c r="CJ90" i="5"/>
  <c r="CJ91" i="5"/>
  <c r="CJ92" i="5"/>
  <c r="CJ93" i="5"/>
  <c r="CJ94" i="5"/>
  <c r="CJ95" i="5"/>
  <c r="CJ96" i="5"/>
  <c r="CJ97" i="5"/>
  <c r="CJ98" i="5"/>
  <c r="CJ99" i="5"/>
  <c r="CJ100" i="5"/>
  <c r="CJ101" i="5"/>
  <c r="CJ102" i="5"/>
  <c r="CJ103" i="5"/>
  <c r="CJ104" i="5"/>
  <c r="CJ105" i="5"/>
  <c r="CJ106" i="5"/>
  <c r="CJ107" i="5"/>
  <c r="CJ108" i="5"/>
  <c r="CJ109" i="5"/>
  <c r="CJ110" i="5"/>
  <c r="CJ111" i="5"/>
  <c r="CJ112" i="5"/>
  <c r="CJ113" i="5"/>
  <c r="CJ114" i="5"/>
  <c r="CJ115" i="5"/>
  <c r="CJ116" i="5"/>
  <c r="CJ117" i="5"/>
  <c r="CJ118" i="5"/>
  <c r="CJ119" i="5"/>
  <c r="CJ120" i="5"/>
  <c r="CJ121" i="5"/>
  <c r="CJ122" i="5"/>
  <c r="CJ123" i="5"/>
  <c r="CJ124" i="5"/>
  <c r="CJ125" i="5"/>
  <c r="CJ126" i="5"/>
  <c r="CJ127" i="5"/>
  <c r="CJ128" i="5"/>
  <c r="CJ129" i="5"/>
  <c r="CJ130" i="5"/>
  <c r="CJ131" i="5"/>
  <c r="CJ132" i="5"/>
  <c r="CJ133" i="5"/>
  <c r="CJ134" i="5"/>
  <c r="CJ135" i="5"/>
  <c r="CJ136" i="5"/>
  <c r="CJ137" i="5"/>
  <c r="CJ138" i="5"/>
  <c r="CJ139" i="5"/>
  <c r="CJ140" i="5"/>
  <c r="CJ141" i="5"/>
  <c r="CJ142" i="5"/>
  <c r="CJ143" i="5"/>
  <c r="CJ144" i="5"/>
  <c r="CJ145" i="5"/>
  <c r="CJ146" i="5"/>
  <c r="CJ147" i="5"/>
  <c r="CJ148" i="5"/>
  <c r="CJ149" i="5"/>
  <c r="CJ150" i="5"/>
  <c r="CJ151" i="5"/>
  <c r="CJ152" i="5"/>
  <c r="CJ153" i="5"/>
  <c r="CJ154" i="5"/>
  <c r="CJ155" i="5"/>
  <c r="CJ156" i="5"/>
  <c r="CJ157" i="5"/>
  <c r="CJ158" i="5"/>
  <c r="CJ159" i="5"/>
  <c r="CJ160" i="5"/>
  <c r="CJ161" i="5"/>
  <c r="CJ162" i="5"/>
  <c r="CJ163" i="5"/>
  <c r="CJ164" i="5"/>
  <c r="CJ165" i="5"/>
  <c r="CJ166" i="5"/>
  <c r="CJ167" i="5"/>
  <c r="CJ168" i="5"/>
  <c r="CJ169" i="5"/>
  <c r="CJ170" i="5"/>
  <c r="CJ171" i="5"/>
  <c r="CJ172" i="5"/>
  <c r="CJ173" i="5"/>
  <c r="CJ174" i="5"/>
  <c r="CJ175" i="5"/>
  <c r="CJ176" i="5"/>
  <c r="CJ177" i="5"/>
  <c r="CJ178" i="5"/>
  <c r="CJ179" i="5"/>
  <c r="CJ180" i="5"/>
  <c r="CJ181" i="5"/>
  <c r="CJ182" i="5"/>
  <c r="CJ183" i="5"/>
  <c r="CJ184" i="5"/>
  <c r="CJ185" i="5"/>
  <c r="CJ186" i="5"/>
  <c r="CJ187" i="5"/>
  <c r="CJ188" i="5"/>
  <c r="CJ189" i="5"/>
  <c r="CJ190" i="5"/>
  <c r="CJ191" i="5"/>
  <c r="CJ192" i="5"/>
  <c r="CJ193" i="5"/>
  <c r="CJ194" i="5"/>
  <c r="CJ195" i="5"/>
  <c r="CJ196" i="5"/>
  <c r="CJ197" i="5"/>
  <c r="CJ198" i="5"/>
  <c r="CJ199" i="5"/>
  <c r="CJ200" i="5"/>
  <c r="CJ201" i="5"/>
  <c r="CJ202" i="5"/>
  <c r="CJ203" i="5"/>
  <c r="CJ204" i="5"/>
  <c r="CJ205" i="5"/>
  <c r="CJ206" i="5"/>
  <c r="CJ207" i="5"/>
  <c r="CJ208" i="5"/>
  <c r="CJ209" i="5"/>
  <c r="CJ210" i="5"/>
  <c r="CJ211" i="5"/>
  <c r="CJ212" i="5"/>
  <c r="CJ213" i="5"/>
  <c r="CJ214" i="5"/>
  <c r="CJ215" i="5"/>
  <c r="CJ216" i="5"/>
  <c r="CJ217" i="5"/>
  <c r="CJ218" i="5"/>
  <c r="CJ219" i="5"/>
  <c r="CJ220" i="5"/>
  <c r="CJ221" i="5"/>
  <c r="CJ222" i="5"/>
  <c r="CJ223" i="5"/>
  <c r="CJ224" i="5"/>
  <c r="CJ225" i="5"/>
  <c r="CJ226" i="5"/>
  <c r="CJ227" i="5"/>
  <c r="CJ228" i="5"/>
  <c r="CJ229" i="5"/>
  <c r="CJ230" i="5"/>
  <c r="CJ231" i="5"/>
  <c r="CJ232" i="5"/>
  <c r="CJ233" i="5"/>
  <c r="CJ234" i="5"/>
  <c r="CJ235" i="5"/>
  <c r="CJ236" i="5"/>
  <c r="CJ237" i="5"/>
  <c r="CJ238" i="5"/>
  <c r="CJ239" i="5"/>
  <c r="CJ240" i="5"/>
  <c r="CJ241" i="5"/>
  <c r="CJ242" i="5"/>
  <c r="CJ243" i="5"/>
  <c r="CJ244" i="5"/>
  <c r="CJ245" i="5"/>
  <c r="CJ246" i="5"/>
  <c r="CJ247" i="5"/>
  <c r="CJ248" i="5"/>
  <c r="CJ249" i="5"/>
  <c r="CJ250" i="5"/>
  <c r="CJ251" i="5"/>
  <c r="CJ252" i="5"/>
  <c r="CJ253" i="5"/>
  <c r="CJ254" i="5"/>
  <c r="CJ255" i="5"/>
  <c r="CJ256" i="5"/>
  <c r="CJ257" i="5"/>
  <c r="CJ258" i="5"/>
  <c r="CJ259" i="5"/>
  <c r="CJ260" i="5"/>
  <c r="CJ261" i="5"/>
  <c r="CJ262" i="5"/>
  <c r="CJ263" i="5"/>
  <c r="CJ264" i="5"/>
  <c r="CJ265" i="5"/>
  <c r="CJ266" i="5"/>
  <c r="CJ267" i="5"/>
  <c r="CJ268" i="5"/>
  <c r="CJ269" i="5"/>
  <c r="CJ270" i="5"/>
  <c r="CJ271" i="5"/>
  <c r="CJ272" i="5"/>
  <c r="CJ273" i="5"/>
  <c r="CJ274" i="5"/>
  <c r="CJ275" i="5"/>
  <c r="CJ276" i="5"/>
  <c r="CJ277" i="5"/>
  <c r="CJ278" i="5"/>
  <c r="CJ279" i="5"/>
  <c r="CJ280" i="5"/>
  <c r="CJ281" i="5"/>
  <c r="CJ282" i="5"/>
  <c r="CJ283" i="5"/>
  <c r="CJ284" i="5"/>
  <c r="CJ285" i="5"/>
  <c r="CJ286" i="5"/>
  <c r="CJ287" i="5"/>
  <c r="CJ288" i="5"/>
  <c r="CJ289" i="5"/>
  <c r="CJ290" i="5"/>
  <c r="CJ291" i="5"/>
  <c r="CJ292" i="5"/>
  <c r="CJ293" i="5"/>
  <c r="CJ294" i="5"/>
  <c r="CJ295" i="5"/>
  <c r="CJ296" i="5"/>
  <c r="CJ297" i="5"/>
  <c r="CJ298" i="5"/>
  <c r="CJ299" i="5"/>
  <c r="CJ300" i="5"/>
  <c r="CJ301" i="5"/>
  <c r="CJ302" i="5"/>
  <c r="CJ303" i="5"/>
  <c r="CJ304" i="5"/>
  <c r="CJ305" i="5"/>
  <c r="CJ306" i="5"/>
  <c r="CJ307" i="5"/>
  <c r="CJ308" i="5"/>
  <c r="CJ309" i="5"/>
  <c r="CJ310" i="5"/>
  <c r="CJ311" i="5"/>
  <c r="CJ312" i="5"/>
  <c r="CJ313" i="5"/>
  <c r="CJ314" i="5"/>
  <c r="CJ315" i="5"/>
  <c r="CJ316" i="5"/>
  <c r="CJ317" i="5"/>
  <c r="CJ318" i="5"/>
  <c r="CJ319" i="5"/>
  <c r="CJ320" i="5"/>
  <c r="CJ321" i="5"/>
  <c r="CJ322" i="5"/>
  <c r="CJ323" i="5"/>
  <c r="CJ324" i="5"/>
  <c r="CJ325" i="5"/>
  <c r="CJ326" i="5"/>
  <c r="CJ327" i="5"/>
  <c r="CJ328" i="5"/>
  <c r="CJ329" i="5"/>
  <c r="CJ330" i="5"/>
  <c r="CJ331" i="5"/>
  <c r="CJ332" i="5"/>
  <c r="CJ333" i="5"/>
  <c r="CJ334" i="5"/>
  <c r="CJ335" i="5"/>
  <c r="CJ336" i="5"/>
  <c r="CJ337" i="5"/>
  <c r="CJ338" i="5"/>
  <c r="CJ339" i="5"/>
  <c r="CJ340" i="5"/>
  <c r="CJ341" i="5"/>
  <c r="CJ342" i="5"/>
  <c r="CJ343" i="5"/>
  <c r="CJ344" i="5"/>
  <c r="CJ345" i="5"/>
  <c r="CJ346" i="5"/>
  <c r="CJ347" i="5"/>
  <c r="CJ348" i="5"/>
  <c r="CJ349" i="5"/>
  <c r="CJ350" i="5"/>
  <c r="CJ351" i="5"/>
  <c r="CJ352" i="5"/>
  <c r="CJ353" i="5"/>
  <c r="CJ354" i="5"/>
  <c r="CJ355" i="5"/>
  <c r="CJ356" i="5"/>
  <c r="CJ357" i="5"/>
  <c r="CJ358" i="5"/>
  <c r="CJ359" i="5"/>
  <c r="CJ360" i="5"/>
  <c r="CJ361" i="5"/>
  <c r="CJ362" i="5"/>
  <c r="CJ363" i="5"/>
  <c r="CJ364" i="5"/>
  <c r="CJ365" i="5"/>
  <c r="CJ366" i="5"/>
  <c r="CJ367" i="5"/>
  <c r="CJ368" i="5"/>
  <c r="CJ369" i="5"/>
  <c r="CJ370" i="5"/>
  <c r="CJ371" i="5"/>
  <c r="CJ372" i="5"/>
  <c r="CJ373" i="5"/>
  <c r="CJ374" i="5"/>
  <c r="CJ375" i="5"/>
  <c r="CJ376" i="5"/>
  <c r="CJ377" i="5"/>
  <c r="CJ378" i="5"/>
  <c r="CJ379" i="5"/>
  <c r="CJ380" i="5"/>
  <c r="CJ381" i="5"/>
  <c r="CJ382" i="5"/>
  <c r="CJ383" i="5"/>
  <c r="CJ384" i="5"/>
  <c r="CJ2" i="5"/>
  <c r="CI3" i="5"/>
  <c r="CI4" i="5"/>
  <c r="CI5" i="5"/>
  <c r="CI6" i="5"/>
  <c r="CI7" i="5"/>
  <c r="CI8" i="5"/>
  <c r="CI9" i="5"/>
  <c r="CI10" i="5"/>
  <c r="CI11" i="5"/>
  <c r="CI12" i="5"/>
  <c r="CI13" i="5"/>
  <c r="CI14" i="5"/>
  <c r="CI15" i="5"/>
  <c r="CI16" i="5"/>
  <c r="CI17" i="5"/>
  <c r="CI18" i="5"/>
  <c r="CI19" i="5"/>
  <c r="CI20" i="5"/>
  <c r="CI21" i="5"/>
  <c r="CI22" i="5"/>
  <c r="CI23" i="5"/>
  <c r="CI24" i="5"/>
  <c r="CI25" i="5"/>
  <c r="CI26" i="5"/>
  <c r="CI27" i="5"/>
  <c r="CI28" i="5"/>
  <c r="CI29" i="5"/>
  <c r="CI30" i="5"/>
  <c r="CI31" i="5"/>
  <c r="CI32" i="5"/>
  <c r="CI33" i="5"/>
  <c r="CI34" i="5"/>
  <c r="CI35" i="5"/>
  <c r="CI36" i="5"/>
  <c r="CI37" i="5"/>
  <c r="CI38" i="5"/>
  <c r="CI39" i="5"/>
  <c r="CI40" i="5"/>
  <c r="CI41" i="5"/>
  <c r="CI42" i="5"/>
  <c r="CI43" i="5"/>
  <c r="CI44" i="5"/>
  <c r="CI45" i="5"/>
  <c r="CI46" i="5"/>
  <c r="CI47" i="5"/>
  <c r="CI48" i="5"/>
  <c r="CI49" i="5"/>
  <c r="CI50" i="5"/>
  <c r="CI51" i="5"/>
  <c r="CI52" i="5"/>
  <c r="CI53" i="5"/>
  <c r="CI54" i="5"/>
  <c r="CI55" i="5"/>
  <c r="CI56" i="5"/>
  <c r="CI57" i="5"/>
  <c r="CI58" i="5"/>
  <c r="CI59" i="5"/>
  <c r="CI60" i="5"/>
  <c r="CI61" i="5"/>
  <c r="CI62" i="5"/>
  <c r="CI63" i="5"/>
  <c r="CI64" i="5"/>
  <c r="CI65" i="5"/>
  <c r="CI66" i="5"/>
  <c r="CI67" i="5"/>
  <c r="CI68" i="5"/>
  <c r="CI69" i="5"/>
  <c r="CI70" i="5"/>
  <c r="CI71" i="5"/>
  <c r="CI72" i="5"/>
  <c r="CI73" i="5"/>
  <c r="CI74" i="5"/>
  <c r="CI75" i="5"/>
  <c r="CI76" i="5"/>
  <c r="CI77" i="5"/>
  <c r="CI78" i="5"/>
  <c r="CI79" i="5"/>
  <c r="CI80" i="5"/>
  <c r="CI81" i="5"/>
  <c r="CI82" i="5"/>
  <c r="CI83" i="5"/>
  <c r="CI84" i="5"/>
  <c r="CI85" i="5"/>
  <c r="CI86" i="5"/>
  <c r="CI87" i="5"/>
  <c r="CI88" i="5"/>
  <c r="CI89" i="5"/>
  <c r="CI90" i="5"/>
  <c r="CI91" i="5"/>
  <c r="CI92" i="5"/>
  <c r="CI93" i="5"/>
  <c r="CI94" i="5"/>
  <c r="CI95" i="5"/>
  <c r="CI96" i="5"/>
  <c r="CI97" i="5"/>
  <c r="CI98" i="5"/>
  <c r="CI99" i="5"/>
  <c r="CI100" i="5"/>
  <c r="CI101" i="5"/>
  <c r="CI102" i="5"/>
  <c r="CI103" i="5"/>
  <c r="CI104" i="5"/>
  <c r="CI105" i="5"/>
  <c r="CI106" i="5"/>
  <c r="CI107" i="5"/>
  <c r="CI108" i="5"/>
  <c r="CI109" i="5"/>
  <c r="CI110" i="5"/>
  <c r="CI111" i="5"/>
  <c r="CI112" i="5"/>
  <c r="CI113" i="5"/>
  <c r="CI114" i="5"/>
  <c r="CI115" i="5"/>
  <c r="CI116" i="5"/>
  <c r="CI117" i="5"/>
  <c r="CI118" i="5"/>
  <c r="CI119" i="5"/>
  <c r="CI120" i="5"/>
  <c r="CI121" i="5"/>
  <c r="CI122" i="5"/>
  <c r="CI123" i="5"/>
  <c r="CI124" i="5"/>
  <c r="CI125" i="5"/>
  <c r="CI126" i="5"/>
  <c r="CI127" i="5"/>
  <c r="CI128" i="5"/>
  <c r="CI129" i="5"/>
  <c r="CI130" i="5"/>
  <c r="CI131" i="5"/>
  <c r="CI132" i="5"/>
  <c r="CI133" i="5"/>
  <c r="CI134" i="5"/>
  <c r="CI135" i="5"/>
  <c r="CI136" i="5"/>
  <c r="CI137" i="5"/>
  <c r="CI138" i="5"/>
  <c r="CI139" i="5"/>
  <c r="CI140" i="5"/>
  <c r="CI141" i="5"/>
  <c r="CI142" i="5"/>
  <c r="CI143" i="5"/>
  <c r="CI144" i="5"/>
  <c r="CI145" i="5"/>
  <c r="CI146" i="5"/>
  <c r="CI147" i="5"/>
  <c r="CI148" i="5"/>
  <c r="CI149" i="5"/>
  <c r="CI150" i="5"/>
  <c r="CI151" i="5"/>
  <c r="CI152" i="5"/>
  <c r="CI153" i="5"/>
  <c r="CI154" i="5"/>
  <c r="CI155" i="5"/>
  <c r="CI156" i="5"/>
  <c r="CI157" i="5"/>
  <c r="CI158" i="5"/>
  <c r="CI159" i="5"/>
  <c r="CI160" i="5"/>
  <c r="CI161" i="5"/>
  <c r="CI162" i="5"/>
  <c r="CI163" i="5"/>
  <c r="CI164" i="5"/>
  <c r="CI165" i="5"/>
  <c r="CI166" i="5"/>
  <c r="CI167" i="5"/>
  <c r="CI168" i="5"/>
  <c r="CI169" i="5"/>
  <c r="CI170" i="5"/>
  <c r="CI171" i="5"/>
  <c r="CI172" i="5"/>
  <c r="CI173" i="5"/>
  <c r="CI174" i="5"/>
  <c r="CI175" i="5"/>
  <c r="CI176" i="5"/>
  <c r="CI177" i="5"/>
  <c r="CI178" i="5"/>
  <c r="CI179" i="5"/>
  <c r="CI180" i="5"/>
  <c r="CI181" i="5"/>
  <c r="CI182" i="5"/>
  <c r="CI183" i="5"/>
  <c r="CI184" i="5"/>
  <c r="CI185" i="5"/>
  <c r="CI186" i="5"/>
  <c r="CI187" i="5"/>
  <c r="CI188" i="5"/>
  <c r="CI189" i="5"/>
  <c r="CI190" i="5"/>
  <c r="CI191" i="5"/>
  <c r="CI192" i="5"/>
  <c r="CI193" i="5"/>
  <c r="CI194" i="5"/>
  <c r="CI195" i="5"/>
  <c r="CI196" i="5"/>
  <c r="CI197" i="5"/>
  <c r="CI198" i="5"/>
  <c r="CI199" i="5"/>
  <c r="CI200" i="5"/>
  <c r="CI201" i="5"/>
  <c r="CI202" i="5"/>
  <c r="CI203" i="5"/>
  <c r="CI204" i="5"/>
  <c r="CI205" i="5"/>
  <c r="CI206" i="5"/>
  <c r="CI207" i="5"/>
  <c r="CI208" i="5"/>
  <c r="CI209" i="5"/>
  <c r="CI210" i="5"/>
  <c r="CI211" i="5"/>
  <c r="CI212" i="5"/>
  <c r="CI213" i="5"/>
  <c r="CI214" i="5"/>
  <c r="CI215" i="5"/>
  <c r="CI216" i="5"/>
  <c r="CI217" i="5"/>
  <c r="CI218" i="5"/>
  <c r="CI219" i="5"/>
  <c r="CI220" i="5"/>
  <c r="CI221" i="5"/>
  <c r="CI222" i="5"/>
  <c r="CI223" i="5"/>
  <c r="CI224" i="5"/>
  <c r="CI225" i="5"/>
  <c r="CI226" i="5"/>
  <c r="CI227" i="5"/>
  <c r="CI228" i="5"/>
  <c r="CI229" i="5"/>
  <c r="CI230" i="5"/>
  <c r="CI231" i="5"/>
  <c r="CI232" i="5"/>
  <c r="CI233" i="5"/>
  <c r="CI234" i="5"/>
  <c r="CI235" i="5"/>
  <c r="CI236" i="5"/>
  <c r="CI237" i="5"/>
  <c r="CI238" i="5"/>
  <c r="CI239" i="5"/>
  <c r="CI240" i="5"/>
  <c r="CI241" i="5"/>
  <c r="CI242" i="5"/>
  <c r="CI243" i="5"/>
  <c r="CI244" i="5"/>
  <c r="CI245" i="5"/>
  <c r="CI246" i="5"/>
  <c r="CI247" i="5"/>
  <c r="CI248" i="5"/>
  <c r="CI249" i="5"/>
  <c r="CI250" i="5"/>
  <c r="CI251" i="5"/>
  <c r="CI252" i="5"/>
  <c r="CI253" i="5"/>
  <c r="CI254" i="5"/>
  <c r="CI255" i="5"/>
  <c r="CI256" i="5"/>
  <c r="CI257" i="5"/>
  <c r="CI258" i="5"/>
  <c r="CI259" i="5"/>
  <c r="CI260" i="5"/>
  <c r="CI261" i="5"/>
  <c r="CI262" i="5"/>
  <c r="CI263" i="5"/>
  <c r="CI264" i="5"/>
  <c r="CI265" i="5"/>
  <c r="CI266" i="5"/>
  <c r="CI267" i="5"/>
  <c r="CI268" i="5"/>
  <c r="CI269" i="5"/>
  <c r="CI270" i="5"/>
  <c r="CI271" i="5"/>
  <c r="CI272" i="5"/>
  <c r="CI273" i="5"/>
  <c r="CI274" i="5"/>
  <c r="CI275" i="5"/>
  <c r="CI276" i="5"/>
  <c r="CI277" i="5"/>
  <c r="CI278" i="5"/>
  <c r="CI279" i="5"/>
  <c r="CI280" i="5"/>
  <c r="CI281" i="5"/>
  <c r="CI282" i="5"/>
  <c r="CI283" i="5"/>
  <c r="CI284" i="5"/>
  <c r="CI285" i="5"/>
  <c r="CI286" i="5"/>
  <c r="CI287" i="5"/>
  <c r="CI288" i="5"/>
  <c r="CI289" i="5"/>
  <c r="CI290" i="5"/>
  <c r="CI291" i="5"/>
  <c r="CI292" i="5"/>
  <c r="CI293" i="5"/>
  <c r="CI294" i="5"/>
  <c r="CI295" i="5"/>
  <c r="CI296" i="5"/>
  <c r="CI297" i="5"/>
  <c r="CI298" i="5"/>
  <c r="CI299" i="5"/>
  <c r="CI300" i="5"/>
  <c r="CI301" i="5"/>
  <c r="CI302" i="5"/>
  <c r="CI303" i="5"/>
  <c r="CI304" i="5"/>
  <c r="CI305" i="5"/>
  <c r="CI306" i="5"/>
  <c r="CI307" i="5"/>
  <c r="CI308" i="5"/>
  <c r="CI309" i="5"/>
  <c r="CI310" i="5"/>
  <c r="CI311" i="5"/>
  <c r="CI312" i="5"/>
  <c r="CI313" i="5"/>
  <c r="CI314" i="5"/>
  <c r="CI315" i="5"/>
  <c r="CI316" i="5"/>
  <c r="CI317" i="5"/>
  <c r="CI318" i="5"/>
  <c r="CI319" i="5"/>
  <c r="CI320" i="5"/>
  <c r="CI321" i="5"/>
  <c r="CI322" i="5"/>
  <c r="CI323" i="5"/>
  <c r="CI324" i="5"/>
  <c r="CI325" i="5"/>
  <c r="CI326" i="5"/>
  <c r="CI327" i="5"/>
  <c r="CI328" i="5"/>
  <c r="CI329" i="5"/>
  <c r="CI330" i="5"/>
  <c r="CI331" i="5"/>
  <c r="CI332" i="5"/>
  <c r="CI333" i="5"/>
  <c r="CI334" i="5"/>
  <c r="CI335" i="5"/>
  <c r="CI336" i="5"/>
  <c r="CI337" i="5"/>
  <c r="CI338" i="5"/>
  <c r="CI339" i="5"/>
  <c r="CI340" i="5"/>
  <c r="CI341" i="5"/>
  <c r="CI342" i="5"/>
  <c r="CI343" i="5"/>
  <c r="CI344" i="5"/>
  <c r="CI345" i="5"/>
  <c r="CI346" i="5"/>
  <c r="CI347" i="5"/>
  <c r="CI348" i="5"/>
  <c r="CI349" i="5"/>
  <c r="CI350" i="5"/>
  <c r="CI351" i="5"/>
  <c r="CI352" i="5"/>
  <c r="CI353" i="5"/>
  <c r="CI354" i="5"/>
  <c r="CI355" i="5"/>
  <c r="CI356" i="5"/>
  <c r="CI357" i="5"/>
  <c r="CI358" i="5"/>
  <c r="CI359" i="5"/>
  <c r="CI360" i="5"/>
  <c r="CI361" i="5"/>
  <c r="CI362" i="5"/>
  <c r="CI363" i="5"/>
  <c r="CI364" i="5"/>
  <c r="CI365" i="5"/>
  <c r="CI366" i="5"/>
  <c r="CI367" i="5"/>
  <c r="CI368" i="5"/>
  <c r="CI369" i="5"/>
  <c r="CI370" i="5"/>
  <c r="CI371" i="5"/>
  <c r="CI372" i="5"/>
  <c r="CI373" i="5"/>
  <c r="CI374" i="5"/>
  <c r="CI375" i="5"/>
  <c r="CI376" i="5"/>
  <c r="CI377" i="5"/>
  <c r="CI378" i="5"/>
  <c r="CI379" i="5"/>
  <c r="CI380" i="5"/>
  <c r="CI381" i="5"/>
  <c r="CI382" i="5"/>
  <c r="CI383" i="5"/>
  <c r="CI384" i="5"/>
  <c r="CI2" i="5"/>
  <c r="CH3" i="5"/>
  <c r="CH4" i="5"/>
  <c r="CH5" i="5"/>
  <c r="CH6" i="5"/>
  <c r="CH7" i="5"/>
  <c r="CH8" i="5"/>
  <c r="CH9" i="5"/>
  <c r="CH10" i="5"/>
  <c r="CH11" i="5"/>
  <c r="CH12" i="5"/>
  <c r="CH13" i="5"/>
  <c r="CH14" i="5"/>
  <c r="CH15" i="5"/>
  <c r="CH16" i="5"/>
  <c r="CH17" i="5"/>
  <c r="CH18" i="5"/>
  <c r="CH19" i="5"/>
  <c r="CH20" i="5"/>
  <c r="CH21" i="5"/>
  <c r="CH22" i="5"/>
  <c r="CH23" i="5"/>
  <c r="CH24" i="5"/>
  <c r="CH25" i="5"/>
  <c r="CH26" i="5"/>
  <c r="CH27" i="5"/>
  <c r="CH28" i="5"/>
  <c r="CH29" i="5"/>
  <c r="CH30" i="5"/>
  <c r="CH31" i="5"/>
  <c r="CH32" i="5"/>
  <c r="CH33" i="5"/>
  <c r="CH34" i="5"/>
  <c r="CH35" i="5"/>
  <c r="CH36" i="5"/>
  <c r="CH37" i="5"/>
  <c r="CH38" i="5"/>
  <c r="CH39" i="5"/>
  <c r="CH40" i="5"/>
  <c r="CH41" i="5"/>
  <c r="CH42" i="5"/>
  <c r="CH43" i="5"/>
  <c r="CH44" i="5"/>
  <c r="CH45" i="5"/>
  <c r="CH46" i="5"/>
  <c r="CH47" i="5"/>
  <c r="CH48" i="5"/>
  <c r="CH49" i="5"/>
  <c r="CH50" i="5"/>
  <c r="CH51" i="5"/>
  <c r="CH52" i="5"/>
  <c r="CH53" i="5"/>
  <c r="CH54" i="5"/>
  <c r="CH55" i="5"/>
  <c r="CH56" i="5"/>
  <c r="CH57" i="5"/>
  <c r="CH58" i="5"/>
  <c r="CH59" i="5"/>
  <c r="CH60" i="5"/>
  <c r="CH61" i="5"/>
  <c r="CH62" i="5"/>
  <c r="CH63" i="5"/>
  <c r="CH64" i="5"/>
  <c r="CH65" i="5"/>
  <c r="CH66" i="5"/>
  <c r="CH67" i="5"/>
  <c r="CH68" i="5"/>
  <c r="CH69" i="5"/>
  <c r="CH70" i="5"/>
  <c r="CH71" i="5"/>
  <c r="CH72" i="5"/>
  <c r="CH73" i="5"/>
  <c r="CH74" i="5"/>
  <c r="CH75" i="5"/>
  <c r="CH76" i="5"/>
  <c r="CH77" i="5"/>
  <c r="CH78" i="5"/>
  <c r="CH79" i="5"/>
  <c r="CH80" i="5"/>
  <c r="CH81" i="5"/>
  <c r="CH82" i="5"/>
  <c r="CH83" i="5"/>
  <c r="CH84" i="5"/>
  <c r="CH85" i="5"/>
  <c r="CH86" i="5"/>
  <c r="CH87" i="5"/>
  <c r="CH88" i="5"/>
  <c r="CH89" i="5"/>
  <c r="CH90" i="5"/>
  <c r="CH91" i="5"/>
  <c r="CH92" i="5"/>
  <c r="CH93" i="5"/>
  <c r="CH94" i="5"/>
  <c r="CH95" i="5"/>
  <c r="CH96" i="5"/>
  <c r="CH97" i="5"/>
  <c r="CH98" i="5"/>
  <c r="CH99" i="5"/>
  <c r="CH100" i="5"/>
  <c r="CH101" i="5"/>
  <c r="CH102" i="5"/>
  <c r="CH103" i="5"/>
  <c r="CH104" i="5"/>
  <c r="CH105" i="5"/>
  <c r="CH106" i="5"/>
  <c r="CH107" i="5"/>
  <c r="CH108" i="5"/>
  <c r="CH109" i="5"/>
  <c r="CH110" i="5"/>
  <c r="CH111" i="5"/>
  <c r="CH112" i="5"/>
  <c r="CH113" i="5"/>
  <c r="CH114" i="5"/>
  <c r="CH115" i="5"/>
  <c r="CH116" i="5"/>
  <c r="CH117" i="5"/>
  <c r="CH118" i="5"/>
  <c r="CH119" i="5"/>
  <c r="CH120" i="5"/>
  <c r="CH121" i="5"/>
  <c r="CH122" i="5"/>
  <c r="CH123" i="5"/>
  <c r="CH124" i="5"/>
  <c r="CH125" i="5"/>
  <c r="CH126" i="5"/>
  <c r="CH127" i="5"/>
  <c r="CH128" i="5"/>
  <c r="CH129" i="5"/>
  <c r="CH130" i="5"/>
  <c r="CH131" i="5"/>
  <c r="CH132" i="5"/>
  <c r="CH133" i="5"/>
  <c r="CH134" i="5"/>
  <c r="CH135" i="5"/>
  <c r="CH136" i="5"/>
  <c r="CH137" i="5"/>
  <c r="CH138" i="5"/>
  <c r="CH139" i="5"/>
  <c r="CH140" i="5"/>
  <c r="CH141" i="5"/>
  <c r="CH142" i="5"/>
  <c r="CH143" i="5"/>
  <c r="CH144" i="5"/>
  <c r="CH145" i="5"/>
  <c r="CH146" i="5"/>
  <c r="CH147" i="5"/>
  <c r="CH148" i="5"/>
  <c r="CH149" i="5"/>
  <c r="CH150" i="5"/>
  <c r="CH151" i="5"/>
  <c r="CH152" i="5"/>
  <c r="CH153" i="5"/>
  <c r="CH154" i="5"/>
  <c r="CH155" i="5"/>
  <c r="CH156" i="5"/>
  <c r="CH157" i="5"/>
  <c r="CH158" i="5"/>
  <c r="CH159" i="5"/>
  <c r="CH160" i="5"/>
  <c r="CH161" i="5"/>
  <c r="CH162" i="5"/>
  <c r="CH163" i="5"/>
  <c r="CH164" i="5"/>
  <c r="CH165" i="5"/>
  <c r="CH166" i="5"/>
  <c r="CH167" i="5"/>
  <c r="CH168" i="5"/>
  <c r="CH169" i="5"/>
  <c r="CH170" i="5"/>
  <c r="CH171" i="5"/>
  <c r="CH172" i="5"/>
  <c r="CH173" i="5"/>
  <c r="CH174" i="5"/>
  <c r="CH175" i="5"/>
  <c r="CH176" i="5"/>
  <c r="CH177" i="5"/>
  <c r="CH178" i="5"/>
  <c r="CH179" i="5"/>
  <c r="CH180" i="5"/>
  <c r="CH181" i="5"/>
  <c r="CH182" i="5"/>
  <c r="CH183" i="5"/>
  <c r="CH184" i="5"/>
  <c r="CH185" i="5"/>
  <c r="CH186" i="5"/>
  <c r="CH187" i="5"/>
  <c r="CH188" i="5"/>
  <c r="CH189" i="5"/>
  <c r="CH190" i="5"/>
  <c r="CH191" i="5"/>
  <c r="CH192" i="5"/>
  <c r="CH193" i="5"/>
  <c r="CH194" i="5"/>
  <c r="CH195" i="5"/>
  <c r="CH196" i="5"/>
  <c r="CH197" i="5"/>
  <c r="CH198" i="5"/>
  <c r="CH199" i="5"/>
  <c r="CH200" i="5"/>
  <c r="CH201" i="5"/>
  <c r="CH202" i="5"/>
  <c r="CH203" i="5"/>
  <c r="CH204" i="5"/>
  <c r="CH205" i="5"/>
  <c r="CH206" i="5"/>
  <c r="CH207" i="5"/>
  <c r="CH208" i="5"/>
  <c r="CH209" i="5"/>
  <c r="CH210" i="5"/>
  <c r="CH211" i="5"/>
  <c r="CH212" i="5"/>
  <c r="CH213" i="5"/>
  <c r="CH214" i="5"/>
  <c r="CH215" i="5"/>
  <c r="CH216" i="5"/>
  <c r="CH217" i="5"/>
  <c r="CH218" i="5"/>
  <c r="CH219" i="5"/>
  <c r="CH220" i="5"/>
  <c r="CH221" i="5"/>
  <c r="CH222" i="5"/>
  <c r="CH223" i="5"/>
  <c r="CH224" i="5"/>
  <c r="CH225" i="5"/>
  <c r="CH226" i="5"/>
  <c r="CH227" i="5"/>
  <c r="CH228" i="5"/>
  <c r="CH229" i="5"/>
  <c r="CH230" i="5"/>
  <c r="CH231" i="5"/>
  <c r="CH232" i="5"/>
  <c r="CH233" i="5"/>
  <c r="CH234" i="5"/>
  <c r="CH235" i="5"/>
  <c r="CH236" i="5"/>
  <c r="CH237" i="5"/>
  <c r="CH238" i="5"/>
  <c r="CH239" i="5"/>
  <c r="CH240" i="5"/>
  <c r="CH241" i="5"/>
  <c r="CH242" i="5"/>
  <c r="CH243" i="5"/>
  <c r="CH244" i="5"/>
  <c r="CH245" i="5"/>
  <c r="CH246" i="5"/>
  <c r="CH247" i="5"/>
  <c r="CH248" i="5"/>
  <c r="CH249" i="5"/>
  <c r="CH250" i="5"/>
  <c r="CH251" i="5"/>
  <c r="CH252" i="5"/>
  <c r="CH253" i="5"/>
  <c r="CH254" i="5"/>
  <c r="CH255" i="5"/>
  <c r="CH256" i="5"/>
  <c r="CH257" i="5"/>
  <c r="CH258" i="5"/>
  <c r="CH259" i="5"/>
  <c r="CH260" i="5"/>
  <c r="CH261" i="5"/>
  <c r="CH262" i="5"/>
  <c r="CH263" i="5"/>
  <c r="CH264" i="5"/>
  <c r="CH265" i="5"/>
  <c r="CH266" i="5"/>
  <c r="CH267" i="5"/>
  <c r="CH268" i="5"/>
  <c r="CH269" i="5"/>
  <c r="CH270" i="5"/>
  <c r="CH271" i="5"/>
  <c r="CH272" i="5"/>
  <c r="CH273" i="5"/>
  <c r="CH274" i="5"/>
  <c r="CH275" i="5"/>
  <c r="CH276" i="5"/>
  <c r="CH277" i="5"/>
  <c r="CH278" i="5"/>
  <c r="CH279" i="5"/>
  <c r="CH280" i="5"/>
  <c r="CH281" i="5"/>
  <c r="CH282" i="5"/>
  <c r="CH283" i="5"/>
  <c r="CH284" i="5"/>
  <c r="CH285" i="5"/>
  <c r="CH286" i="5"/>
  <c r="CH287" i="5"/>
  <c r="CH288" i="5"/>
  <c r="CH289" i="5"/>
  <c r="CH290" i="5"/>
  <c r="CH291" i="5"/>
  <c r="CH292" i="5"/>
  <c r="CH293" i="5"/>
  <c r="CH294" i="5"/>
  <c r="CH295" i="5"/>
  <c r="CH296" i="5"/>
  <c r="CH297" i="5"/>
  <c r="CH298" i="5"/>
  <c r="CH299" i="5"/>
  <c r="CH300" i="5"/>
  <c r="CH301" i="5"/>
  <c r="CH302" i="5"/>
  <c r="CH303" i="5"/>
  <c r="CH304" i="5"/>
  <c r="CH305" i="5"/>
  <c r="CH306" i="5"/>
  <c r="CH307" i="5"/>
  <c r="CH308" i="5"/>
  <c r="CH309" i="5"/>
  <c r="CH310" i="5"/>
  <c r="CH311" i="5"/>
  <c r="CH312" i="5"/>
  <c r="CH313" i="5"/>
  <c r="CH314" i="5"/>
  <c r="CH315" i="5"/>
  <c r="CH316" i="5"/>
  <c r="CH317" i="5"/>
  <c r="CH318" i="5"/>
  <c r="CH319" i="5"/>
  <c r="CH320" i="5"/>
  <c r="CH321" i="5"/>
  <c r="CH322" i="5"/>
  <c r="CH323" i="5"/>
  <c r="CH324" i="5"/>
  <c r="CH325" i="5"/>
  <c r="CH326" i="5"/>
  <c r="CH327" i="5"/>
  <c r="CH328" i="5"/>
  <c r="CH329" i="5"/>
  <c r="CH330" i="5"/>
  <c r="CH331" i="5"/>
  <c r="CH332" i="5"/>
  <c r="CH333" i="5"/>
  <c r="CH334" i="5"/>
  <c r="CH335" i="5"/>
  <c r="CH336" i="5"/>
  <c r="CH337" i="5"/>
  <c r="CH338" i="5"/>
  <c r="CH339" i="5"/>
  <c r="CH340" i="5"/>
  <c r="CH341" i="5"/>
  <c r="CH342" i="5"/>
  <c r="CH343" i="5"/>
  <c r="CH344" i="5"/>
  <c r="CH345" i="5"/>
  <c r="CH346" i="5"/>
  <c r="CH347" i="5"/>
  <c r="CH348" i="5"/>
  <c r="CH349" i="5"/>
  <c r="CH350" i="5"/>
  <c r="CH351" i="5"/>
  <c r="CH352" i="5"/>
  <c r="CH353" i="5"/>
  <c r="CH354" i="5"/>
  <c r="CH355" i="5"/>
  <c r="CH356" i="5"/>
  <c r="CH357" i="5"/>
  <c r="CH358" i="5"/>
  <c r="CH359" i="5"/>
  <c r="CH360" i="5"/>
  <c r="CH361" i="5"/>
  <c r="CH362" i="5"/>
  <c r="CH363" i="5"/>
  <c r="CH364" i="5"/>
  <c r="CH365" i="5"/>
  <c r="CH366" i="5"/>
  <c r="CH367" i="5"/>
  <c r="CH368" i="5"/>
  <c r="CH369" i="5"/>
  <c r="CH370" i="5"/>
  <c r="CH371" i="5"/>
  <c r="CH372" i="5"/>
  <c r="CH373" i="5"/>
  <c r="CH374" i="5"/>
  <c r="CH375" i="5"/>
  <c r="CH376" i="5"/>
  <c r="CH377" i="5"/>
  <c r="CH378" i="5"/>
  <c r="CH379" i="5"/>
  <c r="CH380" i="5"/>
  <c r="CH381" i="5"/>
  <c r="CH382" i="5"/>
  <c r="CH383" i="5"/>
  <c r="CH384" i="5"/>
  <c r="CH2" i="5"/>
  <c r="CG3" i="5"/>
  <c r="CG4" i="5"/>
  <c r="CG5" i="5"/>
  <c r="CG6" i="5"/>
  <c r="CG7" i="5"/>
  <c r="CG8" i="5"/>
  <c r="CG9" i="5"/>
  <c r="CG10" i="5"/>
  <c r="CG11" i="5"/>
  <c r="CG12" i="5"/>
  <c r="CG13" i="5"/>
  <c r="CG14" i="5"/>
  <c r="CG15" i="5"/>
  <c r="CG16" i="5"/>
  <c r="CG17" i="5"/>
  <c r="CG18" i="5"/>
  <c r="CG19" i="5"/>
  <c r="CG20" i="5"/>
  <c r="CG21" i="5"/>
  <c r="CG22" i="5"/>
  <c r="CG23" i="5"/>
  <c r="CG24" i="5"/>
  <c r="CG25" i="5"/>
  <c r="CG26" i="5"/>
  <c r="CG27" i="5"/>
  <c r="CG28" i="5"/>
  <c r="CG29" i="5"/>
  <c r="CG30" i="5"/>
  <c r="CG31" i="5"/>
  <c r="CG32" i="5"/>
  <c r="CG33" i="5"/>
  <c r="CG34" i="5"/>
  <c r="CG35" i="5"/>
  <c r="CG36" i="5"/>
  <c r="CG37" i="5"/>
  <c r="CG38" i="5"/>
  <c r="CG39" i="5"/>
  <c r="CG40" i="5"/>
  <c r="CG41" i="5"/>
  <c r="CG42" i="5"/>
  <c r="CG43" i="5"/>
  <c r="CG44" i="5"/>
  <c r="CG45" i="5"/>
  <c r="CG46" i="5"/>
  <c r="CG47" i="5"/>
  <c r="CG48" i="5"/>
  <c r="CG49" i="5"/>
  <c r="CG50" i="5"/>
  <c r="CG51" i="5"/>
  <c r="CG52" i="5"/>
  <c r="CG53" i="5"/>
  <c r="CG54" i="5"/>
  <c r="CG55" i="5"/>
  <c r="CG56" i="5"/>
  <c r="CG57" i="5"/>
  <c r="CG58" i="5"/>
  <c r="CG59" i="5"/>
  <c r="CG60" i="5"/>
  <c r="CG61" i="5"/>
  <c r="CG62" i="5"/>
  <c r="CG63" i="5"/>
  <c r="CG64" i="5"/>
  <c r="CG65" i="5"/>
  <c r="CG66" i="5"/>
  <c r="CG67" i="5"/>
  <c r="CG68" i="5"/>
  <c r="CG69" i="5"/>
  <c r="CG70" i="5"/>
  <c r="CG71" i="5"/>
  <c r="CG72" i="5"/>
  <c r="CG73" i="5"/>
  <c r="CG74" i="5"/>
  <c r="CG75" i="5"/>
  <c r="CG76" i="5"/>
  <c r="CG77" i="5"/>
  <c r="CG78" i="5"/>
  <c r="CG79" i="5"/>
  <c r="CG80" i="5"/>
  <c r="CG81" i="5"/>
  <c r="CG82" i="5"/>
  <c r="CG83" i="5"/>
  <c r="CG84" i="5"/>
  <c r="CG85" i="5"/>
  <c r="CG86" i="5"/>
  <c r="CG87" i="5"/>
  <c r="CG88" i="5"/>
  <c r="CG89" i="5"/>
  <c r="CG90" i="5"/>
  <c r="CG91" i="5"/>
  <c r="CG92" i="5"/>
  <c r="CG93" i="5"/>
  <c r="CG94" i="5"/>
  <c r="CG95" i="5"/>
  <c r="CG96" i="5"/>
  <c r="CG97" i="5"/>
  <c r="CG98" i="5"/>
  <c r="CG99" i="5"/>
  <c r="CG100" i="5"/>
  <c r="CG101" i="5"/>
  <c r="CG102" i="5"/>
  <c r="CG103" i="5"/>
  <c r="CG104" i="5"/>
  <c r="CG105" i="5"/>
  <c r="CG106" i="5"/>
  <c r="CG107" i="5"/>
  <c r="CG108" i="5"/>
  <c r="CG109" i="5"/>
  <c r="CG110" i="5"/>
  <c r="CG111" i="5"/>
  <c r="CG112" i="5"/>
  <c r="CG113" i="5"/>
  <c r="CG114" i="5"/>
  <c r="CG115" i="5"/>
  <c r="CG116" i="5"/>
  <c r="CG117" i="5"/>
  <c r="CG118" i="5"/>
  <c r="CG119" i="5"/>
  <c r="CG120" i="5"/>
  <c r="CG121" i="5"/>
  <c r="CG122" i="5"/>
  <c r="CG123" i="5"/>
  <c r="CG124" i="5"/>
  <c r="CG125" i="5"/>
  <c r="CG126" i="5"/>
  <c r="CG127" i="5"/>
  <c r="CG128" i="5"/>
  <c r="CG129" i="5"/>
  <c r="CG130" i="5"/>
  <c r="CG131" i="5"/>
  <c r="CG132" i="5"/>
  <c r="CG133" i="5"/>
  <c r="CG134" i="5"/>
  <c r="CG135" i="5"/>
  <c r="CG136" i="5"/>
  <c r="CG137" i="5"/>
  <c r="CG138" i="5"/>
  <c r="CG139" i="5"/>
  <c r="CG140" i="5"/>
  <c r="CG141" i="5"/>
  <c r="CG142" i="5"/>
  <c r="CG143" i="5"/>
  <c r="CG144" i="5"/>
  <c r="CG145" i="5"/>
  <c r="CG146" i="5"/>
  <c r="CG147" i="5"/>
  <c r="CG148" i="5"/>
  <c r="CG149" i="5"/>
  <c r="CG150" i="5"/>
  <c r="CG151" i="5"/>
  <c r="CG152" i="5"/>
  <c r="CG153" i="5"/>
  <c r="CG154" i="5"/>
  <c r="CG155" i="5"/>
  <c r="CG156" i="5"/>
  <c r="CG157" i="5"/>
  <c r="CG158" i="5"/>
  <c r="CG159" i="5"/>
  <c r="CG160" i="5"/>
  <c r="CG161" i="5"/>
  <c r="CG162" i="5"/>
  <c r="CG163" i="5"/>
  <c r="CG164" i="5"/>
  <c r="CG165" i="5"/>
  <c r="CG166" i="5"/>
  <c r="CG167" i="5"/>
  <c r="CG168" i="5"/>
  <c r="CG169" i="5"/>
  <c r="CG170" i="5"/>
  <c r="CG171" i="5"/>
  <c r="CG172" i="5"/>
  <c r="CG173" i="5"/>
  <c r="CG174" i="5"/>
  <c r="CG175" i="5"/>
  <c r="CG176" i="5"/>
  <c r="CG177" i="5"/>
  <c r="CG178" i="5"/>
  <c r="CG179" i="5"/>
  <c r="CG180" i="5"/>
  <c r="CG181" i="5"/>
  <c r="CG182" i="5"/>
  <c r="CG183" i="5"/>
  <c r="CG184" i="5"/>
  <c r="CG185" i="5"/>
  <c r="CG186" i="5"/>
  <c r="CG187" i="5"/>
  <c r="CG188" i="5"/>
  <c r="CG189" i="5"/>
  <c r="CG190" i="5"/>
  <c r="CG191" i="5"/>
  <c r="CG192" i="5"/>
  <c r="CG193" i="5"/>
  <c r="CG194" i="5"/>
  <c r="CG195" i="5"/>
  <c r="CG196" i="5"/>
  <c r="CG197" i="5"/>
  <c r="CG198" i="5"/>
  <c r="CG199" i="5"/>
  <c r="CG200" i="5"/>
  <c r="CG201" i="5"/>
  <c r="CG202" i="5"/>
  <c r="CG203" i="5"/>
  <c r="CG204" i="5"/>
  <c r="CG205" i="5"/>
  <c r="CG206" i="5"/>
  <c r="CG207" i="5"/>
  <c r="CG208" i="5"/>
  <c r="CG209" i="5"/>
  <c r="CG210" i="5"/>
  <c r="CG211" i="5"/>
  <c r="CG212" i="5"/>
  <c r="CG213" i="5"/>
  <c r="CG214" i="5"/>
  <c r="CG215" i="5"/>
  <c r="CG216" i="5"/>
  <c r="CG217" i="5"/>
  <c r="CG218" i="5"/>
  <c r="CG219" i="5"/>
  <c r="CG220" i="5"/>
  <c r="CG221" i="5"/>
  <c r="CG222" i="5"/>
  <c r="CG223" i="5"/>
  <c r="CG224" i="5"/>
  <c r="CG225" i="5"/>
  <c r="CG226" i="5"/>
  <c r="CG227" i="5"/>
  <c r="CG228" i="5"/>
  <c r="CG229" i="5"/>
  <c r="CG230" i="5"/>
  <c r="CG231" i="5"/>
  <c r="CG232" i="5"/>
  <c r="CG233" i="5"/>
  <c r="CG234" i="5"/>
  <c r="CG235" i="5"/>
  <c r="CG236" i="5"/>
  <c r="CG237" i="5"/>
  <c r="CG238" i="5"/>
  <c r="CG239" i="5"/>
  <c r="CG240" i="5"/>
  <c r="CG241" i="5"/>
  <c r="CG242" i="5"/>
  <c r="CG243" i="5"/>
  <c r="CG244" i="5"/>
  <c r="CG245" i="5"/>
  <c r="CG246" i="5"/>
  <c r="CG247" i="5"/>
  <c r="CG248" i="5"/>
  <c r="CG249" i="5"/>
  <c r="CG250" i="5"/>
  <c r="CG251" i="5"/>
  <c r="CG252" i="5"/>
  <c r="CG253" i="5"/>
  <c r="CG254" i="5"/>
  <c r="CG255" i="5"/>
  <c r="CG256" i="5"/>
  <c r="CG257" i="5"/>
  <c r="CG258" i="5"/>
  <c r="CG259" i="5"/>
  <c r="CG260" i="5"/>
  <c r="CG261" i="5"/>
  <c r="CG262" i="5"/>
  <c r="CG263" i="5"/>
  <c r="CG264" i="5"/>
  <c r="CG265" i="5"/>
  <c r="CG266" i="5"/>
  <c r="CG267" i="5"/>
  <c r="CG268" i="5"/>
  <c r="CG269" i="5"/>
  <c r="CG270" i="5"/>
  <c r="CG271" i="5"/>
  <c r="CG272" i="5"/>
  <c r="CG273" i="5"/>
  <c r="CG274" i="5"/>
  <c r="CG275" i="5"/>
  <c r="CG276" i="5"/>
  <c r="CG277" i="5"/>
  <c r="CG278" i="5"/>
  <c r="CG279" i="5"/>
  <c r="CG280" i="5"/>
  <c r="CG281" i="5"/>
  <c r="CG282" i="5"/>
  <c r="CG283" i="5"/>
  <c r="CG284" i="5"/>
  <c r="CG285" i="5"/>
  <c r="CG286" i="5"/>
  <c r="CG287" i="5"/>
  <c r="CG288" i="5"/>
  <c r="CG289" i="5"/>
  <c r="CG290" i="5"/>
  <c r="CG291" i="5"/>
  <c r="CG292" i="5"/>
  <c r="CG293" i="5"/>
  <c r="CG294" i="5"/>
  <c r="CG295" i="5"/>
  <c r="CG296" i="5"/>
  <c r="CG297" i="5"/>
  <c r="CG298" i="5"/>
  <c r="CG299" i="5"/>
  <c r="CG300" i="5"/>
  <c r="CG301" i="5"/>
  <c r="CG302" i="5"/>
  <c r="CG303" i="5"/>
  <c r="CG304" i="5"/>
  <c r="CG305" i="5"/>
  <c r="CG306" i="5"/>
  <c r="CG307" i="5"/>
  <c r="CG308" i="5"/>
  <c r="CG309" i="5"/>
  <c r="CG310" i="5"/>
  <c r="CG311" i="5"/>
  <c r="CG312" i="5"/>
  <c r="CG313" i="5"/>
  <c r="CG314" i="5"/>
  <c r="CG315" i="5"/>
  <c r="CG316" i="5"/>
  <c r="CG317" i="5"/>
  <c r="CG318" i="5"/>
  <c r="CG319" i="5"/>
  <c r="CG320" i="5"/>
  <c r="CG321" i="5"/>
  <c r="CG322" i="5"/>
  <c r="CG323" i="5"/>
  <c r="CG324" i="5"/>
  <c r="CG325" i="5"/>
  <c r="CG326" i="5"/>
  <c r="CG327" i="5"/>
  <c r="CG328" i="5"/>
  <c r="CG329" i="5"/>
  <c r="CG330" i="5"/>
  <c r="CG331" i="5"/>
  <c r="CG332" i="5"/>
  <c r="CG333" i="5"/>
  <c r="CG334" i="5"/>
  <c r="CG335" i="5"/>
  <c r="CG336" i="5"/>
  <c r="CG337" i="5"/>
  <c r="CG338" i="5"/>
  <c r="CG339" i="5"/>
  <c r="CG340" i="5"/>
  <c r="CG341" i="5"/>
  <c r="CG342" i="5"/>
  <c r="CG343" i="5"/>
  <c r="CG344" i="5"/>
  <c r="CG345" i="5"/>
  <c r="CG346" i="5"/>
  <c r="CG347" i="5"/>
  <c r="CG348" i="5"/>
  <c r="CG349" i="5"/>
  <c r="CG350" i="5"/>
  <c r="CG351" i="5"/>
  <c r="CG352" i="5"/>
  <c r="CG353" i="5"/>
  <c r="CG354" i="5"/>
  <c r="CG355" i="5"/>
  <c r="CG356" i="5"/>
  <c r="CG357" i="5"/>
  <c r="CG358" i="5"/>
  <c r="CG359" i="5"/>
  <c r="CG360" i="5"/>
  <c r="CG361" i="5"/>
  <c r="CG362" i="5"/>
  <c r="CG363" i="5"/>
  <c r="CG364" i="5"/>
  <c r="CG365" i="5"/>
  <c r="CG366" i="5"/>
  <c r="CG367" i="5"/>
  <c r="CG368" i="5"/>
  <c r="CG369" i="5"/>
  <c r="CG370" i="5"/>
  <c r="CG371" i="5"/>
  <c r="CG372" i="5"/>
  <c r="CG373" i="5"/>
  <c r="CG374" i="5"/>
  <c r="CG375" i="5"/>
  <c r="CG376" i="5"/>
  <c r="CG377" i="5"/>
  <c r="CG378" i="5"/>
  <c r="CG379" i="5"/>
  <c r="CG380" i="5"/>
  <c r="CG381" i="5"/>
  <c r="CG382" i="5"/>
  <c r="CG383" i="5"/>
  <c r="CG384" i="5"/>
  <c r="CG2" i="5"/>
  <c r="CF3" i="5"/>
  <c r="CF4" i="5"/>
  <c r="CF5" i="5"/>
  <c r="CF6" i="5"/>
  <c r="CF7" i="5"/>
  <c r="CF8" i="5"/>
  <c r="CF9" i="5"/>
  <c r="CF10" i="5"/>
  <c r="CF11" i="5"/>
  <c r="CF12" i="5"/>
  <c r="CF13" i="5"/>
  <c r="CF14" i="5"/>
  <c r="CF15" i="5"/>
  <c r="CF16" i="5"/>
  <c r="CF17" i="5"/>
  <c r="CF18" i="5"/>
  <c r="CF19" i="5"/>
  <c r="CF20" i="5"/>
  <c r="CF21" i="5"/>
  <c r="CF22" i="5"/>
  <c r="CF23" i="5"/>
  <c r="CF24" i="5"/>
  <c r="CF25" i="5"/>
  <c r="CF26" i="5"/>
  <c r="CF27" i="5"/>
  <c r="CF28" i="5"/>
  <c r="CF29" i="5"/>
  <c r="CF30" i="5"/>
  <c r="CF31" i="5"/>
  <c r="CF32" i="5"/>
  <c r="CF33" i="5"/>
  <c r="CF34" i="5"/>
  <c r="CF35" i="5"/>
  <c r="CF36" i="5"/>
  <c r="CF37" i="5"/>
  <c r="CF38" i="5"/>
  <c r="CF39" i="5"/>
  <c r="CF40" i="5"/>
  <c r="CF41" i="5"/>
  <c r="CF42" i="5"/>
  <c r="CF43" i="5"/>
  <c r="CF44" i="5"/>
  <c r="CF45" i="5"/>
  <c r="CF46" i="5"/>
  <c r="CF47" i="5"/>
  <c r="CF48" i="5"/>
  <c r="CF49" i="5"/>
  <c r="CF50" i="5"/>
  <c r="CF51" i="5"/>
  <c r="CF52" i="5"/>
  <c r="CF53" i="5"/>
  <c r="CF54" i="5"/>
  <c r="CF55" i="5"/>
  <c r="CF56" i="5"/>
  <c r="CF57" i="5"/>
  <c r="CF58" i="5"/>
  <c r="CF59" i="5"/>
  <c r="CF60" i="5"/>
  <c r="CF61" i="5"/>
  <c r="CF62" i="5"/>
  <c r="CF63" i="5"/>
  <c r="CF64" i="5"/>
  <c r="CF65" i="5"/>
  <c r="CF66" i="5"/>
  <c r="CF67" i="5"/>
  <c r="CF68" i="5"/>
  <c r="CF69" i="5"/>
  <c r="CF70" i="5"/>
  <c r="CF71" i="5"/>
  <c r="CF72" i="5"/>
  <c r="CF73" i="5"/>
  <c r="CF74" i="5"/>
  <c r="CF75" i="5"/>
  <c r="CF76" i="5"/>
  <c r="CF77" i="5"/>
  <c r="CF78" i="5"/>
  <c r="CF79" i="5"/>
  <c r="CF80" i="5"/>
  <c r="CF81" i="5"/>
  <c r="CF82" i="5"/>
  <c r="CF83" i="5"/>
  <c r="CF84" i="5"/>
  <c r="CF85" i="5"/>
  <c r="CF86" i="5"/>
  <c r="CF87" i="5"/>
  <c r="CF88" i="5"/>
  <c r="CF89" i="5"/>
  <c r="CF90" i="5"/>
  <c r="CF91" i="5"/>
  <c r="CF92" i="5"/>
  <c r="CF93" i="5"/>
  <c r="CF94" i="5"/>
  <c r="CF95" i="5"/>
  <c r="CF96" i="5"/>
  <c r="CF97" i="5"/>
  <c r="CF98" i="5"/>
  <c r="CF99" i="5"/>
  <c r="CF100" i="5"/>
  <c r="CF101" i="5"/>
  <c r="CF102" i="5"/>
  <c r="CF103" i="5"/>
  <c r="CF104" i="5"/>
  <c r="CF105" i="5"/>
  <c r="CF106" i="5"/>
  <c r="CF107" i="5"/>
  <c r="CF108" i="5"/>
  <c r="CF109" i="5"/>
  <c r="CF110" i="5"/>
  <c r="CF111" i="5"/>
  <c r="CF112" i="5"/>
  <c r="CF113" i="5"/>
  <c r="CF114" i="5"/>
  <c r="CF115" i="5"/>
  <c r="CF116" i="5"/>
  <c r="CF117" i="5"/>
  <c r="CF118" i="5"/>
  <c r="CF119" i="5"/>
  <c r="CF120" i="5"/>
  <c r="CF121" i="5"/>
  <c r="CF122" i="5"/>
  <c r="CF123" i="5"/>
  <c r="CF124" i="5"/>
  <c r="CF125" i="5"/>
  <c r="CF126" i="5"/>
  <c r="CF127" i="5"/>
  <c r="CF128" i="5"/>
  <c r="CF129" i="5"/>
  <c r="CF130" i="5"/>
  <c r="CF131" i="5"/>
  <c r="CF132" i="5"/>
  <c r="CF133" i="5"/>
  <c r="CF134" i="5"/>
  <c r="CF135" i="5"/>
  <c r="CF136" i="5"/>
  <c r="CF137" i="5"/>
  <c r="CF138" i="5"/>
  <c r="CF139" i="5"/>
  <c r="CF140" i="5"/>
  <c r="CF141" i="5"/>
  <c r="CF142" i="5"/>
  <c r="CF143" i="5"/>
  <c r="CF144" i="5"/>
  <c r="CF145" i="5"/>
  <c r="CF146" i="5"/>
  <c r="CF147" i="5"/>
  <c r="CF148" i="5"/>
  <c r="CF149" i="5"/>
  <c r="CF150" i="5"/>
  <c r="CF151" i="5"/>
  <c r="CF152" i="5"/>
  <c r="CF153" i="5"/>
  <c r="CF154" i="5"/>
  <c r="CF155" i="5"/>
  <c r="CF156" i="5"/>
  <c r="CF157" i="5"/>
  <c r="CF158" i="5"/>
  <c r="CF159" i="5"/>
  <c r="CF160" i="5"/>
  <c r="CF161" i="5"/>
  <c r="CF162" i="5"/>
  <c r="CF163" i="5"/>
  <c r="CF164" i="5"/>
  <c r="CF165" i="5"/>
  <c r="CF166" i="5"/>
  <c r="CF167" i="5"/>
  <c r="CF168" i="5"/>
  <c r="CF169" i="5"/>
  <c r="CF170" i="5"/>
  <c r="CF171" i="5"/>
  <c r="CF172" i="5"/>
  <c r="CF173" i="5"/>
  <c r="CF174" i="5"/>
  <c r="CF175" i="5"/>
  <c r="CF176" i="5"/>
  <c r="CF177" i="5"/>
  <c r="CF178" i="5"/>
  <c r="CF179" i="5"/>
  <c r="CF180" i="5"/>
  <c r="CF181" i="5"/>
  <c r="CF182" i="5"/>
  <c r="CF183" i="5"/>
  <c r="CF184" i="5"/>
  <c r="CF185" i="5"/>
  <c r="CF186" i="5"/>
  <c r="CF187" i="5"/>
  <c r="CF188" i="5"/>
  <c r="CF189" i="5"/>
  <c r="CF190" i="5"/>
  <c r="CF191" i="5"/>
  <c r="CF192" i="5"/>
  <c r="CF193" i="5"/>
  <c r="CF194" i="5"/>
  <c r="CF195" i="5"/>
  <c r="CF196" i="5"/>
  <c r="CF197" i="5"/>
  <c r="CF198" i="5"/>
  <c r="CF199" i="5"/>
  <c r="CF200" i="5"/>
  <c r="CF201" i="5"/>
  <c r="CF202" i="5"/>
  <c r="CF203" i="5"/>
  <c r="CF204" i="5"/>
  <c r="CF205" i="5"/>
  <c r="CF206" i="5"/>
  <c r="CF207" i="5"/>
  <c r="CF208" i="5"/>
  <c r="CF209" i="5"/>
  <c r="CF210" i="5"/>
  <c r="CF211" i="5"/>
  <c r="CF212" i="5"/>
  <c r="CF213" i="5"/>
  <c r="CF214" i="5"/>
  <c r="CF215" i="5"/>
  <c r="CF216" i="5"/>
  <c r="CF217" i="5"/>
  <c r="CF218" i="5"/>
  <c r="CF219" i="5"/>
  <c r="CF220" i="5"/>
  <c r="CF221" i="5"/>
  <c r="CF222" i="5"/>
  <c r="CF223" i="5"/>
  <c r="CF224" i="5"/>
  <c r="CF225" i="5"/>
  <c r="CF226" i="5"/>
  <c r="CF227" i="5"/>
  <c r="CF228" i="5"/>
  <c r="CF229" i="5"/>
  <c r="CF230" i="5"/>
  <c r="CF231" i="5"/>
  <c r="CF232" i="5"/>
  <c r="CF233" i="5"/>
  <c r="CF234" i="5"/>
  <c r="CF235" i="5"/>
  <c r="CF236" i="5"/>
  <c r="CF237" i="5"/>
  <c r="CF238" i="5"/>
  <c r="CF239" i="5"/>
  <c r="CF240" i="5"/>
  <c r="CF241" i="5"/>
  <c r="CF242" i="5"/>
  <c r="CF243" i="5"/>
  <c r="CF244" i="5"/>
  <c r="CF245" i="5"/>
  <c r="CF246" i="5"/>
  <c r="CF247" i="5"/>
  <c r="CF248" i="5"/>
  <c r="CF249" i="5"/>
  <c r="CF250" i="5"/>
  <c r="CF251" i="5"/>
  <c r="CF252" i="5"/>
  <c r="CF253" i="5"/>
  <c r="CF254" i="5"/>
  <c r="CF255" i="5"/>
  <c r="CF256" i="5"/>
  <c r="CF257" i="5"/>
  <c r="CF258" i="5"/>
  <c r="CF259" i="5"/>
  <c r="CF260" i="5"/>
  <c r="CF261" i="5"/>
  <c r="CF262" i="5"/>
  <c r="CF263" i="5"/>
  <c r="CF264" i="5"/>
  <c r="CF265" i="5"/>
  <c r="CF266" i="5"/>
  <c r="CF267" i="5"/>
  <c r="CF268" i="5"/>
  <c r="CF269" i="5"/>
  <c r="CF270" i="5"/>
  <c r="CF271" i="5"/>
  <c r="CF272" i="5"/>
  <c r="CF273" i="5"/>
  <c r="CF274" i="5"/>
  <c r="CF275" i="5"/>
  <c r="CF276" i="5"/>
  <c r="CF277" i="5"/>
  <c r="CF278" i="5"/>
  <c r="CF279" i="5"/>
  <c r="CF280" i="5"/>
  <c r="CF281" i="5"/>
  <c r="CF282" i="5"/>
  <c r="CF283" i="5"/>
  <c r="CF284" i="5"/>
  <c r="CF285" i="5"/>
  <c r="CF286" i="5"/>
  <c r="CF287" i="5"/>
  <c r="CF288" i="5"/>
  <c r="CF289" i="5"/>
  <c r="CF290" i="5"/>
  <c r="CF291" i="5"/>
  <c r="CF292" i="5"/>
  <c r="CF293" i="5"/>
  <c r="CF294" i="5"/>
  <c r="CF295" i="5"/>
  <c r="CF296" i="5"/>
  <c r="CF297" i="5"/>
  <c r="CF298" i="5"/>
  <c r="CF299" i="5"/>
  <c r="CF300" i="5"/>
  <c r="CF301" i="5"/>
  <c r="CF302" i="5"/>
  <c r="CF303" i="5"/>
  <c r="CF304" i="5"/>
  <c r="CF305" i="5"/>
  <c r="CF306" i="5"/>
  <c r="CF307" i="5"/>
  <c r="CF308" i="5"/>
  <c r="CF309" i="5"/>
  <c r="CF310" i="5"/>
  <c r="CF311" i="5"/>
  <c r="CF312" i="5"/>
  <c r="CF313" i="5"/>
  <c r="CF314" i="5"/>
  <c r="CF315" i="5"/>
  <c r="CF316" i="5"/>
  <c r="CF317" i="5"/>
  <c r="CF318" i="5"/>
  <c r="CF319" i="5"/>
  <c r="CF320" i="5"/>
  <c r="CF321" i="5"/>
  <c r="CF322" i="5"/>
  <c r="CF323" i="5"/>
  <c r="CF324" i="5"/>
  <c r="CF325" i="5"/>
  <c r="CF326" i="5"/>
  <c r="CF327" i="5"/>
  <c r="CF328" i="5"/>
  <c r="CF329" i="5"/>
  <c r="CF330" i="5"/>
  <c r="CF331" i="5"/>
  <c r="CF332" i="5"/>
  <c r="CF333" i="5"/>
  <c r="CF334" i="5"/>
  <c r="CF335" i="5"/>
  <c r="CF336" i="5"/>
  <c r="CF337" i="5"/>
  <c r="CF338" i="5"/>
  <c r="CF339" i="5"/>
  <c r="CF340" i="5"/>
  <c r="CF341" i="5"/>
  <c r="CF342" i="5"/>
  <c r="CF343" i="5"/>
  <c r="CF344" i="5"/>
  <c r="CF345" i="5"/>
  <c r="CF346" i="5"/>
  <c r="CF347" i="5"/>
  <c r="CF348" i="5"/>
  <c r="CF349" i="5"/>
  <c r="CF350" i="5"/>
  <c r="CF351" i="5"/>
  <c r="CF352" i="5"/>
  <c r="CF353" i="5"/>
  <c r="CF354" i="5"/>
  <c r="CF355" i="5"/>
  <c r="CF356" i="5"/>
  <c r="CF357" i="5"/>
  <c r="CF358" i="5"/>
  <c r="CF359" i="5"/>
  <c r="CF360" i="5"/>
  <c r="CF361" i="5"/>
  <c r="CF362" i="5"/>
  <c r="CF363" i="5"/>
  <c r="CF364" i="5"/>
  <c r="CF365" i="5"/>
  <c r="CF366" i="5"/>
  <c r="CF367" i="5"/>
  <c r="CF368" i="5"/>
  <c r="CF369" i="5"/>
  <c r="CF370" i="5"/>
  <c r="CF371" i="5"/>
  <c r="CF372" i="5"/>
  <c r="CF373" i="5"/>
  <c r="CF374" i="5"/>
  <c r="CF375" i="5"/>
  <c r="CF376" i="5"/>
  <c r="CF377" i="5"/>
  <c r="CF378" i="5"/>
  <c r="CF379" i="5"/>
  <c r="CF380" i="5"/>
  <c r="CF381" i="5"/>
  <c r="CF382" i="5"/>
  <c r="CF383" i="5"/>
  <c r="CF384" i="5"/>
  <c r="CF2" i="5"/>
  <c r="CE3" i="5"/>
  <c r="CE4" i="5"/>
  <c r="CE5" i="5"/>
  <c r="CE6" i="5"/>
  <c r="CE7" i="5"/>
  <c r="CE8" i="5"/>
  <c r="CE9" i="5"/>
  <c r="CE10" i="5"/>
  <c r="CE11" i="5"/>
  <c r="CE12" i="5"/>
  <c r="CE13" i="5"/>
  <c r="CE14" i="5"/>
  <c r="CE15" i="5"/>
  <c r="CE16" i="5"/>
  <c r="CE17" i="5"/>
  <c r="CE18" i="5"/>
  <c r="CE19" i="5"/>
  <c r="CE20" i="5"/>
  <c r="CE21" i="5"/>
  <c r="CE22" i="5"/>
  <c r="CE23" i="5"/>
  <c r="CE24" i="5"/>
  <c r="CE25" i="5"/>
  <c r="CE26" i="5"/>
  <c r="CE27" i="5"/>
  <c r="CE28" i="5"/>
  <c r="CE29" i="5"/>
  <c r="CE30" i="5"/>
  <c r="CE31" i="5"/>
  <c r="CE32" i="5"/>
  <c r="CE33" i="5"/>
  <c r="CE34" i="5"/>
  <c r="CE35" i="5"/>
  <c r="CE36" i="5"/>
  <c r="CE37" i="5"/>
  <c r="CE38" i="5"/>
  <c r="CE39" i="5"/>
  <c r="CE40" i="5"/>
  <c r="CE41" i="5"/>
  <c r="CE42" i="5"/>
  <c r="CE43" i="5"/>
  <c r="CE44" i="5"/>
  <c r="CE45" i="5"/>
  <c r="CE46" i="5"/>
  <c r="CE47" i="5"/>
  <c r="CE48" i="5"/>
  <c r="CE49" i="5"/>
  <c r="CE50" i="5"/>
  <c r="CE51" i="5"/>
  <c r="CE52" i="5"/>
  <c r="CE53" i="5"/>
  <c r="CE54" i="5"/>
  <c r="CE55" i="5"/>
  <c r="CE56" i="5"/>
  <c r="CE57" i="5"/>
  <c r="CE58" i="5"/>
  <c r="CE59" i="5"/>
  <c r="CE60" i="5"/>
  <c r="CE61" i="5"/>
  <c r="CE62" i="5"/>
  <c r="CE63" i="5"/>
  <c r="CE64" i="5"/>
  <c r="CE65" i="5"/>
  <c r="CE66" i="5"/>
  <c r="CE67" i="5"/>
  <c r="CE68" i="5"/>
  <c r="CE69" i="5"/>
  <c r="CE70" i="5"/>
  <c r="CE71" i="5"/>
  <c r="CE72" i="5"/>
  <c r="CE73" i="5"/>
  <c r="CE74" i="5"/>
  <c r="CE75" i="5"/>
  <c r="CE76" i="5"/>
  <c r="CE77" i="5"/>
  <c r="CE78" i="5"/>
  <c r="CE79" i="5"/>
  <c r="CE80" i="5"/>
  <c r="CE81" i="5"/>
  <c r="CE82" i="5"/>
  <c r="CE83" i="5"/>
  <c r="CE84" i="5"/>
  <c r="CE85" i="5"/>
  <c r="CE86" i="5"/>
  <c r="CE87" i="5"/>
  <c r="CE88" i="5"/>
  <c r="CE89" i="5"/>
  <c r="CE90" i="5"/>
  <c r="CE91" i="5"/>
  <c r="CE92" i="5"/>
  <c r="CE93" i="5"/>
  <c r="CE94" i="5"/>
  <c r="CE95" i="5"/>
  <c r="CE96" i="5"/>
  <c r="CE97" i="5"/>
  <c r="CE98" i="5"/>
  <c r="CE99" i="5"/>
  <c r="CE100" i="5"/>
  <c r="CE101" i="5"/>
  <c r="CE102" i="5"/>
  <c r="CE103" i="5"/>
  <c r="CE104" i="5"/>
  <c r="CE105" i="5"/>
  <c r="CE106" i="5"/>
  <c r="CE107" i="5"/>
  <c r="CE108" i="5"/>
  <c r="CE109" i="5"/>
  <c r="CE110" i="5"/>
  <c r="CE111" i="5"/>
  <c r="CE112" i="5"/>
  <c r="CE113" i="5"/>
  <c r="CE114" i="5"/>
  <c r="CE115" i="5"/>
  <c r="CE116" i="5"/>
  <c r="CE117" i="5"/>
  <c r="CE118" i="5"/>
  <c r="CE119" i="5"/>
  <c r="CE120" i="5"/>
  <c r="CE121" i="5"/>
  <c r="CE122" i="5"/>
  <c r="CE123" i="5"/>
  <c r="CE124" i="5"/>
  <c r="CE125" i="5"/>
  <c r="CE126" i="5"/>
  <c r="CE127" i="5"/>
  <c r="CE128" i="5"/>
  <c r="CE129" i="5"/>
  <c r="CE130" i="5"/>
  <c r="CE131" i="5"/>
  <c r="CE132" i="5"/>
  <c r="CE133" i="5"/>
  <c r="CE134" i="5"/>
  <c r="CE135" i="5"/>
  <c r="CE136" i="5"/>
  <c r="CE137" i="5"/>
  <c r="CE138" i="5"/>
  <c r="CE139" i="5"/>
  <c r="CE140" i="5"/>
  <c r="CE141" i="5"/>
  <c r="CE142" i="5"/>
  <c r="CE143" i="5"/>
  <c r="CE144" i="5"/>
  <c r="CE145" i="5"/>
  <c r="CE146" i="5"/>
  <c r="CE147" i="5"/>
  <c r="CE148" i="5"/>
  <c r="CE149" i="5"/>
  <c r="CE150" i="5"/>
  <c r="CE151" i="5"/>
  <c r="CE152" i="5"/>
  <c r="CE153" i="5"/>
  <c r="CE154" i="5"/>
  <c r="CE155" i="5"/>
  <c r="CE156" i="5"/>
  <c r="CE157" i="5"/>
  <c r="CE158" i="5"/>
  <c r="CE159" i="5"/>
  <c r="CE160" i="5"/>
  <c r="CE161" i="5"/>
  <c r="CE162" i="5"/>
  <c r="CE163" i="5"/>
  <c r="CE164" i="5"/>
  <c r="CE165" i="5"/>
  <c r="CE166" i="5"/>
  <c r="CE167" i="5"/>
  <c r="CE168" i="5"/>
  <c r="CE169" i="5"/>
  <c r="CE170" i="5"/>
  <c r="CE171" i="5"/>
  <c r="CE172" i="5"/>
  <c r="CE173" i="5"/>
  <c r="CE174" i="5"/>
  <c r="CE175" i="5"/>
  <c r="CE176" i="5"/>
  <c r="CE177" i="5"/>
  <c r="CE178" i="5"/>
  <c r="CE179" i="5"/>
  <c r="CE180" i="5"/>
  <c r="CE181" i="5"/>
  <c r="CE182" i="5"/>
  <c r="CE183" i="5"/>
  <c r="CE184" i="5"/>
  <c r="CE185" i="5"/>
  <c r="CE186" i="5"/>
  <c r="CE187" i="5"/>
  <c r="CE188" i="5"/>
  <c r="CE189" i="5"/>
  <c r="CE190" i="5"/>
  <c r="CE191" i="5"/>
  <c r="CE192" i="5"/>
  <c r="CE193" i="5"/>
  <c r="CE194" i="5"/>
  <c r="CE195" i="5"/>
  <c r="CE196" i="5"/>
  <c r="CE197" i="5"/>
  <c r="CE198" i="5"/>
  <c r="CE199" i="5"/>
  <c r="CE200" i="5"/>
  <c r="CE201" i="5"/>
  <c r="CE202" i="5"/>
  <c r="CE203" i="5"/>
  <c r="CE204" i="5"/>
  <c r="CE205" i="5"/>
  <c r="CE206" i="5"/>
  <c r="CE207" i="5"/>
  <c r="CE208" i="5"/>
  <c r="CE209" i="5"/>
  <c r="CE210" i="5"/>
  <c r="CE211" i="5"/>
  <c r="CE212" i="5"/>
  <c r="CE213" i="5"/>
  <c r="CE214" i="5"/>
  <c r="CE215" i="5"/>
  <c r="CE216" i="5"/>
  <c r="CE217" i="5"/>
  <c r="CE218" i="5"/>
  <c r="CE219" i="5"/>
  <c r="CE220" i="5"/>
  <c r="CE221" i="5"/>
  <c r="CE222" i="5"/>
  <c r="CE223" i="5"/>
  <c r="CE224" i="5"/>
  <c r="CE225" i="5"/>
  <c r="CE226" i="5"/>
  <c r="CE227" i="5"/>
  <c r="CE228" i="5"/>
  <c r="CE229" i="5"/>
  <c r="CE230" i="5"/>
  <c r="CE231" i="5"/>
  <c r="CE232" i="5"/>
  <c r="CE233" i="5"/>
  <c r="CE234" i="5"/>
  <c r="CE235" i="5"/>
  <c r="CE236" i="5"/>
  <c r="CE237" i="5"/>
  <c r="CE238" i="5"/>
  <c r="CE239" i="5"/>
  <c r="CE240" i="5"/>
  <c r="CE241" i="5"/>
  <c r="CE242" i="5"/>
  <c r="CE243" i="5"/>
  <c r="CE244" i="5"/>
  <c r="CE245" i="5"/>
  <c r="CE246" i="5"/>
  <c r="CE247" i="5"/>
  <c r="CE248" i="5"/>
  <c r="CE249" i="5"/>
  <c r="CE250" i="5"/>
  <c r="CE251" i="5"/>
  <c r="CE252" i="5"/>
  <c r="CE253" i="5"/>
  <c r="CE254" i="5"/>
  <c r="CE255" i="5"/>
  <c r="CE256" i="5"/>
  <c r="CE257" i="5"/>
  <c r="CE258" i="5"/>
  <c r="CE259" i="5"/>
  <c r="CE260" i="5"/>
  <c r="CE261" i="5"/>
  <c r="CE262" i="5"/>
  <c r="CE263" i="5"/>
  <c r="CE264" i="5"/>
  <c r="CE265" i="5"/>
  <c r="CE266" i="5"/>
  <c r="CE267" i="5"/>
  <c r="CE268" i="5"/>
  <c r="CE269" i="5"/>
  <c r="CE270" i="5"/>
  <c r="CE271" i="5"/>
  <c r="CE272" i="5"/>
  <c r="CE273" i="5"/>
  <c r="CE274" i="5"/>
  <c r="CE275" i="5"/>
  <c r="CE276" i="5"/>
  <c r="CE277" i="5"/>
  <c r="CE278" i="5"/>
  <c r="CE279" i="5"/>
  <c r="CE280" i="5"/>
  <c r="CE281" i="5"/>
  <c r="CE282" i="5"/>
  <c r="CE283" i="5"/>
  <c r="CE284" i="5"/>
  <c r="CE285" i="5"/>
  <c r="CE286" i="5"/>
  <c r="CE287" i="5"/>
  <c r="CE288" i="5"/>
  <c r="CE289" i="5"/>
  <c r="CE290" i="5"/>
  <c r="CE291" i="5"/>
  <c r="CE292" i="5"/>
  <c r="CE293" i="5"/>
  <c r="CE294" i="5"/>
  <c r="CE295" i="5"/>
  <c r="CE296" i="5"/>
  <c r="CE297" i="5"/>
  <c r="CE298" i="5"/>
  <c r="CE299" i="5"/>
  <c r="CE300" i="5"/>
  <c r="CE301" i="5"/>
  <c r="CE302" i="5"/>
  <c r="CE303" i="5"/>
  <c r="CE304" i="5"/>
  <c r="CE305" i="5"/>
  <c r="CE306" i="5"/>
  <c r="CE307" i="5"/>
  <c r="CE308" i="5"/>
  <c r="CE309" i="5"/>
  <c r="CE310" i="5"/>
  <c r="CE311" i="5"/>
  <c r="CE312" i="5"/>
  <c r="CE313" i="5"/>
  <c r="CE314" i="5"/>
  <c r="CE315" i="5"/>
  <c r="CE316" i="5"/>
  <c r="CE317" i="5"/>
  <c r="CE318" i="5"/>
  <c r="CE319" i="5"/>
  <c r="CE320" i="5"/>
  <c r="CE321" i="5"/>
  <c r="CE322" i="5"/>
  <c r="CE323" i="5"/>
  <c r="CE324" i="5"/>
  <c r="CE325" i="5"/>
  <c r="CE326" i="5"/>
  <c r="CE327" i="5"/>
  <c r="CE328" i="5"/>
  <c r="CE329" i="5"/>
  <c r="CE330" i="5"/>
  <c r="CE331" i="5"/>
  <c r="CE332" i="5"/>
  <c r="CE333" i="5"/>
  <c r="CE334" i="5"/>
  <c r="CE335" i="5"/>
  <c r="CE336" i="5"/>
  <c r="CE337" i="5"/>
  <c r="CE338" i="5"/>
  <c r="CE339" i="5"/>
  <c r="CE340" i="5"/>
  <c r="CE341" i="5"/>
  <c r="CE342" i="5"/>
  <c r="CE343" i="5"/>
  <c r="CE344" i="5"/>
  <c r="CE345" i="5"/>
  <c r="CE346" i="5"/>
  <c r="CE347" i="5"/>
  <c r="CE348" i="5"/>
  <c r="CE349" i="5"/>
  <c r="CE350" i="5"/>
  <c r="CE351" i="5"/>
  <c r="CE352" i="5"/>
  <c r="CE353" i="5"/>
  <c r="CE354" i="5"/>
  <c r="CE355" i="5"/>
  <c r="CE356" i="5"/>
  <c r="CE357" i="5"/>
  <c r="CE358" i="5"/>
  <c r="CE359" i="5"/>
  <c r="CE360" i="5"/>
  <c r="CE361" i="5"/>
  <c r="CE362" i="5"/>
  <c r="CE363" i="5"/>
  <c r="CE364" i="5"/>
  <c r="CE365" i="5"/>
  <c r="CE366" i="5"/>
  <c r="CE367" i="5"/>
  <c r="CE368" i="5"/>
  <c r="CE369" i="5"/>
  <c r="CE370" i="5"/>
  <c r="CE371" i="5"/>
  <c r="CE372" i="5"/>
  <c r="CE373" i="5"/>
  <c r="CE374" i="5"/>
  <c r="CE375" i="5"/>
  <c r="CE376" i="5"/>
  <c r="CE377" i="5"/>
  <c r="CE378" i="5"/>
  <c r="CE379" i="5"/>
  <c r="CE380" i="5"/>
  <c r="CE381" i="5"/>
  <c r="CE382" i="5"/>
  <c r="CE383" i="5"/>
  <c r="CE384" i="5"/>
  <c r="CE2" i="5"/>
  <c r="CD3" i="5"/>
  <c r="CD4" i="5"/>
  <c r="CD5" i="5"/>
  <c r="CD6" i="5"/>
  <c r="CD7" i="5"/>
  <c r="CD8" i="5"/>
  <c r="CD9" i="5"/>
  <c r="CD10" i="5"/>
  <c r="CD11" i="5"/>
  <c r="CD12" i="5"/>
  <c r="CD13" i="5"/>
  <c r="CD14" i="5"/>
  <c r="CD15" i="5"/>
  <c r="CD16" i="5"/>
  <c r="CD17" i="5"/>
  <c r="CD18" i="5"/>
  <c r="CD19" i="5"/>
  <c r="CD20" i="5"/>
  <c r="CD21" i="5"/>
  <c r="CD22" i="5"/>
  <c r="CD23" i="5"/>
  <c r="CD24" i="5"/>
  <c r="CD25" i="5"/>
  <c r="CD26" i="5"/>
  <c r="CD27" i="5"/>
  <c r="CD28" i="5"/>
  <c r="CD29" i="5"/>
  <c r="CD30" i="5"/>
  <c r="CD31" i="5"/>
  <c r="CD32" i="5"/>
  <c r="CD33" i="5"/>
  <c r="CD34" i="5"/>
  <c r="CD35" i="5"/>
  <c r="CD36" i="5"/>
  <c r="CD37" i="5"/>
  <c r="CD38" i="5"/>
  <c r="CD39" i="5"/>
  <c r="CD40" i="5"/>
  <c r="CD41" i="5"/>
  <c r="CD42" i="5"/>
  <c r="CD43" i="5"/>
  <c r="CD44" i="5"/>
  <c r="CD45" i="5"/>
  <c r="CD46" i="5"/>
  <c r="CD47" i="5"/>
  <c r="CD48" i="5"/>
  <c r="CD49" i="5"/>
  <c r="CD50" i="5"/>
  <c r="CD51" i="5"/>
  <c r="CD52" i="5"/>
  <c r="CD53" i="5"/>
  <c r="CD54" i="5"/>
  <c r="CD55" i="5"/>
  <c r="CD56" i="5"/>
  <c r="CD57" i="5"/>
  <c r="CD58" i="5"/>
  <c r="CD59" i="5"/>
  <c r="CD60" i="5"/>
  <c r="CD61" i="5"/>
  <c r="CD62" i="5"/>
  <c r="CD63" i="5"/>
  <c r="CD64" i="5"/>
  <c r="CD65" i="5"/>
  <c r="CD66" i="5"/>
  <c r="CD67" i="5"/>
  <c r="CD68" i="5"/>
  <c r="CD69" i="5"/>
  <c r="CD70" i="5"/>
  <c r="CD71" i="5"/>
  <c r="CD72" i="5"/>
  <c r="CD73" i="5"/>
  <c r="CD74" i="5"/>
  <c r="CD75" i="5"/>
  <c r="CD76" i="5"/>
  <c r="CD77" i="5"/>
  <c r="CD78" i="5"/>
  <c r="CD79" i="5"/>
  <c r="CD80" i="5"/>
  <c r="CD81" i="5"/>
  <c r="CD82" i="5"/>
  <c r="CD83" i="5"/>
  <c r="CD84" i="5"/>
  <c r="CD85" i="5"/>
  <c r="CD86" i="5"/>
  <c r="CD87" i="5"/>
  <c r="CD88" i="5"/>
  <c r="CD89" i="5"/>
  <c r="CD90" i="5"/>
  <c r="CD91" i="5"/>
  <c r="CD92" i="5"/>
  <c r="CD93" i="5"/>
  <c r="CD94" i="5"/>
  <c r="CD95" i="5"/>
  <c r="CD96" i="5"/>
  <c r="CD97" i="5"/>
  <c r="CD98" i="5"/>
  <c r="CD99" i="5"/>
  <c r="CD100" i="5"/>
  <c r="CD101" i="5"/>
  <c r="CD102" i="5"/>
  <c r="CD103" i="5"/>
  <c r="CD104" i="5"/>
  <c r="CD105" i="5"/>
  <c r="CD106" i="5"/>
  <c r="CD107" i="5"/>
  <c r="CD108" i="5"/>
  <c r="CD109" i="5"/>
  <c r="CD110" i="5"/>
  <c r="CD111" i="5"/>
  <c r="CD112" i="5"/>
  <c r="CD113" i="5"/>
  <c r="CD114" i="5"/>
  <c r="CD115" i="5"/>
  <c r="CD116" i="5"/>
  <c r="CD117" i="5"/>
  <c r="CD118" i="5"/>
  <c r="CD119" i="5"/>
  <c r="CD120" i="5"/>
  <c r="CD121" i="5"/>
  <c r="CD122" i="5"/>
  <c r="CD123" i="5"/>
  <c r="CD124" i="5"/>
  <c r="CD125" i="5"/>
  <c r="CD126" i="5"/>
  <c r="CD127" i="5"/>
  <c r="CD128" i="5"/>
  <c r="CD129" i="5"/>
  <c r="CD130" i="5"/>
  <c r="CD131" i="5"/>
  <c r="CD132" i="5"/>
  <c r="CD133" i="5"/>
  <c r="CD134" i="5"/>
  <c r="CD135" i="5"/>
  <c r="CD136" i="5"/>
  <c r="CD137" i="5"/>
  <c r="CD138" i="5"/>
  <c r="CD139" i="5"/>
  <c r="CD140" i="5"/>
  <c r="CD141" i="5"/>
  <c r="CD142" i="5"/>
  <c r="CD143" i="5"/>
  <c r="CD144" i="5"/>
  <c r="CD145" i="5"/>
  <c r="CD146" i="5"/>
  <c r="CD147" i="5"/>
  <c r="CD148" i="5"/>
  <c r="CD149" i="5"/>
  <c r="CD150" i="5"/>
  <c r="CD151" i="5"/>
  <c r="CD152" i="5"/>
  <c r="CD153" i="5"/>
  <c r="CD154" i="5"/>
  <c r="CD155" i="5"/>
  <c r="CD156" i="5"/>
  <c r="CD157" i="5"/>
  <c r="CD158" i="5"/>
  <c r="CD159" i="5"/>
  <c r="CD160" i="5"/>
  <c r="CD161" i="5"/>
  <c r="CD162" i="5"/>
  <c r="CD163" i="5"/>
  <c r="CD164" i="5"/>
  <c r="CD165" i="5"/>
  <c r="CD166" i="5"/>
  <c r="CD167" i="5"/>
  <c r="CD168" i="5"/>
  <c r="CD169" i="5"/>
  <c r="CD170" i="5"/>
  <c r="CD171" i="5"/>
  <c r="CD172" i="5"/>
  <c r="CD173" i="5"/>
  <c r="CD174" i="5"/>
  <c r="CD175" i="5"/>
  <c r="CD176" i="5"/>
  <c r="CD177" i="5"/>
  <c r="CD178" i="5"/>
  <c r="CD179" i="5"/>
  <c r="CD180" i="5"/>
  <c r="CD181" i="5"/>
  <c r="CD182" i="5"/>
  <c r="CD183" i="5"/>
  <c r="CD184" i="5"/>
  <c r="CD185" i="5"/>
  <c r="CD186" i="5"/>
  <c r="CD187" i="5"/>
  <c r="CD188" i="5"/>
  <c r="CD189" i="5"/>
  <c r="CD190" i="5"/>
  <c r="CD191" i="5"/>
  <c r="CD192" i="5"/>
  <c r="CD193" i="5"/>
  <c r="CD194" i="5"/>
  <c r="CD195" i="5"/>
  <c r="CD196" i="5"/>
  <c r="CD197" i="5"/>
  <c r="CD198" i="5"/>
  <c r="CD199" i="5"/>
  <c r="CD200" i="5"/>
  <c r="CD201" i="5"/>
  <c r="CD202" i="5"/>
  <c r="CD203" i="5"/>
  <c r="CD204" i="5"/>
  <c r="CD205" i="5"/>
  <c r="CD206" i="5"/>
  <c r="CD207" i="5"/>
  <c r="CD208" i="5"/>
  <c r="CD209" i="5"/>
  <c r="CD210" i="5"/>
  <c r="CD211" i="5"/>
  <c r="CD212" i="5"/>
  <c r="CD213" i="5"/>
  <c r="CD214" i="5"/>
  <c r="CD215" i="5"/>
  <c r="CD216" i="5"/>
  <c r="CD217" i="5"/>
  <c r="CD218" i="5"/>
  <c r="CD219" i="5"/>
  <c r="CD220" i="5"/>
  <c r="CD221" i="5"/>
  <c r="CD222" i="5"/>
  <c r="CD223" i="5"/>
  <c r="CD224" i="5"/>
  <c r="CD225" i="5"/>
  <c r="CD226" i="5"/>
  <c r="CD227" i="5"/>
  <c r="CD228" i="5"/>
  <c r="CD229" i="5"/>
  <c r="CD230" i="5"/>
  <c r="CD231" i="5"/>
  <c r="CD232" i="5"/>
  <c r="CD233" i="5"/>
  <c r="CD234" i="5"/>
  <c r="CD235" i="5"/>
  <c r="CD236" i="5"/>
  <c r="CD237" i="5"/>
  <c r="CD238" i="5"/>
  <c r="CD239" i="5"/>
  <c r="CD240" i="5"/>
  <c r="CD241" i="5"/>
  <c r="CD242" i="5"/>
  <c r="CD243" i="5"/>
  <c r="CD244" i="5"/>
  <c r="CD245" i="5"/>
  <c r="CD246" i="5"/>
  <c r="CD247" i="5"/>
  <c r="CD248" i="5"/>
  <c r="CD249" i="5"/>
  <c r="CD250" i="5"/>
  <c r="CD251" i="5"/>
  <c r="CD252" i="5"/>
  <c r="CD253" i="5"/>
  <c r="CD254" i="5"/>
  <c r="CD255" i="5"/>
  <c r="CD256" i="5"/>
  <c r="CD257" i="5"/>
  <c r="CD258" i="5"/>
  <c r="CD259" i="5"/>
  <c r="CD260" i="5"/>
  <c r="CD261" i="5"/>
  <c r="CD262" i="5"/>
  <c r="CD263" i="5"/>
  <c r="CD264" i="5"/>
  <c r="CD265" i="5"/>
  <c r="CD266" i="5"/>
  <c r="CD267" i="5"/>
  <c r="CD268" i="5"/>
  <c r="CD269" i="5"/>
  <c r="CD270" i="5"/>
  <c r="CD271" i="5"/>
  <c r="CD272" i="5"/>
  <c r="CD273" i="5"/>
  <c r="CD274" i="5"/>
  <c r="CD275" i="5"/>
  <c r="CD276" i="5"/>
  <c r="CD277" i="5"/>
  <c r="CD278" i="5"/>
  <c r="CD279" i="5"/>
  <c r="CD280" i="5"/>
  <c r="CD281" i="5"/>
  <c r="CD282" i="5"/>
  <c r="CD283" i="5"/>
  <c r="CD284" i="5"/>
  <c r="CD285" i="5"/>
  <c r="CD286" i="5"/>
  <c r="CD287" i="5"/>
  <c r="CD288" i="5"/>
  <c r="CD289" i="5"/>
  <c r="CD290" i="5"/>
  <c r="CD291" i="5"/>
  <c r="CD292" i="5"/>
  <c r="CD293" i="5"/>
  <c r="CD294" i="5"/>
  <c r="CD295" i="5"/>
  <c r="CD296" i="5"/>
  <c r="CD297" i="5"/>
  <c r="CD298" i="5"/>
  <c r="CD299" i="5"/>
  <c r="CD300" i="5"/>
  <c r="CD301" i="5"/>
  <c r="CD302" i="5"/>
  <c r="CD303" i="5"/>
  <c r="CD304" i="5"/>
  <c r="CD305" i="5"/>
  <c r="CD306" i="5"/>
  <c r="CD307" i="5"/>
  <c r="CD308" i="5"/>
  <c r="CD309" i="5"/>
  <c r="CD310" i="5"/>
  <c r="CD311" i="5"/>
  <c r="CD312" i="5"/>
  <c r="CD313" i="5"/>
  <c r="CD314" i="5"/>
  <c r="CD315" i="5"/>
  <c r="CD316" i="5"/>
  <c r="CD317" i="5"/>
  <c r="CD318" i="5"/>
  <c r="CD319" i="5"/>
  <c r="CD320" i="5"/>
  <c r="CD321" i="5"/>
  <c r="CD322" i="5"/>
  <c r="CD323" i="5"/>
  <c r="CD324" i="5"/>
  <c r="CD325" i="5"/>
  <c r="CD326" i="5"/>
  <c r="CD327" i="5"/>
  <c r="CD328" i="5"/>
  <c r="CD329" i="5"/>
  <c r="CD330" i="5"/>
  <c r="CD331" i="5"/>
  <c r="CD332" i="5"/>
  <c r="CD333" i="5"/>
  <c r="CD334" i="5"/>
  <c r="CD335" i="5"/>
  <c r="CD336" i="5"/>
  <c r="CD337" i="5"/>
  <c r="CD338" i="5"/>
  <c r="CD339" i="5"/>
  <c r="CD340" i="5"/>
  <c r="CD341" i="5"/>
  <c r="CD342" i="5"/>
  <c r="CD343" i="5"/>
  <c r="CD344" i="5"/>
  <c r="CD345" i="5"/>
  <c r="CD346" i="5"/>
  <c r="CD347" i="5"/>
  <c r="CD348" i="5"/>
  <c r="CD349" i="5"/>
  <c r="CD350" i="5"/>
  <c r="CD351" i="5"/>
  <c r="CD352" i="5"/>
  <c r="CD353" i="5"/>
  <c r="CD354" i="5"/>
  <c r="CD355" i="5"/>
  <c r="CD356" i="5"/>
  <c r="CD357" i="5"/>
  <c r="CD358" i="5"/>
  <c r="CD359" i="5"/>
  <c r="CD360" i="5"/>
  <c r="CD361" i="5"/>
  <c r="CD362" i="5"/>
  <c r="CD363" i="5"/>
  <c r="CD364" i="5"/>
  <c r="CD365" i="5"/>
  <c r="CD366" i="5"/>
  <c r="CD367" i="5"/>
  <c r="CD368" i="5"/>
  <c r="CD369" i="5"/>
  <c r="CD370" i="5"/>
  <c r="CD371" i="5"/>
  <c r="CD372" i="5"/>
  <c r="CD373" i="5"/>
  <c r="CD374" i="5"/>
  <c r="CD375" i="5"/>
  <c r="CD376" i="5"/>
  <c r="CD377" i="5"/>
  <c r="CD378" i="5"/>
  <c r="CD379" i="5"/>
  <c r="CD380" i="5"/>
  <c r="CD381" i="5"/>
  <c r="CD382" i="5"/>
  <c r="CD383" i="5"/>
  <c r="CD384" i="5"/>
  <c r="CD2" i="5"/>
  <c r="CC3" i="5"/>
  <c r="CC4" i="5"/>
  <c r="CC5" i="5"/>
  <c r="CC6" i="5"/>
  <c r="CC7" i="5"/>
  <c r="CC8" i="5"/>
  <c r="CC9" i="5"/>
  <c r="CC10" i="5"/>
  <c r="CC11" i="5"/>
  <c r="CC12" i="5"/>
  <c r="CC13" i="5"/>
  <c r="CC14" i="5"/>
  <c r="CC15" i="5"/>
  <c r="CC16" i="5"/>
  <c r="CC17" i="5"/>
  <c r="CC18" i="5"/>
  <c r="CC19" i="5"/>
  <c r="CC20" i="5"/>
  <c r="CC21" i="5"/>
  <c r="CC22" i="5"/>
  <c r="CC23" i="5"/>
  <c r="CC24" i="5"/>
  <c r="CC25" i="5"/>
  <c r="CC26" i="5"/>
  <c r="CC27" i="5"/>
  <c r="CC28" i="5"/>
  <c r="CC29" i="5"/>
  <c r="CC30" i="5"/>
  <c r="CC31" i="5"/>
  <c r="CC32" i="5"/>
  <c r="CC33" i="5"/>
  <c r="CC34" i="5"/>
  <c r="CC35" i="5"/>
  <c r="CC36" i="5"/>
  <c r="CC37" i="5"/>
  <c r="CC38" i="5"/>
  <c r="CC39" i="5"/>
  <c r="CC40" i="5"/>
  <c r="CC41" i="5"/>
  <c r="CC42" i="5"/>
  <c r="CC43" i="5"/>
  <c r="CC44" i="5"/>
  <c r="CC45" i="5"/>
  <c r="CC46" i="5"/>
  <c r="CC47" i="5"/>
  <c r="CC48" i="5"/>
  <c r="CC49" i="5"/>
  <c r="CC50" i="5"/>
  <c r="CC51" i="5"/>
  <c r="CC52" i="5"/>
  <c r="CC53" i="5"/>
  <c r="CC54" i="5"/>
  <c r="CC55" i="5"/>
  <c r="CC56" i="5"/>
  <c r="CC57" i="5"/>
  <c r="CC58" i="5"/>
  <c r="CC59" i="5"/>
  <c r="CC60" i="5"/>
  <c r="CC61" i="5"/>
  <c r="CC62" i="5"/>
  <c r="CC63" i="5"/>
  <c r="CC64" i="5"/>
  <c r="CC65" i="5"/>
  <c r="CC66" i="5"/>
  <c r="CC67" i="5"/>
  <c r="CC68" i="5"/>
  <c r="CC69" i="5"/>
  <c r="CC70" i="5"/>
  <c r="CC71" i="5"/>
  <c r="CC72" i="5"/>
  <c r="CC73" i="5"/>
  <c r="CC74" i="5"/>
  <c r="CC75" i="5"/>
  <c r="CC76" i="5"/>
  <c r="CC77" i="5"/>
  <c r="CC78" i="5"/>
  <c r="CC79" i="5"/>
  <c r="CC80" i="5"/>
  <c r="CC81" i="5"/>
  <c r="CC82" i="5"/>
  <c r="CC83" i="5"/>
  <c r="CC84" i="5"/>
  <c r="CC85" i="5"/>
  <c r="CC86" i="5"/>
  <c r="CC87" i="5"/>
  <c r="CC88" i="5"/>
  <c r="CC89" i="5"/>
  <c r="CC90" i="5"/>
  <c r="CC91" i="5"/>
  <c r="CC92" i="5"/>
  <c r="CC93" i="5"/>
  <c r="CC94" i="5"/>
  <c r="CC95" i="5"/>
  <c r="CC96" i="5"/>
  <c r="CC97" i="5"/>
  <c r="CC98" i="5"/>
  <c r="CC99" i="5"/>
  <c r="CC100" i="5"/>
  <c r="CC101" i="5"/>
  <c r="CC102" i="5"/>
  <c r="CC103" i="5"/>
  <c r="CC104" i="5"/>
  <c r="CC105" i="5"/>
  <c r="CC106" i="5"/>
  <c r="CC107" i="5"/>
  <c r="CC108" i="5"/>
  <c r="CC109" i="5"/>
  <c r="CC110" i="5"/>
  <c r="CC111" i="5"/>
  <c r="CC112" i="5"/>
  <c r="CC113" i="5"/>
  <c r="CC114" i="5"/>
  <c r="CC115" i="5"/>
  <c r="CC116" i="5"/>
  <c r="CC117" i="5"/>
  <c r="CC118" i="5"/>
  <c r="CC119" i="5"/>
  <c r="CC120" i="5"/>
  <c r="CC121" i="5"/>
  <c r="CC122" i="5"/>
  <c r="CC123" i="5"/>
  <c r="CC124" i="5"/>
  <c r="CC125" i="5"/>
  <c r="CC126" i="5"/>
  <c r="CC127" i="5"/>
  <c r="CC128" i="5"/>
  <c r="CC129" i="5"/>
  <c r="CC130" i="5"/>
  <c r="CC131" i="5"/>
  <c r="CC132" i="5"/>
  <c r="CC133" i="5"/>
  <c r="CC134" i="5"/>
  <c r="CC135" i="5"/>
  <c r="CC136" i="5"/>
  <c r="CC137" i="5"/>
  <c r="CC138" i="5"/>
  <c r="CC139" i="5"/>
  <c r="CC140" i="5"/>
  <c r="CC141" i="5"/>
  <c r="CC142" i="5"/>
  <c r="CC143" i="5"/>
  <c r="CC144" i="5"/>
  <c r="CC145" i="5"/>
  <c r="CC146" i="5"/>
  <c r="CC147" i="5"/>
  <c r="CC148" i="5"/>
  <c r="CC149" i="5"/>
  <c r="CC150" i="5"/>
  <c r="CC151" i="5"/>
  <c r="CC152" i="5"/>
  <c r="CC153" i="5"/>
  <c r="CC154" i="5"/>
  <c r="CC155" i="5"/>
  <c r="CC156" i="5"/>
  <c r="CC157" i="5"/>
  <c r="CC158" i="5"/>
  <c r="CC159" i="5"/>
  <c r="CC160" i="5"/>
  <c r="CC161" i="5"/>
  <c r="CC162" i="5"/>
  <c r="CC163" i="5"/>
  <c r="CC164" i="5"/>
  <c r="CC165" i="5"/>
  <c r="CC166" i="5"/>
  <c r="CC167" i="5"/>
  <c r="CC168" i="5"/>
  <c r="CC169" i="5"/>
  <c r="CC170" i="5"/>
  <c r="CC171" i="5"/>
  <c r="CC172" i="5"/>
  <c r="CC173" i="5"/>
  <c r="CC174" i="5"/>
  <c r="CC175" i="5"/>
  <c r="CC176" i="5"/>
  <c r="CC177" i="5"/>
  <c r="CC178" i="5"/>
  <c r="CC179" i="5"/>
  <c r="CC180" i="5"/>
  <c r="CC181" i="5"/>
  <c r="CC182" i="5"/>
  <c r="CC183" i="5"/>
  <c r="CC184" i="5"/>
  <c r="CC185" i="5"/>
  <c r="CC186" i="5"/>
  <c r="CC187" i="5"/>
  <c r="CC188" i="5"/>
  <c r="CC189" i="5"/>
  <c r="CC190" i="5"/>
  <c r="CC191" i="5"/>
  <c r="CC192" i="5"/>
  <c r="CC193" i="5"/>
  <c r="CC194" i="5"/>
  <c r="CC195" i="5"/>
  <c r="CC196" i="5"/>
  <c r="CC197" i="5"/>
  <c r="CC198" i="5"/>
  <c r="CC199" i="5"/>
  <c r="CC200" i="5"/>
  <c r="CC201" i="5"/>
  <c r="CC202" i="5"/>
  <c r="CC203" i="5"/>
  <c r="CC204" i="5"/>
  <c r="CC205" i="5"/>
  <c r="CC206" i="5"/>
  <c r="CC207" i="5"/>
  <c r="CC208" i="5"/>
  <c r="CC209" i="5"/>
  <c r="CC210" i="5"/>
  <c r="CC211" i="5"/>
  <c r="CC212" i="5"/>
  <c r="CC213" i="5"/>
  <c r="CC214" i="5"/>
  <c r="CC215" i="5"/>
  <c r="CC216" i="5"/>
  <c r="CC217" i="5"/>
  <c r="CC218" i="5"/>
  <c r="CC219" i="5"/>
  <c r="CC220" i="5"/>
  <c r="CC221" i="5"/>
  <c r="CC222" i="5"/>
  <c r="CC223" i="5"/>
  <c r="CC224" i="5"/>
  <c r="CC225" i="5"/>
  <c r="CC226" i="5"/>
  <c r="CC227" i="5"/>
  <c r="CC228" i="5"/>
  <c r="CC229" i="5"/>
  <c r="CC230" i="5"/>
  <c r="CC231" i="5"/>
  <c r="CC232" i="5"/>
  <c r="CC233" i="5"/>
  <c r="CC234" i="5"/>
  <c r="CC235" i="5"/>
  <c r="CC236" i="5"/>
  <c r="CC237" i="5"/>
  <c r="CC238" i="5"/>
  <c r="CC239" i="5"/>
  <c r="CC240" i="5"/>
  <c r="CC241" i="5"/>
  <c r="CC242" i="5"/>
  <c r="CC243" i="5"/>
  <c r="CC244" i="5"/>
  <c r="CC245" i="5"/>
  <c r="CC246" i="5"/>
  <c r="CC247" i="5"/>
  <c r="CC248" i="5"/>
  <c r="CC249" i="5"/>
  <c r="CC250" i="5"/>
  <c r="CC251" i="5"/>
  <c r="CC252" i="5"/>
  <c r="CC253" i="5"/>
  <c r="CC254" i="5"/>
  <c r="CC255" i="5"/>
  <c r="CC256" i="5"/>
  <c r="CC257" i="5"/>
  <c r="CC258" i="5"/>
  <c r="CC259" i="5"/>
  <c r="CC260" i="5"/>
  <c r="CC261" i="5"/>
  <c r="CC262" i="5"/>
  <c r="CC263" i="5"/>
  <c r="CC264" i="5"/>
  <c r="CC265" i="5"/>
  <c r="CC266" i="5"/>
  <c r="CC267" i="5"/>
  <c r="CC268" i="5"/>
  <c r="CC269" i="5"/>
  <c r="CC270" i="5"/>
  <c r="CC271" i="5"/>
  <c r="CC272" i="5"/>
  <c r="CC273" i="5"/>
  <c r="CC274" i="5"/>
  <c r="CC275" i="5"/>
  <c r="CC276" i="5"/>
  <c r="CC277" i="5"/>
  <c r="CC278" i="5"/>
  <c r="CC279" i="5"/>
  <c r="CC280" i="5"/>
  <c r="CC281" i="5"/>
  <c r="CC282" i="5"/>
  <c r="CC283" i="5"/>
  <c r="CC284" i="5"/>
  <c r="CC285" i="5"/>
  <c r="CC286" i="5"/>
  <c r="CC287" i="5"/>
  <c r="CC288" i="5"/>
  <c r="CC289" i="5"/>
  <c r="CC290" i="5"/>
  <c r="CC291" i="5"/>
  <c r="CC292" i="5"/>
  <c r="CC293" i="5"/>
  <c r="CC294" i="5"/>
  <c r="CC295" i="5"/>
  <c r="CC296" i="5"/>
  <c r="CC297" i="5"/>
  <c r="CC298" i="5"/>
  <c r="CC299" i="5"/>
  <c r="CC300" i="5"/>
  <c r="CC301" i="5"/>
  <c r="CC302" i="5"/>
  <c r="CC303" i="5"/>
  <c r="CC304" i="5"/>
  <c r="CC305" i="5"/>
  <c r="CC306" i="5"/>
  <c r="CC307" i="5"/>
  <c r="CC308" i="5"/>
  <c r="CC309" i="5"/>
  <c r="CC310" i="5"/>
  <c r="CC311" i="5"/>
  <c r="CC312" i="5"/>
  <c r="CC313" i="5"/>
  <c r="CC314" i="5"/>
  <c r="CC315" i="5"/>
  <c r="CC316" i="5"/>
  <c r="CC317" i="5"/>
  <c r="CC318" i="5"/>
  <c r="CC319" i="5"/>
  <c r="CC320" i="5"/>
  <c r="CC321" i="5"/>
  <c r="CC322" i="5"/>
  <c r="CC323" i="5"/>
  <c r="CC324" i="5"/>
  <c r="CC325" i="5"/>
  <c r="CC326" i="5"/>
  <c r="CC327" i="5"/>
  <c r="CC328" i="5"/>
  <c r="CC329" i="5"/>
  <c r="CC330" i="5"/>
  <c r="CC331" i="5"/>
  <c r="CC332" i="5"/>
  <c r="CC333" i="5"/>
  <c r="CC334" i="5"/>
  <c r="CC335" i="5"/>
  <c r="CC336" i="5"/>
  <c r="CC337" i="5"/>
  <c r="CC338" i="5"/>
  <c r="CC339" i="5"/>
  <c r="CC340" i="5"/>
  <c r="CC341" i="5"/>
  <c r="CC342" i="5"/>
  <c r="CC343" i="5"/>
  <c r="CC344" i="5"/>
  <c r="CC345" i="5"/>
  <c r="CC346" i="5"/>
  <c r="CC347" i="5"/>
  <c r="CC348" i="5"/>
  <c r="CC349" i="5"/>
  <c r="CC350" i="5"/>
  <c r="CC351" i="5"/>
  <c r="CC352" i="5"/>
  <c r="CC353" i="5"/>
  <c r="CC354" i="5"/>
  <c r="CC355" i="5"/>
  <c r="CC356" i="5"/>
  <c r="CC357" i="5"/>
  <c r="CC358" i="5"/>
  <c r="CC359" i="5"/>
  <c r="CC360" i="5"/>
  <c r="CC361" i="5"/>
  <c r="CC362" i="5"/>
  <c r="CC363" i="5"/>
  <c r="CC364" i="5"/>
  <c r="CC365" i="5"/>
  <c r="CC366" i="5"/>
  <c r="CC367" i="5"/>
  <c r="CC368" i="5"/>
  <c r="CC369" i="5"/>
  <c r="CC370" i="5"/>
  <c r="CC371" i="5"/>
  <c r="CC372" i="5"/>
  <c r="CC373" i="5"/>
  <c r="CC374" i="5"/>
  <c r="CC375" i="5"/>
  <c r="CC376" i="5"/>
  <c r="CC377" i="5"/>
  <c r="CC378" i="5"/>
  <c r="CC379" i="5"/>
  <c r="CC380" i="5"/>
  <c r="CC381" i="5"/>
  <c r="CC382" i="5"/>
  <c r="CC383" i="5"/>
  <c r="CC384" i="5"/>
  <c r="CC2" i="5"/>
  <c r="CB3" i="5"/>
  <c r="CB4" i="5"/>
  <c r="CB5" i="5"/>
  <c r="CB6" i="5"/>
  <c r="CB7" i="5"/>
  <c r="CB8" i="5"/>
  <c r="CB9" i="5"/>
  <c r="CB10" i="5"/>
  <c r="CB11" i="5"/>
  <c r="CB12" i="5"/>
  <c r="CB13" i="5"/>
  <c r="CB14" i="5"/>
  <c r="CB15" i="5"/>
  <c r="CB16" i="5"/>
  <c r="CB17" i="5"/>
  <c r="CB18" i="5"/>
  <c r="CB19" i="5"/>
  <c r="CB20" i="5"/>
  <c r="CB21" i="5"/>
  <c r="CB22" i="5"/>
  <c r="CB23" i="5"/>
  <c r="CB24" i="5"/>
  <c r="CB25" i="5"/>
  <c r="CB26" i="5"/>
  <c r="CB27" i="5"/>
  <c r="CB28" i="5"/>
  <c r="CB29" i="5"/>
  <c r="CB30" i="5"/>
  <c r="CB31" i="5"/>
  <c r="CB32" i="5"/>
  <c r="CB33" i="5"/>
  <c r="CB34" i="5"/>
  <c r="CB35" i="5"/>
  <c r="CB36" i="5"/>
  <c r="CB37" i="5"/>
  <c r="CB38" i="5"/>
  <c r="CB39" i="5"/>
  <c r="CB40" i="5"/>
  <c r="CB41" i="5"/>
  <c r="CB42" i="5"/>
  <c r="CB43" i="5"/>
  <c r="CB44" i="5"/>
  <c r="CB45" i="5"/>
  <c r="CB46" i="5"/>
  <c r="CB47" i="5"/>
  <c r="CB48" i="5"/>
  <c r="CB49" i="5"/>
  <c r="CB50" i="5"/>
  <c r="CB51" i="5"/>
  <c r="CB52" i="5"/>
  <c r="CB53" i="5"/>
  <c r="CB54" i="5"/>
  <c r="CB55" i="5"/>
  <c r="CB56" i="5"/>
  <c r="CB57" i="5"/>
  <c r="CB58" i="5"/>
  <c r="CB59" i="5"/>
  <c r="CB60" i="5"/>
  <c r="CB61" i="5"/>
  <c r="CB62" i="5"/>
  <c r="CB63" i="5"/>
  <c r="CB64" i="5"/>
  <c r="CB65" i="5"/>
  <c r="CB66" i="5"/>
  <c r="CB67" i="5"/>
  <c r="CB68" i="5"/>
  <c r="CB69" i="5"/>
  <c r="CB70" i="5"/>
  <c r="CB71" i="5"/>
  <c r="CB72" i="5"/>
  <c r="CB73" i="5"/>
  <c r="CB74" i="5"/>
  <c r="CB75" i="5"/>
  <c r="CB76" i="5"/>
  <c r="CB77" i="5"/>
  <c r="CB78" i="5"/>
  <c r="CB79" i="5"/>
  <c r="CB80" i="5"/>
  <c r="CB81" i="5"/>
  <c r="CB82" i="5"/>
  <c r="CB83" i="5"/>
  <c r="CB84" i="5"/>
  <c r="CB85" i="5"/>
  <c r="CB86" i="5"/>
  <c r="CB87" i="5"/>
  <c r="CB88" i="5"/>
  <c r="CB89" i="5"/>
  <c r="CB90" i="5"/>
  <c r="CB91" i="5"/>
  <c r="CB92" i="5"/>
  <c r="CB93" i="5"/>
  <c r="CB94" i="5"/>
  <c r="CB95" i="5"/>
  <c r="CB96" i="5"/>
  <c r="CB97" i="5"/>
  <c r="CB98" i="5"/>
  <c r="CB99" i="5"/>
  <c r="CB100" i="5"/>
  <c r="CB101" i="5"/>
  <c r="CB102" i="5"/>
  <c r="CB103" i="5"/>
  <c r="CB104" i="5"/>
  <c r="CB105" i="5"/>
  <c r="CB106" i="5"/>
  <c r="CB107" i="5"/>
  <c r="CB108" i="5"/>
  <c r="CB109" i="5"/>
  <c r="CB110" i="5"/>
  <c r="CB111" i="5"/>
  <c r="CB112" i="5"/>
  <c r="CB113" i="5"/>
  <c r="CB114" i="5"/>
  <c r="CB115" i="5"/>
  <c r="CB116" i="5"/>
  <c r="CB117" i="5"/>
  <c r="CB118" i="5"/>
  <c r="CB119" i="5"/>
  <c r="CB120" i="5"/>
  <c r="CB121" i="5"/>
  <c r="CB122" i="5"/>
  <c r="CB123" i="5"/>
  <c r="CB124" i="5"/>
  <c r="CB125" i="5"/>
  <c r="CB126" i="5"/>
  <c r="CB127" i="5"/>
  <c r="CB128" i="5"/>
  <c r="CB129" i="5"/>
  <c r="CB130" i="5"/>
  <c r="CB131" i="5"/>
  <c r="CB132" i="5"/>
  <c r="CB133" i="5"/>
  <c r="CB134" i="5"/>
  <c r="CB135" i="5"/>
  <c r="CB136" i="5"/>
  <c r="CB137" i="5"/>
  <c r="CB138" i="5"/>
  <c r="CB139" i="5"/>
  <c r="CB140" i="5"/>
  <c r="CB141" i="5"/>
  <c r="CB142" i="5"/>
  <c r="CB143" i="5"/>
  <c r="CB144" i="5"/>
  <c r="CB145" i="5"/>
  <c r="CB146" i="5"/>
  <c r="CB147" i="5"/>
  <c r="CB148" i="5"/>
  <c r="CB149" i="5"/>
  <c r="CB150" i="5"/>
  <c r="CB151" i="5"/>
  <c r="CB152" i="5"/>
  <c r="CB153" i="5"/>
  <c r="CB154" i="5"/>
  <c r="CB155" i="5"/>
  <c r="CB156" i="5"/>
  <c r="CB157" i="5"/>
  <c r="CB158" i="5"/>
  <c r="CB159" i="5"/>
  <c r="CB160" i="5"/>
  <c r="CB161" i="5"/>
  <c r="CB162" i="5"/>
  <c r="CB163" i="5"/>
  <c r="CB164" i="5"/>
  <c r="CB165" i="5"/>
  <c r="CB166" i="5"/>
  <c r="CB167" i="5"/>
  <c r="CB168" i="5"/>
  <c r="CB169" i="5"/>
  <c r="CB170" i="5"/>
  <c r="CB171" i="5"/>
  <c r="CB172" i="5"/>
  <c r="CB173" i="5"/>
  <c r="CB174" i="5"/>
  <c r="CB175" i="5"/>
  <c r="CB176" i="5"/>
  <c r="CB177" i="5"/>
  <c r="CB178" i="5"/>
  <c r="CB179" i="5"/>
  <c r="CB180" i="5"/>
  <c r="CB181" i="5"/>
  <c r="CB182" i="5"/>
  <c r="CB183" i="5"/>
  <c r="CB184" i="5"/>
  <c r="CB185" i="5"/>
  <c r="CB186" i="5"/>
  <c r="CB187" i="5"/>
  <c r="CB188" i="5"/>
  <c r="CB189" i="5"/>
  <c r="CB190" i="5"/>
  <c r="CB191" i="5"/>
  <c r="CB192" i="5"/>
  <c r="CB193" i="5"/>
  <c r="CB194" i="5"/>
  <c r="CB195" i="5"/>
  <c r="CB196" i="5"/>
  <c r="CB197" i="5"/>
  <c r="CB198" i="5"/>
  <c r="CB199" i="5"/>
  <c r="CB200" i="5"/>
  <c r="CB201" i="5"/>
  <c r="CB202" i="5"/>
  <c r="CB203" i="5"/>
  <c r="CB204" i="5"/>
  <c r="CB205" i="5"/>
  <c r="CB206" i="5"/>
  <c r="CB207" i="5"/>
  <c r="CB208" i="5"/>
  <c r="CB209" i="5"/>
  <c r="CB210" i="5"/>
  <c r="CB211" i="5"/>
  <c r="CB212" i="5"/>
  <c r="CB213" i="5"/>
  <c r="CB214" i="5"/>
  <c r="CB215" i="5"/>
  <c r="CB216" i="5"/>
  <c r="CB217" i="5"/>
  <c r="CB218" i="5"/>
  <c r="CB219" i="5"/>
  <c r="CB220" i="5"/>
  <c r="CB221" i="5"/>
  <c r="CB222" i="5"/>
  <c r="CB223" i="5"/>
  <c r="CB224" i="5"/>
  <c r="CB225" i="5"/>
  <c r="CB226" i="5"/>
  <c r="CB227" i="5"/>
  <c r="CB228" i="5"/>
  <c r="CB229" i="5"/>
  <c r="CB230" i="5"/>
  <c r="CB231" i="5"/>
  <c r="CB232" i="5"/>
  <c r="CB233" i="5"/>
  <c r="CB234" i="5"/>
  <c r="CB235" i="5"/>
  <c r="CB236" i="5"/>
  <c r="CB237" i="5"/>
  <c r="CB238" i="5"/>
  <c r="CB239" i="5"/>
  <c r="CB240" i="5"/>
  <c r="CB241" i="5"/>
  <c r="CB242" i="5"/>
  <c r="CB243" i="5"/>
  <c r="CB244" i="5"/>
  <c r="CB245" i="5"/>
  <c r="CB246" i="5"/>
  <c r="CB247" i="5"/>
  <c r="CB248" i="5"/>
  <c r="CB249" i="5"/>
  <c r="CB250" i="5"/>
  <c r="CB251" i="5"/>
  <c r="CB252" i="5"/>
  <c r="CB253" i="5"/>
  <c r="CB254" i="5"/>
  <c r="CB255" i="5"/>
  <c r="CB256" i="5"/>
  <c r="CB257" i="5"/>
  <c r="CB258" i="5"/>
  <c r="CB259" i="5"/>
  <c r="CB260" i="5"/>
  <c r="CB261" i="5"/>
  <c r="CB262" i="5"/>
  <c r="CB263" i="5"/>
  <c r="CB264" i="5"/>
  <c r="CB265" i="5"/>
  <c r="CB266" i="5"/>
  <c r="CB267" i="5"/>
  <c r="CB268" i="5"/>
  <c r="CB269" i="5"/>
  <c r="CB270" i="5"/>
  <c r="CB271" i="5"/>
  <c r="CB272" i="5"/>
  <c r="CB273" i="5"/>
  <c r="CB274" i="5"/>
  <c r="CB275" i="5"/>
  <c r="CB276" i="5"/>
  <c r="CB277" i="5"/>
  <c r="CB278" i="5"/>
  <c r="CB279" i="5"/>
  <c r="CB280" i="5"/>
  <c r="CB281" i="5"/>
  <c r="CB282" i="5"/>
  <c r="CB283" i="5"/>
  <c r="CB284" i="5"/>
  <c r="CB285" i="5"/>
  <c r="CB286" i="5"/>
  <c r="CB287" i="5"/>
  <c r="CB288" i="5"/>
  <c r="CB289" i="5"/>
  <c r="CB290" i="5"/>
  <c r="CB291" i="5"/>
  <c r="CB292" i="5"/>
  <c r="CB293" i="5"/>
  <c r="CB294" i="5"/>
  <c r="CB295" i="5"/>
  <c r="CB296" i="5"/>
  <c r="CB297" i="5"/>
  <c r="CB298" i="5"/>
  <c r="CB299" i="5"/>
  <c r="CB300" i="5"/>
  <c r="CB301" i="5"/>
  <c r="CB302" i="5"/>
  <c r="CB303" i="5"/>
  <c r="CB304" i="5"/>
  <c r="CB305" i="5"/>
  <c r="CB306" i="5"/>
  <c r="CB307" i="5"/>
  <c r="CB308" i="5"/>
  <c r="CB309" i="5"/>
  <c r="CB310" i="5"/>
  <c r="CB311" i="5"/>
  <c r="CB312" i="5"/>
  <c r="CB313" i="5"/>
  <c r="CB314" i="5"/>
  <c r="CB315" i="5"/>
  <c r="CB316" i="5"/>
  <c r="CB317" i="5"/>
  <c r="CB318" i="5"/>
  <c r="CB319" i="5"/>
  <c r="CB320" i="5"/>
  <c r="CB321" i="5"/>
  <c r="CB322" i="5"/>
  <c r="CB323" i="5"/>
  <c r="CB324" i="5"/>
  <c r="CB325" i="5"/>
  <c r="CB326" i="5"/>
  <c r="CB327" i="5"/>
  <c r="CB328" i="5"/>
  <c r="CB329" i="5"/>
  <c r="CB330" i="5"/>
  <c r="CB331" i="5"/>
  <c r="CB332" i="5"/>
  <c r="CB333" i="5"/>
  <c r="CB334" i="5"/>
  <c r="CB335" i="5"/>
  <c r="CB336" i="5"/>
  <c r="CB337" i="5"/>
  <c r="CB338" i="5"/>
  <c r="CB339" i="5"/>
  <c r="CB340" i="5"/>
  <c r="CB341" i="5"/>
  <c r="CB342" i="5"/>
  <c r="CB343" i="5"/>
  <c r="CB344" i="5"/>
  <c r="CB345" i="5"/>
  <c r="CB346" i="5"/>
  <c r="CB347" i="5"/>
  <c r="CB348" i="5"/>
  <c r="CB349" i="5"/>
  <c r="CB350" i="5"/>
  <c r="CB351" i="5"/>
  <c r="CB352" i="5"/>
  <c r="CB353" i="5"/>
  <c r="CB354" i="5"/>
  <c r="CB355" i="5"/>
  <c r="CB356" i="5"/>
  <c r="CB357" i="5"/>
  <c r="CB358" i="5"/>
  <c r="CB359" i="5"/>
  <c r="CB360" i="5"/>
  <c r="CB361" i="5"/>
  <c r="CB362" i="5"/>
  <c r="CB363" i="5"/>
  <c r="CB364" i="5"/>
  <c r="CB365" i="5"/>
  <c r="CB366" i="5"/>
  <c r="CB367" i="5"/>
  <c r="CB368" i="5"/>
  <c r="CB369" i="5"/>
  <c r="CB370" i="5"/>
  <c r="CB371" i="5"/>
  <c r="CB372" i="5"/>
  <c r="CB373" i="5"/>
  <c r="CB374" i="5"/>
  <c r="CB375" i="5"/>
  <c r="CB376" i="5"/>
  <c r="CB377" i="5"/>
  <c r="CB378" i="5"/>
  <c r="CB379" i="5"/>
  <c r="CB380" i="5"/>
  <c r="CB381" i="5"/>
  <c r="CB382" i="5"/>
  <c r="CB383" i="5"/>
  <c r="CB384" i="5"/>
  <c r="CB2" i="5"/>
  <c r="CA3" i="5"/>
  <c r="CA4" i="5"/>
  <c r="CA5" i="5"/>
  <c r="CA6" i="5"/>
  <c r="CA7" i="5"/>
  <c r="CA8" i="5"/>
  <c r="CA9" i="5"/>
  <c r="CA10" i="5"/>
  <c r="CA11" i="5"/>
  <c r="CA12" i="5"/>
  <c r="CA13" i="5"/>
  <c r="CA14" i="5"/>
  <c r="CA15" i="5"/>
  <c r="CA16" i="5"/>
  <c r="CA17" i="5"/>
  <c r="CA18" i="5"/>
  <c r="CA19" i="5"/>
  <c r="CA20" i="5"/>
  <c r="CA21" i="5"/>
  <c r="CA22" i="5"/>
  <c r="CA23" i="5"/>
  <c r="CA24" i="5"/>
  <c r="CA25" i="5"/>
  <c r="CA26" i="5"/>
  <c r="CA27" i="5"/>
  <c r="CA28" i="5"/>
  <c r="CA29" i="5"/>
  <c r="CA30" i="5"/>
  <c r="CA31" i="5"/>
  <c r="CA32" i="5"/>
  <c r="CA33" i="5"/>
  <c r="CA34" i="5"/>
  <c r="CA35" i="5"/>
  <c r="CA36" i="5"/>
  <c r="CA37" i="5"/>
  <c r="CA38" i="5"/>
  <c r="CA39" i="5"/>
  <c r="CA40" i="5"/>
  <c r="CA41" i="5"/>
  <c r="CA42" i="5"/>
  <c r="CA43" i="5"/>
  <c r="CA44" i="5"/>
  <c r="CA45" i="5"/>
  <c r="CA46" i="5"/>
  <c r="CA47" i="5"/>
  <c r="CA48" i="5"/>
  <c r="CA49" i="5"/>
  <c r="CA50" i="5"/>
  <c r="CA51" i="5"/>
  <c r="CA52" i="5"/>
  <c r="CA53" i="5"/>
  <c r="CA54" i="5"/>
  <c r="CA55" i="5"/>
  <c r="CA56" i="5"/>
  <c r="CA57" i="5"/>
  <c r="CA58" i="5"/>
  <c r="CA59" i="5"/>
  <c r="CA60" i="5"/>
  <c r="CA61" i="5"/>
  <c r="CA62" i="5"/>
  <c r="CA63" i="5"/>
  <c r="CA64" i="5"/>
  <c r="CA65" i="5"/>
  <c r="CA66" i="5"/>
  <c r="CA67" i="5"/>
  <c r="CA68" i="5"/>
  <c r="CA69" i="5"/>
  <c r="CA70" i="5"/>
  <c r="CA71" i="5"/>
  <c r="CA72" i="5"/>
  <c r="CA73" i="5"/>
  <c r="CA74" i="5"/>
  <c r="CA75" i="5"/>
  <c r="CA76" i="5"/>
  <c r="CA77" i="5"/>
  <c r="CA78" i="5"/>
  <c r="CA79" i="5"/>
  <c r="CA80" i="5"/>
  <c r="CA81" i="5"/>
  <c r="CA82" i="5"/>
  <c r="CA83" i="5"/>
  <c r="CA84" i="5"/>
  <c r="CA85" i="5"/>
  <c r="CA86" i="5"/>
  <c r="CA87" i="5"/>
  <c r="CA88" i="5"/>
  <c r="CA89" i="5"/>
  <c r="CA90" i="5"/>
  <c r="CA91" i="5"/>
  <c r="CA92" i="5"/>
  <c r="CA93" i="5"/>
  <c r="CA94" i="5"/>
  <c r="CA95" i="5"/>
  <c r="CA96" i="5"/>
  <c r="CA97" i="5"/>
  <c r="CA98" i="5"/>
  <c r="CA99" i="5"/>
  <c r="CA100" i="5"/>
  <c r="CA101" i="5"/>
  <c r="CA102" i="5"/>
  <c r="CA103" i="5"/>
  <c r="CA104" i="5"/>
  <c r="CA105" i="5"/>
  <c r="CA106" i="5"/>
  <c r="CA107" i="5"/>
  <c r="CA108" i="5"/>
  <c r="CA109" i="5"/>
  <c r="CA110" i="5"/>
  <c r="CA111" i="5"/>
  <c r="CA112" i="5"/>
  <c r="CA113" i="5"/>
  <c r="CA114" i="5"/>
  <c r="CA115" i="5"/>
  <c r="CA116" i="5"/>
  <c r="CA117" i="5"/>
  <c r="CA118" i="5"/>
  <c r="CA119" i="5"/>
  <c r="CA120" i="5"/>
  <c r="CA121" i="5"/>
  <c r="CA122" i="5"/>
  <c r="CA123" i="5"/>
  <c r="CA124" i="5"/>
  <c r="CA125" i="5"/>
  <c r="CA126" i="5"/>
  <c r="CA127" i="5"/>
  <c r="CA128" i="5"/>
  <c r="CA129" i="5"/>
  <c r="CA130" i="5"/>
  <c r="CA131" i="5"/>
  <c r="CA132" i="5"/>
  <c r="CA133" i="5"/>
  <c r="CA134" i="5"/>
  <c r="CA135" i="5"/>
  <c r="CA136" i="5"/>
  <c r="CA137" i="5"/>
  <c r="CA138" i="5"/>
  <c r="CA139" i="5"/>
  <c r="CA140" i="5"/>
  <c r="CA141" i="5"/>
  <c r="CA142" i="5"/>
  <c r="CA143" i="5"/>
  <c r="CA144" i="5"/>
  <c r="CA145" i="5"/>
  <c r="CA146" i="5"/>
  <c r="CA147" i="5"/>
  <c r="CA148" i="5"/>
  <c r="CA149" i="5"/>
  <c r="CA150" i="5"/>
  <c r="CA151" i="5"/>
  <c r="CA152" i="5"/>
  <c r="CA153" i="5"/>
  <c r="CA154" i="5"/>
  <c r="CA155" i="5"/>
  <c r="CA156" i="5"/>
  <c r="CA157" i="5"/>
  <c r="CA158" i="5"/>
  <c r="CA159" i="5"/>
  <c r="CA160" i="5"/>
  <c r="CA161" i="5"/>
  <c r="CA162" i="5"/>
  <c r="CA163" i="5"/>
  <c r="CA164" i="5"/>
  <c r="CA165" i="5"/>
  <c r="CA166" i="5"/>
  <c r="CA167" i="5"/>
  <c r="CA168" i="5"/>
  <c r="CA169" i="5"/>
  <c r="CA170" i="5"/>
  <c r="CA171" i="5"/>
  <c r="CA172" i="5"/>
  <c r="CA173" i="5"/>
  <c r="CA174" i="5"/>
  <c r="CA175" i="5"/>
  <c r="CA176" i="5"/>
  <c r="CA177" i="5"/>
  <c r="CA178" i="5"/>
  <c r="CA179" i="5"/>
  <c r="CA180" i="5"/>
  <c r="CA181" i="5"/>
  <c r="CA182" i="5"/>
  <c r="CA183" i="5"/>
  <c r="CA184" i="5"/>
  <c r="CA185" i="5"/>
  <c r="CA186" i="5"/>
  <c r="CA187" i="5"/>
  <c r="CA188" i="5"/>
  <c r="CA189" i="5"/>
  <c r="CA190" i="5"/>
  <c r="CA191" i="5"/>
  <c r="CA192" i="5"/>
  <c r="CA193" i="5"/>
  <c r="CA194" i="5"/>
  <c r="CA195" i="5"/>
  <c r="CA196" i="5"/>
  <c r="CA197" i="5"/>
  <c r="CA198" i="5"/>
  <c r="CA199" i="5"/>
  <c r="CA200" i="5"/>
  <c r="CA201" i="5"/>
  <c r="CA202" i="5"/>
  <c r="CA203" i="5"/>
  <c r="CA204" i="5"/>
  <c r="CA205" i="5"/>
  <c r="CA206" i="5"/>
  <c r="CA207" i="5"/>
  <c r="CA208" i="5"/>
  <c r="CA209" i="5"/>
  <c r="CA210" i="5"/>
  <c r="CA211" i="5"/>
  <c r="CA212" i="5"/>
  <c r="CA213" i="5"/>
  <c r="CA214" i="5"/>
  <c r="CA215" i="5"/>
  <c r="CA216" i="5"/>
  <c r="CA217" i="5"/>
  <c r="CA218" i="5"/>
  <c r="CA219" i="5"/>
  <c r="CA220" i="5"/>
  <c r="CA221" i="5"/>
  <c r="CA222" i="5"/>
  <c r="CA223" i="5"/>
  <c r="CA224" i="5"/>
  <c r="CA225" i="5"/>
  <c r="CA226" i="5"/>
  <c r="CA227" i="5"/>
  <c r="CA228" i="5"/>
  <c r="CA229" i="5"/>
  <c r="CA230" i="5"/>
  <c r="CA231" i="5"/>
  <c r="CA232" i="5"/>
  <c r="CA233" i="5"/>
  <c r="CA234" i="5"/>
  <c r="CA235" i="5"/>
  <c r="CA236" i="5"/>
  <c r="CA237" i="5"/>
  <c r="CA238" i="5"/>
  <c r="CA239" i="5"/>
  <c r="CA240" i="5"/>
  <c r="CA241" i="5"/>
  <c r="CA242" i="5"/>
  <c r="CA243" i="5"/>
  <c r="CA244" i="5"/>
  <c r="CA245" i="5"/>
  <c r="CA246" i="5"/>
  <c r="CA247" i="5"/>
  <c r="CA248" i="5"/>
  <c r="CA249" i="5"/>
  <c r="CA250" i="5"/>
  <c r="CA251" i="5"/>
  <c r="CA252" i="5"/>
  <c r="CA253" i="5"/>
  <c r="CA254" i="5"/>
  <c r="CA255" i="5"/>
  <c r="CA256" i="5"/>
  <c r="CA257" i="5"/>
  <c r="CA258" i="5"/>
  <c r="CA259" i="5"/>
  <c r="CA260" i="5"/>
  <c r="CA261" i="5"/>
  <c r="CA262" i="5"/>
  <c r="CA263" i="5"/>
  <c r="CA264" i="5"/>
  <c r="CA265" i="5"/>
  <c r="CA266" i="5"/>
  <c r="CA267" i="5"/>
  <c r="CA268" i="5"/>
  <c r="CA269" i="5"/>
  <c r="CA270" i="5"/>
  <c r="CA271" i="5"/>
  <c r="CA272" i="5"/>
  <c r="CA273" i="5"/>
  <c r="CA274" i="5"/>
  <c r="CA275" i="5"/>
  <c r="CA276" i="5"/>
  <c r="CA277" i="5"/>
  <c r="CA278" i="5"/>
  <c r="CA279" i="5"/>
  <c r="CA280" i="5"/>
  <c r="CA281" i="5"/>
  <c r="CA282" i="5"/>
  <c r="CA283" i="5"/>
  <c r="CA284" i="5"/>
  <c r="CA285" i="5"/>
  <c r="CA286" i="5"/>
  <c r="CA287" i="5"/>
  <c r="CA288" i="5"/>
  <c r="CA289" i="5"/>
  <c r="CA290" i="5"/>
  <c r="CA291" i="5"/>
  <c r="CA292" i="5"/>
  <c r="CA293" i="5"/>
  <c r="CA294" i="5"/>
  <c r="CA295" i="5"/>
  <c r="CA296" i="5"/>
  <c r="CA297" i="5"/>
  <c r="CA298" i="5"/>
  <c r="CA299" i="5"/>
  <c r="CA300" i="5"/>
  <c r="CA301" i="5"/>
  <c r="CA302" i="5"/>
  <c r="CA303" i="5"/>
  <c r="CA304" i="5"/>
  <c r="CA305" i="5"/>
  <c r="CA306" i="5"/>
  <c r="CA307" i="5"/>
  <c r="CA308" i="5"/>
  <c r="CA309" i="5"/>
  <c r="CA310" i="5"/>
  <c r="CA311" i="5"/>
  <c r="CA312" i="5"/>
  <c r="CA313" i="5"/>
  <c r="CA314" i="5"/>
  <c r="CA315" i="5"/>
  <c r="CA316" i="5"/>
  <c r="CA317" i="5"/>
  <c r="CA318" i="5"/>
  <c r="CA319" i="5"/>
  <c r="CA320" i="5"/>
  <c r="CA321" i="5"/>
  <c r="CA322" i="5"/>
  <c r="CA323" i="5"/>
  <c r="CA324" i="5"/>
  <c r="CA325" i="5"/>
  <c r="CA326" i="5"/>
  <c r="CA327" i="5"/>
  <c r="CA328" i="5"/>
  <c r="CA329" i="5"/>
  <c r="CA330" i="5"/>
  <c r="CA331" i="5"/>
  <c r="CA332" i="5"/>
  <c r="CA333" i="5"/>
  <c r="CA334" i="5"/>
  <c r="CA335" i="5"/>
  <c r="CA336" i="5"/>
  <c r="CA337" i="5"/>
  <c r="CA338" i="5"/>
  <c r="CA339" i="5"/>
  <c r="CA340" i="5"/>
  <c r="CA341" i="5"/>
  <c r="CA342" i="5"/>
  <c r="CA343" i="5"/>
  <c r="CA344" i="5"/>
  <c r="CA345" i="5"/>
  <c r="CA346" i="5"/>
  <c r="CA347" i="5"/>
  <c r="CA348" i="5"/>
  <c r="CA349" i="5"/>
  <c r="CA350" i="5"/>
  <c r="CA351" i="5"/>
  <c r="CA352" i="5"/>
  <c r="CA353" i="5"/>
  <c r="CA354" i="5"/>
  <c r="CA355" i="5"/>
  <c r="CA356" i="5"/>
  <c r="CA357" i="5"/>
  <c r="CA358" i="5"/>
  <c r="CA359" i="5"/>
  <c r="CA360" i="5"/>
  <c r="CA361" i="5"/>
  <c r="CA362" i="5"/>
  <c r="CA363" i="5"/>
  <c r="CA364" i="5"/>
  <c r="CA365" i="5"/>
  <c r="CA366" i="5"/>
  <c r="CA367" i="5"/>
  <c r="CA368" i="5"/>
  <c r="CA369" i="5"/>
  <c r="CA370" i="5"/>
  <c r="CA371" i="5"/>
  <c r="CA372" i="5"/>
  <c r="CA373" i="5"/>
  <c r="CA374" i="5"/>
  <c r="CA375" i="5"/>
  <c r="CA376" i="5"/>
  <c r="CA377" i="5"/>
  <c r="CA378" i="5"/>
  <c r="CA379" i="5"/>
  <c r="CA380" i="5"/>
  <c r="CA381" i="5"/>
  <c r="CA382" i="5"/>
  <c r="CA383" i="5"/>
  <c r="CA384" i="5"/>
  <c r="CA2" i="5"/>
  <c r="BZ3" i="5"/>
  <c r="BZ4" i="5"/>
  <c r="BZ5" i="5"/>
  <c r="BZ6" i="5"/>
  <c r="BZ7" i="5"/>
  <c r="BZ8" i="5"/>
  <c r="BZ9" i="5"/>
  <c r="BZ10" i="5"/>
  <c r="BZ11" i="5"/>
  <c r="BZ12" i="5"/>
  <c r="BZ13" i="5"/>
  <c r="BZ14" i="5"/>
  <c r="BZ15" i="5"/>
  <c r="BZ16" i="5"/>
  <c r="BZ17" i="5"/>
  <c r="BZ18" i="5"/>
  <c r="BZ19" i="5"/>
  <c r="BZ20" i="5"/>
  <c r="BZ21" i="5"/>
  <c r="BZ22" i="5"/>
  <c r="BZ23" i="5"/>
  <c r="BZ24" i="5"/>
  <c r="BZ25" i="5"/>
  <c r="BZ26" i="5"/>
  <c r="BZ27" i="5"/>
  <c r="BZ28" i="5"/>
  <c r="BZ29" i="5"/>
  <c r="BZ30" i="5"/>
  <c r="BZ31" i="5"/>
  <c r="BZ32" i="5"/>
  <c r="BZ33" i="5"/>
  <c r="BZ34" i="5"/>
  <c r="BZ35" i="5"/>
  <c r="BZ36" i="5"/>
  <c r="BZ37" i="5"/>
  <c r="BZ38" i="5"/>
  <c r="BZ39" i="5"/>
  <c r="BZ40" i="5"/>
  <c r="BZ41" i="5"/>
  <c r="BZ42" i="5"/>
  <c r="BZ43" i="5"/>
  <c r="BZ44" i="5"/>
  <c r="BZ45" i="5"/>
  <c r="BZ46" i="5"/>
  <c r="BZ47" i="5"/>
  <c r="BZ48" i="5"/>
  <c r="BZ49" i="5"/>
  <c r="BZ50" i="5"/>
  <c r="BZ51" i="5"/>
  <c r="BZ52" i="5"/>
  <c r="BZ53" i="5"/>
  <c r="BZ54" i="5"/>
  <c r="BZ55" i="5"/>
  <c r="BZ56" i="5"/>
  <c r="BZ57" i="5"/>
  <c r="BZ58" i="5"/>
  <c r="BZ59" i="5"/>
  <c r="BZ60" i="5"/>
  <c r="BZ61" i="5"/>
  <c r="BZ62" i="5"/>
  <c r="BZ63" i="5"/>
  <c r="BZ64" i="5"/>
  <c r="BZ65" i="5"/>
  <c r="BZ66" i="5"/>
  <c r="BZ67" i="5"/>
  <c r="BZ68" i="5"/>
  <c r="BZ69" i="5"/>
  <c r="BZ70" i="5"/>
  <c r="BZ71" i="5"/>
  <c r="BZ72" i="5"/>
  <c r="BZ73" i="5"/>
  <c r="BZ74" i="5"/>
  <c r="BZ75" i="5"/>
  <c r="BZ76" i="5"/>
  <c r="BZ77" i="5"/>
  <c r="BZ78" i="5"/>
  <c r="BZ79" i="5"/>
  <c r="BZ80" i="5"/>
  <c r="BZ81" i="5"/>
  <c r="BZ82" i="5"/>
  <c r="BZ83" i="5"/>
  <c r="BZ84" i="5"/>
  <c r="BZ85" i="5"/>
  <c r="BZ86" i="5"/>
  <c r="BZ87" i="5"/>
  <c r="BZ88" i="5"/>
  <c r="BZ89" i="5"/>
  <c r="BZ90" i="5"/>
  <c r="BZ91" i="5"/>
  <c r="BZ92" i="5"/>
  <c r="BZ93" i="5"/>
  <c r="BZ94" i="5"/>
  <c r="BZ95" i="5"/>
  <c r="BZ96" i="5"/>
  <c r="BZ97" i="5"/>
  <c r="BZ98" i="5"/>
  <c r="BZ99" i="5"/>
  <c r="BZ100" i="5"/>
  <c r="BZ101" i="5"/>
  <c r="BZ102" i="5"/>
  <c r="BZ103" i="5"/>
  <c r="BZ104" i="5"/>
  <c r="BZ105" i="5"/>
  <c r="BZ106" i="5"/>
  <c r="BZ107" i="5"/>
  <c r="BZ108" i="5"/>
  <c r="BZ109" i="5"/>
  <c r="BZ110" i="5"/>
  <c r="BZ111" i="5"/>
  <c r="BZ112" i="5"/>
  <c r="BZ113" i="5"/>
  <c r="BZ114" i="5"/>
  <c r="BZ115" i="5"/>
  <c r="BZ116" i="5"/>
  <c r="BZ117" i="5"/>
  <c r="BZ118" i="5"/>
  <c r="BZ119" i="5"/>
  <c r="BZ120" i="5"/>
  <c r="BZ121" i="5"/>
  <c r="BZ122" i="5"/>
  <c r="BZ123" i="5"/>
  <c r="BZ124" i="5"/>
  <c r="BZ125" i="5"/>
  <c r="BZ126" i="5"/>
  <c r="BZ127" i="5"/>
  <c r="BZ128" i="5"/>
  <c r="BZ129" i="5"/>
  <c r="BZ130" i="5"/>
  <c r="BZ131" i="5"/>
  <c r="BZ132" i="5"/>
  <c r="BZ133" i="5"/>
  <c r="BZ134" i="5"/>
  <c r="BZ135" i="5"/>
  <c r="BZ136" i="5"/>
  <c r="BZ137" i="5"/>
  <c r="BZ138" i="5"/>
  <c r="BZ139" i="5"/>
  <c r="BZ140" i="5"/>
  <c r="BZ141" i="5"/>
  <c r="BZ142" i="5"/>
  <c r="BZ143" i="5"/>
  <c r="BZ144" i="5"/>
  <c r="BZ145" i="5"/>
  <c r="BZ146" i="5"/>
  <c r="BZ147" i="5"/>
  <c r="BZ148" i="5"/>
  <c r="BZ149" i="5"/>
  <c r="BZ150" i="5"/>
  <c r="BZ151" i="5"/>
  <c r="BZ152" i="5"/>
  <c r="BZ153" i="5"/>
  <c r="BZ154" i="5"/>
  <c r="BZ155" i="5"/>
  <c r="BZ156" i="5"/>
  <c r="BZ157" i="5"/>
  <c r="BZ158" i="5"/>
  <c r="BZ159" i="5"/>
  <c r="BZ160" i="5"/>
  <c r="BZ161" i="5"/>
  <c r="BZ162" i="5"/>
  <c r="BZ163" i="5"/>
  <c r="BZ164" i="5"/>
  <c r="BZ165" i="5"/>
  <c r="BZ166" i="5"/>
  <c r="BZ167" i="5"/>
  <c r="BZ168" i="5"/>
  <c r="BZ169" i="5"/>
  <c r="BZ170" i="5"/>
  <c r="BZ171" i="5"/>
  <c r="BZ172" i="5"/>
  <c r="BZ173" i="5"/>
  <c r="BZ174" i="5"/>
  <c r="BZ175" i="5"/>
  <c r="BZ176" i="5"/>
  <c r="BZ177" i="5"/>
  <c r="BZ178" i="5"/>
  <c r="BZ179" i="5"/>
  <c r="BZ180" i="5"/>
  <c r="BZ181" i="5"/>
  <c r="BZ182" i="5"/>
  <c r="BZ183" i="5"/>
  <c r="BZ184" i="5"/>
  <c r="BZ185" i="5"/>
  <c r="BZ186" i="5"/>
  <c r="BZ187" i="5"/>
  <c r="BZ188" i="5"/>
  <c r="BZ189" i="5"/>
  <c r="BZ190" i="5"/>
  <c r="BZ191" i="5"/>
  <c r="BZ192" i="5"/>
  <c r="BZ193" i="5"/>
  <c r="BZ194" i="5"/>
  <c r="BZ195" i="5"/>
  <c r="BZ196" i="5"/>
  <c r="BZ197" i="5"/>
  <c r="BZ198" i="5"/>
  <c r="BZ199" i="5"/>
  <c r="BZ200" i="5"/>
  <c r="BZ201" i="5"/>
  <c r="BZ202" i="5"/>
  <c r="BZ203" i="5"/>
  <c r="BZ204" i="5"/>
  <c r="BZ205" i="5"/>
  <c r="BZ206" i="5"/>
  <c r="BZ207" i="5"/>
  <c r="BZ208" i="5"/>
  <c r="BZ209" i="5"/>
  <c r="BZ210" i="5"/>
  <c r="BZ211" i="5"/>
  <c r="BZ212" i="5"/>
  <c r="BZ213" i="5"/>
  <c r="BZ214" i="5"/>
  <c r="BZ215" i="5"/>
  <c r="BZ216" i="5"/>
  <c r="BZ217" i="5"/>
  <c r="BZ218" i="5"/>
  <c r="BZ219" i="5"/>
  <c r="BZ220" i="5"/>
  <c r="BZ221" i="5"/>
  <c r="BZ222" i="5"/>
  <c r="BZ223" i="5"/>
  <c r="BZ224" i="5"/>
  <c r="BZ225" i="5"/>
  <c r="BZ226" i="5"/>
  <c r="BZ227" i="5"/>
  <c r="BZ228" i="5"/>
  <c r="BZ229" i="5"/>
  <c r="BZ230" i="5"/>
  <c r="BZ231" i="5"/>
  <c r="BZ232" i="5"/>
  <c r="BZ233" i="5"/>
  <c r="BZ234" i="5"/>
  <c r="BZ235" i="5"/>
  <c r="BZ236" i="5"/>
  <c r="BZ237" i="5"/>
  <c r="BZ238" i="5"/>
  <c r="BZ239" i="5"/>
  <c r="BZ240" i="5"/>
  <c r="BZ241" i="5"/>
  <c r="BZ242" i="5"/>
  <c r="BZ243" i="5"/>
  <c r="BZ244" i="5"/>
  <c r="BZ245" i="5"/>
  <c r="BZ246" i="5"/>
  <c r="BZ247" i="5"/>
  <c r="BZ248" i="5"/>
  <c r="BZ249" i="5"/>
  <c r="BZ250" i="5"/>
  <c r="BZ251" i="5"/>
  <c r="BZ252" i="5"/>
  <c r="BZ253" i="5"/>
  <c r="BZ254" i="5"/>
  <c r="BZ255" i="5"/>
  <c r="BZ256" i="5"/>
  <c r="BZ257" i="5"/>
  <c r="BZ258" i="5"/>
  <c r="BZ259" i="5"/>
  <c r="BZ260" i="5"/>
  <c r="BZ261" i="5"/>
  <c r="BZ262" i="5"/>
  <c r="BZ263" i="5"/>
  <c r="BZ264" i="5"/>
  <c r="BZ265" i="5"/>
  <c r="BZ266" i="5"/>
  <c r="BZ267" i="5"/>
  <c r="BZ268" i="5"/>
  <c r="BZ269" i="5"/>
  <c r="BZ270" i="5"/>
  <c r="BZ271" i="5"/>
  <c r="BZ272" i="5"/>
  <c r="BZ273" i="5"/>
  <c r="BZ274" i="5"/>
  <c r="BZ275" i="5"/>
  <c r="BZ276" i="5"/>
  <c r="BZ277" i="5"/>
  <c r="BZ278" i="5"/>
  <c r="BZ279" i="5"/>
  <c r="BZ280" i="5"/>
  <c r="BZ281" i="5"/>
  <c r="BZ282" i="5"/>
  <c r="BZ283" i="5"/>
  <c r="BZ284" i="5"/>
  <c r="BZ285" i="5"/>
  <c r="BZ286" i="5"/>
  <c r="BZ287" i="5"/>
  <c r="BZ288" i="5"/>
  <c r="BZ289" i="5"/>
  <c r="BZ290" i="5"/>
  <c r="BZ291" i="5"/>
  <c r="BZ292" i="5"/>
  <c r="BZ293" i="5"/>
  <c r="BZ294" i="5"/>
  <c r="BZ295" i="5"/>
  <c r="BZ296" i="5"/>
  <c r="BZ297" i="5"/>
  <c r="BZ298" i="5"/>
  <c r="BZ299" i="5"/>
  <c r="BZ300" i="5"/>
  <c r="BZ301" i="5"/>
  <c r="BZ302" i="5"/>
  <c r="BZ303" i="5"/>
  <c r="BZ304" i="5"/>
  <c r="BZ305" i="5"/>
  <c r="BZ306" i="5"/>
  <c r="BZ307" i="5"/>
  <c r="BZ308" i="5"/>
  <c r="BZ309" i="5"/>
  <c r="BZ310" i="5"/>
  <c r="BZ311" i="5"/>
  <c r="BZ312" i="5"/>
  <c r="BZ313" i="5"/>
  <c r="BZ314" i="5"/>
  <c r="BZ315" i="5"/>
  <c r="BZ316" i="5"/>
  <c r="BZ317" i="5"/>
  <c r="BZ318" i="5"/>
  <c r="BZ319" i="5"/>
  <c r="BZ320" i="5"/>
  <c r="BZ321" i="5"/>
  <c r="BZ322" i="5"/>
  <c r="BZ323" i="5"/>
  <c r="BZ324" i="5"/>
  <c r="BZ325" i="5"/>
  <c r="BZ326" i="5"/>
  <c r="BZ327" i="5"/>
  <c r="BZ328" i="5"/>
  <c r="BZ329" i="5"/>
  <c r="BZ330" i="5"/>
  <c r="BZ331" i="5"/>
  <c r="BZ332" i="5"/>
  <c r="BZ333" i="5"/>
  <c r="BZ334" i="5"/>
  <c r="BZ335" i="5"/>
  <c r="BZ336" i="5"/>
  <c r="BZ337" i="5"/>
  <c r="BZ338" i="5"/>
  <c r="BZ339" i="5"/>
  <c r="BZ340" i="5"/>
  <c r="BZ341" i="5"/>
  <c r="BZ342" i="5"/>
  <c r="BZ343" i="5"/>
  <c r="BZ344" i="5"/>
  <c r="BZ345" i="5"/>
  <c r="BZ346" i="5"/>
  <c r="BZ347" i="5"/>
  <c r="BZ348" i="5"/>
  <c r="BZ349" i="5"/>
  <c r="BZ350" i="5"/>
  <c r="BZ351" i="5"/>
  <c r="BZ352" i="5"/>
  <c r="BZ353" i="5"/>
  <c r="BZ354" i="5"/>
  <c r="BZ355" i="5"/>
  <c r="BZ356" i="5"/>
  <c r="BZ357" i="5"/>
  <c r="BZ358" i="5"/>
  <c r="BZ359" i="5"/>
  <c r="BZ360" i="5"/>
  <c r="BZ361" i="5"/>
  <c r="BZ362" i="5"/>
  <c r="BZ363" i="5"/>
  <c r="BZ364" i="5"/>
  <c r="BZ365" i="5"/>
  <c r="BZ366" i="5"/>
  <c r="BZ367" i="5"/>
  <c r="BZ368" i="5"/>
  <c r="BZ369" i="5"/>
  <c r="BZ370" i="5"/>
  <c r="BZ371" i="5"/>
  <c r="BZ372" i="5"/>
  <c r="BZ373" i="5"/>
  <c r="BZ374" i="5"/>
  <c r="BZ375" i="5"/>
  <c r="BZ376" i="5"/>
  <c r="BZ377" i="5"/>
  <c r="BZ378" i="5"/>
  <c r="BZ379" i="5"/>
  <c r="BZ380" i="5"/>
  <c r="BZ381" i="5"/>
  <c r="BZ382" i="5"/>
  <c r="BZ383" i="5"/>
  <c r="BZ384" i="5"/>
  <c r="BZ2" i="5"/>
  <c r="BY3" i="5"/>
  <c r="BY4" i="5"/>
  <c r="BY5" i="5"/>
  <c r="BY6" i="5"/>
  <c r="BY7" i="5"/>
  <c r="BY8" i="5"/>
  <c r="BY9" i="5"/>
  <c r="BY10" i="5"/>
  <c r="BY11" i="5"/>
  <c r="BY12" i="5"/>
  <c r="BY13" i="5"/>
  <c r="BY14" i="5"/>
  <c r="BY15" i="5"/>
  <c r="BY16" i="5"/>
  <c r="BY17" i="5"/>
  <c r="BY18" i="5"/>
  <c r="BY19" i="5"/>
  <c r="BY20" i="5"/>
  <c r="BY21" i="5"/>
  <c r="BY22" i="5"/>
  <c r="BY23" i="5"/>
  <c r="BY24" i="5"/>
  <c r="BY25" i="5"/>
  <c r="BY26" i="5"/>
  <c r="BY27" i="5"/>
  <c r="BY28" i="5"/>
  <c r="BY29" i="5"/>
  <c r="BY30" i="5"/>
  <c r="BY31" i="5"/>
  <c r="BY32" i="5"/>
  <c r="BY33" i="5"/>
  <c r="BY34" i="5"/>
  <c r="BY35" i="5"/>
  <c r="BY36" i="5"/>
  <c r="BY37" i="5"/>
  <c r="BY38" i="5"/>
  <c r="BY39" i="5"/>
  <c r="BY40" i="5"/>
  <c r="BY41" i="5"/>
  <c r="BY42" i="5"/>
  <c r="BY43" i="5"/>
  <c r="BY44" i="5"/>
  <c r="BY45" i="5"/>
  <c r="BY46" i="5"/>
  <c r="BY47" i="5"/>
  <c r="BY48" i="5"/>
  <c r="BY49" i="5"/>
  <c r="BY50" i="5"/>
  <c r="BY51" i="5"/>
  <c r="BY52" i="5"/>
  <c r="BY53" i="5"/>
  <c r="BY54" i="5"/>
  <c r="BY55" i="5"/>
  <c r="BY56" i="5"/>
  <c r="BY57" i="5"/>
  <c r="BY58" i="5"/>
  <c r="BY59" i="5"/>
  <c r="BY60" i="5"/>
  <c r="BY61" i="5"/>
  <c r="BY62" i="5"/>
  <c r="BY63" i="5"/>
  <c r="BY64" i="5"/>
  <c r="BY65" i="5"/>
  <c r="BY66" i="5"/>
  <c r="BY67" i="5"/>
  <c r="BY68" i="5"/>
  <c r="BY69" i="5"/>
  <c r="BY70" i="5"/>
  <c r="BY71" i="5"/>
  <c r="BY72" i="5"/>
  <c r="BY73" i="5"/>
  <c r="BY74" i="5"/>
  <c r="BY75" i="5"/>
  <c r="BY76" i="5"/>
  <c r="BY77" i="5"/>
  <c r="BY78" i="5"/>
  <c r="BY79" i="5"/>
  <c r="BY80" i="5"/>
  <c r="BY81" i="5"/>
  <c r="BY82" i="5"/>
  <c r="BY83" i="5"/>
  <c r="BY84" i="5"/>
  <c r="BY85" i="5"/>
  <c r="BY86" i="5"/>
  <c r="BY87" i="5"/>
  <c r="BY88" i="5"/>
  <c r="BY89" i="5"/>
  <c r="BY90" i="5"/>
  <c r="BY91" i="5"/>
  <c r="BY92" i="5"/>
  <c r="BY93" i="5"/>
  <c r="BY94" i="5"/>
  <c r="BY95" i="5"/>
  <c r="BY96" i="5"/>
  <c r="BY97" i="5"/>
  <c r="BY98" i="5"/>
  <c r="BY99" i="5"/>
  <c r="BY100" i="5"/>
  <c r="BY101" i="5"/>
  <c r="BY102" i="5"/>
  <c r="BY103" i="5"/>
  <c r="BY104" i="5"/>
  <c r="BY105" i="5"/>
  <c r="BY106" i="5"/>
  <c r="BY107" i="5"/>
  <c r="BY108" i="5"/>
  <c r="BY109" i="5"/>
  <c r="BY110" i="5"/>
  <c r="BY111" i="5"/>
  <c r="BY112" i="5"/>
  <c r="BY113" i="5"/>
  <c r="BY114" i="5"/>
  <c r="BY115" i="5"/>
  <c r="BY116" i="5"/>
  <c r="BY117" i="5"/>
  <c r="BY118" i="5"/>
  <c r="BY119" i="5"/>
  <c r="BY120" i="5"/>
  <c r="BY121" i="5"/>
  <c r="BY122" i="5"/>
  <c r="BY123" i="5"/>
  <c r="BY124" i="5"/>
  <c r="BY125" i="5"/>
  <c r="BY126" i="5"/>
  <c r="BY127" i="5"/>
  <c r="BY128" i="5"/>
  <c r="BY129" i="5"/>
  <c r="BY130" i="5"/>
  <c r="BY131" i="5"/>
  <c r="BY132" i="5"/>
  <c r="BY133" i="5"/>
  <c r="BY134" i="5"/>
  <c r="BY135" i="5"/>
  <c r="BY136" i="5"/>
  <c r="BY137" i="5"/>
  <c r="BY138" i="5"/>
  <c r="BY139" i="5"/>
  <c r="BY140" i="5"/>
  <c r="BY141" i="5"/>
  <c r="BY142" i="5"/>
  <c r="BY143" i="5"/>
  <c r="BY144" i="5"/>
  <c r="BY145" i="5"/>
  <c r="BY146" i="5"/>
  <c r="BY147" i="5"/>
  <c r="BY148" i="5"/>
  <c r="BY149" i="5"/>
  <c r="BY150" i="5"/>
  <c r="BY151" i="5"/>
  <c r="BY152" i="5"/>
  <c r="BY153" i="5"/>
  <c r="BY154" i="5"/>
  <c r="BY155" i="5"/>
  <c r="BY156" i="5"/>
  <c r="BY157" i="5"/>
  <c r="BY158" i="5"/>
  <c r="BY159" i="5"/>
  <c r="BY160" i="5"/>
  <c r="BY161" i="5"/>
  <c r="BY162" i="5"/>
  <c r="BY163" i="5"/>
  <c r="BY164" i="5"/>
  <c r="BY165" i="5"/>
  <c r="BY166" i="5"/>
  <c r="BY167" i="5"/>
  <c r="BY168" i="5"/>
  <c r="BY169" i="5"/>
  <c r="BY170" i="5"/>
  <c r="BY171" i="5"/>
  <c r="BY172" i="5"/>
  <c r="BY173" i="5"/>
  <c r="BY174" i="5"/>
  <c r="BY175" i="5"/>
  <c r="BY176" i="5"/>
  <c r="BY177" i="5"/>
  <c r="BY178" i="5"/>
  <c r="BY179" i="5"/>
  <c r="BY180" i="5"/>
  <c r="BY181" i="5"/>
  <c r="BY182" i="5"/>
  <c r="BY183" i="5"/>
  <c r="BY184" i="5"/>
  <c r="BY185" i="5"/>
  <c r="BY186" i="5"/>
  <c r="BY187" i="5"/>
  <c r="BY188" i="5"/>
  <c r="BY189" i="5"/>
  <c r="BY190" i="5"/>
  <c r="BY191" i="5"/>
  <c r="BY192" i="5"/>
  <c r="BY193" i="5"/>
  <c r="BY194" i="5"/>
  <c r="BY195" i="5"/>
  <c r="BY196" i="5"/>
  <c r="BY197" i="5"/>
  <c r="BY198" i="5"/>
  <c r="BY199" i="5"/>
  <c r="BY200" i="5"/>
  <c r="BY201" i="5"/>
  <c r="BY202" i="5"/>
  <c r="BY203" i="5"/>
  <c r="BY204" i="5"/>
  <c r="BY205" i="5"/>
  <c r="BY206" i="5"/>
  <c r="BY207" i="5"/>
  <c r="BY208" i="5"/>
  <c r="BY209" i="5"/>
  <c r="BY210" i="5"/>
  <c r="BY211" i="5"/>
  <c r="BY212" i="5"/>
  <c r="BY213" i="5"/>
  <c r="BY214" i="5"/>
  <c r="BY215" i="5"/>
  <c r="BY216" i="5"/>
  <c r="BY217" i="5"/>
  <c r="BY218" i="5"/>
  <c r="BY219" i="5"/>
  <c r="BY220" i="5"/>
  <c r="BY221" i="5"/>
  <c r="BY222" i="5"/>
  <c r="BY223" i="5"/>
  <c r="BY224" i="5"/>
  <c r="BY225" i="5"/>
  <c r="BY226" i="5"/>
  <c r="BY227" i="5"/>
  <c r="BY228" i="5"/>
  <c r="BY229" i="5"/>
  <c r="BY230" i="5"/>
  <c r="BY231" i="5"/>
  <c r="BY232" i="5"/>
  <c r="BY233" i="5"/>
  <c r="BY234" i="5"/>
  <c r="BY235" i="5"/>
  <c r="BY236" i="5"/>
  <c r="BY237" i="5"/>
  <c r="BY238" i="5"/>
  <c r="BY239" i="5"/>
  <c r="BY240" i="5"/>
  <c r="BY241" i="5"/>
  <c r="BY242" i="5"/>
  <c r="BY243" i="5"/>
  <c r="BY244" i="5"/>
  <c r="BY245" i="5"/>
  <c r="BY246" i="5"/>
  <c r="BY247" i="5"/>
  <c r="BY248" i="5"/>
  <c r="BY249" i="5"/>
  <c r="BY250" i="5"/>
  <c r="BY251" i="5"/>
  <c r="BY252" i="5"/>
  <c r="BY253" i="5"/>
  <c r="BY254" i="5"/>
  <c r="BY255" i="5"/>
  <c r="BY256" i="5"/>
  <c r="BY257" i="5"/>
  <c r="BY258" i="5"/>
  <c r="BY259" i="5"/>
  <c r="BY260" i="5"/>
  <c r="BY261" i="5"/>
  <c r="BY262" i="5"/>
  <c r="BY263" i="5"/>
  <c r="BY264" i="5"/>
  <c r="BY265" i="5"/>
  <c r="BY266" i="5"/>
  <c r="BY267" i="5"/>
  <c r="BY268" i="5"/>
  <c r="BY269" i="5"/>
  <c r="BY270" i="5"/>
  <c r="BY271" i="5"/>
  <c r="BY272" i="5"/>
  <c r="BY273" i="5"/>
  <c r="BY274" i="5"/>
  <c r="BY275" i="5"/>
  <c r="BY276" i="5"/>
  <c r="BY277" i="5"/>
  <c r="BY278" i="5"/>
  <c r="BY279" i="5"/>
  <c r="BY280" i="5"/>
  <c r="BY281" i="5"/>
  <c r="BY282" i="5"/>
  <c r="BY283" i="5"/>
  <c r="BY284" i="5"/>
  <c r="BY285" i="5"/>
  <c r="BY286" i="5"/>
  <c r="BY287" i="5"/>
  <c r="BY288" i="5"/>
  <c r="BY289" i="5"/>
  <c r="BY290" i="5"/>
  <c r="BY291" i="5"/>
  <c r="BY292" i="5"/>
  <c r="BY293" i="5"/>
  <c r="BY294" i="5"/>
  <c r="BY295" i="5"/>
  <c r="BY296" i="5"/>
  <c r="BY297" i="5"/>
  <c r="BY298" i="5"/>
  <c r="BY299" i="5"/>
  <c r="BY300" i="5"/>
  <c r="BY301" i="5"/>
  <c r="BY302" i="5"/>
  <c r="BY303" i="5"/>
  <c r="BY304" i="5"/>
  <c r="BY305" i="5"/>
  <c r="BY306" i="5"/>
  <c r="BY307" i="5"/>
  <c r="BY308" i="5"/>
  <c r="BY309" i="5"/>
  <c r="BY310" i="5"/>
  <c r="BY311" i="5"/>
  <c r="BY312" i="5"/>
  <c r="BY313" i="5"/>
  <c r="BY314" i="5"/>
  <c r="BY315" i="5"/>
  <c r="BY316" i="5"/>
  <c r="BY317" i="5"/>
  <c r="BY318" i="5"/>
  <c r="BY319" i="5"/>
  <c r="BY320" i="5"/>
  <c r="BY321" i="5"/>
  <c r="BY322" i="5"/>
  <c r="BY323" i="5"/>
  <c r="BY324" i="5"/>
  <c r="BY325" i="5"/>
  <c r="BY326" i="5"/>
  <c r="BY327" i="5"/>
  <c r="BY328" i="5"/>
  <c r="BY329" i="5"/>
  <c r="BY330" i="5"/>
  <c r="BY331" i="5"/>
  <c r="BY332" i="5"/>
  <c r="BY333" i="5"/>
  <c r="BY334" i="5"/>
  <c r="BY335" i="5"/>
  <c r="BY336" i="5"/>
  <c r="BY337" i="5"/>
  <c r="BY338" i="5"/>
  <c r="BY339" i="5"/>
  <c r="BY340" i="5"/>
  <c r="BY341" i="5"/>
  <c r="BY342" i="5"/>
  <c r="BY343" i="5"/>
  <c r="BY344" i="5"/>
  <c r="BY345" i="5"/>
  <c r="BY346" i="5"/>
  <c r="BY347" i="5"/>
  <c r="BY348" i="5"/>
  <c r="BY349" i="5"/>
  <c r="BY350" i="5"/>
  <c r="BY351" i="5"/>
  <c r="BY352" i="5"/>
  <c r="BY353" i="5"/>
  <c r="BY354" i="5"/>
  <c r="BY355" i="5"/>
  <c r="BY356" i="5"/>
  <c r="BY357" i="5"/>
  <c r="BY358" i="5"/>
  <c r="BY359" i="5"/>
  <c r="BY360" i="5"/>
  <c r="BY361" i="5"/>
  <c r="BY362" i="5"/>
  <c r="BY363" i="5"/>
  <c r="BY364" i="5"/>
  <c r="BY365" i="5"/>
  <c r="BY366" i="5"/>
  <c r="BY367" i="5"/>
  <c r="BY368" i="5"/>
  <c r="BY369" i="5"/>
  <c r="BY370" i="5"/>
  <c r="BY371" i="5"/>
  <c r="BY372" i="5"/>
  <c r="BY373" i="5"/>
  <c r="BY374" i="5"/>
  <c r="BY375" i="5"/>
  <c r="BY376" i="5"/>
  <c r="BY377" i="5"/>
  <c r="BY378" i="5"/>
  <c r="BY379" i="5"/>
  <c r="BY380" i="5"/>
  <c r="BY381" i="5"/>
  <c r="BY382" i="5"/>
  <c r="BY383" i="5"/>
  <c r="BY384" i="5"/>
  <c r="BY2" i="5"/>
  <c r="BX3" i="5"/>
  <c r="BX4" i="5"/>
  <c r="BX5" i="5"/>
  <c r="BX6" i="5"/>
  <c r="BX7" i="5"/>
  <c r="BX8" i="5"/>
  <c r="BX9" i="5"/>
  <c r="BX10" i="5"/>
  <c r="BX11" i="5"/>
  <c r="BX12" i="5"/>
  <c r="BX13" i="5"/>
  <c r="BX14" i="5"/>
  <c r="BX15" i="5"/>
  <c r="BX16" i="5"/>
  <c r="BX17" i="5"/>
  <c r="BX18" i="5"/>
  <c r="BX19" i="5"/>
  <c r="BX20" i="5"/>
  <c r="BX21" i="5"/>
  <c r="BX22" i="5"/>
  <c r="BX23" i="5"/>
  <c r="BX24" i="5"/>
  <c r="BX25" i="5"/>
  <c r="BX26" i="5"/>
  <c r="BX27" i="5"/>
  <c r="BX28" i="5"/>
  <c r="BX29" i="5"/>
  <c r="BX30" i="5"/>
  <c r="BX31" i="5"/>
  <c r="BX32" i="5"/>
  <c r="BX33" i="5"/>
  <c r="BX34" i="5"/>
  <c r="BX35" i="5"/>
  <c r="BX36" i="5"/>
  <c r="BX37" i="5"/>
  <c r="BX38" i="5"/>
  <c r="BX39" i="5"/>
  <c r="BX40" i="5"/>
  <c r="BX41" i="5"/>
  <c r="BX42" i="5"/>
  <c r="BX43" i="5"/>
  <c r="BX44" i="5"/>
  <c r="BX45" i="5"/>
  <c r="BX46" i="5"/>
  <c r="BX47" i="5"/>
  <c r="BX48" i="5"/>
  <c r="BX49" i="5"/>
  <c r="BX50" i="5"/>
  <c r="BX51" i="5"/>
  <c r="BX52" i="5"/>
  <c r="BX53" i="5"/>
  <c r="BX54" i="5"/>
  <c r="BX55" i="5"/>
  <c r="BX56" i="5"/>
  <c r="BX57" i="5"/>
  <c r="BX58" i="5"/>
  <c r="BX59" i="5"/>
  <c r="BX60" i="5"/>
  <c r="BX61" i="5"/>
  <c r="BX62" i="5"/>
  <c r="BX63" i="5"/>
  <c r="BX64" i="5"/>
  <c r="BX65" i="5"/>
  <c r="BX66" i="5"/>
  <c r="BX67" i="5"/>
  <c r="BX68" i="5"/>
  <c r="BX69" i="5"/>
  <c r="BX70" i="5"/>
  <c r="BX71" i="5"/>
  <c r="BX72" i="5"/>
  <c r="BX73" i="5"/>
  <c r="BX74" i="5"/>
  <c r="BX75" i="5"/>
  <c r="BX76" i="5"/>
  <c r="BX77" i="5"/>
  <c r="BX78" i="5"/>
  <c r="BX79" i="5"/>
  <c r="BX80" i="5"/>
  <c r="BX81" i="5"/>
  <c r="BX82" i="5"/>
  <c r="BX83" i="5"/>
  <c r="BX84" i="5"/>
  <c r="BX85" i="5"/>
  <c r="BX86" i="5"/>
  <c r="BX87" i="5"/>
  <c r="BX88" i="5"/>
  <c r="BX89" i="5"/>
  <c r="BX90" i="5"/>
  <c r="BX91" i="5"/>
  <c r="BX92" i="5"/>
  <c r="BX93" i="5"/>
  <c r="BX94" i="5"/>
  <c r="BX95" i="5"/>
  <c r="BX96" i="5"/>
  <c r="BX97" i="5"/>
  <c r="BX98" i="5"/>
  <c r="BX99" i="5"/>
  <c r="BX100" i="5"/>
  <c r="BX101" i="5"/>
  <c r="BX102" i="5"/>
  <c r="BX103" i="5"/>
  <c r="BX104" i="5"/>
  <c r="BX105" i="5"/>
  <c r="BX106" i="5"/>
  <c r="BX107" i="5"/>
  <c r="BX108" i="5"/>
  <c r="BX109" i="5"/>
  <c r="BX110" i="5"/>
  <c r="BX111" i="5"/>
  <c r="BX112" i="5"/>
  <c r="BX113" i="5"/>
  <c r="BX114" i="5"/>
  <c r="BX115" i="5"/>
  <c r="BX116" i="5"/>
  <c r="BX117" i="5"/>
  <c r="BX118" i="5"/>
  <c r="BX119" i="5"/>
  <c r="BX120" i="5"/>
  <c r="BX121" i="5"/>
  <c r="BX122" i="5"/>
  <c r="BX123" i="5"/>
  <c r="BX124" i="5"/>
  <c r="BX125" i="5"/>
  <c r="BX126" i="5"/>
  <c r="BX127" i="5"/>
  <c r="BX128" i="5"/>
  <c r="BX129" i="5"/>
  <c r="BX130" i="5"/>
  <c r="BX131" i="5"/>
  <c r="BX132" i="5"/>
  <c r="BX133" i="5"/>
  <c r="BX134" i="5"/>
  <c r="BX135" i="5"/>
  <c r="BX136" i="5"/>
  <c r="BX137" i="5"/>
  <c r="BX138" i="5"/>
  <c r="BX139" i="5"/>
  <c r="BX140" i="5"/>
  <c r="BX141" i="5"/>
  <c r="BX142" i="5"/>
  <c r="BX143" i="5"/>
  <c r="BX144" i="5"/>
  <c r="BX145" i="5"/>
  <c r="BX146" i="5"/>
  <c r="BX147" i="5"/>
  <c r="BX148" i="5"/>
  <c r="BX149" i="5"/>
  <c r="BX150" i="5"/>
  <c r="BX151" i="5"/>
  <c r="BX152" i="5"/>
  <c r="BX153" i="5"/>
  <c r="BX154" i="5"/>
  <c r="BX155" i="5"/>
  <c r="BX156" i="5"/>
  <c r="BX157" i="5"/>
  <c r="BX158" i="5"/>
  <c r="BX159" i="5"/>
  <c r="BX160" i="5"/>
  <c r="BX161" i="5"/>
  <c r="BX162" i="5"/>
  <c r="BX163" i="5"/>
  <c r="BX164" i="5"/>
  <c r="BX165" i="5"/>
  <c r="BX166" i="5"/>
  <c r="BX167" i="5"/>
  <c r="BX168" i="5"/>
  <c r="BX169" i="5"/>
  <c r="BX170" i="5"/>
  <c r="BX171" i="5"/>
  <c r="BX172" i="5"/>
  <c r="BX173" i="5"/>
  <c r="BX174" i="5"/>
  <c r="BX175" i="5"/>
  <c r="BX176" i="5"/>
  <c r="BX177" i="5"/>
  <c r="BX178" i="5"/>
  <c r="BX179" i="5"/>
  <c r="BX180" i="5"/>
  <c r="BX181" i="5"/>
  <c r="BX182" i="5"/>
  <c r="BX183" i="5"/>
  <c r="BX184" i="5"/>
  <c r="BX185" i="5"/>
  <c r="BX186" i="5"/>
  <c r="BX187" i="5"/>
  <c r="BX188" i="5"/>
  <c r="BX189" i="5"/>
  <c r="BX190" i="5"/>
  <c r="BX191" i="5"/>
  <c r="BX192" i="5"/>
  <c r="BX193" i="5"/>
  <c r="BX194" i="5"/>
  <c r="BX195" i="5"/>
  <c r="BX196" i="5"/>
  <c r="BX197" i="5"/>
  <c r="BX198" i="5"/>
  <c r="BX199" i="5"/>
  <c r="BX200" i="5"/>
  <c r="BX201" i="5"/>
  <c r="BX202" i="5"/>
  <c r="BX203" i="5"/>
  <c r="BX204" i="5"/>
  <c r="BX205" i="5"/>
  <c r="BX206" i="5"/>
  <c r="BX207" i="5"/>
  <c r="BX208" i="5"/>
  <c r="BX209" i="5"/>
  <c r="BX210" i="5"/>
  <c r="BX211" i="5"/>
  <c r="BX212" i="5"/>
  <c r="BX213" i="5"/>
  <c r="BX214" i="5"/>
  <c r="BX215" i="5"/>
  <c r="BX216" i="5"/>
  <c r="BX217" i="5"/>
  <c r="BX218" i="5"/>
  <c r="BX219" i="5"/>
  <c r="BX220" i="5"/>
  <c r="BX221" i="5"/>
  <c r="BX222" i="5"/>
  <c r="BX223" i="5"/>
  <c r="BX224" i="5"/>
  <c r="BX225" i="5"/>
  <c r="BX226" i="5"/>
  <c r="BX227" i="5"/>
  <c r="BX228" i="5"/>
  <c r="BX229" i="5"/>
  <c r="BX230" i="5"/>
  <c r="BX231" i="5"/>
  <c r="BX232" i="5"/>
  <c r="BX233" i="5"/>
  <c r="BX234" i="5"/>
  <c r="BX235" i="5"/>
  <c r="BX236" i="5"/>
  <c r="BX237" i="5"/>
  <c r="BX238" i="5"/>
  <c r="BX239" i="5"/>
  <c r="BX240" i="5"/>
  <c r="BX241" i="5"/>
  <c r="BX242" i="5"/>
  <c r="BX243" i="5"/>
  <c r="BX244" i="5"/>
  <c r="BX245" i="5"/>
  <c r="BX246" i="5"/>
  <c r="BX247" i="5"/>
  <c r="BX248" i="5"/>
  <c r="BX249" i="5"/>
  <c r="BX250" i="5"/>
  <c r="BX251" i="5"/>
  <c r="BX252" i="5"/>
  <c r="BX253" i="5"/>
  <c r="BX254" i="5"/>
  <c r="BX255" i="5"/>
  <c r="BX256" i="5"/>
  <c r="BX257" i="5"/>
  <c r="BX258" i="5"/>
  <c r="BX259" i="5"/>
  <c r="BX260" i="5"/>
  <c r="BX261" i="5"/>
  <c r="BX262" i="5"/>
  <c r="BX263" i="5"/>
  <c r="BX264" i="5"/>
  <c r="BX265" i="5"/>
  <c r="BX266" i="5"/>
  <c r="BX267" i="5"/>
  <c r="BX268" i="5"/>
  <c r="BX269" i="5"/>
  <c r="BX270" i="5"/>
  <c r="BX271" i="5"/>
  <c r="BX272" i="5"/>
  <c r="BX273" i="5"/>
  <c r="BX274" i="5"/>
  <c r="BX275" i="5"/>
  <c r="BX276" i="5"/>
  <c r="BX277" i="5"/>
  <c r="BX278" i="5"/>
  <c r="BX279" i="5"/>
  <c r="BX280" i="5"/>
  <c r="BX281" i="5"/>
  <c r="BX282" i="5"/>
  <c r="BX283" i="5"/>
  <c r="BX284" i="5"/>
  <c r="BX285" i="5"/>
  <c r="BX286" i="5"/>
  <c r="BX287" i="5"/>
  <c r="BX288" i="5"/>
  <c r="BX289" i="5"/>
  <c r="BX290" i="5"/>
  <c r="BX291" i="5"/>
  <c r="BX292" i="5"/>
  <c r="BX293" i="5"/>
  <c r="BX294" i="5"/>
  <c r="BX295" i="5"/>
  <c r="BX296" i="5"/>
  <c r="BX297" i="5"/>
  <c r="BX298" i="5"/>
  <c r="BX299" i="5"/>
  <c r="BX300" i="5"/>
  <c r="BX301" i="5"/>
  <c r="BX302" i="5"/>
  <c r="BX303" i="5"/>
  <c r="BX304" i="5"/>
  <c r="BX305" i="5"/>
  <c r="BX306" i="5"/>
  <c r="BX307" i="5"/>
  <c r="BX308" i="5"/>
  <c r="BX309" i="5"/>
  <c r="BX310" i="5"/>
  <c r="BX311" i="5"/>
  <c r="BX312" i="5"/>
  <c r="BX313" i="5"/>
  <c r="BX314" i="5"/>
  <c r="BX315" i="5"/>
  <c r="BX316" i="5"/>
  <c r="BX317" i="5"/>
  <c r="BX318" i="5"/>
  <c r="BX319" i="5"/>
  <c r="BX320" i="5"/>
  <c r="BX321" i="5"/>
  <c r="BX322" i="5"/>
  <c r="BX323" i="5"/>
  <c r="BX324" i="5"/>
  <c r="BX325" i="5"/>
  <c r="BX326" i="5"/>
  <c r="BX327" i="5"/>
  <c r="BX328" i="5"/>
  <c r="BX329" i="5"/>
  <c r="BX330" i="5"/>
  <c r="BX331" i="5"/>
  <c r="BX332" i="5"/>
  <c r="BX333" i="5"/>
  <c r="BX334" i="5"/>
  <c r="BX335" i="5"/>
  <c r="BX336" i="5"/>
  <c r="BX337" i="5"/>
  <c r="BX338" i="5"/>
  <c r="BX339" i="5"/>
  <c r="BX340" i="5"/>
  <c r="BX341" i="5"/>
  <c r="BX342" i="5"/>
  <c r="BX343" i="5"/>
  <c r="BX344" i="5"/>
  <c r="BX345" i="5"/>
  <c r="BX346" i="5"/>
  <c r="BX347" i="5"/>
  <c r="BX348" i="5"/>
  <c r="BX349" i="5"/>
  <c r="BX350" i="5"/>
  <c r="BX351" i="5"/>
  <c r="BX352" i="5"/>
  <c r="BX353" i="5"/>
  <c r="BX354" i="5"/>
  <c r="BX355" i="5"/>
  <c r="BX356" i="5"/>
  <c r="BX357" i="5"/>
  <c r="BX358" i="5"/>
  <c r="BX359" i="5"/>
  <c r="BX360" i="5"/>
  <c r="BX361" i="5"/>
  <c r="BX362" i="5"/>
  <c r="BX363" i="5"/>
  <c r="BX364" i="5"/>
  <c r="BX365" i="5"/>
  <c r="BX366" i="5"/>
  <c r="BX367" i="5"/>
  <c r="BX368" i="5"/>
  <c r="BX369" i="5"/>
  <c r="BX370" i="5"/>
  <c r="BX371" i="5"/>
  <c r="BX372" i="5"/>
  <c r="BX373" i="5"/>
  <c r="BX374" i="5"/>
  <c r="BX375" i="5"/>
  <c r="BX376" i="5"/>
  <c r="BX377" i="5"/>
  <c r="BX378" i="5"/>
  <c r="BX379" i="5"/>
  <c r="BX380" i="5"/>
  <c r="BX381" i="5"/>
  <c r="BX382" i="5"/>
  <c r="BX383" i="5"/>
  <c r="BX384" i="5"/>
  <c r="BX2" i="5"/>
  <c r="BW3" i="5"/>
  <c r="BW4" i="5"/>
  <c r="BW5" i="5"/>
  <c r="BW6" i="5"/>
  <c r="BW7" i="5"/>
  <c r="BW8" i="5"/>
  <c r="BW9" i="5"/>
  <c r="BW10" i="5"/>
  <c r="BW11" i="5"/>
  <c r="BW12" i="5"/>
  <c r="BW13" i="5"/>
  <c r="BW14" i="5"/>
  <c r="BW15" i="5"/>
  <c r="BW16" i="5"/>
  <c r="BW17" i="5"/>
  <c r="BW18" i="5"/>
  <c r="BW19" i="5"/>
  <c r="BW20" i="5"/>
  <c r="BW21" i="5"/>
  <c r="BW22" i="5"/>
  <c r="BW23" i="5"/>
  <c r="BW24" i="5"/>
  <c r="BW25" i="5"/>
  <c r="BW26" i="5"/>
  <c r="BW27" i="5"/>
  <c r="BW28" i="5"/>
  <c r="BW29" i="5"/>
  <c r="BW30" i="5"/>
  <c r="BW31" i="5"/>
  <c r="BW32" i="5"/>
  <c r="BW33" i="5"/>
  <c r="BW34" i="5"/>
  <c r="BW35" i="5"/>
  <c r="BW36" i="5"/>
  <c r="BW37" i="5"/>
  <c r="BW38" i="5"/>
  <c r="BW39" i="5"/>
  <c r="BW40" i="5"/>
  <c r="BW41" i="5"/>
  <c r="BW42" i="5"/>
  <c r="BW43" i="5"/>
  <c r="BW44" i="5"/>
  <c r="BW45" i="5"/>
  <c r="BW46" i="5"/>
  <c r="BW47" i="5"/>
  <c r="BW48" i="5"/>
  <c r="BW49" i="5"/>
  <c r="BW50" i="5"/>
  <c r="BW51" i="5"/>
  <c r="BW52" i="5"/>
  <c r="BW53" i="5"/>
  <c r="BW54" i="5"/>
  <c r="BW55" i="5"/>
  <c r="BW56" i="5"/>
  <c r="BW57" i="5"/>
  <c r="BW58" i="5"/>
  <c r="BW59" i="5"/>
  <c r="BW60" i="5"/>
  <c r="BW61" i="5"/>
  <c r="BW62" i="5"/>
  <c r="BW63" i="5"/>
  <c r="BW64" i="5"/>
  <c r="BW65" i="5"/>
  <c r="BW66" i="5"/>
  <c r="BW67" i="5"/>
  <c r="BW68" i="5"/>
  <c r="BW69" i="5"/>
  <c r="BW70" i="5"/>
  <c r="BW71" i="5"/>
  <c r="BW72" i="5"/>
  <c r="BW73" i="5"/>
  <c r="BW74" i="5"/>
  <c r="BW75" i="5"/>
  <c r="BW76" i="5"/>
  <c r="BW77" i="5"/>
  <c r="BW78" i="5"/>
  <c r="BW79" i="5"/>
  <c r="BW80" i="5"/>
  <c r="BW81" i="5"/>
  <c r="BW82" i="5"/>
  <c r="BW83" i="5"/>
  <c r="BW84" i="5"/>
  <c r="BW85" i="5"/>
  <c r="BW86" i="5"/>
  <c r="BW87" i="5"/>
  <c r="BW88" i="5"/>
  <c r="BW89" i="5"/>
  <c r="BW90" i="5"/>
  <c r="BW91" i="5"/>
  <c r="BW92" i="5"/>
  <c r="BW93" i="5"/>
  <c r="BW94" i="5"/>
  <c r="BW95" i="5"/>
  <c r="BW96" i="5"/>
  <c r="BW97" i="5"/>
  <c r="BW98" i="5"/>
  <c r="BW99" i="5"/>
  <c r="BW100" i="5"/>
  <c r="BW101" i="5"/>
  <c r="BW102" i="5"/>
  <c r="BW103" i="5"/>
  <c r="BW104" i="5"/>
  <c r="BW105" i="5"/>
  <c r="BW106" i="5"/>
  <c r="BW107" i="5"/>
  <c r="BW108" i="5"/>
  <c r="BW109" i="5"/>
  <c r="BW110" i="5"/>
  <c r="BW111" i="5"/>
  <c r="BW112" i="5"/>
  <c r="BW113" i="5"/>
  <c r="BW114" i="5"/>
  <c r="BW115" i="5"/>
  <c r="BW116" i="5"/>
  <c r="BW117" i="5"/>
  <c r="BW118" i="5"/>
  <c r="BW119" i="5"/>
  <c r="BW120" i="5"/>
  <c r="BW121" i="5"/>
  <c r="BW122" i="5"/>
  <c r="BW123" i="5"/>
  <c r="BW124" i="5"/>
  <c r="BW125" i="5"/>
  <c r="BW126" i="5"/>
  <c r="BW127" i="5"/>
  <c r="BW128" i="5"/>
  <c r="BW129" i="5"/>
  <c r="BW130" i="5"/>
  <c r="BW131" i="5"/>
  <c r="BW132" i="5"/>
  <c r="BW133" i="5"/>
  <c r="BW134" i="5"/>
  <c r="BW135" i="5"/>
  <c r="BW136" i="5"/>
  <c r="BW137" i="5"/>
  <c r="BW138" i="5"/>
  <c r="BW139" i="5"/>
  <c r="BW140" i="5"/>
  <c r="BW141" i="5"/>
  <c r="BW142" i="5"/>
  <c r="BW143" i="5"/>
  <c r="BW144" i="5"/>
  <c r="BW145" i="5"/>
  <c r="BW146" i="5"/>
  <c r="BW147" i="5"/>
  <c r="BW148" i="5"/>
  <c r="BW149" i="5"/>
  <c r="BW150" i="5"/>
  <c r="BW151" i="5"/>
  <c r="BW152" i="5"/>
  <c r="BW153" i="5"/>
  <c r="BW154" i="5"/>
  <c r="BW155" i="5"/>
  <c r="BW156" i="5"/>
  <c r="BW157" i="5"/>
  <c r="BW158" i="5"/>
  <c r="BW159" i="5"/>
  <c r="BW160" i="5"/>
  <c r="BW161" i="5"/>
  <c r="BW162" i="5"/>
  <c r="BW163" i="5"/>
  <c r="BW164" i="5"/>
  <c r="BW165" i="5"/>
  <c r="BW166" i="5"/>
  <c r="BW167" i="5"/>
  <c r="BW168" i="5"/>
  <c r="BW169" i="5"/>
  <c r="BW170" i="5"/>
  <c r="BW171" i="5"/>
  <c r="BW172" i="5"/>
  <c r="BW173" i="5"/>
  <c r="BW174" i="5"/>
  <c r="BW175" i="5"/>
  <c r="BW176" i="5"/>
  <c r="BW177" i="5"/>
  <c r="BW178" i="5"/>
  <c r="BW179" i="5"/>
  <c r="BW180" i="5"/>
  <c r="BW181" i="5"/>
  <c r="BW182" i="5"/>
  <c r="BW183" i="5"/>
  <c r="BW184" i="5"/>
  <c r="BW185" i="5"/>
  <c r="BW186" i="5"/>
  <c r="BW187" i="5"/>
  <c r="BW188" i="5"/>
  <c r="BW189" i="5"/>
  <c r="BW190" i="5"/>
  <c r="BW191" i="5"/>
  <c r="BW192" i="5"/>
  <c r="BW193" i="5"/>
  <c r="BW194" i="5"/>
  <c r="BW195" i="5"/>
  <c r="BW196" i="5"/>
  <c r="BW197" i="5"/>
  <c r="BW198" i="5"/>
  <c r="BW199" i="5"/>
  <c r="BW200" i="5"/>
  <c r="BW201" i="5"/>
  <c r="BW202" i="5"/>
  <c r="BW203" i="5"/>
  <c r="BW204" i="5"/>
  <c r="BW205" i="5"/>
  <c r="BW206" i="5"/>
  <c r="BW207" i="5"/>
  <c r="BW208" i="5"/>
  <c r="BW209" i="5"/>
  <c r="BW210" i="5"/>
  <c r="BW211" i="5"/>
  <c r="BW212" i="5"/>
  <c r="BW213" i="5"/>
  <c r="BW214" i="5"/>
  <c r="BW215" i="5"/>
  <c r="BW216" i="5"/>
  <c r="BW217" i="5"/>
  <c r="BW218" i="5"/>
  <c r="BW219" i="5"/>
  <c r="BW220" i="5"/>
  <c r="BW221" i="5"/>
  <c r="BW222" i="5"/>
  <c r="BW223" i="5"/>
  <c r="BW224" i="5"/>
  <c r="BW225" i="5"/>
  <c r="BW226" i="5"/>
  <c r="BW227" i="5"/>
  <c r="BW228" i="5"/>
  <c r="BW229" i="5"/>
  <c r="BW230" i="5"/>
  <c r="BW231" i="5"/>
  <c r="BW232" i="5"/>
  <c r="BW233" i="5"/>
  <c r="BW234" i="5"/>
  <c r="BW235" i="5"/>
  <c r="BW236" i="5"/>
  <c r="BW237" i="5"/>
  <c r="BW238" i="5"/>
  <c r="BW239" i="5"/>
  <c r="BW240" i="5"/>
  <c r="BW241" i="5"/>
  <c r="BW242" i="5"/>
  <c r="BW243" i="5"/>
  <c r="BW244" i="5"/>
  <c r="BW245" i="5"/>
  <c r="BW246" i="5"/>
  <c r="BW247" i="5"/>
  <c r="BW248" i="5"/>
  <c r="BW249" i="5"/>
  <c r="BW250" i="5"/>
  <c r="BW251" i="5"/>
  <c r="BW252" i="5"/>
  <c r="BW253" i="5"/>
  <c r="BW254" i="5"/>
  <c r="BW255" i="5"/>
  <c r="BW256" i="5"/>
  <c r="BW257" i="5"/>
  <c r="BW258" i="5"/>
  <c r="BW259" i="5"/>
  <c r="BW260" i="5"/>
  <c r="BW261" i="5"/>
  <c r="BW262" i="5"/>
  <c r="BW263" i="5"/>
  <c r="BW264" i="5"/>
  <c r="BW265" i="5"/>
  <c r="BW266" i="5"/>
  <c r="BW267" i="5"/>
  <c r="BW268" i="5"/>
  <c r="BW269" i="5"/>
  <c r="BW270" i="5"/>
  <c r="BW271" i="5"/>
  <c r="BW272" i="5"/>
  <c r="BW273" i="5"/>
  <c r="BW274" i="5"/>
  <c r="BW275" i="5"/>
  <c r="BW276" i="5"/>
  <c r="BW277" i="5"/>
  <c r="BW278" i="5"/>
  <c r="BW279" i="5"/>
  <c r="BW280" i="5"/>
  <c r="BW281" i="5"/>
  <c r="BW282" i="5"/>
  <c r="BW283" i="5"/>
  <c r="BW284" i="5"/>
  <c r="BW285" i="5"/>
  <c r="BW286" i="5"/>
  <c r="BW287" i="5"/>
  <c r="BW288" i="5"/>
  <c r="BW289" i="5"/>
  <c r="BW290" i="5"/>
  <c r="BW291" i="5"/>
  <c r="BW292" i="5"/>
  <c r="BW293" i="5"/>
  <c r="BW294" i="5"/>
  <c r="BW295" i="5"/>
  <c r="BW296" i="5"/>
  <c r="BW297" i="5"/>
  <c r="BW298" i="5"/>
  <c r="BW299" i="5"/>
  <c r="BW300" i="5"/>
  <c r="BW301" i="5"/>
  <c r="BW302" i="5"/>
  <c r="BW303" i="5"/>
  <c r="BW304" i="5"/>
  <c r="BW305" i="5"/>
  <c r="BW306" i="5"/>
  <c r="BW307" i="5"/>
  <c r="BW308" i="5"/>
  <c r="BW309" i="5"/>
  <c r="BW310" i="5"/>
  <c r="BW311" i="5"/>
  <c r="BW312" i="5"/>
  <c r="BW313" i="5"/>
  <c r="BW314" i="5"/>
  <c r="BW315" i="5"/>
  <c r="BW316" i="5"/>
  <c r="BW317" i="5"/>
  <c r="BW318" i="5"/>
  <c r="BW319" i="5"/>
  <c r="BW320" i="5"/>
  <c r="BW321" i="5"/>
  <c r="BW322" i="5"/>
  <c r="BW323" i="5"/>
  <c r="BW324" i="5"/>
  <c r="BW325" i="5"/>
  <c r="BW326" i="5"/>
  <c r="BW327" i="5"/>
  <c r="BW328" i="5"/>
  <c r="BW329" i="5"/>
  <c r="BW330" i="5"/>
  <c r="BW331" i="5"/>
  <c r="BW332" i="5"/>
  <c r="BW333" i="5"/>
  <c r="BW334" i="5"/>
  <c r="BW335" i="5"/>
  <c r="BW336" i="5"/>
  <c r="BW337" i="5"/>
  <c r="BW338" i="5"/>
  <c r="BW339" i="5"/>
  <c r="BW340" i="5"/>
  <c r="BW341" i="5"/>
  <c r="BW342" i="5"/>
  <c r="BW343" i="5"/>
  <c r="BW344" i="5"/>
  <c r="BW345" i="5"/>
  <c r="BW346" i="5"/>
  <c r="BW347" i="5"/>
  <c r="BW348" i="5"/>
  <c r="BW349" i="5"/>
  <c r="BW350" i="5"/>
  <c r="BW351" i="5"/>
  <c r="BW352" i="5"/>
  <c r="BW353" i="5"/>
  <c r="BW354" i="5"/>
  <c r="BW355" i="5"/>
  <c r="BW356" i="5"/>
  <c r="BW357" i="5"/>
  <c r="BW358" i="5"/>
  <c r="BW359" i="5"/>
  <c r="BW360" i="5"/>
  <c r="BW361" i="5"/>
  <c r="BW362" i="5"/>
  <c r="BW363" i="5"/>
  <c r="BW364" i="5"/>
  <c r="BW365" i="5"/>
  <c r="BW366" i="5"/>
  <c r="BW367" i="5"/>
  <c r="BW368" i="5"/>
  <c r="BW369" i="5"/>
  <c r="BW370" i="5"/>
  <c r="BW371" i="5"/>
  <c r="BW372" i="5"/>
  <c r="BW373" i="5"/>
  <c r="BW374" i="5"/>
  <c r="BW375" i="5"/>
  <c r="BW376" i="5"/>
  <c r="BW377" i="5"/>
  <c r="BW378" i="5"/>
  <c r="BW379" i="5"/>
  <c r="BW380" i="5"/>
  <c r="BW381" i="5"/>
  <c r="BW382" i="5"/>
  <c r="BW383" i="5"/>
  <c r="BW384" i="5"/>
  <c r="BW2" i="5"/>
  <c r="BV3" i="5"/>
  <c r="BV4" i="5"/>
  <c r="BV5" i="5"/>
  <c r="BV6" i="5"/>
  <c r="BV7" i="5"/>
  <c r="BV8" i="5"/>
  <c r="BV9" i="5"/>
  <c r="BV10" i="5"/>
  <c r="BV11" i="5"/>
  <c r="BV12" i="5"/>
  <c r="BV13" i="5"/>
  <c r="BV14" i="5"/>
  <c r="BV15" i="5"/>
  <c r="BV16" i="5"/>
  <c r="BV17" i="5"/>
  <c r="BV18" i="5"/>
  <c r="BV19" i="5"/>
  <c r="BV20" i="5"/>
  <c r="BV21" i="5"/>
  <c r="BV22" i="5"/>
  <c r="BV23" i="5"/>
  <c r="BV24" i="5"/>
  <c r="BV25" i="5"/>
  <c r="BV26" i="5"/>
  <c r="BV27" i="5"/>
  <c r="BV28" i="5"/>
  <c r="BV29" i="5"/>
  <c r="BV30" i="5"/>
  <c r="BV31" i="5"/>
  <c r="BV32" i="5"/>
  <c r="BV33" i="5"/>
  <c r="BV34" i="5"/>
  <c r="BV35" i="5"/>
  <c r="BV36" i="5"/>
  <c r="BV37" i="5"/>
  <c r="BV38" i="5"/>
  <c r="BV39" i="5"/>
  <c r="BV40" i="5"/>
  <c r="BV41" i="5"/>
  <c r="BV42" i="5"/>
  <c r="BV43" i="5"/>
  <c r="BV44" i="5"/>
  <c r="BV45" i="5"/>
  <c r="BV46" i="5"/>
  <c r="BV47" i="5"/>
  <c r="BV48" i="5"/>
  <c r="BV49" i="5"/>
  <c r="BV50" i="5"/>
  <c r="BV51" i="5"/>
  <c r="BV52" i="5"/>
  <c r="BV53" i="5"/>
  <c r="BV54" i="5"/>
  <c r="BV55" i="5"/>
  <c r="BV56" i="5"/>
  <c r="BV57" i="5"/>
  <c r="BV58" i="5"/>
  <c r="BV59" i="5"/>
  <c r="BV60" i="5"/>
  <c r="BV61" i="5"/>
  <c r="BV62" i="5"/>
  <c r="BV63" i="5"/>
  <c r="BV64" i="5"/>
  <c r="BV65" i="5"/>
  <c r="BV66" i="5"/>
  <c r="BV67" i="5"/>
  <c r="BV68" i="5"/>
  <c r="BV69" i="5"/>
  <c r="BV70" i="5"/>
  <c r="BV71" i="5"/>
  <c r="BV72" i="5"/>
  <c r="BV73" i="5"/>
  <c r="BV74" i="5"/>
  <c r="BV75" i="5"/>
  <c r="BV76" i="5"/>
  <c r="BV77" i="5"/>
  <c r="BV78" i="5"/>
  <c r="BV79" i="5"/>
  <c r="BV80" i="5"/>
  <c r="BV81" i="5"/>
  <c r="BV82" i="5"/>
  <c r="BV83" i="5"/>
  <c r="BV84" i="5"/>
  <c r="BV85" i="5"/>
  <c r="BV86" i="5"/>
  <c r="BV87" i="5"/>
  <c r="BV88" i="5"/>
  <c r="BV89" i="5"/>
  <c r="BV90" i="5"/>
  <c r="BV91" i="5"/>
  <c r="BV92" i="5"/>
  <c r="BV93" i="5"/>
  <c r="BV94" i="5"/>
  <c r="BV95" i="5"/>
  <c r="BV96" i="5"/>
  <c r="BV97" i="5"/>
  <c r="BV98" i="5"/>
  <c r="BV99" i="5"/>
  <c r="BV100" i="5"/>
  <c r="BV101" i="5"/>
  <c r="BV102" i="5"/>
  <c r="BV103" i="5"/>
  <c r="BV104" i="5"/>
  <c r="BV105" i="5"/>
  <c r="BV106" i="5"/>
  <c r="BV107" i="5"/>
  <c r="BV108" i="5"/>
  <c r="BV109" i="5"/>
  <c r="BV110" i="5"/>
  <c r="BV111" i="5"/>
  <c r="BV112" i="5"/>
  <c r="BV113" i="5"/>
  <c r="BV114" i="5"/>
  <c r="BV115" i="5"/>
  <c r="BV116" i="5"/>
  <c r="BV117" i="5"/>
  <c r="BV118" i="5"/>
  <c r="BV119" i="5"/>
  <c r="BV120" i="5"/>
  <c r="BV121" i="5"/>
  <c r="BV122" i="5"/>
  <c r="BV123" i="5"/>
  <c r="BV124" i="5"/>
  <c r="BV125" i="5"/>
  <c r="BV126" i="5"/>
  <c r="BV127" i="5"/>
  <c r="BV128" i="5"/>
  <c r="BV129" i="5"/>
  <c r="BV130" i="5"/>
  <c r="BV131" i="5"/>
  <c r="BV132" i="5"/>
  <c r="BV133" i="5"/>
  <c r="BV134" i="5"/>
  <c r="BV135" i="5"/>
  <c r="BV136" i="5"/>
  <c r="BV137" i="5"/>
  <c r="BV138" i="5"/>
  <c r="BV139" i="5"/>
  <c r="BV140" i="5"/>
  <c r="BV141" i="5"/>
  <c r="BV142" i="5"/>
  <c r="BV143" i="5"/>
  <c r="BV144" i="5"/>
  <c r="BV145" i="5"/>
  <c r="BV146" i="5"/>
  <c r="BV147" i="5"/>
  <c r="BV148" i="5"/>
  <c r="BV149" i="5"/>
  <c r="BV150" i="5"/>
  <c r="BV151" i="5"/>
  <c r="BV152" i="5"/>
  <c r="BV153" i="5"/>
  <c r="BV154" i="5"/>
  <c r="BV155" i="5"/>
  <c r="BV156" i="5"/>
  <c r="BV157" i="5"/>
  <c r="BV158" i="5"/>
  <c r="BV159" i="5"/>
  <c r="BV160" i="5"/>
  <c r="BV161" i="5"/>
  <c r="BV162" i="5"/>
  <c r="BV163" i="5"/>
  <c r="BV164" i="5"/>
  <c r="BV165" i="5"/>
  <c r="BV166" i="5"/>
  <c r="BV167" i="5"/>
  <c r="BV168" i="5"/>
  <c r="BV169" i="5"/>
  <c r="BV170" i="5"/>
  <c r="BV171" i="5"/>
  <c r="BV172" i="5"/>
  <c r="BV173" i="5"/>
  <c r="BV174" i="5"/>
  <c r="BV175" i="5"/>
  <c r="BV176" i="5"/>
  <c r="BV177" i="5"/>
  <c r="BV178" i="5"/>
  <c r="BV179" i="5"/>
  <c r="BV180" i="5"/>
  <c r="BV181" i="5"/>
  <c r="BV182" i="5"/>
  <c r="BV183" i="5"/>
  <c r="BV184" i="5"/>
  <c r="BV185" i="5"/>
  <c r="BV186" i="5"/>
  <c r="BV187" i="5"/>
  <c r="BV188" i="5"/>
  <c r="BV189" i="5"/>
  <c r="BV190" i="5"/>
  <c r="BV191" i="5"/>
  <c r="BV192" i="5"/>
  <c r="BV193" i="5"/>
  <c r="BV194" i="5"/>
  <c r="BV195" i="5"/>
  <c r="BV196" i="5"/>
  <c r="BV197" i="5"/>
  <c r="BV198" i="5"/>
  <c r="BV199" i="5"/>
  <c r="BV200" i="5"/>
  <c r="BV201" i="5"/>
  <c r="BV202" i="5"/>
  <c r="BV203" i="5"/>
  <c r="BV204" i="5"/>
  <c r="BV205" i="5"/>
  <c r="BV206" i="5"/>
  <c r="BV207" i="5"/>
  <c r="BV208" i="5"/>
  <c r="BV209" i="5"/>
  <c r="BV210" i="5"/>
  <c r="BV211" i="5"/>
  <c r="BV212" i="5"/>
  <c r="BV213" i="5"/>
  <c r="BV214" i="5"/>
  <c r="BV215" i="5"/>
  <c r="BV216" i="5"/>
  <c r="BV217" i="5"/>
  <c r="BV218" i="5"/>
  <c r="BV219" i="5"/>
  <c r="BV220" i="5"/>
  <c r="BV221" i="5"/>
  <c r="BV222" i="5"/>
  <c r="BV223" i="5"/>
  <c r="BV224" i="5"/>
  <c r="BV225" i="5"/>
  <c r="BV226" i="5"/>
  <c r="BV227" i="5"/>
  <c r="BV228" i="5"/>
  <c r="BV229" i="5"/>
  <c r="BV230" i="5"/>
  <c r="BV231" i="5"/>
  <c r="BV232" i="5"/>
  <c r="BV233" i="5"/>
  <c r="BV234" i="5"/>
  <c r="BV235" i="5"/>
  <c r="BV236" i="5"/>
  <c r="BV237" i="5"/>
  <c r="BV238" i="5"/>
  <c r="BV239" i="5"/>
  <c r="BV240" i="5"/>
  <c r="BV241" i="5"/>
  <c r="BV242" i="5"/>
  <c r="BV243" i="5"/>
  <c r="BV244" i="5"/>
  <c r="BV245" i="5"/>
  <c r="BV246" i="5"/>
  <c r="BV247" i="5"/>
  <c r="BV248" i="5"/>
  <c r="BV249" i="5"/>
  <c r="BV250" i="5"/>
  <c r="BV251" i="5"/>
  <c r="BV252" i="5"/>
  <c r="BV253" i="5"/>
  <c r="BV254" i="5"/>
  <c r="BV255" i="5"/>
  <c r="BV256" i="5"/>
  <c r="BV257" i="5"/>
  <c r="BV258" i="5"/>
  <c r="BV259" i="5"/>
  <c r="BV260" i="5"/>
  <c r="BV261" i="5"/>
  <c r="BV262" i="5"/>
  <c r="BV263" i="5"/>
  <c r="BV264" i="5"/>
  <c r="BV265" i="5"/>
  <c r="BV266" i="5"/>
  <c r="BV267" i="5"/>
  <c r="BV268" i="5"/>
  <c r="BV269" i="5"/>
  <c r="BV270" i="5"/>
  <c r="BV271" i="5"/>
  <c r="BV272" i="5"/>
  <c r="BV273" i="5"/>
  <c r="BV274" i="5"/>
  <c r="BV275" i="5"/>
  <c r="BV276" i="5"/>
  <c r="BV277" i="5"/>
  <c r="BV278" i="5"/>
  <c r="BV279" i="5"/>
  <c r="BV280" i="5"/>
  <c r="BV281" i="5"/>
  <c r="BV282" i="5"/>
  <c r="BV283" i="5"/>
  <c r="BV284" i="5"/>
  <c r="BV285" i="5"/>
  <c r="BV286" i="5"/>
  <c r="BV287" i="5"/>
  <c r="BV288" i="5"/>
  <c r="BV289" i="5"/>
  <c r="BV290" i="5"/>
  <c r="BV291" i="5"/>
  <c r="BV292" i="5"/>
  <c r="BV293" i="5"/>
  <c r="BV294" i="5"/>
  <c r="BV295" i="5"/>
  <c r="BV296" i="5"/>
  <c r="BV297" i="5"/>
  <c r="BV298" i="5"/>
  <c r="BV299" i="5"/>
  <c r="BV300" i="5"/>
  <c r="BV301" i="5"/>
  <c r="BV302" i="5"/>
  <c r="BV303" i="5"/>
  <c r="BV304" i="5"/>
  <c r="BV305" i="5"/>
  <c r="BV306" i="5"/>
  <c r="BV307" i="5"/>
  <c r="BV308" i="5"/>
  <c r="BV309" i="5"/>
  <c r="BV310" i="5"/>
  <c r="BV311" i="5"/>
  <c r="BV312" i="5"/>
  <c r="BV313" i="5"/>
  <c r="BV314" i="5"/>
  <c r="BV315" i="5"/>
  <c r="BV316" i="5"/>
  <c r="BV317" i="5"/>
  <c r="BV318" i="5"/>
  <c r="BV319" i="5"/>
  <c r="BV320" i="5"/>
  <c r="BV321" i="5"/>
  <c r="BV322" i="5"/>
  <c r="BV323" i="5"/>
  <c r="BV324" i="5"/>
  <c r="BV325" i="5"/>
  <c r="BV326" i="5"/>
  <c r="BV327" i="5"/>
  <c r="BV328" i="5"/>
  <c r="BV329" i="5"/>
  <c r="BV330" i="5"/>
  <c r="BV331" i="5"/>
  <c r="BV332" i="5"/>
  <c r="BV333" i="5"/>
  <c r="BV334" i="5"/>
  <c r="BV335" i="5"/>
  <c r="BV336" i="5"/>
  <c r="BV337" i="5"/>
  <c r="BV338" i="5"/>
  <c r="BV339" i="5"/>
  <c r="BV340" i="5"/>
  <c r="BV341" i="5"/>
  <c r="BV342" i="5"/>
  <c r="BV343" i="5"/>
  <c r="BV344" i="5"/>
  <c r="BV345" i="5"/>
  <c r="BV346" i="5"/>
  <c r="BV347" i="5"/>
  <c r="BV348" i="5"/>
  <c r="BV349" i="5"/>
  <c r="BV350" i="5"/>
  <c r="BV351" i="5"/>
  <c r="BV352" i="5"/>
  <c r="BV353" i="5"/>
  <c r="BV354" i="5"/>
  <c r="BV355" i="5"/>
  <c r="BV356" i="5"/>
  <c r="BV357" i="5"/>
  <c r="BV358" i="5"/>
  <c r="BV359" i="5"/>
  <c r="BV360" i="5"/>
  <c r="BV361" i="5"/>
  <c r="BV362" i="5"/>
  <c r="BV363" i="5"/>
  <c r="BV364" i="5"/>
  <c r="BV365" i="5"/>
  <c r="BV366" i="5"/>
  <c r="BV367" i="5"/>
  <c r="BV368" i="5"/>
  <c r="BV369" i="5"/>
  <c r="BV370" i="5"/>
  <c r="BV371" i="5"/>
  <c r="BV372" i="5"/>
  <c r="BV373" i="5"/>
  <c r="BV374" i="5"/>
  <c r="BV375" i="5"/>
  <c r="BV376" i="5"/>
  <c r="BV377" i="5"/>
  <c r="BV378" i="5"/>
  <c r="BV379" i="5"/>
  <c r="BV380" i="5"/>
  <c r="BV381" i="5"/>
  <c r="BV382" i="5"/>
  <c r="BV383" i="5"/>
  <c r="BV384" i="5"/>
  <c r="BV2" i="5"/>
  <c r="BU3" i="5"/>
  <c r="BU4" i="5"/>
  <c r="BU5" i="5"/>
  <c r="BU6" i="5"/>
  <c r="BU7" i="5"/>
  <c r="BU8" i="5"/>
  <c r="BU9" i="5"/>
  <c r="BU10" i="5"/>
  <c r="BU11" i="5"/>
  <c r="BU12" i="5"/>
  <c r="BU13" i="5"/>
  <c r="BU14" i="5"/>
  <c r="BU15" i="5"/>
  <c r="BU16" i="5"/>
  <c r="BU17" i="5"/>
  <c r="BU18" i="5"/>
  <c r="BU19" i="5"/>
  <c r="BU20" i="5"/>
  <c r="BU21" i="5"/>
  <c r="BU22" i="5"/>
  <c r="BU23" i="5"/>
  <c r="BU24" i="5"/>
  <c r="BU25" i="5"/>
  <c r="BU26" i="5"/>
  <c r="BU27" i="5"/>
  <c r="BU28" i="5"/>
  <c r="BU29" i="5"/>
  <c r="BU30" i="5"/>
  <c r="BU31" i="5"/>
  <c r="BU32" i="5"/>
  <c r="BU33" i="5"/>
  <c r="BU34" i="5"/>
  <c r="BU35" i="5"/>
  <c r="BU36" i="5"/>
  <c r="BU37" i="5"/>
  <c r="BU38" i="5"/>
  <c r="BU39" i="5"/>
  <c r="BU40" i="5"/>
  <c r="BU41" i="5"/>
  <c r="BU42" i="5"/>
  <c r="BU43" i="5"/>
  <c r="BU44" i="5"/>
  <c r="BU45" i="5"/>
  <c r="BU46" i="5"/>
  <c r="BU47" i="5"/>
  <c r="BU48" i="5"/>
  <c r="BU49" i="5"/>
  <c r="BU50" i="5"/>
  <c r="BU51" i="5"/>
  <c r="BU52" i="5"/>
  <c r="BU53" i="5"/>
  <c r="BU54" i="5"/>
  <c r="BU55" i="5"/>
  <c r="BU56" i="5"/>
  <c r="BU57" i="5"/>
  <c r="BU58" i="5"/>
  <c r="BU59" i="5"/>
  <c r="BU60" i="5"/>
  <c r="BU61" i="5"/>
  <c r="BU62" i="5"/>
  <c r="BU63" i="5"/>
  <c r="BU64" i="5"/>
  <c r="BU65" i="5"/>
  <c r="BU66" i="5"/>
  <c r="BU67" i="5"/>
  <c r="BU68" i="5"/>
  <c r="BU69" i="5"/>
  <c r="BU70" i="5"/>
  <c r="BU71" i="5"/>
  <c r="BU72" i="5"/>
  <c r="BU73" i="5"/>
  <c r="BU74" i="5"/>
  <c r="BU75" i="5"/>
  <c r="BU76" i="5"/>
  <c r="BU77" i="5"/>
  <c r="BU78" i="5"/>
  <c r="BU79" i="5"/>
  <c r="BU80" i="5"/>
  <c r="BU81" i="5"/>
  <c r="BU82" i="5"/>
  <c r="BU83" i="5"/>
  <c r="BU84" i="5"/>
  <c r="BU85" i="5"/>
  <c r="BU86" i="5"/>
  <c r="BU87" i="5"/>
  <c r="BU88" i="5"/>
  <c r="BU89" i="5"/>
  <c r="BU90" i="5"/>
  <c r="BU91" i="5"/>
  <c r="BU92" i="5"/>
  <c r="BU93" i="5"/>
  <c r="BU94" i="5"/>
  <c r="BU95" i="5"/>
  <c r="BU96" i="5"/>
  <c r="BU97" i="5"/>
  <c r="BU98" i="5"/>
  <c r="BU99" i="5"/>
  <c r="BU100" i="5"/>
  <c r="BU101" i="5"/>
  <c r="BU102" i="5"/>
  <c r="BU103" i="5"/>
  <c r="BU104" i="5"/>
  <c r="BU105" i="5"/>
  <c r="BU106" i="5"/>
  <c r="BU107" i="5"/>
  <c r="BU108" i="5"/>
  <c r="BU109" i="5"/>
  <c r="BU110" i="5"/>
  <c r="BU111" i="5"/>
  <c r="BU112" i="5"/>
  <c r="BU113" i="5"/>
  <c r="BU114" i="5"/>
  <c r="BU115" i="5"/>
  <c r="BU116" i="5"/>
  <c r="BU117" i="5"/>
  <c r="BU118" i="5"/>
  <c r="BU119" i="5"/>
  <c r="BU120" i="5"/>
  <c r="BU121" i="5"/>
  <c r="BU122" i="5"/>
  <c r="BU123" i="5"/>
  <c r="BU124" i="5"/>
  <c r="BU125" i="5"/>
  <c r="BU126" i="5"/>
  <c r="BU127" i="5"/>
  <c r="BU128" i="5"/>
  <c r="BU129" i="5"/>
  <c r="BU130" i="5"/>
  <c r="BU131" i="5"/>
  <c r="BU132" i="5"/>
  <c r="BU133" i="5"/>
  <c r="BU134" i="5"/>
  <c r="BU135" i="5"/>
  <c r="BU136" i="5"/>
  <c r="BU137" i="5"/>
  <c r="BU138" i="5"/>
  <c r="BU139" i="5"/>
  <c r="BU140" i="5"/>
  <c r="BU141" i="5"/>
  <c r="BU142" i="5"/>
  <c r="BU143" i="5"/>
  <c r="BU144" i="5"/>
  <c r="BU145" i="5"/>
  <c r="BU146" i="5"/>
  <c r="BU147" i="5"/>
  <c r="BU148" i="5"/>
  <c r="BU149" i="5"/>
  <c r="BU150" i="5"/>
  <c r="BU151" i="5"/>
  <c r="BU152" i="5"/>
  <c r="BU153" i="5"/>
  <c r="BU154" i="5"/>
  <c r="BU155" i="5"/>
  <c r="BU156" i="5"/>
  <c r="BU157" i="5"/>
  <c r="BU158" i="5"/>
  <c r="BU159" i="5"/>
  <c r="BU160" i="5"/>
  <c r="BU161" i="5"/>
  <c r="BU162" i="5"/>
  <c r="BU163" i="5"/>
  <c r="BU164" i="5"/>
  <c r="BU165" i="5"/>
  <c r="BU166" i="5"/>
  <c r="BU167" i="5"/>
  <c r="BU168" i="5"/>
  <c r="BU169" i="5"/>
  <c r="BU170" i="5"/>
  <c r="BU171" i="5"/>
  <c r="BU172" i="5"/>
  <c r="BU173" i="5"/>
  <c r="BU174" i="5"/>
  <c r="BU175" i="5"/>
  <c r="BU176" i="5"/>
  <c r="BU177" i="5"/>
  <c r="BU178" i="5"/>
  <c r="BU179" i="5"/>
  <c r="BU180" i="5"/>
  <c r="BU181" i="5"/>
  <c r="BU182" i="5"/>
  <c r="BU183" i="5"/>
  <c r="BU184" i="5"/>
  <c r="BU185" i="5"/>
  <c r="BU186" i="5"/>
  <c r="BU187" i="5"/>
  <c r="BU188" i="5"/>
  <c r="BU189" i="5"/>
  <c r="BU190" i="5"/>
  <c r="BU191" i="5"/>
  <c r="BU192" i="5"/>
  <c r="BU193" i="5"/>
  <c r="BU194" i="5"/>
  <c r="BU195" i="5"/>
  <c r="BU196" i="5"/>
  <c r="BU197" i="5"/>
  <c r="BU198" i="5"/>
  <c r="BU199" i="5"/>
  <c r="BU200" i="5"/>
  <c r="BU201" i="5"/>
  <c r="BU202" i="5"/>
  <c r="BU203" i="5"/>
  <c r="BU204" i="5"/>
  <c r="BU205" i="5"/>
  <c r="BU206" i="5"/>
  <c r="BU207" i="5"/>
  <c r="BU208" i="5"/>
  <c r="BU209" i="5"/>
  <c r="BU210" i="5"/>
  <c r="BU211" i="5"/>
  <c r="BU212" i="5"/>
  <c r="BU213" i="5"/>
  <c r="BU214" i="5"/>
  <c r="BU215" i="5"/>
  <c r="BU216" i="5"/>
  <c r="BU217" i="5"/>
  <c r="BU218" i="5"/>
  <c r="BU219" i="5"/>
  <c r="BU220" i="5"/>
  <c r="BU221" i="5"/>
  <c r="BU222" i="5"/>
  <c r="BU223" i="5"/>
  <c r="BU224" i="5"/>
  <c r="BU225" i="5"/>
  <c r="BU226" i="5"/>
  <c r="BU227" i="5"/>
  <c r="BU228" i="5"/>
  <c r="BU229" i="5"/>
  <c r="BU230" i="5"/>
  <c r="BU231" i="5"/>
  <c r="BU232" i="5"/>
  <c r="BU233" i="5"/>
  <c r="BU234" i="5"/>
  <c r="BU235" i="5"/>
  <c r="BU236" i="5"/>
  <c r="BU237" i="5"/>
  <c r="BU238" i="5"/>
  <c r="BU239" i="5"/>
  <c r="BU240" i="5"/>
  <c r="BU241" i="5"/>
  <c r="BU242" i="5"/>
  <c r="BU243" i="5"/>
  <c r="BU244" i="5"/>
  <c r="BU245" i="5"/>
  <c r="BU246" i="5"/>
  <c r="BU247" i="5"/>
  <c r="BU248" i="5"/>
  <c r="BU249" i="5"/>
  <c r="BU250" i="5"/>
  <c r="BU251" i="5"/>
  <c r="BU252" i="5"/>
  <c r="BU253" i="5"/>
  <c r="BU254" i="5"/>
  <c r="BU255" i="5"/>
  <c r="BU256" i="5"/>
  <c r="BU257" i="5"/>
  <c r="BU258" i="5"/>
  <c r="BU259" i="5"/>
  <c r="BU260" i="5"/>
  <c r="BU261" i="5"/>
  <c r="BU262" i="5"/>
  <c r="BU263" i="5"/>
  <c r="BU264" i="5"/>
  <c r="BU265" i="5"/>
  <c r="BU266" i="5"/>
  <c r="BU267" i="5"/>
  <c r="BU268" i="5"/>
  <c r="BU269" i="5"/>
  <c r="BU270" i="5"/>
  <c r="BU271" i="5"/>
  <c r="BU272" i="5"/>
  <c r="BU273" i="5"/>
  <c r="BU274" i="5"/>
  <c r="BU275" i="5"/>
  <c r="BU276" i="5"/>
  <c r="BU277" i="5"/>
  <c r="BU278" i="5"/>
  <c r="BU279" i="5"/>
  <c r="BU280" i="5"/>
  <c r="BU281" i="5"/>
  <c r="BU282" i="5"/>
  <c r="BU283" i="5"/>
  <c r="BU284" i="5"/>
  <c r="BU285" i="5"/>
  <c r="BU286" i="5"/>
  <c r="BU287" i="5"/>
  <c r="BU288" i="5"/>
  <c r="BU289" i="5"/>
  <c r="BU290" i="5"/>
  <c r="BU291" i="5"/>
  <c r="BU292" i="5"/>
  <c r="BU293" i="5"/>
  <c r="BU294" i="5"/>
  <c r="BU295" i="5"/>
  <c r="BU296" i="5"/>
  <c r="BU297" i="5"/>
  <c r="BU298" i="5"/>
  <c r="BU299" i="5"/>
  <c r="BU300" i="5"/>
  <c r="BU301" i="5"/>
  <c r="BU302" i="5"/>
  <c r="BU303" i="5"/>
  <c r="BU304" i="5"/>
  <c r="BU305" i="5"/>
  <c r="BU306" i="5"/>
  <c r="BU307" i="5"/>
  <c r="BU308" i="5"/>
  <c r="BU309" i="5"/>
  <c r="BU310" i="5"/>
  <c r="BU311" i="5"/>
  <c r="BU312" i="5"/>
  <c r="BU313" i="5"/>
  <c r="BU314" i="5"/>
  <c r="BU315" i="5"/>
  <c r="BU316" i="5"/>
  <c r="BU317" i="5"/>
  <c r="BU318" i="5"/>
  <c r="BU319" i="5"/>
  <c r="BU320" i="5"/>
  <c r="BU321" i="5"/>
  <c r="BU322" i="5"/>
  <c r="BU323" i="5"/>
  <c r="BU324" i="5"/>
  <c r="BU325" i="5"/>
  <c r="BU326" i="5"/>
  <c r="BU327" i="5"/>
  <c r="BU328" i="5"/>
  <c r="BU329" i="5"/>
  <c r="BU330" i="5"/>
  <c r="BU331" i="5"/>
  <c r="BU332" i="5"/>
  <c r="BU333" i="5"/>
  <c r="BU334" i="5"/>
  <c r="BU335" i="5"/>
  <c r="BU336" i="5"/>
  <c r="BU337" i="5"/>
  <c r="BU338" i="5"/>
  <c r="BU339" i="5"/>
  <c r="BU340" i="5"/>
  <c r="BU341" i="5"/>
  <c r="BU342" i="5"/>
  <c r="BU343" i="5"/>
  <c r="BU344" i="5"/>
  <c r="BU345" i="5"/>
  <c r="BU346" i="5"/>
  <c r="BU347" i="5"/>
  <c r="BU348" i="5"/>
  <c r="BU349" i="5"/>
  <c r="BU350" i="5"/>
  <c r="BU351" i="5"/>
  <c r="BU352" i="5"/>
  <c r="BU353" i="5"/>
  <c r="BU354" i="5"/>
  <c r="BU355" i="5"/>
  <c r="BU356" i="5"/>
  <c r="BU357" i="5"/>
  <c r="BU358" i="5"/>
  <c r="BU359" i="5"/>
  <c r="BU360" i="5"/>
  <c r="BU361" i="5"/>
  <c r="BU362" i="5"/>
  <c r="BU363" i="5"/>
  <c r="BU364" i="5"/>
  <c r="BU365" i="5"/>
  <c r="BU366" i="5"/>
  <c r="BU367" i="5"/>
  <c r="BU368" i="5"/>
  <c r="BU369" i="5"/>
  <c r="BU370" i="5"/>
  <c r="BU371" i="5"/>
  <c r="BU372" i="5"/>
  <c r="BU373" i="5"/>
  <c r="BU374" i="5"/>
  <c r="BU375" i="5"/>
  <c r="BU376" i="5"/>
  <c r="BU377" i="5"/>
  <c r="BU378" i="5"/>
  <c r="BU379" i="5"/>
  <c r="BU380" i="5"/>
  <c r="BU381" i="5"/>
  <c r="BU382" i="5"/>
  <c r="BU383" i="5"/>
  <c r="BU384" i="5"/>
  <c r="BU2" i="5"/>
  <c r="BT3" i="5"/>
  <c r="BT4" i="5"/>
  <c r="BT5" i="5"/>
  <c r="BT6" i="5"/>
  <c r="BT7" i="5"/>
  <c r="BT8" i="5"/>
  <c r="BT9" i="5"/>
  <c r="BT10" i="5"/>
  <c r="BT11" i="5"/>
  <c r="BT12" i="5"/>
  <c r="BT13" i="5"/>
  <c r="BT14" i="5"/>
  <c r="BT15" i="5"/>
  <c r="BT16" i="5"/>
  <c r="BT17" i="5"/>
  <c r="BT18" i="5"/>
  <c r="BT19" i="5"/>
  <c r="BT20" i="5"/>
  <c r="BT21" i="5"/>
  <c r="BT22" i="5"/>
  <c r="BT23" i="5"/>
  <c r="BT24" i="5"/>
  <c r="BT25" i="5"/>
  <c r="BT26" i="5"/>
  <c r="BT27" i="5"/>
  <c r="BT28" i="5"/>
  <c r="BT29" i="5"/>
  <c r="BT30" i="5"/>
  <c r="BT31" i="5"/>
  <c r="BT32" i="5"/>
  <c r="BT33" i="5"/>
  <c r="BT34" i="5"/>
  <c r="BT35" i="5"/>
  <c r="BT36" i="5"/>
  <c r="BT37" i="5"/>
  <c r="BT38" i="5"/>
  <c r="BT39" i="5"/>
  <c r="BT40" i="5"/>
  <c r="BT41" i="5"/>
  <c r="BT42" i="5"/>
  <c r="BT43" i="5"/>
  <c r="BT44" i="5"/>
  <c r="BT45" i="5"/>
  <c r="BT46" i="5"/>
  <c r="BT47" i="5"/>
  <c r="BT48" i="5"/>
  <c r="BT49" i="5"/>
  <c r="BT50" i="5"/>
  <c r="BT51" i="5"/>
  <c r="BT52" i="5"/>
  <c r="BT53" i="5"/>
  <c r="BT54" i="5"/>
  <c r="BT55" i="5"/>
  <c r="BT56" i="5"/>
  <c r="BT57" i="5"/>
  <c r="BT58" i="5"/>
  <c r="BT59" i="5"/>
  <c r="BT60" i="5"/>
  <c r="BT61" i="5"/>
  <c r="BT62" i="5"/>
  <c r="BT63" i="5"/>
  <c r="BT64" i="5"/>
  <c r="BT65" i="5"/>
  <c r="BT66" i="5"/>
  <c r="BT67" i="5"/>
  <c r="BT68" i="5"/>
  <c r="BT69" i="5"/>
  <c r="BT70" i="5"/>
  <c r="BT71" i="5"/>
  <c r="BT72" i="5"/>
  <c r="BT73" i="5"/>
  <c r="BT74" i="5"/>
  <c r="BT75" i="5"/>
  <c r="BT76" i="5"/>
  <c r="BT77" i="5"/>
  <c r="BT78" i="5"/>
  <c r="BT79" i="5"/>
  <c r="BT80" i="5"/>
  <c r="BT81" i="5"/>
  <c r="BT82" i="5"/>
  <c r="BT83" i="5"/>
  <c r="BT84" i="5"/>
  <c r="BT85" i="5"/>
  <c r="BT86" i="5"/>
  <c r="BT87" i="5"/>
  <c r="BT88" i="5"/>
  <c r="BT89" i="5"/>
  <c r="BT90" i="5"/>
  <c r="BT91" i="5"/>
  <c r="BT92" i="5"/>
  <c r="BT93" i="5"/>
  <c r="BT94" i="5"/>
  <c r="BT95" i="5"/>
  <c r="BT96" i="5"/>
  <c r="BT97" i="5"/>
  <c r="BT98" i="5"/>
  <c r="BT99" i="5"/>
  <c r="BT100" i="5"/>
  <c r="BT101" i="5"/>
  <c r="BT102" i="5"/>
  <c r="BT103" i="5"/>
  <c r="BT104" i="5"/>
  <c r="BT105" i="5"/>
  <c r="BT106" i="5"/>
  <c r="BT107" i="5"/>
  <c r="BT108" i="5"/>
  <c r="BT109" i="5"/>
  <c r="BT110" i="5"/>
  <c r="BT111" i="5"/>
  <c r="BT112" i="5"/>
  <c r="BT113" i="5"/>
  <c r="BT114" i="5"/>
  <c r="BT115" i="5"/>
  <c r="BT116" i="5"/>
  <c r="BT117" i="5"/>
  <c r="BT118" i="5"/>
  <c r="BT119" i="5"/>
  <c r="BT120" i="5"/>
  <c r="BT121" i="5"/>
  <c r="BT122" i="5"/>
  <c r="BT123" i="5"/>
  <c r="BT124" i="5"/>
  <c r="BT125" i="5"/>
  <c r="BT126" i="5"/>
  <c r="BT127" i="5"/>
  <c r="BT128" i="5"/>
  <c r="BT129" i="5"/>
  <c r="BT130" i="5"/>
  <c r="BT131" i="5"/>
  <c r="BT132" i="5"/>
  <c r="BT133" i="5"/>
  <c r="BT134" i="5"/>
  <c r="BT135" i="5"/>
  <c r="BT136" i="5"/>
  <c r="BT137" i="5"/>
  <c r="BT138" i="5"/>
  <c r="BT139" i="5"/>
  <c r="BT140" i="5"/>
  <c r="BT141" i="5"/>
  <c r="BT142" i="5"/>
  <c r="BT143" i="5"/>
  <c r="BT144" i="5"/>
  <c r="BT145" i="5"/>
  <c r="BT146" i="5"/>
  <c r="BT147" i="5"/>
  <c r="BT148" i="5"/>
  <c r="BT149" i="5"/>
  <c r="BT150" i="5"/>
  <c r="BT151" i="5"/>
  <c r="BT152" i="5"/>
  <c r="BT153" i="5"/>
  <c r="BT154" i="5"/>
  <c r="BT155" i="5"/>
  <c r="BT156" i="5"/>
  <c r="BT157" i="5"/>
  <c r="BT158" i="5"/>
  <c r="BT159" i="5"/>
  <c r="BT160" i="5"/>
  <c r="BT161" i="5"/>
  <c r="BT162" i="5"/>
  <c r="BT163" i="5"/>
  <c r="BT164" i="5"/>
  <c r="BT165" i="5"/>
  <c r="BT166" i="5"/>
  <c r="BT167" i="5"/>
  <c r="BT168" i="5"/>
  <c r="BT169" i="5"/>
  <c r="BT170" i="5"/>
  <c r="BT171" i="5"/>
  <c r="BT172" i="5"/>
  <c r="BT173" i="5"/>
  <c r="BT174" i="5"/>
  <c r="BT175" i="5"/>
  <c r="BT176" i="5"/>
  <c r="BT177" i="5"/>
  <c r="BT178" i="5"/>
  <c r="BT179" i="5"/>
  <c r="BT180" i="5"/>
  <c r="BT181" i="5"/>
  <c r="BT182" i="5"/>
  <c r="BT183" i="5"/>
  <c r="BT184" i="5"/>
  <c r="BT185" i="5"/>
  <c r="BT186" i="5"/>
  <c r="BT187" i="5"/>
  <c r="BT188" i="5"/>
  <c r="BT189" i="5"/>
  <c r="BT190" i="5"/>
  <c r="BT191" i="5"/>
  <c r="BT192" i="5"/>
  <c r="BT193" i="5"/>
  <c r="BT194" i="5"/>
  <c r="BT195" i="5"/>
  <c r="BT196" i="5"/>
  <c r="BT197" i="5"/>
  <c r="BT198" i="5"/>
  <c r="BT199" i="5"/>
  <c r="BT200" i="5"/>
  <c r="BT201" i="5"/>
  <c r="BT202" i="5"/>
  <c r="BT203" i="5"/>
  <c r="BT204" i="5"/>
  <c r="BT205" i="5"/>
  <c r="BT206" i="5"/>
  <c r="BT207" i="5"/>
  <c r="BT208" i="5"/>
  <c r="BT209" i="5"/>
  <c r="BT210" i="5"/>
  <c r="BT211" i="5"/>
  <c r="BT212" i="5"/>
  <c r="BT213" i="5"/>
  <c r="BT214" i="5"/>
  <c r="BT215" i="5"/>
  <c r="BT216" i="5"/>
  <c r="BT217" i="5"/>
  <c r="BT218" i="5"/>
  <c r="BT219" i="5"/>
  <c r="BT220" i="5"/>
  <c r="BT221" i="5"/>
  <c r="BT222" i="5"/>
  <c r="BT223" i="5"/>
  <c r="BT224" i="5"/>
  <c r="BT225" i="5"/>
  <c r="BT226" i="5"/>
  <c r="BT227" i="5"/>
  <c r="BT228" i="5"/>
  <c r="BT229" i="5"/>
  <c r="BT230" i="5"/>
  <c r="BT231" i="5"/>
  <c r="BT232" i="5"/>
  <c r="BT233" i="5"/>
  <c r="BT234" i="5"/>
  <c r="BT235" i="5"/>
  <c r="BT236" i="5"/>
  <c r="BT237" i="5"/>
  <c r="BT238" i="5"/>
  <c r="BT239" i="5"/>
  <c r="BT240" i="5"/>
  <c r="BT241" i="5"/>
  <c r="BT242" i="5"/>
  <c r="BT243" i="5"/>
  <c r="BT244" i="5"/>
  <c r="BT245" i="5"/>
  <c r="BT246" i="5"/>
  <c r="BT247" i="5"/>
  <c r="BT248" i="5"/>
  <c r="BT249" i="5"/>
  <c r="BT250" i="5"/>
  <c r="BT251" i="5"/>
  <c r="BT252" i="5"/>
  <c r="BT253" i="5"/>
  <c r="BT254" i="5"/>
  <c r="BT255" i="5"/>
  <c r="BT256" i="5"/>
  <c r="BT257" i="5"/>
  <c r="BT258" i="5"/>
  <c r="BT259" i="5"/>
  <c r="BT260" i="5"/>
  <c r="BT261" i="5"/>
  <c r="BT262" i="5"/>
  <c r="BT263" i="5"/>
  <c r="BT264" i="5"/>
  <c r="BT265" i="5"/>
  <c r="BT266" i="5"/>
  <c r="BT267" i="5"/>
  <c r="BT268" i="5"/>
  <c r="BT269" i="5"/>
  <c r="BT270" i="5"/>
  <c r="BT271" i="5"/>
  <c r="BT272" i="5"/>
  <c r="BT273" i="5"/>
  <c r="BT274" i="5"/>
  <c r="BT275" i="5"/>
  <c r="BT276" i="5"/>
  <c r="BT277" i="5"/>
  <c r="BT278" i="5"/>
  <c r="BT279" i="5"/>
  <c r="BT280" i="5"/>
  <c r="BT281" i="5"/>
  <c r="BT282" i="5"/>
  <c r="BT283" i="5"/>
  <c r="BT284" i="5"/>
  <c r="BT285" i="5"/>
  <c r="BT286" i="5"/>
  <c r="BT287" i="5"/>
  <c r="BT288" i="5"/>
  <c r="BT289" i="5"/>
  <c r="BT290" i="5"/>
  <c r="BT291" i="5"/>
  <c r="BT292" i="5"/>
  <c r="BT293" i="5"/>
  <c r="BT294" i="5"/>
  <c r="BT295" i="5"/>
  <c r="BT296" i="5"/>
  <c r="BT297" i="5"/>
  <c r="BT298" i="5"/>
  <c r="BT299" i="5"/>
  <c r="BT300" i="5"/>
  <c r="BT301" i="5"/>
  <c r="BT302" i="5"/>
  <c r="BT303" i="5"/>
  <c r="BT304" i="5"/>
  <c r="BT305" i="5"/>
  <c r="BT306" i="5"/>
  <c r="BT307" i="5"/>
  <c r="BT308" i="5"/>
  <c r="BT309" i="5"/>
  <c r="BT310" i="5"/>
  <c r="BT311" i="5"/>
  <c r="BT312" i="5"/>
  <c r="BT313" i="5"/>
  <c r="BT314" i="5"/>
  <c r="BT315" i="5"/>
  <c r="BT316" i="5"/>
  <c r="BT317" i="5"/>
  <c r="BT318" i="5"/>
  <c r="BT319" i="5"/>
  <c r="BT320" i="5"/>
  <c r="BT321" i="5"/>
  <c r="BT322" i="5"/>
  <c r="BT323" i="5"/>
  <c r="BT324" i="5"/>
  <c r="BT325" i="5"/>
  <c r="BT326" i="5"/>
  <c r="BT327" i="5"/>
  <c r="BT328" i="5"/>
  <c r="BT329" i="5"/>
  <c r="BT330" i="5"/>
  <c r="BT331" i="5"/>
  <c r="BT332" i="5"/>
  <c r="BT333" i="5"/>
  <c r="BT334" i="5"/>
  <c r="BT335" i="5"/>
  <c r="BT336" i="5"/>
  <c r="BT337" i="5"/>
  <c r="BT338" i="5"/>
  <c r="BT339" i="5"/>
  <c r="BT340" i="5"/>
  <c r="BT341" i="5"/>
  <c r="BT342" i="5"/>
  <c r="BT343" i="5"/>
  <c r="BT344" i="5"/>
  <c r="BT345" i="5"/>
  <c r="BT346" i="5"/>
  <c r="BT347" i="5"/>
  <c r="BT348" i="5"/>
  <c r="BT349" i="5"/>
  <c r="BT350" i="5"/>
  <c r="BT351" i="5"/>
  <c r="BT352" i="5"/>
  <c r="BT353" i="5"/>
  <c r="BT354" i="5"/>
  <c r="BT355" i="5"/>
  <c r="BT356" i="5"/>
  <c r="BT357" i="5"/>
  <c r="BT358" i="5"/>
  <c r="BT359" i="5"/>
  <c r="BT360" i="5"/>
  <c r="BT361" i="5"/>
  <c r="BT362" i="5"/>
  <c r="BT363" i="5"/>
  <c r="BT364" i="5"/>
  <c r="BT365" i="5"/>
  <c r="BT366" i="5"/>
  <c r="BT367" i="5"/>
  <c r="BT368" i="5"/>
  <c r="BT369" i="5"/>
  <c r="BT370" i="5"/>
  <c r="BT371" i="5"/>
  <c r="BT372" i="5"/>
  <c r="BT373" i="5"/>
  <c r="BT374" i="5"/>
  <c r="BT375" i="5"/>
  <c r="BT376" i="5"/>
  <c r="BT377" i="5"/>
  <c r="BT378" i="5"/>
  <c r="BT379" i="5"/>
  <c r="BT380" i="5"/>
  <c r="BT381" i="5"/>
  <c r="BT382" i="5"/>
  <c r="BT383" i="5"/>
  <c r="BT384" i="5"/>
  <c r="BT2" i="5"/>
  <c r="BS3" i="5"/>
  <c r="BS4" i="5"/>
  <c r="BS5" i="5"/>
  <c r="BS6" i="5"/>
  <c r="BS7" i="5"/>
  <c r="BS8" i="5"/>
  <c r="BS9" i="5"/>
  <c r="BS10" i="5"/>
  <c r="BS11" i="5"/>
  <c r="BS12" i="5"/>
  <c r="BS13" i="5"/>
  <c r="BS14" i="5"/>
  <c r="BS15" i="5"/>
  <c r="BS16" i="5"/>
  <c r="BS17" i="5"/>
  <c r="BS18" i="5"/>
  <c r="BS19" i="5"/>
  <c r="BS20" i="5"/>
  <c r="BS21" i="5"/>
  <c r="BS22" i="5"/>
  <c r="BS23" i="5"/>
  <c r="BS24" i="5"/>
  <c r="BS25" i="5"/>
  <c r="BS26" i="5"/>
  <c r="BS27" i="5"/>
  <c r="BS28" i="5"/>
  <c r="BS29" i="5"/>
  <c r="BS30" i="5"/>
  <c r="BS31" i="5"/>
  <c r="BS32" i="5"/>
  <c r="BS33" i="5"/>
  <c r="BS34" i="5"/>
  <c r="BS35" i="5"/>
  <c r="BS36" i="5"/>
  <c r="BS37" i="5"/>
  <c r="BS38" i="5"/>
  <c r="BS39" i="5"/>
  <c r="BS40" i="5"/>
  <c r="BS41" i="5"/>
  <c r="BS42" i="5"/>
  <c r="BS43" i="5"/>
  <c r="BS44" i="5"/>
  <c r="BS45" i="5"/>
  <c r="BS46" i="5"/>
  <c r="BS47" i="5"/>
  <c r="BS48" i="5"/>
  <c r="BS49" i="5"/>
  <c r="BS50" i="5"/>
  <c r="BS51" i="5"/>
  <c r="BS52" i="5"/>
  <c r="BS53" i="5"/>
  <c r="BS54" i="5"/>
  <c r="BS55" i="5"/>
  <c r="BS56" i="5"/>
  <c r="BS57" i="5"/>
  <c r="BS58" i="5"/>
  <c r="BS59" i="5"/>
  <c r="BS60" i="5"/>
  <c r="BS61" i="5"/>
  <c r="BS62" i="5"/>
  <c r="BS63" i="5"/>
  <c r="BS64" i="5"/>
  <c r="BS65" i="5"/>
  <c r="BS66" i="5"/>
  <c r="BS67" i="5"/>
  <c r="BS68" i="5"/>
  <c r="BS69" i="5"/>
  <c r="BS70" i="5"/>
  <c r="BS71" i="5"/>
  <c r="BS72" i="5"/>
  <c r="BS73" i="5"/>
  <c r="BS74" i="5"/>
  <c r="BS75" i="5"/>
  <c r="BS76" i="5"/>
  <c r="BS77" i="5"/>
  <c r="BS78" i="5"/>
  <c r="BS79" i="5"/>
  <c r="BS80" i="5"/>
  <c r="BS81" i="5"/>
  <c r="BS82" i="5"/>
  <c r="BS83" i="5"/>
  <c r="BS84" i="5"/>
  <c r="BS85" i="5"/>
  <c r="BS86" i="5"/>
  <c r="BS87" i="5"/>
  <c r="BS88" i="5"/>
  <c r="BS89" i="5"/>
  <c r="BS90" i="5"/>
  <c r="BS91" i="5"/>
  <c r="BS92" i="5"/>
  <c r="BS93" i="5"/>
  <c r="BS94" i="5"/>
  <c r="BS95" i="5"/>
  <c r="BS96" i="5"/>
  <c r="BS97" i="5"/>
  <c r="BS98" i="5"/>
  <c r="BS99" i="5"/>
  <c r="BS100" i="5"/>
  <c r="BS101" i="5"/>
  <c r="BS102" i="5"/>
  <c r="BS103" i="5"/>
  <c r="BS104" i="5"/>
  <c r="BS105" i="5"/>
  <c r="BS106" i="5"/>
  <c r="BS107" i="5"/>
  <c r="BS108" i="5"/>
  <c r="BS109" i="5"/>
  <c r="BS110" i="5"/>
  <c r="BS111" i="5"/>
  <c r="BS112" i="5"/>
  <c r="BS113" i="5"/>
  <c r="BS114" i="5"/>
  <c r="BS115" i="5"/>
  <c r="BS116" i="5"/>
  <c r="BS117" i="5"/>
  <c r="BS118" i="5"/>
  <c r="BS119" i="5"/>
  <c r="BS120" i="5"/>
  <c r="BS121" i="5"/>
  <c r="BS122" i="5"/>
  <c r="BS123" i="5"/>
  <c r="BS124" i="5"/>
  <c r="BS125" i="5"/>
  <c r="BS126" i="5"/>
  <c r="BS127" i="5"/>
  <c r="BS128" i="5"/>
  <c r="BS129" i="5"/>
  <c r="BS130" i="5"/>
  <c r="BS131" i="5"/>
  <c r="BS132" i="5"/>
  <c r="BS133" i="5"/>
  <c r="BS134" i="5"/>
  <c r="BS135" i="5"/>
  <c r="BS136" i="5"/>
  <c r="BS137" i="5"/>
  <c r="BS138" i="5"/>
  <c r="BS139" i="5"/>
  <c r="BS140" i="5"/>
  <c r="BS141" i="5"/>
  <c r="BS142" i="5"/>
  <c r="BS143" i="5"/>
  <c r="BS144" i="5"/>
  <c r="BS145" i="5"/>
  <c r="BS146" i="5"/>
  <c r="BS147" i="5"/>
  <c r="BS148" i="5"/>
  <c r="BS149" i="5"/>
  <c r="BS150" i="5"/>
  <c r="BS151" i="5"/>
  <c r="BS152" i="5"/>
  <c r="BS153" i="5"/>
  <c r="BS154" i="5"/>
  <c r="BS155" i="5"/>
  <c r="BS156" i="5"/>
  <c r="BS157" i="5"/>
  <c r="BS158" i="5"/>
  <c r="BS159" i="5"/>
  <c r="BS160" i="5"/>
  <c r="BS161" i="5"/>
  <c r="BS162" i="5"/>
  <c r="BS163" i="5"/>
  <c r="BS164" i="5"/>
  <c r="BS165" i="5"/>
  <c r="BS166" i="5"/>
  <c r="BS167" i="5"/>
  <c r="BS168" i="5"/>
  <c r="BS169" i="5"/>
  <c r="BS170" i="5"/>
  <c r="BS171" i="5"/>
  <c r="BS172" i="5"/>
  <c r="BS173" i="5"/>
  <c r="BS174" i="5"/>
  <c r="BS175" i="5"/>
  <c r="BS176" i="5"/>
  <c r="BS177" i="5"/>
  <c r="BS178" i="5"/>
  <c r="BS179" i="5"/>
  <c r="BS180" i="5"/>
  <c r="BS181" i="5"/>
  <c r="BS182" i="5"/>
  <c r="BS183" i="5"/>
  <c r="BS184" i="5"/>
  <c r="BS185" i="5"/>
  <c r="BS186" i="5"/>
  <c r="BS187" i="5"/>
  <c r="BS188" i="5"/>
  <c r="BS189" i="5"/>
  <c r="BS190" i="5"/>
  <c r="BS191" i="5"/>
  <c r="BS192" i="5"/>
  <c r="BS193" i="5"/>
  <c r="BS194" i="5"/>
  <c r="BS195" i="5"/>
  <c r="BS196" i="5"/>
  <c r="BS197" i="5"/>
  <c r="BS198" i="5"/>
  <c r="BS199" i="5"/>
  <c r="BS200" i="5"/>
  <c r="BS201" i="5"/>
  <c r="BS202" i="5"/>
  <c r="BS203" i="5"/>
  <c r="BS204" i="5"/>
  <c r="BS205" i="5"/>
  <c r="BS206" i="5"/>
  <c r="BS207" i="5"/>
  <c r="BS208" i="5"/>
  <c r="BS209" i="5"/>
  <c r="BS210" i="5"/>
  <c r="BS211" i="5"/>
  <c r="BS212" i="5"/>
  <c r="BS213" i="5"/>
  <c r="BS214" i="5"/>
  <c r="BS215" i="5"/>
  <c r="BS216" i="5"/>
  <c r="BS217" i="5"/>
  <c r="BS218" i="5"/>
  <c r="BS219" i="5"/>
  <c r="BS220" i="5"/>
  <c r="BS221" i="5"/>
  <c r="BS222" i="5"/>
  <c r="BS223" i="5"/>
  <c r="BS224" i="5"/>
  <c r="BS225" i="5"/>
  <c r="BS226" i="5"/>
  <c r="BS227" i="5"/>
  <c r="BS228" i="5"/>
  <c r="BS229" i="5"/>
  <c r="BS230" i="5"/>
  <c r="BS231" i="5"/>
  <c r="BS232" i="5"/>
  <c r="BS233" i="5"/>
  <c r="BS234" i="5"/>
  <c r="BS235" i="5"/>
  <c r="BS236" i="5"/>
  <c r="BS237" i="5"/>
  <c r="BS238" i="5"/>
  <c r="BS239" i="5"/>
  <c r="BS240" i="5"/>
  <c r="BS241" i="5"/>
  <c r="BS242" i="5"/>
  <c r="BS243" i="5"/>
  <c r="BS244" i="5"/>
  <c r="BS245" i="5"/>
  <c r="BS246" i="5"/>
  <c r="BS247" i="5"/>
  <c r="BS248" i="5"/>
  <c r="BS249" i="5"/>
  <c r="BS250" i="5"/>
  <c r="BS251" i="5"/>
  <c r="BS252" i="5"/>
  <c r="BS253" i="5"/>
  <c r="BS254" i="5"/>
  <c r="BS255" i="5"/>
  <c r="BS256" i="5"/>
  <c r="BS257" i="5"/>
  <c r="BS258" i="5"/>
  <c r="BS259" i="5"/>
  <c r="BS260" i="5"/>
  <c r="BS261" i="5"/>
  <c r="BS262" i="5"/>
  <c r="BS263" i="5"/>
  <c r="BS264" i="5"/>
  <c r="BS265" i="5"/>
  <c r="BS266" i="5"/>
  <c r="BS267" i="5"/>
  <c r="BS268" i="5"/>
  <c r="BS269" i="5"/>
  <c r="BS270" i="5"/>
  <c r="BS271" i="5"/>
  <c r="BS272" i="5"/>
  <c r="BS273" i="5"/>
  <c r="BS274" i="5"/>
  <c r="BS275" i="5"/>
  <c r="BS276" i="5"/>
  <c r="BS277" i="5"/>
  <c r="BS278" i="5"/>
  <c r="BS279" i="5"/>
  <c r="BS280" i="5"/>
  <c r="BS281" i="5"/>
  <c r="BS282" i="5"/>
  <c r="BS283" i="5"/>
  <c r="BS284" i="5"/>
  <c r="BS285" i="5"/>
  <c r="BS286" i="5"/>
  <c r="BS287" i="5"/>
  <c r="BS288" i="5"/>
  <c r="BS289" i="5"/>
  <c r="BS290" i="5"/>
  <c r="BS291" i="5"/>
  <c r="BS292" i="5"/>
  <c r="BS293" i="5"/>
  <c r="BS294" i="5"/>
  <c r="BS295" i="5"/>
  <c r="BS296" i="5"/>
  <c r="BS297" i="5"/>
  <c r="BS298" i="5"/>
  <c r="BS299" i="5"/>
  <c r="BS300" i="5"/>
  <c r="BS301" i="5"/>
  <c r="BS302" i="5"/>
  <c r="BS303" i="5"/>
  <c r="BS304" i="5"/>
  <c r="BS305" i="5"/>
  <c r="BS306" i="5"/>
  <c r="BS307" i="5"/>
  <c r="BS308" i="5"/>
  <c r="BS309" i="5"/>
  <c r="BS310" i="5"/>
  <c r="BS311" i="5"/>
  <c r="BS312" i="5"/>
  <c r="BS313" i="5"/>
  <c r="BS314" i="5"/>
  <c r="BS315" i="5"/>
  <c r="BS316" i="5"/>
  <c r="BS317" i="5"/>
  <c r="BS318" i="5"/>
  <c r="BS319" i="5"/>
  <c r="BS320" i="5"/>
  <c r="BS321" i="5"/>
  <c r="BS322" i="5"/>
  <c r="BS323" i="5"/>
  <c r="BS324" i="5"/>
  <c r="BS325" i="5"/>
  <c r="BS326" i="5"/>
  <c r="BS327" i="5"/>
  <c r="BS328" i="5"/>
  <c r="BS329" i="5"/>
  <c r="BS330" i="5"/>
  <c r="BS331" i="5"/>
  <c r="BS332" i="5"/>
  <c r="BS333" i="5"/>
  <c r="BS334" i="5"/>
  <c r="BS335" i="5"/>
  <c r="BS336" i="5"/>
  <c r="BS337" i="5"/>
  <c r="BS338" i="5"/>
  <c r="BS339" i="5"/>
  <c r="BS340" i="5"/>
  <c r="BS341" i="5"/>
  <c r="BS342" i="5"/>
  <c r="BS343" i="5"/>
  <c r="BS344" i="5"/>
  <c r="BS345" i="5"/>
  <c r="BS346" i="5"/>
  <c r="BS347" i="5"/>
  <c r="BS348" i="5"/>
  <c r="BS349" i="5"/>
  <c r="BS350" i="5"/>
  <c r="BS351" i="5"/>
  <c r="BS352" i="5"/>
  <c r="BS353" i="5"/>
  <c r="BS354" i="5"/>
  <c r="BS355" i="5"/>
  <c r="BS356" i="5"/>
  <c r="BS357" i="5"/>
  <c r="BS358" i="5"/>
  <c r="BS359" i="5"/>
  <c r="BS360" i="5"/>
  <c r="BS361" i="5"/>
  <c r="BS362" i="5"/>
  <c r="BS363" i="5"/>
  <c r="BS364" i="5"/>
  <c r="BS365" i="5"/>
  <c r="BS366" i="5"/>
  <c r="BS367" i="5"/>
  <c r="BS368" i="5"/>
  <c r="BS369" i="5"/>
  <c r="BS370" i="5"/>
  <c r="BS371" i="5"/>
  <c r="BS372" i="5"/>
  <c r="BS373" i="5"/>
  <c r="BS374" i="5"/>
  <c r="BS375" i="5"/>
  <c r="BS376" i="5"/>
  <c r="BS377" i="5"/>
  <c r="BS378" i="5"/>
  <c r="BS379" i="5"/>
  <c r="BS380" i="5"/>
  <c r="BS381" i="5"/>
  <c r="BS382" i="5"/>
  <c r="BS383" i="5"/>
  <c r="BS384" i="5"/>
  <c r="BS2" i="5"/>
  <c r="BR3" i="5"/>
  <c r="BR4" i="5"/>
  <c r="BR5" i="5"/>
  <c r="BR6" i="5"/>
  <c r="BR7" i="5"/>
  <c r="BR8" i="5"/>
  <c r="BR9" i="5"/>
  <c r="BR10" i="5"/>
  <c r="BR11" i="5"/>
  <c r="BR12" i="5"/>
  <c r="BR13" i="5"/>
  <c r="BR14" i="5"/>
  <c r="BR15" i="5"/>
  <c r="BR16" i="5"/>
  <c r="BR17" i="5"/>
  <c r="BR18" i="5"/>
  <c r="BR19" i="5"/>
  <c r="BR20" i="5"/>
  <c r="BR21" i="5"/>
  <c r="BR22" i="5"/>
  <c r="BR23" i="5"/>
  <c r="BR24" i="5"/>
  <c r="BR25" i="5"/>
  <c r="BR26" i="5"/>
  <c r="BR27" i="5"/>
  <c r="BR28" i="5"/>
  <c r="BR29" i="5"/>
  <c r="BR30" i="5"/>
  <c r="BR31" i="5"/>
  <c r="BR32" i="5"/>
  <c r="BR33" i="5"/>
  <c r="BR34" i="5"/>
  <c r="BR35" i="5"/>
  <c r="BR36" i="5"/>
  <c r="BR37" i="5"/>
  <c r="BR38" i="5"/>
  <c r="BR39" i="5"/>
  <c r="BR40" i="5"/>
  <c r="BR41" i="5"/>
  <c r="BR42" i="5"/>
  <c r="BR43" i="5"/>
  <c r="BR44" i="5"/>
  <c r="BR45" i="5"/>
  <c r="BR46" i="5"/>
  <c r="BR47" i="5"/>
  <c r="BR48" i="5"/>
  <c r="BR49" i="5"/>
  <c r="BR50" i="5"/>
  <c r="BR51" i="5"/>
  <c r="BR52" i="5"/>
  <c r="BR53" i="5"/>
  <c r="BR54" i="5"/>
  <c r="BR55" i="5"/>
  <c r="BR56" i="5"/>
  <c r="BR57" i="5"/>
  <c r="BR58" i="5"/>
  <c r="BR59" i="5"/>
  <c r="BR60" i="5"/>
  <c r="BR61" i="5"/>
  <c r="BR62" i="5"/>
  <c r="BR63" i="5"/>
  <c r="BR64" i="5"/>
  <c r="BR65" i="5"/>
  <c r="BR66" i="5"/>
  <c r="BR67" i="5"/>
  <c r="BR68" i="5"/>
  <c r="BR69" i="5"/>
  <c r="BR70" i="5"/>
  <c r="BR71" i="5"/>
  <c r="BR72" i="5"/>
  <c r="BR73" i="5"/>
  <c r="BR74" i="5"/>
  <c r="BR75" i="5"/>
  <c r="BR76" i="5"/>
  <c r="BR77" i="5"/>
  <c r="BR78" i="5"/>
  <c r="BR79" i="5"/>
  <c r="BR80" i="5"/>
  <c r="BR81" i="5"/>
  <c r="BR82" i="5"/>
  <c r="BR83" i="5"/>
  <c r="BR84" i="5"/>
  <c r="BR85" i="5"/>
  <c r="BR86" i="5"/>
  <c r="BR87" i="5"/>
  <c r="BR88" i="5"/>
  <c r="BR89" i="5"/>
  <c r="BR90" i="5"/>
  <c r="BR91" i="5"/>
  <c r="BR92" i="5"/>
  <c r="BR93" i="5"/>
  <c r="BR94" i="5"/>
  <c r="BR95" i="5"/>
  <c r="BR96" i="5"/>
  <c r="BR97" i="5"/>
  <c r="BR98" i="5"/>
  <c r="BR99" i="5"/>
  <c r="BR100" i="5"/>
  <c r="BR101" i="5"/>
  <c r="BR102" i="5"/>
  <c r="BR103" i="5"/>
  <c r="BR104" i="5"/>
  <c r="BR105" i="5"/>
  <c r="BR106" i="5"/>
  <c r="BR107" i="5"/>
  <c r="BR108" i="5"/>
  <c r="BR109" i="5"/>
  <c r="BR110" i="5"/>
  <c r="BR111" i="5"/>
  <c r="BR112" i="5"/>
  <c r="BR113" i="5"/>
  <c r="BR114" i="5"/>
  <c r="BR115" i="5"/>
  <c r="BR116" i="5"/>
  <c r="BR117" i="5"/>
  <c r="BR118" i="5"/>
  <c r="BR119" i="5"/>
  <c r="BR120" i="5"/>
  <c r="BR121" i="5"/>
  <c r="BR122" i="5"/>
  <c r="BR123" i="5"/>
  <c r="BR124" i="5"/>
  <c r="BR125" i="5"/>
  <c r="BR126" i="5"/>
  <c r="BR127" i="5"/>
  <c r="BR128" i="5"/>
  <c r="BR129" i="5"/>
  <c r="BR130" i="5"/>
  <c r="BR131" i="5"/>
  <c r="BR132" i="5"/>
  <c r="BR133" i="5"/>
  <c r="BR134" i="5"/>
  <c r="BR135" i="5"/>
  <c r="BR136" i="5"/>
  <c r="BR137" i="5"/>
  <c r="BR138" i="5"/>
  <c r="BR139" i="5"/>
  <c r="BR140" i="5"/>
  <c r="BR141" i="5"/>
  <c r="BR142" i="5"/>
  <c r="BR143" i="5"/>
  <c r="BR144" i="5"/>
  <c r="BR145" i="5"/>
  <c r="BR146" i="5"/>
  <c r="BR147" i="5"/>
  <c r="BR148" i="5"/>
  <c r="BR149" i="5"/>
  <c r="BR150" i="5"/>
  <c r="BR151" i="5"/>
  <c r="BR152" i="5"/>
  <c r="BR153" i="5"/>
  <c r="BR154" i="5"/>
  <c r="BR155" i="5"/>
  <c r="BR156" i="5"/>
  <c r="BR157" i="5"/>
  <c r="BR158" i="5"/>
  <c r="BR159" i="5"/>
  <c r="BR160" i="5"/>
  <c r="BR161" i="5"/>
  <c r="BR162" i="5"/>
  <c r="BR163" i="5"/>
  <c r="BR164" i="5"/>
  <c r="BR165" i="5"/>
  <c r="BR166" i="5"/>
  <c r="BR167" i="5"/>
  <c r="BR168" i="5"/>
  <c r="BR169" i="5"/>
  <c r="BR170" i="5"/>
  <c r="BR171" i="5"/>
  <c r="BR172" i="5"/>
  <c r="BR173" i="5"/>
  <c r="BR174" i="5"/>
  <c r="BR175" i="5"/>
  <c r="BR176" i="5"/>
  <c r="BR177" i="5"/>
  <c r="BR178" i="5"/>
  <c r="BR179" i="5"/>
  <c r="BR180" i="5"/>
  <c r="BR181" i="5"/>
  <c r="BR182" i="5"/>
  <c r="BR183" i="5"/>
  <c r="BR184" i="5"/>
  <c r="BR185" i="5"/>
  <c r="BR186" i="5"/>
  <c r="BR187" i="5"/>
  <c r="BR188" i="5"/>
  <c r="BR189" i="5"/>
  <c r="BR190" i="5"/>
  <c r="BR191" i="5"/>
  <c r="BR192" i="5"/>
  <c r="BR193" i="5"/>
  <c r="BR194" i="5"/>
  <c r="BR195" i="5"/>
  <c r="BR196" i="5"/>
  <c r="BR197" i="5"/>
  <c r="BR198" i="5"/>
  <c r="BR199" i="5"/>
  <c r="BR200" i="5"/>
  <c r="BR201" i="5"/>
  <c r="BR202" i="5"/>
  <c r="BR203" i="5"/>
  <c r="BR204" i="5"/>
  <c r="BR205" i="5"/>
  <c r="BR206" i="5"/>
  <c r="BR207" i="5"/>
  <c r="BR208" i="5"/>
  <c r="BR209" i="5"/>
  <c r="BR210" i="5"/>
  <c r="BR211" i="5"/>
  <c r="BR212" i="5"/>
  <c r="BR213" i="5"/>
  <c r="BR214" i="5"/>
  <c r="BR215" i="5"/>
  <c r="BR216" i="5"/>
  <c r="BR217" i="5"/>
  <c r="BR218" i="5"/>
  <c r="BR219" i="5"/>
  <c r="BR220" i="5"/>
  <c r="BR221" i="5"/>
  <c r="BR222" i="5"/>
  <c r="BR223" i="5"/>
  <c r="BR224" i="5"/>
  <c r="BR225" i="5"/>
  <c r="BR226" i="5"/>
  <c r="BR227" i="5"/>
  <c r="BR228" i="5"/>
  <c r="BR229" i="5"/>
  <c r="BR230" i="5"/>
  <c r="BR231" i="5"/>
  <c r="BR232" i="5"/>
  <c r="BR233" i="5"/>
  <c r="BR234" i="5"/>
  <c r="BR235" i="5"/>
  <c r="BR236" i="5"/>
  <c r="BR237" i="5"/>
  <c r="BR238" i="5"/>
  <c r="BR239" i="5"/>
  <c r="BR240" i="5"/>
  <c r="BR241" i="5"/>
  <c r="BR242" i="5"/>
  <c r="BR243" i="5"/>
  <c r="BR244" i="5"/>
  <c r="BR245" i="5"/>
  <c r="BR246" i="5"/>
  <c r="BR247" i="5"/>
  <c r="BR248" i="5"/>
  <c r="BR249" i="5"/>
  <c r="BR250" i="5"/>
  <c r="BR251" i="5"/>
  <c r="BR252" i="5"/>
  <c r="BR253" i="5"/>
  <c r="BR254" i="5"/>
  <c r="BR255" i="5"/>
  <c r="BR256" i="5"/>
  <c r="BR257" i="5"/>
  <c r="BR258" i="5"/>
  <c r="BR259" i="5"/>
  <c r="BR260" i="5"/>
  <c r="BR261" i="5"/>
  <c r="BR262" i="5"/>
  <c r="BR263" i="5"/>
  <c r="BR264" i="5"/>
  <c r="BR265" i="5"/>
  <c r="BR266" i="5"/>
  <c r="BR267" i="5"/>
  <c r="BR268" i="5"/>
  <c r="BR269" i="5"/>
  <c r="BR270" i="5"/>
  <c r="BR271" i="5"/>
  <c r="BR272" i="5"/>
  <c r="BR273" i="5"/>
  <c r="BR274" i="5"/>
  <c r="BR275" i="5"/>
  <c r="BR276" i="5"/>
  <c r="BR277" i="5"/>
  <c r="BR278" i="5"/>
  <c r="BR279" i="5"/>
  <c r="BR280" i="5"/>
  <c r="BR281" i="5"/>
  <c r="BR282" i="5"/>
  <c r="BR283" i="5"/>
  <c r="BR284" i="5"/>
  <c r="BR285" i="5"/>
  <c r="BR286" i="5"/>
  <c r="BR287" i="5"/>
  <c r="BR288" i="5"/>
  <c r="BR289" i="5"/>
  <c r="BR290" i="5"/>
  <c r="BR291" i="5"/>
  <c r="BR292" i="5"/>
  <c r="BR293" i="5"/>
  <c r="BR294" i="5"/>
  <c r="BR295" i="5"/>
  <c r="BR296" i="5"/>
  <c r="BR297" i="5"/>
  <c r="BR298" i="5"/>
  <c r="BR299" i="5"/>
  <c r="BR300" i="5"/>
  <c r="BR301" i="5"/>
  <c r="BR302" i="5"/>
  <c r="BR303" i="5"/>
  <c r="BR304" i="5"/>
  <c r="BR305" i="5"/>
  <c r="BR306" i="5"/>
  <c r="BR307" i="5"/>
  <c r="BR308" i="5"/>
  <c r="BR309" i="5"/>
  <c r="BR310" i="5"/>
  <c r="BR311" i="5"/>
  <c r="BR312" i="5"/>
  <c r="BR313" i="5"/>
  <c r="BR314" i="5"/>
  <c r="BR315" i="5"/>
  <c r="BR316" i="5"/>
  <c r="BR317" i="5"/>
  <c r="BR318" i="5"/>
  <c r="BR319" i="5"/>
  <c r="BR320" i="5"/>
  <c r="BR321" i="5"/>
  <c r="BR322" i="5"/>
  <c r="BR323" i="5"/>
  <c r="BR324" i="5"/>
  <c r="BR325" i="5"/>
  <c r="BR326" i="5"/>
  <c r="BR327" i="5"/>
  <c r="BR328" i="5"/>
  <c r="BR329" i="5"/>
  <c r="BR330" i="5"/>
  <c r="BR331" i="5"/>
  <c r="BR332" i="5"/>
  <c r="BR333" i="5"/>
  <c r="BR334" i="5"/>
  <c r="BR335" i="5"/>
  <c r="BR336" i="5"/>
  <c r="BR337" i="5"/>
  <c r="BR338" i="5"/>
  <c r="BR339" i="5"/>
  <c r="BR340" i="5"/>
  <c r="BR341" i="5"/>
  <c r="BR342" i="5"/>
  <c r="BR343" i="5"/>
  <c r="BR344" i="5"/>
  <c r="BR345" i="5"/>
  <c r="BR346" i="5"/>
  <c r="BR347" i="5"/>
  <c r="BR348" i="5"/>
  <c r="BR349" i="5"/>
  <c r="BR350" i="5"/>
  <c r="BR351" i="5"/>
  <c r="BR352" i="5"/>
  <c r="BR353" i="5"/>
  <c r="BR354" i="5"/>
  <c r="BR355" i="5"/>
  <c r="BR356" i="5"/>
  <c r="BR357" i="5"/>
  <c r="BR358" i="5"/>
  <c r="BR359" i="5"/>
  <c r="BR360" i="5"/>
  <c r="BR361" i="5"/>
  <c r="BR362" i="5"/>
  <c r="BR363" i="5"/>
  <c r="BR364" i="5"/>
  <c r="BR365" i="5"/>
  <c r="BR366" i="5"/>
  <c r="BR367" i="5"/>
  <c r="BR368" i="5"/>
  <c r="BR369" i="5"/>
  <c r="BR370" i="5"/>
  <c r="BR371" i="5"/>
  <c r="BR372" i="5"/>
  <c r="BR373" i="5"/>
  <c r="BR374" i="5"/>
  <c r="BR375" i="5"/>
  <c r="BR376" i="5"/>
  <c r="BR377" i="5"/>
  <c r="BR378" i="5"/>
  <c r="BR379" i="5"/>
  <c r="BR380" i="5"/>
  <c r="BR381" i="5"/>
  <c r="BR382" i="5"/>
  <c r="BR383" i="5"/>
  <c r="BR384" i="5"/>
  <c r="BR2" i="5"/>
  <c r="BQ3" i="5"/>
  <c r="BQ4" i="5"/>
  <c r="BQ5" i="5"/>
  <c r="BQ6" i="5"/>
  <c r="BQ7" i="5"/>
  <c r="BQ8" i="5"/>
  <c r="BQ9" i="5"/>
  <c r="BQ10" i="5"/>
  <c r="BQ11" i="5"/>
  <c r="BQ12" i="5"/>
  <c r="BQ13" i="5"/>
  <c r="BQ14" i="5"/>
  <c r="BQ15" i="5"/>
  <c r="BQ16" i="5"/>
  <c r="BQ17" i="5"/>
  <c r="BQ18" i="5"/>
  <c r="BQ19" i="5"/>
  <c r="BQ20" i="5"/>
  <c r="BQ21" i="5"/>
  <c r="BQ22" i="5"/>
  <c r="BQ23" i="5"/>
  <c r="BQ24" i="5"/>
  <c r="BQ25" i="5"/>
  <c r="BQ26" i="5"/>
  <c r="BQ27" i="5"/>
  <c r="BQ28" i="5"/>
  <c r="BQ29" i="5"/>
  <c r="BQ30" i="5"/>
  <c r="BQ31" i="5"/>
  <c r="BQ32" i="5"/>
  <c r="BQ33" i="5"/>
  <c r="BQ34" i="5"/>
  <c r="BQ35" i="5"/>
  <c r="BQ36" i="5"/>
  <c r="BQ37" i="5"/>
  <c r="BQ38" i="5"/>
  <c r="BQ39" i="5"/>
  <c r="BQ40" i="5"/>
  <c r="BQ41" i="5"/>
  <c r="BQ42" i="5"/>
  <c r="BQ43" i="5"/>
  <c r="BQ44" i="5"/>
  <c r="BQ45" i="5"/>
  <c r="BQ46" i="5"/>
  <c r="BQ47" i="5"/>
  <c r="BQ48" i="5"/>
  <c r="BQ49" i="5"/>
  <c r="BQ50" i="5"/>
  <c r="BQ51" i="5"/>
  <c r="BQ52" i="5"/>
  <c r="BQ53" i="5"/>
  <c r="BQ54" i="5"/>
  <c r="BQ55" i="5"/>
  <c r="BQ56" i="5"/>
  <c r="BQ57" i="5"/>
  <c r="BQ58" i="5"/>
  <c r="BQ59" i="5"/>
  <c r="BQ60" i="5"/>
  <c r="BQ61" i="5"/>
  <c r="BQ62" i="5"/>
  <c r="BQ63" i="5"/>
  <c r="BQ64" i="5"/>
  <c r="BQ65" i="5"/>
  <c r="BQ66" i="5"/>
  <c r="BQ67" i="5"/>
  <c r="BQ68" i="5"/>
  <c r="BQ69" i="5"/>
  <c r="BQ70" i="5"/>
  <c r="BQ71" i="5"/>
  <c r="BQ72" i="5"/>
  <c r="BQ73" i="5"/>
  <c r="BQ74" i="5"/>
  <c r="BQ75" i="5"/>
  <c r="BQ76" i="5"/>
  <c r="BQ77" i="5"/>
  <c r="BQ78" i="5"/>
  <c r="BQ79" i="5"/>
  <c r="BQ80" i="5"/>
  <c r="BQ81" i="5"/>
  <c r="BQ82" i="5"/>
  <c r="BQ83" i="5"/>
  <c r="BQ84" i="5"/>
  <c r="BQ85" i="5"/>
  <c r="BQ86" i="5"/>
  <c r="BQ87" i="5"/>
  <c r="BQ88" i="5"/>
  <c r="BQ89" i="5"/>
  <c r="BQ90" i="5"/>
  <c r="BQ91" i="5"/>
  <c r="BQ92" i="5"/>
  <c r="BQ93" i="5"/>
  <c r="BQ94" i="5"/>
  <c r="BQ95" i="5"/>
  <c r="BQ96" i="5"/>
  <c r="BQ97" i="5"/>
  <c r="BQ98" i="5"/>
  <c r="BQ99" i="5"/>
  <c r="BQ100" i="5"/>
  <c r="BQ101" i="5"/>
  <c r="BQ102" i="5"/>
  <c r="BQ103" i="5"/>
  <c r="BQ104" i="5"/>
  <c r="BQ105" i="5"/>
  <c r="BQ106" i="5"/>
  <c r="BQ107" i="5"/>
  <c r="BQ108" i="5"/>
  <c r="BQ109" i="5"/>
  <c r="BQ110" i="5"/>
  <c r="BQ111" i="5"/>
  <c r="BQ112" i="5"/>
  <c r="BQ113" i="5"/>
  <c r="BQ114" i="5"/>
  <c r="BQ115" i="5"/>
  <c r="BQ116" i="5"/>
  <c r="BQ117" i="5"/>
  <c r="BQ118" i="5"/>
  <c r="BQ119" i="5"/>
  <c r="BQ120" i="5"/>
  <c r="BQ121" i="5"/>
  <c r="BQ122" i="5"/>
  <c r="BQ123" i="5"/>
  <c r="BQ124" i="5"/>
  <c r="BQ125" i="5"/>
  <c r="BQ126" i="5"/>
  <c r="BQ127" i="5"/>
  <c r="BQ128" i="5"/>
  <c r="BQ129" i="5"/>
  <c r="BQ130" i="5"/>
  <c r="BQ131" i="5"/>
  <c r="BQ132" i="5"/>
  <c r="BQ133" i="5"/>
  <c r="BQ134" i="5"/>
  <c r="BQ135" i="5"/>
  <c r="BQ136" i="5"/>
  <c r="BQ137" i="5"/>
  <c r="BQ138" i="5"/>
  <c r="BQ139" i="5"/>
  <c r="BQ140" i="5"/>
  <c r="BQ141" i="5"/>
  <c r="BQ142" i="5"/>
  <c r="BQ143" i="5"/>
  <c r="BQ144" i="5"/>
  <c r="BQ145" i="5"/>
  <c r="BQ146" i="5"/>
  <c r="BQ147" i="5"/>
  <c r="BQ148" i="5"/>
  <c r="BQ149" i="5"/>
  <c r="BQ150" i="5"/>
  <c r="BQ151" i="5"/>
  <c r="BQ152" i="5"/>
  <c r="BQ153" i="5"/>
  <c r="BQ154" i="5"/>
  <c r="BQ155" i="5"/>
  <c r="BQ156" i="5"/>
  <c r="BQ157" i="5"/>
  <c r="BQ158" i="5"/>
  <c r="BQ159" i="5"/>
  <c r="BQ160" i="5"/>
  <c r="BQ161" i="5"/>
  <c r="BQ162" i="5"/>
  <c r="BQ163" i="5"/>
  <c r="BQ164" i="5"/>
  <c r="BQ165" i="5"/>
  <c r="BQ166" i="5"/>
  <c r="BQ167" i="5"/>
  <c r="BQ168" i="5"/>
  <c r="BQ169" i="5"/>
  <c r="BQ170" i="5"/>
  <c r="BQ171" i="5"/>
  <c r="BQ172" i="5"/>
  <c r="BQ173" i="5"/>
  <c r="BQ174" i="5"/>
  <c r="BQ175" i="5"/>
  <c r="BQ176" i="5"/>
  <c r="BQ177" i="5"/>
  <c r="BQ178" i="5"/>
  <c r="BQ179" i="5"/>
  <c r="BQ180" i="5"/>
  <c r="BQ181" i="5"/>
  <c r="BQ182" i="5"/>
  <c r="BQ183" i="5"/>
  <c r="BQ184" i="5"/>
  <c r="BQ185" i="5"/>
  <c r="BQ186" i="5"/>
  <c r="BQ187" i="5"/>
  <c r="BQ188" i="5"/>
  <c r="BQ189" i="5"/>
  <c r="BQ190" i="5"/>
  <c r="BQ191" i="5"/>
  <c r="BQ192" i="5"/>
  <c r="BQ193" i="5"/>
  <c r="BQ194" i="5"/>
  <c r="BQ195" i="5"/>
  <c r="BQ196" i="5"/>
  <c r="BQ197" i="5"/>
  <c r="BQ198" i="5"/>
  <c r="BQ199" i="5"/>
  <c r="BQ200" i="5"/>
  <c r="BQ201" i="5"/>
  <c r="BQ202" i="5"/>
  <c r="BQ203" i="5"/>
  <c r="BQ204" i="5"/>
  <c r="BQ205" i="5"/>
  <c r="BQ206" i="5"/>
  <c r="BQ207" i="5"/>
  <c r="BQ208" i="5"/>
  <c r="BQ209" i="5"/>
  <c r="BQ210" i="5"/>
  <c r="BQ211" i="5"/>
  <c r="BQ212" i="5"/>
  <c r="BQ213" i="5"/>
  <c r="BQ214" i="5"/>
  <c r="BQ215" i="5"/>
  <c r="BQ216" i="5"/>
  <c r="BQ217" i="5"/>
  <c r="BQ218" i="5"/>
  <c r="BQ219" i="5"/>
  <c r="BQ220" i="5"/>
  <c r="BQ221" i="5"/>
  <c r="BQ222" i="5"/>
  <c r="BQ223" i="5"/>
  <c r="BQ224" i="5"/>
  <c r="BQ225" i="5"/>
  <c r="BQ226" i="5"/>
  <c r="BQ227" i="5"/>
  <c r="BQ228" i="5"/>
  <c r="BQ229" i="5"/>
  <c r="BQ230" i="5"/>
  <c r="BQ231" i="5"/>
  <c r="BQ232" i="5"/>
  <c r="BQ233" i="5"/>
  <c r="BQ234" i="5"/>
  <c r="BQ235" i="5"/>
  <c r="BQ236" i="5"/>
  <c r="BQ237" i="5"/>
  <c r="BQ238" i="5"/>
  <c r="BQ239" i="5"/>
  <c r="BQ240" i="5"/>
  <c r="BQ241" i="5"/>
  <c r="BQ242" i="5"/>
  <c r="BQ243" i="5"/>
  <c r="BQ244" i="5"/>
  <c r="BQ245" i="5"/>
  <c r="BQ246" i="5"/>
  <c r="BQ247" i="5"/>
  <c r="BQ248" i="5"/>
  <c r="BQ249" i="5"/>
  <c r="BQ250" i="5"/>
  <c r="BQ251" i="5"/>
  <c r="BQ252" i="5"/>
  <c r="BQ253" i="5"/>
  <c r="BQ254" i="5"/>
  <c r="BQ255" i="5"/>
  <c r="BQ256" i="5"/>
  <c r="BQ257" i="5"/>
  <c r="BQ258" i="5"/>
  <c r="BQ259" i="5"/>
  <c r="BQ260" i="5"/>
  <c r="BQ261" i="5"/>
  <c r="BQ262" i="5"/>
  <c r="BQ263" i="5"/>
  <c r="BQ264" i="5"/>
  <c r="BQ265" i="5"/>
  <c r="BQ266" i="5"/>
  <c r="BQ267" i="5"/>
  <c r="BQ268" i="5"/>
  <c r="BQ269" i="5"/>
  <c r="BQ270" i="5"/>
  <c r="BQ271" i="5"/>
  <c r="BQ272" i="5"/>
  <c r="BQ273" i="5"/>
  <c r="BQ274" i="5"/>
  <c r="BQ275" i="5"/>
  <c r="BQ276" i="5"/>
  <c r="BQ277" i="5"/>
  <c r="BQ278" i="5"/>
  <c r="BQ279" i="5"/>
  <c r="BQ280" i="5"/>
  <c r="BQ281" i="5"/>
  <c r="BQ282" i="5"/>
  <c r="BQ283" i="5"/>
  <c r="BQ284" i="5"/>
  <c r="BQ285" i="5"/>
  <c r="BQ286" i="5"/>
  <c r="BQ287" i="5"/>
  <c r="BQ288" i="5"/>
  <c r="BQ289" i="5"/>
  <c r="BQ290" i="5"/>
  <c r="BQ291" i="5"/>
  <c r="BQ292" i="5"/>
  <c r="BQ293" i="5"/>
  <c r="BQ294" i="5"/>
  <c r="BQ295" i="5"/>
  <c r="BQ296" i="5"/>
  <c r="BQ297" i="5"/>
  <c r="BQ298" i="5"/>
  <c r="BQ299" i="5"/>
  <c r="BQ300" i="5"/>
  <c r="BQ301" i="5"/>
  <c r="BQ302" i="5"/>
  <c r="BQ303" i="5"/>
  <c r="BQ304" i="5"/>
  <c r="BQ305" i="5"/>
  <c r="BQ306" i="5"/>
  <c r="BQ307" i="5"/>
  <c r="BQ308" i="5"/>
  <c r="BQ309" i="5"/>
  <c r="BQ310" i="5"/>
  <c r="BQ311" i="5"/>
  <c r="BQ312" i="5"/>
  <c r="BQ313" i="5"/>
  <c r="BQ314" i="5"/>
  <c r="BQ315" i="5"/>
  <c r="BQ316" i="5"/>
  <c r="BQ317" i="5"/>
  <c r="BQ318" i="5"/>
  <c r="BQ319" i="5"/>
  <c r="BQ320" i="5"/>
  <c r="BQ321" i="5"/>
  <c r="BQ322" i="5"/>
  <c r="BQ323" i="5"/>
  <c r="BQ324" i="5"/>
  <c r="BQ325" i="5"/>
  <c r="BQ326" i="5"/>
  <c r="BQ327" i="5"/>
  <c r="BQ328" i="5"/>
  <c r="BQ329" i="5"/>
  <c r="BQ330" i="5"/>
  <c r="BQ331" i="5"/>
  <c r="BQ332" i="5"/>
  <c r="BQ333" i="5"/>
  <c r="BQ334" i="5"/>
  <c r="BQ335" i="5"/>
  <c r="BQ336" i="5"/>
  <c r="BQ337" i="5"/>
  <c r="BQ338" i="5"/>
  <c r="BQ339" i="5"/>
  <c r="BQ340" i="5"/>
  <c r="BQ341" i="5"/>
  <c r="BQ342" i="5"/>
  <c r="BQ343" i="5"/>
  <c r="BQ344" i="5"/>
  <c r="BQ345" i="5"/>
  <c r="BQ346" i="5"/>
  <c r="BQ347" i="5"/>
  <c r="BQ348" i="5"/>
  <c r="BQ349" i="5"/>
  <c r="BQ350" i="5"/>
  <c r="BQ351" i="5"/>
  <c r="BQ352" i="5"/>
  <c r="BQ353" i="5"/>
  <c r="BQ354" i="5"/>
  <c r="BQ355" i="5"/>
  <c r="BQ356" i="5"/>
  <c r="BQ357" i="5"/>
  <c r="BQ358" i="5"/>
  <c r="BQ359" i="5"/>
  <c r="BQ360" i="5"/>
  <c r="BQ361" i="5"/>
  <c r="BQ362" i="5"/>
  <c r="BQ363" i="5"/>
  <c r="BQ364" i="5"/>
  <c r="BQ365" i="5"/>
  <c r="BQ366" i="5"/>
  <c r="BQ367" i="5"/>
  <c r="BQ368" i="5"/>
  <c r="BQ369" i="5"/>
  <c r="BQ370" i="5"/>
  <c r="BQ371" i="5"/>
  <c r="BQ372" i="5"/>
  <c r="BQ373" i="5"/>
  <c r="BQ374" i="5"/>
  <c r="BQ375" i="5"/>
  <c r="BQ376" i="5"/>
  <c r="BQ377" i="5"/>
  <c r="BQ378" i="5"/>
  <c r="BQ379" i="5"/>
  <c r="BQ380" i="5"/>
  <c r="BQ381" i="5"/>
  <c r="BQ382" i="5"/>
  <c r="BQ383" i="5"/>
  <c r="BQ384" i="5"/>
  <c r="BQ2" i="5"/>
  <c r="BP3" i="5"/>
  <c r="BP4" i="5"/>
  <c r="BP5" i="5"/>
  <c r="BP6" i="5"/>
  <c r="BP7" i="5"/>
  <c r="BP8" i="5"/>
  <c r="BP9" i="5"/>
  <c r="BP10" i="5"/>
  <c r="BP11" i="5"/>
  <c r="BP12" i="5"/>
  <c r="BP13" i="5"/>
  <c r="BP14" i="5"/>
  <c r="BP15" i="5"/>
  <c r="BP16" i="5"/>
  <c r="BP17" i="5"/>
  <c r="BP18" i="5"/>
  <c r="BP19" i="5"/>
  <c r="BP20" i="5"/>
  <c r="BP21" i="5"/>
  <c r="BP22" i="5"/>
  <c r="BP23" i="5"/>
  <c r="BP24" i="5"/>
  <c r="BP25" i="5"/>
  <c r="BP26" i="5"/>
  <c r="BP27" i="5"/>
  <c r="BP28" i="5"/>
  <c r="BP29" i="5"/>
  <c r="BP30" i="5"/>
  <c r="BP31" i="5"/>
  <c r="BP32" i="5"/>
  <c r="BP33" i="5"/>
  <c r="BP34" i="5"/>
  <c r="BP35" i="5"/>
  <c r="BP36" i="5"/>
  <c r="BP37" i="5"/>
  <c r="BP38" i="5"/>
  <c r="BP39" i="5"/>
  <c r="BP40" i="5"/>
  <c r="BP41" i="5"/>
  <c r="BP42" i="5"/>
  <c r="BP43" i="5"/>
  <c r="BP44" i="5"/>
  <c r="BP45" i="5"/>
  <c r="BP46" i="5"/>
  <c r="BP47" i="5"/>
  <c r="BP48" i="5"/>
  <c r="BP49" i="5"/>
  <c r="BP50" i="5"/>
  <c r="BP51" i="5"/>
  <c r="BP52" i="5"/>
  <c r="BP53" i="5"/>
  <c r="BP54" i="5"/>
  <c r="BP55" i="5"/>
  <c r="BP56" i="5"/>
  <c r="BP57" i="5"/>
  <c r="BP58" i="5"/>
  <c r="BP59" i="5"/>
  <c r="BP60" i="5"/>
  <c r="BP61" i="5"/>
  <c r="BP62" i="5"/>
  <c r="BP63" i="5"/>
  <c r="BP64" i="5"/>
  <c r="BP65" i="5"/>
  <c r="BP66" i="5"/>
  <c r="BP67" i="5"/>
  <c r="BP68" i="5"/>
  <c r="BP69" i="5"/>
  <c r="BP70" i="5"/>
  <c r="BP71" i="5"/>
  <c r="BP72" i="5"/>
  <c r="BP73" i="5"/>
  <c r="BP74" i="5"/>
  <c r="BP75" i="5"/>
  <c r="BP76" i="5"/>
  <c r="BP77" i="5"/>
  <c r="BP78" i="5"/>
  <c r="BP79" i="5"/>
  <c r="BP80" i="5"/>
  <c r="BP81" i="5"/>
  <c r="BP82" i="5"/>
  <c r="BP83" i="5"/>
  <c r="BP84" i="5"/>
  <c r="BP85" i="5"/>
  <c r="BP86" i="5"/>
  <c r="BP87" i="5"/>
  <c r="BP88" i="5"/>
  <c r="BP89" i="5"/>
  <c r="BP90" i="5"/>
  <c r="BP91" i="5"/>
  <c r="BP92" i="5"/>
  <c r="BP93" i="5"/>
  <c r="BP94" i="5"/>
  <c r="BP95" i="5"/>
  <c r="BP96" i="5"/>
  <c r="BP97" i="5"/>
  <c r="BP98" i="5"/>
  <c r="BP99" i="5"/>
  <c r="BP100" i="5"/>
  <c r="BP101" i="5"/>
  <c r="BP102" i="5"/>
  <c r="BP103" i="5"/>
  <c r="BP104" i="5"/>
  <c r="BP105" i="5"/>
  <c r="BP106" i="5"/>
  <c r="BP107" i="5"/>
  <c r="BP108" i="5"/>
  <c r="BP109" i="5"/>
  <c r="BP110" i="5"/>
  <c r="BP111" i="5"/>
  <c r="BP112" i="5"/>
  <c r="BP113" i="5"/>
  <c r="BP114" i="5"/>
  <c r="BP115" i="5"/>
  <c r="BP116" i="5"/>
  <c r="BP117" i="5"/>
  <c r="BP118" i="5"/>
  <c r="BP119" i="5"/>
  <c r="BP120" i="5"/>
  <c r="BP121" i="5"/>
  <c r="BP122" i="5"/>
  <c r="BP123" i="5"/>
  <c r="BP124" i="5"/>
  <c r="BP125" i="5"/>
  <c r="BP126" i="5"/>
  <c r="BP127" i="5"/>
  <c r="BP128" i="5"/>
  <c r="BP129" i="5"/>
  <c r="BP130" i="5"/>
  <c r="BP131" i="5"/>
  <c r="BP132" i="5"/>
  <c r="BP133" i="5"/>
  <c r="BP134" i="5"/>
  <c r="BP135" i="5"/>
  <c r="BP136" i="5"/>
  <c r="BP137" i="5"/>
  <c r="BP138" i="5"/>
  <c r="BP139" i="5"/>
  <c r="BP140" i="5"/>
  <c r="BP141" i="5"/>
  <c r="BP142" i="5"/>
  <c r="BP143" i="5"/>
  <c r="BP144" i="5"/>
  <c r="BP145" i="5"/>
  <c r="BP146" i="5"/>
  <c r="BP147" i="5"/>
  <c r="BP148" i="5"/>
  <c r="BP149" i="5"/>
  <c r="BP150" i="5"/>
  <c r="BP151" i="5"/>
  <c r="BP152" i="5"/>
  <c r="BP153" i="5"/>
  <c r="BP154" i="5"/>
  <c r="BP155" i="5"/>
  <c r="BP156" i="5"/>
  <c r="BP157" i="5"/>
  <c r="BP158" i="5"/>
  <c r="BP159" i="5"/>
  <c r="BP160" i="5"/>
  <c r="BP161" i="5"/>
  <c r="BP162" i="5"/>
  <c r="BP163" i="5"/>
  <c r="BP164" i="5"/>
  <c r="BP165" i="5"/>
  <c r="BP166" i="5"/>
  <c r="BP167" i="5"/>
  <c r="BP168" i="5"/>
  <c r="BP169" i="5"/>
  <c r="BP170" i="5"/>
  <c r="BP171" i="5"/>
  <c r="BP172" i="5"/>
  <c r="BP173" i="5"/>
  <c r="BP174" i="5"/>
  <c r="BP175" i="5"/>
  <c r="BP176" i="5"/>
  <c r="BP177" i="5"/>
  <c r="BP178" i="5"/>
  <c r="BP179" i="5"/>
  <c r="BP180" i="5"/>
  <c r="BP181" i="5"/>
  <c r="BP182" i="5"/>
  <c r="BP183" i="5"/>
  <c r="BP184" i="5"/>
  <c r="BP185" i="5"/>
  <c r="BP186" i="5"/>
  <c r="BP187" i="5"/>
  <c r="BP188" i="5"/>
  <c r="BP189" i="5"/>
  <c r="BP190" i="5"/>
  <c r="BP191" i="5"/>
  <c r="BP192" i="5"/>
  <c r="BP193" i="5"/>
  <c r="BP194" i="5"/>
  <c r="BP195" i="5"/>
  <c r="BP196" i="5"/>
  <c r="BP197" i="5"/>
  <c r="BP198" i="5"/>
  <c r="BP199" i="5"/>
  <c r="BP200" i="5"/>
  <c r="BP201" i="5"/>
  <c r="BP202" i="5"/>
  <c r="BP203" i="5"/>
  <c r="BP204" i="5"/>
  <c r="BP205" i="5"/>
  <c r="BP206" i="5"/>
  <c r="BP207" i="5"/>
  <c r="BP208" i="5"/>
  <c r="BP209" i="5"/>
  <c r="BP210" i="5"/>
  <c r="BP211" i="5"/>
  <c r="BP212" i="5"/>
  <c r="BP213" i="5"/>
  <c r="BP214" i="5"/>
  <c r="BP215" i="5"/>
  <c r="BP216" i="5"/>
  <c r="BP217" i="5"/>
  <c r="BP218" i="5"/>
  <c r="BP219" i="5"/>
  <c r="BP220" i="5"/>
  <c r="BP221" i="5"/>
  <c r="BP222" i="5"/>
  <c r="BP223" i="5"/>
  <c r="BP224" i="5"/>
  <c r="BP225" i="5"/>
  <c r="BP226" i="5"/>
  <c r="BP227" i="5"/>
  <c r="BP228" i="5"/>
  <c r="BP229" i="5"/>
  <c r="BP230" i="5"/>
  <c r="BP231" i="5"/>
  <c r="BP232" i="5"/>
  <c r="BP233" i="5"/>
  <c r="BP234" i="5"/>
  <c r="BP235" i="5"/>
  <c r="BP236" i="5"/>
  <c r="BP237" i="5"/>
  <c r="BP238" i="5"/>
  <c r="BP239" i="5"/>
  <c r="BP240" i="5"/>
  <c r="BP241" i="5"/>
  <c r="BP242" i="5"/>
  <c r="BP243" i="5"/>
  <c r="BP244" i="5"/>
  <c r="BP245" i="5"/>
  <c r="BP246" i="5"/>
  <c r="BP247" i="5"/>
  <c r="BP248" i="5"/>
  <c r="BP249" i="5"/>
  <c r="BP250" i="5"/>
  <c r="BP251" i="5"/>
  <c r="BP252" i="5"/>
  <c r="BP253" i="5"/>
  <c r="BP254" i="5"/>
  <c r="BP255" i="5"/>
  <c r="BP256" i="5"/>
  <c r="BP257" i="5"/>
  <c r="BP258" i="5"/>
  <c r="BP259" i="5"/>
  <c r="BP260" i="5"/>
  <c r="BP261" i="5"/>
  <c r="BP262" i="5"/>
  <c r="BP263" i="5"/>
  <c r="BP264" i="5"/>
  <c r="BP265" i="5"/>
  <c r="BP266" i="5"/>
  <c r="BP267" i="5"/>
  <c r="BP268" i="5"/>
  <c r="BP269" i="5"/>
  <c r="BP270" i="5"/>
  <c r="BP271" i="5"/>
  <c r="BP272" i="5"/>
  <c r="BP273" i="5"/>
  <c r="BP274" i="5"/>
  <c r="BP275" i="5"/>
  <c r="BP276" i="5"/>
  <c r="BP277" i="5"/>
  <c r="BP278" i="5"/>
  <c r="BP279" i="5"/>
  <c r="BP280" i="5"/>
  <c r="BP281" i="5"/>
  <c r="BP282" i="5"/>
  <c r="BP283" i="5"/>
  <c r="BP284" i="5"/>
  <c r="BP285" i="5"/>
  <c r="BP286" i="5"/>
  <c r="BP287" i="5"/>
  <c r="BP288" i="5"/>
  <c r="BP289" i="5"/>
  <c r="BP290" i="5"/>
  <c r="BP291" i="5"/>
  <c r="BP292" i="5"/>
  <c r="BP293" i="5"/>
  <c r="BP294" i="5"/>
  <c r="BP295" i="5"/>
  <c r="BP296" i="5"/>
  <c r="BP297" i="5"/>
  <c r="BP298" i="5"/>
  <c r="BP299" i="5"/>
  <c r="BP300" i="5"/>
  <c r="BP301" i="5"/>
  <c r="BP302" i="5"/>
  <c r="BP303" i="5"/>
  <c r="BP304" i="5"/>
  <c r="BP305" i="5"/>
  <c r="BP306" i="5"/>
  <c r="BP307" i="5"/>
  <c r="BP308" i="5"/>
  <c r="BP309" i="5"/>
  <c r="BP310" i="5"/>
  <c r="BP311" i="5"/>
  <c r="BP312" i="5"/>
  <c r="BP313" i="5"/>
  <c r="BP314" i="5"/>
  <c r="BP315" i="5"/>
  <c r="BP316" i="5"/>
  <c r="BP317" i="5"/>
  <c r="BP318" i="5"/>
  <c r="BP319" i="5"/>
  <c r="BP320" i="5"/>
  <c r="BP321" i="5"/>
  <c r="BP322" i="5"/>
  <c r="BP323" i="5"/>
  <c r="BP324" i="5"/>
  <c r="BP325" i="5"/>
  <c r="BP326" i="5"/>
  <c r="BP327" i="5"/>
  <c r="BP328" i="5"/>
  <c r="BP329" i="5"/>
  <c r="BP330" i="5"/>
  <c r="BP331" i="5"/>
  <c r="BP332" i="5"/>
  <c r="BP333" i="5"/>
  <c r="BP334" i="5"/>
  <c r="BP335" i="5"/>
  <c r="BP336" i="5"/>
  <c r="BP337" i="5"/>
  <c r="BP338" i="5"/>
  <c r="BP339" i="5"/>
  <c r="BP340" i="5"/>
  <c r="BP341" i="5"/>
  <c r="BP342" i="5"/>
  <c r="BP343" i="5"/>
  <c r="BP344" i="5"/>
  <c r="BP345" i="5"/>
  <c r="BP346" i="5"/>
  <c r="BP347" i="5"/>
  <c r="BP348" i="5"/>
  <c r="BP349" i="5"/>
  <c r="BP350" i="5"/>
  <c r="BP351" i="5"/>
  <c r="BP352" i="5"/>
  <c r="BP353" i="5"/>
  <c r="BP354" i="5"/>
  <c r="BP355" i="5"/>
  <c r="BP356" i="5"/>
  <c r="BP357" i="5"/>
  <c r="BP358" i="5"/>
  <c r="BP359" i="5"/>
  <c r="BP360" i="5"/>
  <c r="BP361" i="5"/>
  <c r="BP362" i="5"/>
  <c r="BP363" i="5"/>
  <c r="BP364" i="5"/>
  <c r="BP365" i="5"/>
  <c r="BP366" i="5"/>
  <c r="BP367" i="5"/>
  <c r="BP368" i="5"/>
  <c r="BP369" i="5"/>
  <c r="BP370" i="5"/>
  <c r="BP371" i="5"/>
  <c r="BP372" i="5"/>
  <c r="BP373" i="5"/>
  <c r="BP374" i="5"/>
  <c r="BP375" i="5"/>
  <c r="BP376" i="5"/>
  <c r="BP377" i="5"/>
  <c r="BP378" i="5"/>
  <c r="BP379" i="5"/>
  <c r="BP380" i="5"/>
  <c r="BP381" i="5"/>
  <c r="BP382" i="5"/>
  <c r="BP383" i="5"/>
  <c r="BP384" i="5"/>
  <c r="BP2" i="5"/>
  <c r="BO3" i="5"/>
  <c r="BO4" i="5"/>
  <c r="BO5" i="5"/>
  <c r="BO6" i="5"/>
  <c r="BO7" i="5"/>
  <c r="BO8" i="5"/>
  <c r="BO9" i="5"/>
  <c r="BO10" i="5"/>
  <c r="BO11" i="5"/>
  <c r="BO12" i="5"/>
  <c r="BO13" i="5"/>
  <c r="BO14" i="5"/>
  <c r="BO15" i="5"/>
  <c r="BO16" i="5"/>
  <c r="BO17" i="5"/>
  <c r="BO18" i="5"/>
  <c r="BO19" i="5"/>
  <c r="BO20" i="5"/>
  <c r="BO21" i="5"/>
  <c r="BO22" i="5"/>
  <c r="BO23" i="5"/>
  <c r="BO24" i="5"/>
  <c r="BO25" i="5"/>
  <c r="BO26" i="5"/>
  <c r="BO27" i="5"/>
  <c r="BO28" i="5"/>
  <c r="BO29" i="5"/>
  <c r="BO30" i="5"/>
  <c r="BO31" i="5"/>
  <c r="BO32" i="5"/>
  <c r="BO33" i="5"/>
  <c r="BO34" i="5"/>
  <c r="BO35" i="5"/>
  <c r="BO36" i="5"/>
  <c r="BO37" i="5"/>
  <c r="BO38" i="5"/>
  <c r="BO39" i="5"/>
  <c r="BO40" i="5"/>
  <c r="BO41" i="5"/>
  <c r="BO42" i="5"/>
  <c r="BO43" i="5"/>
  <c r="BO44" i="5"/>
  <c r="BO45" i="5"/>
  <c r="BO46" i="5"/>
  <c r="BO47" i="5"/>
  <c r="BO48" i="5"/>
  <c r="BO49" i="5"/>
  <c r="BO50" i="5"/>
  <c r="BO51" i="5"/>
  <c r="BO52" i="5"/>
  <c r="BO53" i="5"/>
  <c r="BO54" i="5"/>
  <c r="BO55" i="5"/>
  <c r="BO56" i="5"/>
  <c r="BO57" i="5"/>
  <c r="BO58" i="5"/>
  <c r="BO59" i="5"/>
  <c r="BO60" i="5"/>
  <c r="BO61" i="5"/>
  <c r="BO62" i="5"/>
  <c r="BO63" i="5"/>
  <c r="BO64" i="5"/>
  <c r="BO65" i="5"/>
  <c r="BO66" i="5"/>
  <c r="BO67" i="5"/>
  <c r="BO68" i="5"/>
  <c r="BO69" i="5"/>
  <c r="BO70" i="5"/>
  <c r="BO71" i="5"/>
  <c r="BO72" i="5"/>
  <c r="BO73" i="5"/>
  <c r="BO74" i="5"/>
  <c r="BO75" i="5"/>
  <c r="BO76" i="5"/>
  <c r="BO77" i="5"/>
  <c r="BO78" i="5"/>
  <c r="BO79" i="5"/>
  <c r="BO80" i="5"/>
  <c r="BO81" i="5"/>
  <c r="BO82" i="5"/>
  <c r="BO83" i="5"/>
  <c r="BO84" i="5"/>
  <c r="BO85" i="5"/>
  <c r="BO86" i="5"/>
  <c r="BO87" i="5"/>
  <c r="BO88" i="5"/>
  <c r="BO89" i="5"/>
  <c r="BO90" i="5"/>
  <c r="BO91" i="5"/>
  <c r="BO92" i="5"/>
  <c r="BO93" i="5"/>
  <c r="BO94" i="5"/>
  <c r="BO95" i="5"/>
  <c r="BO96" i="5"/>
  <c r="BO97" i="5"/>
  <c r="BO98" i="5"/>
  <c r="BO99" i="5"/>
  <c r="BO100" i="5"/>
  <c r="BO101" i="5"/>
  <c r="BO102" i="5"/>
  <c r="BO103" i="5"/>
  <c r="BO104" i="5"/>
  <c r="BO105" i="5"/>
  <c r="BO106" i="5"/>
  <c r="BO107" i="5"/>
  <c r="BO108" i="5"/>
  <c r="BO109" i="5"/>
  <c r="BO110" i="5"/>
  <c r="BO111" i="5"/>
  <c r="BO112" i="5"/>
  <c r="BO113" i="5"/>
  <c r="BO114" i="5"/>
  <c r="BO115" i="5"/>
  <c r="BO116" i="5"/>
  <c r="BO117" i="5"/>
  <c r="BO118" i="5"/>
  <c r="BO119" i="5"/>
  <c r="BO120" i="5"/>
  <c r="BO121" i="5"/>
  <c r="BO122" i="5"/>
  <c r="BO123" i="5"/>
  <c r="BO124" i="5"/>
  <c r="BO125" i="5"/>
  <c r="BO126" i="5"/>
  <c r="BO127" i="5"/>
  <c r="BO128" i="5"/>
  <c r="BO129" i="5"/>
  <c r="BO130" i="5"/>
  <c r="BO131" i="5"/>
  <c r="BO132" i="5"/>
  <c r="BO133" i="5"/>
  <c r="BO134" i="5"/>
  <c r="BO135" i="5"/>
  <c r="BO136" i="5"/>
  <c r="BO137" i="5"/>
  <c r="BO138" i="5"/>
  <c r="BO139" i="5"/>
  <c r="BO140" i="5"/>
  <c r="BO141" i="5"/>
  <c r="BO142" i="5"/>
  <c r="BO143" i="5"/>
  <c r="BO144" i="5"/>
  <c r="BO145" i="5"/>
  <c r="BO146" i="5"/>
  <c r="BO147" i="5"/>
  <c r="BO148" i="5"/>
  <c r="BO149" i="5"/>
  <c r="BO150" i="5"/>
  <c r="BO151" i="5"/>
  <c r="BO152" i="5"/>
  <c r="BO153" i="5"/>
  <c r="BO154" i="5"/>
  <c r="BO155" i="5"/>
  <c r="BO156" i="5"/>
  <c r="BO157" i="5"/>
  <c r="BO158" i="5"/>
  <c r="BO159" i="5"/>
  <c r="BO160" i="5"/>
  <c r="BO161" i="5"/>
  <c r="BO162" i="5"/>
  <c r="BO163" i="5"/>
  <c r="BO164" i="5"/>
  <c r="BO165" i="5"/>
  <c r="BO166" i="5"/>
  <c r="BO167" i="5"/>
  <c r="BO168" i="5"/>
  <c r="BO169" i="5"/>
  <c r="BO170" i="5"/>
  <c r="BO171" i="5"/>
  <c r="BO172" i="5"/>
  <c r="BO173" i="5"/>
  <c r="BO174" i="5"/>
  <c r="BO175" i="5"/>
  <c r="BO176" i="5"/>
  <c r="BO177" i="5"/>
  <c r="BO178" i="5"/>
  <c r="BO179" i="5"/>
  <c r="BO180" i="5"/>
  <c r="BO181" i="5"/>
  <c r="BO182" i="5"/>
  <c r="BO183" i="5"/>
  <c r="BO184" i="5"/>
  <c r="BO185" i="5"/>
  <c r="BO186" i="5"/>
  <c r="BO187" i="5"/>
  <c r="BO188" i="5"/>
  <c r="BO189" i="5"/>
  <c r="BO190" i="5"/>
  <c r="BO191" i="5"/>
  <c r="BO192" i="5"/>
  <c r="BO193" i="5"/>
  <c r="BO194" i="5"/>
  <c r="BO195" i="5"/>
  <c r="BO196" i="5"/>
  <c r="BO197" i="5"/>
  <c r="BO198" i="5"/>
  <c r="BO199" i="5"/>
  <c r="BO200" i="5"/>
  <c r="BO201" i="5"/>
  <c r="BO202" i="5"/>
  <c r="BO203" i="5"/>
  <c r="BO204" i="5"/>
  <c r="BO205" i="5"/>
  <c r="BO206" i="5"/>
  <c r="BO207" i="5"/>
  <c r="BO208" i="5"/>
  <c r="BO209" i="5"/>
  <c r="BO210" i="5"/>
  <c r="BO211" i="5"/>
  <c r="BO212" i="5"/>
  <c r="BO213" i="5"/>
  <c r="BO214" i="5"/>
  <c r="BO215" i="5"/>
  <c r="BO216" i="5"/>
  <c r="BO217" i="5"/>
  <c r="BO218" i="5"/>
  <c r="BO219" i="5"/>
  <c r="BO220" i="5"/>
  <c r="BO221" i="5"/>
  <c r="BO222" i="5"/>
  <c r="BO223" i="5"/>
  <c r="BO224" i="5"/>
  <c r="BO225" i="5"/>
  <c r="BO226" i="5"/>
  <c r="BO227" i="5"/>
  <c r="BO228" i="5"/>
  <c r="BO229" i="5"/>
  <c r="BO230" i="5"/>
  <c r="BO231" i="5"/>
  <c r="BO232" i="5"/>
  <c r="BO233" i="5"/>
  <c r="BO234" i="5"/>
  <c r="BO235" i="5"/>
  <c r="BO236" i="5"/>
  <c r="BO237" i="5"/>
  <c r="BO238" i="5"/>
  <c r="BO239" i="5"/>
  <c r="BO240" i="5"/>
  <c r="BO241" i="5"/>
  <c r="BO242" i="5"/>
  <c r="BO243" i="5"/>
  <c r="BO244" i="5"/>
  <c r="BO245" i="5"/>
  <c r="BO246" i="5"/>
  <c r="BO247" i="5"/>
  <c r="BO248" i="5"/>
  <c r="BO249" i="5"/>
  <c r="BO250" i="5"/>
  <c r="BO251" i="5"/>
  <c r="BO252" i="5"/>
  <c r="BO253" i="5"/>
  <c r="BO254" i="5"/>
  <c r="BO255" i="5"/>
  <c r="BO256" i="5"/>
  <c r="BO257" i="5"/>
  <c r="BO258" i="5"/>
  <c r="BO259" i="5"/>
  <c r="BO260" i="5"/>
  <c r="BO261" i="5"/>
  <c r="BO262" i="5"/>
  <c r="BO263" i="5"/>
  <c r="BO264" i="5"/>
  <c r="BO265" i="5"/>
  <c r="BO266" i="5"/>
  <c r="BO267" i="5"/>
  <c r="BO268" i="5"/>
  <c r="BO269" i="5"/>
  <c r="BO270" i="5"/>
  <c r="BO271" i="5"/>
  <c r="BO272" i="5"/>
  <c r="BO273" i="5"/>
  <c r="BO274" i="5"/>
  <c r="BO275" i="5"/>
  <c r="BO276" i="5"/>
  <c r="BO277" i="5"/>
  <c r="BO278" i="5"/>
  <c r="BO279" i="5"/>
  <c r="BO280" i="5"/>
  <c r="BO281" i="5"/>
  <c r="BO282" i="5"/>
  <c r="BO283" i="5"/>
  <c r="BO284" i="5"/>
  <c r="BO285" i="5"/>
  <c r="BO286" i="5"/>
  <c r="BO287" i="5"/>
  <c r="BO288" i="5"/>
  <c r="BO289" i="5"/>
  <c r="BO290" i="5"/>
  <c r="BO291" i="5"/>
  <c r="BO292" i="5"/>
  <c r="BO293" i="5"/>
  <c r="BO294" i="5"/>
  <c r="BO295" i="5"/>
  <c r="BO296" i="5"/>
  <c r="BO297" i="5"/>
  <c r="BO298" i="5"/>
  <c r="BO299" i="5"/>
  <c r="BO300" i="5"/>
  <c r="BO301" i="5"/>
  <c r="BO302" i="5"/>
  <c r="BO303" i="5"/>
  <c r="BO304" i="5"/>
  <c r="BO305" i="5"/>
  <c r="BO306" i="5"/>
  <c r="BO307" i="5"/>
  <c r="BO308" i="5"/>
  <c r="BO309" i="5"/>
  <c r="BO310" i="5"/>
  <c r="BO311" i="5"/>
  <c r="BO312" i="5"/>
  <c r="BO313" i="5"/>
  <c r="BO314" i="5"/>
  <c r="BO315" i="5"/>
  <c r="BO316" i="5"/>
  <c r="BO317" i="5"/>
  <c r="BO318" i="5"/>
  <c r="BO319" i="5"/>
  <c r="BO320" i="5"/>
  <c r="BO321" i="5"/>
  <c r="BO322" i="5"/>
  <c r="BO323" i="5"/>
  <c r="BO324" i="5"/>
  <c r="BO325" i="5"/>
  <c r="BO326" i="5"/>
  <c r="BO327" i="5"/>
  <c r="BO328" i="5"/>
  <c r="BO329" i="5"/>
  <c r="BO330" i="5"/>
  <c r="BO331" i="5"/>
  <c r="BO332" i="5"/>
  <c r="BO333" i="5"/>
  <c r="BO334" i="5"/>
  <c r="BO335" i="5"/>
  <c r="BO336" i="5"/>
  <c r="BO337" i="5"/>
  <c r="BO338" i="5"/>
  <c r="BO339" i="5"/>
  <c r="BO340" i="5"/>
  <c r="BO341" i="5"/>
  <c r="BO342" i="5"/>
  <c r="BO343" i="5"/>
  <c r="BO344" i="5"/>
  <c r="BO345" i="5"/>
  <c r="BO346" i="5"/>
  <c r="BO347" i="5"/>
  <c r="BO348" i="5"/>
  <c r="BO349" i="5"/>
  <c r="BO350" i="5"/>
  <c r="BO351" i="5"/>
  <c r="BO352" i="5"/>
  <c r="BO353" i="5"/>
  <c r="BO354" i="5"/>
  <c r="BO355" i="5"/>
  <c r="BO356" i="5"/>
  <c r="BO357" i="5"/>
  <c r="BO358" i="5"/>
  <c r="BO359" i="5"/>
  <c r="BO360" i="5"/>
  <c r="BO361" i="5"/>
  <c r="BO362" i="5"/>
  <c r="BO363" i="5"/>
  <c r="BO364" i="5"/>
  <c r="BO365" i="5"/>
  <c r="BO366" i="5"/>
  <c r="BO367" i="5"/>
  <c r="BO368" i="5"/>
  <c r="BO369" i="5"/>
  <c r="BO370" i="5"/>
  <c r="BO371" i="5"/>
  <c r="BO372" i="5"/>
  <c r="BO373" i="5"/>
  <c r="BO374" i="5"/>
  <c r="BO375" i="5"/>
  <c r="BO376" i="5"/>
  <c r="BO377" i="5"/>
  <c r="BO378" i="5"/>
  <c r="BO379" i="5"/>
  <c r="BO380" i="5"/>
  <c r="BO381" i="5"/>
  <c r="BO382" i="5"/>
  <c r="BO383" i="5"/>
  <c r="BO384" i="5"/>
  <c r="BO2" i="5"/>
  <c r="BN3" i="5"/>
  <c r="BN4" i="5"/>
  <c r="BN5" i="5"/>
  <c r="BN6" i="5"/>
  <c r="BN7" i="5"/>
  <c r="BN8" i="5"/>
  <c r="BN9" i="5"/>
  <c r="BN10" i="5"/>
  <c r="BN11" i="5"/>
  <c r="BN12" i="5"/>
  <c r="BN13" i="5"/>
  <c r="BN14" i="5"/>
  <c r="BN15" i="5"/>
  <c r="BN16" i="5"/>
  <c r="BN17" i="5"/>
  <c r="BN18" i="5"/>
  <c r="BN19" i="5"/>
  <c r="BN20" i="5"/>
  <c r="BN21" i="5"/>
  <c r="BN22" i="5"/>
  <c r="BN23" i="5"/>
  <c r="BN24" i="5"/>
  <c r="BN25" i="5"/>
  <c r="BN26" i="5"/>
  <c r="BN27" i="5"/>
  <c r="BN28" i="5"/>
  <c r="BN29" i="5"/>
  <c r="BN30" i="5"/>
  <c r="BN31" i="5"/>
  <c r="BN32" i="5"/>
  <c r="BN33" i="5"/>
  <c r="BN34" i="5"/>
  <c r="BN35" i="5"/>
  <c r="BN36" i="5"/>
  <c r="BN37" i="5"/>
  <c r="BN38" i="5"/>
  <c r="BN39" i="5"/>
  <c r="BN40" i="5"/>
  <c r="BN41" i="5"/>
  <c r="BN42" i="5"/>
  <c r="BN43" i="5"/>
  <c r="BN44" i="5"/>
  <c r="BN45" i="5"/>
  <c r="BN46" i="5"/>
  <c r="BN47" i="5"/>
  <c r="BN48" i="5"/>
  <c r="BN49" i="5"/>
  <c r="BN50" i="5"/>
  <c r="BN51" i="5"/>
  <c r="BN52" i="5"/>
  <c r="BN53" i="5"/>
  <c r="BN54" i="5"/>
  <c r="BN55" i="5"/>
  <c r="BN56" i="5"/>
  <c r="BN57" i="5"/>
  <c r="BN58" i="5"/>
  <c r="BN59" i="5"/>
  <c r="BN60" i="5"/>
  <c r="BN61" i="5"/>
  <c r="BN62" i="5"/>
  <c r="BN63" i="5"/>
  <c r="BN64" i="5"/>
  <c r="BN65" i="5"/>
  <c r="BN66" i="5"/>
  <c r="BN67" i="5"/>
  <c r="BN68" i="5"/>
  <c r="BN69" i="5"/>
  <c r="BN70" i="5"/>
  <c r="BN71" i="5"/>
  <c r="BN72" i="5"/>
  <c r="BN73" i="5"/>
  <c r="BN74" i="5"/>
  <c r="BN75" i="5"/>
  <c r="BN76" i="5"/>
  <c r="BN77" i="5"/>
  <c r="BN78" i="5"/>
  <c r="BN79" i="5"/>
  <c r="BN80" i="5"/>
  <c r="BN81" i="5"/>
  <c r="BN82" i="5"/>
  <c r="BN83" i="5"/>
  <c r="BN84" i="5"/>
  <c r="BN85" i="5"/>
  <c r="BN86" i="5"/>
  <c r="BN87" i="5"/>
  <c r="BN88" i="5"/>
  <c r="BN89" i="5"/>
  <c r="BN90" i="5"/>
  <c r="BN91" i="5"/>
  <c r="BN92" i="5"/>
  <c r="BN93" i="5"/>
  <c r="BN94" i="5"/>
  <c r="BN95" i="5"/>
  <c r="BN96" i="5"/>
  <c r="BN97" i="5"/>
  <c r="BN98" i="5"/>
  <c r="BN99" i="5"/>
  <c r="BN100" i="5"/>
  <c r="BN101" i="5"/>
  <c r="BN102" i="5"/>
  <c r="BN103" i="5"/>
  <c r="BN104" i="5"/>
  <c r="BN105" i="5"/>
  <c r="BN106" i="5"/>
  <c r="BN107" i="5"/>
  <c r="BN108" i="5"/>
  <c r="BN109" i="5"/>
  <c r="BN110" i="5"/>
  <c r="BN111" i="5"/>
  <c r="BN112" i="5"/>
  <c r="BN113" i="5"/>
  <c r="BN114" i="5"/>
  <c r="BN115" i="5"/>
  <c r="BN116" i="5"/>
  <c r="BN117" i="5"/>
  <c r="BN118" i="5"/>
  <c r="BN119" i="5"/>
  <c r="BN120" i="5"/>
  <c r="BN121" i="5"/>
  <c r="BN122" i="5"/>
  <c r="BN123" i="5"/>
  <c r="BN124" i="5"/>
  <c r="BN125" i="5"/>
  <c r="BN126" i="5"/>
  <c r="BN127" i="5"/>
  <c r="BN128" i="5"/>
  <c r="BN129" i="5"/>
  <c r="BN130" i="5"/>
  <c r="BN131" i="5"/>
  <c r="BN132" i="5"/>
  <c r="BN133" i="5"/>
  <c r="BN134" i="5"/>
  <c r="BN135" i="5"/>
  <c r="BN136" i="5"/>
  <c r="BN137" i="5"/>
  <c r="BN138" i="5"/>
  <c r="BN139" i="5"/>
  <c r="BN140" i="5"/>
  <c r="BN141" i="5"/>
  <c r="BN142" i="5"/>
  <c r="BN143" i="5"/>
  <c r="BN144" i="5"/>
  <c r="BN145" i="5"/>
  <c r="BN146" i="5"/>
  <c r="BN147" i="5"/>
  <c r="BN148" i="5"/>
  <c r="BN149" i="5"/>
  <c r="BN150" i="5"/>
  <c r="BN151" i="5"/>
  <c r="BN152" i="5"/>
  <c r="BN153" i="5"/>
  <c r="BN154" i="5"/>
  <c r="BN155" i="5"/>
  <c r="BN156" i="5"/>
  <c r="BN157" i="5"/>
  <c r="BN158" i="5"/>
  <c r="BN159" i="5"/>
  <c r="BN160" i="5"/>
  <c r="BN161" i="5"/>
  <c r="BN162" i="5"/>
  <c r="BN163" i="5"/>
  <c r="BN164" i="5"/>
  <c r="BN165" i="5"/>
  <c r="BN166" i="5"/>
  <c r="BN167" i="5"/>
  <c r="BN168" i="5"/>
  <c r="BN169" i="5"/>
  <c r="BN170" i="5"/>
  <c r="BN171" i="5"/>
  <c r="BN172" i="5"/>
  <c r="BN173" i="5"/>
  <c r="BN174" i="5"/>
  <c r="BN175" i="5"/>
  <c r="BN176" i="5"/>
  <c r="BN177" i="5"/>
  <c r="BN178" i="5"/>
  <c r="BN179" i="5"/>
  <c r="BN180" i="5"/>
  <c r="BN181" i="5"/>
  <c r="BN182" i="5"/>
  <c r="BN183" i="5"/>
  <c r="BN184" i="5"/>
  <c r="BN185" i="5"/>
  <c r="BN186" i="5"/>
  <c r="BN187" i="5"/>
  <c r="BN188" i="5"/>
  <c r="BN189" i="5"/>
  <c r="BN190" i="5"/>
  <c r="BN191" i="5"/>
  <c r="BN192" i="5"/>
  <c r="BN193" i="5"/>
  <c r="BN194" i="5"/>
  <c r="BN195" i="5"/>
  <c r="BN196" i="5"/>
  <c r="BN197" i="5"/>
  <c r="BN198" i="5"/>
  <c r="BN199" i="5"/>
  <c r="BN200" i="5"/>
  <c r="BN201" i="5"/>
  <c r="BN202" i="5"/>
  <c r="BN203" i="5"/>
  <c r="BN204" i="5"/>
  <c r="BN205" i="5"/>
  <c r="BN206" i="5"/>
  <c r="BN207" i="5"/>
  <c r="BN208" i="5"/>
  <c r="BN209" i="5"/>
  <c r="BN210" i="5"/>
  <c r="BN211" i="5"/>
  <c r="BN212" i="5"/>
  <c r="BN213" i="5"/>
  <c r="BN214" i="5"/>
  <c r="BN215" i="5"/>
  <c r="BN216" i="5"/>
  <c r="BN217" i="5"/>
  <c r="BN218" i="5"/>
  <c r="BN219" i="5"/>
  <c r="BN220" i="5"/>
  <c r="BN221" i="5"/>
  <c r="BN222" i="5"/>
  <c r="BN223" i="5"/>
  <c r="BN224" i="5"/>
  <c r="BN225" i="5"/>
  <c r="BN226" i="5"/>
  <c r="BN227" i="5"/>
  <c r="BN228" i="5"/>
  <c r="BN229" i="5"/>
  <c r="BN230" i="5"/>
  <c r="BN231" i="5"/>
  <c r="BN232" i="5"/>
  <c r="BN233" i="5"/>
  <c r="BN234" i="5"/>
  <c r="BN235" i="5"/>
  <c r="BN236" i="5"/>
  <c r="BN237" i="5"/>
  <c r="BN238" i="5"/>
  <c r="BN239" i="5"/>
  <c r="BN240" i="5"/>
  <c r="BN241" i="5"/>
  <c r="BN242" i="5"/>
  <c r="BN243" i="5"/>
  <c r="BN244" i="5"/>
  <c r="BN245" i="5"/>
  <c r="BN246" i="5"/>
  <c r="BN247" i="5"/>
  <c r="BN248" i="5"/>
  <c r="BN249" i="5"/>
  <c r="BN250" i="5"/>
  <c r="BN251" i="5"/>
  <c r="BN252" i="5"/>
  <c r="BN253" i="5"/>
  <c r="BN254" i="5"/>
  <c r="BN255" i="5"/>
  <c r="BN256" i="5"/>
  <c r="BN257" i="5"/>
  <c r="BN258" i="5"/>
  <c r="BN259" i="5"/>
  <c r="BN260" i="5"/>
  <c r="BN261" i="5"/>
  <c r="BN262" i="5"/>
  <c r="BN263" i="5"/>
  <c r="BN264" i="5"/>
  <c r="BN265" i="5"/>
  <c r="BN266" i="5"/>
  <c r="BN267" i="5"/>
  <c r="BN268" i="5"/>
  <c r="BN269" i="5"/>
  <c r="BN270" i="5"/>
  <c r="BN271" i="5"/>
  <c r="BN272" i="5"/>
  <c r="BN273" i="5"/>
  <c r="BN274" i="5"/>
  <c r="BN275" i="5"/>
  <c r="BN276" i="5"/>
  <c r="BN277" i="5"/>
  <c r="BN278" i="5"/>
  <c r="BN279" i="5"/>
  <c r="BN280" i="5"/>
  <c r="BN281" i="5"/>
  <c r="BN282" i="5"/>
  <c r="BN283" i="5"/>
  <c r="BN284" i="5"/>
  <c r="BN285" i="5"/>
  <c r="BN286" i="5"/>
  <c r="BN287" i="5"/>
  <c r="BN288" i="5"/>
  <c r="BN289" i="5"/>
  <c r="BN290" i="5"/>
  <c r="BN291" i="5"/>
  <c r="BN292" i="5"/>
  <c r="BN293" i="5"/>
  <c r="BN294" i="5"/>
  <c r="BN295" i="5"/>
  <c r="BN296" i="5"/>
  <c r="BN297" i="5"/>
  <c r="BN298" i="5"/>
  <c r="BN299" i="5"/>
  <c r="BN300" i="5"/>
  <c r="BN301" i="5"/>
  <c r="BN302" i="5"/>
  <c r="BN303" i="5"/>
  <c r="BN304" i="5"/>
  <c r="BN305" i="5"/>
  <c r="BN306" i="5"/>
  <c r="BN307" i="5"/>
  <c r="BN308" i="5"/>
  <c r="BN309" i="5"/>
  <c r="BN310" i="5"/>
  <c r="BN311" i="5"/>
  <c r="BN312" i="5"/>
  <c r="BN313" i="5"/>
  <c r="BN314" i="5"/>
  <c r="BN315" i="5"/>
  <c r="BN316" i="5"/>
  <c r="BN317" i="5"/>
  <c r="BN318" i="5"/>
  <c r="BN319" i="5"/>
  <c r="BN320" i="5"/>
  <c r="BN321" i="5"/>
  <c r="BN322" i="5"/>
  <c r="BN323" i="5"/>
  <c r="BN324" i="5"/>
  <c r="BN325" i="5"/>
  <c r="BN326" i="5"/>
  <c r="BN327" i="5"/>
  <c r="BN328" i="5"/>
  <c r="BN329" i="5"/>
  <c r="BN330" i="5"/>
  <c r="BN331" i="5"/>
  <c r="BN332" i="5"/>
  <c r="BN333" i="5"/>
  <c r="BN334" i="5"/>
  <c r="BN335" i="5"/>
  <c r="BN336" i="5"/>
  <c r="BN337" i="5"/>
  <c r="BN338" i="5"/>
  <c r="BN339" i="5"/>
  <c r="BN340" i="5"/>
  <c r="BN341" i="5"/>
  <c r="BN342" i="5"/>
  <c r="BN343" i="5"/>
  <c r="BN344" i="5"/>
  <c r="BN345" i="5"/>
  <c r="BN346" i="5"/>
  <c r="BN347" i="5"/>
  <c r="BN348" i="5"/>
  <c r="BN349" i="5"/>
  <c r="BN350" i="5"/>
  <c r="BN351" i="5"/>
  <c r="BN352" i="5"/>
  <c r="BN353" i="5"/>
  <c r="BN354" i="5"/>
  <c r="BN355" i="5"/>
  <c r="BN356" i="5"/>
  <c r="BN357" i="5"/>
  <c r="BN358" i="5"/>
  <c r="BN359" i="5"/>
  <c r="BN360" i="5"/>
  <c r="BN361" i="5"/>
  <c r="BN362" i="5"/>
  <c r="BN363" i="5"/>
  <c r="BN364" i="5"/>
  <c r="BN365" i="5"/>
  <c r="BN366" i="5"/>
  <c r="BN367" i="5"/>
  <c r="BN368" i="5"/>
  <c r="BN369" i="5"/>
  <c r="BN370" i="5"/>
  <c r="BN371" i="5"/>
  <c r="BN372" i="5"/>
  <c r="BN373" i="5"/>
  <c r="BN374" i="5"/>
  <c r="BN375" i="5"/>
  <c r="BN376" i="5"/>
  <c r="BN377" i="5"/>
  <c r="BN378" i="5"/>
  <c r="BN379" i="5"/>
  <c r="BN380" i="5"/>
  <c r="BN381" i="5"/>
  <c r="BN382" i="5"/>
  <c r="BN383" i="5"/>
  <c r="BN384" i="5"/>
  <c r="BN2" i="5"/>
  <c r="BM3" i="5"/>
  <c r="BM4" i="5"/>
  <c r="BM5" i="5"/>
  <c r="BM6" i="5"/>
  <c r="BM7" i="5"/>
  <c r="BM8" i="5"/>
  <c r="BM9" i="5"/>
  <c r="BM10" i="5"/>
  <c r="BM11" i="5"/>
  <c r="BM12" i="5"/>
  <c r="BM13" i="5"/>
  <c r="BM14" i="5"/>
  <c r="BM15" i="5"/>
  <c r="BM16" i="5"/>
  <c r="BM17" i="5"/>
  <c r="BM18" i="5"/>
  <c r="BM19" i="5"/>
  <c r="BM20" i="5"/>
  <c r="BM21" i="5"/>
  <c r="BM22" i="5"/>
  <c r="BM23" i="5"/>
  <c r="BM24" i="5"/>
  <c r="BM25" i="5"/>
  <c r="BM26" i="5"/>
  <c r="BM27" i="5"/>
  <c r="BM28" i="5"/>
  <c r="BM29" i="5"/>
  <c r="BM30" i="5"/>
  <c r="BM31" i="5"/>
  <c r="BM32" i="5"/>
  <c r="BM33" i="5"/>
  <c r="BM34" i="5"/>
  <c r="BM35" i="5"/>
  <c r="BM36" i="5"/>
  <c r="BM37" i="5"/>
  <c r="BM38" i="5"/>
  <c r="BM39" i="5"/>
  <c r="BM40" i="5"/>
  <c r="BM41" i="5"/>
  <c r="BM42" i="5"/>
  <c r="BM43" i="5"/>
  <c r="BM44" i="5"/>
  <c r="BM45" i="5"/>
  <c r="BM46" i="5"/>
  <c r="BM47" i="5"/>
  <c r="BM48" i="5"/>
  <c r="BM49" i="5"/>
  <c r="BM50" i="5"/>
  <c r="BM51" i="5"/>
  <c r="BM52" i="5"/>
  <c r="BM53" i="5"/>
  <c r="BM54" i="5"/>
  <c r="BM55" i="5"/>
  <c r="BM56" i="5"/>
  <c r="BM57" i="5"/>
  <c r="BM58" i="5"/>
  <c r="BM59" i="5"/>
  <c r="BM60" i="5"/>
  <c r="BM61" i="5"/>
  <c r="BM62" i="5"/>
  <c r="BM63" i="5"/>
  <c r="BM64" i="5"/>
  <c r="BM65" i="5"/>
  <c r="BM66" i="5"/>
  <c r="BM67" i="5"/>
  <c r="BM68" i="5"/>
  <c r="BM69" i="5"/>
  <c r="BM70" i="5"/>
  <c r="BM71" i="5"/>
  <c r="BM72" i="5"/>
  <c r="BM73" i="5"/>
  <c r="BM74" i="5"/>
  <c r="BM75" i="5"/>
  <c r="BM76" i="5"/>
  <c r="BM77" i="5"/>
  <c r="BM78" i="5"/>
  <c r="BM79" i="5"/>
  <c r="BM80" i="5"/>
  <c r="BM81" i="5"/>
  <c r="BM82" i="5"/>
  <c r="BM83" i="5"/>
  <c r="BM84" i="5"/>
  <c r="BM85" i="5"/>
  <c r="BM86" i="5"/>
  <c r="BM87" i="5"/>
  <c r="BM88" i="5"/>
  <c r="BM89" i="5"/>
  <c r="BM90" i="5"/>
  <c r="BM91" i="5"/>
  <c r="BM92" i="5"/>
  <c r="BM93" i="5"/>
  <c r="BM94" i="5"/>
  <c r="BM95" i="5"/>
  <c r="BM96" i="5"/>
  <c r="BM97" i="5"/>
  <c r="BM98" i="5"/>
  <c r="BM99" i="5"/>
  <c r="BM100" i="5"/>
  <c r="BM101" i="5"/>
  <c r="BM102" i="5"/>
  <c r="BM103" i="5"/>
  <c r="BM104" i="5"/>
  <c r="BM105" i="5"/>
  <c r="BM106" i="5"/>
  <c r="BM107" i="5"/>
  <c r="BM108" i="5"/>
  <c r="BM109" i="5"/>
  <c r="BM110" i="5"/>
  <c r="BM111" i="5"/>
  <c r="BM112" i="5"/>
  <c r="BM113" i="5"/>
  <c r="BM114" i="5"/>
  <c r="BM115" i="5"/>
  <c r="BM116" i="5"/>
  <c r="BM117" i="5"/>
  <c r="BM118" i="5"/>
  <c r="BM119" i="5"/>
  <c r="BM120" i="5"/>
  <c r="BM121" i="5"/>
  <c r="BM122" i="5"/>
  <c r="BM123" i="5"/>
  <c r="BM124" i="5"/>
  <c r="BM125" i="5"/>
  <c r="BM126" i="5"/>
  <c r="BM127" i="5"/>
  <c r="BM128" i="5"/>
  <c r="BM129" i="5"/>
  <c r="BM130" i="5"/>
  <c r="BM131" i="5"/>
  <c r="BM132" i="5"/>
  <c r="BM133" i="5"/>
  <c r="BM134" i="5"/>
  <c r="BM135" i="5"/>
  <c r="BM136" i="5"/>
  <c r="BM137" i="5"/>
  <c r="BM138" i="5"/>
  <c r="BM139" i="5"/>
  <c r="BM140" i="5"/>
  <c r="BM141" i="5"/>
  <c r="BM142" i="5"/>
  <c r="BM143" i="5"/>
  <c r="BM144" i="5"/>
  <c r="BM145" i="5"/>
  <c r="BM146" i="5"/>
  <c r="BM147" i="5"/>
  <c r="BM148" i="5"/>
  <c r="BM149" i="5"/>
  <c r="BM150" i="5"/>
  <c r="BM151" i="5"/>
  <c r="BM152" i="5"/>
  <c r="BM153" i="5"/>
  <c r="BM154" i="5"/>
  <c r="BM155" i="5"/>
  <c r="BM156" i="5"/>
  <c r="BM157" i="5"/>
  <c r="BM158" i="5"/>
  <c r="BM159" i="5"/>
  <c r="BM160" i="5"/>
  <c r="BM161" i="5"/>
  <c r="BM162" i="5"/>
  <c r="BM163" i="5"/>
  <c r="BM164" i="5"/>
  <c r="BM165" i="5"/>
  <c r="BM166" i="5"/>
  <c r="BM167" i="5"/>
  <c r="BM168" i="5"/>
  <c r="BM169" i="5"/>
  <c r="BM170" i="5"/>
  <c r="BM171" i="5"/>
  <c r="BM172" i="5"/>
  <c r="BM173" i="5"/>
  <c r="BM174" i="5"/>
  <c r="BM175" i="5"/>
  <c r="BM176" i="5"/>
  <c r="BM177" i="5"/>
  <c r="BM178" i="5"/>
  <c r="BM179" i="5"/>
  <c r="BM180" i="5"/>
  <c r="BM181" i="5"/>
  <c r="BM182" i="5"/>
  <c r="BM183" i="5"/>
  <c r="BM184" i="5"/>
  <c r="BM185" i="5"/>
  <c r="BM186" i="5"/>
  <c r="BM187" i="5"/>
  <c r="BM188" i="5"/>
  <c r="BM189" i="5"/>
  <c r="BM190" i="5"/>
  <c r="BM191" i="5"/>
  <c r="BM192" i="5"/>
  <c r="BM193" i="5"/>
  <c r="BM194" i="5"/>
  <c r="BM195" i="5"/>
  <c r="BM196" i="5"/>
  <c r="BM197" i="5"/>
  <c r="BM198" i="5"/>
  <c r="BM199" i="5"/>
  <c r="BM200" i="5"/>
  <c r="BM201" i="5"/>
  <c r="BM202" i="5"/>
  <c r="BM203" i="5"/>
  <c r="BM204" i="5"/>
  <c r="BM205" i="5"/>
  <c r="BM206" i="5"/>
  <c r="BM207" i="5"/>
  <c r="BM208" i="5"/>
  <c r="BM209" i="5"/>
  <c r="BM210" i="5"/>
  <c r="BM211" i="5"/>
  <c r="BM212" i="5"/>
  <c r="BM213" i="5"/>
  <c r="BM214" i="5"/>
  <c r="BM215" i="5"/>
  <c r="BM216" i="5"/>
  <c r="BM217" i="5"/>
  <c r="BM218" i="5"/>
  <c r="BM219" i="5"/>
  <c r="BM220" i="5"/>
  <c r="BM221" i="5"/>
  <c r="BM222" i="5"/>
  <c r="BM223" i="5"/>
  <c r="BM224" i="5"/>
  <c r="BM225" i="5"/>
  <c r="BM226" i="5"/>
  <c r="BM227" i="5"/>
  <c r="BM228" i="5"/>
  <c r="BM229" i="5"/>
  <c r="BM230" i="5"/>
  <c r="BM231" i="5"/>
  <c r="BM232" i="5"/>
  <c r="BM233" i="5"/>
  <c r="BM234" i="5"/>
  <c r="BM235" i="5"/>
  <c r="BM236" i="5"/>
  <c r="BM237" i="5"/>
  <c r="BM238" i="5"/>
  <c r="BM239" i="5"/>
  <c r="BM240" i="5"/>
  <c r="BM241" i="5"/>
  <c r="BM242" i="5"/>
  <c r="BM243" i="5"/>
  <c r="BM244" i="5"/>
  <c r="BM245" i="5"/>
  <c r="BM246" i="5"/>
  <c r="BM247" i="5"/>
  <c r="BM248" i="5"/>
  <c r="BM249" i="5"/>
  <c r="BM250" i="5"/>
  <c r="BM251" i="5"/>
  <c r="BM252" i="5"/>
  <c r="BM253" i="5"/>
  <c r="BM254" i="5"/>
  <c r="BM255" i="5"/>
  <c r="BM256" i="5"/>
  <c r="BM257" i="5"/>
  <c r="BM258" i="5"/>
  <c r="BM259" i="5"/>
  <c r="BM260" i="5"/>
  <c r="BM261" i="5"/>
  <c r="BM262" i="5"/>
  <c r="BM263" i="5"/>
  <c r="BM264" i="5"/>
  <c r="BM265" i="5"/>
  <c r="BM266" i="5"/>
  <c r="BM267" i="5"/>
  <c r="BM268" i="5"/>
  <c r="BM269" i="5"/>
  <c r="BM270" i="5"/>
  <c r="BM271" i="5"/>
  <c r="BM272" i="5"/>
  <c r="BM273" i="5"/>
  <c r="BM274" i="5"/>
  <c r="BM275" i="5"/>
  <c r="BM276" i="5"/>
  <c r="BM277" i="5"/>
  <c r="BM278" i="5"/>
  <c r="BM279" i="5"/>
  <c r="BM280" i="5"/>
  <c r="BM281" i="5"/>
  <c r="BM282" i="5"/>
  <c r="BM283" i="5"/>
  <c r="BM284" i="5"/>
  <c r="BM285" i="5"/>
  <c r="BM286" i="5"/>
  <c r="BM287" i="5"/>
  <c r="BM288" i="5"/>
  <c r="BM289" i="5"/>
  <c r="BM290" i="5"/>
  <c r="BM291" i="5"/>
  <c r="BM292" i="5"/>
  <c r="BM293" i="5"/>
  <c r="BM294" i="5"/>
  <c r="BM295" i="5"/>
  <c r="BM296" i="5"/>
  <c r="BM297" i="5"/>
  <c r="BM298" i="5"/>
  <c r="BM299" i="5"/>
  <c r="BM300" i="5"/>
  <c r="BM301" i="5"/>
  <c r="BM302" i="5"/>
  <c r="BM303" i="5"/>
  <c r="BM304" i="5"/>
  <c r="BM305" i="5"/>
  <c r="BM306" i="5"/>
  <c r="BM307" i="5"/>
  <c r="BM308" i="5"/>
  <c r="BM309" i="5"/>
  <c r="BM310" i="5"/>
  <c r="BM311" i="5"/>
  <c r="BM312" i="5"/>
  <c r="BM313" i="5"/>
  <c r="BM314" i="5"/>
  <c r="BM315" i="5"/>
  <c r="BM316" i="5"/>
  <c r="BM317" i="5"/>
  <c r="BM318" i="5"/>
  <c r="BM319" i="5"/>
  <c r="BM320" i="5"/>
  <c r="BM321" i="5"/>
  <c r="BM322" i="5"/>
  <c r="BM323" i="5"/>
  <c r="BM324" i="5"/>
  <c r="BM325" i="5"/>
  <c r="BM326" i="5"/>
  <c r="BM327" i="5"/>
  <c r="BM328" i="5"/>
  <c r="BM329" i="5"/>
  <c r="BM330" i="5"/>
  <c r="BM331" i="5"/>
  <c r="BM332" i="5"/>
  <c r="BM333" i="5"/>
  <c r="BM334" i="5"/>
  <c r="BM335" i="5"/>
  <c r="BM336" i="5"/>
  <c r="BM337" i="5"/>
  <c r="BM338" i="5"/>
  <c r="BM339" i="5"/>
  <c r="BM340" i="5"/>
  <c r="BM341" i="5"/>
  <c r="BM342" i="5"/>
  <c r="BM343" i="5"/>
  <c r="BM344" i="5"/>
  <c r="BM345" i="5"/>
  <c r="BM346" i="5"/>
  <c r="BM347" i="5"/>
  <c r="BM348" i="5"/>
  <c r="BM349" i="5"/>
  <c r="BM350" i="5"/>
  <c r="BM351" i="5"/>
  <c r="BM352" i="5"/>
  <c r="BM353" i="5"/>
  <c r="BM354" i="5"/>
  <c r="BM355" i="5"/>
  <c r="BM356" i="5"/>
  <c r="BM357" i="5"/>
  <c r="BM358" i="5"/>
  <c r="BM359" i="5"/>
  <c r="BM360" i="5"/>
  <c r="BM361" i="5"/>
  <c r="BM362" i="5"/>
  <c r="BM363" i="5"/>
  <c r="BM364" i="5"/>
  <c r="BM365" i="5"/>
  <c r="BM366" i="5"/>
  <c r="BM367" i="5"/>
  <c r="BM368" i="5"/>
  <c r="BM369" i="5"/>
  <c r="BM370" i="5"/>
  <c r="BM371" i="5"/>
  <c r="BM372" i="5"/>
  <c r="BM373" i="5"/>
  <c r="BM374" i="5"/>
  <c r="BM375" i="5"/>
  <c r="BM376" i="5"/>
  <c r="BM377" i="5"/>
  <c r="BM378" i="5"/>
  <c r="BM379" i="5"/>
  <c r="BM380" i="5"/>
  <c r="BM381" i="5"/>
  <c r="BM382" i="5"/>
  <c r="BM383" i="5"/>
  <c r="BM384" i="5"/>
  <c r="BM2" i="5"/>
  <c r="BL3" i="5"/>
  <c r="BL4" i="5"/>
  <c r="BL5" i="5"/>
  <c r="BL6" i="5"/>
  <c r="BL7" i="5"/>
  <c r="BL8" i="5"/>
  <c r="BL9" i="5"/>
  <c r="BL10" i="5"/>
  <c r="BL11" i="5"/>
  <c r="BL12" i="5"/>
  <c r="BL13" i="5"/>
  <c r="BL14" i="5"/>
  <c r="BL15" i="5"/>
  <c r="BL16" i="5"/>
  <c r="BL17" i="5"/>
  <c r="BL18" i="5"/>
  <c r="BL19" i="5"/>
  <c r="BL20" i="5"/>
  <c r="BL21" i="5"/>
  <c r="BL22" i="5"/>
  <c r="BL23" i="5"/>
  <c r="BL24" i="5"/>
  <c r="BL25" i="5"/>
  <c r="BL26" i="5"/>
  <c r="BL27" i="5"/>
  <c r="BL28" i="5"/>
  <c r="BL29" i="5"/>
  <c r="BL30" i="5"/>
  <c r="BL31" i="5"/>
  <c r="BL32" i="5"/>
  <c r="BL33" i="5"/>
  <c r="BL34" i="5"/>
  <c r="BL35" i="5"/>
  <c r="BL36" i="5"/>
  <c r="BL37" i="5"/>
  <c r="BL38" i="5"/>
  <c r="BL39" i="5"/>
  <c r="BL40" i="5"/>
  <c r="BL41" i="5"/>
  <c r="BL42" i="5"/>
  <c r="BL43" i="5"/>
  <c r="BL44" i="5"/>
  <c r="BL45" i="5"/>
  <c r="BL46" i="5"/>
  <c r="BL47" i="5"/>
  <c r="BL48" i="5"/>
  <c r="BL49" i="5"/>
  <c r="BL50" i="5"/>
  <c r="BL51" i="5"/>
  <c r="BL52" i="5"/>
  <c r="BL53" i="5"/>
  <c r="BL54" i="5"/>
  <c r="BL55" i="5"/>
  <c r="BL56" i="5"/>
  <c r="BL57" i="5"/>
  <c r="BL58" i="5"/>
  <c r="BL59" i="5"/>
  <c r="BL60" i="5"/>
  <c r="BL61" i="5"/>
  <c r="BL62" i="5"/>
  <c r="BL63" i="5"/>
  <c r="BL64" i="5"/>
  <c r="BL65" i="5"/>
  <c r="BL66" i="5"/>
  <c r="BL67" i="5"/>
  <c r="BL68" i="5"/>
  <c r="BL69" i="5"/>
  <c r="BL70" i="5"/>
  <c r="BL71" i="5"/>
  <c r="BL72" i="5"/>
  <c r="BL73" i="5"/>
  <c r="BL74" i="5"/>
  <c r="BL75" i="5"/>
  <c r="BL76" i="5"/>
  <c r="BL77" i="5"/>
  <c r="BL78" i="5"/>
  <c r="BL79" i="5"/>
  <c r="BL80" i="5"/>
  <c r="BL81" i="5"/>
  <c r="BL82" i="5"/>
  <c r="BL83" i="5"/>
  <c r="BL84" i="5"/>
  <c r="BL85" i="5"/>
  <c r="BL86" i="5"/>
  <c r="BL87" i="5"/>
  <c r="BL88" i="5"/>
  <c r="BL89" i="5"/>
  <c r="BL90" i="5"/>
  <c r="BL91" i="5"/>
  <c r="BL92" i="5"/>
  <c r="BL93" i="5"/>
  <c r="BL94" i="5"/>
  <c r="BL95" i="5"/>
  <c r="BL96" i="5"/>
  <c r="BL97" i="5"/>
  <c r="BL98" i="5"/>
  <c r="BL99" i="5"/>
  <c r="BL100" i="5"/>
  <c r="BL101" i="5"/>
  <c r="BL102" i="5"/>
  <c r="BL103" i="5"/>
  <c r="BL104" i="5"/>
  <c r="BL105" i="5"/>
  <c r="BL106" i="5"/>
  <c r="BL107" i="5"/>
  <c r="BL108" i="5"/>
  <c r="BL109" i="5"/>
  <c r="BL110" i="5"/>
  <c r="BL111" i="5"/>
  <c r="BL112" i="5"/>
  <c r="BL113" i="5"/>
  <c r="BL114" i="5"/>
  <c r="BL115" i="5"/>
  <c r="BL116" i="5"/>
  <c r="BL117" i="5"/>
  <c r="BL118" i="5"/>
  <c r="BL119" i="5"/>
  <c r="BL120" i="5"/>
  <c r="BL121" i="5"/>
  <c r="BL122" i="5"/>
  <c r="BL123" i="5"/>
  <c r="BL124" i="5"/>
  <c r="BL125" i="5"/>
  <c r="BL126" i="5"/>
  <c r="BL127" i="5"/>
  <c r="BL128" i="5"/>
  <c r="BL129" i="5"/>
  <c r="BL130" i="5"/>
  <c r="BL131" i="5"/>
  <c r="BL132" i="5"/>
  <c r="BL133" i="5"/>
  <c r="BL134" i="5"/>
  <c r="BL135" i="5"/>
  <c r="BL136" i="5"/>
  <c r="BL137" i="5"/>
  <c r="BL138" i="5"/>
  <c r="BL139" i="5"/>
  <c r="BL140" i="5"/>
  <c r="BL141" i="5"/>
  <c r="BL142" i="5"/>
  <c r="BL143" i="5"/>
  <c r="BL144" i="5"/>
  <c r="BL145" i="5"/>
  <c r="BL146" i="5"/>
  <c r="BL147" i="5"/>
  <c r="BL148" i="5"/>
  <c r="BL149" i="5"/>
  <c r="BL150" i="5"/>
  <c r="BL151" i="5"/>
  <c r="BL152" i="5"/>
  <c r="BL153" i="5"/>
  <c r="BL154" i="5"/>
  <c r="BL155" i="5"/>
  <c r="BL156" i="5"/>
  <c r="BL157" i="5"/>
  <c r="BL158" i="5"/>
  <c r="BL159" i="5"/>
  <c r="BL160" i="5"/>
  <c r="BL161" i="5"/>
  <c r="BL162" i="5"/>
  <c r="BL163" i="5"/>
  <c r="BL164" i="5"/>
  <c r="BL165" i="5"/>
  <c r="BL166" i="5"/>
  <c r="BL167" i="5"/>
  <c r="BL168" i="5"/>
  <c r="BL169" i="5"/>
  <c r="BL170" i="5"/>
  <c r="BL171" i="5"/>
  <c r="BL172" i="5"/>
  <c r="BL173" i="5"/>
  <c r="BL174" i="5"/>
  <c r="BL175" i="5"/>
  <c r="BL176" i="5"/>
  <c r="BL177" i="5"/>
  <c r="BL178" i="5"/>
  <c r="BL179" i="5"/>
  <c r="BL180" i="5"/>
  <c r="BL181" i="5"/>
  <c r="BL182" i="5"/>
  <c r="BL183" i="5"/>
  <c r="BL184" i="5"/>
  <c r="BL185" i="5"/>
  <c r="BL186" i="5"/>
  <c r="BL187" i="5"/>
  <c r="BL188" i="5"/>
  <c r="BL189" i="5"/>
  <c r="BL190" i="5"/>
  <c r="BL191" i="5"/>
  <c r="BL192" i="5"/>
  <c r="BL193" i="5"/>
  <c r="BL194" i="5"/>
  <c r="BL195" i="5"/>
  <c r="BL196" i="5"/>
  <c r="BL197" i="5"/>
  <c r="BL198" i="5"/>
  <c r="BL199" i="5"/>
  <c r="BL200" i="5"/>
  <c r="BL201" i="5"/>
  <c r="BL202" i="5"/>
  <c r="BL203" i="5"/>
  <c r="BL204" i="5"/>
  <c r="BL205" i="5"/>
  <c r="BL206" i="5"/>
  <c r="BL207" i="5"/>
  <c r="BL208" i="5"/>
  <c r="BL209" i="5"/>
  <c r="BL210" i="5"/>
  <c r="BL211" i="5"/>
  <c r="BL212" i="5"/>
  <c r="BL213" i="5"/>
  <c r="BL214" i="5"/>
  <c r="BL215" i="5"/>
  <c r="BL216" i="5"/>
  <c r="BL217" i="5"/>
  <c r="BL218" i="5"/>
  <c r="BL219" i="5"/>
  <c r="BL220" i="5"/>
  <c r="BL221" i="5"/>
  <c r="BL222" i="5"/>
  <c r="BL223" i="5"/>
  <c r="BL224" i="5"/>
  <c r="BL225" i="5"/>
  <c r="BL226" i="5"/>
  <c r="BL227" i="5"/>
  <c r="BL228" i="5"/>
  <c r="BL229" i="5"/>
  <c r="BL230" i="5"/>
  <c r="BL231" i="5"/>
  <c r="BL232" i="5"/>
  <c r="BL233" i="5"/>
  <c r="BL234" i="5"/>
  <c r="BL235" i="5"/>
  <c r="BL236" i="5"/>
  <c r="BL237" i="5"/>
  <c r="BL238" i="5"/>
  <c r="BL239" i="5"/>
  <c r="BL240" i="5"/>
  <c r="BL241" i="5"/>
  <c r="BL242" i="5"/>
  <c r="BL243" i="5"/>
  <c r="BL244" i="5"/>
  <c r="BL245" i="5"/>
  <c r="BL246" i="5"/>
  <c r="BL247" i="5"/>
  <c r="BL248" i="5"/>
  <c r="BL249" i="5"/>
  <c r="BL250" i="5"/>
  <c r="BL251" i="5"/>
  <c r="BL252" i="5"/>
  <c r="BL253" i="5"/>
  <c r="BL254" i="5"/>
  <c r="BL255" i="5"/>
  <c r="BL256" i="5"/>
  <c r="BL257" i="5"/>
  <c r="BL258" i="5"/>
  <c r="BL259" i="5"/>
  <c r="BL260" i="5"/>
  <c r="BL261" i="5"/>
  <c r="BL262" i="5"/>
  <c r="BL263" i="5"/>
  <c r="BL264" i="5"/>
  <c r="BL265" i="5"/>
  <c r="BL266" i="5"/>
  <c r="BL267" i="5"/>
  <c r="BL268" i="5"/>
  <c r="BL269" i="5"/>
  <c r="BL270" i="5"/>
  <c r="BL271" i="5"/>
  <c r="BL272" i="5"/>
  <c r="BL273" i="5"/>
  <c r="BL274" i="5"/>
  <c r="BL275" i="5"/>
  <c r="BL276" i="5"/>
  <c r="BL277" i="5"/>
  <c r="BL278" i="5"/>
  <c r="BL279" i="5"/>
  <c r="BL280" i="5"/>
  <c r="BL281" i="5"/>
  <c r="BL282" i="5"/>
  <c r="BL283" i="5"/>
  <c r="BL284" i="5"/>
  <c r="BL285" i="5"/>
  <c r="BL286" i="5"/>
  <c r="BL287" i="5"/>
  <c r="BL288" i="5"/>
  <c r="BL289" i="5"/>
  <c r="BL290" i="5"/>
  <c r="BL291" i="5"/>
  <c r="BL292" i="5"/>
  <c r="BL293" i="5"/>
  <c r="BL294" i="5"/>
  <c r="BL295" i="5"/>
  <c r="BL296" i="5"/>
  <c r="BL297" i="5"/>
  <c r="BL298" i="5"/>
  <c r="BL299" i="5"/>
  <c r="BL300" i="5"/>
  <c r="BL301" i="5"/>
  <c r="BL302" i="5"/>
  <c r="BL303" i="5"/>
  <c r="BL304" i="5"/>
  <c r="BL305" i="5"/>
  <c r="BL306" i="5"/>
  <c r="BL307" i="5"/>
  <c r="BL308" i="5"/>
  <c r="BL309" i="5"/>
  <c r="BL310" i="5"/>
  <c r="BL311" i="5"/>
  <c r="BL312" i="5"/>
  <c r="BL313" i="5"/>
  <c r="BL314" i="5"/>
  <c r="BL315" i="5"/>
  <c r="BL316" i="5"/>
  <c r="BL317" i="5"/>
  <c r="BL318" i="5"/>
  <c r="BL319" i="5"/>
  <c r="BL320" i="5"/>
  <c r="BL321" i="5"/>
  <c r="BL322" i="5"/>
  <c r="BL323" i="5"/>
  <c r="BL324" i="5"/>
  <c r="BL325" i="5"/>
  <c r="BL326" i="5"/>
  <c r="BL327" i="5"/>
  <c r="BL328" i="5"/>
  <c r="BL329" i="5"/>
  <c r="BL330" i="5"/>
  <c r="BL331" i="5"/>
  <c r="BL332" i="5"/>
  <c r="BL333" i="5"/>
  <c r="BL334" i="5"/>
  <c r="BL335" i="5"/>
  <c r="BL336" i="5"/>
  <c r="BL337" i="5"/>
  <c r="BL338" i="5"/>
  <c r="BL339" i="5"/>
  <c r="BL340" i="5"/>
  <c r="BL341" i="5"/>
  <c r="BL342" i="5"/>
  <c r="BL343" i="5"/>
  <c r="BL344" i="5"/>
  <c r="BL345" i="5"/>
  <c r="BL346" i="5"/>
  <c r="BL347" i="5"/>
  <c r="BL348" i="5"/>
  <c r="BL349" i="5"/>
  <c r="BL350" i="5"/>
  <c r="BL351" i="5"/>
  <c r="BL352" i="5"/>
  <c r="BL353" i="5"/>
  <c r="BL354" i="5"/>
  <c r="BL355" i="5"/>
  <c r="BL356" i="5"/>
  <c r="BL357" i="5"/>
  <c r="BL358" i="5"/>
  <c r="BL359" i="5"/>
  <c r="BL360" i="5"/>
  <c r="BL361" i="5"/>
  <c r="BL362" i="5"/>
  <c r="BL363" i="5"/>
  <c r="BL364" i="5"/>
  <c r="BL365" i="5"/>
  <c r="BL366" i="5"/>
  <c r="BL367" i="5"/>
  <c r="BL368" i="5"/>
  <c r="BL369" i="5"/>
  <c r="BL370" i="5"/>
  <c r="BL371" i="5"/>
  <c r="BL372" i="5"/>
  <c r="BL373" i="5"/>
  <c r="BL374" i="5"/>
  <c r="BL375" i="5"/>
  <c r="BL376" i="5"/>
  <c r="BL377" i="5"/>
  <c r="BL378" i="5"/>
  <c r="BL379" i="5"/>
  <c r="BL380" i="5"/>
  <c r="BL381" i="5"/>
  <c r="BL382" i="5"/>
  <c r="BL383" i="5"/>
  <c r="BL384" i="5"/>
  <c r="BL2" i="5"/>
  <c r="BK3" i="5"/>
  <c r="BK4" i="5"/>
  <c r="BK5" i="5"/>
  <c r="BK6" i="5"/>
  <c r="BK7" i="5"/>
  <c r="BK8" i="5"/>
  <c r="BK9" i="5"/>
  <c r="BK10" i="5"/>
  <c r="BK11" i="5"/>
  <c r="BK12" i="5"/>
  <c r="BK13" i="5"/>
  <c r="BK14" i="5"/>
  <c r="BK15" i="5"/>
  <c r="BK16" i="5"/>
  <c r="BK17" i="5"/>
  <c r="BK18" i="5"/>
  <c r="BK19" i="5"/>
  <c r="BK20" i="5"/>
  <c r="BK21" i="5"/>
  <c r="BK22" i="5"/>
  <c r="BK23" i="5"/>
  <c r="BK24" i="5"/>
  <c r="BK25" i="5"/>
  <c r="BK26" i="5"/>
  <c r="BK27" i="5"/>
  <c r="BK28" i="5"/>
  <c r="BK29" i="5"/>
  <c r="BK30" i="5"/>
  <c r="BK31" i="5"/>
  <c r="BK32" i="5"/>
  <c r="BK33" i="5"/>
  <c r="BK34" i="5"/>
  <c r="BK35" i="5"/>
  <c r="BK36" i="5"/>
  <c r="BK37" i="5"/>
  <c r="BK38" i="5"/>
  <c r="BK39" i="5"/>
  <c r="BK40" i="5"/>
  <c r="BK41" i="5"/>
  <c r="BK42" i="5"/>
  <c r="BK43" i="5"/>
  <c r="BK44" i="5"/>
  <c r="BK45" i="5"/>
  <c r="BK46" i="5"/>
  <c r="BK47" i="5"/>
  <c r="BK48" i="5"/>
  <c r="BK49" i="5"/>
  <c r="BK50" i="5"/>
  <c r="BK51" i="5"/>
  <c r="BK52" i="5"/>
  <c r="BK53" i="5"/>
  <c r="BK54" i="5"/>
  <c r="BK55" i="5"/>
  <c r="BK56" i="5"/>
  <c r="BK57" i="5"/>
  <c r="BK58" i="5"/>
  <c r="BK59" i="5"/>
  <c r="BK60" i="5"/>
  <c r="BK61" i="5"/>
  <c r="BK62" i="5"/>
  <c r="BK63" i="5"/>
  <c r="BK64" i="5"/>
  <c r="BK65" i="5"/>
  <c r="BK66" i="5"/>
  <c r="BK67" i="5"/>
  <c r="BK68" i="5"/>
  <c r="BK69" i="5"/>
  <c r="BK70" i="5"/>
  <c r="BK71" i="5"/>
  <c r="BK72" i="5"/>
  <c r="BK73" i="5"/>
  <c r="BK74" i="5"/>
  <c r="BK75" i="5"/>
  <c r="BK76" i="5"/>
  <c r="BK77" i="5"/>
  <c r="BK78" i="5"/>
  <c r="BK79" i="5"/>
  <c r="BK80" i="5"/>
  <c r="BK81" i="5"/>
  <c r="BK82" i="5"/>
  <c r="BK83" i="5"/>
  <c r="BK84" i="5"/>
  <c r="BK85" i="5"/>
  <c r="BK86" i="5"/>
  <c r="BK87" i="5"/>
  <c r="BK88" i="5"/>
  <c r="BK89" i="5"/>
  <c r="BK90" i="5"/>
  <c r="BK91" i="5"/>
  <c r="BK92" i="5"/>
  <c r="BK93" i="5"/>
  <c r="BK94" i="5"/>
  <c r="BK95" i="5"/>
  <c r="BK96" i="5"/>
  <c r="BK97" i="5"/>
  <c r="BK98" i="5"/>
  <c r="BK99" i="5"/>
  <c r="BK100" i="5"/>
  <c r="BK101" i="5"/>
  <c r="BK102" i="5"/>
  <c r="BK103" i="5"/>
  <c r="BK104" i="5"/>
  <c r="BK105" i="5"/>
  <c r="BK106" i="5"/>
  <c r="BK107" i="5"/>
  <c r="BK108" i="5"/>
  <c r="BK109" i="5"/>
  <c r="BK110" i="5"/>
  <c r="BK111" i="5"/>
  <c r="BK112" i="5"/>
  <c r="BK113" i="5"/>
  <c r="BK114" i="5"/>
  <c r="BK115" i="5"/>
  <c r="BK116" i="5"/>
  <c r="BK117" i="5"/>
  <c r="BK118" i="5"/>
  <c r="BK119" i="5"/>
  <c r="BK120" i="5"/>
  <c r="BK121" i="5"/>
  <c r="BK122" i="5"/>
  <c r="BK123" i="5"/>
  <c r="BK124" i="5"/>
  <c r="BK125" i="5"/>
  <c r="BK126" i="5"/>
  <c r="BK127" i="5"/>
  <c r="BK128" i="5"/>
  <c r="BK129" i="5"/>
  <c r="BK130" i="5"/>
  <c r="BK131" i="5"/>
  <c r="BK132" i="5"/>
  <c r="BK133" i="5"/>
  <c r="BK134" i="5"/>
  <c r="BK135" i="5"/>
  <c r="BK136" i="5"/>
  <c r="BK137" i="5"/>
  <c r="BK138" i="5"/>
  <c r="BK139" i="5"/>
  <c r="BK140" i="5"/>
  <c r="BK141" i="5"/>
  <c r="BK142" i="5"/>
  <c r="BK143" i="5"/>
  <c r="BK144" i="5"/>
  <c r="BK145" i="5"/>
  <c r="BK146" i="5"/>
  <c r="BK147" i="5"/>
  <c r="BK148" i="5"/>
  <c r="BK149" i="5"/>
  <c r="BK150" i="5"/>
  <c r="BK151" i="5"/>
  <c r="BK152" i="5"/>
  <c r="BK153" i="5"/>
  <c r="BK154" i="5"/>
  <c r="BK155" i="5"/>
  <c r="BK156" i="5"/>
  <c r="BK157" i="5"/>
  <c r="BK158" i="5"/>
  <c r="BK159" i="5"/>
  <c r="BK160" i="5"/>
  <c r="BK161" i="5"/>
  <c r="BK162" i="5"/>
  <c r="BK163" i="5"/>
  <c r="BK164" i="5"/>
  <c r="BK165" i="5"/>
  <c r="BK166" i="5"/>
  <c r="BK167" i="5"/>
  <c r="BK168" i="5"/>
  <c r="BK169" i="5"/>
  <c r="BK170" i="5"/>
  <c r="BK171" i="5"/>
  <c r="BK172" i="5"/>
  <c r="BK173" i="5"/>
  <c r="BK174" i="5"/>
  <c r="BK175" i="5"/>
  <c r="BK176" i="5"/>
  <c r="BK177" i="5"/>
  <c r="BK178" i="5"/>
  <c r="BK179" i="5"/>
  <c r="BK180" i="5"/>
  <c r="BK181" i="5"/>
  <c r="BK182" i="5"/>
  <c r="BK183" i="5"/>
  <c r="BK184" i="5"/>
  <c r="BK185" i="5"/>
  <c r="BK186" i="5"/>
  <c r="BK187" i="5"/>
  <c r="BK188" i="5"/>
  <c r="BK189" i="5"/>
  <c r="BK190" i="5"/>
  <c r="BK191" i="5"/>
  <c r="BK192" i="5"/>
  <c r="BK193" i="5"/>
  <c r="BK194" i="5"/>
  <c r="BK195" i="5"/>
  <c r="BK196" i="5"/>
  <c r="BK197" i="5"/>
  <c r="BK198" i="5"/>
  <c r="BK199" i="5"/>
  <c r="BK200" i="5"/>
  <c r="BK201" i="5"/>
  <c r="BK202" i="5"/>
  <c r="BK203" i="5"/>
  <c r="BK204" i="5"/>
  <c r="BK205" i="5"/>
  <c r="BK206" i="5"/>
  <c r="BK207" i="5"/>
  <c r="BK208" i="5"/>
  <c r="BK209" i="5"/>
  <c r="BK210" i="5"/>
  <c r="BK211" i="5"/>
  <c r="BK212" i="5"/>
  <c r="BK213" i="5"/>
  <c r="BK214" i="5"/>
  <c r="BK215" i="5"/>
  <c r="BK216" i="5"/>
  <c r="BK217" i="5"/>
  <c r="BK218" i="5"/>
  <c r="BK219" i="5"/>
  <c r="BK220" i="5"/>
  <c r="BK221" i="5"/>
  <c r="BK222" i="5"/>
  <c r="BK223" i="5"/>
  <c r="BK224" i="5"/>
  <c r="BK225" i="5"/>
  <c r="BK226" i="5"/>
  <c r="BK227" i="5"/>
  <c r="BK228" i="5"/>
  <c r="BK229" i="5"/>
  <c r="BK230" i="5"/>
  <c r="BK231" i="5"/>
  <c r="BK232" i="5"/>
  <c r="BK233" i="5"/>
  <c r="BK234" i="5"/>
  <c r="BK235" i="5"/>
  <c r="BK236" i="5"/>
  <c r="BK237" i="5"/>
  <c r="BK238" i="5"/>
  <c r="BK239" i="5"/>
  <c r="BK240" i="5"/>
  <c r="BK241" i="5"/>
  <c r="BK242" i="5"/>
  <c r="BK243" i="5"/>
  <c r="BK244" i="5"/>
  <c r="BK245" i="5"/>
  <c r="BK246" i="5"/>
  <c r="BK247" i="5"/>
  <c r="BK248" i="5"/>
  <c r="BK249" i="5"/>
  <c r="BK250" i="5"/>
  <c r="BK251" i="5"/>
  <c r="BK252" i="5"/>
  <c r="BK253" i="5"/>
  <c r="BK254" i="5"/>
  <c r="BK255" i="5"/>
  <c r="BK256" i="5"/>
  <c r="BK257" i="5"/>
  <c r="BK258" i="5"/>
  <c r="BK259" i="5"/>
  <c r="BK260" i="5"/>
  <c r="BK261" i="5"/>
  <c r="BK262" i="5"/>
  <c r="BK263" i="5"/>
  <c r="BK264" i="5"/>
  <c r="BK265" i="5"/>
  <c r="BK266" i="5"/>
  <c r="BK267" i="5"/>
  <c r="BK268" i="5"/>
  <c r="BK269" i="5"/>
  <c r="BK270" i="5"/>
  <c r="BK271" i="5"/>
  <c r="BK272" i="5"/>
  <c r="BK273" i="5"/>
  <c r="BK274" i="5"/>
  <c r="BK275" i="5"/>
  <c r="BK276" i="5"/>
  <c r="BK277" i="5"/>
  <c r="BK278" i="5"/>
  <c r="BK279" i="5"/>
  <c r="BK280" i="5"/>
  <c r="BK281" i="5"/>
  <c r="BK282" i="5"/>
  <c r="BK283" i="5"/>
  <c r="BK284" i="5"/>
  <c r="BK285" i="5"/>
  <c r="BK286" i="5"/>
  <c r="BK287" i="5"/>
  <c r="BK288" i="5"/>
  <c r="BK289" i="5"/>
  <c r="BK290" i="5"/>
  <c r="BK291" i="5"/>
  <c r="BK292" i="5"/>
  <c r="BK293" i="5"/>
  <c r="BK294" i="5"/>
  <c r="BK295" i="5"/>
  <c r="BK296" i="5"/>
  <c r="BK297" i="5"/>
  <c r="BK298" i="5"/>
  <c r="BK299" i="5"/>
  <c r="BK300" i="5"/>
  <c r="BK301" i="5"/>
  <c r="BK302" i="5"/>
  <c r="BK303" i="5"/>
  <c r="BK304" i="5"/>
  <c r="BK305" i="5"/>
  <c r="BK306" i="5"/>
  <c r="BK307" i="5"/>
  <c r="BK308" i="5"/>
  <c r="BK309" i="5"/>
  <c r="BK310" i="5"/>
  <c r="BK311" i="5"/>
  <c r="BK312" i="5"/>
  <c r="BK313" i="5"/>
  <c r="BK314" i="5"/>
  <c r="BK315" i="5"/>
  <c r="BK316" i="5"/>
  <c r="BK317" i="5"/>
  <c r="BK318" i="5"/>
  <c r="BK319" i="5"/>
  <c r="BK320" i="5"/>
  <c r="BK321" i="5"/>
  <c r="BK322" i="5"/>
  <c r="BK323" i="5"/>
  <c r="BK324" i="5"/>
  <c r="BK325" i="5"/>
  <c r="BK326" i="5"/>
  <c r="BK327" i="5"/>
  <c r="BK328" i="5"/>
  <c r="BK329" i="5"/>
  <c r="BK330" i="5"/>
  <c r="BK331" i="5"/>
  <c r="BK332" i="5"/>
  <c r="BK333" i="5"/>
  <c r="BK334" i="5"/>
  <c r="BK335" i="5"/>
  <c r="BK336" i="5"/>
  <c r="BK337" i="5"/>
  <c r="BK338" i="5"/>
  <c r="BK339" i="5"/>
  <c r="BK340" i="5"/>
  <c r="BK341" i="5"/>
  <c r="BK342" i="5"/>
  <c r="BK343" i="5"/>
  <c r="BK344" i="5"/>
  <c r="BK345" i="5"/>
  <c r="BK346" i="5"/>
  <c r="BK347" i="5"/>
  <c r="BK348" i="5"/>
  <c r="BK349" i="5"/>
  <c r="BK350" i="5"/>
  <c r="BK351" i="5"/>
  <c r="BK352" i="5"/>
  <c r="BK353" i="5"/>
  <c r="BK354" i="5"/>
  <c r="BK355" i="5"/>
  <c r="BK356" i="5"/>
  <c r="BK357" i="5"/>
  <c r="BK358" i="5"/>
  <c r="BK359" i="5"/>
  <c r="BK360" i="5"/>
  <c r="BK361" i="5"/>
  <c r="BK362" i="5"/>
  <c r="BK363" i="5"/>
  <c r="BK364" i="5"/>
  <c r="BK365" i="5"/>
  <c r="BK366" i="5"/>
  <c r="BK367" i="5"/>
  <c r="BK368" i="5"/>
  <c r="BK369" i="5"/>
  <c r="BK370" i="5"/>
  <c r="BK371" i="5"/>
  <c r="BK372" i="5"/>
  <c r="BK373" i="5"/>
  <c r="BK374" i="5"/>
  <c r="BK375" i="5"/>
  <c r="BK376" i="5"/>
  <c r="BK377" i="5"/>
  <c r="BK378" i="5"/>
  <c r="BK379" i="5"/>
  <c r="BK380" i="5"/>
  <c r="BK381" i="5"/>
  <c r="BK382" i="5"/>
  <c r="BK383" i="5"/>
  <c r="BK384" i="5"/>
  <c r="BK2" i="5"/>
  <c r="BJ3" i="5"/>
  <c r="BJ4" i="5"/>
  <c r="BJ5" i="5"/>
  <c r="BJ6" i="5"/>
  <c r="BJ7" i="5"/>
  <c r="BJ8" i="5"/>
  <c r="BJ9" i="5"/>
  <c r="BJ10" i="5"/>
  <c r="BJ11" i="5"/>
  <c r="BJ12" i="5"/>
  <c r="BJ13" i="5"/>
  <c r="BJ14" i="5"/>
  <c r="BJ15" i="5"/>
  <c r="BJ16" i="5"/>
  <c r="BJ17" i="5"/>
  <c r="BJ18" i="5"/>
  <c r="BJ19" i="5"/>
  <c r="BJ20" i="5"/>
  <c r="BJ21" i="5"/>
  <c r="BJ22" i="5"/>
  <c r="BJ23" i="5"/>
  <c r="BJ24" i="5"/>
  <c r="BJ25" i="5"/>
  <c r="BJ26" i="5"/>
  <c r="BJ27" i="5"/>
  <c r="BJ28" i="5"/>
  <c r="BJ29" i="5"/>
  <c r="BJ30" i="5"/>
  <c r="BJ31" i="5"/>
  <c r="BJ32" i="5"/>
  <c r="BJ33" i="5"/>
  <c r="BJ34" i="5"/>
  <c r="BJ35" i="5"/>
  <c r="BJ36" i="5"/>
  <c r="BJ37" i="5"/>
  <c r="BJ38" i="5"/>
  <c r="BJ39" i="5"/>
  <c r="BJ40" i="5"/>
  <c r="BJ41" i="5"/>
  <c r="BJ42" i="5"/>
  <c r="BJ43" i="5"/>
  <c r="BJ44" i="5"/>
  <c r="BJ45" i="5"/>
  <c r="BJ46" i="5"/>
  <c r="BJ47" i="5"/>
  <c r="BJ48" i="5"/>
  <c r="BJ49" i="5"/>
  <c r="BJ50" i="5"/>
  <c r="BJ51" i="5"/>
  <c r="BJ52" i="5"/>
  <c r="BJ53" i="5"/>
  <c r="BJ54" i="5"/>
  <c r="BJ55" i="5"/>
  <c r="BJ56" i="5"/>
  <c r="BJ57" i="5"/>
  <c r="BJ58" i="5"/>
  <c r="BJ59" i="5"/>
  <c r="BJ60" i="5"/>
  <c r="BJ61" i="5"/>
  <c r="BJ62" i="5"/>
  <c r="BJ63" i="5"/>
  <c r="BJ64" i="5"/>
  <c r="BJ65" i="5"/>
  <c r="BJ66" i="5"/>
  <c r="BJ67" i="5"/>
  <c r="BJ68" i="5"/>
  <c r="BJ69" i="5"/>
  <c r="BJ70" i="5"/>
  <c r="BJ71" i="5"/>
  <c r="BJ72" i="5"/>
  <c r="BJ73" i="5"/>
  <c r="BJ74" i="5"/>
  <c r="BJ75" i="5"/>
  <c r="BJ76" i="5"/>
  <c r="BJ77" i="5"/>
  <c r="BJ78" i="5"/>
  <c r="BJ79" i="5"/>
  <c r="BJ80" i="5"/>
  <c r="BJ81" i="5"/>
  <c r="BJ82" i="5"/>
  <c r="BJ83" i="5"/>
  <c r="BJ84" i="5"/>
  <c r="BJ85" i="5"/>
  <c r="BJ86" i="5"/>
  <c r="BJ87" i="5"/>
  <c r="BJ88" i="5"/>
  <c r="BJ89" i="5"/>
  <c r="BJ90" i="5"/>
  <c r="BJ91" i="5"/>
  <c r="BJ92" i="5"/>
  <c r="BJ93" i="5"/>
  <c r="BJ94" i="5"/>
  <c r="BJ95" i="5"/>
  <c r="BJ96" i="5"/>
  <c r="BJ97" i="5"/>
  <c r="BJ98" i="5"/>
  <c r="BJ99" i="5"/>
  <c r="BJ100" i="5"/>
  <c r="BJ101" i="5"/>
  <c r="BJ102" i="5"/>
  <c r="BJ103" i="5"/>
  <c r="BJ104" i="5"/>
  <c r="BJ105" i="5"/>
  <c r="BJ106" i="5"/>
  <c r="BJ107" i="5"/>
  <c r="BJ108" i="5"/>
  <c r="BJ109" i="5"/>
  <c r="BJ110" i="5"/>
  <c r="BJ111" i="5"/>
  <c r="BJ112" i="5"/>
  <c r="BJ113" i="5"/>
  <c r="BJ114" i="5"/>
  <c r="BJ115" i="5"/>
  <c r="BJ116" i="5"/>
  <c r="BJ117" i="5"/>
  <c r="BJ118" i="5"/>
  <c r="BJ119" i="5"/>
  <c r="BJ120" i="5"/>
  <c r="BJ121" i="5"/>
  <c r="BJ122" i="5"/>
  <c r="BJ123" i="5"/>
  <c r="BJ124" i="5"/>
  <c r="BJ125" i="5"/>
  <c r="BJ126" i="5"/>
  <c r="BJ127" i="5"/>
  <c r="BJ128" i="5"/>
  <c r="BJ129" i="5"/>
  <c r="BJ130" i="5"/>
  <c r="BJ131" i="5"/>
  <c r="BJ132" i="5"/>
  <c r="BJ133" i="5"/>
  <c r="BJ134" i="5"/>
  <c r="BJ135" i="5"/>
  <c r="BJ136" i="5"/>
  <c r="BJ137" i="5"/>
  <c r="BJ138" i="5"/>
  <c r="BJ139" i="5"/>
  <c r="BJ140" i="5"/>
  <c r="BJ141" i="5"/>
  <c r="BJ142" i="5"/>
  <c r="BJ143" i="5"/>
  <c r="BJ144" i="5"/>
  <c r="BJ145" i="5"/>
  <c r="BJ146" i="5"/>
  <c r="BJ147" i="5"/>
  <c r="BJ148" i="5"/>
  <c r="BJ149" i="5"/>
  <c r="BJ150" i="5"/>
  <c r="BJ151" i="5"/>
  <c r="BJ152" i="5"/>
  <c r="BJ153" i="5"/>
  <c r="BJ154" i="5"/>
  <c r="BJ155" i="5"/>
  <c r="BJ156" i="5"/>
  <c r="BJ157" i="5"/>
  <c r="BJ158" i="5"/>
  <c r="BJ159" i="5"/>
  <c r="BJ160" i="5"/>
  <c r="BJ161" i="5"/>
  <c r="BJ162" i="5"/>
  <c r="BJ163" i="5"/>
  <c r="BJ164" i="5"/>
  <c r="BJ165" i="5"/>
  <c r="BJ166" i="5"/>
  <c r="BJ167" i="5"/>
  <c r="BJ168" i="5"/>
  <c r="BJ169" i="5"/>
  <c r="BJ170" i="5"/>
  <c r="BJ171" i="5"/>
  <c r="BJ172" i="5"/>
  <c r="BJ173" i="5"/>
  <c r="BJ174" i="5"/>
  <c r="BJ175" i="5"/>
  <c r="BJ176" i="5"/>
  <c r="BJ177" i="5"/>
  <c r="BJ178" i="5"/>
  <c r="BJ179" i="5"/>
  <c r="BJ180" i="5"/>
  <c r="BJ181" i="5"/>
  <c r="BJ182" i="5"/>
  <c r="BJ183" i="5"/>
  <c r="BJ184" i="5"/>
  <c r="BJ185" i="5"/>
  <c r="BJ186" i="5"/>
  <c r="BJ187" i="5"/>
  <c r="BJ188" i="5"/>
  <c r="BJ189" i="5"/>
  <c r="BJ190" i="5"/>
  <c r="BJ191" i="5"/>
  <c r="BJ192" i="5"/>
  <c r="BJ193" i="5"/>
  <c r="BJ194" i="5"/>
  <c r="BJ195" i="5"/>
  <c r="BJ196" i="5"/>
  <c r="BJ197" i="5"/>
  <c r="BJ198" i="5"/>
  <c r="BJ199" i="5"/>
  <c r="BJ200" i="5"/>
  <c r="BJ201" i="5"/>
  <c r="BJ202" i="5"/>
  <c r="BJ203" i="5"/>
  <c r="BJ204" i="5"/>
  <c r="BJ205" i="5"/>
  <c r="BJ206" i="5"/>
  <c r="BJ207" i="5"/>
  <c r="BJ208" i="5"/>
  <c r="BJ209" i="5"/>
  <c r="BJ210" i="5"/>
  <c r="BJ211" i="5"/>
  <c r="BJ212" i="5"/>
  <c r="BJ213" i="5"/>
  <c r="BJ214" i="5"/>
  <c r="BJ215" i="5"/>
  <c r="BJ216" i="5"/>
  <c r="BJ217" i="5"/>
  <c r="BJ218" i="5"/>
  <c r="BJ219" i="5"/>
  <c r="BJ220" i="5"/>
  <c r="BJ221" i="5"/>
  <c r="BJ222" i="5"/>
  <c r="BJ223" i="5"/>
  <c r="BJ224" i="5"/>
  <c r="BJ225" i="5"/>
  <c r="BJ226" i="5"/>
  <c r="BJ227" i="5"/>
  <c r="BJ228" i="5"/>
  <c r="BJ229" i="5"/>
  <c r="BJ230" i="5"/>
  <c r="BJ231" i="5"/>
  <c r="BJ232" i="5"/>
  <c r="BJ233" i="5"/>
  <c r="BJ234" i="5"/>
  <c r="BJ235" i="5"/>
  <c r="BJ236" i="5"/>
  <c r="BJ237" i="5"/>
  <c r="BJ238" i="5"/>
  <c r="BJ239" i="5"/>
  <c r="BJ240" i="5"/>
  <c r="BJ241" i="5"/>
  <c r="BJ242" i="5"/>
  <c r="BJ243" i="5"/>
  <c r="BJ244" i="5"/>
  <c r="BJ245" i="5"/>
  <c r="BJ246" i="5"/>
  <c r="BJ247" i="5"/>
  <c r="BJ248" i="5"/>
  <c r="BJ249" i="5"/>
  <c r="BJ250" i="5"/>
  <c r="BJ251" i="5"/>
  <c r="BJ252" i="5"/>
  <c r="BJ253" i="5"/>
  <c r="BJ254" i="5"/>
  <c r="BJ255" i="5"/>
  <c r="BJ256" i="5"/>
  <c r="BJ257" i="5"/>
  <c r="BJ258" i="5"/>
  <c r="BJ259" i="5"/>
  <c r="BJ260" i="5"/>
  <c r="BJ261" i="5"/>
  <c r="BJ262" i="5"/>
  <c r="BJ263" i="5"/>
  <c r="BJ264" i="5"/>
  <c r="BJ265" i="5"/>
  <c r="BJ266" i="5"/>
  <c r="BJ267" i="5"/>
  <c r="BJ268" i="5"/>
  <c r="BJ269" i="5"/>
  <c r="BJ270" i="5"/>
  <c r="BJ271" i="5"/>
  <c r="BJ272" i="5"/>
  <c r="BJ273" i="5"/>
  <c r="BJ274" i="5"/>
  <c r="BJ275" i="5"/>
  <c r="BJ276" i="5"/>
  <c r="BJ277" i="5"/>
  <c r="BJ278" i="5"/>
  <c r="BJ279" i="5"/>
  <c r="BJ280" i="5"/>
  <c r="BJ281" i="5"/>
  <c r="BJ282" i="5"/>
  <c r="BJ283" i="5"/>
  <c r="BJ284" i="5"/>
  <c r="BJ285" i="5"/>
  <c r="BJ286" i="5"/>
  <c r="BJ287" i="5"/>
  <c r="BJ288" i="5"/>
  <c r="BJ289" i="5"/>
  <c r="BJ290" i="5"/>
  <c r="BJ291" i="5"/>
  <c r="BJ292" i="5"/>
  <c r="BJ293" i="5"/>
  <c r="BJ294" i="5"/>
  <c r="BJ295" i="5"/>
  <c r="BJ296" i="5"/>
  <c r="BJ297" i="5"/>
  <c r="BJ298" i="5"/>
  <c r="BJ299" i="5"/>
  <c r="BJ300" i="5"/>
  <c r="BJ301" i="5"/>
  <c r="BJ302" i="5"/>
  <c r="BJ303" i="5"/>
  <c r="BJ304" i="5"/>
  <c r="BJ305" i="5"/>
  <c r="BJ306" i="5"/>
  <c r="BJ307" i="5"/>
  <c r="BJ308" i="5"/>
  <c r="BJ309" i="5"/>
  <c r="BJ310" i="5"/>
  <c r="BJ311" i="5"/>
  <c r="BJ312" i="5"/>
  <c r="BJ313" i="5"/>
  <c r="BJ314" i="5"/>
  <c r="BJ315" i="5"/>
  <c r="BJ316" i="5"/>
  <c r="BJ317" i="5"/>
  <c r="BJ318" i="5"/>
  <c r="BJ319" i="5"/>
  <c r="BJ320" i="5"/>
  <c r="BJ321" i="5"/>
  <c r="BJ322" i="5"/>
  <c r="BJ323" i="5"/>
  <c r="BJ324" i="5"/>
  <c r="BJ325" i="5"/>
  <c r="BJ326" i="5"/>
  <c r="BJ327" i="5"/>
  <c r="BJ328" i="5"/>
  <c r="BJ329" i="5"/>
  <c r="BJ330" i="5"/>
  <c r="BJ331" i="5"/>
  <c r="BJ332" i="5"/>
  <c r="BJ333" i="5"/>
  <c r="BJ334" i="5"/>
  <c r="BJ335" i="5"/>
  <c r="BJ336" i="5"/>
  <c r="BJ337" i="5"/>
  <c r="BJ338" i="5"/>
  <c r="BJ339" i="5"/>
  <c r="BJ340" i="5"/>
  <c r="BJ341" i="5"/>
  <c r="BJ342" i="5"/>
  <c r="BJ343" i="5"/>
  <c r="BJ344" i="5"/>
  <c r="BJ345" i="5"/>
  <c r="BJ346" i="5"/>
  <c r="BJ347" i="5"/>
  <c r="BJ348" i="5"/>
  <c r="BJ349" i="5"/>
  <c r="BJ350" i="5"/>
  <c r="BJ351" i="5"/>
  <c r="BJ352" i="5"/>
  <c r="BJ353" i="5"/>
  <c r="BJ354" i="5"/>
  <c r="BJ355" i="5"/>
  <c r="BJ356" i="5"/>
  <c r="BJ357" i="5"/>
  <c r="BJ358" i="5"/>
  <c r="BJ359" i="5"/>
  <c r="BJ360" i="5"/>
  <c r="BJ361" i="5"/>
  <c r="BJ362" i="5"/>
  <c r="BJ363" i="5"/>
  <c r="BJ364" i="5"/>
  <c r="BJ365" i="5"/>
  <c r="BJ366" i="5"/>
  <c r="BJ367" i="5"/>
  <c r="BJ368" i="5"/>
  <c r="BJ369" i="5"/>
  <c r="BJ370" i="5"/>
  <c r="BJ371" i="5"/>
  <c r="BJ372" i="5"/>
  <c r="BJ373" i="5"/>
  <c r="BJ374" i="5"/>
  <c r="BJ375" i="5"/>
  <c r="BJ376" i="5"/>
  <c r="BJ377" i="5"/>
  <c r="BJ378" i="5"/>
  <c r="BJ379" i="5"/>
  <c r="BJ380" i="5"/>
  <c r="BJ381" i="5"/>
  <c r="BJ382" i="5"/>
  <c r="BJ383" i="5"/>
  <c r="BJ384" i="5"/>
  <c r="BJ2" i="5"/>
  <c r="BI3" i="5"/>
  <c r="BI4" i="5"/>
  <c r="BI5" i="5"/>
  <c r="BI6" i="5"/>
  <c r="BI7" i="5"/>
  <c r="BI8" i="5"/>
  <c r="BI9" i="5"/>
  <c r="BI10" i="5"/>
  <c r="BI11" i="5"/>
  <c r="BI12" i="5"/>
  <c r="BI13" i="5"/>
  <c r="BI14" i="5"/>
  <c r="BI15" i="5"/>
  <c r="BI16" i="5"/>
  <c r="BI17" i="5"/>
  <c r="BI18" i="5"/>
  <c r="BI19" i="5"/>
  <c r="BI20" i="5"/>
  <c r="BI21" i="5"/>
  <c r="BI22" i="5"/>
  <c r="BI23" i="5"/>
  <c r="BI24" i="5"/>
  <c r="BI25" i="5"/>
  <c r="BI26" i="5"/>
  <c r="BI27" i="5"/>
  <c r="BI28" i="5"/>
  <c r="BI29" i="5"/>
  <c r="BI30" i="5"/>
  <c r="BI31" i="5"/>
  <c r="BI32" i="5"/>
  <c r="BI33" i="5"/>
  <c r="BI34" i="5"/>
  <c r="BI35" i="5"/>
  <c r="BI36" i="5"/>
  <c r="BI37" i="5"/>
  <c r="BI38" i="5"/>
  <c r="BI39" i="5"/>
  <c r="BI40" i="5"/>
  <c r="BI41" i="5"/>
  <c r="BI42" i="5"/>
  <c r="BI43" i="5"/>
  <c r="BI44" i="5"/>
  <c r="BI45" i="5"/>
  <c r="BI46" i="5"/>
  <c r="BI47" i="5"/>
  <c r="BI48" i="5"/>
  <c r="BI49" i="5"/>
  <c r="BI50" i="5"/>
  <c r="BI51" i="5"/>
  <c r="BI52" i="5"/>
  <c r="BI53" i="5"/>
  <c r="BI54" i="5"/>
  <c r="BI55" i="5"/>
  <c r="BI56" i="5"/>
  <c r="BI57" i="5"/>
  <c r="BI58" i="5"/>
  <c r="BI59" i="5"/>
  <c r="BI60" i="5"/>
  <c r="BI61" i="5"/>
  <c r="BI62" i="5"/>
  <c r="BI63" i="5"/>
  <c r="BI64" i="5"/>
  <c r="BI65" i="5"/>
  <c r="BI66" i="5"/>
  <c r="BI67" i="5"/>
  <c r="BI68" i="5"/>
  <c r="BI69" i="5"/>
  <c r="BI70" i="5"/>
  <c r="BI71" i="5"/>
  <c r="BI72" i="5"/>
  <c r="BI73" i="5"/>
  <c r="BI74" i="5"/>
  <c r="BI75" i="5"/>
  <c r="BI76" i="5"/>
  <c r="BI77" i="5"/>
  <c r="BI78" i="5"/>
  <c r="BI79" i="5"/>
  <c r="BI80" i="5"/>
  <c r="BI81" i="5"/>
  <c r="BI82" i="5"/>
  <c r="BI83" i="5"/>
  <c r="BI84" i="5"/>
  <c r="BI85" i="5"/>
  <c r="BI86" i="5"/>
  <c r="BI87" i="5"/>
  <c r="BI88" i="5"/>
  <c r="BI89" i="5"/>
  <c r="BI90" i="5"/>
  <c r="BI91" i="5"/>
  <c r="BI92" i="5"/>
  <c r="BI93" i="5"/>
  <c r="BI94" i="5"/>
  <c r="BI95" i="5"/>
  <c r="BI96" i="5"/>
  <c r="BI97" i="5"/>
  <c r="BI98" i="5"/>
  <c r="BI99" i="5"/>
  <c r="BI100" i="5"/>
  <c r="BI101" i="5"/>
  <c r="BI102" i="5"/>
  <c r="BI103" i="5"/>
  <c r="BI104" i="5"/>
  <c r="BI105" i="5"/>
  <c r="BI106" i="5"/>
  <c r="BI107" i="5"/>
  <c r="BI108" i="5"/>
  <c r="BI109" i="5"/>
  <c r="BI110" i="5"/>
  <c r="BI111" i="5"/>
  <c r="BI112" i="5"/>
  <c r="BI113" i="5"/>
  <c r="BI114" i="5"/>
  <c r="BI115" i="5"/>
  <c r="BI116" i="5"/>
  <c r="BI117" i="5"/>
  <c r="BI118" i="5"/>
  <c r="BI119" i="5"/>
  <c r="BI120" i="5"/>
  <c r="BI121" i="5"/>
  <c r="BI122" i="5"/>
  <c r="BI123" i="5"/>
  <c r="BI124" i="5"/>
  <c r="BI125" i="5"/>
  <c r="BI126" i="5"/>
  <c r="BI127" i="5"/>
  <c r="BI128" i="5"/>
  <c r="BI129" i="5"/>
  <c r="BI130" i="5"/>
  <c r="BI131" i="5"/>
  <c r="BI132" i="5"/>
  <c r="BI133" i="5"/>
  <c r="BI134" i="5"/>
  <c r="BI135" i="5"/>
  <c r="BI136" i="5"/>
  <c r="BI137" i="5"/>
  <c r="BI138" i="5"/>
  <c r="BI139" i="5"/>
  <c r="BI140" i="5"/>
  <c r="BI141" i="5"/>
  <c r="BI142" i="5"/>
  <c r="BI143" i="5"/>
  <c r="BI144" i="5"/>
  <c r="BI145" i="5"/>
  <c r="BI146" i="5"/>
  <c r="BI147" i="5"/>
  <c r="BI148" i="5"/>
  <c r="BI149" i="5"/>
  <c r="BI150" i="5"/>
  <c r="BI151" i="5"/>
  <c r="BI152" i="5"/>
  <c r="BI153" i="5"/>
  <c r="BI154" i="5"/>
  <c r="BI155" i="5"/>
  <c r="BI156" i="5"/>
  <c r="BI157" i="5"/>
  <c r="BI158" i="5"/>
  <c r="BI159" i="5"/>
  <c r="BI160" i="5"/>
  <c r="BI161" i="5"/>
  <c r="BI162" i="5"/>
  <c r="BI163" i="5"/>
  <c r="BI164" i="5"/>
  <c r="BI165" i="5"/>
  <c r="BI166" i="5"/>
  <c r="BI167" i="5"/>
  <c r="BI168" i="5"/>
  <c r="BI169" i="5"/>
  <c r="BI170" i="5"/>
  <c r="BI171" i="5"/>
  <c r="BI172" i="5"/>
  <c r="BI173" i="5"/>
  <c r="BI174" i="5"/>
  <c r="BI175" i="5"/>
  <c r="BI176" i="5"/>
  <c r="BI177" i="5"/>
  <c r="BI178" i="5"/>
  <c r="BI179" i="5"/>
  <c r="BI180" i="5"/>
  <c r="BI181" i="5"/>
  <c r="BI182" i="5"/>
  <c r="BI183" i="5"/>
  <c r="BI184" i="5"/>
  <c r="BI185" i="5"/>
  <c r="BI186" i="5"/>
  <c r="BI187" i="5"/>
  <c r="BI188" i="5"/>
  <c r="BI189" i="5"/>
  <c r="BI190" i="5"/>
  <c r="BI191" i="5"/>
  <c r="BI192" i="5"/>
  <c r="BI193" i="5"/>
  <c r="BI194" i="5"/>
  <c r="BI195" i="5"/>
  <c r="BI196" i="5"/>
  <c r="BI197" i="5"/>
  <c r="BI198" i="5"/>
  <c r="BI199" i="5"/>
  <c r="BI200" i="5"/>
  <c r="BI201" i="5"/>
  <c r="BI202" i="5"/>
  <c r="BI203" i="5"/>
  <c r="BI204" i="5"/>
  <c r="BI205" i="5"/>
  <c r="BI206" i="5"/>
  <c r="BI207" i="5"/>
  <c r="BI208" i="5"/>
  <c r="BI209" i="5"/>
  <c r="BI210" i="5"/>
  <c r="BI211" i="5"/>
  <c r="BI212" i="5"/>
  <c r="BI213" i="5"/>
  <c r="BI214" i="5"/>
  <c r="BI215" i="5"/>
  <c r="BI216" i="5"/>
  <c r="BI217" i="5"/>
  <c r="BI218" i="5"/>
  <c r="BI219" i="5"/>
  <c r="BI220" i="5"/>
  <c r="BI221" i="5"/>
  <c r="BI222" i="5"/>
  <c r="BI223" i="5"/>
  <c r="BI224" i="5"/>
  <c r="BI225" i="5"/>
  <c r="BI226" i="5"/>
  <c r="BI227" i="5"/>
  <c r="BI228" i="5"/>
  <c r="BI229" i="5"/>
  <c r="BI230" i="5"/>
  <c r="BI231" i="5"/>
  <c r="BI232" i="5"/>
  <c r="BI233" i="5"/>
  <c r="BI234" i="5"/>
  <c r="BI235" i="5"/>
  <c r="BI236" i="5"/>
  <c r="BI237" i="5"/>
  <c r="BI238" i="5"/>
  <c r="BI239" i="5"/>
  <c r="BI240" i="5"/>
  <c r="BI241" i="5"/>
  <c r="BI242" i="5"/>
  <c r="BI243" i="5"/>
  <c r="BI244" i="5"/>
  <c r="BI245" i="5"/>
  <c r="BI246" i="5"/>
  <c r="BI247" i="5"/>
  <c r="BI248" i="5"/>
  <c r="BI249" i="5"/>
  <c r="BI250" i="5"/>
  <c r="BI251" i="5"/>
  <c r="BI252" i="5"/>
  <c r="BI253" i="5"/>
  <c r="BI254" i="5"/>
  <c r="BI255" i="5"/>
  <c r="BI256" i="5"/>
  <c r="BI257" i="5"/>
  <c r="BI258" i="5"/>
  <c r="BI259" i="5"/>
  <c r="BI260" i="5"/>
  <c r="BI261" i="5"/>
  <c r="BI262" i="5"/>
  <c r="BI263" i="5"/>
  <c r="BI264" i="5"/>
  <c r="BI265" i="5"/>
  <c r="BI266" i="5"/>
  <c r="BI267" i="5"/>
  <c r="BI268" i="5"/>
  <c r="BI269" i="5"/>
  <c r="BI270" i="5"/>
  <c r="BI271" i="5"/>
  <c r="BI272" i="5"/>
  <c r="BI273" i="5"/>
  <c r="BI274" i="5"/>
  <c r="BI275" i="5"/>
  <c r="BI276" i="5"/>
  <c r="BI277" i="5"/>
  <c r="BI278" i="5"/>
  <c r="BI279" i="5"/>
  <c r="BI280" i="5"/>
  <c r="BI281" i="5"/>
  <c r="BI282" i="5"/>
  <c r="BI283" i="5"/>
  <c r="BI284" i="5"/>
  <c r="BI285" i="5"/>
  <c r="BI286" i="5"/>
  <c r="BI287" i="5"/>
  <c r="BI288" i="5"/>
  <c r="BI289" i="5"/>
  <c r="BI290" i="5"/>
  <c r="BI291" i="5"/>
  <c r="BI292" i="5"/>
  <c r="BI293" i="5"/>
  <c r="BI294" i="5"/>
  <c r="BI295" i="5"/>
  <c r="BI296" i="5"/>
  <c r="BI297" i="5"/>
  <c r="BI298" i="5"/>
  <c r="BI299" i="5"/>
  <c r="BI300" i="5"/>
  <c r="BI301" i="5"/>
  <c r="BI302" i="5"/>
  <c r="BI303" i="5"/>
  <c r="BI304" i="5"/>
  <c r="BI305" i="5"/>
  <c r="BI306" i="5"/>
  <c r="BI307" i="5"/>
  <c r="BI308" i="5"/>
  <c r="BI309" i="5"/>
  <c r="BI310" i="5"/>
  <c r="BI311" i="5"/>
  <c r="BI312" i="5"/>
  <c r="BI313" i="5"/>
  <c r="BI314" i="5"/>
  <c r="BI315" i="5"/>
  <c r="BI316" i="5"/>
  <c r="BI317" i="5"/>
  <c r="BI318" i="5"/>
  <c r="BI319" i="5"/>
  <c r="BI320" i="5"/>
  <c r="BI321" i="5"/>
  <c r="BI322" i="5"/>
  <c r="BI323" i="5"/>
  <c r="BI324" i="5"/>
  <c r="BI325" i="5"/>
  <c r="BI326" i="5"/>
  <c r="BI327" i="5"/>
  <c r="BI328" i="5"/>
  <c r="BI329" i="5"/>
  <c r="BI330" i="5"/>
  <c r="BI331" i="5"/>
  <c r="BI332" i="5"/>
  <c r="BI333" i="5"/>
  <c r="BI334" i="5"/>
  <c r="BI335" i="5"/>
  <c r="BI336" i="5"/>
  <c r="BI337" i="5"/>
  <c r="BI338" i="5"/>
  <c r="BI339" i="5"/>
  <c r="BI340" i="5"/>
  <c r="BI341" i="5"/>
  <c r="BI342" i="5"/>
  <c r="BI343" i="5"/>
  <c r="BI344" i="5"/>
  <c r="BI345" i="5"/>
  <c r="BI346" i="5"/>
  <c r="BI347" i="5"/>
  <c r="BI348" i="5"/>
  <c r="BI349" i="5"/>
  <c r="BI350" i="5"/>
  <c r="BI351" i="5"/>
  <c r="BI352" i="5"/>
  <c r="BI353" i="5"/>
  <c r="BI354" i="5"/>
  <c r="BI355" i="5"/>
  <c r="BI356" i="5"/>
  <c r="BI357" i="5"/>
  <c r="BI358" i="5"/>
  <c r="BI359" i="5"/>
  <c r="BI360" i="5"/>
  <c r="BI361" i="5"/>
  <c r="BI362" i="5"/>
  <c r="BI363" i="5"/>
  <c r="BI364" i="5"/>
  <c r="BI365" i="5"/>
  <c r="BI366" i="5"/>
  <c r="BI367" i="5"/>
  <c r="BI368" i="5"/>
  <c r="BI369" i="5"/>
  <c r="BI370" i="5"/>
  <c r="BI371" i="5"/>
  <c r="BI372" i="5"/>
  <c r="BI373" i="5"/>
  <c r="BI374" i="5"/>
  <c r="BI375" i="5"/>
  <c r="BI376" i="5"/>
  <c r="BI377" i="5"/>
  <c r="BI378" i="5"/>
  <c r="BI379" i="5"/>
  <c r="BI380" i="5"/>
  <c r="BI381" i="5"/>
  <c r="BI382" i="5"/>
  <c r="BI383" i="5"/>
  <c r="BI384" i="5"/>
  <c r="BI2" i="5"/>
  <c r="BH3" i="5"/>
  <c r="BH4" i="5"/>
  <c r="BH5" i="5"/>
  <c r="BH6" i="5"/>
  <c r="BH7" i="5"/>
  <c r="BH8" i="5"/>
  <c r="BH9" i="5"/>
  <c r="BH10" i="5"/>
  <c r="BH11" i="5"/>
  <c r="BH12" i="5"/>
  <c r="BH13" i="5"/>
  <c r="BH14" i="5"/>
  <c r="BH15" i="5"/>
  <c r="BH16" i="5"/>
  <c r="BH17" i="5"/>
  <c r="BH18" i="5"/>
  <c r="BH19" i="5"/>
  <c r="BH20" i="5"/>
  <c r="BH21" i="5"/>
  <c r="BH22" i="5"/>
  <c r="BH23" i="5"/>
  <c r="BH24" i="5"/>
  <c r="BH25" i="5"/>
  <c r="BH26" i="5"/>
  <c r="BH27" i="5"/>
  <c r="BH28" i="5"/>
  <c r="BH29" i="5"/>
  <c r="BH30" i="5"/>
  <c r="BH31" i="5"/>
  <c r="BH32" i="5"/>
  <c r="BH33" i="5"/>
  <c r="BH34" i="5"/>
  <c r="BH35" i="5"/>
  <c r="BH36" i="5"/>
  <c r="BH37" i="5"/>
  <c r="BH38" i="5"/>
  <c r="BH39" i="5"/>
  <c r="BH40" i="5"/>
  <c r="BH41" i="5"/>
  <c r="BH42" i="5"/>
  <c r="BH43" i="5"/>
  <c r="BH44" i="5"/>
  <c r="BH45" i="5"/>
  <c r="BH46" i="5"/>
  <c r="BH47" i="5"/>
  <c r="BH48" i="5"/>
  <c r="BH49" i="5"/>
  <c r="BH50" i="5"/>
  <c r="BH51" i="5"/>
  <c r="BH52" i="5"/>
  <c r="BH53" i="5"/>
  <c r="BH54" i="5"/>
  <c r="BH55" i="5"/>
  <c r="BH56" i="5"/>
  <c r="BH57" i="5"/>
  <c r="BH58" i="5"/>
  <c r="BH59" i="5"/>
  <c r="BH60" i="5"/>
  <c r="BH61" i="5"/>
  <c r="BH62" i="5"/>
  <c r="BH63" i="5"/>
  <c r="BH64" i="5"/>
  <c r="BH65" i="5"/>
  <c r="BH66" i="5"/>
  <c r="BH67" i="5"/>
  <c r="BH68" i="5"/>
  <c r="BH69" i="5"/>
  <c r="BH70" i="5"/>
  <c r="BH71" i="5"/>
  <c r="BH72" i="5"/>
  <c r="BH73" i="5"/>
  <c r="BH74" i="5"/>
  <c r="BH75" i="5"/>
  <c r="BH76" i="5"/>
  <c r="BH77" i="5"/>
  <c r="BH78" i="5"/>
  <c r="BH79" i="5"/>
  <c r="BH80" i="5"/>
  <c r="BH81" i="5"/>
  <c r="BH82" i="5"/>
  <c r="BH83" i="5"/>
  <c r="BH84" i="5"/>
  <c r="BH85" i="5"/>
  <c r="BH86" i="5"/>
  <c r="BH87" i="5"/>
  <c r="BH88" i="5"/>
  <c r="BH89" i="5"/>
  <c r="BH90" i="5"/>
  <c r="BH91" i="5"/>
  <c r="BH92" i="5"/>
  <c r="BH93" i="5"/>
  <c r="BH94" i="5"/>
  <c r="BH95" i="5"/>
  <c r="BH96" i="5"/>
  <c r="BH97" i="5"/>
  <c r="BH98" i="5"/>
  <c r="BH99" i="5"/>
  <c r="BH100" i="5"/>
  <c r="BH101" i="5"/>
  <c r="BH102" i="5"/>
  <c r="BH103" i="5"/>
  <c r="BH104" i="5"/>
  <c r="BH105" i="5"/>
  <c r="BH106" i="5"/>
  <c r="BH107" i="5"/>
  <c r="BH108" i="5"/>
  <c r="BH109" i="5"/>
  <c r="BH110" i="5"/>
  <c r="BH111" i="5"/>
  <c r="BH112" i="5"/>
  <c r="BH113" i="5"/>
  <c r="BH114" i="5"/>
  <c r="BH115" i="5"/>
  <c r="BH116" i="5"/>
  <c r="BH117" i="5"/>
  <c r="BH118" i="5"/>
  <c r="BH119" i="5"/>
  <c r="BH120" i="5"/>
  <c r="BH121" i="5"/>
  <c r="BH122" i="5"/>
  <c r="BH123" i="5"/>
  <c r="BH124" i="5"/>
  <c r="BH125" i="5"/>
  <c r="BH126" i="5"/>
  <c r="BH127" i="5"/>
  <c r="BH128" i="5"/>
  <c r="BH129" i="5"/>
  <c r="BH130" i="5"/>
  <c r="BH131" i="5"/>
  <c r="BH132" i="5"/>
  <c r="BH133" i="5"/>
  <c r="BH134" i="5"/>
  <c r="BH135" i="5"/>
  <c r="BH136" i="5"/>
  <c r="BH137" i="5"/>
  <c r="BH138" i="5"/>
  <c r="BH139" i="5"/>
  <c r="BH140" i="5"/>
  <c r="BH141" i="5"/>
  <c r="BH142" i="5"/>
  <c r="BH143" i="5"/>
  <c r="BH144" i="5"/>
  <c r="BH145" i="5"/>
  <c r="BH146" i="5"/>
  <c r="BH147" i="5"/>
  <c r="BH148" i="5"/>
  <c r="BH149" i="5"/>
  <c r="BH150" i="5"/>
  <c r="BH151" i="5"/>
  <c r="BH152" i="5"/>
  <c r="BH153" i="5"/>
  <c r="BH154" i="5"/>
  <c r="BH155" i="5"/>
  <c r="BH156" i="5"/>
  <c r="BH157" i="5"/>
  <c r="BH158" i="5"/>
  <c r="BH159" i="5"/>
  <c r="BH160" i="5"/>
  <c r="BH161" i="5"/>
  <c r="BH162" i="5"/>
  <c r="BH163" i="5"/>
  <c r="BH164" i="5"/>
  <c r="BH165" i="5"/>
  <c r="BH166" i="5"/>
  <c r="BH167" i="5"/>
  <c r="BH168" i="5"/>
  <c r="BH169" i="5"/>
  <c r="BH170" i="5"/>
  <c r="BH171" i="5"/>
  <c r="BH172" i="5"/>
  <c r="BH173" i="5"/>
  <c r="BH174" i="5"/>
  <c r="BH175" i="5"/>
  <c r="BH176" i="5"/>
  <c r="BH177" i="5"/>
  <c r="BH178" i="5"/>
  <c r="BH179" i="5"/>
  <c r="BH180" i="5"/>
  <c r="BH181" i="5"/>
  <c r="BH182" i="5"/>
  <c r="BH183" i="5"/>
  <c r="BH184" i="5"/>
  <c r="BH185" i="5"/>
  <c r="BH186" i="5"/>
  <c r="BH187" i="5"/>
  <c r="BH188" i="5"/>
  <c r="BH189" i="5"/>
  <c r="BH190" i="5"/>
  <c r="BH191" i="5"/>
  <c r="BH192" i="5"/>
  <c r="BH193" i="5"/>
  <c r="BH194" i="5"/>
  <c r="BH195" i="5"/>
  <c r="BH196" i="5"/>
  <c r="BH197" i="5"/>
  <c r="BH198" i="5"/>
  <c r="BH199" i="5"/>
  <c r="BH200" i="5"/>
  <c r="BH201" i="5"/>
  <c r="BH202" i="5"/>
  <c r="BH203" i="5"/>
  <c r="BH204" i="5"/>
  <c r="BH205" i="5"/>
  <c r="BH206" i="5"/>
  <c r="BH207" i="5"/>
  <c r="BH208" i="5"/>
  <c r="BH209" i="5"/>
  <c r="BH210" i="5"/>
  <c r="BH211" i="5"/>
  <c r="BH212" i="5"/>
  <c r="BH213" i="5"/>
  <c r="BH214" i="5"/>
  <c r="BH215" i="5"/>
  <c r="BH216" i="5"/>
  <c r="BH217" i="5"/>
  <c r="BH218" i="5"/>
  <c r="BH219" i="5"/>
  <c r="BH220" i="5"/>
  <c r="BH221" i="5"/>
  <c r="BH222" i="5"/>
  <c r="BH223" i="5"/>
  <c r="BH224" i="5"/>
  <c r="BH225" i="5"/>
  <c r="BH226" i="5"/>
  <c r="BH227" i="5"/>
  <c r="BH228" i="5"/>
  <c r="BH229" i="5"/>
  <c r="BH230" i="5"/>
  <c r="BH231" i="5"/>
  <c r="BH232" i="5"/>
  <c r="BH233" i="5"/>
  <c r="BH234" i="5"/>
  <c r="BH235" i="5"/>
  <c r="BH236" i="5"/>
  <c r="BH237" i="5"/>
  <c r="BH238" i="5"/>
  <c r="BH239" i="5"/>
  <c r="BH240" i="5"/>
  <c r="BH241" i="5"/>
  <c r="BH242" i="5"/>
  <c r="BH243" i="5"/>
  <c r="BH244" i="5"/>
  <c r="BH245" i="5"/>
  <c r="BH246" i="5"/>
  <c r="BH247" i="5"/>
  <c r="BH248" i="5"/>
  <c r="BH249" i="5"/>
  <c r="BH250" i="5"/>
  <c r="BH251" i="5"/>
  <c r="BH252" i="5"/>
  <c r="BH253" i="5"/>
  <c r="BH254" i="5"/>
  <c r="BH255" i="5"/>
  <c r="BH256" i="5"/>
  <c r="BH257" i="5"/>
  <c r="BH258" i="5"/>
  <c r="BH259" i="5"/>
  <c r="BH260" i="5"/>
  <c r="BH261" i="5"/>
  <c r="BH262" i="5"/>
  <c r="BH263" i="5"/>
  <c r="BH264" i="5"/>
  <c r="BH265" i="5"/>
  <c r="BH266" i="5"/>
  <c r="BH267" i="5"/>
  <c r="BH268" i="5"/>
  <c r="BH269" i="5"/>
  <c r="BH270" i="5"/>
  <c r="BH271" i="5"/>
  <c r="BH272" i="5"/>
  <c r="BH273" i="5"/>
  <c r="BH274" i="5"/>
  <c r="BH275" i="5"/>
  <c r="BH276" i="5"/>
  <c r="BH277" i="5"/>
  <c r="BH278" i="5"/>
  <c r="BH279" i="5"/>
  <c r="BH280" i="5"/>
  <c r="BH281" i="5"/>
  <c r="BH282" i="5"/>
  <c r="BH283" i="5"/>
  <c r="BH284" i="5"/>
  <c r="BH285" i="5"/>
  <c r="BH286" i="5"/>
  <c r="BH287" i="5"/>
  <c r="BH288" i="5"/>
  <c r="BH289" i="5"/>
  <c r="BH290" i="5"/>
  <c r="BH291" i="5"/>
  <c r="BH292" i="5"/>
  <c r="BH293" i="5"/>
  <c r="BH294" i="5"/>
  <c r="BH295" i="5"/>
  <c r="BH296" i="5"/>
  <c r="BH297" i="5"/>
  <c r="BH298" i="5"/>
  <c r="BH299" i="5"/>
  <c r="BH300" i="5"/>
  <c r="BH301" i="5"/>
  <c r="BH302" i="5"/>
  <c r="BH303" i="5"/>
  <c r="BH304" i="5"/>
  <c r="BH305" i="5"/>
  <c r="BH306" i="5"/>
  <c r="BH307" i="5"/>
  <c r="BH308" i="5"/>
  <c r="BH309" i="5"/>
  <c r="BH310" i="5"/>
  <c r="BH311" i="5"/>
  <c r="BH312" i="5"/>
  <c r="BH313" i="5"/>
  <c r="BH314" i="5"/>
  <c r="BH315" i="5"/>
  <c r="BH316" i="5"/>
  <c r="BH317" i="5"/>
  <c r="BH318" i="5"/>
  <c r="BH319" i="5"/>
  <c r="BH320" i="5"/>
  <c r="BH321" i="5"/>
  <c r="BH322" i="5"/>
  <c r="BH323" i="5"/>
  <c r="BH324" i="5"/>
  <c r="BH325" i="5"/>
  <c r="BH326" i="5"/>
  <c r="BH327" i="5"/>
  <c r="BH328" i="5"/>
  <c r="BH329" i="5"/>
  <c r="BH330" i="5"/>
  <c r="BH331" i="5"/>
  <c r="BH332" i="5"/>
  <c r="BH333" i="5"/>
  <c r="BH334" i="5"/>
  <c r="BH335" i="5"/>
  <c r="BH336" i="5"/>
  <c r="BH337" i="5"/>
  <c r="BH338" i="5"/>
  <c r="BH339" i="5"/>
  <c r="BH340" i="5"/>
  <c r="BH341" i="5"/>
  <c r="BH342" i="5"/>
  <c r="BH343" i="5"/>
  <c r="BH344" i="5"/>
  <c r="BH345" i="5"/>
  <c r="BH346" i="5"/>
  <c r="BH347" i="5"/>
  <c r="BH348" i="5"/>
  <c r="BH349" i="5"/>
  <c r="BH350" i="5"/>
  <c r="BH351" i="5"/>
  <c r="BH352" i="5"/>
  <c r="BH353" i="5"/>
  <c r="BH354" i="5"/>
  <c r="BH355" i="5"/>
  <c r="BH356" i="5"/>
  <c r="BH357" i="5"/>
  <c r="BH358" i="5"/>
  <c r="BH359" i="5"/>
  <c r="BH360" i="5"/>
  <c r="BH361" i="5"/>
  <c r="BH362" i="5"/>
  <c r="BH363" i="5"/>
  <c r="BH364" i="5"/>
  <c r="BH365" i="5"/>
  <c r="BH366" i="5"/>
  <c r="BH367" i="5"/>
  <c r="BH368" i="5"/>
  <c r="BH369" i="5"/>
  <c r="BH370" i="5"/>
  <c r="BH371" i="5"/>
  <c r="BH372" i="5"/>
  <c r="BH373" i="5"/>
  <c r="BH374" i="5"/>
  <c r="BH375" i="5"/>
  <c r="BH376" i="5"/>
  <c r="BH377" i="5"/>
  <c r="BH378" i="5"/>
  <c r="BH379" i="5"/>
  <c r="BH380" i="5"/>
  <c r="BH381" i="5"/>
  <c r="BH382" i="5"/>
  <c r="BH383" i="5"/>
  <c r="BH384" i="5"/>
  <c r="BH2" i="5"/>
  <c r="BG3" i="5"/>
  <c r="BG4" i="5"/>
  <c r="BG5" i="5"/>
  <c r="BG6" i="5"/>
  <c r="BG7" i="5"/>
  <c r="BG8" i="5"/>
  <c r="BG9" i="5"/>
  <c r="BG10" i="5"/>
  <c r="BG11" i="5"/>
  <c r="BG12" i="5"/>
  <c r="BG13" i="5"/>
  <c r="BG14" i="5"/>
  <c r="BG15" i="5"/>
  <c r="BG16" i="5"/>
  <c r="BG17" i="5"/>
  <c r="BG18" i="5"/>
  <c r="BG19" i="5"/>
  <c r="BG20" i="5"/>
  <c r="BG21" i="5"/>
  <c r="BG22" i="5"/>
  <c r="BG23" i="5"/>
  <c r="BG24" i="5"/>
  <c r="BG25" i="5"/>
  <c r="BG26" i="5"/>
  <c r="BG27" i="5"/>
  <c r="BG28" i="5"/>
  <c r="BG29" i="5"/>
  <c r="BG30" i="5"/>
  <c r="BG31" i="5"/>
  <c r="BG32" i="5"/>
  <c r="BG33" i="5"/>
  <c r="BG34" i="5"/>
  <c r="BG35" i="5"/>
  <c r="BG36" i="5"/>
  <c r="BG37" i="5"/>
  <c r="BG38" i="5"/>
  <c r="BG39" i="5"/>
  <c r="BG40" i="5"/>
  <c r="BG41" i="5"/>
  <c r="BG42" i="5"/>
  <c r="BG43" i="5"/>
  <c r="BG44" i="5"/>
  <c r="BG45" i="5"/>
  <c r="BG46" i="5"/>
  <c r="BG47" i="5"/>
  <c r="BG48" i="5"/>
  <c r="BG49" i="5"/>
  <c r="BG50" i="5"/>
  <c r="BG51" i="5"/>
  <c r="BG52" i="5"/>
  <c r="BG53" i="5"/>
  <c r="BG54" i="5"/>
  <c r="BG55" i="5"/>
  <c r="BG56" i="5"/>
  <c r="BG57" i="5"/>
  <c r="BG58" i="5"/>
  <c r="BG59" i="5"/>
  <c r="BG60" i="5"/>
  <c r="BG61" i="5"/>
  <c r="BG62" i="5"/>
  <c r="BG63" i="5"/>
  <c r="BG64" i="5"/>
  <c r="BG65" i="5"/>
  <c r="BG66" i="5"/>
  <c r="BG67" i="5"/>
  <c r="BG68" i="5"/>
  <c r="BG69" i="5"/>
  <c r="BG70" i="5"/>
  <c r="BG71" i="5"/>
  <c r="BG72" i="5"/>
  <c r="BG73" i="5"/>
  <c r="BG74" i="5"/>
  <c r="BG75" i="5"/>
  <c r="BG76" i="5"/>
  <c r="BG77" i="5"/>
  <c r="BG78" i="5"/>
  <c r="BG79" i="5"/>
  <c r="BG80" i="5"/>
  <c r="BG81" i="5"/>
  <c r="BG82" i="5"/>
  <c r="BG83" i="5"/>
  <c r="BG84" i="5"/>
  <c r="BG85" i="5"/>
  <c r="BG86" i="5"/>
  <c r="BG87" i="5"/>
  <c r="BG88" i="5"/>
  <c r="BG89" i="5"/>
  <c r="BG90" i="5"/>
  <c r="BG91" i="5"/>
  <c r="BG92" i="5"/>
  <c r="BG93" i="5"/>
  <c r="BG94" i="5"/>
  <c r="BG95" i="5"/>
  <c r="BG96" i="5"/>
  <c r="BG97" i="5"/>
  <c r="BG98" i="5"/>
  <c r="BG99" i="5"/>
  <c r="BG100" i="5"/>
  <c r="BG101" i="5"/>
  <c r="BG102" i="5"/>
  <c r="BG103" i="5"/>
  <c r="BG104" i="5"/>
  <c r="BG105" i="5"/>
  <c r="BG106" i="5"/>
  <c r="BG107" i="5"/>
  <c r="BG108" i="5"/>
  <c r="BG109" i="5"/>
  <c r="BG110" i="5"/>
  <c r="BG111" i="5"/>
  <c r="BG112" i="5"/>
  <c r="BG113" i="5"/>
  <c r="BG114" i="5"/>
  <c r="BG115" i="5"/>
  <c r="BG116" i="5"/>
  <c r="BG117" i="5"/>
  <c r="BG118" i="5"/>
  <c r="BG119" i="5"/>
  <c r="BG120" i="5"/>
  <c r="BG121" i="5"/>
  <c r="BG122" i="5"/>
  <c r="BG123" i="5"/>
  <c r="BG124" i="5"/>
  <c r="BG125" i="5"/>
  <c r="BG126" i="5"/>
  <c r="BG127" i="5"/>
  <c r="BG128" i="5"/>
  <c r="BG129" i="5"/>
  <c r="BG130" i="5"/>
  <c r="BG131" i="5"/>
  <c r="BG132" i="5"/>
  <c r="BG133" i="5"/>
  <c r="BG134" i="5"/>
  <c r="BG135" i="5"/>
  <c r="BG136" i="5"/>
  <c r="BG137" i="5"/>
  <c r="BG138" i="5"/>
  <c r="BG139" i="5"/>
  <c r="BG140" i="5"/>
  <c r="BG141" i="5"/>
  <c r="BG142" i="5"/>
  <c r="BG143" i="5"/>
  <c r="BG144" i="5"/>
  <c r="BG145" i="5"/>
  <c r="BG146" i="5"/>
  <c r="BG147" i="5"/>
  <c r="BG148" i="5"/>
  <c r="BG149" i="5"/>
  <c r="BG150" i="5"/>
  <c r="BG151" i="5"/>
  <c r="BG152" i="5"/>
  <c r="BG153" i="5"/>
  <c r="BG154" i="5"/>
  <c r="BG155" i="5"/>
  <c r="BG156" i="5"/>
  <c r="BG157" i="5"/>
  <c r="BG158" i="5"/>
  <c r="BG159" i="5"/>
  <c r="BG160" i="5"/>
  <c r="BG161" i="5"/>
  <c r="BG162" i="5"/>
  <c r="BG163" i="5"/>
  <c r="BG164" i="5"/>
  <c r="BG165" i="5"/>
  <c r="BG166" i="5"/>
  <c r="BG167" i="5"/>
  <c r="BG168" i="5"/>
  <c r="BG169" i="5"/>
  <c r="BG170" i="5"/>
  <c r="BG171" i="5"/>
  <c r="BG172" i="5"/>
  <c r="BG173" i="5"/>
  <c r="BG174" i="5"/>
  <c r="BG175" i="5"/>
  <c r="BG176" i="5"/>
  <c r="BG177" i="5"/>
  <c r="BG178" i="5"/>
  <c r="BG179" i="5"/>
  <c r="BG180" i="5"/>
  <c r="BG181" i="5"/>
  <c r="BG182" i="5"/>
  <c r="BG183" i="5"/>
  <c r="BG184" i="5"/>
  <c r="BG185" i="5"/>
  <c r="BG186" i="5"/>
  <c r="BG187" i="5"/>
  <c r="BG188" i="5"/>
  <c r="BG189" i="5"/>
  <c r="BG190" i="5"/>
  <c r="BG191" i="5"/>
  <c r="BG192" i="5"/>
  <c r="BG193" i="5"/>
  <c r="BG194" i="5"/>
  <c r="BG195" i="5"/>
  <c r="BG196" i="5"/>
  <c r="BG197" i="5"/>
  <c r="BG198" i="5"/>
  <c r="BG199" i="5"/>
  <c r="BG200" i="5"/>
  <c r="BG201" i="5"/>
  <c r="BG202" i="5"/>
  <c r="BG203" i="5"/>
  <c r="BG204" i="5"/>
  <c r="BG205" i="5"/>
  <c r="BG206" i="5"/>
  <c r="BG207" i="5"/>
  <c r="BG208" i="5"/>
  <c r="BG209" i="5"/>
  <c r="BG210" i="5"/>
  <c r="BG211" i="5"/>
  <c r="BG212" i="5"/>
  <c r="BG213" i="5"/>
  <c r="BG214" i="5"/>
  <c r="BG215" i="5"/>
  <c r="BG216" i="5"/>
  <c r="BG217" i="5"/>
  <c r="BG218" i="5"/>
  <c r="BG219" i="5"/>
  <c r="BG220" i="5"/>
  <c r="BG221" i="5"/>
  <c r="BG222" i="5"/>
  <c r="BG223" i="5"/>
  <c r="BG224" i="5"/>
  <c r="BG225" i="5"/>
  <c r="BG226" i="5"/>
  <c r="BG227" i="5"/>
  <c r="BG228" i="5"/>
  <c r="BG229" i="5"/>
  <c r="BG230" i="5"/>
  <c r="BG231" i="5"/>
  <c r="BG232" i="5"/>
  <c r="BG233" i="5"/>
  <c r="BG234" i="5"/>
  <c r="BG235" i="5"/>
  <c r="BG236" i="5"/>
  <c r="BG237" i="5"/>
  <c r="BG238" i="5"/>
  <c r="BG239" i="5"/>
  <c r="BG240" i="5"/>
  <c r="BG241" i="5"/>
  <c r="BG242" i="5"/>
  <c r="BG243" i="5"/>
  <c r="BG244" i="5"/>
  <c r="BG245" i="5"/>
  <c r="BG246" i="5"/>
  <c r="BG247" i="5"/>
  <c r="BG248" i="5"/>
  <c r="BG249" i="5"/>
  <c r="BG250" i="5"/>
  <c r="BG251" i="5"/>
  <c r="BG252" i="5"/>
  <c r="BG253" i="5"/>
  <c r="BG254" i="5"/>
  <c r="BG255" i="5"/>
  <c r="BG256" i="5"/>
  <c r="BG257" i="5"/>
  <c r="BG258" i="5"/>
  <c r="BG259" i="5"/>
  <c r="BG260" i="5"/>
  <c r="BG261" i="5"/>
  <c r="BG262" i="5"/>
  <c r="BG263" i="5"/>
  <c r="BG264" i="5"/>
  <c r="BG265" i="5"/>
  <c r="BG266" i="5"/>
  <c r="BG267" i="5"/>
  <c r="BG268" i="5"/>
  <c r="BG269" i="5"/>
  <c r="BG270" i="5"/>
  <c r="BG271" i="5"/>
  <c r="BG272" i="5"/>
  <c r="BG273" i="5"/>
  <c r="BG274" i="5"/>
  <c r="BG275" i="5"/>
  <c r="BG276" i="5"/>
  <c r="BG277" i="5"/>
  <c r="BG278" i="5"/>
  <c r="BG279" i="5"/>
  <c r="BG280" i="5"/>
  <c r="BG281" i="5"/>
  <c r="BG282" i="5"/>
  <c r="BG283" i="5"/>
  <c r="BG284" i="5"/>
  <c r="BG285" i="5"/>
  <c r="BG286" i="5"/>
  <c r="BG287" i="5"/>
  <c r="BG288" i="5"/>
  <c r="BG289" i="5"/>
  <c r="BG290" i="5"/>
  <c r="BG291" i="5"/>
  <c r="BG292" i="5"/>
  <c r="BG293" i="5"/>
  <c r="BG294" i="5"/>
  <c r="BG295" i="5"/>
  <c r="BG296" i="5"/>
  <c r="BG297" i="5"/>
  <c r="BG298" i="5"/>
  <c r="BG299" i="5"/>
  <c r="BG300" i="5"/>
  <c r="BG301" i="5"/>
  <c r="BG302" i="5"/>
  <c r="BG303" i="5"/>
  <c r="BG304" i="5"/>
  <c r="BG305" i="5"/>
  <c r="BG306" i="5"/>
  <c r="BG307" i="5"/>
  <c r="BG308" i="5"/>
  <c r="BG309" i="5"/>
  <c r="BG310" i="5"/>
  <c r="BG311" i="5"/>
  <c r="BG312" i="5"/>
  <c r="BG313" i="5"/>
  <c r="BG314" i="5"/>
  <c r="BG315" i="5"/>
  <c r="BG316" i="5"/>
  <c r="BG317" i="5"/>
  <c r="BG318" i="5"/>
  <c r="BG319" i="5"/>
  <c r="BG320" i="5"/>
  <c r="BG321" i="5"/>
  <c r="BG322" i="5"/>
  <c r="BG323" i="5"/>
  <c r="BG324" i="5"/>
  <c r="BG325" i="5"/>
  <c r="BG326" i="5"/>
  <c r="BG327" i="5"/>
  <c r="BG328" i="5"/>
  <c r="BG329" i="5"/>
  <c r="BG330" i="5"/>
  <c r="BG331" i="5"/>
  <c r="BG332" i="5"/>
  <c r="BG333" i="5"/>
  <c r="BG334" i="5"/>
  <c r="BG335" i="5"/>
  <c r="BG336" i="5"/>
  <c r="BG337" i="5"/>
  <c r="BG338" i="5"/>
  <c r="BG339" i="5"/>
  <c r="BG340" i="5"/>
  <c r="BG341" i="5"/>
  <c r="BG342" i="5"/>
  <c r="BG343" i="5"/>
  <c r="BG344" i="5"/>
  <c r="BG345" i="5"/>
  <c r="BG346" i="5"/>
  <c r="BG347" i="5"/>
  <c r="BG348" i="5"/>
  <c r="BG349" i="5"/>
  <c r="BG350" i="5"/>
  <c r="BG351" i="5"/>
  <c r="BG352" i="5"/>
  <c r="BG353" i="5"/>
  <c r="BG354" i="5"/>
  <c r="BG355" i="5"/>
  <c r="BG356" i="5"/>
  <c r="BG357" i="5"/>
  <c r="BG358" i="5"/>
  <c r="BG359" i="5"/>
  <c r="BG360" i="5"/>
  <c r="BG361" i="5"/>
  <c r="BG362" i="5"/>
  <c r="BG363" i="5"/>
  <c r="BG364" i="5"/>
  <c r="BG365" i="5"/>
  <c r="BG366" i="5"/>
  <c r="BG367" i="5"/>
  <c r="BG368" i="5"/>
  <c r="BG369" i="5"/>
  <c r="BG370" i="5"/>
  <c r="BG371" i="5"/>
  <c r="BG372" i="5"/>
  <c r="BG373" i="5"/>
  <c r="BG374" i="5"/>
  <c r="BG375" i="5"/>
  <c r="BG376" i="5"/>
  <c r="BG377" i="5"/>
  <c r="BG378" i="5"/>
  <c r="BG379" i="5"/>
  <c r="BG380" i="5"/>
  <c r="BG381" i="5"/>
  <c r="BG382" i="5"/>
  <c r="BG383" i="5"/>
  <c r="BG384" i="5"/>
  <c r="BG2" i="5"/>
  <c r="BF3" i="5"/>
  <c r="BF4" i="5"/>
  <c r="BF5" i="5"/>
  <c r="BF6" i="5"/>
  <c r="BF7" i="5"/>
  <c r="BF8" i="5"/>
  <c r="BF9" i="5"/>
  <c r="BF10" i="5"/>
  <c r="BF11" i="5"/>
  <c r="BF12" i="5"/>
  <c r="BF13" i="5"/>
  <c r="BF14" i="5"/>
  <c r="BF15" i="5"/>
  <c r="BF16" i="5"/>
  <c r="BF17" i="5"/>
  <c r="BF18" i="5"/>
  <c r="BF19" i="5"/>
  <c r="BF20" i="5"/>
  <c r="BF21" i="5"/>
  <c r="BF22" i="5"/>
  <c r="BF23" i="5"/>
  <c r="BF24" i="5"/>
  <c r="BF25" i="5"/>
  <c r="BF26" i="5"/>
  <c r="BF27" i="5"/>
  <c r="BF28" i="5"/>
  <c r="BF29" i="5"/>
  <c r="BF30" i="5"/>
  <c r="BF31" i="5"/>
  <c r="BF32" i="5"/>
  <c r="BF33" i="5"/>
  <c r="BF34" i="5"/>
  <c r="BF35" i="5"/>
  <c r="BF36" i="5"/>
  <c r="BF37" i="5"/>
  <c r="BF38" i="5"/>
  <c r="BF39" i="5"/>
  <c r="BF40" i="5"/>
  <c r="BF41" i="5"/>
  <c r="BF42" i="5"/>
  <c r="BF43" i="5"/>
  <c r="BF44" i="5"/>
  <c r="BF45" i="5"/>
  <c r="BF46" i="5"/>
  <c r="BF47" i="5"/>
  <c r="BF48" i="5"/>
  <c r="BF49" i="5"/>
  <c r="BF50" i="5"/>
  <c r="BF51" i="5"/>
  <c r="BF52" i="5"/>
  <c r="BF53" i="5"/>
  <c r="BF54" i="5"/>
  <c r="BF55" i="5"/>
  <c r="BF56" i="5"/>
  <c r="BF57" i="5"/>
  <c r="BF58" i="5"/>
  <c r="BF59" i="5"/>
  <c r="BF60" i="5"/>
  <c r="BF61" i="5"/>
  <c r="BF62" i="5"/>
  <c r="BF63" i="5"/>
  <c r="BF64" i="5"/>
  <c r="BF65" i="5"/>
  <c r="BF66" i="5"/>
  <c r="BF67" i="5"/>
  <c r="BF68" i="5"/>
  <c r="BF69" i="5"/>
  <c r="BF70" i="5"/>
  <c r="BF71" i="5"/>
  <c r="BF72" i="5"/>
  <c r="BF73" i="5"/>
  <c r="BF74" i="5"/>
  <c r="BF75" i="5"/>
  <c r="BF76" i="5"/>
  <c r="BF77" i="5"/>
  <c r="BF78" i="5"/>
  <c r="BF79" i="5"/>
  <c r="BF80" i="5"/>
  <c r="BF81" i="5"/>
  <c r="BF82" i="5"/>
  <c r="BF83" i="5"/>
  <c r="BF84" i="5"/>
  <c r="BF85" i="5"/>
  <c r="BF86" i="5"/>
  <c r="BF87" i="5"/>
  <c r="BF88" i="5"/>
  <c r="BF89" i="5"/>
  <c r="BF90" i="5"/>
  <c r="BF91" i="5"/>
  <c r="BF92" i="5"/>
  <c r="BF93" i="5"/>
  <c r="BF94" i="5"/>
  <c r="BF95" i="5"/>
  <c r="BF96" i="5"/>
  <c r="BF97" i="5"/>
  <c r="BF98" i="5"/>
  <c r="BF99" i="5"/>
  <c r="BF100" i="5"/>
  <c r="BF101" i="5"/>
  <c r="BF102" i="5"/>
  <c r="BF103" i="5"/>
  <c r="BF104" i="5"/>
  <c r="BF105" i="5"/>
  <c r="BF106" i="5"/>
  <c r="BF107" i="5"/>
  <c r="BF108" i="5"/>
  <c r="BF109" i="5"/>
  <c r="BF110" i="5"/>
  <c r="BF111" i="5"/>
  <c r="BF112" i="5"/>
  <c r="BF113" i="5"/>
  <c r="BF114" i="5"/>
  <c r="BF115" i="5"/>
  <c r="BF116" i="5"/>
  <c r="BF117" i="5"/>
  <c r="BF118" i="5"/>
  <c r="BF119" i="5"/>
  <c r="BF120" i="5"/>
  <c r="BF121" i="5"/>
  <c r="BF122" i="5"/>
  <c r="BF123" i="5"/>
  <c r="BF124" i="5"/>
  <c r="BF125" i="5"/>
  <c r="BF126" i="5"/>
  <c r="BF127" i="5"/>
  <c r="BF128" i="5"/>
  <c r="BF129" i="5"/>
  <c r="BF130" i="5"/>
  <c r="BF131" i="5"/>
  <c r="BF132" i="5"/>
  <c r="BF133" i="5"/>
  <c r="BF134" i="5"/>
  <c r="BF135" i="5"/>
  <c r="BF136" i="5"/>
  <c r="BF137" i="5"/>
  <c r="BF138" i="5"/>
  <c r="BF139" i="5"/>
  <c r="BF140" i="5"/>
  <c r="BF141" i="5"/>
  <c r="BF142" i="5"/>
  <c r="BF143" i="5"/>
  <c r="BF144" i="5"/>
  <c r="BF145" i="5"/>
  <c r="BF146" i="5"/>
  <c r="BF147" i="5"/>
  <c r="BF148" i="5"/>
  <c r="BF149" i="5"/>
  <c r="BF150" i="5"/>
  <c r="BF151" i="5"/>
  <c r="BF152" i="5"/>
  <c r="BF153" i="5"/>
  <c r="BF154" i="5"/>
  <c r="BF155" i="5"/>
  <c r="BF156" i="5"/>
  <c r="BF157" i="5"/>
  <c r="BF158" i="5"/>
  <c r="BF159" i="5"/>
  <c r="BF160" i="5"/>
  <c r="BF161" i="5"/>
  <c r="BF162" i="5"/>
  <c r="BF163" i="5"/>
  <c r="BF164" i="5"/>
  <c r="BF165" i="5"/>
  <c r="BF166" i="5"/>
  <c r="BF167" i="5"/>
  <c r="BF168" i="5"/>
  <c r="BF169" i="5"/>
  <c r="BF170" i="5"/>
  <c r="BF171" i="5"/>
  <c r="BF172" i="5"/>
  <c r="BF173" i="5"/>
  <c r="BF174" i="5"/>
  <c r="BF175" i="5"/>
  <c r="BF176" i="5"/>
  <c r="BF177" i="5"/>
  <c r="BF178" i="5"/>
  <c r="BF179" i="5"/>
  <c r="BF180" i="5"/>
  <c r="BF181" i="5"/>
  <c r="BF182" i="5"/>
  <c r="BF183" i="5"/>
  <c r="BF184" i="5"/>
  <c r="BF185" i="5"/>
  <c r="BF186" i="5"/>
  <c r="BF187" i="5"/>
  <c r="BF188" i="5"/>
  <c r="BF189" i="5"/>
  <c r="BF190" i="5"/>
  <c r="BF191" i="5"/>
  <c r="BF192" i="5"/>
  <c r="BF193" i="5"/>
  <c r="BF194" i="5"/>
  <c r="BF195" i="5"/>
  <c r="BF196" i="5"/>
  <c r="BF197" i="5"/>
  <c r="BF198" i="5"/>
  <c r="BF199" i="5"/>
  <c r="BF200" i="5"/>
  <c r="BF201" i="5"/>
  <c r="BF202" i="5"/>
  <c r="BF203" i="5"/>
  <c r="BF204" i="5"/>
  <c r="BF205" i="5"/>
  <c r="BF206" i="5"/>
  <c r="BF207" i="5"/>
  <c r="BF208" i="5"/>
  <c r="BF209" i="5"/>
  <c r="BF210" i="5"/>
  <c r="BF211" i="5"/>
  <c r="BF212" i="5"/>
  <c r="BF213" i="5"/>
  <c r="BF214" i="5"/>
  <c r="BF215" i="5"/>
  <c r="BF216" i="5"/>
  <c r="BF217" i="5"/>
  <c r="BF218" i="5"/>
  <c r="BF219" i="5"/>
  <c r="BF220" i="5"/>
  <c r="BF221" i="5"/>
  <c r="BF222" i="5"/>
  <c r="BF223" i="5"/>
  <c r="BF224" i="5"/>
  <c r="BF225" i="5"/>
  <c r="BF226" i="5"/>
  <c r="BF227" i="5"/>
  <c r="BF228" i="5"/>
  <c r="BF229" i="5"/>
  <c r="BF230" i="5"/>
  <c r="BF231" i="5"/>
  <c r="BF232" i="5"/>
  <c r="BF233" i="5"/>
  <c r="BF234" i="5"/>
  <c r="BF235" i="5"/>
  <c r="BF236" i="5"/>
  <c r="BF237" i="5"/>
  <c r="BF238" i="5"/>
  <c r="BF239" i="5"/>
  <c r="BF240" i="5"/>
  <c r="BF241" i="5"/>
  <c r="BF242" i="5"/>
  <c r="BF243" i="5"/>
  <c r="BF244" i="5"/>
  <c r="BF245" i="5"/>
  <c r="BF246" i="5"/>
  <c r="BF247" i="5"/>
  <c r="BF248" i="5"/>
  <c r="BF249" i="5"/>
  <c r="BF250" i="5"/>
  <c r="BF251" i="5"/>
  <c r="BF252" i="5"/>
  <c r="BF253" i="5"/>
  <c r="BF254" i="5"/>
  <c r="BF255" i="5"/>
  <c r="BF256" i="5"/>
  <c r="BF257" i="5"/>
  <c r="BF258" i="5"/>
  <c r="BF259" i="5"/>
  <c r="BF260" i="5"/>
  <c r="BF261" i="5"/>
  <c r="BF262" i="5"/>
  <c r="BF263" i="5"/>
  <c r="BF264" i="5"/>
  <c r="BF265" i="5"/>
  <c r="BF266" i="5"/>
  <c r="BF267" i="5"/>
  <c r="BF268" i="5"/>
  <c r="BF269" i="5"/>
  <c r="BF270" i="5"/>
  <c r="BF271" i="5"/>
  <c r="BF272" i="5"/>
  <c r="BF273" i="5"/>
  <c r="BF274" i="5"/>
  <c r="BF275" i="5"/>
  <c r="BF276" i="5"/>
  <c r="BF277" i="5"/>
  <c r="BF278" i="5"/>
  <c r="BF279" i="5"/>
  <c r="BF280" i="5"/>
  <c r="BF281" i="5"/>
  <c r="BF282" i="5"/>
  <c r="BF283" i="5"/>
  <c r="BF284" i="5"/>
  <c r="BF285" i="5"/>
  <c r="BF286" i="5"/>
  <c r="BF287" i="5"/>
  <c r="BF288" i="5"/>
  <c r="BF289" i="5"/>
  <c r="BF290" i="5"/>
  <c r="BF291" i="5"/>
  <c r="BF292" i="5"/>
  <c r="BF293" i="5"/>
  <c r="BF294" i="5"/>
  <c r="BF295" i="5"/>
  <c r="BF296" i="5"/>
  <c r="BF297" i="5"/>
  <c r="BF298" i="5"/>
  <c r="BF299" i="5"/>
  <c r="BF300" i="5"/>
  <c r="BF301" i="5"/>
  <c r="BF302" i="5"/>
  <c r="BF303" i="5"/>
  <c r="BF304" i="5"/>
  <c r="BF305" i="5"/>
  <c r="BF306" i="5"/>
  <c r="BF307" i="5"/>
  <c r="BF308" i="5"/>
  <c r="BF309" i="5"/>
  <c r="BF310" i="5"/>
  <c r="BF311" i="5"/>
  <c r="BF312" i="5"/>
  <c r="BF313" i="5"/>
  <c r="BF314" i="5"/>
  <c r="BF315" i="5"/>
  <c r="BF316" i="5"/>
  <c r="BF317" i="5"/>
  <c r="BF318" i="5"/>
  <c r="BF319" i="5"/>
  <c r="BF320" i="5"/>
  <c r="BF321" i="5"/>
  <c r="BF322" i="5"/>
  <c r="BF323" i="5"/>
  <c r="BF324" i="5"/>
  <c r="BF325" i="5"/>
  <c r="BF326" i="5"/>
  <c r="BF327" i="5"/>
  <c r="BF328" i="5"/>
  <c r="BF329" i="5"/>
  <c r="BF330" i="5"/>
  <c r="BF331" i="5"/>
  <c r="BF332" i="5"/>
  <c r="BF333" i="5"/>
  <c r="BF334" i="5"/>
  <c r="BF335" i="5"/>
  <c r="BF336" i="5"/>
  <c r="BF337" i="5"/>
  <c r="BF338" i="5"/>
  <c r="BF339" i="5"/>
  <c r="BF340" i="5"/>
  <c r="BF341" i="5"/>
  <c r="BF342" i="5"/>
  <c r="BF343" i="5"/>
  <c r="BF344" i="5"/>
  <c r="BF345" i="5"/>
  <c r="BF346" i="5"/>
  <c r="BF347" i="5"/>
  <c r="BF348" i="5"/>
  <c r="BF349" i="5"/>
  <c r="BF350" i="5"/>
  <c r="BF351" i="5"/>
  <c r="BF352" i="5"/>
  <c r="BF353" i="5"/>
  <c r="BF354" i="5"/>
  <c r="BF355" i="5"/>
  <c r="BF356" i="5"/>
  <c r="BF357" i="5"/>
  <c r="BF358" i="5"/>
  <c r="BF359" i="5"/>
  <c r="BF360" i="5"/>
  <c r="BF361" i="5"/>
  <c r="BF362" i="5"/>
  <c r="BF363" i="5"/>
  <c r="BF364" i="5"/>
  <c r="BF365" i="5"/>
  <c r="BF366" i="5"/>
  <c r="BF367" i="5"/>
  <c r="BF368" i="5"/>
  <c r="BF369" i="5"/>
  <c r="BF370" i="5"/>
  <c r="BF371" i="5"/>
  <c r="BF372" i="5"/>
  <c r="BF373" i="5"/>
  <c r="BF374" i="5"/>
  <c r="BF375" i="5"/>
  <c r="BF376" i="5"/>
  <c r="BF377" i="5"/>
  <c r="BF378" i="5"/>
  <c r="BF379" i="5"/>
  <c r="BF380" i="5"/>
  <c r="BF381" i="5"/>
  <c r="BF382" i="5"/>
  <c r="BF383" i="5"/>
  <c r="BF384" i="5"/>
  <c r="BF2" i="5"/>
  <c r="BE3" i="5"/>
  <c r="BE4" i="5"/>
  <c r="BE5" i="5"/>
  <c r="BE6" i="5"/>
  <c r="BE7" i="5"/>
  <c r="BE8" i="5"/>
  <c r="BE9" i="5"/>
  <c r="BE10" i="5"/>
  <c r="BE11" i="5"/>
  <c r="BE12" i="5"/>
  <c r="BE13" i="5"/>
  <c r="BE14" i="5"/>
  <c r="BE15" i="5"/>
  <c r="BE16" i="5"/>
  <c r="BE17" i="5"/>
  <c r="BE18" i="5"/>
  <c r="BE19" i="5"/>
  <c r="BE20" i="5"/>
  <c r="BE21" i="5"/>
  <c r="BE22" i="5"/>
  <c r="BE23" i="5"/>
  <c r="BE24" i="5"/>
  <c r="BE25" i="5"/>
  <c r="BE26" i="5"/>
  <c r="BE27" i="5"/>
  <c r="BE28" i="5"/>
  <c r="BE29" i="5"/>
  <c r="BE30" i="5"/>
  <c r="BE31" i="5"/>
  <c r="BE32" i="5"/>
  <c r="BE33" i="5"/>
  <c r="BE34" i="5"/>
  <c r="BE35" i="5"/>
  <c r="BE36" i="5"/>
  <c r="BE37" i="5"/>
  <c r="BE38" i="5"/>
  <c r="BE39" i="5"/>
  <c r="BE40" i="5"/>
  <c r="BE41" i="5"/>
  <c r="BE42" i="5"/>
  <c r="BE43" i="5"/>
  <c r="BE44" i="5"/>
  <c r="BE45" i="5"/>
  <c r="BE46" i="5"/>
  <c r="BE47" i="5"/>
  <c r="BE48" i="5"/>
  <c r="BE49" i="5"/>
  <c r="BE50" i="5"/>
  <c r="BE51" i="5"/>
  <c r="BE52" i="5"/>
  <c r="BE53" i="5"/>
  <c r="BE54" i="5"/>
  <c r="BE55" i="5"/>
  <c r="BE56" i="5"/>
  <c r="BE57" i="5"/>
  <c r="BE58" i="5"/>
  <c r="BE59" i="5"/>
  <c r="BE60" i="5"/>
  <c r="BE61" i="5"/>
  <c r="BE62" i="5"/>
  <c r="BE63" i="5"/>
  <c r="BE64" i="5"/>
  <c r="BE65" i="5"/>
  <c r="BE66" i="5"/>
  <c r="BE67" i="5"/>
  <c r="BE68" i="5"/>
  <c r="BE69" i="5"/>
  <c r="BE70" i="5"/>
  <c r="BE71" i="5"/>
  <c r="BE72" i="5"/>
  <c r="BE73" i="5"/>
  <c r="BE74" i="5"/>
  <c r="BE75" i="5"/>
  <c r="BE76" i="5"/>
  <c r="BE77" i="5"/>
  <c r="BE78" i="5"/>
  <c r="BE79" i="5"/>
  <c r="BE80" i="5"/>
  <c r="BE81" i="5"/>
  <c r="BE82" i="5"/>
  <c r="BE83" i="5"/>
  <c r="BE84" i="5"/>
  <c r="BE85" i="5"/>
  <c r="BE86" i="5"/>
  <c r="BE87" i="5"/>
  <c r="BE88" i="5"/>
  <c r="BE89" i="5"/>
  <c r="BE90" i="5"/>
  <c r="BE91" i="5"/>
  <c r="BE92" i="5"/>
  <c r="BE93" i="5"/>
  <c r="BE94" i="5"/>
  <c r="BE95" i="5"/>
  <c r="BE96" i="5"/>
  <c r="BE97" i="5"/>
  <c r="BE98" i="5"/>
  <c r="BE99" i="5"/>
  <c r="BE100" i="5"/>
  <c r="BE101" i="5"/>
  <c r="BE102" i="5"/>
  <c r="BE103" i="5"/>
  <c r="BE104" i="5"/>
  <c r="BE105" i="5"/>
  <c r="BE106" i="5"/>
  <c r="BE107" i="5"/>
  <c r="BE108" i="5"/>
  <c r="BE109" i="5"/>
  <c r="BE110" i="5"/>
  <c r="BE111" i="5"/>
  <c r="BE112" i="5"/>
  <c r="BE113" i="5"/>
  <c r="BE114" i="5"/>
  <c r="BE115" i="5"/>
  <c r="BE116" i="5"/>
  <c r="BE117" i="5"/>
  <c r="BE118" i="5"/>
  <c r="BE119" i="5"/>
  <c r="BE120" i="5"/>
  <c r="BE121" i="5"/>
  <c r="BE122" i="5"/>
  <c r="BE123" i="5"/>
  <c r="BE124" i="5"/>
  <c r="BE125" i="5"/>
  <c r="BE126" i="5"/>
  <c r="BE127" i="5"/>
  <c r="BE128" i="5"/>
  <c r="BE129" i="5"/>
  <c r="BE130" i="5"/>
  <c r="BE131" i="5"/>
  <c r="BE132" i="5"/>
  <c r="BE133" i="5"/>
  <c r="BE134" i="5"/>
  <c r="BE135" i="5"/>
  <c r="BE136" i="5"/>
  <c r="BE137" i="5"/>
  <c r="BE138" i="5"/>
  <c r="BE139" i="5"/>
  <c r="BE140" i="5"/>
  <c r="BE141" i="5"/>
  <c r="BE142" i="5"/>
  <c r="BE143" i="5"/>
  <c r="BE144" i="5"/>
  <c r="BE145" i="5"/>
  <c r="BE146" i="5"/>
  <c r="BE147" i="5"/>
  <c r="BE148" i="5"/>
  <c r="BE149" i="5"/>
  <c r="BE150" i="5"/>
  <c r="BE151" i="5"/>
  <c r="BE152" i="5"/>
  <c r="BE153" i="5"/>
  <c r="BE154" i="5"/>
  <c r="BE155" i="5"/>
  <c r="BE156" i="5"/>
  <c r="BE157" i="5"/>
  <c r="BE158" i="5"/>
  <c r="BE159" i="5"/>
  <c r="BE160" i="5"/>
  <c r="BE161" i="5"/>
  <c r="BE162" i="5"/>
  <c r="BE163" i="5"/>
  <c r="BE164" i="5"/>
  <c r="BE165" i="5"/>
  <c r="BE166" i="5"/>
  <c r="BE167" i="5"/>
  <c r="BE168" i="5"/>
  <c r="BE169" i="5"/>
  <c r="BE170" i="5"/>
  <c r="BE171" i="5"/>
  <c r="BE172" i="5"/>
  <c r="BE173" i="5"/>
  <c r="BE174" i="5"/>
  <c r="BE175" i="5"/>
  <c r="BE176" i="5"/>
  <c r="BE177" i="5"/>
  <c r="BE178" i="5"/>
  <c r="BE179" i="5"/>
  <c r="BE180" i="5"/>
  <c r="BE181" i="5"/>
  <c r="BE182" i="5"/>
  <c r="BE183" i="5"/>
  <c r="BE184" i="5"/>
  <c r="BE185" i="5"/>
  <c r="BE186" i="5"/>
  <c r="BE187" i="5"/>
  <c r="BE188" i="5"/>
  <c r="BE189" i="5"/>
  <c r="BE190" i="5"/>
  <c r="BE191" i="5"/>
  <c r="BE192" i="5"/>
  <c r="BE193" i="5"/>
  <c r="BE194" i="5"/>
  <c r="BE195" i="5"/>
  <c r="BE196" i="5"/>
  <c r="BE197" i="5"/>
  <c r="BE198" i="5"/>
  <c r="BE199" i="5"/>
  <c r="BE200" i="5"/>
  <c r="BE201" i="5"/>
  <c r="BE202" i="5"/>
  <c r="BE203" i="5"/>
  <c r="BE204" i="5"/>
  <c r="BE205" i="5"/>
  <c r="BE206" i="5"/>
  <c r="BE207" i="5"/>
  <c r="BE208" i="5"/>
  <c r="BE209" i="5"/>
  <c r="BE210" i="5"/>
  <c r="BE211" i="5"/>
  <c r="BE212" i="5"/>
  <c r="BE213" i="5"/>
  <c r="BE214" i="5"/>
  <c r="BE215" i="5"/>
  <c r="BE216" i="5"/>
  <c r="BE217" i="5"/>
  <c r="BE218" i="5"/>
  <c r="BE219" i="5"/>
  <c r="BE220" i="5"/>
  <c r="BE221" i="5"/>
  <c r="BE222" i="5"/>
  <c r="BE223" i="5"/>
  <c r="BE224" i="5"/>
  <c r="BE225" i="5"/>
  <c r="BE226" i="5"/>
  <c r="BE227" i="5"/>
  <c r="BE228" i="5"/>
  <c r="BE229" i="5"/>
  <c r="BE230" i="5"/>
  <c r="BE231" i="5"/>
  <c r="BE232" i="5"/>
  <c r="BE233" i="5"/>
  <c r="BE234" i="5"/>
  <c r="BE235" i="5"/>
  <c r="BE236" i="5"/>
  <c r="BE237" i="5"/>
  <c r="BE238" i="5"/>
  <c r="BE239" i="5"/>
  <c r="BE240" i="5"/>
  <c r="BE241" i="5"/>
  <c r="BE242" i="5"/>
  <c r="BE243" i="5"/>
  <c r="BE244" i="5"/>
  <c r="BE245" i="5"/>
  <c r="BE246" i="5"/>
  <c r="BE247" i="5"/>
  <c r="BE248" i="5"/>
  <c r="BE249" i="5"/>
  <c r="BE250" i="5"/>
  <c r="BE251" i="5"/>
  <c r="BE252" i="5"/>
  <c r="BE253" i="5"/>
  <c r="BE254" i="5"/>
  <c r="BE255" i="5"/>
  <c r="BE256" i="5"/>
  <c r="BE257" i="5"/>
  <c r="BE258" i="5"/>
  <c r="BE259" i="5"/>
  <c r="BE260" i="5"/>
  <c r="BE261" i="5"/>
  <c r="BE262" i="5"/>
  <c r="BE263" i="5"/>
  <c r="BE264" i="5"/>
  <c r="BE265" i="5"/>
  <c r="BE266" i="5"/>
  <c r="BE267" i="5"/>
  <c r="BE268" i="5"/>
  <c r="BE269" i="5"/>
  <c r="BE270" i="5"/>
  <c r="BE271" i="5"/>
  <c r="BE272" i="5"/>
  <c r="BE273" i="5"/>
  <c r="BE274" i="5"/>
  <c r="BE275" i="5"/>
  <c r="BE276" i="5"/>
  <c r="BE277" i="5"/>
  <c r="BE278" i="5"/>
  <c r="BE279" i="5"/>
  <c r="BE280" i="5"/>
  <c r="BE281" i="5"/>
  <c r="BE282" i="5"/>
  <c r="BE283" i="5"/>
  <c r="BE284" i="5"/>
  <c r="BE285" i="5"/>
  <c r="BE286" i="5"/>
  <c r="BE287" i="5"/>
  <c r="BE288" i="5"/>
  <c r="BE289" i="5"/>
  <c r="BE290" i="5"/>
  <c r="BE291" i="5"/>
  <c r="BE292" i="5"/>
  <c r="BE293" i="5"/>
  <c r="BE294" i="5"/>
  <c r="BE295" i="5"/>
  <c r="BE296" i="5"/>
  <c r="BE297" i="5"/>
  <c r="BE298" i="5"/>
  <c r="BE299" i="5"/>
  <c r="BE300" i="5"/>
  <c r="BE301" i="5"/>
  <c r="BE302" i="5"/>
  <c r="BE303" i="5"/>
  <c r="BE304" i="5"/>
  <c r="BE305" i="5"/>
  <c r="BE306" i="5"/>
  <c r="BE307" i="5"/>
  <c r="BE308" i="5"/>
  <c r="BE309" i="5"/>
  <c r="BE310" i="5"/>
  <c r="BE311" i="5"/>
  <c r="BE312" i="5"/>
  <c r="BE313" i="5"/>
  <c r="BE314" i="5"/>
  <c r="BE315" i="5"/>
  <c r="BE316" i="5"/>
  <c r="BE317" i="5"/>
  <c r="BE318" i="5"/>
  <c r="BE319" i="5"/>
  <c r="BE320" i="5"/>
  <c r="BE321" i="5"/>
  <c r="BE322" i="5"/>
  <c r="BE323" i="5"/>
  <c r="BE324" i="5"/>
  <c r="BE325" i="5"/>
  <c r="BE326" i="5"/>
  <c r="BE327" i="5"/>
  <c r="BE328" i="5"/>
  <c r="BE329" i="5"/>
  <c r="BE330" i="5"/>
  <c r="BE331" i="5"/>
  <c r="BE332" i="5"/>
  <c r="BE333" i="5"/>
  <c r="BE334" i="5"/>
  <c r="BE335" i="5"/>
  <c r="BE336" i="5"/>
  <c r="BE337" i="5"/>
  <c r="BE338" i="5"/>
  <c r="BE339" i="5"/>
  <c r="BE340" i="5"/>
  <c r="BE341" i="5"/>
  <c r="BE342" i="5"/>
  <c r="BE343" i="5"/>
  <c r="BE344" i="5"/>
  <c r="BE345" i="5"/>
  <c r="BE346" i="5"/>
  <c r="BE347" i="5"/>
  <c r="BE348" i="5"/>
  <c r="BE349" i="5"/>
  <c r="BE350" i="5"/>
  <c r="BE351" i="5"/>
  <c r="BE352" i="5"/>
  <c r="BE353" i="5"/>
  <c r="BE354" i="5"/>
  <c r="BE355" i="5"/>
  <c r="BE356" i="5"/>
  <c r="BE357" i="5"/>
  <c r="BE358" i="5"/>
  <c r="BE359" i="5"/>
  <c r="BE360" i="5"/>
  <c r="BE361" i="5"/>
  <c r="BE362" i="5"/>
  <c r="BE363" i="5"/>
  <c r="BE364" i="5"/>
  <c r="BE365" i="5"/>
  <c r="BE366" i="5"/>
  <c r="BE367" i="5"/>
  <c r="BE368" i="5"/>
  <c r="BE369" i="5"/>
  <c r="BE370" i="5"/>
  <c r="BE371" i="5"/>
  <c r="BE372" i="5"/>
  <c r="BE373" i="5"/>
  <c r="BE374" i="5"/>
  <c r="BE375" i="5"/>
  <c r="BE376" i="5"/>
  <c r="BE377" i="5"/>
  <c r="BE378" i="5"/>
  <c r="BE379" i="5"/>
  <c r="BE380" i="5"/>
  <c r="BE381" i="5"/>
  <c r="BE382" i="5"/>
  <c r="BE383" i="5"/>
  <c r="BE384" i="5"/>
  <c r="BE2" i="5"/>
  <c r="BD3" i="5"/>
  <c r="BD4" i="5"/>
  <c r="BD5" i="5"/>
  <c r="BD6" i="5"/>
  <c r="BD7" i="5"/>
  <c r="BD8" i="5"/>
  <c r="BD9" i="5"/>
  <c r="BD10" i="5"/>
  <c r="BD11" i="5"/>
  <c r="BD12" i="5"/>
  <c r="BD13" i="5"/>
  <c r="BD14" i="5"/>
  <c r="BD15" i="5"/>
  <c r="BD16" i="5"/>
  <c r="BD17" i="5"/>
  <c r="BD18" i="5"/>
  <c r="BD19" i="5"/>
  <c r="BD20" i="5"/>
  <c r="BD21" i="5"/>
  <c r="BD22" i="5"/>
  <c r="BD23" i="5"/>
  <c r="BD24" i="5"/>
  <c r="BD25" i="5"/>
  <c r="BD26" i="5"/>
  <c r="BD27" i="5"/>
  <c r="BD28" i="5"/>
  <c r="BD29" i="5"/>
  <c r="BD30" i="5"/>
  <c r="BD31" i="5"/>
  <c r="BD32" i="5"/>
  <c r="BD33" i="5"/>
  <c r="BD34" i="5"/>
  <c r="BD35" i="5"/>
  <c r="BD36" i="5"/>
  <c r="BD37" i="5"/>
  <c r="BD38" i="5"/>
  <c r="BD39" i="5"/>
  <c r="BD40" i="5"/>
  <c r="BD41" i="5"/>
  <c r="BD42" i="5"/>
  <c r="BD43" i="5"/>
  <c r="BD44" i="5"/>
  <c r="BD45" i="5"/>
  <c r="BD46" i="5"/>
  <c r="BD47" i="5"/>
  <c r="BD48" i="5"/>
  <c r="BD49" i="5"/>
  <c r="BD50" i="5"/>
  <c r="BD51" i="5"/>
  <c r="BD52" i="5"/>
  <c r="BD53" i="5"/>
  <c r="BD54" i="5"/>
  <c r="BD55" i="5"/>
  <c r="BD56" i="5"/>
  <c r="BD57" i="5"/>
  <c r="BD58" i="5"/>
  <c r="BD59" i="5"/>
  <c r="BD60" i="5"/>
  <c r="BD61" i="5"/>
  <c r="BD62" i="5"/>
  <c r="BD63" i="5"/>
  <c r="BD64" i="5"/>
  <c r="BD65" i="5"/>
  <c r="BD66" i="5"/>
  <c r="BD67" i="5"/>
  <c r="BD68" i="5"/>
  <c r="BD69" i="5"/>
  <c r="BD70" i="5"/>
  <c r="BD71" i="5"/>
  <c r="BD72" i="5"/>
  <c r="BD73" i="5"/>
  <c r="BD74" i="5"/>
  <c r="BD75" i="5"/>
  <c r="BD76" i="5"/>
  <c r="BD77" i="5"/>
  <c r="BD78" i="5"/>
  <c r="BD79" i="5"/>
  <c r="BD80" i="5"/>
  <c r="BD81" i="5"/>
  <c r="BD82" i="5"/>
  <c r="BD83" i="5"/>
  <c r="BD84" i="5"/>
  <c r="BD85" i="5"/>
  <c r="BD86" i="5"/>
  <c r="BD87" i="5"/>
  <c r="BD88" i="5"/>
  <c r="BD89" i="5"/>
  <c r="BD90" i="5"/>
  <c r="BD91" i="5"/>
  <c r="BD92" i="5"/>
  <c r="BD93" i="5"/>
  <c r="BD94" i="5"/>
  <c r="BD95" i="5"/>
  <c r="BD96" i="5"/>
  <c r="BD97" i="5"/>
  <c r="BD98" i="5"/>
  <c r="BD99" i="5"/>
  <c r="BD100" i="5"/>
  <c r="BD101" i="5"/>
  <c r="BD102" i="5"/>
  <c r="BD103" i="5"/>
  <c r="BD104" i="5"/>
  <c r="BD105" i="5"/>
  <c r="BD106" i="5"/>
  <c r="BD107" i="5"/>
  <c r="BD108" i="5"/>
  <c r="BD109" i="5"/>
  <c r="BD110" i="5"/>
  <c r="BD111" i="5"/>
  <c r="BD112" i="5"/>
  <c r="BD113" i="5"/>
  <c r="BD114" i="5"/>
  <c r="BD115" i="5"/>
  <c r="BD116" i="5"/>
  <c r="BD117" i="5"/>
  <c r="BD118" i="5"/>
  <c r="BD119" i="5"/>
  <c r="BD120" i="5"/>
  <c r="BD121" i="5"/>
  <c r="BD122" i="5"/>
  <c r="BD123" i="5"/>
  <c r="BD124" i="5"/>
  <c r="BD125" i="5"/>
  <c r="BD126" i="5"/>
  <c r="BD127" i="5"/>
  <c r="BD128" i="5"/>
  <c r="BD129" i="5"/>
  <c r="BD130" i="5"/>
  <c r="BD131" i="5"/>
  <c r="BD132" i="5"/>
  <c r="BD133" i="5"/>
  <c r="BD134" i="5"/>
  <c r="BD135" i="5"/>
  <c r="BD136" i="5"/>
  <c r="BD137" i="5"/>
  <c r="BD138" i="5"/>
  <c r="BD139" i="5"/>
  <c r="BD140" i="5"/>
  <c r="BD141" i="5"/>
  <c r="BD142" i="5"/>
  <c r="BD143" i="5"/>
  <c r="BD144" i="5"/>
  <c r="BD145" i="5"/>
  <c r="BD146" i="5"/>
  <c r="BD147" i="5"/>
  <c r="BD148" i="5"/>
  <c r="BD149" i="5"/>
  <c r="BD150" i="5"/>
  <c r="BD151" i="5"/>
  <c r="BD152" i="5"/>
  <c r="BD153" i="5"/>
  <c r="BD154" i="5"/>
  <c r="BD155" i="5"/>
  <c r="BD156" i="5"/>
  <c r="BD157" i="5"/>
  <c r="BD158" i="5"/>
  <c r="BD159" i="5"/>
  <c r="BD160" i="5"/>
  <c r="BD161" i="5"/>
  <c r="BD162" i="5"/>
  <c r="BD163" i="5"/>
  <c r="BD164" i="5"/>
  <c r="BD165" i="5"/>
  <c r="BD166" i="5"/>
  <c r="BD167" i="5"/>
  <c r="BD168" i="5"/>
  <c r="BD169" i="5"/>
  <c r="BD170" i="5"/>
  <c r="BD171" i="5"/>
  <c r="BD172" i="5"/>
  <c r="BD173" i="5"/>
  <c r="BD174" i="5"/>
  <c r="BD175" i="5"/>
  <c r="BD176" i="5"/>
  <c r="BD177" i="5"/>
  <c r="BD178" i="5"/>
  <c r="BD179" i="5"/>
  <c r="BD180" i="5"/>
  <c r="BD181" i="5"/>
  <c r="BD182" i="5"/>
  <c r="BD183" i="5"/>
  <c r="BD184" i="5"/>
  <c r="BD185" i="5"/>
  <c r="BD186" i="5"/>
  <c r="BD187" i="5"/>
  <c r="BD188" i="5"/>
  <c r="BD189" i="5"/>
  <c r="BD190" i="5"/>
  <c r="BD191" i="5"/>
  <c r="BD192" i="5"/>
  <c r="BD193" i="5"/>
  <c r="BD194" i="5"/>
  <c r="BD195" i="5"/>
  <c r="BD196" i="5"/>
  <c r="BD197" i="5"/>
  <c r="BD198" i="5"/>
  <c r="BD199" i="5"/>
  <c r="BD200" i="5"/>
  <c r="BD201" i="5"/>
  <c r="BD202" i="5"/>
  <c r="BD203" i="5"/>
  <c r="BD204" i="5"/>
  <c r="BD205" i="5"/>
  <c r="BD206" i="5"/>
  <c r="BD207" i="5"/>
  <c r="BD208" i="5"/>
  <c r="BD209" i="5"/>
  <c r="BD210" i="5"/>
  <c r="BD211" i="5"/>
  <c r="BD212" i="5"/>
  <c r="BD213" i="5"/>
  <c r="BD214" i="5"/>
  <c r="BD215" i="5"/>
  <c r="BD216" i="5"/>
  <c r="BD217" i="5"/>
  <c r="BD218" i="5"/>
  <c r="BD219" i="5"/>
  <c r="BD220" i="5"/>
  <c r="BD221" i="5"/>
  <c r="BD222" i="5"/>
  <c r="BD223" i="5"/>
  <c r="BD224" i="5"/>
  <c r="BD225" i="5"/>
  <c r="BD226" i="5"/>
  <c r="BD227" i="5"/>
  <c r="BD228" i="5"/>
  <c r="BD229" i="5"/>
  <c r="BD230" i="5"/>
  <c r="BD231" i="5"/>
  <c r="BD232" i="5"/>
  <c r="BD233" i="5"/>
  <c r="BD234" i="5"/>
  <c r="BD235" i="5"/>
  <c r="BD236" i="5"/>
  <c r="BD237" i="5"/>
  <c r="BD238" i="5"/>
  <c r="BD239" i="5"/>
  <c r="BD240" i="5"/>
  <c r="BD241" i="5"/>
  <c r="BD242" i="5"/>
  <c r="BD243" i="5"/>
  <c r="BD244" i="5"/>
  <c r="BD245" i="5"/>
  <c r="BD246" i="5"/>
  <c r="BD247" i="5"/>
  <c r="BD248" i="5"/>
  <c r="BD249" i="5"/>
  <c r="BD250" i="5"/>
  <c r="BD251" i="5"/>
  <c r="BD252" i="5"/>
  <c r="BD253" i="5"/>
  <c r="BD254" i="5"/>
  <c r="BD255" i="5"/>
  <c r="BD256" i="5"/>
  <c r="BD257" i="5"/>
  <c r="BD258" i="5"/>
  <c r="BD259" i="5"/>
  <c r="BD260" i="5"/>
  <c r="BD261" i="5"/>
  <c r="BD262" i="5"/>
  <c r="BD263" i="5"/>
  <c r="BD264" i="5"/>
  <c r="BD265" i="5"/>
  <c r="BD266" i="5"/>
  <c r="BD267" i="5"/>
  <c r="BD268" i="5"/>
  <c r="BD269" i="5"/>
  <c r="BD270" i="5"/>
  <c r="BD271" i="5"/>
  <c r="BD272" i="5"/>
  <c r="BD273" i="5"/>
  <c r="BD274" i="5"/>
  <c r="BD275" i="5"/>
  <c r="BD276" i="5"/>
  <c r="BD277" i="5"/>
  <c r="BD278" i="5"/>
  <c r="BD279" i="5"/>
  <c r="BD280" i="5"/>
  <c r="BD281" i="5"/>
  <c r="BD282" i="5"/>
  <c r="BD283" i="5"/>
  <c r="BD284" i="5"/>
  <c r="BD285" i="5"/>
  <c r="BD286" i="5"/>
  <c r="BD287" i="5"/>
  <c r="BD288" i="5"/>
  <c r="BD289" i="5"/>
  <c r="BD290" i="5"/>
  <c r="BD291" i="5"/>
  <c r="BD292" i="5"/>
  <c r="BD293" i="5"/>
  <c r="BD294" i="5"/>
  <c r="BD295" i="5"/>
  <c r="BD296" i="5"/>
  <c r="BD297" i="5"/>
  <c r="BD298" i="5"/>
  <c r="BD299" i="5"/>
  <c r="BD300" i="5"/>
  <c r="BD301" i="5"/>
  <c r="BD302" i="5"/>
  <c r="BD303" i="5"/>
  <c r="BD304" i="5"/>
  <c r="BD305" i="5"/>
  <c r="BD306" i="5"/>
  <c r="BD307" i="5"/>
  <c r="BD308" i="5"/>
  <c r="BD309" i="5"/>
  <c r="BD310" i="5"/>
  <c r="BD311" i="5"/>
  <c r="BD312" i="5"/>
  <c r="BD313" i="5"/>
  <c r="BD314" i="5"/>
  <c r="BD315" i="5"/>
  <c r="BD316" i="5"/>
  <c r="BD317" i="5"/>
  <c r="BD318" i="5"/>
  <c r="BD319" i="5"/>
  <c r="BD320" i="5"/>
  <c r="BD321" i="5"/>
  <c r="BD322" i="5"/>
  <c r="BD323" i="5"/>
  <c r="BD324" i="5"/>
  <c r="BD325" i="5"/>
  <c r="BD326" i="5"/>
  <c r="BD327" i="5"/>
  <c r="BD328" i="5"/>
  <c r="BD329" i="5"/>
  <c r="BD330" i="5"/>
  <c r="BD331" i="5"/>
  <c r="BD332" i="5"/>
  <c r="BD333" i="5"/>
  <c r="BD334" i="5"/>
  <c r="BD335" i="5"/>
  <c r="BD336" i="5"/>
  <c r="BD337" i="5"/>
  <c r="BD338" i="5"/>
  <c r="BD339" i="5"/>
  <c r="BD340" i="5"/>
  <c r="BD341" i="5"/>
  <c r="BD342" i="5"/>
  <c r="BD343" i="5"/>
  <c r="BD344" i="5"/>
  <c r="BD345" i="5"/>
  <c r="BD346" i="5"/>
  <c r="BD347" i="5"/>
  <c r="BD348" i="5"/>
  <c r="BD349" i="5"/>
  <c r="BD350" i="5"/>
  <c r="BD351" i="5"/>
  <c r="BD352" i="5"/>
  <c r="BD353" i="5"/>
  <c r="BD354" i="5"/>
  <c r="BD355" i="5"/>
  <c r="BD356" i="5"/>
  <c r="BD357" i="5"/>
  <c r="BD358" i="5"/>
  <c r="BD359" i="5"/>
  <c r="BD360" i="5"/>
  <c r="BD361" i="5"/>
  <c r="BD362" i="5"/>
  <c r="BD363" i="5"/>
  <c r="BD364" i="5"/>
  <c r="BD365" i="5"/>
  <c r="BD366" i="5"/>
  <c r="BD367" i="5"/>
  <c r="BD368" i="5"/>
  <c r="BD369" i="5"/>
  <c r="BD370" i="5"/>
  <c r="BD371" i="5"/>
  <c r="BD372" i="5"/>
  <c r="BD373" i="5"/>
  <c r="BD374" i="5"/>
  <c r="BD375" i="5"/>
  <c r="BD376" i="5"/>
  <c r="BD377" i="5"/>
  <c r="BD378" i="5"/>
  <c r="BD379" i="5"/>
  <c r="BD380" i="5"/>
  <c r="BD381" i="5"/>
  <c r="BD382" i="5"/>
  <c r="BD383" i="5"/>
  <c r="BD384" i="5"/>
  <c r="BD2" i="5"/>
  <c r="BC3" i="5"/>
  <c r="BC4" i="5"/>
  <c r="BC5" i="5"/>
  <c r="BC6" i="5"/>
  <c r="BC7" i="5"/>
  <c r="BC8" i="5"/>
  <c r="BC9" i="5"/>
  <c r="BC10" i="5"/>
  <c r="BC11" i="5"/>
  <c r="BC12" i="5"/>
  <c r="BC13" i="5"/>
  <c r="BC14" i="5"/>
  <c r="BC15" i="5"/>
  <c r="BC16" i="5"/>
  <c r="BC17" i="5"/>
  <c r="BC18" i="5"/>
  <c r="BC19" i="5"/>
  <c r="BC20" i="5"/>
  <c r="BC21" i="5"/>
  <c r="BC22" i="5"/>
  <c r="BC23" i="5"/>
  <c r="BC24" i="5"/>
  <c r="BC25" i="5"/>
  <c r="BC26" i="5"/>
  <c r="BC27" i="5"/>
  <c r="BC28" i="5"/>
  <c r="BC29" i="5"/>
  <c r="BC30" i="5"/>
  <c r="BC31" i="5"/>
  <c r="BC32" i="5"/>
  <c r="BC33" i="5"/>
  <c r="BC34" i="5"/>
  <c r="BC35" i="5"/>
  <c r="BC36" i="5"/>
  <c r="BC37" i="5"/>
  <c r="BC38" i="5"/>
  <c r="BC39" i="5"/>
  <c r="BC40" i="5"/>
  <c r="BC41" i="5"/>
  <c r="BC42" i="5"/>
  <c r="BC43" i="5"/>
  <c r="BC44" i="5"/>
  <c r="BC45" i="5"/>
  <c r="BC46" i="5"/>
  <c r="BC47" i="5"/>
  <c r="BC48" i="5"/>
  <c r="BC49" i="5"/>
  <c r="BC50" i="5"/>
  <c r="BC51" i="5"/>
  <c r="BC52" i="5"/>
  <c r="BC53" i="5"/>
  <c r="BC54" i="5"/>
  <c r="BC55" i="5"/>
  <c r="BC56" i="5"/>
  <c r="BC57" i="5"/>
  <c r="BC58" i="5"/>
  <c r="BC59" i="5"/>
  <c r="BC60" i="5"/>
  <c r="BC61" i="5"/>
  <c r="BC62" i="5"/>
  <c r="BC63" i="5"/>
  <c r="BC64" i="5"/>
  <c r="BC65" i="5"/>
  <c r="BC66" i="5"/>
  <c r="BC67" i="5"/>
  <c r="BC68" i="5"/>
  <c r="BC69" i="5"/>
  <c r="BC70" i="5"/>
  <c r="BC71" i="5"/>
  <c r="BC72" i="5"/>
  <c r="BC73" i="5"/>
  <c r="BC74" i="5"/>
  <c r="BC75" i="5"/>
  <c r="BC76" i="5"/>
  <c r="BC77" i="5"/>
  <c r="BC78" i="5"/>
  <c r="BC79" i="5"/>
  <c r="BC80" i="5"/>
  <c r="BC81" i="5"/>
  <c r="BC82" i="5"/>
  <c r="BC83" i="5"/>
  <c r="BC84" i="5"/>
  <c r="BC85" i="5"/>
  <c r="BC86" i="5"/>
  <c r="BC87" i="5"/>
  <c r="BC88" i="5"/>
  <c r="BC89" i="5"/>
  <c r="BC90" i="5"/>
  <c r="BC91" i="5"/>
  <c r="BC92" i="5"/>
  <c r="BC93" i="5"/>
  <c r="BC94" i="5"/>
  <c r="BC95" i="5"/>
  <c r="BC96" i="5"/>
  <c r="BC97" i="5"/>
  <c r="BC98" i="5"/>
  <c r="BC99" i="5"/>
  <c r="BC100" i="5"/>
  <c r="BC101" i="5"/>
  <c r="BC102" i="5"/>
  <c r="BC103" i="5"/>
  <c r="BC104" i="5"/>
  <c r="BC105" i="5"/>
  <c r="BC106" i="5"/>
  <c r="BC107" i="5"/>
  <c r="BC108" i="5"/>
  <c r="BC109" i="5"/>
  <c r="BC110" i="5"/>
  <c r="BC111" i="5"/>
  <c r="BC112" i="5"/>
  <c r="BC113" i="5"/>
  <c r="BC114" i="5"/>
  <c r="BC115" i="5"/>
  <c r="BC116" i="5"/>
  <c r="BC117" i="5"/>
  <c r="BC118" i="5"/>
  <c r="BC119" i="5"/>
  <c r="BC120" i="5"/>
  <c r="BC121" i="5"/>
  <c r="BC122" i="5"/>
  <c r="BC123" i="5"/>
  <c r="BC124" i="5"/>
  <c r="BC125" i="5"/>
  <c r="BC126" i="5"/>
  <c r="BC127" i="5"/>
  <c r="BC128" i="5"/>
  <c r="BC129" i="5"/>
  <c r="BC130" i="5"/>
  <c r="BC131" i="5"/>
  <c r="BC132" i="5"/>
  <c r="BC133" i="5"/>
  <c r="BC134" i="5"/>
  <c r="BC135" i="5"/>
  <c r="BC136" i="5"/>
  <c r="BC137" i="5"/>
  <c r="BC138" i="5"/>
  <c r="BC139" i="5"/>
  <c r="BC140" i="5"/>
  <c r="BC141" i="5"/>
  <c r="BC142" i="5"/>
  <c r="BC143" i="5"/>
  <c r="BC144" i="5"/>
  <c r="BC145" i="5"/>
  <c r="BC146" i="5"/>
  <c r="BC147" i="5"/>
  <c r="BC148" i="5"/>
  <c r="BC149" i="5"/>
  <c r="BC150" i="5"/>
  <c r="BC151" i="5"/>
  <c r="BC152" i="5"/>
  <c r="BC153" i="5"/>
  <c r="BC154" i="5"/>
  <c r="BC155" i="5"/>
  <c r="BC156" i="5"/>
  <c r="BC157" i="5"/>
  <c r="BC158" i="5"/>
  <c r="BC159" i="5"/>
  <c r="BC160" i="5"/>
  <c r="BC161" i="5"/>
  <c r="BC162" i="5"/>
  <c r="BC163" i="5"/>
  <c r="BC164" i="5"/>
  <c r="BC165" i="5"/>
  <c r="BC166" i="5"/>
  <c r="BC167" i="5"/>
  <c r="BC168" i="5"/>
  <c r="BC169" i="5"/>
  <c r="BC170" i="5"/>
  <c r="BC171" i="5"/>
  <c r="BC172" i="5"/>
  <c r="BC173" i="5"/>
  <c r="BC174" i="5"/>
  <c r="BC175" i="5"/>
  <c r="BC176" i="5"/>
  <c r="BC177" i="5"/>
  <c r="BC178" i="5"/>
  <c r="BC179" i="5"/>
  <c r="BC180" i="5"/>
  <c r="BC181" i="5"/>
  <c r="BC182" i="5"/>
  <c r="BC183" i="5"/>
  <c r="BC184" i="5"/>
  <c r="BC185" i="5"/>
  <c r="BC186" i="5"/>
  <c r="BC187" i="5"/>
  <c r="BC188" i="5"/>
  <c r="BC189" i="5"/>
  <c r="BC190" i="5"/>
  <c r="BC191" i="5"/>
  <c r="BC192" i="5"/>
  <c r="BC193" i="5"/>
  <c r="BC194" i="5"/>
  <c r="BC195" i="5"/>
  <c r="BC196" i="5"/>
  <c r="BC197" i="5"/>
  <c r="BC198" i="5"/>
  <c r="BC199" i="5"/>
  <c r="BC200" i="5"/>
  <c r="BC201" i="5"/>
  <c r="BC202" i="5"/>
  <c r="BC203" i="5"/>
  <c r="BC204" i="5"/>
  <c r="BC205" i="5"/>
  <c r="BC206" i="5"/>
  <c r="BC207" i="5"/>
  <c r="BC208" i="5"/>
  <c r="BC209" i="5"/>
  <c r="BC210" i="5"/>
  <c r="BC211" i="5"/>
  <c r="BC212" i="5"/>
  <c r="BC213" i="5"/>
  <c r="BC214" i="5"/>
  <c r="BC215" i="5"/>
  <c r="BC216" i="5"/>
  <c r="BC217" i="5"/>
  <c r="BC218" i="5"/>
  <c r="BC219" i="5"/>
  <c r="BC220" i="5"/>
  <c r="BC221" i="5"/>
  <c r="BC222" i="5"/>
  <c r="BC223" i="5"/>
  <c r="BC224" i="5"/>
  <c r="BC225" i="5"/>
  <c r="BC226" i="5"/>
  <c r="BC227" i="5"/>
  <c r="BC228" i="5"/>
  <c r="BC229" i="5"/>
  <c r="BC230" i="5"/>
  <c r="BC231" i="5"/>
  <c r="BC232" i="5"/>
  <c r="BC233" i="5"/>
  <c r="BC234" i="5"/>
  <c r="BC235" i="5"/>
  <c r="BC236" i="5"/>
  <c r="BC237" i="5"/>
  <c r="BC238" i="5"/>
  <c r="BC239" i="5"/>
  <c r="BC240" i="5"/>
  <c r="BC241" i="5"/>
  <c r="BC242" i="5"/>
  <c r="BC243" i="5"/>
  <c r="BC244" i="5"/>
  <c r="BC245" i="5"/>
  <c r="BC246" i="5"/>
  <c r="BC247" i="5"/>
  <c r="BC248" i="5"/>
  <c r="BC249" i="5"/>
  <c r="BC250" i="5"/>
  <c r="BC251" i="5"/>
  <c r="BC252" i="5"/>
  <c r="BC253" i="5"/>
  <c r="BC254" i="5"/>
  <c r="BC255" i="5"/>
  <c r="BC256" i="5"/>
  <c r="BC257" i="5"/>
  <c r="BC258" i="5"/>
  <c r="BC259" i="5"/>
  <c r="BC260" i="5"/>
  <c r="BC261" i="5"/>
  <c r="BC262" i="5"/>
  <c r="BC263" i="5"/>
  <c r="BC264" i="5"/>
  <c r="BC265" i="5"/>
  <c r="BC266" i="5"/>
  <c r="BC267" i="5"/>
  <c r="BC268" i="5"/>
  <c r="BC269" i="5"/>
  <c r="BC270" i="5"/>
  <c r="BC271" i="5"/>
  <c r="BC272" i="5"/>
  <c r="BC273" i="5"/>
  <c r="BC274" i="5"/>
  <c r="BC275" i="5"/>
  <c r="BC276" i="5"/>
  <c r="BC277" i="5"/>
  <c r="BC278" i="5"/>
  <c r="BC279" i="5"/>
  <c r="BC280" i="5"/>
  <c r="BC281" i="5"/>
  <c r="BC282" i="5"/>
  <c r="BC283" i="5"/>
  <c r="BC284" i="5"/>
  <c r="BC285" i="5"/>
  <c r="BC286" i="5"/>
  <c r="BC287" i="5"/>
  <c r="BC288" i="5"/>
  <c r="BC289" i="5"/>
  <c r="BC290" i="5"/>
  <c r="BC291" i="5"/>
  <c r="BC292" i="5"/>
  <c r="BC293" i="5"/>
  <c r="BC294" i="5"/>
  <c r="BC295" i="5"/>
  <c r="BC296" i="5"/>
  <c r="BC297" i="5"/>
  <c r="BC298" i="5"/>
  <c r="BC299" i="5"/>
  <c r="BC300" i="5"/>
  <c r="BC301" i="5"/>
  <c r="BC302" i="5"/>
  <c r="BC303" i="5"/>
  <c r="BC304" i="5"/>
  <c r="BC305" i="5"/>
  <c r="BC306" i="5"/>
  <c r="BC307" i="5"/>
  <c r="BC308" i="5"/>
  <c r="BC309" i="5"/>
  <c r="BC310" i="5"/>
  <c r="BC311" i="5"/>
  <c r="BC312" i="5"/>
  <c r="BC313" i="5"/>
  <c r="BC314" i="5"/>
  <c r="BC315" i="5"/>
  <c r="BC316" i="5"/>
  <c r="BC317" i="5"/>
  <c r="BC318" i="5"/>
  <c r="BC319" i="5"/>
  <c r="BC320" i="5"/>
  <c r="BC321" i="5"/>
  <c r="BC322" i="5"/>
  <c r="BC323" i="5"/>
  <c r="BC324" i="5"/>
  <c r="BC325" i="5"/>
  <c r="BC326" i="5"/>
  <c r="BC327" i="5"/>
  <c r="BC328" i="5"/>
  <c r="BC329" i="5"/>
  <c r="BC330" i="5"/>
  <c r="BC331" i="5"/>
  <c r="BC332" i="5"/>
  <c r="BC333" i="5"/>
  <c r="BC334" i="5"/>
  <c r="BC335" i="5"/>
  <c r="BC336" i="5"/>
  <c r="BC337" i="5"/>
  <c r="BC338" i="5"/>
  <c r="BC339" i="5"/>
  <c r="BC340" i="5"/>
  <c r="BC341" i="5"/>
  <c r="BC342" i="5"/>
  <c r="BC343" i="5"/>
  <c r="BC344" i="5"/>
  <c r="BC345" i="5"/>
  <c r="BC346" i="5"/>
  <c r="BC347" i="5"/>
  <c r="BC348" i="5"/>
  <c r="BC349" i="5"/>
  <c r="BC350" i="5"/>
  <c r="BC351" i="5"/>
  <c r="BC352" i="5"/>
  <c r="BC353" i="5"/>
  <c r="BC354" i="5"/>
  <c r="BC355" i="5"/>
  <c r="BC356" i="5"/>
  <c r="BC357" i="5"/>
  <c r="BC358" i="5"/>
  <c r="BC359" i="5"/>
  <c r="BC360" i="5"/>
  <c r="BC361" i="5"/>
  <c r="BC362" i="5"/>
  <c r="BC363" i="5"/>
  <c r="BC364" i="5"/>
  <c r="BC365" i="5"/>
  <c r="BC366" i="5"/>
  <c r="BC367" i="5"/>
  <c r="BC368" i="5"/>
  <c r="BC369" i="5"/>
  <c r="BC370" i="5"/>
  <c r="BC371" i="5"/>
  <c r="BC372" i="5"/>
  <c r="BC373" i="5"/>
  <c r="BC374" i="5"/>
  <c r="BC375" i="5"/>
  <c r="BC376" i="5"/>
  <c r="BC377" i="5"/>
  <c r="BC378" i="5"/>
  <c r="BC379" i="5"/>
  <c r="BC380" i="5"/>
  <c r="BC381" i="5"/>
  <c r="BC382" i="5"/>
  <c r="BC383" i="5"/>
  <c r="BC384" i="5"/>
  <c r="BC2" i="5"/>
  <c r="BB3" i="5"/>
  <c r="BB4" i="5"/>
  <c r="BB5" i="5"/>
  <c r="BB6" i="5"/>
  <c r="BB7" i="5"/>
  <c r="BB8" i="5"/>
  <c r="BB9" i="5"/>
  <c r="BB10" i="5"/>
  <c r="BB11" i="5"/>
  <c r="BB12" i="5"/>
  <c r="BB13" i="5"/>
  <c r="BB14" i="5"/>
  <c r="BB15" i="5"/>
  <c r="BB16" i="5"/>
  <c r="BB17" i="5"/>
  <c r="BB18" i="5"/>
  <c r="BB19" i="5"/>
  <c r="BB20" i="5"/>
  <c r="BB21" i="5"/>
  <c r="BB22" i="5"/>
  <c r="BB23" i="5"/>
  <c r="BB24" i="5"/>
  <c r="BB25" i="5"/>
  <c r="BB26" i="5"/>
  <c r="BB27" i="5"/>
  <c r="BB28" i="5"/>
  <c r="BB29" i="5"/>
  <c r="BB30" i="5"/>
  <c r="BB31" i="5"/>
  <c r="BB32" i="5"/>
  <c r="BB33" i="5"/>
  <c r="BB34" i="5"/>
  <c r="BB35" i="5"/>
  <c r="BB36" i="5"/>
  <c r="BB37" i="5"/>
  <c r="BB38" i="5"/>
  <c r="BB39" i="5"/>
  <c r="BB40" i="5"/>
  <c r="BB41" i="5"/>
  <c r="BB42" i="5"/>
  <c r="BB43" i="5"/>
  <c r="BB44" i="5"/>
  <c r="BB45" i="5"/>
  <c r="BB46" i="5"/>
  <c r="BB47" i="5"/>
  <c r="BB48" i="5"/>
  <c r="BB49" i="5"/>
  <c r="BB50" i="5"/>
  <c r="BB51" i="5"/>
  <c r="BB52" i="5"/>
  <c r="BB53" i="5"/>
  <c r="BB54" i="5"/>
  <c r="BB55" i="5"/>
  <c r="BB56" i="5"/>
  <c r="BB57" i="5"/>
  <c r="BB58" i="5"/>
  <c r="BB59" i="5"/>
  <c r="BB60" i="5"/>
  <c r="BB61" i="5"/>
  <c r="BB62" i="5"/>
  <c r="BB63" i="5"/>
  <c r="BB64" i="5"/>
  <c r="BB65" i="5"/>
  <c r="BB66" i="5"/>
  <c r="BB67" i="5"/>
  <c r="BB68" i="5"/>
  <c r="BB69" i="5"/>
  <c r="BB70" i="5"/>
  <c r="BB71" i="5"/>
  <c r="BB72" i="5"/>
  <c r="BB73" i="5"/>
  <c r="BB74" i="5"/>
  <c r="BB75" i="5"/>
  <c r="BB76" i="5"/>
  <c r="BB77" i="5"/>
  <c r="BB78" i="5"/>
  <c r="BB79" i="5"/>
  <c r="BB80" i="5"/>
  <c r="BB81" i="5"/>
  <c r="BB82" i="5"/>
  <c r="BB83" i="5"/>
  <c r="BB84" i="5"/>
  <c r="BB85" i="5"/>
  <c r="BB86" i="5"/>
  <c r="BB87" i="5"/>
  <c r="BB88" i="5"/>
  <c r="BB89" i="5"/>
  <c r="BB90" i="5"/>
  <c r="BB91" i="5"/>
  <c r="BB92" i="5"/>
  <c r="BB93" i="5"/>
  <c r="BB94" i="5"/>
  <c r="BB95" i="5"/>
  <c r="BB96" i="5"/>
  <c r="BB97" i="5"/>
  <c r="BB98" i="5"/>
  <c r="BB99" i="5"/>
  <c r="BB100" i="5"/>
  <c r="BB101" i="5"/>
  <c r="BB102" i="5"/>
  <c r="BB103" i="5"/>
  <c r="BB104" i="5"/>
  <c r="BB105" i="5"/>
  <c r="BB106" i="5"/>
  <c r="BB107" i="5"/>
  <c r="BB108" i="5"/>
  <c r="BB109" i="5"/>
  <c r="BB110" i="5"/>
  <c r="BB111" i="5"/>
  <c r="BB112" i="5"/>
  <c r="BB113" i="5"/>
  <c r="BB114" i="5"/>
  <c r="BB115" i="5"/>
  <c r="BB116" i="5"/>
  <c r="BB117" i="5"/>
  <c r="BB118" i="5"/>
  <c r="BB119" i="5"/>
  <c r="BB120" i="5"/>
  <c r="BB121" i="5"/>
  <c r="BB122" i="5"/>
  <c r="BB123" i="5"/>
  <c r="BB124" i="5"/>
  <c r="BB125" i="5"/>
  <c r="BB126" i="5"/>
  <c r="BB127" i="5"/>
  <c r="BB128" i="5"/>
  <c r="BB129" i="5"/>
  <c r="BB130" i="5"/>
  <c r="BB131" i="5"/>
  <c r="BB132" i="5"/>
  <c r="BB133" i="5"/>
  <c r="BB134" i="5"/>
  <c r="BB135" i="5"/>
  <c r="BB136" i="5"/>
  <c r="BB137" i="5"/>
  <c r="BB138" i="5"/>
  <c r="BB139" i="5"/>
  <c r="BB140" i="5"/>
  <c r="BB141" i="5"/>
  <c r="BB142" i="5"/>
  <c r="BB143" i="5"/>
  <c r="BB144" i="5"/>
  <c r="BB145" i="5"/>
  <c r="BB146" i="5"/>
  <c r="BB147" i="5"/>
  <c r="BB148" i="5"/>
  <c r="BB149" i="5"/>
  <c r="BB150" i="5"/>
  <c r="BB151" i="5"/>
  <c r="BB152" i="5"/>
  <c r="BB153" i="5"/>
  <c r="BB154" i="5"/>
  <c r="BB155" i="5"/>
  <c r="BB156" i="5"/>
  <c r="BB157" i="5"/>
  <c r="BB158" i="5"/>
  <c r="BB159" i="5"/>
  <c r="BB160" i="5"/>
  <c r="BB161" i="5"/>
  <c r="BB162" i="5"/>
  <c r="BB163" i="5"/>
  <c r="BB164" i="5"/>
  <c r="BB165" i="5"/>
  <c r="BB166" i="5"/>
  <c r="BB167" i="5"/>
  <c r="BB168" i="5"/>
  <c r="BB169" i="5"/>
  <c r="BB170" i="5"/>
  <c r="BB171" i="5"/>
  <c r="BB172" i="5"/>
  <c r="BB173" i="5"/>
  <c r="BB174" i="5"/>
  <c r="BB175" i="5"/>
  <c r="BB176" i="5"/>
  <c r="BB177" i="5"/>
  <c r="BB178" i="5"/>
  <c r="BB179" i="5"/>
  <c r="BB180" i="5"/>
  <c r="BB181" i="5"/>
  <c r="BB182" i="5"/>
  <c r="BB183" i="5"/>
  <c r="BB184" i="5"/>
  <c r="BB185" i="5"/>
  <c r="BB186" i="5"/>
  <c r="BB187" i="5"/>
  <c r="BB188" i="5"/>
  <c r="BB189" i="5"/>
  <c r="BB190" i="5"/>
  <c r="BB191" i="5"/>
  <c r="BB192" i="5"/>
  <c r="BB193" i="5"/>
  <c r="BB194" i="5"/>
  <c r="BB195" i="5"/>
  <c r="BB196" i="5"/>
  <c r="BB197" i="5"/>
  <c r="BB198" i="5"/>
  <c r="BB199" i="5"/>
  <c r="BB200" i="5"/>
  <c r="BB201" i="5"/>
  <c r="BB202" i="5"/>
  <c r="BB203" i="5"/>
  <c r="BB204" i="5"/>
  <c r="BB205" i="5"/>
  <c r="BB206" i="5"/>
  <c r="BB207" i="5"/>
  <c r="BB208" i="5"/>
  <c r="BB209" i="5"/>
  <c r="BB210" i="5"/>
  <c r="BB211" i="5"/>
  <c r="BB212" i="5"/>
  <c r="BB213" i="5"/>
  <c r="BB214" i="5"/>
  <c r="BB215" i="5"/>
  <c r="BB216" i="5"/>
  <c r="BB217" i="5"/>
  <c r="BB218" i="5"/>
  <c r="BB219" i="5"/>
  <c r="BB220" i="5"/>
  <c r="BB221" i="5"/>
  <c r="BB222" i="5"/>
  <c r="BB223" i="5"/>
  <c r="BB224" i="5"/>
  <c r="BB225" i="5"/>
  <c r="BB226" i="5"/>
  <c r="BB227" i="5"/>
  <c r="BB228" i="5"/>
  <c r="BB229" i="5"/>
  <c r="BB230" i="5"/>
  <c r="BB231" i="5"/>
  <c r="BB232" i="5"/>
  <c r="BB233" i="5"/>
  <c r="BB234" i="5"/>
  <c r="BB235" i="5"/>
  <c r="BB236" i="5"/>
  <c r="BB237" i="5"/>
  <c r="BB238" i="5"/>
  <c r="BB239" i="5"/>
  <c r="BB240" i="5"/>
  <c r="BB241" i="5"/>
  <c r="BB242" i="5"/>
  <c r="BB243" i="5"/>
  <c r="BB244" i="5"/>
  <c r="BB245" i="5"/>
  <c r="BB246" i="5"/>
  <c r="BB247" i="5"/>
  <c r="BB248" i="5"/>
  <c r="BB249" i="5"/>
  <c r="BB250" i="5"/>
  <c r="BB251" i="5"/>
  <c r="BB252" i="5"/>
  <c r="BB253" i="5"/>
  <c r="BB254" i="5"/>
  <c r="BB255" i="5"/>
  <c r="BB256" i="5"/>
  <c r="BB257" i="5"/>
  <c r="BB258" i="5"/>
  <c r="BB259" i="5"/>
  <c r="BB260" i="5"/>
  <c r="BB261" i="5"/>
  <c r="BB262" i="5"/>
  <c r="BB263" i="5"/>
  <c r="BB264" i="5"/>
  <c r="BB265" i="5"/>
  <c r="BB266" i="5"/>
  <c r="BB267" i="5"/>
  <c r="BB268" i="5"/>
  <c r="BB269" i="5"/>
  <c r="BB270" i="5"/>
  <c r="BB271" i="5"/>
  <c r="BB272" i="5"/>
  <c r="BB273" i="5"/>
  <c r="BB274" i="5"/>
  <c r="BB275" i="5"/>
  <c r="BB276" i="5"/>
  <c r="BB277" i="5"/>
  <c r="BB278" i="5"/>
  <c r="BB279" i="5"/>
  <c r="BB280" i="5"/>
  <c r="BB281" i="5"/>
  <c r="BB282" i="5"/>
  <c r="BB283" i="5"/>
  <c r="BB284" i="5"/>
  <c r="BB285" i="5"/>
  <c r="BB286" i="5"/>
  <c r="BB287" i="5"/>
  <c r="BB288" i="5"/>
  <c r="BB289" i="5"/>
  <c r="BB290" i="5"/>
  <c r="BB291" i="5"/>
  <c r="BB292" i="5"/>
  <c r="BB293" i="5"/>
  <c r="BB294" i="5"/>
  <c r="BB295" i="5"/>
  <c r="BB296" i="5"/>
  <c r="BB297" i="5"/>
  <c r="BB298" i="5"/>
  <c r="BB299" i="5"/>
  <c r="BB300" i="5"/>
  <c r="BB301" i="5"/>
  <c r="BB302" i="5"/>
  <c r="BB303" i="5"/>
  <c r="BB304" i="5"/>
  <c r="BB305" i="5"/>
  <c r="BB306" i="5"/>
  <c r="BB307" i="5"/>
  <c r="BB308" i="5"/>
  <c r="BB309" i="5"/>
  <c r="BB310" i="5"/>
  <c r="BB311" i="5"/>
  <c r="BB312" i="5"/>
  <c r="BB313" i="5"/>
  <c r="BB314" i="5"/>
  <c r="BB315" i="5"/>
  <c r="BB316" i="5"/>
  <c r="BB317" i="5"/>
  <c r="BB318" i="5"/>
  <c r="BB319" i="5"/>
  <c r="BB320" i="5"/>
  <c r="BB321" i="5"/>
  <c r="BB322" i="5"/>
  <c r="BB323" i="5"/>
  <c r="BB324" i="5"/>
  <c r="BB325" i="5"/>
  <c r="BB326" i="5"/>
  <c r="BB327" i="5"/>
  <c r="BB328" i="5"/>
  <c r="BB329" i="5"/>
  <c r="BB330" i="5"/>
  <c r="BB331" i="5"/>
  <c r="BB332" i="5"/>
  <c r="BB333" i="5"/>
  <c r="BB334" i="5"/>
  <c r="BB335" i="5"/>
  <c r="BB336" i="5"/>
  <c r="BB337" i="5"/>
  <c r="BB338" i="5"/>
  <c r="BB339" i="5"/>
  <c r="BB340" i="5"/>
  <c r="BB341" i="5"/>
  <c r="BB342" i="5"/>
  <c r="BB343" i="5"/>
  <c r="BB344" i="5"/>
  <c r="BB345" i="5"/>
  <c r="BB346" i="5"/>
  <c r="BB347" i="5"/>
  <c r="BB348" i="5"/>
  <c r="BB349" i="5"/>
  <c r="BB350" i="5"/>
  <c r="BB351" i="5"/>
  <c r="BB352" i="5"/>
  <c r="BB353" i="5"/>
  <c r="BB354" i="5"/>
  <c r="BB355" i="5"/>
  <c r="BB356" i="5"/>
  <c r="BB357" i="5"/>
  <c r="BB358" i="5"/>
  <c r="BB359" i="5"/>
  <c r="BB360" i="5"/>
  <c r="BB361" i="5"/>
  <c r="BB362" i="5"/>
  <c r="BB363" i="5"/>
  <c r="BB364" i="5"/>
  <c r="BB365" i="5"/>
  <c r="BB366" i="5"/>
  <c r="BB367" i="5"/>
  <c r="BB368" i="5"/>
  <c r="BB369" i="5"/>
  <c r="BB370" i="5"/>
  <c r="BB371" i="5"/>
  <c r="BB372" i="5"/>
  <c r="BB373" i="5"/>
  <c r="BB374" i="5"/>
  <c r="BB375" i="5"/>
  <c r="BB376" i="5"/>
  <c r="BB377" i="5"/>
  <c r="BB378" i="5"/>
  <c r="BB379" i="5"/>
  <c r="BB380" i="5"/>
  <c r="BB381" i="5"/>
  <c r="BB382" i="5"/>
  <c r="BB383" i="5"/>
  <c r="BB384" i="5"/>
  <c r="BB2" i="5"/>
  <c r="BA3" i="5"/>
  <c r="BA4" i="5"/>
  <c r="BA5" i="5"/>
  <c r="BA6" i="5"/>
  <c r="BA7" i="5"/>
  <c r="BA8" i="5"/>
  <c r="BA9" i="5"/>
  <c r="BA10" i="5"/>
  <c r="BA11" i="5"/>
  <c r="BA12" i="5"/>
  <c r="BA13" i="5"/>
  <c r="BA14" i="5"/>
  <c r="BA15" i="5"/>
  <c r="BA16" i="5"/>
  <c r="BA17" i="5"/>
  <c r="BA18" i="5"/>
  <c r="BA19" i="5"/>
  <c r="BA20" i="5"/>
  <c r="BA21" i="5"/>
  <c r="BA22" i="5"/>
  <c r="BA23" i="5"/>
  <c r="BA24" i="5"/>
  <c r="BA25" i="5"/>
  <c r="BA26" i="5"/>
  <c r="BA27" i="5"/>
  <c r="BA28" i="5"/>
  <c r="BA29" i="5"/>
  <c r="BA30" i="5"/>
  <c r="BA31" i="5"/>
  <c r="BA32" i="5"/>
  <c r="BA33" i="5"/>
  <c r="BA34" i="5"/>
  <c r="BA35" i="5"/>
  <c r="BA36" i="5"/>
  <c r="BA37" i="5"/>
  <c r="BA38" i="5"/>
  <c r="BA39" i="5"/>
  <c r="BA40" i="5"/>
  <c r="BA41" i="5"/>
  <c r="BA42" i="5"/>
  <c r="BA43" i="5"/>
  <c r="BA44" i="5"/>
  <c r="BA45" i="5"/>
  <c r="BA46" i="5"/>
  <c r="BA47" i="5"/>
  <c r="BA48" i="5"/>
  <c r="BA49" i="5"/>
  <c r="BA50" i="5"/>
  <c r="BA51" i="5"/>
  <c r="BA52" i="5"/>
  <c r="BA53" i="5"/>
  <c r="BA54" i="5"/>
  <c r="BA55" i="5"/>
  <c r="BA56" i="5"/>
  <c r="BA57" i="5"/>
  <c r="BA58" i="5"/>
  <c r="BA59" i="5"/>
  <c r="BA60" i="5"/>
  <c r="BA61" i="5"/>
  <c r="BA62" i="5"/>
  <c r="BA63" i="5"/>
  <c r="BA64" i="5"/>
  <c r="BA65" i="5"/>
  <c r="BA66" i="5"/>
  <c r="BA67" i="5"/>
  <c r="BA68" i="5"/>
  <c r="BA69" i="5"/>
  <c r="BA70" i="5"/>
  <c r="BA71" i="5"/>
  <c r="BA72" i="5"/>
  <c r="BA73" i="5"/>
  <c r="BA74" i="5"/>
  <c r="BA75" i="5"/>
  <c r="BA76" i="5"/>
  <c r="BA77" i="5"/>
  <c r="BA78" i="5"/>
  <c r="BA79" i="5"/>
  <c r="BA80" i="5"/>
  <c r="BA81" i="5"/>
  <c r="BA82" i="5"/>
  <c r="BA83" i="5"/>
  <c r="BA84" i="5"/>
  <c r="BA85" i="5"/>
  <c r="BA86" i="5"/>
  <c r="BA87" i="5"/>
  <c r="BA88" i="5"/>
  <c r="BA89" i="5"/>
  <c r="BA90" i="5"/>
  <c r="BA91" i="5"/>
  <c r="BA92" i="5"/>
  <c r="BA93" i="5"/>
  <c r="BA94" i="5"/>
  <c r="BA95" i="5"/>
  <c r="BA96" i="5"/>
  <c r="BA97" i="5"/>
  <c r="BA98" i="5"/>
  <c r="BA99" i="5"/>
  <c r="BA100" i="5"/>
  <c r="BA101" i="5"/>
  <c r="BA102" i="5"/>
  <c r="BA103" i="5"/>
  <c r="BA104" i="5"/>
  <c r="BA105" i="5"/>
  <c r="BA106" i="5"/>
  <c r="BA107" i="5"/>
  <c r="BA108" i="5"/>
  <c r="BA109" i="5"/>
  <c r="BA110" i="5"/>
  <c r="BA111" i="5"/>
  <c r="BA112" i="5"/>
  <c r="BA113" i="5"/>
  <c r="BA114" i="5"/>
  <c r="BA115" i="5"/>
  <c r="BA116" i="5"/>
  <c r="BA117" i="5"/>
  <c r="BA118" i="5"/>
  <c r="BA119" i="5"/>
  <c r="BA120" i="5"/>
  <c r="BA121" i="5"/>
  <c r="BA122" i="5"/>
  <c r="BA123" i="5"/>
  <c r="BA124" i="5"/>
  <c r="BA125" i="5"/>
  <c r="BA126" i="5"/>
  <c r="BA127" i="5"/>
  <c r="BA128" i="5"/>
  <c r="BA129" i="5"/>
  <c r="BA130" i="5"/>
  <c r="BA131" i="5"/>
  <c r="BA132" i="5"/>
  <c r="BA133" i="5"/>
  <c r="BA134" i="5"/>
  <c r="BA135" i="5"/>
  <c r="BA136" i="5"/>
  <c r="BA137" i="5"/>
  <c r="BA138" i="5"/>
  <c r="BA139" i="5"/>
  <c r="BA140" i="5"/>
  <c r="BA141" i="5"/>
  <c r="BA142" i="5"/>
  <c r="BA143" i="5"/>
  <c r="BA144" i="5"/>
  <c r="BA145" i="5"/>
  <c r="BA146" i="5"/>
  <c r="BA147" i="5"/>
  <c r="BA148" i="5"/>
  <c r="BA149" i="5"/>
  <c r="BA150" i="5"/>
  <c r="BA151" i="5"/>
  <c r="BA152" i="5"/>
  <c r="BA153" i="5"/>
  <c r="BA154" i="5"/>
  <c r="BA155" i="5"/>
  <c r="BA156" i="5"/>
  <c r="BA157" i="5"/>
  <c r="BA158" i="5"/>
  <c r="BA159" i="5"/>
  <c r="BA160" i="5"/>
  <c r="BA161" i="5"/>
  <c r="BA162" i="5"/>
  <c r="BA163" i="5"/>
  <c r="BA164" i="5"/>
  <c r="BA165" i="5"/>
  <c r="BA166" i="5"/>
  <c r="BA167" i="5"/>
  <c r="BA168" i="5"/>
  <c r="BA169" i="5"/>
  <c r="BA170" i="5"/>
  <c r="BA171" i="5"/>
  <c r="BA172" i="5"/>
  <c r="BA173" i="5"/>
  <c r="BA174" i="5"/>
  <c r="BA175" i="5"/>
  <c r="BA176" i="5"/>
  <c r="BA177" i="5"/>
  <c r="BA178" i="5"/>
  <c r="BA179" i="5"/>
  <c r="BA180" i="5"/>
  <c r="BA181" i="5"/>
  <c r="BA182" i="5"/>
  <c r="BA183" i="5"/>
  <c r="BA184" i="5"/>
  <c r="BA185" i="5"/>
  <c r="BA186" i="5"/>
  <c r="BA187" i="5"/>
  <c r="BA188" i="5"/>
  <c r="BA189" i="5"/>
  <c r="BA190" i="5"/>
  <c r="BA191" i="5"/>
  <c r="BA192" i="5"/>
  <c r="BA193" i="5"/>
  <c r="BA194" i="5"/>
  <c r="BA195" i="5"/>
  <c r="BA196" i="5"/>
  <c r="BA197" i="5"/>
  <c r="BA198" i="5"/>
  <c r="BA199" i="5"/>
  <c r="BA200" i="5"/>
  <c r="BA201" i="5"/>
  <c r="BA202" i="5"/>
  <c r="BA203" i="5"/>
  <c r="BA204" i="5"/>
  <c r="BA205" i="5"/>
  <c r="BA206" i="5"/>
  <c r="BA207" i="5"/>
  <c r="BA208" i="5"/>
  <c r="BA209" i="5"/>
  <c r="BA210" i="5"/>
  <c r="BA211" i="5"/>
  <c r="BA212" i="5"/>
  <c r="BA213" i="5"/>
  <c r="BA214" i="5"/>
  <c r="BA215" i="5"/>
  <c r="BA216" i="5"/>
  <c r="BA217" i="5"/>
  <c r="BA218" i="5"/>
  <c r="BA219" i="5"/>
  <c r="BA220" i="5"/>
  <c r="BA221" i="5"/>
  <c r="BA222" i="5"/>
  <c r="BA223" i="5"/>
  <c r="BA224" i="5"/>
  <c r="BA225" i="5"/>
  <c r="BA226" i="5"/>
  <c r="BA227" i="5"/>
  <c r="BA228" i="5"/>
  <c r="BA229" i="5"/>
  <c r="BA230" i="5"/>
  <c r="BA231" i="5"/>
  <c r="BA232" i="5"/>
  <c r="BA233" i="5"/>
  <c r="BA234" i="5"/>
  <c r="BA235" i="5"/>
  <c r="BA236" i="5"/>
  <c r="BA237" i="5"/>
  <c r="BA238" i="5"/>
  <c r="BA239" i="5"/>
  <c r="BA240" i="5"/>
  <c r="BA241" i="5"/>
  <c r="BA242" i="5"/>
  <c r="BA243" i="5"/>
  <c r="BA244" i="5"/>
  <c r="BA245" i="5"/>
  <c r="BA246" i="5"/>
  <c r="BA247" i="5"/>
  <c r="BA248" i="5"/>
  <c r="BA249" i="5"/>
  <c r="BA250" i="5"/>
  <c r="BA251" i="5"/>
  <c r="BA252" i="5"/>
  <c r="BA253" i="5"/>
  <c r="BA254" i="5"/>
  <c r="BA255" i="5"/>
  <c r="BA256" i="5"/>
  <c r="BA257" i="5"/>
  <c r="BA258" i="5"/>
  <c r="BA259" i="5"/>
  <c r="BA260" i="5"/>
  <c r="BA261" i="5"/>
  <c r="BA262" i="5"/>
  <c r="BA263" i="5"/>
  <c r="BA264" i="5"/>
  <c r="BA265" i="5"/>
  <c r="BA266" i="5"/>
  <c r="BA267" i="5"/>
  <c r="BA268" i="5"/>
  <c r="BA269" i="5"/>
  <c r="BA270" i="5"/>
  <c r="BA271" i="5"/>
  <c r="BA272" i="5"/>
  <c r="BA273" i="5"/>
  <c r="BA274" i="5"/>
  <c r="BA275" i="5"/>
  <c r="BA276" i="5"/>
  <c r="BA277" i="5"/>
  <c r="BA278" i="5"/>
  <c r="BA279" i="5"/>
  <c r="BA280" i="5"/>
  <c r="BA281" i="5"/>
  <c r="BA282" i="5"/>
  <c r="BA283" i="5"/>
  <c r="BA284" i="5"/>
  <c r="BA285" i="5"/>
  <c r="BA286" i="5"/>
  <c r="BA287" i="5"/>
  <c r="BA288" i="5"/>
  <c r="BA289" i="5"/>
  <c r="BA290" i="5"/>
  <c r="BA291" i="5"/>
  <c r="BA292" i="5"/>
  <c r="BA293" i="5"/>
  <c r="BA294" i="5"/>
  <c r="BA295" i="5"/>
  <c r="BA296" i="5"/>
  <c r="BA297" i="5"/>
  <c r="BA298" i="5"/>
  <c r="BA299" i="5"/>
  <c r="BA300" i="5"/>
  <c r="BA301" i="5"/>
  <c r="BA302" i="5"/>
  <c r="BA303" i="5"/>
  <c r="BA304" i="5"/>
  <c r="BA305" i="5"/>
  <c r="BA306" i="5"/>
  <c r="BA307" i="5"/>
  <c r="BA308" i="5"/>
  <c r="BA309" i="5"/>
  <c r="BA310" i="5"/>
  <c r="BA311" i="5"/>
  <c r="BA312" i="5"/>
  <c r="BA313" i="5"/>
  <c r="BA314" i="5"/>
  <c r="BA315" i="5"/>
  <c r="BA316" i="5"/>
  <c r="BA317" i="5"/>
  <c r="BA318" i="5"/>
  <c r="BA319" i="5"/>
  <c r="BA320" i="5"/>
  <c r="BA321" i="5"/>
  <c r="BA322" i="5"/>
  <c r="BA323" i="5"/>
  <c r="BA324" i="5"/>
  <c r="BA325" i="5"/>
  <c r="BA326" i="5"/>
  <c r="BA327" i="5"/>
  <c r="BA328" i="5"/>
  <c r="BA329" i="5"/>
  <c r="BA330" i="5"/>
  <c r="BA331" i="5"/>
  <c r="BA332" i="5"/>
  <c r="BA333" i="5"/>
  <c r="BA334" i="5"/>
  <c r="BA335" i="5"/>
  <c r="BA336" i="5"/>
  <c r="BA337" i="5"/>
  <c r="BA338" i="5"/>
  <c r="BA339" i="5"/>
  <c r="BA340" i="5"/>
  <c r="BA341" i="5"/>
  <c r="BA342" i="5"/>
  <c r="BA343" i="5"/>
  <c r="BA344" i="5"/>
  <c r="BA345" i="5"/>
  <c r="BA346" i="5"/>
  <c r="BA347" i="5"/>
  <c r="BA348" i="5"/>
  <c r="BA349" i="5"/>
  <c r="BA350" i="5"/>
  <c r="BA351" i="5"/>
  <c r="BA352" i="5"/>
  <c r="BA353" i="5"/>
  <c r="BA354" i="5"/>
  <c r="BA355" i="5"/>
  <c r="BA356" i="5"/>
  <c r="BA357" i="5"/>
  <c r="BA358" i="5"/>
  <c r="BA359" i="5"/>
  <c r="BA360" i="5"/>
  <c r="BA361" i="5"/>
  <c r="BA362" i="5"/>
  <c r="BA363" i="5"/>
  <c r="BA364" i="5"/>
  <c r="BA365" i="5"/>
  <c r="BA366" i="5"/>
  <c r="BA367" i="5"/>
  <c r="BA368" i="5"/>
  <c r="BA369" i="5"/>
  <c r="BA370" i="5"/>
  <c r="BA371" i="5"/>
  <c r="BA372" i="5"/>
  <c r="BA373" i="5"/>
  <c r="BA374" i="5"/>
  <c r="BA375" i="5"/>
  <c r="BA376" i="5"/>
  <c r="BA377" i="5"/>
  <c r="BA378" i="5"/>
  <c r="BA379" i="5"/>
  <c r="BA380" i="5"/>
  <c r="BA381" i="5"/>
  <c r="BA382" i="5"/>
  <c r="BA383" i="5"/>
  <c r="BA384" i="5"/>
  <c r="BA2" i="5"/>
  <c r="AZ3" i="5"/>
  <c r="AZ4" i="5"/>
  <c r="AZ5" i="5"/>
  <c r="AZ6" i="5"/>
  <c r="AZ7" i="5"/>
  <c r="AZ8" i="5"/>
  <c r="AZ9" i="5"/>
  <c r="AZ10" i="5"/>
  <c r="AZ11" i="5"/>
  <c r="AZ12" i="5"/>
  <c r="AZ13" i="5"/>
  <c r="AZ14" i="5"/>
  <c r="AZ15" i="5"/>
  <c r="AZ16" i="5"/>
  <c r="AZ17" i="5"/>
  <c r="AZ18" i="5"/>
  <c r="AZ19" i="5"/>
  <c r="AZ20" i="5"/>
  <c r="AZ21" i="5"/>
  <c r="AZ22" i="5"/>
  <c r="AZ23" i="5"/>
  <c r="AZ24" i="5"/>
  <c r="AZ25" i="5"/>
  <c r="AZ26" i="5"/>
  <c r="AZ27" i="5"/>
  <c r="AZ28" i="5"/>
  <c r="AZ29" i="5"/>
  <c r="AZ30" i="5"/>
  <c r="AZ31" i="5"/>
  <c r="AZ32" i="5"/>
  <c r="AZ33" i="5"/>
  <c r="AZ34" i="5"/>
  <c r="AZ35" i="5"/>
  <c r="AZ36" i="5"/>
  <c r="AZ37" i="5"/>
  <c r="AZ38" i="5"/>
  <c r="AZ39" i="5"/>
  <c r="AZ40" i="5"/>
  <c r="AZ41" i="5"/>
  <c r="AZ42" i="5"/>
  <c r="AZ43" i="5"/>
  <c r="AZ44" i="5"/>
  <c r="AZ45" i="5"/>
  <c r="AZ46" i="5"/>
  <c r="AZ47" i="5"/>
  <c r="AZ48" i="5"/>
  <c r="AZ49" i="5"/>
  <c r="AZ50" i="5"/>
  <c r="AZ51" i="5"/>
  <c r="AZ52" i="5"/>
  <c r="AZ53" i="5"/>
  <c r="AZ54" i="5"/>
  <c r="AZ55" i="5"/>
  <c r="AZ56" i="5"/>
  <c r="AZ57" i="5"/>
  <c r="AZ58" i="5"/>
  <c r="AZ59" i="5"/>
  <c r="AZ60" i="5"/>
  <c r="AZ61" i="5"/>
  <c r="AZ62" i="5"/>
  <c r="AZ63" i="5"/>
  <c r="AZ64" i="5"/>
  <c r="AZ65" i="5"/>
  <c r="AZ66" i="5"/>
  <c r="AZ67" i="5"/>
  <c r="AZ68" i="5"/>
  <c r="AZ69" i="5"/>
  <c r="AZ70" i="5"/>
  <c r="AZ71" i="5"/>
  <c r="AZ72" i="5"/>
  <c r="AZ73" i="5"/>
  <c r="AZ74" i="5"/>
  <c r="AZ75" i="5"/>
  <c r="AZ76" i="5"/>
  <c r="AZ77" i="5"/>
  <c r="AZ78" i="5"/>
  <c r="AZ79" i="5"/>
  <c r="AZ80" i="5"/>
  <c r="AZ81" i="5"/>
  <c r="AZ82" i="5"/>
  <c r="AZ83" i="5"/>
  <c r="AZ84" i="5"/>
  <c r="AZ85" i="5"/>
  <c r="AZ86" i="5"/>
  <c r="AZ87" i="5"/>
  <c r="AZ88" i="5"/>
  <c r="AZ89" i="5"/>
  <c r="AZ90" i="5"/>
  <c r="AZ91" i="5"/>
  <c r="AZ92" i="5"/>
  <c r="AZ93" i="5"/>
  <c r="AZ94" i="5"/>
  <c r="AZ95" i="5"/>
  <c r="AZ96" i="5"/>
  <c r="AZ97" i="5"/>
  <c r="AZ98" i="5"/>
  <c r="AZ99" i="5"/>
  <c r="AZ100" i="5"/>
  <c r="AZ101" i="5"/>
  <c r="AZ102" i="5"/>
  <c r="AZ103" i="5"/>
  <c r="AZ104" i="5"/>
  <c r="AZ105" i="5"/>
  <c r="AZ106" i="5"/>
  <c r="AZ107" i="5"/>
  <c r="AZ108" i="5"/>
  <c r="AZ109" i="5"/>
  <c r="AZ110" i="5"/>
  <c r="AZ111" i="5"/>
  <c r="AZ112" i="5"/>
  <c r="AZ113" i="5"/>
  <c r="AZ114" i="5"/>
  <c r="AZ115" i="5"/>
  <c r="AZ116" i="5"/>
  <c r="AZ117" i="5"/>
  <c r="AZ118" i="5"/>
  <c r="AZ119" i="5"/>
  <c r="AZ120" i="5"/>
  <c r="AZ121" i="5"/>
  <c r="AZ122" i="5"/>
  <c r="AZ123" i="5"/>
  <c r="AZ124" i="5"/>
  <c r="AZ125" i="5"/>
  <c r="AZ126" i="5"/>
  <c r="AZ127" i="5"/>
  <c r="AZ128" i="5"/>
  <c r="AZ129" i="5"/>
  <c r="AZ130" i="5"/>
  <c r="AZ131" i="5"/>
  <c r="AZ132" i="5"/>
  <c r="AZ133" i="5"/>
  <c r="AZ134" i="5"/>
  <c r="AZ135" i="5"/>
  <c r="AZ136" i="5"/>
  <c r="AZ137" i="5"/>
  <c r="AZ138" i="5"/>
  <c r="AZ139" i="5"/>
  <c r="AZ140" i="5"/>
  <c r="AZ141" i="5"/>
  <c r="AZ142" i="5"/>
  <c r="AZ143" i="5"/>
  <c r="AZ144" i="5"/>
  <c r="AZ145" i="5"/>
  <c r="AZ146" i="5"/>
  <c r="AZ147" i="5"/>
  <c r="AZ148" i="5"/>
  <c r="AZ149" i="5"/>
  <c r="AZ150" i="5"/>
  <c r="AZ151" i="5"/>
  <c r="AZ152" i="5"/>
  <c r="AZ153" i="5"/>
  <c r="AZ154" i="5"/>
  <c r="AZ155" i="5"/>
  <c r="AZ156" i="5"/>
  <c r="AZ157" i="5"/>
  <c r="AZ158" i="5"/>
  <c r="AZ159" i="5"/>
  <c r="AZ160" i="5"/>
  <c r="AZ161" i="5"/>
  <c r="AZ162" i="5"/>
  <c r="AZ163" i="5"/>
  <c r="AZ164" i="5"/>
  <c r="AZ165" i="5"/>
  <c r="AZ166" i="5"/>
  <c r="AZ167" i="5"/>
  <c r="AZ168" i="5"/>
  <c r="AZ169" i="5"/>
  <c r="AZ170" i="5"/>
  <c r="AZ171" i="5"/>
  <c r="AZ172" i="5"/>
  <c r="AZ173" i="5"/>
  <c r="AZ174" i="5"/>
  <c r="AZ175" i="5"/>
  <c r="AZ176" i="5"/>
  <c r="AZ177" i="5"/>
  <c r="AZ178" i="5"/>
  <c r="AZ179" i="5"/>
  <c r="AZ180" i="5"/>
  <c r="AZ181" i="5"/>
  <c r="AZ182" i="5"/>
  <c r="AZ183" i="5"/>
  <c r="AZ184" i="5"/>
  <c r="AZ185" i="5"/>
  <c r="AZ186" i="5"/>
  <c r="AZ187" i="5"/>
  <c r="AZ188" i="5"/>
  <c r="AZ189" i="5"/>
  <c r="AZ190" i="5"/>
  <c r="AZ191" i="5"/>
  <c r="AZ192" i="5"/>
  <c r="AZ193" i="5"/>
  <c r="AZ194" i="5"/>
  <c r="AZ195" i="5"/>
  <c r="AZ196" i="5"/>
  <c r="AZ197" i="5"/>
  <c r="AZ198" i="5"/>
  <c r="AZ199" i="5"/>
  <c r="AZ200" i="5"/>
  <c r="AZ201" i="5"/>
  <c r="AZ202" i="5"/>
  <c r="AZ203" i="5"/>
  <c r="AZ204" i="5"/>
  <c r="AZ205" i="5"/>
  <c r="AZ206" i="5"/>
  <c r="AZ207" i="5"/>
  <c r="AZ208" i="5"/>
  <c r="AZ209" i="5"/>
  <c r="AZ210" i="5"/>
  <c r="AZ211" i="5"/>
  <c r="AZ212" i="5"/>
  <c r="AZ213" i="5"/>
  <c r="AZ214" i="5"/>
  <c r="AZ215" i="5"/>
  <c r="AZ216" i="5"/>
  <c r="AZ217" i="5"/>
  <c r="AZ218" i="5"/>
  <c r="AZ219" i="5"/>
  <c r="AZ220" i="5"/>
  <c r="AZ221" i="5"/>
  <c r="AZ222" i="5"/>
  <c r="AZ223" i="5"/>
  <c r="AZ224" i="5"/>
  <c r="AZ225" i="5"/>
  <c r="AZ226" i="5"/>
  <c r="AZ227" i="5"/>
  <c r="AZ228" i="5"/>
  <c r="AZ229" i="5"/>
  <c r="AZ230" i="5"/>
  <c r="AZ231" i="5"/>
  <c r="AZ232" i="5"/>
  <c r="AZ233" i="5"/>
  <c r="AZ234" i="5"/>
  <c r="AZ235" i="5"/>
  <c r="AZ236" i="5"/>
  <c r="AZ237" i="5"/>
  <c r="AZ238" i="5"/>
  <c r="AZ239" i="5"/>
  <c r="AZ240" i="5"/>
  <c r="AZ241" i="5"/>
  <c r="AZ242" i="5"/>
  <c r="AZ243" i="5"/>
  <c r="AZ244" i="5"/>
  <c r="AZ245" i="5"/>
  <c r="AZ246" i="5"/>
  <c r="AZ247" i="5"/>
  <c r="AZ248" i="5"/>
  <c r="AZ249" i="5"/>
  <c r="AZ250" i="5"/>
  <c r="AZ251" i="5"/>
  <c r="AZ252" i="5"/>
  <c r="AZ253" i="5"/>
  <c r="AZ254" i="5"/>
  <c r="AZ255" i="5"/>
  <c r="AZ256" i="5"/>
  <c r="AZ257" i="5"/>
  <c r="AZ258" i="5"/>
  <c r="AZ259" i="5"/>
  <c r="AZ260" i="5"/>
  <c r="AZ261" i="5"/>
  <c r="AZ262" i="5"/>
  <c r="AZ263" i="5"/>
  <c r="AZ264" i="5"/>
  <c r="AZ265" i="5"/>
  <c r="AZ266" i="5"/>
  <c r="AZ267" i="5"/>
  <c r="AZ268" i="5"/>
  <c r="AZ269" i="5"/>
  <c r="AZ270" i="5"/>
  <c r="AZ271" i="5"/>
  <c r="AZ272" i="5"/>
  <c r="AZ273" i="5"/>
  <c r="AZ274" i="5"/>
  <c r="AZ275" i="5"/>
  <c r="AZ276" i="5"/>
  <c r="AZ277" i="5"/>
  <c r="AZ278" i="5"/>
  <c r="AZ279" i="5"/>
  <c r="AZ280" i="5"/>
  <c r="AZ281" i="5"/>
  <c r="AZ282" i="5"/>
  <c r="AZ283" i="5"/>
  <c r="AZ284" i="5"/>
  <c r="AZ285" i="5"/>
  <c r="AZ286" i="5"/>
  <c r="AZ287" i="5"/>
  <c r="AZ288" i="5"/>
  <c r="AZ289" i="5"/>
  <c r="AZ290" i="5"/>
  <c r="AZ291" i="5"/>
  <c r="AZ292" i="5"/>
  <c r="AZ293" i="5"/>
  <c r="AZ294" i="5"/>
  <c r="AZ295" i="5"/>
  <c r="AZ296" i="5"/>
  <c r="AZ297" i="5"/>
  <c r="AZ298" i="5"/>
  <c r="AZ299" i="5"/>
  <c r="AZ300" i="5"/>
  <c r="AZ301" i="5"/>
  <c r="AZ302" i="5"/>
  <c r="AZ303" i="5"/>
  <c r="AZ304" i="5"/>
  <c r="AZ305" i="5"/>
  <c r="AZ306" i="5"/>
  <c r="AZ307" i="5"/>
  <c r="AZ308" i="5"/>
  <c r="AZ309" i="5"/>
  <c r="AZ310" i="5"/>
  <c r="AZ311" i="5"/>
  <c r="AZ312" i="5"/>
  <c r="AZ313" i="5"/>
  <c r="AZ314" i="5"/>
  <c r="AZ315" i="5"/>
  <c r="AZ316" i="5"/>
  <c r="AZ317" i="5"/>
  <c r="AZ318" i="5"/>
  <c r="AZ319" i="5"/>
  <c r="AZ320" i="5"/>
  <c r="AZ321" i="5"/>
  <c r="AZ322" i="5"/>
  <c r="AZ323" i="5"/>
  <c r="AZ324" i="5"/>
  <c r="AZ325" i="5"/>
  <c r="AZ326" i="5"/>
  <c r="AZ327" i="5"/>
  <c r="AZ328" i="5"/>
  <c r="AZ329" i="5"/>
  <c r="AZ330" i="5"/>
  <c r="AZ331" i="5"/>
  <c r="AZ332" i="5"/>
  <c r="AZ333" i="5"/>
  <c r="AZ334" i="5"/>
  <c r="AZ335" i="5"/>
  <c r="AZ336" i="5"/>
  <c r="AZ337" i="5"/>
  <c r="AZ338" i="5"/>
  <c r="AZ339" i="5"/>
  <c r="AZ340" i="5"/>
  <c r="AZ341" i="5"/>
  <c r="AZ342" i="5"/>
  <c r="AZ343" i="5"/>
  <c r="AZ344" i="5"/>
  <c r="AZ345" i="5"/>
  <c r="AZ346" i="5"/>
  <c r="AZ347" i="5"/>
  <c r="AZ348" i="5"/>
  <c r="AZ349" i="5"/>
  <c r="AZ350" i="5"/>
  <c r="AZ351" i="5"/>
  <c r="AZ352" i="5"/>
  <c r="AZ353" i="5"/>
  <c r="AZ354" i="5"/>
  <c r="AZ355" i="5"/>
  <c r="AZ356" i="5"/>
  <c r="AZ357" i="5"/>
  <c r="AZ358" i="5"/>
  <c r="AZ359" i="5"/>
  <c r="AZ360" i="5"/>
  <c r="AZ361" i="5"/>
  <c r="AZ362" i="5"/>
  <c r="AZ363" i="5"/>
  <c r="AZ364" i="5"/>
  <c r="AZ365" i="5"/>
  <c r="AZ366" i="5"/>
  <c r="AZ367" i="5"/>
  <c r="AZ368" i="5"/>
  <c r="AZ369" i="5"/>
  <c r="AZ370" i="5"/>
  <c r="AZ371" i="5"/>
  <c r="AZ372" i="5"/>
  <c r="AZ373" i="5"/>
  <c r="AZ374" i="5"/>
  <c r="AZ375" i="5"/>
  <c r="AZ376" i="5"/>
  <c r="AZ377" i="5"/>
  <c r="AZ378" i="5"/>
  <c r="AZ379" i="5"/>
  <c r="AZ380" i="5"/>
  <c r="AZ381" i="5"/>
  <c r="AZ382" i="5"/>
  <c r="AZ383" i="5"/>
  <c r="AZ384" i="5"/>
  <c r="AZ2" i="5"/>
  <c r="AY3" i="5"/>
  <c r="AY4" i="5"/>
  <c r="AY5" i="5"/>
  <c r="AY6" i="5"/>
  <c r="AY7" i="5"/>
  <c r="AY8" i="5"/>
  <c r="AY9" i="5"/>
  <c r="AY10" i="5"/>
  <c r="AY11" i="5"/>
  <c r="AY12" i="5"/>
  <c r="AY13" i="5"/>
  <c r="AY14" i="5"/>
  <c r="AY15" i="5"/>
  <c r="AY16" i="5"/>
  <c r="AY17" i="5"/>
  <c r="AY18" i="5"/>
  <c r="AY19" i="5"/>
  <c r="AY20" i="5"/>
  <c r="AY21" i="5"/>
  <c r="AY22" i="5"/>
  <c r="AY23" i="5"/>
  <c r="AY24" i="5"/>
  <c r="AY25" i="5"/>
  <c r="AY26" i="5"/>
  <c r="AY27" i="5"/>
  <c r="AY28" i="5"/>
  <c r="AY29" i="5"/>
  <c r="AY30" i="5"/>
  <c r="AY31" i="5"/>
  <c r="AY32" i="5"/>
  <c r="AY33" i="5"/>
  <c r="AY34" i="5"/>
  <c r="AY35" i="5"/>
  <c r="AY36" i="5"/>
  <c r="AY37" i="5"/>
  <c r="AY38" i="5"/>
  <c r="AY39" i="5"/>
  <c r="AY40" i="5"/>
  <c r="AY41" i="5"/>
  <c r="AY42" i="5"/>
  <c r="AY43" i="5"/>
  <c r="AY44" i="5"/>
  <c r="AY45" i="5"/>
  <c r="AY46" i="5"/>
  <c r="AY47" i="5"/>
  <c r="AY48" i="5"/>
  <c r="AY49" i="5"/>
  <c r="AY50" i="5"/>
  <c r="AY51" i="5"/>
  <c r="AY52" i="5"/>
  <c r="AY53" i="5"/>
  <c r="AY54" i="5"/>
  <c r="AY55" i="5"/>
  <c r="AY56" i="5"/>
  <c r="AY57" i="5"/>
  <c r="AY58" i="5"/>
  <c r="AY59" i="5"/>
  <c r="AY60" i="5"/>
  <c r="AY61" i="5"/>
  <c r="AY62" i="5"/>
  <c r="AY63" i="5"/>
  <c r="AY64" i="5"/>
  <c r="AY65" i="5"/>
  <c r="AY66" i="5"/>
  <c r="AY67" i="5"/>
  <c r="AY68" i="5"/>
  <c r="AY69" i="5"/>
  <c r="AY70" i="5"/>
  <c r="AY71" i="5"/>
  <c r="AY72" i="5"/>
  <c r="AY73" i="5"/>
  <c r="AY74" i="5"/>
  <c r="AY75" i="5"/>
  <c r="AY76" i="5"/>
  <c r="AY77" i="5"/>
  <c r="AY78" i="5"/>
  <c r="AY79" i="5"/>
  <c r="AY80" i="5"/>
  <c r="AY81" i="5"/>
  <c r="AY82" i="5"/>
  <c r="AY83" i="5"/>
  <c r="AY84" i="5"/>
  <c r="AY85" i="5"/>
  <c r="AY86" i="5"/>
  <c r="AY87" i="5"/>
  <c r="AY88" i="5"/>
  <c r="AY89" i="5"/>
  <c r="AY90" i="5"/>
  <c r="AY91" i="5"/>
  <c r="AY92" i="5"/>
  <c r="AY93" i="5"/>
  <c r="AY94" i="5"/>
  <c r="AY95" i="5"/>
  <c r="AY96" i="5"/>
  <c r="AY97" i="5"/>
  <c r="AY98" i="5"/>
  <c r="AY99" i="5"/>
  <c r="AY100" i="5"/>
  <c r="AY101" i="5"/>
  <c r="AY102" i="5"/>
  <c r="AY103" i="5"/>
  <c r="AY104" i="5"/>
  <c r="AY105" i="5"/>
  <c r="AY106" i="5"/>
  <c r="AY107" i="5"/>
  <c r="AY108" i="5"/>
  <c r="AY109" i="5"/>
  <c r="AY110" i="5"/>
  <c r="AY111" i="5"/>
  <c r="AY112" i="5"/>
  <c r="AY113" i="5"/>
  <c r="AY114" i="5"/>
  <c r="AY115" i="5"/>
  <c r="AY116" i="5"/>
  <c r="AY117" i="5"/>
  <c r="AY118" i="5"/>
  <c r="AY119" i="5"/>
  <c r="AY120" i="5"/>
  <c r="AY121" i="5"/>
  <c r="AY122" i="5"/>
  <c r="AY123" i="5"/>
  <c r="AY124" i="5"/>
  <c r="AY125" i="5"/>
  <c r="AY126" i="5"/>
  <c r="AY127" i="5"/>
  <c r="AY128" i="5"/>
  <c r="AY129" i="5"/>
  <c r="AY130" i="5"/>
  <c r="AY131" i="5"/>
  <c r="AY132" i="5"/>
  <c r="AY133" i="5"/>
  <c r="AY134" i="5"/>
  <c r="AY135" i="5"/>
  <c r="AY136" i="5"/>
  <c r="AY137" i="5"/>
  <c r="AY138" i="5"/>
  <c r="AY139" i="5"/>
  <c r="AY140" i="5"/>
  <c r="AY141" i="5"/>
  <c r="AY142" i="5"/>
  <c r="AY143" i="5"/>
  <c r="AY144" i="5"/>
  <c r="AY145" i="5"/>
  <c r="AY146" i="5"/>
  <c r="AY147" i="5"/>
  <c r="AY148" i="5"/>
  <c r="AY149" i="5"/>
  <c r="AY150" i="5"/>
  <c r="AY151" i="5"/>
  <c r="AY152" i="5"/>
  <c r="AY153" i="5"/>
  <c r="AY154" i="5"/>
  <c r="AY155" i="5"/>
  <c r="AY156" i="5"/>
  <c r="AY157" i="5"/>
  <c r="AY158" i="5"/>
  <c r="AY159" i="5"/>
  <c r="AY160" i="5"/>
  <c r="AY161" i="5"/>
  <c r="AY162" i="5"/>
  <c r="AY163" i="5"/>
  <c r="AY164" i="5"/>
  <c r="AY165" i="5"/>
  <c r="AY166" i="5"/>
  <c r="AY167" i="5"/>
  <c r="AY168" i="5"/>
  <c r="AY169" i="5"/>
  <c r="AY170" i="5"/>
  <c r="AY171" i="5"/>
  <c r="AY172" i="5"/>
  <c r="AY173" i="5"/>
  <c r="AY174" i="5"/>
  <c r="AY175" i="5"/>
  <c r="AY176" i="5"/>
  <c r="AY177" i="5"/>
  <c r="AY178" i="5"/>
  <c r="AY179" i="5"/>
  <c r="AY180" i="5"/>
  <c r="AY181" i="5"/>
  <c r="AY182" i="5"/>
  <c r="AY183" i="5"/>
  <c r="AY184" i="5"/>
  <c r="AY185" i="5"/>
  <c r="AY186" i="5"/>
  <c r="AY187" i="5"/>
  <c r="AY188" i="5"/>
  <c r="AY189" i="5"/>
  <c r="AY190" i="5"/>
  <c r="AY191" i="5"/>
  <c r="AY192" i="5"/>
  <c r="AY193" i="5"/>
  <c r="AY194" i="5"/>
  <c r="AY195" i="5"/>
  <c r="AY196" i="5"/>
  <c r="AY197" i="5"/>
  <c r="AY198" i="5"/>
  <c r="AY199" i="5"/>
  <c r="AY200" i="5"/>
  <c r="AY201" i="5"/>
  <c r="AY202" i="5"/>
  <c r="AY203" i="5"/>
  <c r="AY204" i="5"/>
  <c r="AY205" i="5"/>
  <c r="AY206" i="5"/>
  <c r="AY207" i="5"/>
  <c r="AY208" i="5"/>
  <c r="AY209" i="5"/>
  <c r="AY210" i="5"/>
  <c r="AY211" i="5"/>
  <c r="AY212" i="5"/>
  <c r="AY213" i="5"/>
  <c r="AY214" i="5"/>
  <c r="AY215" i="5"/>
  <c r="AY216" i="5"/>
  <c r="AY217" i="5"/>
  <c r="AY218" i="5"/>
  <c r="AY219" i="5"/>
  <c r="AY220" i="5"/>
  <c r="AY221" i="5"/>
  <c r="AY222" i="5"/>
  <c r="AY223" i="5"/>
  <c r="AY224" i="5"/>
  <c r="AY225" i="5"/>
  <c r="AY226" i="5"/>
  <c r="AY227" i="5"/>
  <c r="AY228" i="5"/>
  <c r="AY229" i="5"/>
  <c r="AY230" i="5"/>
  <c r="AY231" i="5"/>
  <c r="AY232" i="5"/>
  <c r="AY233" i="5"/>
  <c r="AY234" i="5"/>
  <c r="AY235" i="5"/>
  <c r="AY236" i="5"/>
  <c r="AY237" i="5"/>
  <c r="AY238" i="5"/>
  <c r="AY239" i="5"/>
  <c r="AY240" i="5"/>
  <c r="AY241" i="5"/>
  <c r="AY242" i="5"/>
  <c r="AY243" i="5"/>
  <c r="AY244" i="5"/>
  <c r="AY245" i="5"/>
  <c r="AY246" i="5"/>
  <c r="AY247" i="5"/>
  <c r="AY248" i="5"/>
  <c r="AY249" i="5"/>
  <c r="AY250" i="5"/>
  <c r="AY251" i="5"/>
  <c r="AY252" i="5"/>
  <c r="AY253" i="5"/>
  <c r="AY254" i="5"/>
  <c r="AY255" i="5"/>
  <c r="AY256" i="5"/>
  <c r="AY257" i="5"/>
  <c r="AY258" i="5"/>
  <c r="AY259" i="5"/>
  <c r="AY260" i="5"/>
  <c r="AY261" i="5"/>
  <c r="AY262" i="5"/>
  <c r="AY263" i="5"/>
  <c r="AY264" i="5"/>
  <c r="AY265" i="5"/>
  <c r="AY266" i="5"/>
  <c r="AY267" i="5"/>
  <c r="AY268" i="5"/>
  <c r="AY269" i="5"/>
  <c r="AY270" i="5"/>
  <c r="AY271" i="5"/>
  <c r="AY272" i="5"/>
  <c r="AY273" i="5"/>
  <c r="AY274" i="5"/>
  <c r="AY275" i="5"/>
  <c r="AY276" i="5"/>
  <c r="AY277" i="5"/>
  <c r="AY278" i="5"/>
  <c r="AY279" i="5"/>
  <c r="AY280" i="5"/>
  <c r="AY281" i="5"/>
  <c r="AY282" i="5"/>
  <c r="AY283" i="5"/>
  <c r="AY284" i="5"/>
  <c r="AY285" i="5"/>
  <c r="AY286" i="5"/>
  <c r="AY287" i="5"/>
  <c r="AY288" i="5"/>
  <c r="AY289" i="5"/>
  <c r="AY290" i="5"/>
  <c r="AY291" i="5"/>
  <c r="AY292" i="5"/>
  <c r="AY293" i="5"/>
  <c r="AY294" i="5"/>
  <c r="AY295" i="5"/>
  <c r="AY296" i="5"/>
  <c r="AY297" i="5"/>
  <c r="AY298" i="5"/>
  <c r="AY299" i="5"/>
  <c r="AY300" i="5"/>
  <c r="AY301" i="5"/>
  <c r="AY302" i="5"/>
  <c r="AY303" i="5"/>
  <c r="AY304" i="5"/>
  <c r="AY305" i="5"/>
  <c r="AY306" i="5"/>
  <c r="AY307" i="5"/>
  <c r="AY308" i="5"/>
  <c r="AY309" i="5"/>
  <c r="AY310" i="5"/>
  <c r="AY311" i="5"/>
  <c r="AY312" i="5"/>
  <c r="AY313" i="5"/>
  <c r="AY314" i="5"/>
  <c r="AY315" i="5"/>
  <c r="AY316" i="5"/>
  <c r="AY317" i="5"/>
  <c r="AY318" i="5"/>
  <c r="AY319" i="5"/>
  <c r="AY320" i="5"/>
  <c r="AY321" i="5"/>
  <c r="AY322" i="5"/>
  <c r="AY323" i="5"/>
  <c r="AY324" i="5"/>
  <c r="AY325" i="5"/>
  <c r="AY326" i="5"/>
  <c r="AY327" i="5"/>
  <c r="AY328" i="5"/>
  <c r="AY329" i="5"/>
  <c r="AY330" i="5"/>
  <c r="AY331" i="5"/>
  <c r="AY332" i="5"/>
  <c r="AY333" i="5"/>
  <c r="AY334" i="5"/>
  <c r="AY335" i="5"/>
  <c r="AY336" i="5"/>
  <c r="AY337" i="5"/>
  <c r="AY338" i="5"/>
  <c r="AY339" i="5"/>
  <c r="AY340" i="5"/>
  <c r="AY341" i="5"/>
  <c r="AY342" i="5"/>
  <c r="AY343" i="5"/>
  <c r="AY344" i="5"/>
  <c r="AY345" i="5"/>
  <c r="AY346" i="5"/>
  <c r="AY347" i="5"/>
  <c r="AY348" i="5"/>
  <c r="AY349" i="5"/>
  <c r="AY350" i="5"/>
  <c r="AY351" i="5"/>
  <c r="AY352" i="5"/>
  <c r="AY353" i="5"/>
  <c r="AY354" i="5"/>
  <c r="AY355" i="5"/>
  <c r="AY356" i="5"/>
  <c r="AY357" i="5"/>
  <c r="AY358" i="5"/>
  <c r="AY359" i="5"/>
  <c r="AY360" i="5"/>
  <c r="AY361" i="5"/>
  <c r="AY362" i="5"/>
  <c r="AY363" i="5"/>
  <c r="AY364" i="5"/>
  <c r="AY365" i="5"/>
  <c r="AY366" i="5"/>
  <c r="AY367" i="5"/>
  <c r="AY368" i="5"/>
  <c r="AY369" i="5"/>
  <c r="AY370" i="5"/>
  <c r="AY371" i="5"/>
  <c r="AY372" i="5"/>
  <c r="AY373" i="5"/>
  <c r="AY374" i="5"/>
  <c r="AY375" i="5"/>
  <c r="AY376" i="5"/>
  <c r="AY377" i="5"/>
  <c r="AY378" i="5"/>
  <c r="AY379" i="5"/>
  <c r="AY380" i="5"/>
  <c r="AY381" i="5"/>
  <c r="AY382" i="5"/>
  <c r="AY383" i="5"/>
  <c r="AY384" i="5"/>
  <c r="AY2" i="5"/>
  <c r="AX3" i="5"/>
  <c r="AX4" i="5"/>
  <c r="AX5" i="5"/>
  <c r="AX6" i="5"/>
  <c r="AX7" i="5"/>
  <c r="AX8" i="5"/>
  <c r="AX9" i="5"/>
  <c r="AX10" i="5"/>
  <c r="AX11" i="5"/>
  <c r="AX12" i="5"/>
  <c r="AX13" i="5"/>
  <c r="AX14" i="5"/>
  <c r="AX15" i="5"/>
  <c r="AX16" i="5"/>
  <c r="AX17" i="5"/>
  <c r="AX18" i="5"/>
  <c r="AX19" i="5"/>
  <c r="AX20" i="5"/>
  <c r="AX21" i="5"/>
  <c r="AX22" i="5"/>
  <c r="AX23" i="5"/>
  <c r="AX24" i="5"/>
  <c r="AX25" i="5"/>
  <c r="AX26" i="5"/>
  <c r="AX27" i="5"/>
  <c r="AX28" i="5"/>
  <c r="AX29" i="5"/>
  <c r="AX30" i="5"/>
  <c r="AX31" i="5"/>
  <c r="AX32" i="5"/>
  <c r="AX33" i="5"/>
  <c r="AX34" i="5"/>
  <c r="AX35" i="5"/>
  <c r="AX36" i="5"/>
  <c r="AX37" i="5"/>
  <c r="AX38" i="5"/>
  <c r="AX39" i="5"/>
  <c r="AX40" i="5"/>
  <c r="AX41" i="5"/>
  <c r="AX42" i="5"/>
  <c r="AX43" i="5"/>
  <c r="AX44" i="5"/>
  <c r="AX45" i="5"/>
  <c r="AX46" i="5"/>
  <c r="AX47" i="5"/>
  <c r="AX48" i="5"/>
  <c r="AX49" i="5"/>
  <c r="AX50" i="5"/>
  <c r="AX51" i="5"/>
  <c r="AX52" i="5"/>
  <c r="AX53" i="5"/>
  <c r="AX54" i="5"/>
  <c r="AX55" i="5"/>
  <c r="AX56" i="5"/>
  <c r="AX57" i="5"/>
  <c r="AX58" i="5"/>
  <c r="AX59" i="5"/>
  <c r="AX60" i="5"/>
  <c r="AX61" i="5"/>
  <c r="AX62" i="5"/>
  <c r="AX63" i="5"/>
  <c r="AX64" i="5"/>
  <c r="AX65" i="5"/>
  <c r="AX66" i="5"/>
  <c r="AX67" i="5"/>
  <c r="AX68" i="5"/>
  <c r="AX69" i="5"/>
  <c r="AX70" i="5"/>
  <c r="AX71" i="5"/>
  <c r="AX72" i="5"/>
  <c r="AX73" i="5"/>
  <c r="AX74" i="5"/>
  <c r="AX75" i="5"/>
  <c r="AX76" i="5"/>
  <c r="AX77" i="5"/>
  <c r="AX78" i="5"/>
  <c r="AX79" i="5"/>
  <c r="AX80" i="5"/>
  <c r="AX81" i="5"/>
  <c r="AX82" i="5"/>
  <c r="AX83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99" i="5"/>
  <c r="AX100" i="5"/>
  <c r="AX101" i="5"/>
  <c r="AX102" i="5"/>
  <c r="AX103" i="5"/>
  <c r="AX104" i="5"/>
  <c r="AX105" i="5"/>
  <c r="AX106" i="5"/>
  <c r="AX107" i="5"/>
  <c r="AX108" i="5"/>
  <c r="AX109" i="5"/>
  <c r="AX110" i="5"/>
  <c r="AX111" i="5"/>
  <c r="AX112" i="5"/>
  <c r="AX113" i="5"/>
  <c r="AX114" i="5"/>
  <c r="AX115" i="5"/>
  <c r="AX116" i="5"/>
  <c r="AX117" i="5"/>
  <c r="AX118" i="5"/>
  <c r="AX119" i="5"/>
  <c r="AX120" i="5"/>
  <c r="AX121" i="5"/>
  <c r="AX122" i="5"/>
  <c r="AX123" i="5"/>
  <c r="AX124" i="5"/>
  <c r="AX125" i="5"/>
  <c r="AX126" i="5"/>
  <c r="AX127" i="5"/>
  <c r="AX128" i="5"/>
  <c r="AX129" i="5"/>
  <c r="AX130" i="5"/>
  <c r="AX131" i="5"/>
  <c r="AX132" i="5"/>
  <c r="AX133" i="5"/>
  <c r="AX134" i="5"/>
  <c r="AX135" i="5"/>
  <c r="AX136" i="5"/>
  <c r="AX137" i="5"/>
  <c r="AX138" i="5"/>
  <c r="AX139" i="5"/>
  <c r="AX140" i="5"/>
  <c r="AX141" i="5"/>
  <c r="AX142" i="5"/>
  <c r="AX143" i="5"/>
  <c r="AX144" i="5"/>
  <c r="AX145" i="5"/>
  <c r="AX146" i="5"/>
  <c r="AX147" i="5"/>
  <c r="AX148" i="5"/>
  <c r="AX149" i="5"/>
  <c r="AX150" i="5"/>
  <c r="AX151" i="5"/>
  <c r="AX152" i="5"/>
  <c r="AX153" i="5"/>
  <c r="AX154" i="5"/>
  <c r="AX155" i="5"/>
  <c r="AX156" i="5"/>
  <c r="AX157" i="5"/>
  <c r="AX158" i="5"/>
  <c r="AX159" i="5"/>
  <c r="AX160" i="5"/>
  <c r="AX161" i="5"/>
  <c r="AX162" i="5"/>
  <c r="AX163" i="5"/>
  <c r="AX164" i="5"/>
  <c r="AX165" i="5"/>
  <c r="AX166" i="5"/>
  <c r="AX167" i="5"/>
  <c r="AX168" i="5"/>
  <c r="AX169" i="5"/>
  <c r="AX170" i="5"/>
  <c r="AX171" i="5"/>
  <c r="AX172" i="5"/>
  <c r="AX173" i="5"/>
  <c r="AX174" i="5"/>
  <c r="AX175" i="5"/>
  <c r="AX176" i="5"/>
  <c r="AX177" i="5"/>
  <c r="AX178" i="5"/>
  <c r="AX179" i="5"/>
  <c r="AX180" i="5"/>
  <c r="AX181" i="5"/>
  <c r="AX182" i="5"/>
  <c r="AX183" i="5"/>
  <c r="AX184" i="5"/>
  <c r="AX185" i="5"/>
  <c r="AX186" i="5"/>
  <c r="AX187" i="5"/>
  <c r="AX188" i="5"/>
  <c r="AX189" i="5"/>
  <c r="AX190" i="5"/>
  <c r="AX191" i="5"/>
  <c r="AX192" i="5"/>
  <c r="AX193" i="5"/>
  <c r="AX194" i="5"/>
  <c r="AX195" i="5"/>
  <c r="AX196" i="5"/>
  <c r="AX197" i="5"/>
  <c r="AX198" i="5"/>
  <c r="AX199" i="5"/>
  <c r="AX200" i="5"/>
  <c r="AX201" i="5"/>
  <c r="AX202" i="5"/>
  <c r="AX203" i="5"/>
  <c r="AX204" i="5"/>
  <c r="AX205" i="5"/>
  <c r="AX206" i="5"/>
  <c r="AX207" i="5"/>
  <c r="AX208" i="5"/>
  <c r="AX209" i="5"/>
  <c r="AX210" i="5"/>
  <c r="AX211" i="5"/>
  <c r="AX212" i="5"/>
  <c r="AX213" i="5"/>
  <c r="AX214" i="5"/>
  <c r="AX215" i="5"/>
  <c r="AX216" i="5"/>
  <c r="AX217" i="5"/>
  <c r="AX218" i="5"/>
  <c r="AX219" i="5"/>
  <c r="AX220" i="5"/>
  <c r="AX221" i="5"/>
  <c r="AX222" i="5"/>
  <c r="AX223" i="5"/>
  <c r="AX224" i="5"/>
  <c r="AX225" i="5"/>
  <c r="AX226" i="5"/>
  <c r="AX227" i="5"/>
  <c r="AX228" i="5"/>
  <c r="AX229" i="5"/>
  <c r="AX230" i="5"/>
  <c r="AX231" i="5"/>
  <c r="AX232" i="5"/>
  <c r="AX233" i="5"/>
  <c r="AX234" i="5"/>
  <c r="AX235" i="5"/>
  <c r="AX236" i="5"/>
  <c r="AX237" i="5"/>
  <c r="AX238" i="5"/>
  <c r="AX239" i="5"/>
  <c r="AX240" i="5"/>
  <c r="AX241" i="5"/>
  <c r="AX242" i="5"/>
  <c r="AX243" i="5"/>
  <c r="AX244" i="5"/>
  <c r="AX245" i="5"/>
  <c r="AX246" i="5"/>
  <c r="AX247" i="5"/>
  <c r="AX248" i="5"/>
  <c r="AX249" i="5"/>
  <c r="AX250" i="5"/>
  <c r="AX251" i="5"/>
  <c r="AX252" i="5"/>
  <c r="AX253" i="5"/>
  <c r="AX254" i="5"/>
  <c r="AX255" i="5"/>
  <c r="AX256" i="5"/>
  <c r="AX257" i="5"/>
  <c r="AX258" i="5"/>
  <c r="AX259" i="5"/>
  <c r="AX260" i="5"/>
  <c r="AX261" i="5"/>
  <c r="AX262" i="5"/>
  <c r="AX263" i="5"/>
  <c r="AX264" i="5"/>
  <c r="AX265" i="5"/>
  <c r="AX266" i="5"/>
  <c r="AX267" i="5"/>
  <c r="AX268" i="5"/>
  <c r="AX269" i="5"/>
  <c r="AX270" i="5"/>
  <c r="AX271" i="5"/>
  <c r="AX272" i="5"/>
  <c r="AX273" i="5"/>
  <c r="AX274" i="5"/>
  <c r="AX275" i="5"/>
  <c r="AX276" i="5"/>
  <c r="AX277" i="5"/>
  <c r="AX278" i="5"/>
  <c r="AX279" i="5"/>
  <c r="AX280" i="5"/>
  <c r="AX281" i="5"/>
  <c r="AX282" i="5"/>
  <c r="AX283" i="5"/>
  <c r="AX284" i="5"/>
  <c r="AX285" i="5"/>
  <c r="AX286" i="5"/>
  <c r="AX287" i="5"/>
  <c r="AX288" i="5"/>
  <c r="AX289" i="5"/>
  <c r="AX290" i="5"/>
  <c r="AX291" i="5"/>
  <c r="AX292" i="5"/>
  <c r="AX293" i="5"/>
  <c r="AX294" i="5"/>
  <c r="AX295" i="5"/>
  <c r="AX296" i="5"/>
  <c r="AX297" i="5"/>
  <c r="AX298" i="5"/>
  <c r="AX299" i="5"/>
  <c r="AX300" i="5"/>
  <c r="AX301" i="5"/>
  <c r="AX302" i="5"/>
  <c r="AX303" i="5"/>
  <c r="AX304" i="5"/>
  <c r="AX305" i="5"/>
  <c r="AX306" i="5"/>
  <c r="AX307" i="5"/>
  <c r="AX308" i="5"/>
  <c r="AX309" i="5"/>
  <c r="AX310" i="5"/>
  <c r="AX311" i="5"/>
  <c r="AX312" i="5"/>
  <c r="AX313" i="5"/>
  <c r="AX314" i="5"/>
  <c r="AX315" i="5"/>
  <c r="AX316" i="5"/>
  <c r="AX317" i="5"/>
  <c r="AX318" i="5"/>
  <c r="AX319" i="5"/>
  <c r="AX320" i="5"/>
  <c r="AX321" i="5"/>
  <c r="AX322" i="5"/>
  <c r="AX323" i="5"/>
  <c r="AX324" i="5"/>
  <c r="AX325" i="5"/>
  <c r="AX326" i="5"/>
  <c r="AX327" i="5"/>
  <c r="AX328" i="5"/>
  <c r="AX329" i="5"/>
  <c r="AX330" i="5"/>
  <c r="AX331" i="5"/>
  <c r="AX332" i="5"/>
  <c r="AX333" i="5"/>
  <c r="AX334" i="5"/>
  <c r="AX335" i="5"/>
  <c r="AX336" i="5"/>
  <c r="AX337" i="5"/>
  <c r="AX338" i="5"/>
  <c r="AX339" i="5"/>
  <c r="AX340" i="5"/>
  <c r="AX341" i="5"/>
  <c r="AX342" i="5"/>
  <c r="AX343" i="5"/>
  <c r="AX344" i="5"/>
  <c r="AX345" i="5"/>
  <c r="AX346" i="5"/>
  <c r="AX347" i="5"/>
  <c r="AX348" i="5"/>
  <c r="AX349" i="5"/>
  <c r="AX350" i="5"/>
  <c r="AX351" i="5"/>
  <c r="AX352" i="5"/>
  <c r="AX353" i="5"/>
  <c r="AX354" i="5"/>
  <c r="AX355" i="5"/>
  <c r="AX356" i="5"/>
  <c r="AX357" i="5"/>
  <c r="AX358" i="5"/>
  <c r="AX359" i="5"/>
  <c r="AX360" i="5"/>
  <c r="AX361" i="5"/>
  <c r="AX362" i="5"/>
  <c r="AX363" i="5"/>
  <c r="AX364" i="5"/>
  <c r="AX365" i="5"/>
  <c r="AX366" i="5"/>
  <c r="AX367" i="5"/>
  <c r="AX368" i="5"/>
  <c r="AX369" i="5"/>
  <c r="AX370" i="5"/>
  <c r="AX371" i="5"/>
  <c r="AX372" i="5"/>
  <c r="AX373" i="5"/>
  <c r="AX374" i="5"/>
  <c r="AX375" i="5"/>
  <c r="AX376" i="5"/>
  <c r="AX377" i="5"/>
  <c r="AX378" i="5"/>
  <c r="AX379" i="5"/>
  <c r="AX380" i="5"/>
  <c r="AX381" i="5"/>
  <c r="AX382" i="5"/>
  <c r="AX383" i="5"/>
  <c r="AX384" i="5"/>
  <c r="AX2" i="5"/>
  <c r="AW3" i="5"/>
  <c r="AW4" i="5"/>
  <c r="AW5" i="5"/>
  <c r="AW6" i="5"/>
  <c r="AW7" i="5"/>
  <c r="AW8" i="5"/>
  <c r="AW9" i="5"/>
  <c r="AW10" i="5"/>
  <c r="AW11" i="5"/>
  <c r="AW12" i="5"/>
  <c r="AW13" i="5"/>
  <c r="AW14" i="5"/>
  <c r="AW15" i="5"/>
  <c r="AW16" i="5"/>
  <c r="AW17" i="5"/>
  <c r="AW18" i="5"/>
  <c r="AW19" i="5"/>
  <c r="AW20" i="5"/>
  <c r="AW21" i="5"/>
  <c r="AW22" i="5"/>
  <c r="AW23" i="5"/>
  <c r="AW24" i="5"/>
  <c r="AW25" i="5"/>
  <c r="AW26" i="5"/>
  <c r="AW27" i="5"/>
  <c r="AW28" i="5"/>
  <c r="AW29" i="5"/>
  <c r="AW30" i="5"/>
  <c r="AW31" i="5"/>
  <c r="AW32" i="5"/>
  <c r="AW33" i="5"/>
  <c r="AW34" i="5"/>
  <c r="AW35" i="5"/>
  <c r="AW36" i="5"/>
  <c r="AW37" i="5"/>
  <c r="AW38" i="5"/>
  <c r="AW39" i="5"/>
  <c r="AW40" i="5"/>
  <c r="AW41" i="5"/>
  <c r="AW42" i="5"/>
  <c r="AW43" i="5"/>
  <c r="AW44" i="5"/>
  <c r="AW45" i="5"/>
  <c r="AW46" i="5"/>
  <c r="AW47" i="5"/>
  <c r="AW48" i="5"/>
  <c r="AW49" i="5"/>
  <c r="AW50" i="5"/>
  <c r="AW51" i="5"/>
  <c r="AW52" i="5"/>
  <c r="AW53" i="5"/>
  <c r="AW54" i="5"/>
  <c r="AW55" i="5"/>
  <c r="AW56" i="5"/>
  <c r="AW57" i="5"/>
  <c r="AW58" i="5"/>
  <c r="AW59" i="5"/>
  <c r="AW60" i="5"/>
  <c r="AW61" i="5"/>
  <c r="AW62" i="5"/>
  <c r="AW63" i="5"/>
  <c r="AW64" i="5"/>
  <c r="AW65" i="5"/>
  <c r="AW66" i="5"/>
  <c r="AW67" i="5"/>
  <c r="AW68" i="5"/>
  <c r="AW69" i="5"/>
  <c r="AW70" i="5"/>
  <c r="AW71" i="5"/>
  <c r="AW72" i="5"/>
  <c r="AW73" i="5"/>
  <c r="AW74" i="5"/>
  <c r="AW75" i="5"/>
  <c r="AW76" i="5"/>
  <c r="AW77" i="5"/>
  <c r="AW78" i="5"/>
  <c r="AW79" i="5"/>
  <c r="AW80" i="5"/>
  <c r="AW81" i="5"/>
  <c r="AW82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0" i="5"/>
  <c r="AW101" i="5"/>
  <c r="AW102" i="5"/>
  <c r="AW103" i="5"/>
  <c r="AW104" i="5"/>
  <c r="AW105" i="5"/>
  <c r="AW106" i="5"/>
  <c r="AW107" i="5"/>
  <c r="AW108" i="5"/>
  <c r="AW109" i="5"/>
  <c r="AW110" i="5"/>
  <c r="AW111" i="5"/>
  <c r="AW112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2" i="5"/>
  <c r="AW133" i="5"/>
  <c r="AW134" i="5"/>
  <c r="AW135" i="5"/>
  <c r="AW136" i="5"/>
  <c r="AW137" i="5"/>
  <c r="AW138" i="5"/>
  <c r="AW139" i="5"/>
  <c r="AW140" i="5"/>
  <c r="AW141" i="5"/>
  <c r="AW142" i="5"/>
  <c r="AW143" i="5"/>
  <c r="AW144" i="5"/>
  <c r="AW145" i="5"/>
  <c r="AW146" i="5"/>
  <c r="AW147" i="5"/>
  <c r="AW148" i="5"/>
  <c r="AW149" i="5"/>
  <c r="AW150" i="5"/>
  <c r="AW151" i="5"/>
  <c r="AW152" i="5"/>
  <c r="AW153" i="5"/>
  <c r="AW154" i="5"/>
  <c r="AW155" i="5"/>
  <c r="AW156" i="5"/>
  <c r="AW157" i="5"/>
  <c r="AW158" i="5"/>
  <c r="AW159" i="5"/>
  <c r="AW160" i="5"/>
  <c r="AW161" i="5"/>
  <c r="AW162" i="5"/>
  <c r="AW163" i="5"/>
  <c r="AW164" i="5"/>
  <c r="AW165" i="5"/>
  <c r="AW166" i="5"/>
  <c r="AW167" i="5"/>
  <c r="AW168" i="5"/>
  <c r="AW169" i="5"/>
  <c r="AW170" i="5"/>
  <c r="AW171" i="5"/>
  <c r="AW172" i="5"/>
  <c r="AW173" i="5"/>
  <c r="AW174" i="5"/>
  <c r="AW175" i="5"/>
  <c r="AW176" i="5"/>
  <c r="AW177" i="5"/>
  <c r="AW178" i="5"/>
  <c r="AW179" i="5"/>
  <c r="AW180" i="5"/>
  <c r="AW181" i="5"/>
  <c r="AW182" i="5"/>
  <c r="AW183" i="5"/>
  <c r="AW184" i="5"/>
  <c r="AW185" i="5"/>
  <c r="AW186" i="5"/>
  <c r="AW187" i="5"/>
  <c r="AW188" i="5"/>
  <c r="AW189" i="5"/>
  <c r="AW190" i="5"/>
  <c r="AW191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4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7" i="5"/>
  <c r="AW228" i="5"/>
  <c r="AW229" i="5"/>
  <c r="AW230" i="5"/>
  <c r="AW231" i="5"/>
  <c r="AW232" i="5"/>
  <c r="AW233" i="5"/>
  <c r="AW234" i="5"/>
  <c r="AW235" i="5"/>
  <c r="AW236" i="5"/>
  <c r="AW237" i="5"/>
  <c r="AW238" i="5"/>
  <c r="AW239" i="5"/>
  <c r="AW240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56" i="5"/>
  <c r="AW257" i="5"/>
  <c r="AW258" i="5"/>
  <c r="AW259" i="5"/>
  <c r="AW260" i="5"/>
  <c r="AW261" i="5"/>
  <c r="AW262" i="5"/>
  <c r="AW263" i="5"/>
  <c r="AW264" i="5"/>
  <c r="AW265" i="5"/>
  <c r="AW266" i="5"/>
  <c r="AW267" i="5"/>
  <c r="AW268" i="5"/>
  <c r="AW269" i="5"/>
  <c r="AW270" i="5"/>
  <c r="AW271" i="5"/>
  <c r="AW272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287" i="5"/>
  <c r="AW288" i="5"/>
  <c r="AW289" i="5"/>
  <c r="AW290" i="5"/>
  <c r="AW291" i="5"/>
  <c r="AW292" i="5"/>
  <c r="AW293" i="5"/>
  <c r="AW294" i="5"/>
  <c r="AW295" i="5"/>
  <c r="AW296" i="5"/>
  <c r="AW297" i="5"/>
  <c r="AW298" i="5"/>
  <c r="AW299" i="5"/>
  <c r="AW300" i="5"/>
  <c r="AW301" i="5"/>
  <c r="AW302" i="5"/>
  <c r="AW303" i="5"/>
  <c r="AW304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321" i="5"/>
  <c r="AW322" i="5"/>
  <c r="AW323" i="5"/>
  <c r="AW324" i="5"/>
  <c r="AW325" i="5"/>
  <c r="AW326" i="5"/>
  <c r="AW327" i="5"/>
  <c r="AW328" i="5"/>
  <c r="AW329" i="5"/>
  <c r="AW330" i="5"/>
  <c r="AW331" i="5"/>
  <c r="AW332" i="5"/>
  <c r="AW333" i="5"/>
  <c r="AW334" i="5"/>
  <c r="AW335" i="5"/>
  <c r="AW336" i="5"/>
  <c r="AW337" i="5"/>
  <c r="AW338" i="5"/>
  <c r="AW339" i="5"/>
  <c r="AW340" i="5"/>
  <c r="AW341" i="5"/>
  <c r="AW342" i="5"/>
  <c r="AW343" i="5"/>
  <c r="AW344" i="5"/>
  <c r="AW345" i="5"/>
  <c r="AW346" i="5"/>
  <c r="AW347" i="5"/>
  <c r="AW348" i="5"/>
  <c r="AW349" i="5"/>
  <c r="AW350" i="5"/>
  <c r="AW351" i="5"/>
  <c r="AW352" i="5"/>
  <c r="AW353" i="5"/>
  <c r="AW354" i="5"/>
  <c r="AW355" i="5"/>
  <c r="AW356" i="5"/>
  <c r="AW357" i="5"/>
  <c r="AW358" i="5"/>
  <c r="AW359" i="5"/>
  <c r="AW360" i="5"/>
  <c r="AW361" i="5"/>
  <c r="AW362" i="5"/>
  <c r="AW363" i="5"/>
  <c r="AW364" i="5"/>
  <c r="AW365" i="5"/>
  <c r="AW366" i="5"/>
  <c r="AW367" i="5"/>
  <c r="AW368" i="5"/>
  <c r="AW369" i="5"/>
  <c r="AW370" i="5"/>
  <c r="AW371" i="5"/>
  <c r="AW372" i="5"/>
  <c r="AW373" i="5"/>
  <c r="AW374" i="5"/>
  <c r="AW375" i="5"/>
  <c r="AW376" i="5"/>
  <c r="AW377" i="5"/>
  <c r="AW378" i="5"/>
  <c r="AW379" i="5"/>
  <c r="AW380" i="5"/>
  <c r="AW381" i="5"/>
  <c r="AW382" i="5"/>
  <c r="AW383" i="5"/>
  <c r="AW384" i="5"/>
  <c r="AW2" i="5"/>
  <c r="AV3" i="5"/>
  <c r="AV4" i="5"/>
  <c r="AV5" i="5"/>
  <c r="AV6" i="5"/>
  <c r="AV7" i="5"/>
  <c r="AV8" i="5"/>
  <c r="AV9" i="5"/>
  <c r="AV10" i="5"/>
  <c r="AV11" i="5"/>
  <c r="AV12" i="5"/>
  <c r="AV13" i="5"/>
  <c r="AV14" i="5"/>
  <c r="AV15" i="5"/>
  <c r="AV16" i="5"/>
  <c r="AV17" i="5"/>
  <c r="AV18" i="5"/>
  <c r="AV19" i="5"/>
  <c r="AV20" i="5"/>
  <c r="AV21" i="5"/>
  <c r="AV22" i="5"/>
  <c r="AV23" i="5"/>
  <c r="AV24" i="5"/>
  <c r="AV25" i="5"/>
  <c r="AV26" i="5"/>
  <c r="AV27" i="5"/>
  <c r="AV28" i="5"/>
  <c r="AV29" i="5"/>
  <c r="AV30" i="5"/>
  <c r="AV31" i="5"/>
  <c r="AV32" i="5"/>
  <c r="AV33" i="5"/>
  <c r="AV34" i="5"/>
  <c r="AV35" i="5"/>
  <c r="AV36" i="5"/>
  <c r="AV37" i="5"/>
  <c r="AV38" i="5"/>
  <c r="AV39" i="5"/>
  <c r="AV40" i="5"/>
  <c r="AV41" i="5"/>
  <c r="AV42" i="5"/>
  <c r="AV43" i="5"/>
  <c r="AV44" i="5"/>
  <c r="AV45" i="5"/>
  <c r="AV46" i="5"/>
  <c r="AV47" i="5"/>
  <c r="AV48" i="5"/>
  <c r="AV49" i="5"/>
  <c r="AV50" i="5"/>
  <c r="AV51" i="5"/>
  <c r="AV52" i="5"/>
  <c r="AV53" i="5"/>
  <c r="AV54" i="5"/>
  <c r="AV55" i="5"/>
  <c r="AV56" i="5"/>
  <c r="AV57" i="5"/>
  <c r="AV58" i="5"/>
  <c r="AV59" i="5"/>
  <c r="AV60" i="5"/>
  <c r="AV61" i="5"/>
  <c r="AV62" i="5"/>
  <c r="AV63" i="5"/>
  <c r="AV64" i="5"/>
  <c r="AV65" i="5"/>
  <c r="AV66" i="5"/>
  <c r="AV67" i="5"/>
  <c r="AV68" i="5"/>
  <c r="AV69" i="5"/>
  <c r="AV70" i="5"/>
  <c r="AV71" i="5"/>
  <c r="AV72" i="5"/>
  <c r="AV73" i="5"/>
  <c r="AV74" i="5"/>
  <c r="AV75" i="5"/>
  <c r="AV76" i="5"/>
  <c r="AV77" i="5"/>
  <c r="AV78" i="5"/>
  <c r="AV79" i="5"/>
  <c r="AV80" i="5"/>
  <c r="AV81" i="5"/>
  <c r="AV82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99" i="5"/>
  <c r="AV100" i="5"/>
  <c r="AV101" i="5"/>
  <c r="AV102" i="5"/>
  <c r="AV103" i="5"/>
  <c r="AV104" i="5"/>
  <c r="AV105" i="5"/>
  <c r="AV106" i="5"/>
  <c r="AV107" i="5"/>
  <c r="AV108" i="5"/>
  <c r="AV109" i="5"/>
  <c r="AV110" i="5"/>
  <c r="AV111" i="5"/>
  <c r="AV112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2" i="5"/>
  <c r="AV133" i="5"/>
  <c r="AV134" i="5"/>
  <c r="AV135" i="5"/>
  <c r="AV136" i="5"/>
  <c r="AV137" i="5"/>
  <c r="AV138" i="5"/>
  <c r="AV139" i="5"/>
  <c r="AV140" i="5"/>
  <c r="AV141" i="5"/>
  <c r="AV142" i="5"/>
  <c r="AV143" i="5"/>
  <c r="AV144" i="5"/>
  <c r="AV145" i="5"/>
  <c r="AV146" i="5"/>
  <c r="AV147" i="5"/>
  <c r="AV148" i="5"/>
  <c r="AV149" i="5"/>
  <c r="AV150" i="5"/>
  <c r="AV151" i="5"/>
  <c r="AV152" i="5"/>
  <c r="AV153" i="5"/>
  <c r="AV154" i="5"/>
  <c r="AV155" i="5"/>
  <c r="AV156" i="5"/>
  <c r="AV157" i="5"/>
  <c r="AV158" i="5"/>
  <c r="AV159" i="5"/>
  <c r="AV160" i="5"/>
  <c r="AV161" i="5"/>
  <c r="AV162" i="5"/>
  <c r="AV163" i="5"/>
  <c r="AV164" i="5"/>
  <c r="AV165" i="5"/>
  <c r="AV166" i="5"/>
  <c r="AV167" i="5"/>
  <c r="AV168" i="5"/>
  <c r="AV169" i="5"/>
  <c r="AV170" i="5"/>
  <c r="AV171" i="5"/>
  <c r="AV172" i="5"/>
  <c r="AV173" i="5"/>
  <c r="AV174" i="5"/>
  <c r="AV175" i="5"/>
  <c r="AV176" i="5"/>
  <c r="AV177" i="5"/>
  <c r="AV178" i="5"/>
  <c r="AV179" i="5"/>
  <c r="AV180" i="5"/>
  <c r="AV181" i="5"/>
  <c r="AV182" i="5"/>
  <c r="AV183" i="5"/>
  <c r="AV184" i="5"/>
  <c r="AV185" i="5"/>
  <c r="AV186" i="5"/>
  <c r="AV187" i="5"/>
  <c r="AV188" i="5"/>
  <c r="AV189" i="5"/>
  <c r="AV190" i="5"/>
  <c r="AV191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3" i="5"/>
  <c r="AV214" i="5"/>
  <c r="AV215" i="5"/>
  <c r="AV216" i="5"/>
  <c r="AV217" i="5"/>
  <c r="AV218" i="5"/>
  <c r="AV219" i="5"/>
  <c r="AV220" i="5"/>
  <c r="AV221" i="5"/>
  <c r="AV222" i="5"/>
  <c r="AV223" i="5"/>
  <c r="AV224" i="5"/>
  <c r="AV225" i="5"/>
  <c r="AV226" i="5"/>
  <c r="AV227" i="5"/>
  <c r="AV228" i="5"/>
  <c r="AV229" i="5"/>
  <c r="AV230" i="5"/>
  <c r="AV231" i="5"/>
  <c r="AV232" i="5"/>
  <c r="AV233" i="5"/>
  <c r="AV234" i="5"/>
  <c r="AV235" i="5"/>
  <c r="AV236" i="5"/>
  <c r="AV237" i="5"/>
  <c r="AV238" i="5"/>
  <c r="AV239" i="5"/>
  <c r="AV240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257" i="5"/>
  <c r="AV258" i="5"/>
  <c r="AV259" i="5"/>
  <c r="AV260" i="5"/>
  <c r="AV261" i="5"/>
  <c r="AV262" i="5"/>
  <c r="AV263" i="5"/>
  <c r="AV264" i="5"/>
  <c r="AV265" i="5"/>
  <c r="AV266" i="5"/>
  <c r="AV267" i="5"/>
  <c r="AV268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287" i="5"/>
  <c r="AV288" i="5"/>
  <c r="AV289" i="5"/>
  <c r="AV290" i="5"/>
  <c r="AV291" i="5"/>
  <c r="AV292" i="5"/>
  <c r="AV293" i="5"/>
  <c r="AV294" i="5"/>
  <c r="AV295" i="5"/>
  <c r="AV296" i="5"/>
  <c r="AV297" i="5"/>
  <c r="AV298" i="5"/>
  <c r="AV299" i="5"/>
  <c r="AV300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321" i="5"/>
  <c r="AV322" i="5"/>
  <c r="AV323" i="5"/>
  <c r="AV324" i="5"/>
  <c r="AV325" i="5"/>
  <c r="AV326" i="5"/>
  <c r="AV327" i="5"/>
  <c r="AV328" i="5"/>
  <c r="AV329" i="5"/>
  <c r="AV330" i="5"/>
  <c r="AV331" i="5"/>
  <c r="AV332" i="5"/>
  <c r="AV333" i="5"/>
  <c r="AV334" i="5"/>
  <c r="AV335" i="5"/>
  <c r="AV336" i="5"/>
  <c r="AV337" i="5"/>
  <c r="AV338" i="5"/>
  <c r="AV339" i="5"/>
  <c r="AV340" i="5"/>
  <c r="AV341" i="5"/>
  <c r="AV342" i="5"/>
  <c r="AV343" i="5"/>
  <c r="AV344" i="5"/>
  <c r="AV345" i="5"/>
  <c r="AV346" i="5"/>
  <c r="AV347" i="5"/>
  <c r="AV348" i="5"/>
  <c r="AV349" i="5"/>
  <c r="AV350" i="5"/>
  <c r="AV351" i="5"/>
  <c r="AV352" i="5"/>
  <c r="AV353" i="5"/>
  <c r="AV354" i="5"/>
  <c r="AV355" i="5"/>
  <c r="AV356" i="5"/>
  <c r="AV357" i="5"/>
  <c r="AV358" i="5"/>
  <c r="AV359" i="5"/>
  <c r="AV360" i="5"/>
  <c r="AV361" i="5"/>
  <c r="AV362" i="5"/>
  <c r="AV363" i="5"/>
  <c r="AV364" i="5"/>
  <c r="AV365" i="5"/>
  <c r="AV366" i="5"/>
  <c r="AV367" i="5"/>
  <c r="AV368" i="5"/>
  <c r="AV369" i="5"/>
  <c r="AV370" i="5"/>
  <c r="AV371" i="5"/>
  <c r="AV372" i="5"/>
  <c r="AV373" i="5"/>
  <c r="AV374" i="5"/>
  <c r="AV375" i="5"/>
  <c r="AV376" i="5"/>
  <c r="AV377" i="5"/>
  <c r="AV378" i="5"/>
  <c r="AV379" i="5"/>
  <c r="AV380" i="5"/>
  <c r="AV381" i="5"/>
  <c r="AV382" i="5"/>
  <c r="AV383" i="5"/>
  <c r="AV384" i="5"/>
  <c r="AV2" i="5"/>
  <c r="AU3" i="5"/>
  <c r="AU4" i="5"/>
  <c r="AU5" i="5"/>
  <c r="AU6" i="5"/>
  <c r="AU7" i="5"/>
  <c r="AU8" i="5"/>
  <c r="AU9" i="5"/>
  <c r="AU10" i="5"/>
  <c r="AU11" i="5"/>
  <c r="AU12" i="5"/>
  <c r="AU13" i="5"/>
  <c r="AU14" i="5"/>
  <c r="AU15" i="5"/>
  <c r="AU16" i="5"/>
  <c r="AU17" i="5"/>
  <c r="AU18" i="5"/>
  <c r="AU19" i="5"/>
  <c r="AU20" i="5"/>
  <c r="AU21" i="5"/>
  <c r="AU22" i="5"/>
  <c r="AU23" i="5"/>
  <c r="AU24" i="5"/>
  <c r="AU25" i="5"/>
  <c r="AU26" i="5"/>
  <c r="AU27" i="5"/>
  <c r="AU28" i="5"/>
  <c r="AU29" i="5"/>
  <c r="AU30" i="5"/>
  <c r="AU31" i="5"/>
  <c r="AU32" i="5"/>
  <c r="AU33" i="5"/>
  <c r="AU34" i="5"/>
  <c r="AU35" i="5"/>
  <c r="AU36" i="5"/>
  <c r="AU37" i="5"/>
  <c r="AU38" i="5"/>
  <c r="AU39" i="5"/>
  <c r="AU40" i="5"/>
  <c r="AU41" i="5"/>
  <c r="AU42" i="5"/>
  <c r="AU43" i="5"/>
  <c r="AU44" i="5"/>
  <c r="AU45" i="5"/>
  <c r="AU46" i="5"/>
  <c r="AU47" i="5"/>
  <c r="AU48" i="5"/>
  <c r="AU49" i="5"/>
  <c r="AU50" i="5"/>
  <c r="AU51" i="5"/>
  <c r="AU52" i="5"/>
  <c r="AU53" i="5"/>
  <c r="AU54" i="5"/>
  <c r="AU55" i="5"/>
  <c r="AU56" i="5"/>
  <c r="AU57" i="5"/>
  <c r="AU58" i="5"/>
  <c r="AU59" i="5"/>
  <c r="AU60" i="5"/>
  <c r="AU61" i="5"/>
  <c r="AU62" i="5"/>
  <c r="AU63" i="5"/>
  <c r="AU64" i="5"/>
  <c r="AU65" i="5"/>
  <c r="AU66" i="5"/>
  <c r="AU67" i="5"/>
  <c r="AU68" i="5"/>
  <c r="AU69" i="5"/>
  <c r="AU70" i="5"/>
  <c r="AU71" i="5"/>
  <c r="AU72" i="5"/>
  <c r="AU73" i="5"/>
  <c r="AU74" i="5"/>
  <c r="AU75" i="5"/>
  <c r="AU76" i="5"/>
  <c r="AU77" i="5"/>
  <c r="AU78" i="5"/>
  <c r="AU79" i="5"/>
  <c r="AU80" i="5"/>
  <c r="AU81" i="5"/>
  <c r="AU82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99" i="5"/>
  <c r="AU100" i="5"/>
  <c r="AU101" i="5"/>
  <c r="AU102" i="5"/>
  <c r="AU103" i="5"/>
  <c r="AU104" i="5"/>
  <c r="AU105" i="5"/>
  <c r="AU106" i="5"/>
  <c r="AU107" i="5"/>
  <c r="AU108" i="5"/>
  <c r="AU109" i="5"/>
  <c r="AU110" i="5"/>
  <c r="AU111" i="5"/>
  <c r="AU112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2" i="5"/>
  <c r="AU133" i="5"/>
  <c r="AU134" i="5"/>
  <c r="AU135" i="5"/>
  <c r="AU136" i="5"/>
  <c r="AU137" i="5"/>
  <c r="AU138" i="5"/>
  <c r="AU139" i="5"/>
  <c r="AU140" i="5"/>
  <c r="AU141" i="5"/>
  <c r="AU142" i="5"/>
  <c r="AU143" i="5"/>
  <c r="AU144" i="5"/>
  <c r="AU145" i="5"/>
  <c r="AU146" i="5"/>
  <c r="AU147" i="5"/>
  <c r="AU148" i="5"/>
  <c r="AU149" i="5"/>
  <c r="AU150" i="5"/>
  <c r="AU151" i="5"/>
  <c r="AU152" i="5"/>
  <c r="AU153" i="5"/>
  <c r="AU154" i="5"/>
  <c r="AU155" i="5"/>
  <c r="AU156" i="5"/>
  <c r="AU157" i="5"/>
  <c r="AU158" i="5"/>
  <c r="AU159" i="5"/>
  <c r="AU160" i="5"/>
  <c r="AU161" i="5"/>
  <c r="AU162" i="5"/>
  <c r="AU163" i="5"/>
  <c r="AU164" i="5"/>
  <c r="AU165" i="5"/>
  <c r="AU166" i="5"/>
  <c r="AU167" i="5"/>
  <c r="AU168" i="5"/>
  <c r="AU169" i="5"/>
  <c r="AU170" i="5"/>
  <c r="AU171" i="5"/>
  <c r="AU172" i="5"/>
  <c r="AU173" i="5"/>
  <c r="AU174" i="5"/>
  <c r="AU175" i="5"/>
  <c r="AU176" i="5"/>
  <c r="AU177" i="5"/>
  <c r="AU178" i="5"/>
  <c r="AU179" i="5"/>
  <c r="AU180" i="5"/>
  <c r="AU181" i="5"/>
  <c r="AU182" i="5"/>
  <c r="AU183" i="5"/>
  <c r="AU184" i="5"/>
  <c r="AU185" i="5"/>
  <c r="AU186" i="5"/>
  <c r="AU187" i="5"/>
  <c r="AU188" i="5"/>
  <c r="AU189" i="5"/>
  <c r="AU190" i="5"/>
  <c r="AU191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3" i="5"/>
  <c r="AU214" i="5"/>
  <c r="AU215" i="5"/>
  <c r="AU216" i="5"/>
  <c r="AU217" i="5"/>
  <c r="AU218" i="5"/>
  <c r="AU219" i="5"/>
  <c r="AU220" i="5"/>
  <c r="AU221" i="5"/>
  <c r="AU222" i="5"/>
  <c r="AU223" i="5"/>
  <c r="AU224" i="5"/>
  <c r="AU225" i="5"/>
  <c r="AU226" i="5"/>
  <c r="AU227" i="5"/>
  <c r="AU228" i="5"/>
  <c r="AU229" i="5"/>
  <c r="AU230" i="5"/>
  <c r="AU231" i="5"/>
  <c r="AU232" i="5"/>
  <c r="AU233" i="5"/>
  <c r="AU234" i="5"/>
  <c r="AU235" i="5"/>
  <c r="AU236" i="5"/>
  <c r="AU237" i="5"/>
  <c r="AU238" i="5"/>
  <c r="AU239" i="5"/>
  <c r="AU240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257" i="5"/>
  <c r="AU258" i="5"/>
  <c r="AU259" i="5"/>
  <c r="AU260" i="5"/>
  <c r="AU261" i="5"/>
  <c r="AU262" i="5"/>
  <c r="AU263" i="5"/>
  <c r="AU264" i="5"/>
  <c r="AU265" i="5"/>
  <c r="AU266" i="5"/>
  <c r="AU267" i="5"/>
  <c r="AU268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287" i="5"/>
  <c r="AU288" i="5"/>
  <c r="AU289" i="5"/>
  <c r="AU290" i="5"/>
  <c r="AU291" i="5"/>
  <c r="AU292" i="5"/>
  <c r="AU293" i="5"/>
  <c r="AU294" i="5"/>
  <c r="AU295" i="5"/>
  <c r="AU296" i="5"/>
  <c r="AU297" i="5"/>
  <c r="AU298" i="5"/>
  <c r="AU299" i="5"/>
  <c r="AU300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321" i="5"/>
  <c r="AU322" i="5"/>
  <c r="AU323" i="5"/>
  <c r="AU324" i="5"/>
  <c r="AU325" i="5"/>
  <c r="AU326" i="5"/>
  <c r="AU327" i="5"/>
  <c r="AU328" i="5"/>
  <c r="AU329" i="5"/>
  <c r="AU330" i="5"/>
  <c r="AU331" i="5"/>
  <c r="AU332" i="5"/>
  <c r="AU333" i="5"/>
  <c r="AU334" i="5"/>
  <c r="AU335" i="5"/>
  <c r="AU336" i="5"/>
  <c r="AU337" i="5"/>
  <c r="AU338" i="5"/>
  <c r="AU339" i="5"/>
  <c r="AU340" i="5"/>
  <c r="AU341" i="5"/>
  <c r="AU342" i="5"/>
  <c r="AU343" i="5"/>
  <c r="AU344" i="5"/>
  <c r="AU345" i="5"/>
  <c r="AU346" i="5"/>
  <c r="AU347" i="5"/>
  <c r="AU348" i="5"/>
  <c r="AU349" i="5"/>
  <c r="AU350" i="5"/>
  <c r="AU351" i="5"/>
  <c r="AU352" i="5"/>
  <c r="AU353" i="5"/>
  <c r="AU354" i="5"/>
  <c r="AU355" i="5"/>
  <c r="AU356" i="5"/>
  <c r="AU357" i="5"/>
  <c r="AU358" i="5"/>
  <c r="AU359" i="5"/>
  <c r="AU360" i="5"/>
  <c r="AU361" i="5"/>
  <c r="AU362" i="5"/>
  <c r="AU363" i="5"/>
  <c r="AU364" i="5"/>
  <c r="AU365" i="5"/>
  <c r="AU366" i="5"/>
  <c r="AU367" i="5"/>
  <c r="AU368" i="5"/>
  <c r="AU369" i="5"/>
  <c r="AU370" i="5"/>
  <c r="AU371" i="5"/>
  <c r="AU372" i="5"/>
  <c r="AU373" i="5"/>
  <c r="AU374" i="5"/>
  <c r="AU375" i="5"/>
  <c r="AU376" i="5"/>
  <c r="AU377" i="5"/>
  <c r="AU378" i="5"/>
  <c r="AU379" i="5"/>
  <c r="AU380" i="5"/>
  <c r="AU381" i="5"/>
  <c r="AU382" i="5"/>
  <c r="AU383" i="5"/>
  <c r="AU384" i="5"/>
  <c r="AU2" i="5"/>
  <c r="AT3" i="5"/>
  <c r="AT4" i="5"/>
  <c r="AT5" i="5"/>
  <c r="AT6" i="5"/>
  <c r="AT7" i="5"/>
  <c r="AT8" i="5"/>
  <c r="AT9" i="5"/>
  <c r="AT10" i="5"/>
  <c r="AT11" i="5"/>
  <c r="AT12" i="5"/>
  <c r="AT13" i="5"/>
  <c r="AT14" i="5"/>
  <c r="AT15" i="5"/>
  <c r="AT16" i="5"/>
  <c r="AT17" i="5"/>
  <c r="AT18" i="5"/>
  <c r="AT19" i="5"/>
  <c r="AT20" i="5"/>
  <c r="AT21" i="5"/>
  <c r="AT22" i="5"/>
  <c r="AT23" i="5"/>
  <c r="AT24" i="5"/>
  <c r="AT25" i="5"/>
  <c r="AT26" i="5"/>
  <c r="AT27" i="5"/>
  <c r="AT28" i="5"/>
  <c r="AT29" i="5"/>
  <c r="AT30" i="5"/>
  <c r="AT31" i="5"/>
  <c r="AT32" i="5"/>
  <c r="AT33" i="5"/>
  <c r="AT34" i="5"/>
  <c r="AT35" i="5"/>
  <c r="AT36" i="5"/>
  <c r="AT37" i="5"/>
  <c r="AT38" i="5"/>
  <c r="AT39" i="5"/>
  <c r="AT40" i="5"/>
  <c r="AT41" i="5"/>
  <c r="AT42" i="5"/>
  <c r="AT43" i="5"/>
  <c r="AT44" i="5"/>
  <c r="AT45" i="5"/>
  <c r="AT46" i="5"/>
  <c r="AT47" i="5"/>
  <c r="AT48" i="5"/>
  <c r="AT49" i="5"/>
  <c r="AT50" i="5"/>
  <c r="AT51" i="5"/>
  <c r="AT52" i="5"/>
  <c r="AT53" i="5"/>
  <c r="AT54" i="5"/>
  <c r="AT55" i="5"/>
  <c r="AT56" i="5"/>
  <c r="AT57" i="5"/>
  <c r="AT58" i="5"/>
  <c r="AT59" i="5"/>
  <c r="AT60" i="5"/>
  <c r="AT61" i="5"/>
  <c r="AT62" i="5"/>
  <c r="AT63" i="5"/>
  <c r="AT64" i="5"/>
  <c r="AT65" i="5"/>
  <c r="AT66" i="5"/>
  <c r="AT67" i="5"/>
  <c r="AT68" i="5"/>
  <c r="AT69" i="5"/>
  <c r="AT70" i="5"/>
  <c r="AT71" i="5"/>
  <c r="AT72" i="5"/>
  <c r="AT73" i="5"/>
  <c r="AT74" i="5"/>
  <c r="AT75" i="5"/>
  <c r="AT76" i="5"/>
  <c r="AT77" i="5"/>
  <c r="AT78" i="5"/>
  <c r="AT79" i="5"/>
  <c r="AT80" i="5"/>
  <c r="AT81" i="5"/>
  <c r="AT82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0" i="5"/>
  <c r="AT101" i="5"/>
  <c r="AT102" i="5"/>
  <c r="AT103" i="5"/>
  <c r="AT104" i="5"/>
  <c r="AT105" i="5"/>
  <c r="AT106" i="5"/>
  <c r="AT107" i="5"/>
  <c r="AT108" i="5"/>
  <c r="AT109" i="5"/>
  <c r="AT110" i="5"/>
  <c r="AT111" i="5"/>
  <c r="AT112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1" i="5"/>
  <c r="AT132" i="5"/>
  <c r="AT133" i="5"/>
  <c r="AT134" i="5"/>
  <c r="AT135" i="5"/>
  <c r="AT136" i="5"/>
  <c r="AT137" i="5"/>
  <c r="AT138" i="5"/>
  <c r="AT139" i="5"/>
  <c r="AT140" i="5"/>
  <c r="AT141" i="5"/>
  <c r="AT142" i="5"/>
  <c r="AT143" i="5"/>
  <c r="AT144" i="5"/>
  <c r="AT145" i="5"/>
  <c r="AT146" i="5"/>
  <c r="AT147" i="5"/>
  <c r="AT148" i="5"/>
  <c r="AT149" i="5"/>
  <c r="AT150" i="5"/>
  <c r="AT151" i="5"/>
  <c r="AT152" i="5"/>
  <c r="AT153" i="5"/>
  <c r="AT154" i="5"/>
  <c r="AT155" i="5"/>
  <c r="AT156" i="5"/>
  <c r="AT157" i="5"/>
  <c r="AT158" i="5"/>
  <c r="AT159" i="5"/>
  <c r="AT160" i="5"/>
  <c r="AT161" i="5"/>
  <c r="AT162" i="5"/>
  <c r="AT163" i="5"/>
  <c r="AT164" i="5"/>
  <c r="AT165" i="5"/>
  <c r="AT166" i="5"/>
  <c r="AT167" i="5"/>
  <c r="AT168" i="5"/>
  <c r="AT169" i="5"/>
  <c r="AT170" i="5"/>
  <c r="AT171" i="5"/>
  <c r="AT172" i="5"/>
  <c r="AT173" i="5"/>
  <c r="AT174" i="5"/>
  <c r="AT175" i="5"/>
  <c r="AT176" i="5"/>
  <c r="AT177" i="5"/>
  <c r="AT178" i="5"/>
  <c r="AT179" i="5"/>
  <c r="AT180" i="5"/>
  <c r="AT181" i="5"/>
  <c r="AT182" i="5"/>
  <c r="AT183" i="5"/>
  <c r="AT184" i="5"/>
  <c r="AT185" i="5"/>
  <c r="AT186" i="5"/>
  <c r="AT187" i="5"/>
  <c r="AT188" i="5"/>
  <c r="AT189" i="5"/>
  <c r="AT190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7" i="5"/>
  <c r="AT228" i="5"/>
  <c r="AT229" i="5"/>
  <c r="AT230" i="5"/>
  <c r="AT231" i="5"/>
  <c r="AT232" i="5"/>
  <c r="AT233" i="5"/>
  <c r="AT234" i="5"/>
  <c r="AT235" i="5"/>
  <c r="AT236" i="5"/>
  <c r="AT237" i="5"/>
  <c r="AT238" i="5"/>
  <c r="AT239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T263" i="5"/>
  <c r="AT264" i="5"/>
  <c r="AT265" i="5"/>
  <c r="AT266" i="5"/>
  <c r="AT267" i="5"/>
  <c r="AT268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287" i="5"/>
  <c r="AT288" i="5"/>
  <c r="AT289" i="5"/>
  <c r="AT290" i="5"/>
  <c r="AT291" i="5"/>
  <c r="AT292" i="5"/>
  <c r="AT293" i="5"/>
  <c r="AT294" i="5"/>
  <c r="AT295" i="5"/>
  <c r="AT296" i="5"/>
  <c r="AT297" i="5"/>
  <c r="AT298" i="5"/>
  <c r="AT299" i="5"/>
  <c r="AT300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321" i="5"/>
  <c r="AT322" i="5"/>
  <c r="AT323" i="5"/>
  <c r="AT324" i="5"/>
  <c r="AT325" i="5"/>
  <c r="AT326" i="5"/>
  <c r="AT327" i="5"/>
  <c r="AT328" i="5"/>
  <c r="AT329" i="5"/>
  <c r="AT330" i="5"/>
  <c r="AT331" i="5"/>
  <c r="AT332" i="5"/>
  <c r="AT333" i="5"/>
  <c r="AT334" i="5"/>
  <c r="AT335" i="5"/>
  <c r="AT336" i="5"/>
  <c r="AT337" i="5"/>
  <c r="AT338" i="5"/>
  <c r="AT339" i="5"/>
  <c r="AT340" i="5"/>
  <c r="AT341" i="5"/>
  <c r="AT342" i="5"/>
  <c r="AT343" i="5"/>
  <c r="AT344" i="5"/>
  <c r="AT345" i="5"/>
  <c r="AT346" i="5"/>
  <c r="AT347" i="5"/>
  <c r="AT348" i="5"/>
  <c r="AT349" i="5"/>
  <c r="AT350" i="5"/>
  <c r="AT351" i="5"/>
  <c r="AT352" i="5"/>
  <c r="AT353" i="5"/>
  <c r="AT354" i="5"/>
  <c r="AT355" i="5"/>
  <c r="AT356" i="5"/>
  <c r="AT357" i="5"/>
  <c r="AT358" i="5"/>
  <c r="AT359" i="5"/>
  <c r="AT360" i="5"/>
  <c r="AT361" i="5"/>
  <c r="AT362" i="5"/>
  <c r="AT363" i="5"/>
  <c r="AT364" i="5"/>
  <c r="AT365" i="5"/>
  <c r="AT366" i="5"/>
  <c r="AT367" i="5"/>
  <c r="AT368" i="5"/>
  <c r="AT369" i="5"/>
  <c r="AT370" i="5"/>
  <c r="AT371" i="5"/>
  <c r="AT372" i="5"/>
  <c r="AT373" i="5"/>
  <c r="AT374" i="5"/>
  <c r="AT375" i="5"/>
  <c r="AT376" i="5"/>
  <c r="AT377" i="5"/>
  <c r="AT378" i="5"/>
  <c r="AT379" i="5"/>
  <c r="AT380" i="5"/>
  <c r="AT381" i="5"/>
  <c r="AT382" i="5"/>
  <c r="AT383" i="5"/>
  <c r="AT384" i="5"/>
  <c r="AT2" i="5"/>
  <c r="AS3" i="5"/>
  <c r="AS4" i="5"/>
  <c r="AS5" i="5"/>
  <c r="AS6" i="5"/>
  <c r="AS7" i="5"/>
  <c r="AS8" i="5"/>
  <c r="AS9" i="5"/>
  <c r="AS10" i="5"/>
  <c r="AS11" i="5"/>
  <c r="AS12" i="5"/>
  <c r="AS13" i="5"/>
  <c r="AS14" i="5"/>
  <c r="AS15" i="5"/>
  <c r="AS16" i="5"/>
  <c r="AS17" i="5"/>
  <c r="AS18" i="5"/>
  <c r="AS19" i="5"/>
  <c r="AS20" i="5"/>
  <c r="AS21" i="5"/>
  <c r="AS22" i="5"/>
  <c r="AS23" i="5"/>
  <c r="AS24" i="5"/>
  <c r="AS25" i="5"/>
  <c r="AS26" i="5"/>
  <c r="AS27" i="5"/>
  <c r="AS28" i="5"/>
  <c r="AS29" i="5"/>
  <c r="AS30" i="5"/>
  <c r="AS31" i="5"/>
  <c r="AS32" i="5"/>
  <c r="AS33" i="5"/>
  <c r="AS34" i="5"/>
  <c r="AS35" i="5"/>
  <c r="AS36" i="5"/>
  <c r="AS37" i="5"/>
  <c r="AS38" i="5"/>
  <c r="AS39" i="5"/>
  <c r="AS40" i="5"/>
  <c r="AS41" i="5"/>
  <c r="AS42" i="5"/>
  <c r="AS43" i="5"/>
  <c r="AS44" i="5"/>
  <c r="AS45" i="5"/>
  <c r="AS46" i="5"/>
  <c r="AS47" i="5"/>
  <c r="AS48" i="5"/>
  <c r="AS49" i="5"/>
  <c r="AS50" i="5"/>
  <c r="AS51" i="5"/>
  <c r="AS52" i="5"/>
  <c r="AS53" i="5"/>
  <c r="AS54" i="5"/>
  <c r="AS55" i="5"/>
  <c r="AS56" i="5"/>
  <c r="AS57" i="5"/>
  <c r="AS58" i="5"/>
  <c r="AS59" i="5"/>
  <c r="AS60" i="5"/>
  <c r="AS61" i="5"/>
  <c r="AS62" i="5"/>
  <c r="AS63" i="5"/>
  <c r="AS64" i="5"/>
  <c r="AS65" i="5"/>
  <c r="AS66" i="5"/>
  <c r="AS67" i="5"/>
  <c r="AS68" i="5"/>
  <c r="AS69" i="5"/>
  <c r="AS70" i="5"/>
  <c r="AS71" i="5"/>
  <c r="AS72" i="5"/>
  <c r="AS73" i="5"/>
  <c r="AS74" i="5"/>
  <c r="AS75" i="5"/>
  <c r="AS76" i="5"/>
  <c r="AS77" i="5"/>
  <c r="AS78" i="5"/>
  <c r="AS79" i="5"/>
  <c r="AS80" i="5"/>
  <c r="AS81" i="5"/>
  <c r="AS82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99" i="5"/>
  <c r="AS100" i="5"/>
  <c r="AS101" i="5"/>
  <c r="AS102" i="5"/>
  <c r="AS103" i="5"/>
  <c r="AS104" i="5"/>
  <c r="AS105" i="5"/>
  <c r="AS106" i="5"/>
  <c r="AS107" i="5"/>
  <c r="AS108" i="5"/>
  <c r="AS109" i="5"/>
  <c r="AS110" i="5"/>
  <c r="AS111" i="5"/>
  <c r="AS112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30" i="5"/>
  <c r="AS131" i="5"/>
  <c r="AS132" i="5"/>
  <c r="AS133" i="5"/>
  <c r="AS134" i="5"/>
  <c r="AS135" i="5"/>
  <c r="AS136" i="5"/>
  <c r="AS137" i="5"/>
  <c r="AS138" i="5"/>
  <c r="AS139" i="5"/>
  <c r="AS140" i="5"/>
  <c r="AS141" i="5"/>
  <c r="AS142" i="5"/>
  <c r="AS143" i="5"/>
  <c r="AS144" i="5"/>
  <c r="AS145" i="5"/>
  <c r="AS146" i="5"/>
  <c r="AS147" i="5"/>
  <c r="AS148" i="5"/>
  <c r="AS149" i="5"/>
  <c r="AS150" i="5"/>
  <c r="AS151" i="5"/>
  <c r="AS152" i="5"/>
  <c r="AS153" i="5"/>
  <c r="AS154" i="5"/>
  <c r="AS155" i="5"/>
  <c r="AS156" i="5"/>
  <c r="AS157" i="5"/>
  <c r="AS158" i="5"/>
  <c r="AS159" i="5"/>
  <c r="AS160" i="5"/>
  <c r="AS161" i="5"/>
  <c r="AS162" i="5"/>
  <c r="AS163" i="5"/>
  <c r="AS164" i="5"/>
  <c r="AS165" i="5"/>
  <c r="AS166" i="5"/>
  <c r="AS167" i="5"/>
  <c r="AS168" i="5"/>
  <c r="AS169" i="5"/>
  <c r="AS170" i="5"/>
  <c r="AS171" i="5"/>
  <c r="AS172" i="5"/>
  <c r="AS173" i="5"/>
  <c r="AS174" i="5"/>
  <c r="AS175" i="5"/>
  <c r="AS176" i="5"/>
  <c r="AS177" i="5"/>
  <c r="AS178" i="5"/>
  <c r="AS179" i="5"/>
  <c r="AS180" i="5"/>
  <c r="AS181" i="5"/>
  <c r="AS182" i="5"/>
  <c r="AS183" i="5"/>
  <c r="AS184" i="5"/>
  <c r="AS185" i="5"/>
  <c r="AS186" i="5"/>
  <c r="AS187" i="5"/>
  <c r="AS188" i="5"/>
  <c r="AS189" i="5"/>
  <c r="AS190" i="5"/>
  <c r="AS191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3" i="5"/>
  <c r="AS214" i="5"/>
  <c r="AS215" i="5"/>
  <c r="AS216" i="5"/>
  <c r="AS217" i="5"/>
  <c r="AS218" i="5"/>
  <c r="AS219" i="5"/>
  <c r="AS220" i="5"/>
  <c r="AS221" i="5"/>
  <c r="AS222" i="5"/>
  <c r="AS223" i="5"/>
  <c r="AS224" i="5"/>
  <c r="AS225" i="5"/>
  <c r="AS226" i="5"/>
  <c r="AS227" i="5"/>
  <c r="AS228" i="5"/>
  <c r="AS229" i="5"/>
  <c r="AS230" i="5"/>
  <c r="AS231" i="5"/>
  <c r="AS232" i="5"/>
  <c r="AS233" i="5"/>
  <c r="AS234" i="5"/>
  <c r="AS235" i="5"/>
  <c r="AS236" i="5"/>
  <c r="AS237" i="5"/>
  <c r="AS238" i="5"/>
  <c r="AS239" i="5"/>
  <c r="AS240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57" i="5"/>
  <c r="AS258" i="5"/>
  <c r="AS259" i="5"/>
  <c r="AS260" i="5"/>
  <c r="AS261" i="5"/>
  <c r="AS262" i="5"/>
  <c r="AS263" i="5"/>
  <c r="AS264" i="5"/>
  <c r="AS265" i="5"/>
  <c r="AS266" i="5"/>
  <c r="AS267" i="5"/>
  <c r="AS268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5" i="5"/>
  <c r="AS286" i="5"/>
  <c r="AS287" i="5"/>
  <c r="AS288" i="5"/>
  <c r="AS289" i="5"/>
  <c r="AS290" i="5"/>
  <c r="AS291" i="5"/>
  <c r="AS292" i="5"/>
  <c r="AS293" i="5"/>
  <c r="AS294" i="5"/>
  <c r="AS295" i="5"/>
  <c r="AS296" i="5"/>
  <c r="AS297" i="5"/>
  <c r="AS298" i="5"/>
  <c r="AS299" i="5"/>
  <c r="AS300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321" i="5"/>
  <c r="AS322" i="5"/>
  <c r="AS323" i="5"/>
  <c r="AS324" i="5"/>
  <c r="AS325" i="5"/>
  <c r="AS326" i="5"/>
  <c r="AS327" i="5"/>
  <c r="AS328" i="5"/>
  <c r="AS329" i="5"/>
  <c r="AS330" i="5"/>
  <c r="AS331" i="5"/>
  <c r="AS332" i="5"/>
  <c r="AS333" i="5"/>
  <c r="AS334" i="5"/>
  <c r="AS335" i="5"/>
  <c r="AS336" i="5"/>
  <c r="AS337" i="5"/>
  <c r="AS338" i="5"/>
  <c r="AS339" i="5"/>
  <c r="AS340" i="5"/>
  <c r="AS341" i="5"/>
  <c r="AS342" i="5"/>
  <c r="AS343" i="5"/>
  <c r="AS344" i="5"/>
  <c r="AS345" i="5"/>
  <c r="AS346" i="5"/>
  <c r="AS347" i="5"/>
  <c r="AS348" i="5"/>
  <c r="AS349" i="5"/>
  <c r="AS350" i="5"/>
  <c r="AS351" i="5"/>
  <c r="AS352" i="5"/>
  <c r="AS353" i="5"/>
  <c r="AS354" i="5"/>
  <c r="AS355" i="5"/>
  <c r="AS356" i="5"/>
  <c r="AS357" i="5"/>
  <c r="AS358" i="5"/>
  <c r="AS359" i="5"/>
  <c r="AS360" i="5"/>
  <c r="AS361" i="5"/>
  <c r="AS362" i="5"/>
  <c r="AS363" i="5"/>
  <c r="AS364" i="5"/>
  <c r="AS365" i="5"/>
  <c r="AS366" i="5"/>
  <c r="AS367" i="5"/>
  <c r="AS368" i="5"/>
  <c r="AS369" i="5"/>
  <c r="AS370" i="5"/>
  <c r="AS371" i="5"/>
  <c r="AS372" i="5"/>
  <c r="AS373" i="5"/>
  <c r="AS374" i="5"/>
  <c r="AS375" i="5"/>
  <c r="AS376" i="5"/>
  <c r="AS377" i="5"/>
  <c r="AS378" i="5"/>
  <c r="AS379" i="5"/>
  <c r="AS380" i="5"/>
  <c r="AS381" i="5"/>
  <c r="AS382" i="5"/>
  <c r="AS383" i="5"/>
  <c r="AS384" i="5"/>
  <c r="AS2" i="5"/>
  <c r="AR3" i="5"/>
  <c r="AR4" i="5"/>
  <c r="AR5" i="5"/>
  <c r="AR6" i="5"/>
  <c r="AR7" i="5"/>
  <c r="AR8" i="5"/>
  <c r="AR9" i="5"/>
  <c r="AR10" i="5"/>
  <c r="AR11" i="5"/>
  <c r="AR12" i="5"/>
  <c r="AR13" i="5"/>
  <c r="AR14" i="5"/>
  <c r="AR15" i="5"/>
  <c r="AR16" i="5"/>
  <c r="AR17" i="5"/>
  <c r="AR18" i="5"/>
  <c r="AR19" i="5"/>
  <c r="AR20" i="5"/>
  <c r="AR21" i="5"/>
  <c r="AR22" i="5"/>
  <c r="AR23" i="5"/>
  <c r="AR24" i="5"/>
  <c r="AR25" i="5"/>
  <c r="AR26" i="5"/>
  <c r="AR27" i="5"/>
  <c r="AR28" i="5"/>
  <c r="AR29" i="5"/>
  <c r="AR30" i="5"/>
  <c r="AR31" i="5"/>
  <c r="AR32" i="5"/>
  <c r="AR33" i="5"/>
  <c r="AR34" i="5"/>
  <c r="AR35" i="5"/>
  <c r="AR36" i="5"/>
  <c r="AR37" i="5"/>
  <c r="AR38" i="5"/>
  <c r="AR39" i="5"/>
  <c r="AR40" i="5"/>
  <c r="AR41" i="5"/>
  <c r="AR42" i="5"/>
  <c r="AR43" i="5"/>
  <c r="AR44" i="5"/>
  <c r="AR45" i="5"/>
  <c r="AR46" i="5"/>
  <c r="AR47" i="5"/>
  <c r="AR48" i="5"/>
  <c r="AR49" i="5"/>
  <c r="AR50" i="5"/>
  <c r="AR51" i="5"/>
  <c r="AR52" i="5"/>
  <c r="AR53" i="5"/>
  <c r="AR54" i="5"/>
  <c r="AR55" i="5"/>
  <c r="AR56" i="5"/>
  <c r="AR57" i="5"/>
  <c r="AR58" i="5"/>
  <c r="AR59" i="5"/>
  <c r="AR60" i="5"/>
  <c r="AR61" i="5"/>
  <c r="AR62" i="5"/>
  <c r="AR63" i="5"/>
  <c r="AR64" i="5"/>
  <c r="AR65" i="5"/>
  <c r="AR66" i="5"/>
  <c r="AR67" i="5"/>
  <c r="AR68" i="5"/>
  <c r="AR69" i="5"/>
  <c r="AR70" i="5"/>
  <c r="AR71" i="5"/>
  <c r="AR72" i="5"/>
  <c r="AR73" i="5"/>
  <c r="AR74" i="5"/>
  <c r="AR75" i="5"/>
  <c r="AR76" i="5"/>
  <c r="AR77" i="5"/>
  <c r="AR78" i="5"/>
  <c r="AR79" i="5"/>
  <c r="AR80" i="5"/>
  <c r="AR81" i="5"/>
  <c r="AR82" i="5"/>
  <c r="AR83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0" i="5"/>
  <c r="AR101" i="5"/>
  <c r="AR102" i="5"/>
  <c r="AR103" i="5"/>
  <c r="AR104" i="5"/>
  <c r="AR105" i="5"/>
  <c r="AR106" i="5"/>
  <c r="AR107" i="5"/>
  <c r="AR108" i="5"/>
  <c r="AR109" i="5"/>
  <c r="AR110" i="5"/>
  <c r="AR111" i="5"/>
  <c r="AR112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30" i="5"/>
  <c r="AR131" i="5"/>
  <c r="AR132" i="5"/>
  <c r="AR133" i="5"/>
  <c r="AR134" i="5"/>
  <c r="AR135" i="5"/>
  <c r="AR136" i="5"/>
  <c r="AR137" i="5"/>
  <c r="AR138" i="5"/>
  <c r="AR139" i="5"/>
  <c r="AR140" i="5"/>
  <c r="AR141" i="5"/>
  <c r="AR142" i="5"/>
  <c r="AR143" i="5"/>
  <c r="AR144" i="5"/>
  <c r="AR145" i="5"/>
  <c r="AR146" i="5"/>
  <c r="AR147" i="5"/>
  <c r="AR148" i="5"/>
  <c r="AR149" i="5"/>
  <c r="AR150" i="5"/>
  <c r="AR151" i="5"/>
  <c r="AR152" i="5"/>
  <c r="AR153" i="5"/>
  <c r="AR154" i="5"/>
  <c r="AR155" i="5"/>
  <c r="AR156" i="5"/>
  <c r="AR157" i="5"/>
  <c r="AR158" i="5"/>
  <c r="AR159" i="5"/>
  <c r="AR160" i="5"/>
  <c r="AR161" i="5"/>
  <c r="AR162" i="5"/>
  <c r="AR163" i="5"/>
  <c r="AR164" i="5"/>
  <c r="AR165" i="5"/>
  <c r="AR166" i="5"/>
  <c r="AR167" i="5"/>
  <c r="AR168" i="5"/>
  <c r="AR169" i="5"/>
  <c r="AR170" i="5"/>
  <c r="AR171" i="5"/>
  <c r="AR172" i="5"/>
  <c r="AR173" i="5"/>
  <c r="AR174" i="5"/>
  <c r="AR175" i="5"/>
  <c r="AR176" i="5"/>
  <c r="AR177" i="5"/>
  <c r="AR178" i="5"/>
  <c r="AR179" i="5"/>
  <c r="AR180" i="5"/>
  <c r="AR181" i="5"/>
  <c r="AR182" i="5"/>
  <c r="AR183" i="5"/>
  <c r="AR184" i="5"/>
  <c r="AR185" i="5"/>
  <c r="AR186" i="5"/>
  <c r="AR187" i="5"/>
  <c r="AR188" i="5"/>
  <c r="AR189" i="5"/>
  <c r="AR190" i="5"/>
  <c r="AR191" i="5"/>
  <c r="AR192" i="5"/>
  <c r="AR193" i="5"/>
  <c r="AR194" i="5"/>
  <c r="AR195" i="5"/>
  <c r="AR196" i="5"/>
  <c r="AR197" i="5"/>
  <c r="AR198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3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6" i="5"/>
  <c r="AR227" i="5"/>
  <c r="AR228" i="5"/>
  <c r="AR229" i="5"/>
  <c r="AR230" i="5"/>
  <c r="AR231" i="5"/>
  <c r="AR232" i="5"/>
  <c r="AR233" i="5"/>
  <c r="AR234" i="5"/>
  <c r="AR235" i="5"/>
  <c r="AR236" i="5"/>
  <c r="AR237" i="5"/>
  <c r="AR238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56" i="5"/>
  <c r="AR257" i="5"/>
  <c r="AR258" i="5"/>
  <c r="AR259" i="5"/>
  <c r="AR260" i="5"/>
  <c r="AR261" i="5"/>
  <c r="AR262" i="5"/>
  <c r="AR263" i="5"/>
  <c r="AR264" i="5"/>
  <c r="AR265" i="5"/>
  <c r="AR266" i="5"/>
  <c r="AR267" i="5"/>
  <c r="AR268" i="5"/>
  <c r="AR269" i="5"/>
  <c r="AR270" i="5"/>
  <c r="AR271" i="5"/>
  <c r="AR272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5" i="5"/>
  <c r="AR286" i="5"/>
  <c r="AR287" i="5"/>
  <c r="AR288" i="5"/>
  <c r="AR289" i="5"/>
  <c r="AR290" i="5"/>
  <c r="AR291" i="5"/>
  <c r="AR292" i="5"/>
  <c r="AR293" i="5"/>
  <c r="AR294" i="5"/>
  <c r="AR295" i="5"/>
  <c r="AR296" i="5"/>
  <c r="AR297" i="5"/>
  <c r="AR298" i="5"/>
  <c r="AR299" i="5"/>
  <c r="AR300" i="5"/>
  <c r="AR301" i="5"/>
  <c r="AR302" i="5"/>
  <c r="AR303" i="5"/>
  <c r="AR304" i="5"/>
  <c r="AR305" i="5"/>
  <c r="AR306" i="5"/>
  <c r="AR307" i="5"/>
  <c r="AR308" i="5"/>
  <c r="AR309" i="5"/>
  <c r="AR310" i="5"/>
  <c r="AR311" i="5"/>
  <c r="AR312" i="5"/>
  <c r="AR313" i="5"/>
  <c r="AR314" i="5"/>
  <c r="AR315" i="5"/>
  <c r="AR316" i="5"/>
  <c r="AR317" i="5"/>
  <c r="AR318" i="5"/>
  <c r="AR319" i="5"/>
  <c r="AR320" i="5"/>
  <c r="AR321" i="5"/>
  <c r="AR322" i="5"/>
  <c r="AR323" i="5"/>
  <c r="AR324" i="5"/>
  <c r="AR325" i="5"/>
  <c r="AR326" i="5"/>
  <c r="AR327" i="5"/>
  <c r="AR328" i="5"/>
  <c r="AR329" i="5"/>
  <c r="AR330" i="5"/>
  <c r="AR331" i="5"/>
  <c r="AR332" i="5"/>
  <c r="AR333" i="5"/>
  <c r="AR334" i="5"/>
  <c r="AR335" i="5"/>
  <c r="AR336" i="5"/>
  <c r="AR337" i="5"/>
  <c r="AR338" i="5"/>
  <c r="AR339" i="5"/>
  <c r="AR340" i="5"/>
  <c r="AR341" i="5"/>
  <c r="AR342" i="5"/>
  <c r="AR343" i="5"/>
  <c r="AR344" i="5"/>
  <c r="AR345" i="5"/>
  <c r="AR346" i="5"/>
  <c r="AR347" i="5"/>
  <c r="AR348" i="5"/>
  <c r="AR349" i="5"/>
  <c r="AR350" i="5"/>
  <c r="AR351" i="5"/>
  <c r="AR352" i="5"/>
  <c r="AR353" i="5"/>
  <c r="AR354" i="5"/>
  <c r="AR355" i="5"/>
  <c r="AR356" i="5"/>
  <c r="AR357" i="5"/>
  <c r="AR358" i="5"/>
  <c r="AR359" i="5"/>
  <c r="AR360" i="5"/>
  <c r="AR361" i="5"/>
  <c r="AR362" i="5"/>
  <c r="AR363" i="5"/>
  <c r="AR364" i="5"/>
  <c r="AR365" i="5"/>
  <c r="AR366" i="5"/>
  <c r="AR367" i="5"/>
  <c r="AR368" i="5"/>
  <c r="AR369" i="5"/>
  <c r="AR370" i="5"/>
  <c r="AR371" i="5"/>
  <c r="AR372" i="5"/>
  <c r="AR373" i="5"/>
  <c r="AR374" i="5"/>
  <c r="AR375" i="5"/>
  <c r="AR376" i="5"/>
  <c r="AR377" i="5"/>
  <c r="AR378" i="5"/>
  <c r="AR379" i="5"/>
  <c r="AR380" i="5"/>
  <c r="AR381" i="5"/>
  <c r="AR382" i="5"/>
  <c r="AR383" i="5"/>
  <c r="AR384" i="5"/>
  <c r="AR2" i="5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1" i="5"/>
  <c r="AQ52" i="5"/>
  <c r="AQ53" i="5"/>
  <c r="AQ54" i="5"/>
  <c r="AQ55" i="5"/>
  <c r="AQ56" i="5"/>
  <c r="AQ57" i="5"/>
  <c r="AQ58" i="5"/>
  <c r="AQ59" i="5"/>
  <c r="AQ60" i="5"/>
  <c r="AQ61" i="5"/>
  <c r="AQ62" i="5"/>
  <c r="AQ63" i="5"/>
  <c r="AQ64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2" i="5"/>
  <c r="AQ103" i="5"/>
  <c r="AQ104" i="5"/>
  <c r="AQ105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155" i="5"/>
  <c r="AQ156" i="5"/>
  <c r="AQ157" i="5"/>
  <c r="AQ158" i="5"/>
  <c r="AQ159" i="5"/>
  <c r="AQ160" i="5"/>
  <c r="AQ161" i="5"/>
  <c r="AQ162" i="5"/>
  <c r="AQ163" i="5"/>
  <c r="AQ164" i="5"/>
  <c r="AQ165" i="5"/>
  <c r="AQ166" i="5"/>
  <c r="AQ167" i="5"/>
  <c r="AQ168" i="5"/>
  <c r="AQ169" i="5"/>
  <c r="AQ170" i="5"/>
  <c r="AQ171" i="5"/>
  <c r="AQ172" i="5"/>
  <c r="AQ173" i="5"/>
  <c r="AQ174" i="5"/>
  <c r="AQ175" i="5"/>
  <c r="AQ176" i="5"/>
  <c r="AQ177" i="5"/>
  <c r="AQ178" i="5"/>
  <c r="AQ179" i="5"/>
  <c r="AQ180" i="5"/>
  <c r="AQ181" i="5"/>
  <c r="AQ182" i="5"/>
  <c r="AQ183" i="5"/>
  <c r="AQ184" i="5"/>
  <c r="AQ185" i="5"/>
  <c r="AQ186" i="5"/>
  <c r="AQ187" i="5"/>
  <c r="AQ188" i="5"/>
  <c r="AQ189" i="5"/>
  <c r="AQ190" i="5"/>
  <c r="AQ191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233" i="5"/>
  <c r="AQ234" i="5"/>
  <c r="AQ235" i="5"/>
  <c r="AQ236" i="5"/>
  <c r="AQ237" i="5"/>
  <c r="AQ238" i="5"/>
  <c r="AQ239" i="5"/>
  <c r="AQ240" i="5"/>
  <c r="AQ241" i="5"/>
  <c r="AQ242" i="5"/>
  <c r="AQ243" i="5"/>
  <c r="AQ244" i="5"/>
  <c r="AQ245" i="5"/>
  <c r="AQ246" i="5"/>
  <c r="AQ247" i="5"/>
  <c r="AQ248" i="5"/>
  <c r="AQ249" i="5"/>
  <c r="AQ250" i="5"/>
  <c r="AQ251" i="5"/>
  <c r="AQ252" i="5"/>
  <c r="AQ253" i="5"/>
  <c r="AQ254" i="5"/>
  <c r="AQ255" i="5"/>
  <c r="AQ256" i="5"/>
  <c r="AQ257" i="5"/>
  <c r="AQ258" i="5"/>
  <c r="AQ259" i="5"/>
  <c r="AQ260" i="5"/>
  <c r="AQ261" i="5"/>
  <c r="AQ262" i="5"/>
  <c r="AQ263" i="5"/>
  <c r="AQ264" i="5"/>
  <c r="AQ265" i="5"/>
  <c r="AQ266" i="5"/>
  <c r="AQ267" i="5"/>
  <c r="AQ268" i="5"/>
  <c r="AQ269" i="5"/>
  <c r="AQ270" i="5"/>
  <c r="AQ271" i="5"/>
  <c r="AQ272" i="5"/>
  <c r="AQ273" i="5"/>
  <c r="AQ274" i="5"/>
  <c r="AQ275" i="5"/>
  <c r="AQ276" i="5"/>
  <c r="AQ277" i="5"/>
  <c r="AQ278" i="5"/>
  <c r="AQ279" i="5"/>
  <c r="AQ280" i="5"/>
  <c r="AQ281" i="5"/>
  <c r="AQ282" i="5"/>
  <c r="AQ283" i="5"/>
  <c r="AQ284" i="5"/>
  <c r="AQ285" i="5"/>
  <c r="AQ286" i="5"/>
  <c r="AQ287" i="5"/>
  <c r="AQ288" i="5"/>
  <c r="AQ289" i="5"/>
  <c r="AQ290" i="5"/>
  <c r="AQ291" i="5"/>
  <c r="AQ292" i="5"/>
  <c r="AQ293" i="5"/>
  <c r="AQ294" i="5"/>
  <c r="AQ295" i="5"/>
  <c r="AQ296" i="5"/>
  <c r="AQ297" i="5"/>
  <c r="AQ298" i="5"/>
  <c r="AQ299" i="5"/>
  <c r="AQ300" i="5"/>
  <c r="AQ301" i="5"/>
  <c r="AQ302" i="5"/>
  <c r="AQ303" i="5"/>
  <c r="AQ304" i="5"/>
  <c r="AQ305" i="5"/>
  <c r="AQ306" i="5"/>
  <c r="AQ307" i="5"/>
  <c r="AQ308" i="5"/>
  <c r="AQ309" i="5"/>
  <c r="AQ310" i="5"/>
  <c r="AQ311" i="5"/>
  <c r="AQ312" i="5"/>
  <c r="AQ313" i="5"/>
  <c r="AQ314" i="5"/>
  <c r="AQ315" i="5"/>
  <c r="AQ316" i="5"/>
  <c r="AQ317" i="5"/>
  <c r="AQ318" i="5"/>
  <c r="AQ319" i="5"/>
  <c r="AQ320" i="5"/>
  <c r="AQ321" i="5"/>
  <c r="AQ322" i="5"/>
  <c r="AQ323" i="5"/>
  <c r="AQ324" i="5"/>
  <c r="AQ325" i="5"/>
  <c r="AQ326" i="5"/>
  <c r="AQ327" i="5"/>
  <c r="AQ328" i="5"/>
  <c r="AQ329" i="5"/>
  <c r="AQ330" i="5"/>
  <c r="AQ331" i="5"/>
  <c r="AQ332" i="5"/>
  <c r="AQ333" i="5"/>
  <c r="AQ334" i="5"/>
  <c r="AQ335" i="5"/>
  <c r="AQ336" i="5"/>
  <c r="AQ337" i="5"/>
  <c r="AQ338" i="5"/>
  <c r="AQ339" i="5"/>
  <c r="AQ340" i="5"/>
  <c r="AQ341" i="5"/>
  <c r="AQ342" i="5"/>
  <c r="AQ343" i="5"/>
  <c r="AQ344" i="5"/>
  <c r="AQ345" i="5"/>
  <c r="AQ346" i="5"/>
  <c r="AQ347" i="5"/>
  <c r="AQ348" i="5"/>
  <c r="AQ349" i="5"/>
  <c r="AQ350" i="5"/>
  <c r="AQ351" i="5"/>
  <c r="AQ352" i="5"/>
  <c r="AQ353" i="5"/>
  <c r="AQ354" i="5"/>
  <c r="AQ355" i="5"/>
  <c r="AQ356" i="5"/>
  <c r="AQ357" i="5"/>
  <c r="AQ358" i="5"/>
  <c r="AQ359" i="5"/>
  <c r="AQ360" i="5"/>
  <c r="AQ361" i="5"/>
  <c r="AQ362" i="5"/>
  <c r="AQ363" i="5"/>
  <c r="AQ364" i="5"/>
  <c r="AQ365" i="5"/>
  <c r="AQ366" i="5"/>
  <c r="AQ367" i="5"/>
  <c r="AQ368" i="5"/>
  <c r="AQ369" i="5"/>
  <c r="AQ370" i="5"/>
  <c r="AQ371" i="5"/>
  <c r="AQ372" i="5"/>
  <c r="AQ373" i="5"/>
  <c r="AQ374" i="5"/>
  <c r="AQ375" i="5"/>
  <c r="AQ376" i="5"/>
  <c r="AQ377" i="5"/>
  <c r="AQ378" i="5"/>
  <c r="AQ379" i="5"/>
  <c r="AQ380" i="5"/>
  <c r="AQ381" i="5"/>
  <c r="AQ382" i="5"/>
  <c r="AQ383" i="5"/>
  <c r="AQ384" i="5"/>
  <c r="AQ2" i="5"/>
  <c r="AP3" i="5"/>
  <c r="AP4" i="5"/>
  <c r="AP5" i="5"/>
  <c r="AP6" i="5"/>
  <c r="AP7" i="5"/>
  <c r="AP8" i="5"/>
  <c r="AP9" i="5"/>
  <c r="AP10" i="5"/>
  <c r="AP11" i="5"/>
  <c r="AP12" i="5"/>
  <c r="AP13" i="5"/>
  <c r="AP14" i="5"/>
  <c r="AP15" i="5"/>
  <c r="AP16" i="5"/>
  <c r="AP17" i="5"/>
  <c r="AP18" i="5"/>
  <c r="AP19" i="5"/>
  <c r="AP20" i="5"/>
  <c r="AP21" i="5"/>
  <c r="AP22" i="5"/>
  <c r="AP23" i="5"/>
  <c r="AP24" i="5"/>
  <c r="AP25" i="5"/>
  <c r="AP26" i="5"/>
  <c r="AP27" i="5"/>
  <c r="AP28" i="5"/>
  <c r="AP29" i="5"/>
  <c r="AP30" i="5"/>
  <c r="AP31" i="5"/>
  <c r="AP32" i="5"/>
  <c r="AP33" i="5"/>
  <c r="AP34" i="5"/>
  <c r="AP35" i="5"/>
  <c r="AP36" i="5"/>
  <c r="AP37" i="5"/>
  <c r="AP38" i="5"/>
  <c r="AP39" i="5"/>
  <c r="AP40" i="5"/>
  <c r="AP41" i="5"/>
  <c r="AP42" i="5"/>
  <c r="AP43" i="5"/>
  <c r="AP44" i="5"/>
  <c r="AP45" i="5"/>
  <c r="AP46" i="5"/>
  <c r="AP47" i="5"/>
  <c r="AP48" i="5"/>
  <c r="AP49" i="5"/>
  <c r="AP50" i="5"/>
  <c r="AP51" i="5"/>
  <c r="AP52" i="5"/>
  <c r="AP53" i="5"/>
  <c r="AP54" i="5"/>
  <c r="AP55" i="5"/>
  <c r="AP56" i="5"/>
  <c r="AP57" i="5"/>
  <c r="AP58" i="5"/>
  <c r="AP59" i="5"/>
  <c r="AP60" i="5"/>
  <c r="AP61" i="5"/>
  <c r="AP62" i="5"/>
  <c r="AP63" i="5"/>
  <c r="AP64" i="5"/>
  <c r="AP65" i="5"/>
  <c r="AP66" i="5"/>
  <c r="AP67" i="5"/>
  <c r="AP68" i="5"/>
  <c r="AP69" i="5"/>
  <c r="AP70" i="5"/>
  <c r="AP71" i="5"/>
  <c r="AP72" i="5"/>
  <c r="AP73" i="5"/>
  <c r="AP74" i="5"/>
  <c r="AP75" i="5"/>
  <c r="AP76" i="5"/>
  <c r="AP77" i="5"/>
  <c r="AP78" i="5"/>
  <c r="AP79" i="5"/>
  <c r="AP80" i="5"/>
  <c r="AP81" i="5"/>
  <c r="AP82" i="5"/>
  <c r="AP83" i="5"/>
  <c r="AP84" i="5"/>
  <c r="AP85" i="5"/>
  <c r="AP86" i="5"/>
  <c r="AP87" i="5"/>
  <c r="AP88" i="5"/>
  <c r="AP89" i="5"/>
  <c r="AP90" i="5"/>
  <c r="AP91" i="5"/>
  <c r="AP92" i="5"/>
  <c r="AP93" i="5"/>
  <c r="AP94" i="5"/>
  <c r="AP95" i="5"/>
  <c r="AP96" i="5"/>
  <c r="AP97" i="5"/>
  <c r="AP98" i="5"/>
  <c r="AP99" i="5"/>
  <c r="AP100" i="5"/>
  <c r="AP101" i="5"/>
  <c r="AP102" i="5"/>
  <c r="AP103" i="5"/>
  <c r="AP104" i="5"/>
  <c r="AP105" i="5"/>
  <c r="AP106" i="5"/>
  <c r="AP107" i="5"/>
  <c r="AP108" i="5"/>
  <c r="AP109" i="5"/>
  <c r="AP110" i="5"/>
  <c r="AP111" i="5"/>
  <c r="AP112" i="5"/>
  <c r="AP113" i="5"/>
  <c r="AP114" i="5"/>
  <c r="AP115" i="5"/>
  <c r="AP116" i="5"/>
  <c r="AP117" i="5"/>
  <c r="AP118" i="5"/>
  <c r="AP119" i="5"/>
  <c r="AP120" i="5"/>
  <c r="AP121" i="5"/>
  <c r="AP122" i="5"/>
  <c r="AP123" i="5"/>
  <c r="AP124" i="5"/>
  <c r="AP125" i="5"/>
  <c r="AP126" i="5"/>
  <c r="AP127" i="5"/>
  <c r="AP128" i="5"/>
  <c r="AP129" i="5"/>
  <c r="AP130" i="5"/>
  <c r="AP131" i="5"/>
  <c r="AP132" i="5"/>
  <c r="AP133" i="5"/>
  <c r="AP134" i="5"/>
  <c r="AP135" i="5"/>
  <c r="AP136" i="5"/>
  <c r="AP137" i="5"/>
  <c r="AP138" i="5"/>
  <c r="AP139" i="5"/>
  <c r="AP140" i="5"/>
  <c r="AP141" i="5"/>
  <c r="AP142" i="5"/>
  <c r="AP143" i="5"/>
  <c r="AP144" i="5"/>
  <c r="AP145" i="5"/>
  <c r="AP146" i="5"/>
  <c r="AP147" i="5"/>
  <c r="AP148" i="5"/>
  <c r="AP149" i="5"/>
  <c r="AP150" i="5"/>
  <c r="AP151" i="5"/>
  <c r="AP152" i="5"/>
  <c r="AP153" i="5"/>
  <c r="AP154" i="5"/>
  <c r="AP155" i="5"/>
  <c r="AP156" i="5"/>
  <c r="AP157" i="5"/>
  <c r="AP158" i="5"/>
  <c r="AP159" i="5"/>
  <c r="AP160" i="5"/>
  <c r="AP161" i="5"/>
  <c r="AP162" i="5"/>
  <c r="AP163" i="5"/>
  <c r="AP164" i="5"/>
  <c r="AP165" i="5"/>
  <c r="AP166" i="5"/>
  <c r="AP167" i="5"/>
  <c r="AP168" i="5"/>
  <c r="AP169" i="5"/>
  <c r="AP170" i="5"/>
  <c r="AP171" i="5"/>
  <c r="AP172" i="5"/>
  <c r="AP173" i="5"/>
  <c r="AP174" i="5"/>
  <c r="AP175" i="5"/>
  <c r="AP176" i="5"/>
  <c r="AP177" i="5"/>
  <c r="AP178" i="5"/>
  <c r="AP179" i="5"/>
  <c r="AP180" i="5"/>
  <c r="AP181" i="5"/>
  <c r="AP182" i="5"/>
  <c r="AP183" i="5"/>
  <c r="AP184" i="5"/>
  <c r="AP185" i="5"/>
  <c r="AP186" i="5"/>
  <c r="AP187" i="5"/>
  <c r="AP188" i="5"/>
  <c r="AP189" i="5"/>
  <c r="AP190" i="5"/>
  <c r="AP191" i="5"/>
  <c r="AP192" i="5"/>
  <c r="AP193" i="5"/>
  <c r="AP194" i="5"/>
  <c r="AP195" i="5"/>
  <c r="AP196" i="5"/>
  <c r="AP197" i="5"/>
  <c r="AP198" i="5"/>
  <c r="AP199" i="5"/>
  <c r="AP200" i="5"/>
  <c r="AP201" i="5"/>
  <c r="AP202" i="5"/>
  <c r="AP203" i="5"/>
  <c r="AP204" i="5"/>
  <c r="AP205" i="5"/>
  <c r="AP206" i="5"/>
  <c r="AP207" i="5"/>
  <c r="AP208" i="5"/>
  <c r="AP209" i="5"/>
  <c r="AP210" i="5"/>
  <c r="AP211" i="5"/>
  <c r="AP212" i="5"/>
  <c r="AP213" i="5"/>
  <c r="AP214" i="5"/>
  <c r="AP215" i="5"/>
  <c r="AP216" i="5"/>
  <c r="AP217" i="5"/>
  <c r="AP218" i="5"/>
  <c r="AP219" i="5"/>
  <c r="AP220" i="5"/>
  <c r="AP221" i="5"/>
  <c r="AP222" i="5"/>
  <c r="AP223" i="5"/>
  <c r="AP224" i="5"/>
  <c r="AP225" i="5"/>
  <c r="AP226" i="5"/>
  <c r="AP227" i="5"/>
  <c r="AP228" i="5"/>
  <c r="AP229" i="5"/>
  <c r="AP230" i="5"/>
  <c r="AP231" i="5"/>
  <c r="AP232" i="5"/>
  <c r="AP233" i="5"/>
  <c r="AP234" i="5"/>
  <c r="AP235" i="5"/>
  <c r="AP236" i="5"/>
  <c r="AP237" i="5"/>
  <c r="AP238" i="5"/>
  <c r="AP239" i="5"/>
  <c r="AP240" i="5"/>
  <c r="AP241" i="5"/>
  <c r="AP242" i="5"/>
  <c r="AP243" i="5"/>
  <c r="AP244" i="5"/>
  <c r="AP245" i="5"/>
  <c r="AP246" i="5"/>
  <c r="AP247" i="5"/>
  <c r="AP248" i="5"/>
  <c r="AP249" i="5"/>
  <c r="AP250" i="5"/>
  <c r="AP251" i="5"/>
  <c r="AP252" i="5"/>
  <c r="AP253" i="5"/>
  <c r="AP254" i="5"/>
  <c r="AP255" i="5"/>
  <c r="AP256" i="5"/>
  <c r="AP257" i="5"/>
  <c r="AP258" i="5"/>
  <c r="AP259" i="5"/>
  <c r="AP260" i="5"/>
  <c r="AP261" i="5"/>
  <c r="AP262" i="5"/>
  <c r="AP263" i="5"/>
  <c r="AP264" i="5"/>
  <c r="AP265" i="5"/>
  <c r="AP266" i="5"/>
  <c r="AP267" i="5"/>
  <c r="AP268" i="5"/>
  <c r="AP269" i="5"/>
  <c r="AP270" i="5"/>
  <c r="AP271" i="5"/>
  <c r="AP272" i="5"/>
  <c r="AP273" i="5"/>
  <c r="AP274" i="5"/>
  <c r="AP275" i="5"/>
  <c r="AP276" i="5"/>
  <c r="AP277" i="5"/>
  <c r="AP278" i="5"/>
  <c r="AP279" i="5"/>
  <c r="AP280" i="5"/>
  <c r="AP281" i="5"/>
  <c r="AP282" i="5"/>
  <c r="AP283" i="5"/>
  <c r="AP284" i="5"/>
  <c r="AP285" i="5"/>
  <c r="AP286" i="5"/>
  <c r="AP287" i="5"/>
  <c r="AP288" i="5"/>
  <c r="AP289" i="5"/>
  <c r="AP290" i="5"/>
  <c r="AP291" i="5"/>
  <c r="AP292" i="5"/>
  <c r="AP293" i="5"/>
  <c r="AP294" i="5"/>
  <c r="AP295" i="5"/>
  <c r="AP296" i="5"/>
  <c r="AP297" i="5"/>
  <c r="AP298" i="5"/>
  <c r="AP299" i="5"/>
  <c r="AP300" i="5"/>
  <c r="AP301" i="5"/>
  <c r="AP302" i="5"/>
  <c r="AP303" i="5"/>
  <c r="AP304" i="5"/>
  <c r="AP305" i="5"/>
  <c r="AP306" i="5"/>
  <c r="AP307" i="5"/>
  <c r="AP308" i="5"/>
  <c r="AP309" i="5"/>
  <c r="AP310" i="5"/>
  <c r="AP311" i="5"/>
  <c r="AP312" i="5"/>
  <c r="AP313" i="5"/>
  <c r="AP314" i="5"/>
  <c r="AP315" i="5"/>
  <c r="AP316" i="5"/>
  <c r="AP317" i="5"/>
  <c r="AP318" i="5"/>
  <c r="AP319" i="5"/>
  <c r="AP320" i="5"/>
  <c r="AP321" i="5"/>
  <c r="AP322" i="5"/>
  <c r="AP323" i="5"/>
  <c r="AP324" i="5"/>
  <c r="AP325" i="5"/>
  <c r="AP326" i="5"/>
  <c r="AP327" i="5"/>
  <c r="AP328" i="5"/>
  <c r="AP329" i="5"/>
  <c r="AP330" i="5"/>
  <c r="AP331" i="5"/>
  <c r="AP332" i="5"/>
  <c r="AP333" i="5"/>
  <c r="AP334" i="5"/>
  <c r="AP335" i="5"/>
  <c r="AP336" i="5"/>
  <c r="AP337" i="5"/>
  <c r="AP338" i="5"/>
  <c r="AP339" i="5"/>
  <c r="AP340" i="5"/>
  <c r="AP341" i="5"/>
  <c r="AP342" i="5"/>
  <c r="AP343" i="5"/>
  <c r="AP344" i="5"/>
  <c r="AP345" i="5"/>
  <c r="AP346" i="5"/>
  <c r="AP347" i="5"/>
  <c r="AP348" i="5"/>
  <c r="AP349" i="5"/>
  <c r="AP350" i="5"/>
  <c r="AP351" i="5"/>
  <c r="AP352" i="5"/>
  <c r="AP353" i="5"/>
  <c r="AP354" i="5"/>
  <c r="AP355" i="5"/>
  <c r="AP356" i="5"/>
  <c r="AP357" i="5"/>
  <c r="AP358" i="5"/>
  <c r="AP359" i="5"/>
  <c r="AP360" i="5"/>
  <c r="AP361" i="5"/>
  <c r="AP362" i="5"/>
  <c r="AP363" i="5"/>
  <c r="AP364" i="5"/>
  <c r="AP365" i="5"/>
  <c r="AP366" i="5"/>
  <c r="AP367" i="5"/>
  <c r="AP368" i="5"/>
  <c r="AP369" i="5"/>
  <c r="AP370" i="5"/>
  <c r="AP371" i="5"/>
  <c r="AP372" i="5"/>
  <c r="AP373" i="5"/>
  <c r="AP374" i="5"/>
  <c r="AP375" i="5"/>
  <c r="AP376" i="5"/>
  <c r="AP377" i="5"/>
  <c r="AP378" i="5"/>
  <c r="AP379" i="5"/>
  <c r="AP380" i="5"/>
  <c r="AP381" i="5"/>
  <c r="AP382" i="5"/>
  <c r="AP383" i="5"/>
  <c r="AP384" i="5"/>
  <c r="AP2" i="5"/>
  <c r="AO3" i="5"/>
  <c r="AO4" i="5"/>
  <c r="AO5" i="5"/>
  <c r="AO6" i="5"/>
  <c r="AO7" i="5"/>
  <c r="AO8" i="5"/>
  <c r="AO9" i="5"/>
  <c r="AO10" i="5"/>
  <c r="AO11" i="5"/>
  <c r="AO12" i="5"/>
  <c r="AO13" i="5"/>
  <c r="AO14" i="5"/>
  <c r="AO15" i="5"/>
  <c r="AO16" i="5"/>
  <c r="AO17" i="5"/>
  <c r="AO18" i="5"/>
  <c r="AO19" i="5"/>
  <c r="AO20" i="5"/>
  <c r="AO21" i="5"/>
  <c r="AO22" i="5"/>
  <c r="AO23" i="5"/>
  <c r="AO24" i="5"/>
  <c r="AO25" i="5"/>
  <c r="AO26" i="5"/>
  <c r="AO27" i="5"/>
  <c r="AO28" i="5"/>
  <c r="AO29" i="5"/>
  <c r="AO30" i="5"/>
  <c r="AO31" i="5"/>
  <c r="AO32" i="5"/>
  <c r="AO33" i="5"/>
  <c r="AO34" i="5"/>
  <c r="AO35" i="5"/>
  <c r="AO36" i="5"/>
  <c r="AO37" i="5"/>
  <c r="AO38" i="5"/>
  <c r="AO39" i="5"/>
  <c r="AO40" i="5"/>
  <c r="AO41" i="5"/>
  <c r="AO42" i="5"/>
  <c r="AO43" i="5"/>
  <c r="AO44" i="5"/>
  <c r="AO45" i="5"/>
  <c r="AO46" i="5"/>
  <c r="AO47" i="5"/>
  <c r="AO48" i="5"/>
  <c r="AO49" i="5"/>
  <c r="AO50" i="5"/>
  <c r="AO51" i="5"/>
  <c r="AO52" i="5"/>
  <c r="AO53" i="5"/>
  <c r="AO54" i="5"/>
  <c r="AO55" i="5"/>
  <c r="AO56" i="5"/>
  <c r="AO57" i="5"/>
  <c r="AO58" i="5"/>
  <c r="AO59" i="5"/>
  <c r="AO60" i="5"/>
  <c r="AO61" i="5"/>
  <c r="AO62" i="5"/>
  <c r="AO63" i="5"/>
  <c r="AO64" i="5"/>
  <c r="AO65" i="5"/>
  <c r="AO66" i="5"/>
  <c r="AO67" i="5"/>
  <c r="AO68" i="5"/>
  <c r="AO69" i="5"/>
  <c r="AO70" i="5"/>
  <c r="AO71" i="5"/>
  <c r="AO72" i="5"/>
  <c r="AO73" i="5"/>
  <c r="AO74" i="5"/>
  <c r="AO75" i="5"/>
  <c r="AO76" i="5"/>
  <c r="AO77" i="5"/>
  <c r="AO78" i="5"/>
  <c r="AO79" i="5"/>
  <c r="AO80" i="5"/>
  <c r="AO81" i="5"/>
  <c r="AO82" i="5"/>
  <c r="AO83" i="5"/>
  <c r="AO84" i="5"/>
  <c r="AO85" i="5"/>
  <c r="AO86" i="5"/>
  <c r="AO87" i="5"/>
  <c r="AO88" i="5"/>
  <c r="AO89" i="5"/>
  <c r="AO90" i="5"/>
  <c r="AO91" i="5"/>
  <c r="AO92" i="5"/>
  <c r="AO93" i="5"/>
  <c r="AO94" i="5"/>
  <c r="AO95" i="5"/>
  <c r="AO96" i="5"/>
  <c r="AO97" i="5"/>
  <c r="AO98" i="5"/>
  <c r="AO99" i="5"/>
  <c r="AO100" i="5"/>
  <c r="AO101" i="5"/>
  <c r="AO102" i="5"/>
  <c r="AO103" i="5"/>
  <c r="AO104" i="5"/>
  <c r="AO105" i="5"/>
  <c r="AO106" i="5"/>
  <c r="AO107" i="5"/>
  <c r="AO108" i="5"/>
  <c r="AO109" i="5"/>
  <c r="AO110" i="5"/>
  <c r="AO111" i="5"/>
  <c r="AO112" i="5"/>
  <c r="AO113" i="5"/>
  <c r="AO114" i="5"/>
  <c r="AO115" i="5"/>
  <c r="AO116" i="5"/>
  <c r="AO117" i="5"/>
  <c r="AO118" i="5"/>
  <c r="AO119" i="5"/>
  <c r="AO120" i="5"/>
  <c r="AO121" i="5"/>
  <c r="AO122" i="5"/>
  <c r="AO123" i="5"/>
  <c r="AO124" i="5"/>
  <c r="AO125" i="5"/>
  <c r="AO126" i="5"/>
  <c r="AO127" i="5"/>
  <c r="AO128" i="5"/>
  <c r="AO129" i="5"/>
  <c r="AO130" i="5"/>
  <c r="AO131" i="5"/>
  <c r="AO132" i="5"/>
  <c r="AO133" i="5"/>
  <c r="AO134" i="5"/>
  <c r="AO135" i="5"/>
  <c r="AO136" i="5"/>
  <c r="AO137" i="5"/>
  <c r="AO138" i="5"/>
  <c r="AO139" i="5"/>
  <c r="AO140" i="5"/>
  <c r="AO141" i="5"/>
  <c r="AO142" i="5"/>
  <c r="AO143" i="5"/>
  <c r="AO144" i="5"/>
  <c r="AO145" i="5"/>
  <c r="AO146" i="5"/>
  <c r="AO147" i="5"/>
  <c r="AO148" i="5"/>
  <c r="AO149" i="5"/>
  <c r="AO150" i="5"/>
  <c r="AO151" i="5"/>
  <c r="AO152" i="5"/>
  <c r="AO153" i="5"/>
  <c r="AO154" i="5"/>
  <c r="AO155" i="5"/>
  <c r="AO156" i="5"/>
  <c r="AO157" i="5"/>
  <c r="AO158" i="5"/>
  <c r="AO159" i="5"/>
  <c r="AO160" i="5"/>
  <c r="AO161" i="5"/>
  <c r="AO162" i="5"/>
  <c r="AO163" i="5"/>
  <c r="AO164" i="5"/>
  <c r="AO165" i="5"/>
  <c r="AO166" i="5"/>
  <c r="AO167" i="5"/>
  <c r="AO168" i="5"/>
  <c r="AO169" i="5"/>
  <c r="AO170" i="5"/>
  <c r="AO171" i="5"/>
  <c r="AO172" i="5"/>
  <c r="AO173" i="5"/>
  <c r="AO174" i="5"/>
  <c r="AO175" i="5"/>
  <c r="AO176" i="5"/>
  <c r="AO177" i="5"/>
  <c r="AO178" i="5"/>
  <c r="AO179" i="5"/>
  <c r="AO180" i="5"/>
  <c r="AO181" i="5"/>
  <c r="AO182" i="5"/>
  <c r="AO183" i="5"/>
  <c r="AO184" i="5"/>
  <c r="AO185" i="5"/>
  <c r="AO186" i="5"/>
  <c r="AO187" i="5"/>
  <c r="AO188" i="5"/>
  <c r="AO189" i="5"/>
  <c r="AO190" i="5"/>
  <c r="AO191" i="5"/>
  <c r="AO192" i="5"/>
  <c r="AO193" i="5"/>
  <c r="AO194" i="5"/>
  <c r="AO195" i="5"/>
  <c r="AO196" i="5"/>
  <c r="AO197" i="5"/>
  <c r="AO198" i="5"/>
  <c r="AO199" i="5"/>
  <c r="AO200" i="5"/>
  <c r="AO201" i="5"/>
  <c r="AO202" i="5"/>
  <c r="AO203" i="5"/>
  <c r="AO204" i="5"/>
  <c r="AO205" i="5"/>
  <c r="AO206" i="5"/>
  <c r="AO207" i="5"/>
  <c r="AO208" i="5"/>
  <c r="AO209" i="5"/>
  <c r="AO210" i="5"/>
  <c r="AO211" i="5"/>
  <c r="AO212" i="5"/>
  <c r="AO213" i="5"/>
  <c r="AO214" i="5"/>
  <c r="AO215" i="5"/>
  <c r="AO216" i="5"/>
  <c r="AO217" i="5"/>
  <c r="AO218" i="5"/>
  <c r="AO219" i="5"/>
  <c r="AO220" i="5"/>
  <c r="AO221" i="5"/>
  <c r="AO222" i="5"/>
  <c r="AO223" i="5"/>
  <c r="AO224" i="5"/>
  <c r="AO225" i="5"/>
  <c r="AO226" i="5"/>
  <c r="AO227" i="5"/>
  <c r="AO228" i="5"/>
  <c r="AO229" i="5"/>
  <c r="AO230" i="5"/>
  <c r="AO231" i="5"/>
  <c r="AO232" i="5"/>
  <c r="AO233" i="5"/>
  <c r="AO234" i="5"/>
  <c r="AO235" i="5"/>
  <c r="AO236" i="5"/>
  <c r="AO237" i="5"/>
  <c r="AO238" i="5"/>
  <c r="AO239" i="5"/>
  <c r="AO240" i="5"/>
  <c r="AO241" i="5"/>
  <c r="AO242" i="5"/>
  <c r="AO243" i="5"/>
  <c r="AO244" i="5"/>
  <c r="AO245" i="5"/>
  <c r="AO246" i="5"/>
  <c r="AO247" i="5"/>
  <c r="AO248" i="5"/>
  <c r="AO249" i="5"/>
  <c r="AO250" i="5"/>
  <c r="AO251" i="5"/>
  <c r="AO252" i="5"/>
  <c r="AO253" i="5"/>
  <c r="AO254" i="5"/>
  <c r="AO255" i="5"/>
  <c r="AO256" i="5"/>
  <c r="AO257" i="5"/>
  <c r="AO258" i="5"/>
  <c r="AO259" i="5"/>
  <c r="AO260" i="5"/>
  <c r="AO261" i="5"/>
  <c r="AO262" i="5"/>
  <c r="AO263" i="5"/>
  <c r="AO264" i="5"/>
  <c r="AO265" i="5"/>
  <c r="AO266" i="5"/>
  <c r="AO267" i="5"/>
  <c r="AO268" i="5"/>
  <c r="AO269" i="5"/>
  <c r="AO270" i="5"/>
  <c r="AO271" i="5"/>
  <c r="AO272" i="5"/>
  <c r="AO273" i="5"/>
  <c r="AO274" i="5"/>
  <c r="AO275" i="5"/>
  <c r="AO276" i="5"/>
  <c r="AO277" i="5"/>
  <c r="AO278" i="5"/>
  <c r="AO279" i="5"/>
  <c r="AO280" i="5"/>
  <c r="AO281" i="5"/>
  <c r="AO282" i="5"/>
  <c r="AO283" i="5"/>
  <c r="AO284" i="5"/>
  <c r="AO285" i="5"/>
  <c r="AO286" i="5"/>
  <c r="AO287" i="5"/>
  <c r="AO288" i="5"/>
  <c r="AO289" i="5"/>
  <c r="AO290" i="5"/>
  <c r="AO291" i="5"/>
  <c r="AO292" i="5"/>
  <c r="AO293" i="5"/>
  <c r="AO294" i="5"/>
  <c r="AO295" i="5"/>
  <c r="AO296" i="5"/>
  <c r="AO297" i="5"/>
  <c r="AO298" i="5"/>
  <c r="AO299" i="5"/>
  <c r="AO300" i="5"/>
  <c r="AO301" i="5"/>
  <c r="AO302" i="5"/>
  <c r="AO303" i="5"/>
  <c r="AO304" i="5"/>
  <c r="AO305" i="5"/>
  <c r="AO306" i="5"/>
  <c r="AO307" i="5"/>
  <c r="AO308" i="5"/>
  <c r="AO309" i="5"/>
  <c r="AO310" i="5"/>
  <c r="AO311" i="5"/>
  <c r="AO312" i="5"/>
  <c r="AO313" i="5"/>
  <c r="AO314" i="5"/>
  <c r="AO315" i="5"/>
  <c r="AO316" i="5"/>
  <c r="AO317" i="5"/>
  <c r="AO318" i="5"/>
  <c r="AO319" i="5"/>
  <c r="AO320" i="5"/>
  <c r="AO321" i="5"/>
  <c r="AO322" i="5"/>
  <c r="AO323" i="5"/>
  <c r="AO324" i="5"/>
  <c r="AO325" i="5"/>
  <c r="AO326" i="5"/>
  <c r="AO327" i="5"/>
  <c r="AO328" i="5"/>
  <c r="AO329" i="5"/>
  <c r="AO330" i="5"/>
  <c r="AO331" i="5"/>
  <c r="AO332" i="5"/>
  <c r="AO333" i="5"/>
  <c r="AO334" i="5"/>
  <c r="AO335" i="5"/>
  <c r="AO336" i="5"/>
  <c r="AO337" i="5"/>
  <c r="AO338" i="5"/>
  <c r="AO339" i="5"/>
  <c r="AO340" i="5"/>
  <c r="AO341" i="5"/>
  <c r="AO342" i="5"/>
  <c r="AO343" i="5"/>
  <c r="AO344" i="5"/>
  <c r="AO345" i="5"/>
  <c r="AO346" i="5"/>
  <c r="AO347" i="5"/>
  <c r="AO348" i="5"/>
  <c r="AO349" i="5"/>
  <c r="AO350" i="5"/>
  <c r="AO351" i="5"/>
  <c r="AO352" i="5"/>
  <c r="AO353" i="5"/>
  <c r="AO354" i="5"/>
  <c r="AO355" i="5"/>
  <c r="AO356" i="5"/>
  <c r="AO357" i="5"/>
  <c r="AO358" i="5"/>
  <c r="AO359" i="5"/>
  <c r="AO360" i="5"/>
  <c r="AO361" i="5"/>
  <c r="AO362" i="5"/>
  <c r="AO363" i="5"/>
  <c r="AO364" i="5"/>
  <c r="AO365" i="5"/>
  <c r="AO366" i="5"/>
  <c r="AO367" i="5"/>
  <c r="AO368" i="5"/>
  <c r="AO369" i="5"/>
  <c r="AO370" i="5"/>
  <c r="AO371" i="5"/>
  <c r="AO372" i="5"/>
  <c r="AO373" i="5"/>
  <c r="AO374" i="5"/>
  <c r="AO375" i="5"/>
  <c r="AO376" i="5"/>
  <c r="AO377" i="5"/>
  <c r="AO378" i="5"/>
  <c r="AO379" i="5"/>
  <c r="AO380" i="5"/>
  <c r="AO381" i="5"/>
  <c r="AO382" i="5"/>
  <c r="AO383" i="5"/>
  <c r="AO384" i="5"/>
  <c r="AO2" i="5"/>
  <c r="AN3" i="5"/>
  <c r="AN4" i="5"/>
  <c r="AN5" i="5"/>
  <c r="AN6" i="5"/>
  <c r="AN7" i="5"/>
  <c r="AN8" i="5"/>
  <c r="AN9" i="5"/>
  <c r="AN10" i="5"/>
  <c r="AN11" i="5"/>
  <c r="AN12" i="5"/>
  <c r="AN13" i="5"/>
  <c r="AN14" i="5"/>
  <c r="AN15" i="5"/>
  <c r="AN16" i="5"/>
  <c r="AN17" i="5"/>
  <c r="AN18" i="5"/>
  <c r="AN19" i="5"/>
  <c r="AN20" i="5"/>
  <c r="AN21" i="5"/>
  <c r="AN22" i="5"/>
  <c r="AN23" i="5"/>
  <c r="AN24" i="5"/>
  <c r="AN25" i="5"/>
  <c r="AN26" i="5"/>
  <c r="AN27" i="5"/>
  <c r="AN28" i="5"/>
  <c r="AN29" i="5"/>
  <c r="AN30" i="5"/>
  <c r="AN31" i="5"/>
  <c r="AN32" i="5"/>
  <c r="AN33" i="5"/>
  <c r="AN34" i="5"/>
  <c r="AN35" i="5"/>
  <c r="AN36" i="5"/>
  <c r="AN37" i="5"/>
  <c r="AN38" i="5"/>
  <c r="AN39" i="5"/>
  <c r="AN40" i="5"/>
  <c r="AN41" i="5"/>
  <c r="AN42" i="5"/>
  <c r="AN43" i="5"/>
  <c r="AN44" i="5"/>
  <c r="AN45" i="5"/>
  <c r="AN46" i="5"/>
  <c r="AN47" i="5"/>
  <c r="AN48" i="5"/>
  <c r="AN49" i="5"/>
  <c r="AN50" i="5"/>
  <c r="AN51" i="5"/>
  <c r="AN52" i="5"/>
  <c r="AN53" i="5"/>
  <c r="AN54" i="5"/>
  <c r="AN55" i="5"/>
  <c r="AN56" i="5"/>
  <c r="AN57" i="5"/>
  <c r="AN58" i="5"/>
  <c r="AN59" i="5"/>
  <c r="AN60" i="5"/>
  <c r="AN61" i="5"/>
  <c r="AN62" i="5"/>
  <c r="AN63" i="5"/>
  <c r="AN64" i="5"/>
  <c r="AN65" i="5"/>
  <c r="AN66" i="5"/>
  <c r="AN67" i="5"/>
  <c r="AN68" i="5"/>
  <c r="AN69" i="5"/>
  <c r="AN70" i="5"/>
  <c r="AN71" i="5"/>
  <c r="AN72" i="5"/>
  <c r="AN73" i="5"/>
  <c r="AN74" i="5"/>
  <c r="AN75" i="5"/>
  <c r="AN76" i="5"/>
  <c r="AN77" i="5"/>
  <c r="AN78" i="5"/>
  <c r="AN79" i="5"/>
  <c r="AN80" i="5"/>
  <c r="AN81" i="5"/>
  <c r="AN82" i="5"/>
  <c r="AN83" i="5"/>
  <c r="AN84" i="5"/>
  <c r="AN85" i="5"/>
  <c r="AN86" i="5"/>
  <c r="AN87" i="5"/>
  <c r="AN88" i="5"/>
  <c r="AN89" i="5"/>
  <c r="AN90" i="5"/>
  <c r="AN91" i="5"/>
  <c r="AN92" i="5"/>
  <c r="AN93" i="5"/>
  <c r="AN94" i="5"/>
  <c r="AN95" i="5"/>
  <c r="AN96" i="5"/>
  <c r="AN97" i="5"/>
  <c r="AN98" i="5"/>
  <c r="AN99" i="5"/>
  <c r="AN100" i="5"/>
  <c r="AN101" i="5"/>
  <c r="AN102" i="5"/>
  <c r="AN103" i="5"/>
  <c r="AN104" i="5"/>
  <c r="AN105" i="5"/>
  <c r="AN106" i="5"/>
  <c r="AN107" i="5"/>
  <c r="AN108" i="5"/>
  <c r="AN109" i="5"/>
  <c r="AN110" i="5"/>
  <c r="AN111" i="5"/>
  <c r="AN112" i="5"/>
  <c r="AN113" i="5"/>
  <c r="AN114" i="5"/>
  <c r="AN115" i="5"/>
  <c r="AN116" i="5"/>
  <c r="AN117" i="5"/>
  <c r="AN118" i="5"/>
  <c r="AN119" i="5"/>
  <c r="AN120" i="5"/>
  <c r="AN121" i="5"/>
  <c r="AN122" i="5"/>
  <c r="AN123" i="5"/>
  <c r="AN124" i="5"/>
  <c r="AN125" i="5"/>
  <c r="AN126" i="5"/>
  <c r="AN127" i="5"/>
  <c r="AN128" i="5"/>
  <c r="AN129" i="5"/>
  <c r="AN130" i="5"/>
  <c r="AN131" i="5"/>
  <c r="AN132" i="5"/>
  <c r="AN133" i="5"/>
  <c r="AN134" i="5"/>
  <c r="AN135" i="5"/>
  <c r="AN136" i="5"/>
  <c r="AN137" i="5"/>
  <c r="AN138" i="5"/>
  <c r="AN139" i="5"/>
  <c r="AN140" i="5"/>
  <c r="AN141" i="5"/>
  <c r="AN142" i="5"/>
  <c r="AN143" i="5"/>
  <c r="AN144" i="5"/>
  <c r="AN145" i="5"/>
  <c r="AN146" i="5"/>
  <c r="AN147" i="5"/>
  <c r="AN148" i="5"/>
  <c r="AN149" i="5"/>
  <c r="AN150" i="5"/>
  <c r="AN151" i="5"/>
  <c r="AN152" i="5"/>
  <c r="AN153" i="5"/>
  <c r="AN154" i="5"/>
  <c r="AN155" i="5"/>
  <c r="AN156" i="5"/>
  <c r="AN157" i="5"/>
  <c r="AN158" i="5"/>
  <c r="AN159" i="5"/>
  <c r="AN160" i="5"/>
  <c r="AN161" i="5"/>
  <c r="AN162" i="5"/>
  <c r="AN163" i="5"/>
  <c r="AN164" i="5"/>
  <c r="AN165" i="5"/>
  <c r="AN166" i="5"/>
  <c r="AN167" i="5"/>
  <c r="AN168" i="5"/>
  <c r="AN169" i="5"/>
  <c r="AN170" i="5"/>
  <c r="AN171" i="5"/>
  <c r="AN172" i="5"/>
  <c r="AN173" i="5"/>
  <c r="AN174" i="5"/>
  <c r="AN175" i="5"/>
  <c r="AN176" i="5"/>
  <c r="AN177" i="5"/>
  <c r="AN178" i="5"/>
  <c r="AN179" i="5"/>
  <c r="AN180" i="5"/>
  <c r="AN181" i="5"/>
  <c r="AN182" i="5"/>
  <c r="AN183" i="5"/>
  <c r="AN184" i="5"/>
  <c r="AN185" i="5"/>
  <c r="AN186" i="5"/>
  <c r="AN187" i="5"/>
  <c r="AN188" i="5"/>
  <c r="AN189" i="5"/>
  <c r="AN190" i="5"/>
  <c r="AN191" i="5"/>
  <c r="AN192" i="5"/>
  <c r="AN193" i="5"/>
  <c r="AN194" i="5"/>
  <c r="AN195" i="5"/>
  <c r="AN196" i="5"/>
  <c r="AN197" i="5"/>
  <c r="AN198" i="5"/>
  <c r="AN199" i="5"/>
  <c r="AN200" i="5"/>
  <c r="AN201" i="5"/>
  <c r="AN202" i="5"/>
  <c r="AN203" i="5"/>
  <c r="AN204" i="5"/>
  <c r="AN205" i="5"/>
  <c r="AN206" i="5"/>
  <c r="AN207" i="5"/>
  <c r="AN208" i="5"/>
  <c r="AN209" i="5"/>
  <c r="AN210" i="5"/>
  <c r="AN211" i="5"/>
  <c r="AN212" i="5"/>
  <c r="AN213" i="5"/>
  <c r="AN214" i="5"/>
  <c r="AN215" i="5"/>
  <c r="AN216" i="5"/>
  <c r="AN217" i="5"/>
  <c r="AN218" i="5"/>
  <c r="AN219" i="5"/>
  <c r="AN220" i="5"/>
  <c r="AN221" i="5"/>
  <c r="AN222" i="5"/>
  <c r="AN223" i="5"/>
  <c r="AN224" i="5"/>
  <c r="AN225" i="5"/>
  <c r="AN226" i="5"/>
  <c r="AN227" i="5"/>
  <c r="AN228" i="5"/>
  <c r="AN229" i="5"/>
  <c r="AN230" i="5"/>
  <c r="AN231" i="5"/>
  <c r="AN232" i="5"/>
  <c r="AN233" i="5"/>
  <c r="AN234" i="5"/>
  <c r="AN235" i="5"/>
  <c r="AN236" i="5"/>
  <c r="AN237" i="5"/>
  <c r="AN238" i="5"/>
  <c r="AN239" i="5"/>
  <c r="AN240" i="5"/>
  <c r="AN241" i="5"/>
  <c r="AN242" i="5"/>
  <c r="AN243" i="5"/>
  <c r="AN244" i="5"/>
  <c r="AN245" i="5"/>
  <c r="AN246" i="5"/>
  <c r="AN247" i="5"/>
  <c r="AN248" i="5"/>
  <c r="AN249" i="5"/>
  <c r="AN250" i="5"/>
  <c r="AN251" i="5"/>
  <c r="AN252" i="5"/>
  <c r="AN253" i="5"/>
  <c r="AN254" i="5"/>
  <c r="AN255" i="5"/>
  <c r="AN256" i="5"/>
  <c r="AN257" i="5"/>
  <c r="AN258" i="5"/>
  <c r="AN259" i="5"/>
  <c r="AN260" i="5"/>
  <c r="AN261" i="5"/>
  <c r="AN262" i="5"/>
  <c r="AN263" i="5"/>
  <c r="AN264" i="5"/>
  <c r="AN265" i="5"/>
  <c r="AN266" i="5"/>
  <c r="AN267" i="5"/>
  <c r="AN268" i="5"/>
  <c r="AN269" i="5"/>
  <c r="AN270" i="5"/>
  <c r="AN271" i="5"/>
  <c r="AN272" i="5"/>
  <c r="AN273" i="5"/>
  <c r="AN274" i="5"/>
  <c r="AN275" i="5"/>
  <c r="AN276" i="5"/>
  <c r="AN277" i="5"/>
  <c r="AN278" i="5"/>
  <c r="AN279" i="5"/>
  <c r="AN280" i="5"/>
  <c r="AN281" i="5"/>
  <c r="AN282" i="5"/>
  <c r="AN283" i="5"/>
  <c r="AN284" i="5"/>
  <c r="AN285" i="5"/>
  <c r="AN286" i="5"/>
  <c r="AN287" i="5"/>
  <c r="AN288" i="5"/>
  <c r="AN289" i="5"/>
  <c r="AN290" i="5"/>
  <c r="AN291" i="5"/>
  <c r="AN292" i="5"/>
  <c r="AN293" i="5"/>
  <c r="AN294" i="5"/>
  <c r="AN295" i="5"/>
  <c r="AN296" i="5"/>
  <c r="AN297" i="5"/>
  <c r="AN298" i="5"/>
  <c r="AN299" i="5"/>
  <c r="AN300" i="5"/>
  <c r="AN301" i="5"/>
  <c r="AN302" i="5"/>
  <c r="AN303" i="5"/>
  <c r="AN304" i="5"/>
  <c r="AN305" i="5"/>
  <c r="AN306" i="5"/>
  <c r="AN307" i="5"/>
  <c r="AN308" i="5"/>
  <c r="AN309" i="5"/>
  <c r="AN310" i="5"/>
  <c r="AN311" i="5"/>
  <c r="AN312" i="5"/>
  <c r="AN313" i="5"/>
  <c r="AN314" i="5"/>
  <c r="AN315" i="5"/>
  <c r="AN316" i="5"/>
  <c r="AN317" i="5"/>
  <c r="AN318" i="5"/>
  <c r="AN319" i="5"/>
  <c r="AN320" i="5"/>
  <c r="AN321" i="5"/>
  <c r="AN322" i="5"/>
  <c r="AN323" i="5"/>
  <c r="AN324" i="5"/>
  <c r="AN325" i="5"/>
  <c r="AN326" i="5"/>
  <c r="AN327" i="5"/>
  <c r="AN328" i="5"/>
  <c r="AN329" i="5"/>
  <c r="AN330" i="5"/>
  <c r="AN331" i="5"/>
  <c r="AN332" i="5"/>
  <c r="AN333" i="5"/>
  <c r="AN334" i="5"/>
  <c r="AN335" i="5"/>
  <c r="AN336" i="5"/>
  <c r="AN337" i="5"/>
  <c r="AN338" i="5"/>
  <c r="AN339" i="5"/>
  <c r="AN340" i="5"/>
  <c r="AN341" i="5"/>
  <c r="AN342" i="5"/>
  <c r="AN343" i="5"/>
  <c r="AN344" i="5"/>
  <c r="AN345" i="5"/>
  <c r="AN346" i="5"/>
  <c r="AN347" i="5"/>
  <c r="AN348" i="5"/>
  <c r="AN349" i="5"/>
  <c r="AN350" i="5"/>
  <c r="AN351" i="5"/>
  <c r="AN352" i="5"/>
  <c r="AN353" i="5"/>
  <c r="AN354" i="5"/>
  <c r="AN355" i="5"/>
  <c r="AN356" i="5"/>
  <c r="AN357" i="5"/>
  <c r="AN358" i="5"/>
  <c r="AN359" i="5"/>
  <c r="AN360" i="5"/>
  <c r="AN361" i="5"/>
  <c r="AN362" i="5"/>
  <c r="AN363" i="5"/>
  <c r="AN364" i="5"/>
  <c r="AN365" i="5"/>
  <c r="AN366" i="5"/>
  <c r="AN367" i="5"/>
  <c r="AN368" i="5"/>
  <c r="AN369" i="5"/>
  <c r="AN370" i="5"/>
  <c r="AN371" i="5"/>
  <c r="AN372" i="5"/>
  <c r="AN373" i="5"/>
  <c r="AN374" i="5"/>
  <c r="AN375" i="5"/>
  <c r="AN376" i="5"/>
  <c r="AN377" i="5"/>
  <c r="AN378" i="5"/>
  <c r="AN379" i="5"/>
  <c r="AN380" i="5"/>
  <c r="AN381" i="5"/>
  <c r="AN382" i="5"/>
  <c r="AN383" i="5"/>
  <c r="AN384" i="5"/>
  <c r="AN2" i="5"/>
  <c r="AM3" i="5"/>
  <c r="AM4" i="5"/>
  <c r="AM5" i="5"/>
  <c r="AM6" i="5"/>
  <c r="AM7" i="5"/>
  <c r="AM8" i="5"/>
  <c r="AM9" i="5"/>
  <c r="AM10" i="5"/>
  <c r="AM11" i="5"/>
  <c r="AM12" i="5"/>
  <c r="AM13" i="5"/>
  <c r="AM14" i="5"/>
  <c r="AM15" i="5"/>
  <c r="AM16" i="5"/>
  <c r="AM17" i="5"/>
  <c r="AM18" i="5"/>
  <c r="AM19" i="5"/>
  <c r="AM20" i="5"/>
  <c r="AM21" i="5"/>
  <c r="AM22" i="5"/>
  <c r="AM23" i="5"/>
  <c r="AM24" i="5"/>
  <c r="AM25" i="5"/>
  <c r="AM26" i="5"/>
  <c r="AM27" i="5"/>
  <c r="AM28" i="5"/>
  <c r="AM29" i="5"/>
  <c r="AM30" i="5"/>
  <c r="AM31" i="5"/>
  <c r="AM32" i="5"/>
  <c r="AM33" i="5"/>
  <c r="AM34" i="5"/>
  <c r="AM35" i="5"/>
  <c r="AM36" i="5"/>
  <c r="AM37" i="5"/>
  <c r="AM38" i="5"/>
  <c r="AM39" i="5"/>
  <c r="AM40" i="5"/>
  <c r="AM41" i="5"/>
  <c r="AM42" i="5"/>
  <c r="AM43" i="5"/>
  <c r="AM44" i="5"/>
  <c r="AM45" i="5"/>
  <c r="AM46" i="5"/>
  <c r="AM47" i="5"/>
  <c r="AM48" i="5"/>
  <c r="AM49" i="5"/>
  <c r="AM50" i="5"/>
  <c r="AM51" i="5"/>
  <c r="AM52" i="5"/>
  <c r="AM53" i="5"/>
  <c r="AM54" i="5"/>
  <c r="AM55" i="5"/>
  <c r="AM56" i="5"/>
  <c r="AM57" i="5"/>
  <c r="AM58" i="5"/>
  <c r="AM59" i="5"/>
  <c r="AM60" i="5"/>
  <c r="AM61" i="5"/>
  <c r="AM62" i="5"/>
  <c r="AM63" i="5"/>
  <c r="AM64" i="5"/>
  <c r="AM65" i="5"/>
  <c r="AM66" i="5"/>
  <c r="AM67" i="5"/>
  <c r="AM68" i="5"/>
  <c r="AM69" i="5"/>
  <c r="AM70" i="5"/>
  <c r="AM71" i="5"/>
  <c r="AM72" i="5"/>
  <c r="AM73" i="5"/>
  <c r="AM74" i="5"/>
  <c r="AM75" i="5"/>
  <c r="AM76" i="5"/>
  <c r="AM77" i="5"/>
  <c r="AM78" i="5"/>
  <c r="AM79" i="5"/>
  <c r="AM80" i="5"/>
  <c r="AM81" i="5"/>
  <c r="AM82" i="5"/>
  <c r="AM83" i="5"/>
  <c r="AM84" i="5"/>
  <c r="AM85" i="5"/>
  <c r="AM86" i="5"/>
  <c r="AM87" i="5"/>
  <c r="AM88" i="5"/>
  <c r="AM89" i="5"/>
  <c r="AM90" i="5"/>
  <c r="AM91" i="5"/>
  <c r="AM92" i="5"/>
  <c r="AM93" i="5"/>
  <c r="AM94" i="5"/>
  <c r="AM95" i="5"/>
  <c r="AM96" i="5"/>
  <c r="AM97" i="5"/>
  <c r="AM98" i="5"/>
  <c r="AM99" i="5"/>
  <c r="AM100" i="5"/>
  <c r="AM101" i="5"/>
  <c r="AM102" i="5"/>
  <c r="AM103" i="5"/>
  <c r="AM104" i="5"/>
  <c r="AM105" i="5"/>
  <c r="AM106" i="5"/>
  <c r="AM107" i="5"/>
  <c r="AM108" i="5"/>
  <c r="AM109" i="5"/>
  <c r="AM110" i="5"/>
  <c r="AM111" i="5"/>
  <c r="AM112" i="5"/>
  <c r="AM113" i="5"/>
  <c r="AM114" i="5"/>
  <c r="AM115" i="5"/>
  <c r="AM116" i="5"/>
  <c r="AM117" i="5"/>
  <c r="AM118" i="5"/>
  <c r="AM119" i="5"/>
  <c r="AM120" i="5"/>
  <c r="AM121" i="5"/>
  <c r="AM122" i="5"/>
  <c r="AM123" i="5"/>
  <c r="AM124" i="5"/>
  <c r="AM125" i="5"/>
  <c r="AM126" i="5"/>
  <c r="AM127" i="5"/>
  <c r="AM128" i="5"/>
  <c r="AM129" i="5"/>
  <c r="AM130" i="5"/>
  <c r="AM131" i="5"/>
  <c r="AM132" i="5"/>
  <c r="AM133" i="5"/>
  <c r="AM134" i="5"/>
  <c r="AM135" i="5"/>
  <c r="AM136" i="5"/>
  <c r="AM137" i="5"/>
  <c r="AM138" i="5"/>
  <c r="AM139" i="5"/>
  <c r="AM140" i="5"/>
  <c r="AM141" i="5"/>
  <c r="AM142" i="5"/>
  <c r="AM143" i="5"/>
  <c r="AM144" i="5"/>
  <c r="AM145" i="5"/>
  <c r="AM146" i="5"/>
  <c r="AM147" i="5"/>
  <c r="AM148" i="5"/>
  <c r="AM149" i="5"/>
  <c r="AM150" i="5"/>
  <c r="AM151" i="5"/>
  <c r="AM152" i="5"/>
  <c r="AM153" i="5"/>
  <c r="AM154" i="5"/>
  <c r="AM155" i="5"/>
  <c r="AM156" i="5"/>
  <c r="AM157" i="5"/>
  <c r="AM158" i="5"/>
  <c r="AM159" i="5"/>
  <c r="AM160" i="5"/>
  <c r="AM161" i="5"/>
  <c r="AM162" i="5"/>
  <c r="AM163" i="5"/>
  <c r="AM164" i="5"/>
  <c r="AM165" i="5"/>
  <c r="AM166" i="5"/>
  <c r="AM167" i="5"/>
  <c r="AM168" i="5"/>
  <c r="AM169" i="5"/>
  <c r="AM170" i="5"/>
  <c r="AM171" i="5"/>
  <c r="AM172" i="5"/>
  <c r="AM173" i="5"/>
  <c r="AM174" i="5"/>
  <c r="AM175" i="5"/>
  <c r="AM176" i="5"/>
  <c r="AM177" i="5"/>
  <c r="AM178" i="5"/>
  <c r="AM179" i="5"/>
  <c r="AM180" i="5"/>
  <c r="AM181" i="5"/>
  <c r="AM182" i="5"/>
  <c r="AM183" i="5"/>
  <c r="AM184" i="5"/>
  <c r="AM185" i="5"/>
  <c r="AM186" i="5"/>
  <c r="AM187" i="5"/>
  <c r="AM188" i="5"/>
  <c r="AM189" i="5"/>
  <c r="AM190" i="5"/>
  <c r="AM191" i="5"/>
  <c r="AM192" i="5"/>
  <c r="AM193" i="5"/>
  <c r="AM194" i="5"/>
  <c r="AM195" i="5"/>
  <c r="AM196" i="5"/>
  <c r="AM197" i="5"/>
  <c r="AM198" i="5"/>
  <c r="AM199" i="5"/>
  <c r="AM200" i="5"/>
  <c r="AM201" i="5"/>
  <c r="AM202" i="5"/>
  <c r="AM203" i="5"/>
  <c r="AM204" i="5"/>
  <c r="AM205" i="5"/>
  <c r="AM206" i="5"/>
  <c r="AM207" i="5"/>
  <c r="AM208" i="5"/>
  <c r="AM209" i="5"/>
  <c r="AM210" i="5"/>
  <c r="AM211" i="5"/>
  <c r="AM212" i="5"/>
  <c r="AM213" i="5"/>
  <c r="AM214" i="5"/>
  <c r="AM215" i="5"/>
  <c r="AM216" i="5"/>
  <c r="AM217" i="5"/>
  <c r="AM218" i="5"/>
  <c r="AM219" i="5"/>
  <c r="AM220" i="5"/>
  <c r="AM221" i="5"/>
  <c r="AM222" i="5"/>
  <c r="AM223" i="5"/>
  <c r="AM224" i="5"/>
  <c r="AM225" i="5"/>
  <c r="AM226" i="5"/>
  <c r="AM227" i="5"/>
  <c r="AM228" i="5"/>
  <c r="AM229" i="5"/>
  <c r="AM230" i="5"/>
  <c r="AM231" i="5"/>
  <c r="AM232" i="5"/>
  <c r="AM233" i="5"/>
  <c r="AM234" i="5"/>
  <c r="AM235" i="5"/>
  <c r="AM236" i="5"/>
  <c r="AM237" i="5"/>
  <c r="AM238" i="5"/>
  <c r="AM239" i="5"/>
  <c r="AM240" i="5"/>
  <c r="AM241" i="5"/>
  <c r="AM242" i="5"/>
  <c r="AM243" i="5"/>
  <c r="AM244" i="5"/>
  <c r="AM245" i="5"/>
  <c r="AM246" i="5"/>
  <c r="AM247" i="5"/>
  <c r="AM248" i="5"/>
  <c r="AM249" i="5"/>
  <c r="AM250" i="5"/>
  <c r="AM251" i="5"/>
  <c r="AM252" i="5"/>
  <c r="AM253" i="5"/>
  <c r="AM254" i="5"/>
  <c r="AM255" i="5"/>
  <c r="AM256" i="5"/>
  <c r="AM257" i="5"/>
  <c r="AM258" i="5"/>
  <c r="AM259" i="5"/>
  <c r="AM260" i="5"/>
  <c r="AM261" i="5"/>
  <c r="AM262" i="5"/>
  <c r="AM263" i="5"/>
  <c r="AM264" i="5"/>
  <c r="AM265" i="5"/>
  <c r="AM266" i="5"/>
  <c r="AM267" i="5"/>
  <c r="AM268" i="5"/>
  <c r="AM269" i="5"/>
  <c r="AM270" i="5"/>
  <c r="AM271" i="5"/>
  <c r="AM272" i="5"/>
  <c r="AM273" i="5"/>
  <c r="AM274" i="5"/>
  <c r="AM275" i="5"/>
  <c r="AM276" i="5"/>
  <c r="AM277" i="5"/>
  <c r="AM278" i="5"/>
  <c r="AM279" i="5"/>
  <c r="AM280" i="5"/>
  <c r="AM281" i="5"/>
  <c r="AM282" i="5"/>
  <c r="AM283" i="5"/>
  <c r="AM284" i="5"/>
  <c r="AM285" i="5"/>
  <c r="AM286" i="5"/>
  <c r="AM287" i="5"/>
  <c r="AM288" i="5"/>
  <c r="AM289" i="5"/>
  <c r="AM290" i="5"/>
  <c r="AM291" i="5"/>
  <c r="AM292" i="5"/>
  <c r="AM293" i="5"/>
  <c r="AM294" i="5"/>
  <c r="AM295" i="5"/>
  <c r="AM296" i="5"/>
  <c r="AM297" i="5"/>
  <c r="AM298" i="5"/>
  <c r="AM299" i="5"/>
  <c r="AM300" i="5"/>
  <c r="AM301" i="5"/>
  <c r="AM302" i="5"/>
  <c r="AM303" i="5"/>
  <c r="AM304" i="5"/>
  <c r="AM305" i="5"/>
  <c r="AM306" i="5"/>
  <c r="AM307" i="5"/>
  <c r="AM308" i="5"/>
  <c r="AM309" i="5"/>
  <c r="AM310" i="5"/>
  <c r="AM311" i="5"/>
  <c r="AM312" i="5"/>
  <c r="AM313" i="5"/>
  <c r="AM314" i="5"/>
  <c r="AM315" i="5"/>
  <c r="AM316" i="5"/>
  <c r="AM317" i="5"/>
  <c r="AM318" i="5"/>
  <c r="AM319" i="5"/>
  <c r="AM320" i="5"/>
  <c r="AM321" i="5"/>
  <c r="AM322" i="5"/>
  <c r="AM323" i="5"/>
  <c r="AM324" i="5"/>
  <c r="AM325" i="5"/>
  <c r="AM326" i="5"/>
  <c r="AM327" i="5"/>
  <c r="AM328" i="5"/>
  <c r="AM329" i="5"/>
  <c r="AM330" i="5"/>
  <c r="AM331" i="5"/>
  <c r="AM332" i="5"/>
  <c r="AM333" i="5"/>
  <c r="AM334" i="5"/>
  <c r="AM335" i="5"/>
  <c r="AM336" i="5"/>
  <c r="AM337" i="5"/>
  <c r="AM338" i="5"/>
  <c r="AM339" i="5"/>
  <c r="AM340" i="5"/>
  <c r="AM341" i="5"/>
  <c r="AM342" i="5"/>
  <c r="AM343" i="5"/>
  <c r="AM344" i="5"/>
  <c r="AM345" i="5"/>
  <c r="AM346" i="5"/>
  <c r="AM347" i="5"/>
  <c r="AM348" i="5"/>
  <c r="AM349" i="5"/>
  <c r="AM350" i="5"/>
  <c r="AM351" i="5"/>
  <c r="AM352" i="5"/>
  <c r="AM353" i="5"/>
  <c r="AM354" i="5"/>
  <c r="AM355" i="5"/>
  <c r="AM356" i="5"/>
  <c r="AM357" i="5"/>
  <c r="AM358" i="5"/>
  <c r="AM359" i="5"/>
  <c r="AM360" i="5"/>
  <c r="AM361" i="5"/>
  <c r="AM362" i="5"/>
  <c r="AM363" i="5"/>
  <c r="AM364" i="5"/>
  <c r="AM365" i="5"/>
  <c r="AM366" i="5"/>
  <c r="AM367" i="5"/>
  <c r="AM368" i="5"/>
  <c r="AM369" i="5"/>
  <c r="AM370" i="5"/>
  <c r="AM371" i="5"/>
  <c r="AM372" i="5"/>
  <c r="AM373" i="5"/>
  <c r="AM374" i="5"/>
  <c r="AM375" i="5"/>
  <c r="AM376" i="5"/>
  <c r="AM377" i="5"/>
  <c r="AM378" i="5"/>
  <c r="AM379" i="5"/>
  <c r="AM380" i="5"/>
  <c r="AM381" i="5"/>
  <c r="AM382" i="5"/>
  <c r="AM383" i="5"/>
  <c r="AM384" i="5"/>
  <c r="AM2" i="5"/>
  <c r="AL3" i="5"/>
  <c r="AL4" i="5"/>
  <c r="AL5" i="5"/>
  <c r="AL6" i="5"/>
  <c r="AL7" i="5"/>
  <c r="AL8" i="5"/>
  <c r="AL9" i="5"/>
  <c r="AL10" i="5"/>
  <c r="AL11" i="5"/>
  <c r="AL12" i="5"/>
  <c r="AL13" i="5"/>
  <c r="AL14" i="5"/>
  <c r="AL15" i="5"/>
  <c r="AL16" i="5"/>
  <c r="AL17" i="5"/>
  <c r="AL18" i="5"/>
  <c r="AL19" i="5"/>
  <c r="AL20" i="5"/>
  <c r="AL21" i="5"/>
  <c r="AL22" i="5"/>
  <c r="AL23" i="5"/>
  <c r="AL24" i="5"/>
  <c r="AL25" i="5"/>
  <c r="AL26" i="5"/>
  <c r="AL27" i="5"/>
  <c r="AL28" i="5"/>
  <c r="AL29" i="5"/>
  <c r="AL30" i="5"/>
  <c r="AL31" i="5"/>
  <c r="AL32" i="5"/>
  <c r="AL33" i="5"/>
  <c r="AL34" i="5"/>
  <c r="AL35" i="5"/>
  <c r="AL36" i="5"/>
  <c r="AL37" i="5"/>
  <c r="AL38" i="5"/>
  <c r="AL39" i="5"/>
  <c r="AL40" i="5"/>
  <c r="AL41" i="5"/>
  <c r="AL42" i="5"/>
  <c r="AL43" i="5"/>
  <c r="AL44" i="5"/>
  <c r="AL45" i="5"/>
  <c r="AL46" i="5"/>
  <c r="AL47" i="5"/>
  <c r="AL48" i="5"/>
  <c r="AL49" i="5"/>
  <c r="AL50" i="5"/>
  <c r="AL51" i="5"/>
  <c r="AL52" i="5"/>
  <c r="AL53" i="5"/>
  <c r="AL54" i="5"/>
  <c r="AL55" i="5"/>
  <c r="AL56" i="5"/>
  <c r="AL57" i="5"/>
  <c r="AL58" i="5"/>
  <c r="AL59" i="5"/>
  <c r="AL60" i="5"/>
  <c r="AL61" i="5"/>
  <c r="AL62" i="5"/>
  <c r="AL63" i="5"/>
  <c r="AL64" i="5"/>
  <c r="AL65" i="5"/>
  <c r="AL66" i="5"/>
  <c r="AL67" i="5"/>
  <c r="AL68" i="5"/>
  <c r="AL69" i="5"/>
  <c r="AL70" i="5"/>
  <c r="AL71" i="5"/>
  <c r="AL72" i="5"/>
  <c r="AL73" i="5"/>
  <c r="AL74" i="5"/>
  <c r="AL75" i="5"/>
  <c r="AL76" i="5"/>
  <c r="AL77" i="5"/>
  <c r="AL78" i="5"/>
  <c r="AL79" i="5"/>
  <c r="AL80" i="5"/>
  <c r="AL81" i="5"/>
  <c r="AL82" i="5"/>
  <c r="AL83" i="5"/>
  <c r="AL84" i="5"/>
  <c r="AL85" i="5"/>
  <c r="AL86" i="5"/>
  <c r="AL87" i="5"/>
  <c r="AL88" i="5"/>
  <c r="AL89" i="5"/>
  <c r="AL90" i="5"/>
  <c r="AL91" i="5"/>
  <c r="AL92" i="5"/>
  <c r="AL93" i="5"/>
  <c r="AL94" i="5"/>
  <c r="AL95" i="5"/>
  <c r="AL96" i="5"/>
  <c r="AL97" i="5"/>
  <c r="AL98" i="5"/>
  <c r="AL99" i="5"/>
  <c r="AL100" i="5"/>
  <c r="AL101" i="5"/>
  <c r="AL102" i="5"/>
  <c r="AL103" i="5"/>
  <c r="AL104" i="5"/>
  <c r="AL105" i="5"/>
  <c r="AL106" i="5"/>
  <c r="AL107" i="5"/>
  <c r="AL108" i="5"/>
  <c r="AL109" i="5"/>
  <c r="AL110" i="5"/>
  <c r="AL111" i="5"/>
  <c r="AL112" i="5"/>
  <c r="AL113" i="5"/>
  <c r="AL114" i="5"/>
  <c r="AL115" i="5"/>
  <c r="AL116" i="5"/>
  <c r="AL117" i="5"/>
  <c r="AL118" i="5"/>
  <c r="AL119" i="5"/>
  <c r="AL120" i="5"/>
  <c r="AL121" i="5"/>
  <c r="AL122" i="5"/>
  <c r="AL123" i="5"/>
  <c r="AL124" i="5"/>
  <c r="AL125" i="5"/>
  <c r="AL126" i="5"/>
  <c r="AL127" i="5"/>
  <c r="AL128" i="5"/>
  <c r="AL129" i="5"/>
  <c r="AL130" i="5"/>
  <c r="AL131" i="5"/>
  <c r="AL132" i="5"/>
  <c r="AL133" i="5"/>
  <c r="AL134" i="5"/>
  <c r="AL135" i="5"/>
  <c r="AL136" i="5"/>
  <c r="AL137" i="5"/>
  <c r="AL138" i="5"/>
  <c r="AL139" i="5"/>
  <c r="AL140" i="5"/>
  <c r="AL141" i="5"/>
  <c r="AL142" i="5"/>
  <c r="AL143" i="5"/>
  <c r="AL144" i="5"/>
  <c r="AL145" i="5"/>
  <c r="AL146" i="5"/>
  <c r="AL147" i="5"/>
  <c r="AL148" i="5"/>
  <c r="AL149" i="5"/>
  <c r="AL150" i="5"/>
  <c r="AL151" i="5"/>
  <c r="AL152" i="5"/>
  <c r="AL153" i="5"/>
  <c r="AL154" i="5"/>
  <c r="AL155" i="5"/>
  <c r="AL156" i="5"/>
  <c r="AL157" i="5"/>
  <c r="AL158" i="5"/>
  <c r="AL159" i="5"/>
  <c r="AL160" i="5"/>
  <c r="AL161" i="5"/>
  <c r="AL162" i="5"/>
  <c r="AL163" i="5"/>
  <c r="AL164" i="5"/>
  <c r="AL165" i="5"/>
  <c r="AL166" i="5"/>
  <c r="AL167" i="5"/>
  <c r="AL168" i="5"/>
  <c r="AL169" i="5"/>
  <c r="AL170" i="5"/>
  <c r="AL171" i="5"/>
  <c r="AL172" i="5"/>
  <c r="AL173" i="5"/>
  <c r="AL174" i="5"/>
  <c r="AL175" i="5"/>
  <c r="AL176" i="5"/>
  <c r="AL177" i="5"/>
  <c r="AL178" i="5"/>
  <c r="AL179" i="5"/>
  <c r="AL180" i="5"/>
  <c r="AL181" i="5"/>
  <c r="AL182" i="5"/>
  <c r="AL183" i="5"/>
  <c r="AL184" i="5"/>
  <c r="AL185" i="5"/>
  <c r="AL186" i="5"/>
  <c r="AL187" i="5"/>
  <c r="AL188" i="5"/>
  <c r="AL189" i="5"/>
  <c r="AL190" i="5"/>
  <c r="AL191" i="5"/>
  <c r="AL192" i="5"/>
  <c r="AL193" i="5"/>
  <c r="AL194" i="5"/>
  <c r="AL195" i="5"/>
  <c r="AL196" i="5"/>
  <c r="AL197" i="5"/>
  <c r="AL198" i="5"/>
  <c r="AL199" i="5"/>
  <c r="AL200" i="5"/>
  <c r="AL201" i="5"/>
  <c r="AL202" i="5"/>
  <c r="AL203" i="5"/>
  <c r="AL204" i="5"/>
  <c r="AL205" i="5"/>
  <c r="AL206" i="5"/>
  <c r="AL207" i="5"/>
  <c r="AL208" i="5"/>
  <c r="AL209" i="5"/>
  <c r="AL210" i="5"/>
  <c r="AL211" i="5"/>
  <c r="AL212" i="5"/>
  <c r="AL213" i="5"/>
  <c r="AL214" i="5"/>
  <c r="AL215" i="5"/>
  <c r="AL216" i="5"/>
  <c r="AL217" i="5"/>
  <c r="AL218" i="5"/>
  <c r="AL219" i="5"/>
  <c r="AL220" i="5"/>
  <c r="AL221" i="5"/>
  <c r="AL222" i="5"/>
  <c r="AL223" i="5"/>
  <c r="AL224" i="5"/>
  <c r="AL225" i="5"/>
  <c r="AL226" i="5"/>
  <c r="AL227" i="5"/>
  <c r="AL228" i="5"/>
  <c r="AL229" i="5"/>
  <c r="AL230" i="5"/>
  <c r="AL231" i="5"/>
  <c r="AL232" i="5"/>
  <c r="AL233" i="5"/>
  <c r="AL234" i="5"/>
  <c r="AL235" i="5"/>
  <c r="AL236" i="5"/>
  <c r="AL237" i="5"/>
  <c r="AL238" i="5"/>
  <c r="AL239" i="5"/>
  <c r="AL240" i="5"/>
  <c r="AL241" i="5"/>
  <c r="AL242" i="5"/>
  <c r="AL243" i="5"/>
  <c r="AL244" i="5"/>
  <c r="AL245" i="5"/>
  <c r="AL246" i="5"/>
  <c r="AL247" i="5"/>
  <c r="AL248" i="5"/>
  <c r="AL249" i="5"/>
  <c r="AL250" i="5"/>
  <c r="AL251" i="5"/>
  <c r="AL252" i="5"/>
  <c r="AL253" i="5"/>
  <c r="AL254" i="5"/>
  <c r="AL255" i="5"/>
  <c r="AL256" i="5"/>
  <c r="AL257" i="5"/>
  <c r="AL258" i="5"/>
  <c r="AL259" i="5"/>
  <c r="AL260" i="5"/>
  <c r="AL261" i="5"/>
  <c r="AL262" i="5"/>
  <c r="AL263" i="5"/>
  <c r="AL264" i="5"/>
  <c r="AL265" i="5"/>
  <c r="AL266" i="5"/>
  <c r="AL267" i="5"/>
  <c r="AL268" i="5"/>
  <c r="AL269" i="5"/>
  <c r="AL270" i="5"/>
  <c r="AL271" i="5"/>
  <c r="AL272" i="5"/>
  <c r="AL273" i="5"/>
  <c r="AL274" i="5"/>
  <c r="AL275" i="5"/>
  <c r="AL276" i="5"/>
  <c r="AL277" i="5"/>
  <c r="AL278" i="5"/>
  <c r="AL279" i="5"/>
  <c r="AL280" i="5"/>
  <c r="AL281" i="5"/>
  <c r="AL282" i="5"/>
  <c r="AL283" i="5"/>
  <c r="AL284" i="5"/>
  <c r="AL285" i="5"/>
  <c r="AL286" i="5"/>
  <c r="AL287" i="5"/>
  <c r="AL288" i="5"/>
  <c r="AL289" i="5"/>
  <c r="AL290" i="5"/>
  <c r="AL291" i="5"/>
  <c r="AL292" i="5"/>
  <c r="AL293" i="5"/>
  <c r="AL294" i="5"/>
  <c r="AL295" i="5"/>
  <c r="AL296" i="5"/>
  <c r="AL297" i="5"/>
  <c r="AL298" i="5"/>
  <c r="AL299" i="5"/>
  <c r="AL300" i="5"/>
  <c r="AL301" i="5"/>
  <c r="AL302" i="5"/>
  <c r="AL303" i="5"/>
  <c r="AL304" i="5"/>
  <c r="AL305" i="5"/>
  <c r="AL306" i="5"/>
  <c r="AL307" i="5"/>
  <c r="AL308" i="5"/>
  <c r="AL309" i="5"/>
  <c r="AL310" i="5"/>
  <c r="AL311" i="5"/>
  <c r="AL312" i="5"/>
  <c r="AL313" i="5"/>
  <c r="AL314" i="5"/>
  <c r="AL315" i="5"/>
  <c r="AL316" i="5"/>
  <c r="AL317" i="5"/>
  <c r="AL318" i="5"/>
  <c r="AL319" i="5"/>
  <c r="AL320" i="5"/>
  <c r="AL321" i="5"/>
  <c r="AL322" i="5"/>
  <c r="AL323" i="5"/>
  <c r="AL324" i="5"/>
  <c r="AL325" i="5"/>
  <c r="AL326" i="5"/>
  <c r="AL327" i="5"/>
  <c r="AL328" i="5"/>
  <c r="AL329" i="5"/>
  <c r="AL330" i="5"/>
  <c r="AL331" i="5"/>
  <c r="AL332" i="5"/>
  <c r="AL333" i="5"/>
  <c r="AL334" i="5"/>
  <c r="AL335" i="5"/>
  <c r="AL336" i="5"/>
  <c r="AL337" i="5"/>
  <c r="AL338" i="5"/>
  <c r="AL339" i="5"/>
  <c r="AL340" i="5"/>
  <c r="AL341" i="5"/>
  <c r="AL342" i="5"/>
  <c r="AL343" i="5"/>
  <c r="AL344" i="5"/>
  <c r="AL345" i="5"/>
  <c r="AL346" i="5"/>
  <c r="AL347" i="5"/>
  <c r="AL348" i="5"/>
  <c r="AL349" i="5"/>
  <c r="AL350" i="5"/>
  <c r="AL351" i="5"/>
  <c r="AL352" i="5"/>
  <c r="AL353" i="5"/>
  <c r="AL354" i="5"/>
  <c r="AL355" i="5"/>
  <c r="AL356" i="5"/>
  <c r="AL357" i="5"/>
  <c r="AL358" i="5"/>
  <c r="AL359" i="5"/>
  <c r="AL360" i="5"/>
  <c r="AL361" i="5"/>
  <c r="AL362" i="5"/>
  <c r="AL363" i="5"/>
  <c r="AL364" i="5"/>
  <c r="AL365" i="5"/>
  <c r="AL366" i="5"/>
  <c r="AL367" i="5"/>
  <c r="AL368" i="5"/>
  <c r="AL369" i="5"/>
  <c r="AL370" i="5"/>
  <c r="AL371" i="5"/>
  <c r="AL372" i="5"/>
  <c r="AL373" i="5"/>
  <c r="AL374" i="5"/>
  <c r="AL375" i="5"/>
  <c r="AL376" i="5"/>
  <c r="AL377" i="5"/>
  <c r="AL378" i="5"/>
  <c r="AL379" i="5"/>
  <c r="AL380" i="5"/>
  <c r="AL381" i="5"/>
  <c r="AL382" i="5"/>
  <c r="AL383" i="5"/>
  <c r="AL384" i="5"/>
  <c r="AL2" i="5"/>
  <c r="AK3" i="5"/>
  <c r="AK4" i="5"/>
  <c r="AK5" i="5"/>
  <c r="AK6" i="5"/>
  <c r="AK7" i="5"/>
  <c r="AK8" i="5"/>
  <c r="AK9" i="5"/>
  <c r="AK10" i="5"/>
  <c r="AK11" i="5"/>
  <c r="AK12" i="5"/>
  <c r="AK13" i="5"/>
  <c r="AK14" i="5"/>
  <c r="AK15" i="5"/>
  <c r="AK16" i="5"/>
  <c r="AK17" i="5"/>
  <c r="AK18" i="5"/>
  <c r="AK19" i="5"/>
  <c r="AK20" i="5"/>
  <c r="AK21" i="5"/>
  <c r="AK22" i="5"/>
  <c r="AK23" i="5"/>
  <c r="AK24" i="5"/>
  <c r="AK25" i="5"/>
  <c r="AK26" i="5"/>
  <c r="AK27" i="5"/>
  <c r="AK28" i="5"/>
  <c r="AK29" i="5"/>
  <c r="AK30" i="5"/>
  <c r="AK31" i="5"/>
  <c r="AK32" i="5"/>
  <c r="AK33" i="5"/>
  <c r="AK34" i="5"/>
  <c r="AK35" i="5"/>
  <c r="AK36" i="5"/>
  <c r="AK37" i="5"/>
  <c r="AK38" i="5"/>
  <c r="AK39" i="5"/>
  <c r="AK40" i="5"/>
  <c r="AK41" i="5"/>
  <c r="AK42" i="5"/>
  <c r="AK43" i="5"/>
  <c r="AK44" i="5"/>
  <c r="AK45" i="5"/>
  <c r="AK46" i="5"/>
  <c r="AK47" i="5"/>
  <c r="AK48" i="5"/>
  <c r="AK49" i="5"/>
  <c r="AK50" i="5"/>
  <c r="AK51" i="5"/>
  <c r="AK52" i="5"/>
  <c r="AK53" i="5"/>
  <c r="AK54" i="5"/>
  <c r="AK55" i="5"/>
  <c r="AK56" i="5"/>
  <c r="AK57" i="5"/>
  <c r="AK58" i="5"/>
  <c r="AK59" i="5"/>
  <c r="AK60" i="5"/>
  <c r="AK61" i="5"/>
  <c r="AK62" i="5"/>
  <c r="AK63" i="5"/>
  <c r="AK64" i="5"/>
  <c r="AK65" i="5"/>
  <c r="AK66" i="5"/>
  <c r="AK67" i="5"/>
  <c r="AK68" i="5"/>
  <c r="AK69" i="5"/>
  <c r="AK70" i="5"/>
  <c r="AK71" i="5"/>
  <c r="AK72" i="5"/>
  <c r="AK73" i="5"/>
  <c r="AK74" i="5"/>
  <c r="AK75" i="5"/>
  <c r="AK76" i="5"/>
  <c r="AK77" i="5"/>
  <c r="AK78" i="5"/>
  <c r="AK79" i="5"/>
  <c r="AK80" i="5"/>
  <c r="AK81" i="5"/>
  <c r="AK82" i="5"/>
  <c r="AK83" i="5"/>
  <c r="AK84" i="5"/>
  <c r="AK85" i="5"/>
  <c r="AK86" i="5"/>
  <c r="AK87" i="5"/>
  <c r="AK88" i="5"/>
  <c r="AK89" i="5"/>
  <c r="AK90" i="5"/>
  <c r="AK91" i="5"/>
  <c r="AK92" i="5"/>
  <c r="AK93" i="5"/>
  <c r="AK94" i="5"/>
  <c r="AK95" i="5"/>
  <c r="AK96" i="5"/>
  <c r="AK97" i="5"/>
  <c r="AK98" i="5"/>
  <c r="AK99" i="5"/>
  <c r="AK100" i="5"/>
  <c r="AK101" i="5"/>
  <c r="AK102" i="5"/>
  <c r="AK103" i="5"/>
  <c r="AK104" i="5"/>
  <c r="AK105" i="5"/>
  <c r="AK106" i="5"/>
  <c r="AK107" i="5"/>
  <c r="AK108" i="5"/>
  <c r="AK109" i="5"/>
  <c r="AK110" i="5"/>
  <c r="AK111" i="5"/>
  <c r="AK112" i="5"/>
  <c r="AK113" i="5"/>
  <c r="AK114" i="5"/>
  <c r="AK115" i="5"/>
  <c r="AK116" i="5"/>
  <c r="AK117" i="5"/>
  <c r="AK118" i="5"/>
  <c r="AK119" i="5"/>
  <c r="AK120" i="5"/>
  <c r="AK121" i="5"/>
  <c r="AK122" i="5"/>
  <c r="AK123" i="5"/>
  <c r="AK124" i="5"/>
  <c r="AK125" i="5"/>
  <c r="AK126" i="5"/>
  <c r="AK127" i="5"/>
  <c r="AK128" i="5"/>
  <c r="AK129" i="5"/>
  <c r="AK130" i="5"/>
  <c r="AK131" i="5"/>
  <c r="AK132" i="5"/>
  <c r="AK133" i="5"/>
  <c r="AK134" i="5"/>
  <c r="AK135" i="5"/>
  <c r="AK136" i="5"/>
  <c r="AK137" i="5"/>
  <c r="AK138" i="5"/>
  <c r="AK139" i="5"/>
  <c r="AK140" i="5"/>
  <c r="AK141" i="5"/>
  <c r="AK142" i="5"/>
  <c r="AK143" i="5"/>
  <c r="AK144" i="5"/>
  <c r="AK145" i="5"/>
  <c r="AK146" i="5"/>
  <c r="AK147" i="5"/>
  <c r="AK148" i="5"/>
  <c r="AK149" i="5"/>
  <c r="AK150" i="5"/>
  <c r="AK151" i="5"/>
  <c r="AK152" i="5"/>
  <c r="AK153" i="5"/>
  <c r="AK154" i="5"/>
  <c r="AK155" i="5"/>
  <c r="AK156" i="5"/>
  <c r="AK157" i="5"/>
  <c r="AK158" i="5"/>
  <c r="AK159" i="5"/>
  <c r="AK160" i="5"/>
  <c r="AK161" i="5"/>
  <c r="AK162" i="5"/>
  <c r="AK163" i="5"/>
  <c r="AK164" i="5"/>
  <c r="AK165" i="5"/>
  <c r="AK166" i="5"/>
  <c r="AK167" i="5"/>
  <c r="AK168" i="5"/>
  <c r="AK169" i="5"/>
  <c r="AK170" i="5"/>
  <c r="AK171" i="5"/>
  <c r="AK172" i="5"/>
  <c r="AK173" i="5"/>
  <c r="AK174" i="5"/>
  <c r="AK175" i="5"/>
  <c r="AK176" i="5"/>
  <c r="AK177" i="5"/>
  <c r="AK178" i="5"/>
  <c r="AK179" i="5"/>
  <c r="AK180" i="5"/>
  <c r="AK181" i="5"/>
  <c r="AK182" i="5"/>
  <c r="AK183" i="5"/>
  <c r="AK184" i="5"/>
  <c r="AK185" i="5"/>
  <c r="AK186" i="5"/>
  <c r="AK187" i="5"/>
  <c r="AK188" i="5"/>
  <c r="AK189" i="5"/>
  <c r="AK190" i="5"/>
  <c r="AK191" i="5"/>
  <c r="AK192" i="5"/>
  <c r="AK193" i="5"/>
  <c r="AK194" i="5"/>
  <c r="AK195" i="5"/>
  <c r="AK196" i="5"/>
  <c r="AK197" i="5"/>
  <c r="AK198" i="5"/>
  <c r="AK199" i="5"/>
  <c r="AK200" i="5"/>
  <c r="AK201" i="5"/>
  <c r="AK202" i="5"/>
  <c r="AK203" i="5"/>
  <c r="AK204" i="5"/>
  <c r="AK205" i="5"/>
  <c r="AK206" i="5"/>
  <c r="AK207" i="5"/>
  <c r="AK208" i="5"/>
  <c r="AK209" i="5"/>
  <c r="AK210" i="5"/>
  <c r="AK211" i="5"/>
  <c r="AK212" i="5"/>
  <c r="AK213" i="5"/>
  <c r="AK214" i="5"/>
  <c r="AK215" i="5"/>
  <c r="AK216" i="5"/>
  <c r="AK217" i="5"/>
  <c r="AK218" i="5"/>
  <c r="AK219" i="5"/>
  <c r="AK220" i="5"/>
  <c r="AK221" i="5"/>
  <c r="AK222" i="5"/>
  <c r="AK223" i="5"/>
  <c r="AK224" i="5"/>
  <c r="AK225" i="5"/>
  <c r="AK226" i="5"/>
  <c r="AK227" i="5"/>
  <c r="AK228" i="5"/>
  <c r="AK229" i="5"/>
  <c r="AK230" i="5"/>
  <c r="AK231" i="5"/>
  <c r="AK232" i="5"/>
  <c r="AK233" i="5"/>
  <c r="AK234" i="5"/>
  <c r="AK235" i="5"/>
  <c r="AK236" i="5"/>
  <c r="AK237" i="5"/>
  <c r="AK238" i="5"/>
  <c r="AK239" i="5"/>
  <c r="AK240" i="5"/>
  <c r="AK241" i="5"/>
  <c r="AK242" i="5"/>
  <c r="AK243" i="5"/>
  <c r="AK244" i="5"/>
  <c r="AK245" i="5"/>
  <c r="AK246" i="5"/>
  <c r="AK247" i="5"/>
  <c r="AK248" i="5"/>
  <c r="AK249" i="5"/>
  <c r="AK250" i="5"/>
  <c r="AK251" i="5"/>
  <c r="AK252" i="5"/>
  <c r="AK253" i="5"/>
  <c r="AK254" i="5"/>
  <c r="AK255" i="5"/>
  <c r="AK256" i="5"/>
  <c r="AK257" i="5"/>
  <c r="AK258" i="5"/>
  <c r="AK259" i="5"/>
  <c r="AK260" i="5"/>
  <c r="AK261" i="5"/>
  <c r="AK262" i="5"/>
  <c r="AK263" i="5"/>
  <c r="AK264" i="5"/>
  <c r="AK265" i="5"/>
  <c r="AK266" i="5"/>
  <c r="AK267" i="5"/>
  <c r="AK268" i="5"/>
  <c r="AK269" i="5"/>
  <c r="AK270" i="5"/>
  <c r="AK271" i="5"/>
  <c r="AK272" i="5"/>
  <c r="AK273" i="5"/>
  <c r="AK274" i="5"/>
  <c r="AK275" i="5"/>
  <c r="AK276" i="5"/>
  <c r="AK277" i="5"/>
  <c r="AK278" i="5"/>
  <c r="AK279" i="5"/>
  <c r="AK280" i="5"/>
  <c r="AK281" i="5"/>
  <c r="AK282" i="5"/>
  <c r="AK283" i="5"/>
  <c r="AK284" i="5"/>
  <c r="AK285" i="5"/>
  <c r="AK286" i="5"/>
  <c r="AK287" i="5"/>
  <c r="AK288" i="5"/>
  <c r="AK289" i="5"/>
  <c r="AK290" i="5"/>
  <c r="AK291" i="5"/>
  <c r="AK292" i="5"/>
  <c r="AK293" i="5"/>
  <c r="AK294" i="5"/>
  <c r="AK295" i="5"/>
  <c r="AK296" i="5"/>
  <c r="AK297" i="5"/>
  <c r="AK298" i="5"/>
  <c r="AK299" i="5"/>
  <c r="AK300" i="5"/>
  <c r="AK301" i="5"/>
  <c r="AK302" i="5"/>
  <c r="AK303" i="5"/>
  <c r="AK304" i="5"/>
  <c r="AK305" i="5"/>
  <c r="AK306" i="5"/>
  <c r="AK307" i="5"/>
  <c r="AK308" i="5"/>
  <c r="AK309" i="5"/>
  <c r="AK310" i="5"/>
  <c r="AK311" i="5"/>
  <c r="AK312" i="5"/>
  <c r="AK313" i="5"/>
  <c r="AK314" i="5"/>
  <c r="AK315" i="5"/>
  <c r="AK316" i="5"/>
  <c r="AK317" i="5"/>
  <c r="AK318" i="5"/>
  <c r="AK319" i="5"/>
  <c r="AK320" i="5"/>
  <c r="AK321" i="5"/>
  <c r="AK322" i="5"/>
  <c r="AK323" i="5"/>
  <c r="AK324" i="5"/>
  <c r="AK325" i="5"/>
  <c r="AK326" i="5"/>
  <c r="AK327" i="5"/>
  <c r="AK328" i="5"/>
  <c r="AK329" i="5"/>
  <c r="AK330" i="5"/>
  <c r="AK331" i="5"/>
  <c r="AK332" i="5"/>
  <c r="AK333" i="5"/>
  <c r="AK334" i="5"/>
  <c r="AK335" i="5"/>
  <c r="AK336" i="5"/>
  <c r="AK337" i="5"/>
  <c r="AK338" i="5"/>
  <c r="AK339" i="5"/>
  <c r="AK340" i="5"/>
  <c r="AK341" i="5"/>
  <c r="AK342" i="5"/>
  <c r="AK343" i="5"/>
  <c r="AK344" i="5"/>
  <c r="AK345" i="5"/>
  <c r="AK346" i="5"/>
  <c r="AK347" i="5"/>
  <c r="AK348" i="5"/>
  <c r="AK349" i="5"/>
  <c r="AK350" i="5"/>
  <c r="AK351" i="5"/>
  <c r="AK352" i="5"/>
  <c r="AK353" i="5"/>
  <c r="AK354" i="5"/>
  <c r="AK355" i="5"/>
  <c r="AK356" i="5"/>
  <c r="AK357" i="5"/>
  <c r="AK358" i="5"/>
  <c r="AK359" i="5"/>
  <c r="AK360" i="5"/>
  <c r="AK361" i="5"/>
  <c r="AK362" i="5"/>
  <c r="AK363" i="5"/>
  <c r="AK364" i="5"/>
  <c r="AK365" i="5"/>
  <c r="AK366" i="5"/>
  <c r="AK367" i="5"/>
  <c r="AK368" i="5"/>
  <c r="AK369" i="5"/>
  <c r="AK370" i="5"/>
  <c r="AK371" i="5"/>
  <c r="AK372" i="5"/>
  <c r="AK373" i="5"/>
  <c r="AK374" i="5"/>
  <c r="AK375" i="5"/>
  <c r="AK376" i="5"/>
  <c r="AK377" i="5"/>
  <c r="AK378" i="5"/>
  <c r="AK379" i="5"/>
  <c r="AK380" i="5"/>
  <c r="AK381" i="5"/>
  <c r="AK382" i="5"/>
  <c r="AK383" i="5"/>
  <c r="AK384" i="5"/>
  <c r="AK2" i="5"/>
  <c r="AJ3" i="5"/>
  <c r="AJ4" i="5"/>
  <c r="AJ5" i="5"/>
  <c r="AJ6" i="5"/>
  <c r="AJ7" i="5"/>
  <c r="AJ8" i="5"/>
  <c r="AJ9" i="5"/>
  <c r="AJ10" i="5"/>
  <c r="AJ11" i="5"/>
  <c r="AJ12" i="5"/>
  <c r="AJ13" i="5"/>
  <c r="AJ14" i="5"/>
  <c r="AJ15" i="5"/>
  <c r="AJ16" i="5"/>
  <c r="AJ17" i="5"/>
  <c r="AJ18" i="5"/>
  <c r="AJ19" i="5"/>
  <c r="AJ20" i="5"/>
  <c r="AJ21" i="5"/>
  <c r="AJ22" i="5"/>
  <c r="AJ23" i="5"/>
  <c r="AJ24" i="5"/>
  <c r="AJ25" i="5"/>
  <c r="AJ26" i="5"/>
  <c r="AJ27" i="5"/>
  <c r="AJ28" i="5"/>
  <c r="AJ29" i="5"/>
  <c r="AJ30" i="5"/>
  <c r="AJ31" i="5"/>
  <c r="AJ32" i="5"/>
  <c r="AJ33" i="5"/>
  <c r="AJ34" i="5"/>
  <c r="AJ35" i="5"/>
  <c r="AJ36" i="5"/>
  <c r="AJ37" i="5"/>
  <c r="AJ38" i="5"/>
  <c r="AJ39" i="5"/>
  <c r="AJ40" i="5"/>
  <c r="AJ41" i="5"/>
  <c r="AJ42" i="5"/>
  <c r="AJ43" i="5"/>
  <c r="AJ44" i="5"/>
  <c r="AJ45" i="5"/>
  <c r="AJ46" i="5"/>
  <c r="AJ47" i="5"/>
  <c r="AJ48" i="5"/>
  <c r="AJ49" i="5"/>
  <c r="AJ50" i="5"/>
  <c r="AJ51" i="5"/>
  <c r="AJ52" i="5"/>
  <c r="AJ53" i="5"/>
  <c r="AJ54" i="5"/>
  <c r="AJ55" i="5"/>
  <c r="AJ56" i="5"/>
  <c r="AJ57" i="5"/>
  <c r="AJ58" i="5"/>
  <c r="AJ59" i="5"/>
  <c r="AJ60" i="5"/>
  <c r="AJ61" i="5"/>
  <c r="AJ62" i="5"/>
  <c r="AJ63" i="5"/>
  <c r="AJ64" i="5"/>
  <c r="AJ65" i="5"/>
  <c r="AJ66" i="5"/>
  <c r="AJ67" i="5"/>
  <c r="AJ68" i="5"/>
  <c r="AJ69" i="5"/>
  <c r="AJ70" i="5"/>
  <c r="AJ71" i="5"/>
  <c r="AJ72" i="5"/>
  <c r="AJ73" i="5"/>
  <c r="AJ74" i="5"/>
  <c r="AJ75" i="5"/>
  <c r="AJ76" i="5"/>
  <c r="AJ77" i="5"/>
  <c r="AJ78" i="5"/>
  <c r="AJ79" i="5"/>
  <c r="AJ80" i="5"/>
  <c r="AJ81" i="5"/>
  <c r="AJ82" i="5"/>
  <c r="AJ83" i="5"/>
  <c r="AJ84" i="5"/>
  <c r="AJ85" i="5"/>
  <c r="AJ86" i="5"/>
  <c r="AJ87" i="5"/>
  <c r="AJ88" i="5"/>
  <c r="AJ89" i="5"/>
  <c r="AJ90" i="5"/>
  <c r="AJ91" i="5"/>
  <c r="AJ92" i="5"/>
  <c r="AJ93" i="5"/>
  <c r="AJ94" i="5"/>
  <c r="AJ95" i="5"/>
  <c r="AJ96" i="5"/>
  <c r="AJ97" i="5"/>
  <c r="AJ98" i="5"/>
  <c r="AJ99" i="5"/>
  <c r="AJ100" i="5"/>
  <c r="AJ101" i="5"/>
  <c r="AJ102" i="5"/>
  <c r="AJ103" i="5"/>
  <c r="AJ104" i="5"/>
  <c r="AJ105" i="5"/>
  <c r="AJ106" i="5"/>
  <c r="AJ107" i="5"/>
  <c r="AJ108" i="5"/>
  <c r="AJ109" i="5"/>
  <c r="AJ110" i="5"/>
  <c r="AJ111" i="5"/>
  <c r="AJ112" i="5"/>
  <c r="AJ113" i="5"/>
  <c r="AJ114" i="5"/>
  <c r="AJ115" i="5"/>
  <c r="AJ116" i="5"/>
  <c r="AJ117" i="5"/>
  <c r="AJ118" i="5"/>
  <c r="AJ119" i="5"/>
  <c r="AJ120" i="5"/>
  <c r="AJ121" i="5"/>
  <c r="AJ122" i="5"/>
  <c r="AJ123" i="5"/>
  <c r="AJ124" i="5"/>
  <c r="AJ125" i="5"/>
  <c r="AJ126" i="5"/>
  <c r="AJ127" i="5"/>
  <c r="AJ128" i="5"/>
  <c r="AJ129" i="5"/>
  <c r="AJ130" i="5"/>
  <c r="AJ131" i="5"/>
  <c r="AJ132" i="5"/>
  <c r="AJ133" i="5"/>
  <c r="AJ134" i="5"/>
  <c r="AJ135" i="5"/>
  <c r="AJ136" i="5"/>
  <c r="AJ137" i="5"/>
  <c r="AJ138" i="5"/>
  <c r="AJ139" i="5"/>
  <c r="AJ140" i="5"/>
  <c r="AJ141" i="5"/>
  <c r="AJ142" i="5"/>
  <c r="AJ143" i="5"/>
  <c r="AJ144" i="5"/>
  <c r="AJ145" i="5"/>
  <c r="AJ146" i="5"/>
  <c r="AJ147" i="5"/>
  <c r="AJ148" i="5"/>
  <c r="AJ149" i="5"/>
  <c r="AJ150" i="5"/>
  <c r="AJ151" i="5"/>
  <c r="AJ152" i="5"/>
  <c r="AJ153" i="5"/>
  <c r="AJ154" i="5"/>
  <c r="AJ155" i="5"/>
  <c r="AJ156" i="5"/>
  <c r="AJ157" i="5"/>
  <c r="AJ158" i="5"/>
  <c r="AJ159" i="5"/>
  <c r="AJ160" i="5"/>
  <c r="AJ161" i="5"/>
  <c r="AJ162" i="5"/>
  <c r="AJ163" i="5"/>
  <c r="AJ164" i="5"/>
  <c r="AJ165" i="5"/>
  <c r="AJ166" i="5"/>
  <c r="AJ167" i="5"/>
  <c r="AJ168" i="5"/>
  <c r="AJ169" i="5"/>
  <c r="AJ170" i="5"/>
  <c r="AJ171" i="5"/>
  <c r="AJ172" i="5"/>
  <c r="AJ173" i="5"/>
  <c r="AJ174" i="5"/>
  <c r="AJ175" i="5"/>
  <c r="AJ176" i="5"/>
  <c r="AJ177" i="5"/>
  <c r="AJ178" i="5"/>
  <c r="AJ179" i="5"/>
  <c r="AJ180" i="5"/>
  <c r="AJ181" i="5"/>
  <c r="AJ182" i="5"/>
  <c r="AJ183" i="5"/>
  <c r="AJ184" i="5"/>
  <c r="AJ185" i="5"/>
  <c r="AJ186" i="5"/>
  <c r="AJ187" i="5"/>
  <c r="AJ188" i="5"/>
  <c r="AJ189" i="5"/>
  <c r="AJ190" i="5"/>
  <c r="AJ191" i="5"/>
  <c r="AJ192" i="5"/>
  <c r="AJ193" i="5"/>
  <c r="AJ194" i="5"/>
  <c r="AJ195" i="5"/>
  <c r="AJ196" i="5"/>
  <c r="AJ197" i="5"/>
  <c r="AJ198" i="5"/>
  <c r="AJ199" i="5"/>
  <c r="AJ200" i="5"/>
  <c r="AJ201" i="5"/>
  <c r="AJ202" i="5"/>
  <c r="AJ203" i="5"/>
  <c r="AJ204" i="5"/>
  <c r="AJ205" i="5"/>
  <c r="AJ206" i="5"/>
  <c r="AJ207" i="5"/>
  <c r="AJ208" i="5"/>
  <c r="AJ209" i="5"/>
  <c r="AJ210" i="5"/>
  <c r="AJ211" i="5"/>
  <c r="AJ212" i="5"/>
  <c r="AJ213" i="5"/>
  <c r="AJ214" i="5"/>
  <c r="AJ215" i="5"/>
  <c r="AJ216" i="5"/>
  <c r="AJ217" i="5"/>
  <c r="AJ218" i="5"/>
  <c r="AJ219" i="5"/>
  <c r="AJ220" i="5"/>
  <c r="AJ221" i="5"/>
  <c r="AJ222" i="5"/>
  <c r="AJ223" i="5"/>
  <c r="AJ224" i="5"/>
  <c r="AJ225" i="5"/>
  <c r="AJ226" i="5"/>
  <c r="AJ227" i="5"/>
  <c r="AJ228" i="5"/>
  <c r="AJ229" i="5"/>
  <c r="AJ230" i="5"/>
  <c r="AJ231" i="5"/>
  <c r="AJ232" i="5"/>
  <c r="AJ233" i="5"/>
  <c r="AJ234" i="5"/>
  <c r="AJ235" i="5"/>
  <c r="AJ236" i="5"/>
  <c r="AJ237" i="5"/>
  <c r="AJ238" i="5"/>
  <c r="AJ239" i="5"/>
  <c r="AJ240" i="5"/>
  <c r="AJ241" i="5"/>
  <c r="AJ242" i="5"/>
  <c r="AJ243" i="5"/>
  <c r="AJ244" i="5"/>
  <c r="AJ245" i="5"/>
  <c r="AJ246" i="5"/>
  <c r="AJ247" i="5"/>
  <c r="AJ248" i="5"/>
  <c r="AJ249" i="5"/>
  <c r="AJ250" i="5"/>
  <c r="AJ251" i="5"/>
  <c r="AJ252" i="5"/>
  <c r="AJ253" i="5"/>
  <c r="AJ254" i="5"/>
  <c r="AJ255" i="5"/>
  <c r="AJ256" i="5"/>
  <c r="AJ257" i="5"/>
  <c r="AJ258" i="5"/>
  <c r="AJ259" i="5"/>
  <c r="AJ260" i="5"/>
  <c r="AJ261" i="5"/>
  <c r="AJ262" i="5"/>
  <c r="AJ263" i="5"/>
  <c r="AJ264" i="5"/>
  <c r="AJ265" i="5"/>
  <c r="AJ266" i="5"/>
  <c r="AJ267" i="5"/>
  <c r="AJ268" i="5"/>
  <c r="AJ269" i="5"/>
  <c r="AJ270" i="5"/>
  <c r="AJ271" i="5"/>
  <c r="AJ272" i="5"/>
  <c r="AJ273" i="5"/>
  <c r="AJ274" i="5"/>
  <c r="AJ275" i="5"/>
  <c r="AJ276" i="5"/>
  <c r="AJ277" i="5"/>
  <c r="AJ278" i="5"/>
  <c r="AJ279" i="5"/>
  <c r="AJ280" i="5"/>
  <c r="AJ281" i="5"/>
  <c r="AJ282" i="5"/>
  <c r="AJ283" i="5"/>
  <c r="AJ284" i="5"/>
  <c r="AJ285" i="5"/>
  <c r="AJ286" i="5"/>
  <c r="AJ287" i="5"/>
  <c r="AJ288" i="5"/>
  <c r="AJ289" i="5"/>
  <c r="AJ290" i="5"/>
  <c r="AJ291" i="5"/>
  <c r="AJ292" i="5"/>
  <c r="AJ293" i="5"/>
  <c r="AJ294" i="5"/>
  <c r="AJ295" i="5"/>
  <c r="AJ296" i="5"/>
  <c r="AJ297" i="5"/>
  <c r="AJ298" i="5"/>
  <c r="AJ299" i="5"/>
  <c r="AJ300" i="5"/>
  <c r="AJ301" i="5"/>
  <c r="AJ302" i="5"/>
  <c r="AJ303" i="5"/>
  <c r="AJ304" i="5"/>
  <c r="AJ305" i="5"/>
  <c r="AJ306" i="5"/>
  <c r="AJ307" i="5"/>
  <c r="AJ308" i="5"/>
  <c r="AJ309" i="5"/>
  <c r="AJ310" i="5"/>
  <c r="AJ311" i="5"/>
  <c r="AJ312" i="5"/>
  <c r="AJ313" i="5"/>
  <c r="AJ314" i="5"/>
  <c r="AJ315" i="5"/>
  <c r="AJ316" i="5"/>
  <c r="AJ317" i="5"/>
  <c r="AJ318" i="5"/>
  <c r="AJ319" i="5"/>
  <c r="AJ320" i="5"/>
  <c r="AJ321" i="5"/>
  <c r="AJ322" i="5"/>
  <c r="AJ323" i="5"/>
  <c r="AJ324" i="5"/>
  <c r="AJ325" i="5"/>
  <c r="AJ326" i="5"/>
  <c r="AJ327" i="5"/>
  <c r="AJ328" i="5"/>
  <c r="AJ329" i="5"/>
  <c r="AJ330" i="5"/>
  <c r="AJ331" i="5"/>
  <c r="AJ332" i="5"/>
  <c r="AJ333" i="5"/>
  <c r="AJ334" i="5"/>
  <c r="AJ335" i="5"/>
  <c r="AJ336" i="5"/>
  <c r="AJ337" i="5"/>
  <c r="AJ338" i="5"/>
  <c r="AJ339" i="5"/>
  <c r="AJ340" i="5"/>
  <c r="AJ341" i="5"/>
  <c r="AJ342" i="5"/>
  <c r="AJ343" i="5"/>
  <c r="AJ344" i="5"/>
  <c r="AJ345" i="5"/>
  <c r="AJ346" i="5"/>
  <c r="AJ347" i="5"/>
  <c r="AJ348" i="5"/>
  <c r="AJ349" i="5"/>
  <c r="AJ350" i="5"/>
  <c r="AJ351" i="5"/>
  <c r="AJ352" i="5"/>
  <c r="AJ353" i="5"/>
  <c r="AJ354" i="5"/>
  <c r="AJ355" i="5"/>
  <c r="AJ356" i="5"/>
  <c r="AJ357" i="5"/>
  <c r="AJ358" i="5"/>
  <c r="AJ359" i="5"/>
  <c r="AJ360" i="5"/>
  <c r="AJ361" i="5"/>
  <c r="AJ362" i="5"/>
  <c r="AJ363" i="5"/>
  <c r="AJ364" i="5"/>
  <c r="AJ365" i="5"/>
  <c r="AJ366" i="5"/>
  <c r="AJ367" i="5"/>
  <c r="AJ368" i="5"/>
  <c r="AJ369" i="5"/>
  <c r="AJ370" i="5"/>
  <c r="AJ371" i="5"/>
  <c r="AJ372" i="5"/>
  <c r="AJ373" i="5"/>
  <c r="AJ374" i="5"/>
  <c r="AJ375" i="5"/>
  <c r="AJ376" i="5"/>
  <c r="AJ377" i="5"/>
  <c r="AJ378" i="5"/>
  <c r="AJ379" i="5"/>
  <c r="AJ380" i="5"/>
  <c r="AJ381" i="5"/>
  <c r="AJ382" i="5"/>
  <c r="AJ383" i="5"/>
  <c r="AJ384" i="5"/>
  <c r="AJ2" i="5"/>
  <c r="AI3" i="5"/>
  <c r="AI4" i="5"/>
  <c r="AI5" i="5"/>
  <c r="AI6" i="5"/>
  <c r="AI7" i="5"/>
  <c r="AI8" i="5"/>
  <c r="AI9" i="5"/>
  <c r="AI10" i="5"/>
  <c r="AI11" i="5"/>
  <c r="AI12" i="5"/>
  <c r="AI13" i="5"/>
  <c r="AI14" i="5"/>
  <c r="AI15" i="5"/>
  <c r="AI16" i="5"/>
  <c r="AI17" i="5"/>
  <c r="AI18" i="5"/>
  <c r="AI19" i="5"/>
  <c r="AI20" i="5"/>
  <c r="AI21" i="5"/>
  <c r="AI22" i="5"/>
  <c r="AI23" i="5"/>
  <c r="AI24" i="5"/>
  <c r="AI25" i="5"/>
  <c r="AI26" i="5"/>
  <c r="AI27" i="5"/>
  <c r="AI28" i="5"/>
  <c r="AI29" i="5"/>
  <c r="AI30" i="5"/>
  <c r="AI31" i="5"/>
  <c r="AI32" i="5"/>
  <c r="AI33" i="5"/>
  <c r="AI34" i="5"/>
  <c r="AI35" i="5"/>
  <c r="AI36" i="5"/>
  <c r="AI37" i="5"/>
  <c r="AI38" i="5"/>
  <c r="AI39" i="5"/>
  <c r="AI40" i="5"/>
  <c r="AI41" i="5"/>
  <c r="AI42" i="5"/>
  <c r="AI43" i="5"/>
  <c r="AI44" i="5"/>
  <c r="AI45" i="5"/>
  <c r="AI46" i="5"/>
  <c r="AI47" i="5"/>
  <c r="AI48" i="5"/>
  <c r="AI49" i="5"/>
  <c r="AI50" i="5"/>
  <c r="AI51" i="5"/>
  <c r="AI52" i="5"/>
  <c r="AI53" i="5"/>
  <c r="AI54" i="5"/>
  <c r="AI55" i="5"/>
  <c r="AI56" i="5"/>
  <c r="AI57" i="5"/>
  <c r="AI58" i="5"/>
  <c r="AI59" i="5"/>
  <c r="AI60" i="5"/>
  <c r="AI61" i="5"/>
  <c r="AI62" i="5"/>
  <c r="AI63" i="5"/>
  <c r="AI64" i="5"/>
  <c r="AI65" i="5"/>
  <c r="AI66" i="5"/>
  <c r="AI67" i="5"/>
  <c r="AI68" i="5"/>
  <c r="AI69" i="5"/>
  <c r="AI70" i="5"/>
  <c r="AI71" i="5"/>
  <c r="AI72" i="5"/>
  <c r="AI73" i="5"/>
  <c r="AI74" i="5"/>
  <c r="AI75" i="5"/>
  <c r="AI76" i="5"/>
  <c r="AI77" i="5"/>
  <c r="AI78" i="5"/>
  <c r="AI79" i="5"/>
  <c r="AI80" i="5"/>
  <c r="AI81" i="5"/>
  <c r="AI82" i="5"/>
  <c r="AI83" i="5"/>
  <c r="AI84" i="5"/>
  <c r="AI85" i="5"/>
  <c r="AI86" i="5"/>
  <c r="AI87" i="5"/>
  <c r="AI88" i="5"/>
  <c r="AI89" i="5"/>
  <c r="AI90" i="5"/>
  <c r="AI91" i="5"/>
  <c r="AI92" i="5"/>
  <c r="AI93" i="5"/>
  <c r="AI94" i="5"/>
  <c r="AI95" i="5"/>
  <c r="AI96" i="5"/>
  <c r="AI97" i="5"/>
  <c r="AI98" i="5"/>
  <c r="AI99" i="5"/>
  <c r="AI100" i="5"/>
  <c r="AI101" i="5"/>
  <c r="AI102" i="5"/>
  <c r="AI103" i="5"/>
  <c r="AI104" i="5"/>
  <c r="AI105" i="5"/>
  <c r="AI106" i="5"/>
  <c r="AI107" i="5"/>
  <c r="AI108" i="5"/>
  <c r="AI109" i="5"/>
  <c r="AI110" i="5"/>
  <c r="AI111" i="5"/>
  <c r="AI112" i="5"/>
  <c r="AI113" i="5"/>
  <c r="AI114" i="5"/>
  <c r="AI115" i="5"/>
  <c r="AI116" i="5"/>
  <c r="AI117" i="5"/>
  <c r="AI118" i="5"/>
  <c r="AI119" i="5"/>
  <c r="AI120" i="5"/>
  <c r="AI121" i="5"/>
  <c r="AI122" i="5"/>
  <c r="AI123" i="5"/>
  <c r="AI124" i="5"/>
  <c r="AI125" i="5"/>
  <c r="AI126" i="5"/>
  <c r="AI127" i="5"/>
  <c r="AI128" i="5"/>
  <c r="AI129" i="5"/>
  <c r="AI130" i="5"/>
  <c r="AI131" i="5"/>
  <c r="AI132" i="5"/>
  <c r="AI133" i="5"/>
  <c r="AI134" i="5"/>
  <c r="AI135" i="5"/>
  <c r="AI136" i="5"/>
  <c r="AI137" i="5"/>
  <c r="AI138" i="5"/>
  <c r="AI139" i="5"/>
  <c r="AI140" i="5"/>
  <c r="AI141" i="5"/>
  <c r="AI142" i="5"/>
  <c r="AI143" i="5"/>
  <c r="AI144" i="5"/>
  <c r="AI145" i="5"/>
  <c r="AI146" i="5"/>
  <c r="AI147" i="5"/>
  <c r="AI148" i="5"/>
  <c r="AI149" i="5"/>
  <c r="AI150" i="5"/>
  <c r="AI151" i="5"/>
  <c r="AI152" i="5"/>
  <c r="AI153" i="5"/>
  <c r="AI154" i="5"/>
  <c r="AI155" i="5"/>
  <c r="AI156" i="5"/>
  <c r="AI157" i="5"/>
  <c r="AI158" i="5"/>
  <c r="AI159" i="5"/>
  <c r="AI160" i="5"/>
  <c r="AI161" i="5"/>
  <c r="AI162" i="5"/>
  <c r="AI163" i="5"/>
  <c r="AI164" i="5"/>
  <c r="AI165" i="5"/>
  <c r="AI166" i="5"/>
  <c r="AI167" i="5"/>
  <c r="AI168" i="5"/>
  <c r="AI169" i="5"/>
  <c r="AI170" i="5"/>
  <c r="AI171" i="5"/>
  <c r="AI172" i="5"/>
  <c r="AI173" i="5"/>
  <c r="AI174" i="5"/>
  <c r="AI175" i="5"/>
  <c r="AI176" i="5"/>
  <c r="AI177" i="5"/>
  <c r="AI178" i="5"/>
  <c r="AI179" i="5"/>
  <c r="AI180" i="5"/>
  <c r="AI181" i="5"/>
  <c r="AI182" i="5"/>
  <c r="AI183" i="5"/>
  <c r="AI184" i="5"/>
  <c r="AI185" i="5"/>
  <c r="AI186" i="5"/>
  <c r="AI187" i="5"/>
  <c r="AI188" i="5"/>
  <c r="AI189" i="5"/>
  <c r="AI190" i="5"/>
  <c r="AI191" i="5"/>
  <c r="AI192" i="5"/>
  <c r="AI193" i="5"/>
  <c r="AI194" i="5"/>
  <c r="AI195" i="5"/>
  <c r="AI196" i="5"/>
  <c r="AI197" i="5"/>
  <c r="AI198" i="5"/>
  <c r="AI199" i="5"/>
  <c r="AI200" i="5"/>
  <c r="AI201" i="5"/>
  <c r="AI202" i="5"/>
  <c r="AI203" i="5"/>
  <c r="AI204" i="5"/>
  <c r="AI205" i="5"/>
  <c r="AI206" i="5"/>
  <c r="AI207" i="5"/>
  <c r="AI208" i="5"/>
  <c r="AI209" i="5"/>
  <c r="AI210" i="5"/>
  <c r="AI211" i="5"/>
  <c r="AI212" i="5"/>
  <c r="AI213" i="5"/>
  <c r="AI214" i="5"/>
  <c r="AI215" i="5"/>
  <c r="AI216" i="5"/>
  <c r="AI217" i="5"/>
  <c r="AI218" i="5"/>
  <c r="AI219" i="5"/>
  <c r="AI220" i="5"/>
  <c r="AI221" i="5"/>
  <c r="AI222" i="5"/>
  <c r="AI223" i="5"/>
  <c r="AI224" i="5"/>
  <c r="AI225" i="5"/>
  <c r="AI226" i="5"/>
  <c r="AI227" i="5"/>
  <c r="AI228" i="5"/>
  <c r="AI229" i="5"/>
  <c r="AI230" i="5"/>
  <c r="AI231" i="5"/>
  <c r="AI232" i="5"/>
  <c r="AI233" i="5"/>
  <c r="AI234" i="5"/>
  <c r="AI235" i="5"/>
  <c r="AI236" i="5"/>
  <c r="AI237" i="5"/>
  <c r="AI238" i="5"/>
  <c r="AI239" i="5"/>
  <c r="AI240" i="5"/>
  <c r="AI241" i="5"/>
  <c r="AI242" i="5"/>
  <c r="AI243" i="5"/>
  <c r="AI244" i="5"/>
  <c r="AI245" i="5"/>
  <c r="AI246" i="5"/>
  <c r="AI247" i="5"/>
  <c r="AI248" i="5"/>
  <c r="AI249" i="5"/>
  <c r="AI250" i="5"/>
  <c r="AI251" i="5"/>
  <c r="AI252" i="5"/>
  <c r="AI253" i="5"/>
  <c r="AI254" i="5"/>
  <c r="AI255" i="5"/>
  <c r="AI256" i="5"/>
  <c r="AI257" i="5"/>
  <c r="AI258" i="5"/>
  <c r="AI259" i="5"/>
  <c r="AI260" i="5"/>
  <c r="AI261" i="5"/>
  <c r="AI262" i="5"/>
  <c r="AI263" i="5"/>
  <c r="AI264" i="5"/>
  <c r="AI265" i="5"/>
  <c r="AI266" i="5"/>
  <c r="AI267" i="5"/>
  <c r="AI268" i="5"/>
  <c r="AI269" i="5"/>
  <c r="AI270" i="5"/>
  <c r="AI271" i="5"/>
  <c r="AI272" i="5"/>
  <c r="AI273" i="5"/>
  <c r="AI274" i="5"/>
  <c r="AI275" i="5"/>
  <c r="AI276" i="5"/>
  <c r="AI277" i="5"/>
  <c r="AI278" i="5"/>
  <c r="AI279" i="5"/>
  <c r="AI280" i="5"/>
  <c r="AI281" i="5"/>
  <c r="AI282" i="5"/>
  <c r="AI283" i="5"/>
  <c r="AI284" i="5"/>
  <c r="AI285" i="5"/>
  <c r="AI286" i="5"/>
  <c r="AI287" i="5"/>
  <c r="AI288" i="5"/>
  <c r="AI289" i="5"/>
  <c r="AI290" i="5"/>
  <c r="AI291" i="5"/>
  <c r="AI292" i="5"/>
  <c r="AI293" i="5"/>
  <c r="AI294" i="5"/>
  <c r="AI295" i="5"/>
  <c r="AI296" i="5"/>
  <c r="AI297" i="5"/>
  <c r="AI298" i="5"/>
  <c r="AI299" i="5"/>
  <c r="AI300" i="5"/>
  <c r="AI301" i="5"/>
  <c r="AI302" i="5"/>
  <c r="AI303" i="5"/>
  <c r="AI304" i="5"/>
  <c r="AI305" i="5"/>
  <c r="AI306" i="5"/>
  <c r="AI307" i="5"/>
  <c r="AI308" i="5"/>
  <c r="AI309" i="5"/>
  <c r="AI310" i="5"/>
  <c r="AI311" i="5"/>
  <c r="AI312" i="5"/>
  <c r="AI313" i="5"/>
  <c r="AI314" i="5"/>
  <c r="AI315" i="5"/>
  <c r="AI316" i="5"/>
  <c r="AI317" i="5"/>
  <c r="AI318" i="5"/>
  <c r="AI319" i="5"/>
  <c r="AI320" i="5"/>
  <c r="AI321" i="5"/>
  <c r="AI322" i="5"/>
  <c r="AI323" i="5"/>
  <c r="AI324" i="5"/>
  <c r="AI325" i="5"/>
  <c r="AI326" i="5"/>
  <c r="AI327" i="5"/>
  <c r="AI328" i="5"/>
  <c r="AI329" i="5"/>
  <c r="AI330" i="5"/>
  <c r="AI331" i="5"/>
  <c r="AI332" i="5"/>
  <c r="AI333" i="5"/>
  <c r="AI334" i="5"/>
  <c r="AI335" i="5"/>
  <c r="AI336" i="5"/>
  <c r="AI337" i="5"/>
  <c r="AI338" i="5"/>
  <c r="AI339" i="5"/>
  <c r="AI340" i="5"/>
  <c r="AI341" i="5"/>
  <c r="AI342" i="5"/>
  <c r="AI343" i="5"/>
  <c r="AI344" i="5"/>
  <c r="AI345" i="5"/>
  <c r="AI346" i="5"/>
  <c r="AI347" i="5"/>
  <c r="AI348" i="5"/>
  <c r="AI349" i="5"/>
  <c r="AI350" i="5"/>
  <c r="AI351" i="5"/>
  <c r="AI352" i="5"/>
  <c r="AI353" i="5"/>
  <c r="AI354" i="5"/>
  <c r="AI355" i="5"/>
  <c r="AI356" i="5"/>
  <c r="AI357" i="5"/>
  <c r="AI358" i="5"/>
  <c r="AI359" i="5"/>
  <c r="AI360" i="5"/>
  <c r="AI361" i="5"/>
  <c r="AI362" i="5"/>
  <c r="AI363" i="5"/>
  <c r="AI364" i="5"/>
  <c r="AI365" i="5"/>
  <c r="AI366" i="5"/>
  <c r="AI367" i="5"/>
  <c r="AI368" i="5"/>
  <c r="AI369" i="5"/>
  <c r="AI370" i="5"/>
  <c r="AI371" i="5"/>
  <c r="AI372" i="5"/>
  <c r="AI373" i="5"/>
  <c r="AI374" i="5"/>
  <c r="AI375" i="5"/>
  <c r="AI376" i="5"/>
  <c r="AI377" i="5"/>
  <c r="AI378" i="5"/>
  <c r="AI379" i="5"/>
  <c r="AI380" i="5"/>
  <c r="AI381" i="5"/>
  <c r="AI382" i="5"/>
  <c r="AI383" i="5"/>
  <c r="AI384" i="5"/>
  <c r="AI2" i="5"/>
  <c r="AH3" i="5"/>
  <c r="AH4" i="5"/>
  <c r="AH5" i="5"/>
  <c r="AH6" i="5"/>
  <c r="AH7" i="5"/>
  <c r="AH8" i="5"/>
  <c r="AH9" i="5"/>
  <c r="AH10" i="5"/>
  <c r="AH11" i="5"/>
  <c r="AH12" i="5"/>
  <c r="AH13" i="5"/>
  <c r="AH14" i="5"/>
  <c r="AH15" i="5"/>
  <c r="AH16" i="5"/>
  <c r="AH17" i="5"/>
  <c r="AH18" i="5"/>
  <c r="AH19" i="5"/>
  <c r="AH20" i="5"/>
  <c r="AH21" i="5"/>
  <c r="AH22" i="5"/>
  <c r="AH23" i="5"/>
  <c r="AH24" i="5"/>
  <c r="AH25" i="5"/>
  <c r="AH26" i="5"/>
  <c r="AH27" i="5"/>
  <c r="AH28" i="5"/>
  <c r="AH29" i="5"/>
  <c r="AH30" i="5"/>
  <c r="AH31" i="5"/>
  <c r="AH32" i="5"/>
  <c r="AH33" i="5"/>
  <c r="AH34" i="5"/>
  <c r="AH35" i="5"/>
  <c r="AH36" i="5"/>
  <c r="AH37" i="5"/>
  <c r="AH38" i="5"/>
  <c r="AH39" i="5"/>
  <c r="AH40" i="5"/>
  <c r="AH41" i="5"/>
  <c r="AH42" i="5"/>
  <c r="AH43" i="5"/>
  <c r="AH44" i="5"/>
  <c r="AH45" i="5"/>
  <c r="AH46" i="5"/>
  <c r="AH47" i="5"/>
  <c r="AH48" i="5"/>
  <c r="AH49" i="5"/>
  <c r="AH50" i="5"/>
  <c r="AH51" i="5"/>
  <c r="AH52" i="5"/>
  <c r="AH53" i="5"/>
  <c r="AH54" i="5"/>
  <c r="AH55" i="5"/>
  <c r="AH56" i="5"/>
  <c r="AH57" i="5"/>
  <c r="AH58" i="5"/>
  <c r="AH59" i="5"/>
  <c r="AH60" i="5"/>
  <c r="AH61" i="5"/>
  <c r="AH62" i="5"/>
  <c r="AH63" i="5"/>
  <c r="AH64" i="5"/>
  <c r="AH65" i="5"/>
  <c r="AH66" i="5"/>
  <c r="AH67" i="5"/>
  <c r="AH68" i="5"/>
  <c r="AH69" i="5"/>
  <c r="AH70" i="5"/>
  <c r="AH71" i="5"/>
  <c r="AH72" i="5"/>
  <c r="AH73" i="5"/>
  <c r="AH74" i="5"/>
  <c r="AH75" i="5"/>
  <c r="AH76" i="5"/>
  <c r="AH77" i="5"/>
  <c r="AH78" i="5"/>
  <c r="AH79" i="5"/>
  <c r="AH80" i="5"/>
  <c r="AH81" i="5"/>
  <c r="AH82" i="5"/>
  <c r="AH83" i="5"/>
  <c r="AH84" i="5"/>
  <c r="AH85" i="5"/>
  <c r="AH86" i="5"/>
  <c r="AH87" i="5"/>
  <c r="AH88" i="5"/>
  <c r="AH89" i="5"/>
  <c r="AH90" i="5"/>
  <c r="AH91" i="5"/>
  <c r="AH92" i="5"/>
  <c r="AH93" i="5"/>
  <c r="AH94" i="5"/>
  <c r="AH95" i="5"/>
  <c r="AH96" i="5"/>
  <c r="AH97" i="5"/>
  <c r="AH98" i="5"/>
  <c r="AH99" i="5"/>
  <c r="AH100" i="5"/>
  <c r="AH101" i="5"/>
  <c r="AH102" i="5"/>
  <c r="AH103" i="5"/>
  <c r="AH104" i="5"/>
  <c r="AH105" i="5"/>
  <c r="AH106" i="5"/>
  <c r="AH107" i="5"/>
  <c r="AH108" i="5"/>
  <c r="AH109" i="5"/>
  <c r="AH110" i="5"/>
  <c r="AH111" i="5"/>
  <c r="AH112" i="5"/>
  <c r="AH113" i="5"/>
  <c r="AH114" i="5"/>
  <c r="AH115" i="5"/>
  <c r="AH116" i="5"/>
  <c r="AH117" i="5"/>
  <c r="AH118" i="5"/>
  <c r="AH119" i="5"/>
  <c r="AH120" i="5"/>
  <c r="AH121" i="5"/>
  <c r="AH122" i="5"/>
  <c r="AH123" i="5"/>
  <c r="AH124" i="5"/>
  <c r="AH125" i="5"/>
  <c r="AH126" i="5"/>
  <c r="AH127" i="5"/>
  <c r="AH128" i="5"/>
  <c r="AH129" i="5"/>
  <c r="AH130" i="5"/>
  <c r="AH131" i="5"/>
  <c r="AH132" i="5"/>
  <c r="AH133" i="5"/>
  <c r="AH134" i="5"/>
  <c r="AH135" i="5"/>
  <c r="AH136" i="5"/>
  <c r="AH137" i="5"/>
  <c r="AH138" i="5"/>
  <c r="AH139" i="5"/>
  <c r="AH140" i="5"/>
  <c r="AH141" i="5"/>
  <c r="AH142" i="5"/>
  <c r="AH143" i="5"/>
  <c r="AH144" i="5"/>
  <c r="AH145" i="5"/>
  <c r="AH146" i="5"/>
  <c r="AH147" i="5"/>
  <c r="AH148" i="5"/>
  <c r="AH149" i="5"/>
  <c r="AH150" i="5"/>
  <c r="AH151" i="5"/>
  <c r="AH152" i="5"/>
  <c r="AH153" i="5"/>
  <c r="AH154" i="5"/>
  <c r="AH155" i="5"/>
  <c r="AH156" i="5"/>
  <c r="AH157" i="5"/>
  <c r="AH158" i="5"/>
  <c r="AH159" i="5"/>
  <c r="AH160" i="5"/>
  <c r="AH161" i="5"/>
  <c r="AH162" i="5"/>
  <c r="AH163" i="5"/>
  <c r="AH164" i="5"/>
  <c r="AH165" i="5"/>
  <c r="AH166" i="5"/>
  <c r="AH167" i="5"/>
  <c r="AH168" i="5"/>
  <c r="AH169" i="5"/>
  <c r="AH170" i="5"/>
  <c r="AH171" i="5"/>
  <c r="AH172" i="5"/>
  <c r="AH173" i="5"/>
  <c r="AH174" i="5"/>
  <c r="AH175" i="5"/>
  <c r="AH176" i="5"/>
  <c r="AH177" i="5"/>
  <c r="AH178" i="5"/>
  <c r="AH179" i="5"/>
  <c r="AH180" i="5"/>
  <c r="AH181" i="5"/>
  <c r="AH182" i="5"/>
  <c r="AH183" i="5"/>
  <c r="AH184" i="5"/>
  <c r="AH185" i="5"/>
  <c r="AH186" i="5"/>
  <c r="AH187" i="5"/>
  <c r="AH188" i="5"/>
  <c r="AH189" i="5"/>
  <c r="AH190" i="5"/>
  <c r="AH191" i="5"/>
  <c r="AH192" i="5"/>
  <c r="AH193" i="5"/>
  <c r="AH194" i="5"/>
  <c r="AH195" i="5"/>
  <c r="AH196" i="5"/>
  <c r="AH197" i="5"/>
  <c r="AH198" i="5"/>
  <c r="AH199" i="5"/>
  <c r="AH200" i="5"/>
  <c r="AH201" i="5"/>
  <c r="AH202" i="5"/>
  <c r="AH203" i="5"/>
  <c r="AH204" i="5"/>
  <c r="AH205" i="5"/>
  <c r="AH206" i="5"/>
  <c r="AH207" i="5"/>
  <c r="AH208" i="5"/>
  <c r="AH209" i="5"/>
  <c r="AH210" i="5"/>
  <c r="AH211" i="5"/>
  <c r="AH212" i="5"/>
  <c r="AH213" i="5"/>
  <c r="AH214" i="5"/>
  <c r="AH215" i="5"/>
  <c r="AH216" i="5"/>
  <c r="AH217" i="5"/>
  <c r="AH218" i="5"/>
  <c r="AH219" i="5"/>
  <c r="AH220" i="5"/>
  <c r="AH221" i="5"/>
  <c r="AH222" i="5"/>
  <c r="AH223" i="5"/>
  <c r="AH224" i="5"/>
  <c r="AH225" i="5"/>
  <c r="AH226" i="5"/>
  <c r="AH227" i="5"/>
  <c r="AH228" i="5"/>
  <c r="AH229" i="5"/>
  <c r="AH230" i="5"/>
  <c r="AH231" i="5"/>
  <c r="AH232" i="5"/>
  <c r="AH233" i="5"/>
  <c r="AH234" i="5"/>
  <c r="AH235" i="5"/>
  <c r="AH236" i="5"/>
  <c r="AH237" i="5"/>
  <c r="AH238" i="5"/>
  <c r="AH239" i="5"/>
  <c r="AH240" i="5"/>
  <c r="AH241" i="5"/>
  <c r="AH242" i="5"/>
  <c r="AH243" i="5"/>
  <c r="AH244" i="5"/>
  <c r="AH245" i="5"/>
  <c r="AH246" i="5"/>
  <c r="AH247" i="5"/>
  <c r="AH248" i="5"/>
  <c r="AH249" i="5"/>
  <c r="AH250" i="5"/>
  <c r="AH251" i="5"/>
  <c r="AH252" i="5"/>
  <c r="AH253" i="5"/>
  <c r="AH254" i="5"/>
  <c r="AH255" i="5"/>
  <c r="AH256" i="5"/>
  <c r="AH257" i="5"/>
  <c r="AH258" i="5"/>
  <c r="AH259" i="5"/>
  <c r="AH260" i="5"/>
  <c r="AH261" i="5"/>
  <c r="AH262" i="5"/>
  <c r="AH263" i="5"/>
  <c r="AH264" i="5"/>
  <c r="AH265" i="5"/>
  <c r="AH266" i="5"/>
  <c r="AH267" i="5"/>
  <c r="AH268" i="5"/>
  <c r="AH269" i="5"/>
  <c r="AH270" i="5"/>
  <c r="AH271" i="5"/>
  <c r="AH272" i="5"/>
  <c r="AH273" i="5"/>
  <c r="AH274" i="5"/>
  <c r="AH275" i="5"/>
  <c r="AH276" i="5"/>
  <c r="AH277" i="5"/>
  <c r="AH278" i="5"/>
  <c r="AH279" i="5"/>
  <c r="AH280" i="5"/>
  <c r="AH281" i="5"/>
  <c r="AH282" i="5"/>
  <c r="AH283" i="5"/>
  <c r="AH284" i="5"/>
  <c r="AH285" i="5"/>
  <c r="AH286" i="5"/>
  <c r="AH287" i="5"/>
  <c r="AH288" i="5"/>
  <c r="AH289" i="5"/>
  <c r="AH290" i="5"/>
  <c r="AH291" i="5"/>
  <c r="AH292" i="5"/>
  <c r="AH293" i="5"/>
  <c r="AH294" i="5"/>
  <c r="AH295" i="5"/>
  <c r="AH296" i="5"/>
  <c r="AH297" i="5"/>
  <c r="AH298" i="5"/>
  <c r="AH299" i="5"/>
  <c r="AH300" i="5"/>
  <c r="AH301" i="5"/>
  <c r="AH302" i="5"/>
  <c r="AH303" i="5"/>
  <c r="AH304" i="5"/>
  <c r="AH305" i="5"/>
  <c r="AH306" i="5"/>
  <c r="AH307" i="5"/>
  <c r="AH308" i="5"/>
  <c r="AH309" i="5"/>
  <c r="AH310" i="5"/>
  <c r="AH311" i="5"/>
  <c r="AH312" i="5"/>
  <c r="AH313" i="5"/>
  <c r="AH314" i="5"/>
  <c r="AH315" i="5"/>
  <c r="AH316" i="5"/>
  <c r="AH317" i="5"/>
  <c r="AH318" i="5"/>
  <c r="AH319" i="5"/>
  <c r="AH320" i="5"/>
  <c r="AH321" i="5"/>
  <c r="AH322" i="5"/>
  <c r="AH323" i="5"/>
  <c r="AH324" i="5"/>
  <c r="AH325" i="5"/>
  <c r="AH326" i="5"/>
  <c r="AH327" i="5"/>
  <c r="AH328" i="5"/>
  <c r="AH329" i="5"/>
  <c r="AH330" i="5"/>
  <c r="AH331" i="5"/>
  <c r="AH332" i="5"/>
  <c r="AH333" i="5"/>
  <c r="AH334" i="5"/>
  <c r="AH335" i="5"/>
  <c r="AH336" i="5"/>
  <c r="AH337" i="5"/>
  <c r="AH338" i="5"/>
  <c r="AH339" i="5"/>
  <c r="AH340" i="5"/>
  <c r="AH341" i="5"/>
  <c r="AH342" i="5"/>
  <c r="AH343" i="5"/>
  <c r="AH344" i="5"/>
  <c r="AH345" i="5"/>
  <c r="AH346" i="5"/>
  <c r="AH347" i="5"/>
  <c r="AH348" i="5"/>
  <c r="AH349" i="5"/>
  <c r="AH350" i="5"/>
  <c r="AH351" i="5"/>
  <c r="AH352" i="5"/>
  <c r="AH353" i="5"/>
  <c r="AH354" i="5"/>
  <c r="AH355" i="5"/>
  <c r="AH356" i="5"/>
  <c r="AH357" i="5"/>
  <c r="AH358" i="5"/>
  <c r="AH359" i="5"/>
  <c r="AH360" i="5"/>
  <c r="AH361" i="5"/>
  <c r="AH362" i="5"/>
  <c r="AH363" i="5"/>
  <c r="AH364" i="5"/>
  <c r="AH365" i="5"/>
  <c r="AH366" i="5"/>
  <c r="AH367" i="5"/>
  <c r="AH368" i="5"/>
  <c r="AH369" i="5"/>
  <c r="AH370" i="5"/>
  <c r="AH371" i="5"/>
  <c r="AH372" i="5"/>
  <c r="AH373" i="5"/>
  <c r="AH374" i="5"/>
  <c r="AH375" i="5"/>
  <c r="AH376" i="5"/>
  <c r="AH377" i="5"/>
  <c r="AH378" i="5"/>
  <c r="AH379" i="5"/>
  <c r="AH380" i="5"/>
  <c r="AH381" i="5"/>
  <c r="AH382" i="5"/>
  <c r="AH383" i="5"/>
  <c r="AH384" i="5"/>
  <c r="AH2" i="5"/>
  <c r="AG3" i="5"/>
  <c r="AG4" i="5"/>
  <c r="AG5" i="5"/>
  <c r="AG6" i="5"/>
  <c r="AG7" i="5"/>
  <c r="AG8" i="5"/>
  <c r="AG9" i="5"/>
  <c r="AG10" i="5"/>
  <c r="AG11" i="5"/>
  <c r="AG12" i="5"/>
  <c r="AG13" i="5"/>
  <c r="AG14" i="5"/>
  <c r="AG15" i="5"/>
  <c r="AG16" i="5"/>
  <c r="AG17" i="5"/>
  <c r="AG18" i="5"/>
  <c r="AG19" i="5"/>
  <c r="AG20" i="5"/>
  <c r="AG21" i="5"/>
  <c r="AG22" i="5"/>
  <c r="AG23" i="5"/>
  <c r="AG24" i="5"/>
  <c r="AG25" i="5"/>
  <c r="AG26" i="5"/>
  <c r="AG27" i="5"/>
  <c r="AG28" i="5"/>
  <c r="AG29" i="5"/>
  <c r="AG30" i="5"/>
  <c r="AG31" i="5"/>
  <c r="AG32" i="5"/>
  <c r="AG33" i="5"/>
  <c r="AG34" i="5"/>
  <c r="AG35" i="5"/>
  <c r="AG36" i="5"/>
  <c r="AG37" i="5"/>
  <c r="AG38" i="5"/>
  <c r="AG39" i="5"/>
  <c r="AG40" i="5"/>
  <c r="AG41" i="5"/>
  <c r="AG42" i="5"/>
  <c r="AG43" i="5"/>
  <c r="AG44" i="5"/>
  <c r="AG45" i="5"/>
  <c r="AG46" i="5"/>
  <c r="AG47" i="5"/>
  <c r="AG48" i="5"/>
  <c r="AG49" i="5"/>
  <c r="AG50" i="5"/>
  <c r="AG51" i="5"/>
  <c r="AG52" i="5"/>
  <c r="AG53" i="5"/>
  <c r="AG54" i="5"/>
  <c r="AG55" i="5"/>
  <c r="AG56" i="5"/>
  <c r="AG57" i="5"/>
  <c r="AG58" i="5"/>
  <c r="AG59" i="5"/>
  <c r="AG60" i="5"/>
  <c r="AG61" i="5"/>
  <c r="AG62" i="5"/>
  <c r="AG63" i="5"/>
  <c r="AG64" i="5"/>
  <c r="AG65" i="5"/>
  <c r="AG66" i="5"/>
  <c r="AG67" i="5"/>
  <c r="AG68" i="5"/>
  <c r="AG69" i="5"/>
  <c r="AG70" i="5"/>
  <c r="AG71" i="5"/>
  <c r="AG72" i="5"/>
  <c r="AG73" i="5"/>
  <c r="AG74" i="5"/>
  <c r="AG75" i="5"/>
  <c r="AG76" i="5"/>
  <c r="AG77" i="5"/>
  <c r="AG78" i="5"/>
  <c r="AG79" i="5"/>
  <c r="AG80" i="5"/>
  <c r="AG81" i="5"/>
  <c r="AG82" i="5"/>
  <c r="AG83" i="5"/>
  <c r="AG84" i="5"/>
  <c r="AG85" i="5"/>
  <c r="AG86" i="5"/>
  <c r="AG87" i="5"/>
  <c r="AG88" i="5"/>
  <c r="AG89" i="5"/>
  <c r="AG90" i="5"/>
  <c r="AG91" i="5"/>
  <c r="AG92" i="5"/>
  <c r="AG93" i="5"/>
  <c r="AG94" i="5"/>
  <c r="AG95" i="5"/>
  <c r="AG96" i="5"/>
  <c r="AG97" i="5"/>
  <c r="AG98" i="5"/>
  <c r="AG99" i="5"/>
  <c r="AG100" i="5"/>
  <c r="AG101" i="5"/>
  <c r="AG102" i="5"/>
  <c r="AG103" i="5"/>
  <c r="AG104" i="5"/>
  <c r="AG105" i="5"/>
  <c r="AG106" i="5"/>
  <c r="AG107" i="5"/>
  <c r="AG108" i="5"/>
  <c r="AG109" i="5"/>
  <c r="AG110" i="5"/>
  <c r="AG111" i="5"/>
  <c r="AG112" i="5"/>
  <c r="AG113" i="5"/>
  <c r="AG114" i="5"/>
  <c r="AG115" i="5"/>
  <c r="AG116" i="5"/>
  <c r="AG117" i="5"/>
  <c r="AG118" i="5"/>
  <c r="AG119" i="5"/>
  <c r="AG120" i="5"/>
  <c r="AG121" i="5"/>
  <c r="AG122" i="5"/>
  <c r="AG123" i="5"/>
  <c r="AG124" i="5"/>
  <c r="AG125" i="5"/>
  <c r="AG126" i="5"/>
  <c r="AG127" i="5"/>
  <c r="AG128" i="5"/>
  <c r="AG129" i="5"/>
  <c r="AG130" i="5"/>
  <c r="AG131" i="5"/>
  <c r="AG132" i="5"/>
  <c r="AG133" i="5"/>
  <c r="AG134" i="5"/>
  <c r="AG135" i="5"/>
  <c r="AG136" i="5"/>
  <c r="AG137" i="5"/>
  <c r="AG138" i="5"/>
  <c r="AG139" i="5"/>
  <c r="AG140" i="5"/>
  <c r="AG141" i="5"/>
  <c r="AG142" i="5"/>
  <c r="AG143" i="5"/>
  <c r="AG144" i="5"/>
  <c r="AG145" i="5"/>
  <c r="AG146" i="5"/>
  <c r="AG147" i="5"/>
  <c r="AG148" i="5"/>
  <c r="AG149" i="5"/>
  <c r="AG150" i="5"/>
  <c r="AG151" i="5"/>
  <c r="AG152" i="5"/>
  <c r="AG153" i="5"/>
  <c r="AG154" i="5"/>
  <c r="AG155" i="5"/>
  <c r="AG156" i="5"/>
  <c r="AG157" i="5"/>
  <c r="AG158" i="5"/>
  <c r="AG159" i="5"/>
  <c r="AG160" i="5"/>
  <c r="AG161" i="5"/>
  <c r="AG162" i="5"/>
  <c r="AG163" i="5"/>
  <c r="AG164" i="5"/>
  <c r="AG165" i="5"/>
  <c r="AG166" i="5"/>
  <c r="AG167" i="5"/>
  <c r="AG168" i="5"/>
  <c r="AG169" i="5"/>
  <c r="AG170" i="5"/>
  <c r="AG171" i="5"/>
  <c r="AG172" i="5"/>
  <c r="AG173" i="5"/>
  <c r="AG174" i="5"/>
  <c r="AG175" i="5"/>
  <c r="AG176" i="5"/>
  <c r="AG177" i="5"/>
  <c r="AG178" i="5"/>
  <c r="AG179" i="5"/>
  <c r="AG180" i="5"/>
  <c r="AG181" i="5"/>
  <c r="AG182" i="5"/>
  <c r="AG183" i="5"/>
  <c r="AG184" i="5"/>
  <c r="AG185" i="5"/>
  <c r="AG186" i="5"/>
  <c r="AG187" i="5"/>
  <c r="AG188" i="5"/>
  <c r="AG189" i="5"/>
  <c r="AG190" i="5"/>
  <c r="AG191" i="5"/>
  <c r="AG192" i="5"/>
  <c r="AG193" i="5"/>
  <c r="AG194" i="5"/>
  <c r="AG195" i="5"/>
  <c r="AG196" i="5"/>
  <c r="AG197" i="5"/>
  <c r="AG198" i="5"/>
  <c r="AG199" i="5"/>
  <c r="AG200" i="5"/>
  <c r="AG201" i="5"/>
  <c r="AG202" i="5"/>
  <c r="AG203" i="5"/>
  <c r="AG204" i="5"/>
  <c r="AG205" i="5"/>
  <c r="AG206" i="5"/>
  <c r="AG207" i="5"/>
  <c r="AG208" i="5"/>
  <c r="AG209" i="5"/>
  <c r="AG210" i="5"/>
  <c r="AG211" i="5"/>
  <c r="AG212" i="5"/>
  <c r="AG213" i="5"/>
  <c r="AG214" i="5"/>
  <c r="AG215" i="5"/>
  <c r="AG216" i="5"/>
  <c r="AG217" i="5"/>
  <c r="AG218" i="5"/>
  <c r="AG219" i="5"/>
  <c r="AG220" i="5"/>
  <c r="AG221" i="5"/>
  <c r="AG222" i="5"/>
  <c r="AG223" i="5"/>
  <c r="AG224" i="5"/>
  <c r="AG225" i="5"/>
  <c r="AG226" i="5"/>
  <c r="AG227" i="5"/>
  <c r="AG228" i="5"/>
  <c r="AG229" i="5"/>
  <c r="AG230" i="5"/>
  <c r="AG231" i="5"/>
  <c r="AG232" i="5"/>
  <c r="AG233" i="5"/>
  <c r="AG234" i="5"/>
  <c r="AG235" i="5"/>
  <c r="AG236" i="5"/>
  <c r="AG237" i="5"/>
  <c r="AG238" i="5"/>
  <c r="AG239" i="5"/>
  <c r="AG240" i="5"/>
  <c r="AG241" i="5"/>
  <c r="AG242" i="5"/>
  <c r="AG243" i="5"/>
  <c r="AG244" i="5"/>
  <c r="AG245" i="5"/>
  <c r="AG246" i="5"/>
  <c r="AG247" i="5"/>
  <c r="AG248" i="5"/>
  <c r="AG249" i="5"/>
  <c r="AG250" i="5"/>
  <c r="AG251" i="5"/>
  <c r="AG252" i="5"/>
  <c r="AG253" i="5"/>
  <c r="AG254" i="5"/>
  <c r="AG255" i="5"/>
  <c r="AG256" i="5"/>
  <c r="AG257" i="5"/>
  <c r="AG258" i="5"/>
  <c r="AG259" i="5"/>
  <c r="AG260" i="5"/>
  <c r="AG261" i="5"/>
  <c r="AG262" i="5"/>
  <c r="AG263" i="5"/>
  <c r="AG264" i="5"/>
  <c r="AG265" i="5"/>
  <c r="AG266" i="5"/>
  <c r="AG267" i="5"/>
  <c r="AG268" i="5"/>
  <c r="AG269" i="5"/>
  <c r="AG270" i="5"/>
  <c r="AG271" i="5"/>
  <c r="AG272" i="5"/>
  <c r="AG273" i="5"/>
  <c r="AG274" i="5"/>
  <c r="AG275" i="5"/>
  <c r="AG276" i="5"/>
  <c r="AG277" i="5"/>
  <c r="AG278" i="5"/>
  <c r="AG279" i="5"/>
  <c r="AG280" i="5"/>
  <c r="AG281" i="5"/>
  <c r="AG282" i="5"/>
  <c r="AG283" i="5"/>
  <c r="AG284" i="5"/>
  <c r="AG285" i="5"/>
  <c r="AG286" i="5"/>
  <c r="AG287" i="5"/>
  <c r="AG288" i="5"/>
  <c r="AG289" i="5"/>
  <c r="AG290" i="5"/>
  <c r="AG291" i="5"/>
  <c r="AG292" i="5"/>
  <c r="AG293" i="5"/>
  <c r="AG294" i="5"/>
  <c r="AG295" i="5"/>
  <c r="AG296" i="5"/>
  <c r="AG297" i="5"/>
  <c r="AG298" i="5"/>
  <c r="AG299" i="5"/>
  <c r="AG300" i="5"/>
  <c r="AG301" i="5"/>
  <c r="AG302" i="5"/>
  <c r="AG303" i="5"/>
  <c r="AG304" i="5"/>
  <c r="AG305" i="5"/>
  <c r="AG306" i="5"/>
  <c r="AG307" i="5"/>
  <c r="AG308" i="5"/>
  <c r="AG309" i="5"/>
  <c r="AG310" i="5"/>
  <c r="AG311" i="5"/>
  <c r="AG312" i="5"/>
  <c r="AG313" i="5"/>
  <c r="AG314" i="5"/>
  <c r="AG315" i="5"/>
  <c r="AG316" i="5"/>
  <c r="AG317" i="5"/>
  <c r="AG318" i="5"/>
  <c r="AG319" i="5"/>
  <c r="AG320" i="5"/>
  <c r="AG321" i="5"/>
  <c r="AG322" i="5"/>
  <c r="AG323" i="5"/>
  <c r="AG324" i="5"/>
  <c r="AG325" i="5"/>
  <c r="AG326" i="5"/>
  <c r="AG327" i="5"/>
  <c r="AG328" i="5"/>
  <c r="AG329" i="5"/>
  <c r="AG330" i="5"/>
  <c r="AG331" i="5"/>
  <c r="AG332" i="5"/>
  <c r="AG333" i="5"/>
  <c r="AG334" i="5"/>
  <c r="AG335" i="5"/>
  <c r="AG336" i="5"/>
  <c r="AG337" i="5"/>
  <c r="AG338" i="5"/>
  <c r="AG339" i="5"/>
  <c r="AG340" i="5"/>
  <c r="AG341" i="5"/>
  <c r="AG342" i="5"/>
  <c r="AG343" i="5"/>
  <c r="AG344" i="5"/>
  <c r="AG345" i="5"/>
  <c r="AG346" i="5"/>
  <c r="AG347" i="5"/>
  <c r="AG348" i="5"/>
  <c r="AG349" i="5"/>
  <c r="AG350" i="5"/>
  <c r="AG351" i="5"/>
  <c r="AG352" i="5"/>
  <c r="AG353" i="5"/>
  <c r="AG354" i="5"/>
  <c r="AG355" i="5"/>
  <c r="AG356" i="5"/>
  <c r="AG357" i="5"/>
  <c r="AG358" i="5"/>
  <c r="AG359" i="5"/>
  <c r="AG360" i="5"/>
  <c r="AG361" i="5"/>
  <c r="AG362" i="5"/>
  <c r="AG363" i="5"/>
  <c r="AG364" i="5"/>
  <c r="AG365" i="5"/>
  <c r="AG366" i="5"/>
  <c r="AG367" i="5"/>
  <c r="AG368" i="5"/>
  <c r="AG369" i="5"/>
  <c r="AG370" i="5"/>
  <c r="AG371" i="5"/>
  <c r="AG372" i="5"/>
  <c r="AG373" i="5"/>
  <c r="AG374" i="5"/>
  <c r="AG375" i="5"/>
  <c r="AG376" i="5"/>
  <c r="AG377" i="5"/>
  <c r="AG378" i="5"/>
  <c r="AG379" i="5"/>
  <c r="AG380" i="5"/>
  <c r="AG381" i="5"/>
  <c r="AG382" i="5"/>
  <c r="AG383" i="5"/>
  <c r="AG384" i="5"/>
  <c r="AG2" i="5"/>
  <c r="AF3" i="5"/>
  <c r="AF4" i="5"/>
  <c r="AF5" i="5"/>
  <c r="AF6" i="5"/>
  <c r="AF7" i="5"/>
  <c r="AF8" i="5"/>
  <c r="AF9" i="5"/>
  <c r="AF10" i="5"/>
  <c r="AF11" i="5"/>
  <c r="AF12" i="5"/>
  <c r="AF13" i="5"/>
  <c r="AF14" i="5"/>
  <c r="AF15" i="5"/>
  <c r="AF16" i="5"/>
  <c r="AF17" i="5"/>
  <c r="AF18" i="5"/>
  <c r="AF19" i="5"/>
  <c r="AF20" i="5"/>
  <c r="AF21" i="5"/>
  <c r="AF22" i="5"/>
  <c r="AF23" i="5"/>
  <c r="AF24" i="5"/>
  <c r="AF25" i="5"/>
  <c r="AF26" i="5"/>
  <c r="AF27" i="5"/>
  <c r="AF28" i="5"/>
  <c r="AF29" i="5"/>
  <c r="AF30" i="5"/>
  <c r="AF31" i="5"/>
  <c r="AF32" i="5"/>
  <c r="AF33" i="5"/>
  <c r="AF34" i="5"/>
  <c r="AF35" i="5"/>
  <c r="AF36" i="5"/>
  <c r="AF37" i="5"/>
  <c r="AF38" i="5"/>
  <c r="AF39" i="5"/>
  <c r="AF40" i="5"/>
  <c r="AF41" i="5"/>
  <c r="AF42" i="5"/>
  <c r="AF43" i="5"/>
  <c r="AF44" i="5"/>
  <c r="AF45" i="5"/>
  <c r="AF46" i="5"/>
  <c r="AF47" i="5"/>
  <c r="AF48" i="5"/>
  <c r="AF49" i="5"/>
  <c r="AF50" i="5"/>
  <c r="AF51" i="5"/>
  <c r="AF52" i="5"/>
  <c r="AF53" i="5"/>
  <c r="AF54" i="5"/>
  <c r="AF55" i="5"/>
  <c r="AF56" i="5"/>
  <c r="AF57" i="5"/>
  <c r="AF58" i="5"/>
  <c r="AF59" i="5"/>
  <c r="AF60" i="5"/>
  <c r="AF61" i="5"/>
  <c r="AF62" i="5"/>
  <c r="AF63" i="5"/>
  <c r="AF64" i="5"/>
  <c r="AF65" i="5"/>
  <c r="AF66" i="5"/>
  <c r="AF67" i="5"/>
  <c r="AF68" i="5"/>
  <c r="AF69" i="5"/>
  <c r="AF70" i="5"/>
  <c r="AF71" i="5"/>
  <c r="AF72" i="5"/>
  <c r="AF73" i="5"/>
  <c r="AF74" i="5"/>
  <c r="AF75" i="5"/>
  <c r="AF76" i="5"/>
  <c r="AF77" i="5"/>
  <c r="AF78" i="5"/>
  <c r="AF79" i="5"/>
  <c r="AF80" i="5"/>
  <c r="AF81" i="5"/>
  <c r="AF82" i="5"/>
  <c r="AF83" i="5"/>
  <c r="AF84" i="5"/>
  <c r="AF85" i="5"/>
  <c r="AF86" i="5"/>
  <c r="AF87" i="5"/>
  <c r="AF88" i="5"/>
  <c r="AF89" i="5"/>
  <c r="AF90" i="5"/>
  <c r="AF91" i="5"/>
  <c r="AF92" i="5"/>
  <c r="AF93" i="5"/>
  <c r="AF94" i="5"/>
  <c r="AF95" i="5"/>
  <c r="AF96" i="5"/>
  <c r="AF97" i="5"/>
  <c r="AF98" i="5"/>
  <c r="AF99" i="5"/>
  <c r="AF100" i="5"/>
  <c r="AF101" i="5"/>
  <c r="AF102" i="5"/>
  <c r="AF103" i="5"/>
  <c r="AF104" i="5"/>
  <c r="AF105" i="5"/>
  <c r="AF106" i="5"/>
  <c r="AF107" i="5"/>
  <c r="AF108" i="5"/>
  <c r="AF109" i="5"/>
  <c r="AF110" i="5"/>
  <c r="AF111" i="5"/>
  <c r="AF112" i="5"/>
  <c r="AF113" i="5"/>
  <c r="AF114" i="5"/>
  <c r="AF115" i="5"/>
  <c r="AF116" i="5"/>
  <c r="AF117" i="5"/>
  <c r="AF118" i="5"/>
  <c r="AF119" i="5"/>
  <c r="AF120" i="5"/>
  <c r="AF121" i="5"/>
  <c r="AF122" i="5"/>
  <c r="AF123" i="5"/>
  <c r="AF124" i="5"/>
  <c r="AF125" i="5"/>
  <c r="AF126" i="5"/>
  <c r="AF127" i="5"/>
  <c r="AF128" i="5"/>
  <c r="AF129" i="5"/>
  <c r="AF130" i="5"/>
  <c r="AF131" i="5"/>
  <c r="AF132" i="5"/>
  <c r="AF133" i="5"/>
  <c r="AF134" i="5"/>
  <c r="AF135" i="5"/>
  <c r="AF136" i="5"/>
  <c r="AF137" i="5"/>
  <c r="AF138" i="5"/>
  <c r="AF139" i="5"/>
  <c r="AF140" i="5"/>
  <c r="AF141" i="5"/>
  <c r="AF142" i="5"/>
  <c r="AF143" i="5"/>
  <c r="AF144" i="5"/>
  <c r="AF145" i="5"/>
  <c r="AF146" i="5"/>
  <c r="AF147" i="5"/>
  <c r="AF148" i="5"/>
  <c r="AF149" i="5"/>
  <c r="AF150" i="5"/>
  <c r="AF151" i="5"/>
  <c r="AF152" i="5"/>
  <c r="AF153" i="5"/>
  <c r="AF154" i="5"/>
  <c r="AF155" i="5"/>
  <c r="AF156" i="5"/>
  <c r="AF157" i="5"/>
  <c r="AF158" i="5"/>
  <c r="AF159" i="5"/>
  <c r="AF160" i="5"/>
  <c r="AF161" i="5"/>
  <c r="AF162" i="5"/>
  <c r="AF163" i="5"/>
  <c r="AF164" i="5"/>
  <c r="AF165" i="5"/>
  <c r="AF166" i="5"/>
  <c r="AF167" i="5"/>
  <c r="AF168" i="5"/>
  <c r="AF169" i="5"/>
  <c r="AF170" i="5"/>
  <c r="AF171" i="5"/>
  <c r="AF172" i="5"/>
  <c r="AF173" i="5"/>
  <c r="AF174" i="5"/>
  <c r="AF175" i="5"/>
  <c r="AF176" i="5"/>
  <c r="AF177" i="5"/>
  <c r="AF178" i="5"/>
  <c r="AF179" i="5"/>
  <c r="AF180" i="5"/>
  <c r="AF181" i="5"/>
  <c r="AF182" i="5"/>
  <c r="AF183" i="5"/>
  <c r="AF184" i="5"/>
  <c r="AF185" i="5"/>
  <c r="AF186" i="5"/>
  <c r="AF187" i="5"/>
  <c r="AF188" i="5"/>
  <c r="AF189" i="5"/>
  <c r="AF190" i="5"/>
  <c r="AF191" i="5"/>
  <c r="AF192" i="5"/>
  <c r="AF193" i="5"/>
  <c r="AF194" i="5"/>
  <c r="AF195" i="5"/>
  <c r="AF196" i="5"/>
  <c r="AF197" i="5"/>
  <c r="AF198" i="5"/>
  <c r="AF199" i="5"/>
  <c r="AF200" i="5"/>
  <c r="AF201" i="5"/>
  <c r="AF202" i="5"/>
  <c r="AF203" i="5"/>
  <c r="AF204" i="5"/>
  <c r="AF205" i="5"/>
  <c r="AF206" i="5"/>
  <c r="AF207" i="5"/>
  <c r="AF208" i="5"/>
  <c r="AF209" i="5"/>
  <c r="AF210" i="5"/>
  <c r="AF211" i="5"/>
  <c r="AF212" i="5"/>
  <c r="AF213" i="5"/>
  <c r="AF214" i="5"/>
  <c r="AF215" i="5"/>
  <c r="AF216" i="5"/>
  <c r="AF217" i="5"/>
  <c r="AF218" i="5"/>
  <c r="AF219" i="5"/>
  <c r="AF220" i="5"/>
  <c r="AF221" i="5"/>
  <c r="AF222" i="5"/>
  <c r="AF223" i="5"/>
  <c r="AF224" i="5"/>
  <c r="AF225" i="5"/>
  <c r="AF226" i="5"/>
  <c r="AF227" i="5"/>
  <c r="AF228" i="5"/>
  <c r="AF229" i="5"/>
  <c r="AF230" i="5"/>
  <c r="AF231" i="5"/>
  <c r="AF232" i="5"/>
  <c r="AF233" i="5"/>
  <c r="AF234" i="5"/>
  <c r="AF235" i="5"/>
  <c r="AF236" i="5"/>
  <c r="AF237" i="5"/>
  <c r="AF238" i="5"/>
  <c r="AF239" i="5"/>
  <c r="AF240" i="5"/>
  <c r="AF241" i="5"/>
  <c r="AF242" i="5"/>
  <c r="AF243" i="5"/>
  <c r="AF244" i="5"/>
  <c r="AF245" i="5"/>
  <c r="AF246" i="5"/>
  <c r="AF247" i="5"/>
  <c r="AF248" i="5"/>
  <c r="AF249" i="5"/>
  <c r="AF250" i="5"/>
  <c r="AF251" i="5"/>
  <c r="AF252" i="5"/>
  <c r="AF253" i="5"/>
  <c r="AF254" i="5"/>
  <c r="AF255" i="5"/>
  <c r="AF256" i="5"/>
  <c r="AF257" i="5"/>
  <c r="AF258" i="5"/>
  <c r="AF259" i="5"/>
  <c r="AF260" i="5"/>
  <c r="AF261" i="5"/>
  <c r="AF262" i="5"/>
  <c r="AF263" i="5"/>
  <c r="AF264" i="5"/>
  <c r="AF265" i="5"/>
  <c r="AF266" i="5"/>
  <c r="AF267" i="5"/>
  <c r="AF268" i="5"/>
  <c r="AF269" i="5"/>
  <c r="AF270" i="5"/>
  <c r="AF271" i="5"/>
  <c r="AF272" i="5"/>
  <c r="AF273" i="5"/>
  <c r="AF274" i="5"/>
  <c r="AF275" i="5"/>
  <c r="AF276" i="5"/>
  <c r="AF277" i="5"/>
  <c r="AF278" i="5"/>
  <c r="AF279" i="5"/>
  <c r="AF280" i="5"/>
  <c r="AF281" i="5"/>
  <c r="AF282" i="5"/>
  <c r="AF283" i="5"/>
  <c r="AF284" i="5"/>
  <c r="AF285" i="5"/>
  <c r="AF286" i="5"/>
  <c r="AF287" i="5"/>
  <c r="AF288" i="5"/>
  <c r="AF289" i="5"/>
  <c r="AF290" i="5"/>
  <c r="AF291" i="5"/>
  <c r="AF292" i="5"/>
  <c r="AF293" i="5"/>
  <c r="AF294" i="5"/>
  <c r="AF295" i="5"/>
  <c r="AF296" i="5"/>
  <c r="AF297" i="5"/>
  <c r="AF298" i="5"/>
  <c r="AF299" i="5"/>
  <c r="AF300" i="5"/>
  <c r="AF301" i="5"/>
  <c r="AF302" i="5"/>
  <c r="AF303" i="5"/>
  <c r="AF304" i="5"/>
  <c r="AF305" i="5"/>
  <c r="AF306" i="5"/>
  <c r="AF307" i="5"/>
  <c r="AF308" i="5"/>
  <c r="AF309" i="5"/>
  <c r="AF310" i="5"/>
  <c r="AF311" i="5"/>
  <c r="AF312" i="5"/>
  <c r="AF313" i="5"/>
  <c r="AF314" i="5"/>
  <c r="AF315" i="5"/>
  <c r="AF316" i="5"/>
  <c r="AF317" i="5"/>
  <c r="AF318" i="5"/>
  <c r="AF319" i="5"/>
  <c r="AF320" i="5"/>
  <c r="AF321" i="5"/>
  <c r="AF322" i="5"/>
  <c r="AF323" i="5"/>
  <c r="AF324" i="5"/>
  <c r="AF325" i="5"/>
  <c r="AF326" i="5"/>
  <c r="AF327" i="5"/>
  <c r="AF328" i="5"/>
  <c r="AF329" i="5"/>
  <c r="AF330" i="5"/>
  <c r="AF331" i="5"/>
  <c r="AF332" i="5"/>
  <c r="AF333" i="5"/>
  <c r="AF334" i="5"/>
  <c r="AF335" i="5"/>
  <c r="AF336" i="5"/>
  <c r="AF337" i="5"/>
  <c r="AF338" i="5"/>
  <c r="AF339" i="5"/>
  <c r="AF340" i="5"/>
  <c r="AF341" i="5"/>
  <c r="AF342" i="5"/>
  <c r="AF343" i="5"/>
  <c r="AF344" i="5"/>
  <c r="AF345" i="5"/>
  <c r="AF346" i="5"/>
  <c r="AF347" i="5"/>
  <c r="AF348" i="5"/>
  <c r="AF349" i="5"/>
  <c r="AF350" i="5"/>
  <c r="AF351" i="5"/>
  <c r="AF352" i="5"/>
  <c r="AF353" i="5"/>
  <c r="AF354" i="5"/>
  <c r="AF355" i="5"/>
  <c r="AF356" i="5"/>
  <c r="AF357" i="5"/>
  <c r="AF358" i="5"/>
  <c r="AF359" i="5"/>
  <c r="AF360" i="5"/>
  <c r="AF361" i="5"/>
  <c r="AF362" i="5"/>
  <c r="AF363" i="5"/>
  <c r="AF364" i="5"/>
  <c r="AF365" i="5"/>
  <c r="AF366" i="5"/>
  <c r="AF367" i="5"/>
  <c r="AF368" i="5"/>
  <c r="AF369" i="5"/>
  <c r="AF370" i="5"/>
  <c r="AF371" i="5"/>
  <c r="AF372" i="5"/>
  <c r="AF373" i="5"/>
  <c r="AF374" i="5"/>
  <c r="AF375" i="5"/>
  <c r="AF376" i="5"/>
  <c r="AF377" i="5"/>
  <c r="AF378" i="5"/>
  <c r="AF379" i="5"/>
  <c r="AF380" i="5"/>
  <c r="AF381" i="5"/>
  <c r="AF382" i="5"/>
  <c r="AF383" i="5"/>
  <c r="AF384" i="5"/>
  <c r="AF2" i="5"/>
  <c r="AE3" i="5"/>
  <c r="AE4" i="5"/>
  <c r="AE5" i="5"/>
  <c r="AE6" i="5"/>
  <c r="AE7" i="5"/>
  <c r="AE8" i="5"/>
  <c r="AE9" i="5"/>
  <c r="AE10" i="5"/>
  <c r="AE11" i="5"/>
  <c r="AE12" i="5"/>
  <c r="AE13" i="5"/>
  <c r="AE14" i="5"/>
  <c r="AE15" i="5"/>
  <c r="AE16" i="5"/>
  <c r="AE17" i="5"/>
  <c r="AE18" i="5"/>
  <c r="AE19" i="5"/>
  <c r="AE20" i="5"/>
  <c r="AE21" i="5"/>
  <c r="AE22" i="5"/>
  <c r="AE23" i="5"/>
  <c r="AE24" i="5"/>
  <c r="AE25" i="5"/>
  <c r="AE26" i="5"/>
  <c r="AE27" i="5"/>
  <c r="AE28" i="5"/>
  <c r="AE29" i="5"/>
  <c r="AE30" i="5"/>
  <c r="AE31" i="5"/>
  <c r="AE32" i="5"/>
  <c r="AE33" i="5"/>
  <c r="AE34" i="5"/>
  <c r="AE35" i="5"/>
  <c r="AE36" i="5"/>
  <c r="AE37" i="5"/>
  <c r="AE38" i="5"/>
  <c r="AE39" i="5"/>
  <c r="AE40" i="5"/>
  <c r="AE41" i="5"/>
  <c r="AE42" i="5"/>
  <c r="AE43" i="5"/>
  <c r="AE44" i="5"/>
  <c r="AE45" i="5"/>
  <c r="AE46" i="5"/>
  <c r="AE47" i="5"/>
  <c r="AE48" i="5"/>
  <c r="AE49" i="5"/>
  <c r="AE50" i="5"/>
  <c r="AE51" i="5"/>
  <c r="AE52" i="5"/>
  <c r="AE53" i="5"/>
  <c r="AE54" i="5"/>
  <c r="AE55" i="5"/>
  <c r="AE56" i="5"/>
  <c r="AE57" i="5"/>
  <c r="AE58" i="5"/>
  <c r="AE59" i="5"/>
  <c r="AE60" i="5"/>
  <c r="AE61" i="5"/>
  <c r="AE62" i="5"/>
  <c r="AE63" i="5"/>
  <c r="AE64" i="5"/>
  <c r="AE65" i="5"/>
  <c r="AE66" i="5"/>
  <c r="AE67" i="5"/>
  <c r="AE68" i="5"/>
  <c r="AE69" i="5"/>
  <c r="AE70" i="5"/>
  <c r="AE71" i="5"/>
  <c r="AE72" i="5"/>
  <c r="AE73" i="5"/>
  <c r="AE74" i="5"/>
  <c r="AE75" i="5"/>
  <c r="AE76" i="5"/>
  <c r="AE77" i="5"/>
  <c r="AE78" i="5"/>
  <c r="AE79" i="5"/>
  <c r="AE80" i="5"/>
  <c r="AE81" i="5"/>
  <c r="AE82" i="5"/>
  <c r="AE83" i="5"/>
  <c r="AE84" i="5"/>
  <c r="AE85" i="5"/>
  <c r="AE86" i="5"/>
  <c r="AE87" i="5"/>
  <c r="AE88" i="5"/>
  <c r="AE89" i="5"/>
  <c r="AE90" i="5"/>
  <c r="AE91" i="5"/>
  <c r="AE92" i="5"/>
  <c r="AE93" i="5"/>
  <c r="AE94" i="5"/>
  <c r="AE95" i="5"/>
  <c r="AE96" i="5"/>
  <c r="AE97" i="5"/>
  <c r="AE98" i="5"/>
  <c r="AE99" i="5"/>
  <c r="AE100" i="5"/>
  <c r="AE101" i="5"/>
  <c r="AE102" i="5"/>
  <c r="AE103" i="5"/>
  <c r="AE104" i="5"/>
  <c r="AE105" i="5"/>
  <c r="AE106" i="5"/>
  <c r="AE107" i="5"/>
  <c r="AE108" i="5"/>
  <c r="AE109" i="5"/>
  <c r="AE110" i="5"/>
  <c r="AE111" i="5"/>
  <c r="AE112" i="5"/>
  <c r="AE113" i="5"/>
  <c r="AE114" i="5"/>
  <c r="AE115" i="5"/>
  <c r="AE116" i="5"/>
  <c r="AE117" i="5"/>
  <c r="AE118" i="5"/>
  <c r="AE119" i="5"/>
  <c r="AE120" i="5"/>
  <c r="AE121" i="5"/>
  <c r="AE122" i="5"/>
  <c r="AE123" i="5"/>
  <c r="AE124" i="5"/>
  <c r="AE125" i="5"/>
  <c r="AE126" i="5"/>
  <c r="AE127" i="5"/>
  <c r="AE128" i="5"/>
  <c r="AE129" i="5"/>
  <c r="AE130" i="5"/>
  <c r="AE131" i="5"/>
  <c r="AE132" i="5"/>
  <c r="AE133" i="5"/>
  <c r="AE134" i="5"/>
  <c r="AE135" i="5"/>
  <c r="AE136" i="5"/>
  <c r="AE137" i="5"/>
  <c r="AE138" i="5"/>
  <c r="AE139" i="5"/>
  <c r="AE140" i="5"/>
  <c r="AE141" i="5"/>
  <c r="AE142" i="5"/>
  <c r="AE143" i="5"/>
  <c r="AE144" i="5"/>
  <c r="AE145" i="5"/>
  <c r="AE146" i="5"/>
  <c r="AE147" i="5"/>
  <c r="AE148" i="5"/>
  <c r="AE149" i="5"/>
  <c r="AE150" i="5"/>
  <c r="AE151" i="5"/>
  <c r="AE152" i="5"/>
  <c r="AE153" i="5"/>
  <c r="AE154" i="5"/>
  <c r="AE155" i="5"/>
  <c r="AE156" i="5"/>
  <c r="AE157" i="5"/>
  <c r="AE158" i="5"/>
  <c r="AE159" i="5"/>
  <c r="AE160" i="5"/>
  <c r="AE161" i="5"/>
  <c r="AE162" i="5"/>
  <c r="AE163" i="5"/>
  <c r="AE164" i="5"/>
  <c r="AE165" i="5"/>
  <c r="AE166" i="5"/>
  <c r="AE167" i="5"/>
  <c r="AE168" i="5"/>
  <c r="AE169" i="5"/>
  <c r="AE170" i="5"/>
  <c r="AE171" i="5"/>
  <c r="AE172" i="5"/>
  <c r="AE173" i="5"/>
  <c r="AE174" i="5"/>
  <c r="AE175" i="5"/>
  <c r="AE176" i="5"/>
  <c r="AE177" i="5"/>
  <c r="AE178" i="5"/>
  <c r="AE179" i="5"/>
  <c r="AE180" i="5"/>
  <c r="AE181" i="5"/>
  <c r="AE182" i="5"/>
  <c r="AE183" i="5"/>
  <c r="AE184" i="5"/>
  <c r="AE185" i="5"/>
  <c r="AE186" i="5"/>
  <c r="AE187" i="5"/>
  <c r="AE188" i="5"/>
  <c r="AE189" i="5"/>
  <c r="AE190" i="5"/>
  <c r="AE191" i="5"/>
  <c r="AE192" i="5"/>
  <c r="AE193" i="5"/>
  <c r="AE194" i="5"/>
  <c r="AE195" i="5"/>
  <c r="AE196" i="5"/>
  <c r="AE197" i="5"/>
  <c r="AE198" i="5"/>
  <c r="AE199" i="5"/>
  <c r="AE200" i="5"/>
  <c r="AE201" i="5"/>
  <c r="AE202" i="5"/>
  <c r="AE203" i="5"/>
  <c r="AE204" i="5"/>
  <c r="AE205" i="5"/>
  <c r="AE206" i="5"/>
  <c r="AE207" i="5"/>
  <c r="AE208" i="5"/>
  <c r="AE209" i="5"/>
  <c r="AE210" i="5"/>
  <c r="AE211" i="5"/>
  <c r="AE212" i="5"/>
  <c r="AE213" i="5"/>
  <c r="AE214" i="5"/>
  <c r="AE215" i="5"/>
  <c r="AE216" i="5"/>
  <c r="AE217" i="5"/>
  <c r="AE218" i="5"/>
  <c r="AE219" i="5"/>
  <c r="AE220" i="5"/>
  <c r="AE221" i="5"/>
  <c r="AE222" i="5"/>
  <c r="AE223" i="5"/>
  <c r="AE224" i="5"/>
  <c r="AE225" i="5"/>
  <c r="AE226" i="5"/>
  <c r="AE227" i="5"/>
  <c r="AE228" i="5"/>
  <c r="AE229" i="5"/>
  <c r="AE230" i="5"/>
  <c r="AE231" i="5"/>
  <c r="AE232" i="5"/>
  <c r="AE233" i="5"/>
  <c r="AE234" i="5"/>
  <c r="AE235" i="5"/>
  <c r="AE236" i="5"/>
  <c r="AE237" i="5"/>
  <c r="AE238" i="5"/>
  <c r="AE239" i="5"/>
  <c r="AE240" i="5"/>
  <c r="AE241" i="5"/>
  <c r="AE242" i="5"/>
  <c r="AE243" i="5"/>
  <c r="AE244" i="5"/>
  <c r="AE245" i="5"/>
  <c r="AE246" i="5"/>
  <c r="AE247" i="5"/>
  <c r="AE248" i="5"/>
  <c r="AE249" i="5"/>
  <c r="AE250" i="5"/>
  <c r="AE251" i="5"/>
  <c r="AE252" i="5"/>
  <c r="AE253" i="5"/>
  <c r="AE254" i="5"/>
  <c r="AE255" i="5"/>
  <c r="AE256" i="5"/>
  <c r="AE257" i="5"/>
  <c r="AE258" i="5"/>
  <c r="AE259" i="5"/>
  <c r="AE260" i="5"/>
  <c r="AE261" i="5"/>
  <c r="AE262" i="5"/>
  <c r="AE263" i="5"/>
  <c r="AE264" i="5"/>
  <c r="AE265" i="5"/>
  <c r="AE266" i="5"/>
  <c r="AE267" i="5"/>
  <c r="AE268" i="5"/>
  <c r="AE269" i="5"/>
  <c r="AE270" i="5"/>
  <c r="AE271" i="5"/>
  <c r="AE272" i="5"/>
  <c r="AE273" i="5"/>
  <c r="AE274" i="5"/>
  <c r="AE275" i="5"/>
  <c r="AE276" i="5"/>
  <c r="AE277" i="5"/>
  <c r="AE278" i="5"/>
  <c r="AE279" i="5"/>
  <c r="AE280" i="5"/>
  <c r="AE281" i="5"/>
  <c r="AE282" i="5"/>
  <c r="AE283" i="5"/>
  <c r="AE284" i="5"/>
  <c r="AE285" i="5"/>
  <c r="AE286" i="5"/>
  <c r="AE287" i="5"/>
  <c r="AE288" i="5"/>
  <c r="AE289" i="5"/>
  <c r="AE290" i="5"/>
  <c r="AE291" i="5"/>
  <c r="AE292" i="5"/>
  <c r="AE293" i="5"/>
  <c r="AE294" i="5"/>
  <c r="AE295" i="5"/>
  <c r="AE296" i="5"/>
  <c r="AE297" i="5"/>
  <c r="AE298" i="5"/>
  <c r="AE299" i="5"/>
  <c r="AE300" i="5"/>
  <c r="AE301" i="5"/>
  <c r="AE302" i="5"/>
  <c r="AE303" i="5"/>
  <c r="AE304" i="5"/>
  <c r="AE305" i="5"/>
  <c r="AE306" i="5"/>
  <c r="AE307" i="5"/>
  <c r="AE308" i="5"/>
  <c r="AE309" i="5"/>
  <c r="AE310" i="5"/>
  <c r="AE311" i="5"/>
  <c r="AE312" i="5"/>
  <c r="AE313" i="5"/>
  <c r="AE314" i="5"/>
  <c r="AE315" i="5"/>
  <c r="AE316" i="5"/>
  <c r="AE317" i="5"/>
  <c r="AE318" i="5"/>
  <c r="AE319" i="5"/>
  <c r="AE320" i="5"/>
  <c r="AE321" i="5"/>
  <c r="AE322" i="5"/>
  <c r="AE323" i="5"/>
  <c r="AE324" i="5"/>
  <c r="AE325" i="5"/>
  <c r="AE326" i="5"/>
  <c r="AE327" i="5"/>
  <c r="AE328" i="5"/>
  <c r="AE329" i="5"/>
  <c r="AE330" i="5"/>
  <c r="AE331" i="5"/>
  <c r="AE332" i="5"/>
  <c r="AE333" i="5"/>
  <c r="AE334" i="5"/>
  <c r="AE335" i="5"/>
  <c r="AE336" i="5"/>
  <c r="AE337" i="5"/>
  <c r="AE338" i="5"/>
  <c r="AE339" i="5"/>
  <c r="AE340" i="5"/>
  <c r="AE341" i="5"/>
  <c r="AE342" i="5"/>
  <c r="AE343" i="5"/>
  <c r="AE344" i="5"/>
  <c r="AE345" i="5"/>
  <c r="AE346" i="5"/>
  <c r="AE347" i="5"/>
  <c r="AE348" i="5"/>
  <c r="AE349" i="5"/>
  <c r="AE350" i="5"/>
  <c r="AE351" i="5"/>
  <c r="AE352" i="5"/>
  <c r="AE353" i="5"/>
  <c r="AE354" i="5"/>
  <c r="AE355" i="5"/>
  <c r="AE356" i="5"/>
  <c r="AE357" i="5"/>
  <c r="AE358" i="5"/>
  <c r="AE359" i="5"/>
  <c r="AE360" i="5"/>
  <c r="AE361" i="5"/>
  <c r="AE362" i="5"/>
  <c r="AE363" i="5"/>
  <c r="AE364" i="5"/>
  <c r="AE365" i="5"/>
  <c r="AE366" i="5"/>
  <c r="AE367" i="5"/>
  <c r="AE368" i="5"/>
  <c r="AE369" i="5"/>
  <c r="AE370" i="5"/>
  <c r="AE371" i="5"/>
  <c r="AE372" i="5"/>
  <c r="AE373" i="5"/>
  <c r="AE374" i="5"/>
  <c r="AE375" i="5"/>
  <c r="AE376" i="5"/>
  <c r="AE377" i="5"/>
  <c r="AE378" i="5"/>
  <c r="AE379" i="5"/>
  <c r="AE380" i="5"/>
  <c r="AE381" i="5"/>
  <c r="AE382" i="5"/>
  <c r="AE383" i="5"/>
  <c r="AE384" i="5"/>
  <c r="AE2" i="5"/>
  <c r="AD3" i="5"/>
  <c r="AD4" i="5"/>
  <c r="AD5" i="5"/>
  <c r="AD6" i="5"/>
  <c r="AD7" i="5"/>
  <c r="AD8" i="5"/>
  <c r="AD9" i="5"/>
  <c r="AD10" i="5"/>
  <c r="AD11" i="5"/>
  <c r="AD12" i="5"/>
  <c r="AD13" i="5"/>
  <c r="AD14" i="5"/>
  <c r="AD15" i="5"/>
  <c r="AD16" i="5"/>
  <c r="AD17" i="5"/>
  <c r="AD18" i="5"/>
  <c r="AD19" i="5"/>
  <c r="AD20" i="5"/>
  <c r="AD21" i="5"/>
  <c r="AD22" i="5"/>
  <c r="AD23" i="5"/>
  <c r="AD24" i="5"/>
  <c r="AD25" i="5"/>
  <c r="AD26" i="5"/>
  <c r="AD27" i="5"/>
  <c r="AD28" i="5"/>
  <c r="AD29" i="5"/>
  <c r="AD30" i="5"/>
  <c r="AD31" i="5"/>
  <c r="AD32" i="5"/>
  <c r="AD33" i="5"/>
  <c r="AD34" i="5"/>
  <c r="AD35" i="5"/>
  <c r="AD36" i="5"/>
  <c r="AD37" i="5"/>
  <c r="AD38" i="5"/>
  <c r="AD39" i="5"/>
  <c r="AD40" i="5"/>
  <c r="AD41" i="5"/>
  <c r="AD42" i="5"/>
  <c r="AD43" i="5"/>
  <c r="AD44" i="5"/>
  <c r="AD45" i="5"/>
  <c r="AD46" i="5"/>
  <c r="AD47" i="5"/>
  <c r="AD48" i="5"/>
  <c r="AD49" i="5"/>
  <c r="AD50" i="5"/>
  <c r="AD51" i="5"/>
  <c r="AD52" i="5"/>
  <c r="AD53" i="5"/>
  <c r="AD54" i="5"/>
  <c r="AD55" i="5"/>
  <c r="AD56" i="5"/>
  <c r="AD57" i="5"/>
  <c r="AD58" i="5"/>
  <c r="AD59" i="5"/>
  <c r="AD60" i="5"/>
  <c r="AD61" i="5"/>
  <c r="AD62" i="5"/>
  <c r="AD63" i="5"/>
  <c r="AD64" i="5"/>
  <c r="AD65" i="5"/>
  <c r="AD66" i="5"/>
  <c r="AD67" i="5"/>
  <c r="AD68" i="5"/>
  <c r="AD69" i="5"/>
  <c r="AD70" i="5"/>
  <c r="AD71" i="5"/>
  <c r="AD72" i="5"/>
  <c r="AD73" i="5"/>
  <c r="AD74" i="5"/>
  <c r="AD75" i="5"/>
  <c r="AD76" i="5"/>
  <c r="AD77" i="5"/>
  <c r="AD78" i="5"/>
  <c r="AD79" i="5"/>
  <c r="AD80" i="5"/>
  <c r="AD81" i="5"/>
  <c r="AD82" i="5"/>
  <c r="AD83" i="5"/>
  <c r="AD84" i="5"/>
  <c r="AD85" i="5"/>
  <c r="AD86" i="5"/>
  <c r="AD87" i="5"/>
  <c r="AD88" i="5"/>
  <c r="AD89" i="5"/>
  <c r="AD90" i="5"/>
  <c r="AD91" i="5"/>
  <c r="AD92" i="5"/>
  <c r="AD93" i="5"/>
  <c r="AD94" i="5"/>
  <c r="AD95" i="5"/>
  <c r="AD96" i="5"/>
  <c r="AD97" i="5"/>
  <c r="AD98" i="5"/>
  <c r="AD99" i="5"/>
  <c r="AD100" i="5"/>
  <c r="AD101" i="5"/>
  <c r="AD102" i="5"/>
  <c r="AD103" i="5"/>
  <c r="AD104" i="5"/>
  <c r="AD105" i="5"/>
  <c r="AD106" i="5"/>
  <c r="AD107" i="5"/>
  <c r="AD108" i="5"/>
  <c r="AD109" i="5"/>
  <c r="AD110" i="5"/>
  <c r="AD111" i="5"/>
  <c r="AD112" i="5"/>
  <c r="AD113" i="5"/>
  <c r="AD114" i="5"/>
  <c r="AD115" i="5"/>
  <c r="AD116" i="5"/>
  <c r="AD117" i="5"/>
  <c r="AD118" i="5"/>
  <c r="AD119" i="5"/>
  <c r="AD120" i="5"/>
  <c r="AD121" i="5"/>
  <c r="AD122" i="5"/>
  <c r="AD123" i="5"/>
  <c r="AD124" i="5"/>
  <c r="AD125" i="5"/>
  <c r="AD126" i="5"/>
  <c r="AD127" i="5"/>
  <c r="AD128" i="5"/>
  <c r="AD129" i="5"/>
  <c r="AD130" i="5"/>
  <c r="AD131" i="5"/>
  <c r="AD132" i="5"/>
  <c r="AD133" i="5"/>
  <c r="AD134" i="5"/>
  <c r="AD135" i="5"/>
  <c r="AD136" i="5"/>
  <c r="AD137" i="5"/>
  <c r="AD138" i="5"/>
  <c r="AD139" i="5"/>
  <c r="AD140" i="5"/>
  <c r="AD141" i="5"/>
  <c r="AD142" i="5"/>
  <c r="AD143" i="5"/>
  <c r="AD144" i="5"/>
  <c r="AD145" i="5"/>
  <c r="AD146" i="5"/>
  <c r="AD147" i="5"/>
  <c r="AD148" i="5"/>
  <c r="AD149" i="5"/>
  <c r="AD150" i="5"/>
  <c r="AD151" i="5"/>
  <c r="AD152" i="5"/>
  <c r="AD153" i="5"/>
  <c r="AD154" i="5"/>
  <c r="AD155" i="5"/>
  <c r="AD156" i="5"/>
  <c r="AD157" i="5"/>
  <c r="AD158" i="5"/>
  <c r="AD159" i="5"/>
  <c r="AD160" i="5"/>
  <c r="AD161" i="5"/>
  <c r="AD162" i="5"/>
  <c r="AD163" i="5"/>
  <c r="AD164" i="5"/>
  <c r="AD165" i="5"/>
  <c r="AD166" i="5"/>
  <c r="AD167" i="5"/>
  <c r="AD168" i="5"/>
  <c r="AD169" i="5"/>
  <c r="AD170" i="5"/>
  <c r="AD171" i="5"/>
  <c r="AD172" i="5"/>
  <c r="AD173" i="5"/>
  <c r="AD174" i="5"/>
  <c r="AD175" i="5"/>
  <c r="AD176" i="5"/>
  <c r="AD177" i="5"/>
  <c r="AD178" i="5"/>
  <c r="AD179" i="5"/>
  <c r="AD180" i="5"/>
  <c r="AD181" i="5"/>
  <c r="AD182" i="5"/>
  <c r="AD183" i="5"/>
  <c r="AD184" i="5"/>
  <c r="AD185" i="5"/>
  <c r="AD186" i="5"/>
  <c r="AD187" i="5"/>
  <c r="AD188" i="5"/>
  <c r="AD189" i="5"/>
  <c r="AD190" i="5"/>
  <c r="AD191" i="5"/>
  <c r="AD192" i="5"/>
  <c r="AD193" i="5"/>
  <c r="AD194" i="5"/>
  <c r="AD195" i="5"/>
  <c r="AD196" i="5"/>
  <c r="AD197" i="5"/>
  <c r="AD198" i="5"/>
  <c r="AD199" i="5"/>
  <c r="AD200" i="5"/>
  <c r="AD201" i="5"/>
  <c r="AD202" i="5"/>
  <c r="AD203" i="5"/>
  <c r="AD204" i="5"/>
  <c r="AD205" i="5"/>
  <c r="AD206" i="5"/>
  <c r="AD207" i="5"/>
  <c r="AD208" i="5"/>
  <c r="AD209" i="5"/>
  <c r="AD210" i="5"/>
  <c r="AD211" i="5"/>
  <c r="AD212" i="5"/>
  <c r="AD213" i="5"/>
  <c r="AD214" i="5"/>
  <c r="AD215" i="5"/>
  <c r="AD216" i="5"/>
  <c r="AD217" i="5"/>
  <c r="AD218" i="5"/>
  <c r="AD219" i="5"/>
  <c r="AD220" i="5"/>
  <c r="AD221" i="5"/>
  <c r="AD222" i="5"/>
  <c r="AD223" i="5"/>
  <c r="AD224" i="5"/>
  <c r="AD225" i="5"/>
  <c r="AD226" i="5"/>
  <c r="AD227" i="5"/>
  <c r="AD228" i="5"/>
  <c r="AD229" i="5"/>
  <c r="AD230" i="5"/>
  <c r="AD231" i="5"/>
  <c r="AD232" i="5"/>
  <c r="AD233" i="5"/>
  <c r="AD234" i="5"/>
  <c r="AD235" i="5"/>
  <c r="AD236" i="5"/>
  <c r="AD237" i="5"/>
  <c r="AD238" i="5"/>
  <c r="AD239" i="5"/>
  <c r="AD240" i="5"/>
  <c r="AD241" i="5"/>
  <c r="AD242" i="5"/>
  <c r="AD243" i="5"/>
  <c r="AD244" i="5"/>
  <c r="AD245" i="5"/>
  <c r="AD246" i="5"/>
  <c r="AD247" i="5"/>
  <c r="AD248" i="5"/>
  <c r="AD249" i="5"/>
  <c r="AD250" i="5"/>
  <c r="AD251" i="5"/>
  <c r="AD252" i="5"/>
  <c r="AD253" i="5"/>
  <c r="AD254" i="5"/>
  <c r="AD255" i="5"/>
  <c r="AD256" i="5"/>
  <c r="AD257" i="5"/>
  <c r="AD258" i="5"/>
  <c r="AD259" i="5"/>
  <c r="AD260" i="5"/>
  <c r="AD261" i="5"/>
  <c r="AD262" i="5"/>
  <c r="AD263" i="5"/>
  <c r="AD264" i="5"/>
  <c r="AD265" i="5"/>
  <c r="AD266" i="5"/>
  <c r="AD267" i="5"/>
  <c r="AD268" i="5"/>
  <c r="AD269" i="5"/>
  <c r="AD270" i="5"/>
  <c r="AD271" i="5"/>
  <c r="AD272" i="5"/>
  <c r="AD273" i="5"/>
  <c r="AD274" i="5"/>
  <c r="AD275" i="5"/>
  <c r="AD276" i="5"/>
  <c r="AD277" i="5"/>
  <c r="AD278" i="5"/>
  <c r="AD279" i="5"/>
  <c r="AD280" i="5"/>
  <c r="AD281" i="5"/>
  <c r="AD282" i="5"/>
  <c r="AD283" i="5"/>
  <c r="AD284" i="5"/>
  <c r="AD285" i="5"/>
  <c r="AD286" i="5"/>
  <c r="AD287" i="5"/>
  <c r="AD288" i="5"/>
  <c r="AD289" i="5"/>
  <c r="AD290" i="5"/>
  <c r="AD291" i="5"/>
  <c r="AD292" i="5"/>
  <c r="AD293" i="5"/>
  <c r="AD294" i="5"/>
  <c r="AD295" i="5"/>
  <c r="AD296" i="5"/>
  <c r="AD297" i="5"/>
  <c r="AD298" i="5"/>
  <c r="AD299" i="5"/>
  <c r="AD300" i="5"/>
  <c r="AD301" i="5"/>
  <c r="AD302" i="5"/>
  <c r="AD303" i="5"/>
  <c r="AD304" i="5"/>
  <c r="AD305" i="5"/>
  <c r="AD306" i="5"/>
  <c r="AD307" i="5"/>
  <c r="AD308" i="5"/>
  <c r="AD309" i="5"/>
  <c r="AD310" i="5"/>
  <c r="AD311" i="5"/>
  <c r="AD312" i="5"/>
  <c r="AD313" i="5"/>
  <c r="AD314" i="5"/>
  <c r="AD315" i="5"/>
  <c r="AD316" i="5"/>
  <c r="AD317" i="5"/>
  <c r="AD318" i="5"/>
  <c r="AD319" i="5"/>
  <c r="AD320" i="5"/>
  <c r="AD321" i="5"/>
  <c r="AD322" i="5"/>
  <c r="AD323" i="5"/>
  <c r="AD324" i="5"/>
  <c r="AD325" i="5"/>
  <c r="AD326" i="5"/>
  <c r="AD327" i="5"/>
  <c r="AD328" i="5"/>
  <c r="AD329" i="5"/>
  <c r="AD330" i="5"/>
  <c r="AD331" i="5"/>
  <c r="AD332" i="5"/>
  <c r="AD333" i="5"/>
  <c r="AD334" i="5"/>
  <c r="AD335" i="5"/>
  <c r="AD336" i="5"/>
  <c r="AD337" i="5"/>
  <c r="AD338" i="5"/>
  <c r="AD339" i="5"/>
  <c r="AD340" i="5"/>
  <c r="AD341" i="5"/>
  <c r="AD342" i="5"/>
  <c r="AD343" i="5"/>
  <c r="AD344" i="5"/>
  <c r="AD345" i="5"/>
  <c r="AD346" i="5"/>
  <c r="AD347" i="5"/>
  <c r="AD348" i="5"/>
  <c r="AD349" i="5"/>
  <c r="AD350" i="5"/>
  <c r="AD351" i="5"/>
  <c r="AD352" i="5"/>
  <c r="AD353" i="5"/>
  <c r="AD354" i="5"/>
  <c r="AD355" i="5"/>
  <c r="AD356" i="5"/>
  <c r="AD357" i="5"/>
  <c r="AD358" i="5"/>
  <c r="AD359" i="5"/>
  <c r="AD360" i="5"/>
  <c r="AD361" i="5"/>
  <c r="AD362" i="5"/>
  <c r="AD363" i="5"/>
  <c r="AD364" i="5"/>
  <c r="AD365" i="5"/>
  <c r="AD366" i="5"/>
  <c r="AD367" i="5"/>
  <c r="AD368" i="5"/>
  <c r="AD369" i="5"/>
  <c r="AD370" i="5"/>
  <c r="AD371" i="5"/>
  <c r="AD372" i="5"/>
  <c r="AD373" i="5"/>
  <c r="AD374" i="5"/>
  <c r="AD375" i="5"/>
  <c r="AD376" i="5"/>
  <c r="AD377" i="5"/>
  <c r="AD378" i="5"/>
  <c r="AD379" i="5"/>
  <c r="AD380" i="5"/>
  <c r="AD381" i="5"/>
  <c r="AD382" i="5"/>
  <c r="AD383" i="5"/>
  <c r="AD384" i="5"/>
  <c r="AD2" i="5"/>
  <c r="AC3" i="5"/>
  <c r="AC4" i="5"/>
  <c r="AC5" i="5"/>
  <c r="AC6" i="5"/>
  <c r="AC7" i="5"/>
  <c r="AC8" i="5"/>
  <c r="AC9" i="5"/>
  <c r="AC10" i="5"/>
  <c r="AC11" i="5"/>
  <c r="AC12" i="5"/>
  <c r="AC13" i="5"/>
  <c r="AC14" i="5"/>
  <c r="AC15" i="5"/>
  <c r="AC16" i="5"/>
  <c r="AC17" i="5"/>
  <c r="AC18" i="5"/>
  <c r="AC19" i="5"/>
  <c r="AC20" i="5"/>
  <c r="AC21" i="5"/>
  <c r="AC22" i="5"/>
  <c r="AC23" i="5"/>
  <c r="AC24" i="5"/>
  <c r="AC25" i="5"/>
  <c r="AC26" i="5"/>
  <c r="AC27" i="5"/>
  <c r="AC28" i="5"/>
  <c r="AC29" i="5"/>
  <c r="AC30" i="5"/>
  <c r="AC31" i="5"/>
  <c r="AC32" i="5"/>
  <c r="AC33" i="5"/>
  <c r="AC34" i="5"/>
  <c r="AC35" i="5"/>
  <c r="AC36" i="5"/>
  <c r="AC37" i="5"/>
  <c r="AC38" i="5"/>
  <c r="AC39" i="5"/>
  <c r="AC40" i="5"/>
  <c r="AC41" i="5"/>
  <c r="AC42" i="5"/>
  <c r="AC43" i="5"/>
  <c r="AC44" i="5"/>
  <c r="AC45" i="5"/>
  <c r="AC46" i="5"/>
  <c r="AC47" i="5"/>
  <c r="AC48" i="5"/>
  <c r="AC49" i="5"/>
  <c r="AC50" i="5"/>
  <c r="AC51" i="5"/>
  <c r="AC52" i="5"/>
  <c r="AC53" i="5"/>
  <c r="AC54" i="5"/>
  <c r="AC55" i="5"/>
  <c r="AC56" i="5"/>
  <c r="AC57" i="5"/>
  <c r="AC58" i="5"/>
  <c r="AC59" i="5"/>
  <c r="AC60" i="5"/>
  <c r="AC61" i="5"/>
  <c r="AC62" i="5"/>
  <c r="AC63" i="5"/>
  <c r="AC64" i="5"/>
  <c r="AC65" i="5"/>
  <c r="AC66" i="5"/>
  <c r="AC67" i="5"/>
  <c r="AC68" i="5"/>
  <c r="AC69" i="5"/>
  <c r="AC70" i="5"/>
  <c r="AC71" i="5"/>
  <c r="AC72" i="5"/>
  <c r="AC73" i="5"/>
  <c r="AC74" i="5"/>
  <c r="AC75" i="5"/>
  <c r="AC76" i="5"/>
  <c r="AC77" i="5"/>
  <c r="AC78" i="5"/>
  <c r="AC79" i="5"/>
  <c r="AC80" i="5"/>
  <c r="AC81" i="5"/>
  <c r="AC82" i="5"/>
  <c r="AC83" i="5"/>
  <c r="AC84" i="5"/>
  <c r="AC85" i="5"/>
  <c r="AC86" i="5"/>
  <c r="AC87" i="5"/>
  <c r="AC88" i="5"/>
  <c r="AC89" i="5"/>
  <c r="AC90" i="5"/>
  <c r="AC91" i="5"/>
  <c r="AC92" i="5"/>
  <c r="AC93" i="5"/>
  <c r="AC94" i="5"/>
  <c r="AC95" i="5"/>
  <c r="AC96" i="5"/>
  <c r="AC97" i="5"/>
  <c r="AC98" i="5"/>
  <c r="AC99" i="5"/>
  <c r="AC100" i="5"/>
  <c r="AC101" i="5"/>
  <c r="AC102" i="5"/>
  <c r="AC103" i="5"/>
  <c r="AC104" i="5"/>
  <c r="AC105" i="5"/>
  <c r="AC106" i="5"/>
  <c r="AC107" i="5"/>
  <c r="AC108" i="5"/>
  <c r="AC109" i="5"/>
  <c r="AC110" i="5"/>
  <c r="AC111" i="5"/>
  <c r="AC112" i="5"/>
  <c r="AC113" i="5"/>
  <c r="AC114" i="5"/>
  <c r="AC115" i="5"/>
  <c r="AC116" i="5"/>
  <c r="AC117" i="5"/>
  <c r="AC118" i="5"/>
  <c r="AC119" i="5"/>
  <c r="AC120" i="5"/>
  <c r="AC121" i="5"/>
  <c r="AC122" i="5"/>
  <c r="AC123" i="5"/>
  <c r="AC124" i="5"/>
  <c r="AC125" i="5"/>
  <c r="AC126" i="5"/>
  <c r="AC127" i="5"/>
  <c r="AC128" i="5"/>
  <c r="AC129" i="5"/>
  <c r="AC130" i="5"/>
  <c r="AC131" i="5"/>
  <c r="AC132" i="5"/>
  <c r="AC133" i="5"/>
  <c r="AC134" i="5"/>
  <c r="AC135" i="5"/>
  <c r="AC136" i="5"/>
  <c r="AC137" i="5"/>
  <c r="AC138" i="5"/>
  <c r="AC139" i="5"/>
  <c r="AC140" i="5"/>
  <c r="AC141" i="5"/>
  <c r="AC142" i="5"/>
  <c r="AC143" i="5"/>
  <c r="AC144" i="5"/>
  <c r="AC145" i="5"/>
  <c r="AC146" i="5"/>
  <c r="AC147" i="5"/>
  <c r="AC148" i="5"/>
  <c r="AC149" i="5"/>
  <c r="AC150" i="5"/>
  <c r="AC151" i="5"/>
  <c r="AC152" i="5"/>
  <c r="AC153" i="5"/>
  <c r="AC154" i="5"/>
  <c r="AC155" i="5"/>
  <c r="AC156" i="5"/>
  <c r="AC157" i="5"/>
  <c r="AC158" i="5"/>
  <c r="AC159" i="5"/>
  <c r="AC160" i="5"/>
  <c r="AC161" i="5"/>
  <c r="AC162" i="5"/>
  <c r="AC163" i="5"/>
  <c r="AC164" i="5"/>
  <c r="AC165" i="5"/>
  <c r="AC166" i="5"/>
  <c r="AC167" i="5"/>
  <c r="AC168" i="5"/>
  <c r="AC169" i="5"/>
  <c r="AC170" i="5"/>
  <c r="AC171" i="5"/>
  <c r="AC172" i="5"/>
  <c r="AC173" i="5"/>
  <c r="AC174" i="5"/>
  <c r="AC175" i="5"/>
  <c r="AC176" i="5"/>
  <c r="AC177" i="5"/>
  <c r="AC178" i="5"/>
  <c r="AC179" i="5"/>
  <c r="AC180" i="5"/>
  <c r="AC181" i="5"/>
  <c r="AC182" i="5"/>
  <c r="AC183" i="5"/>
  <c r="AC184" i="5"/>
  <c r="AC185" i="5"/>
  <c r="AC186" i="5"/>
  <c r="AC187" i="5"/>
  <c r="AC188" i="5"/>
  <c r="AC189" i="5"/>
  <c r="AC190" i="5"/>
  <c r="AC191" i="5"/>
  <c r="AC192" i="5"/>
  <c r="AC193" i="5"/>
  <c r="AC194" i="5"/>
  <c r="AC195" i="5"/>
  <c r="AC196" i="5"/>
  <c r="AC197" i="5"/>
  <c r="AC198" i="5"/>
  <c r="AC199" i="5"/>
  <c r="AC200" i="5"/>
  <c r="AC201" i="5"/>
  <c r="AC202" i="5"/>
  <c r="AC203" i="5"/>
  <c r="AC204" i="5"/>
  <c r="AC205" i="5"/>
  <c r="AC206" i="5"/>
  <c r="AC207" i="5"/>
  <c r="AC208" i="5"/>
  <c r="AC209" i="5"/>
  <c r="AC210" i="5"/>
  <c r="AC211" i="5"/>
  <c r="AC212" i="5"/>
  <c r="AC213" i="5"/>
  <c r="AC214" i="5"/>
  <c r="AC215" i="5"/>
  <c r="AC216" i="5"/>
  <c r="AC217" i="5"/>
  <c r="AC218" i="5"/>
  <c r="AC219" i="5"/>
  <c r="AC220" i="5"/>
  <c r="AC221" i="5"/>
  <c r="AC222" i="5"/>
  <c r="AC223" i="5"/>
  <c r="AC224" i="5"/>
  <c r="AC225" i="5"/>
  <c r="AC226" i="5"/>
  <c r="AC227" i="5"/>
  <c r="AC228" i="5"/>
  <c r="AC229" i="5"/>
  <c r="AC230" i="5"/>
  <c r="AC231" i="5"/>
  <c r="AC232" i="5"/>
  <c r="AC233" i="5"/>
  <c r="AC234" i="5"/>
  <c r="AC235" i="5"/>
  <c r="AC236" i="5"/>
  <c r="AC237" i="5"/>
  <c r="AC238" i="5"/>
  <c r="AC239" i="5"/>
  <c r="AC240" i="5"/>
  <c r="AC241" i="5"/>
  <c r="AC242" i="5"/>
  <c r="AC243" i="5"/>
  <c r="AC244" i="5"/>
  <c r="AC245" i="5"/>
  <c r="AC246" i="5"/>
  <c r="AC247" i="5"/>
  <c r="AC248" i="5"/>
  <c r="AC249" i="5"/>
  <c r="AC250" i="5"/>
  <c r="AC251" i="5"/>
  <c r="AC252" i="5"/>
  <c r="AC253" i="5"/>
  <c r="AC254" i="5"/>
  <c r="AC255" i="5"/>
  <c r="AC256" i="5"/>
  <c r="AC257" i="5"/>
  <c r="AC258" i="5"/>
  <c r="AC259" i="5"/>
  <c r="AC260" i="5"/>
  <c r="AC261" i="5"/>
  <c r="AC262" i="5"/>
  <c r="AC263" i="5"/>
  <c r="AC264" i="5"/>
  <c r="AC265" i="5"/>
  <c r="AC266" i="5"/>
  <c r="AC267" i="5"/>
  <c r="AC268" i="5"/>
  <c r="AC269" i="5"/>
  <c r="AC270" i="5"/>
  <c r="AC271" i="5"/>
  <c r="AC272" i="5"/>
  <c r="AC273" i="5"/>
  <c r="AC274" i="5"/>
  <c r="AC275" i="5"/>
  <c r="AC276" i="5"/>
  <c r="AC277" i="5"/>
  <c r="AC278" i="5"/>
  <c r="AC279" i="5"/>
  <c r="AC280" i="5"/>
  <c r="AC281" i="5"/>
  <c r="AC282" i="5"/>
  <c r="AC283" i="5"/>
  <c r="AC284" i="5"/>
  <c r="AC285" i="5"/>
  <c r="AC286" i="5"/>
  <c r="AC287" i="5"/>
  <c r="AC288" i="5"/>
  <c r="AC289" i="5"/>
  <c r="AC290" i="5"/>
  <c r="AC291" i="5"/>
  <c r="AC292" i="5"/>
  <c r="AC293" i="5"/>
  <c r="AC294" i="5"/>
  <c r="AC295" i="5"/>
  <c r="AC296" i="5"/>
  <c r="AC297" i="5"/>
  <c r="AC298" i="5"/>
  <c r="AC299" i="5"/>
  <c r="AC300" i="5"/>
  <c r="AC301" i="5"/>
  <c r="AC302" i="5"/>
  <c r="AC303" i="5"/>
  <c r="AC304" i="5"/>
  <c r="AC305" i="5"/>
  <c r="AC306" i="5"/>
  <c r="AC307" i="5"/>
  <c r="AC308" i="5"/>
  <c r="AC309" i="5"/>
  <c r="AC310" i="5"/>
  <c r="AC311" i="5"/>
  <c r="AC312" i="5"/>
  <c r="AC313" i="5"/>
  <c r="AC314" i="5"/>
  <c r="AC315" i="5"/>
  <c r="AC316" i="5"/>
  <c r="AC317" i="5"/>
  <c r="AC318" i="5"/>
  <c r="AC319" i="5"/>
  <c r="AC320" i="5"/>
  <c r="AC321" i="5"/>
  <c r="AC322" i="5"/>
  <c r="AC323" i="5"/>
  <c r="AC324" i="5"/>
  <c r="AC325" i="5"/>
  <c r="AC326" i="5"/>
  <c r="AC327" i="5"/>
  <c r="AC328" i="5"/>
  <c r="AC329" i="5"/>
  <c r="AC330" i="5"/>
  <c r="AC331" i="5"/>
  <c r="AC332" i="5"/>
  <c r="AC333" i="5"/>
  <c r="AC334" i="5"/>
  <c r="AC335" i="5"/>
  <c r="AC336" i="5"/>
  <c r="AC337" i="5"/>
  <c r="AC338" i="5"/>
  <c r="AC339" i="5"/>
  <c r="AC340" i="5"/>
  <c r="AC341" i="5"/>
  <c r="AC342" i="5"/>
  <c r="AC343" i="5"/>
  <c r="AC344" i="5"/>
  <c r="AC345" i="5"/>
  <c r="AC346" i="5"/>
  <c r="AC347" i="5"/>
  <c r="AC348" i="5"/>
  <c r="AC349" i="5"/>
  <c r="AC350" i="5"/>
  <c r="AC351" i="5"/>
  <c r="AC352" i="5"/>
  <c r="AC353" i="5"/>
  <c r="AC354" i="5"/>
  <c r="AC355" i="5"/>
  <c r="AC356" i="5"/>
  <c r="AC357" i="5"/>
  <c r="AC358" i="5"/>
  <c r="AC359" i="5"/>
  <c r="AC360" i="5"/>
  <c r="AC361" i="5"/>
  <c r="AC362" i="5"/>
  <c r="AC363" i="5"/>
  <c r="AC364" i="5"/>
  <c r="AC365" i="5"/>
  <c r="AC366" i="5"/>
  <c r="AC367" i="5"/>
  <c r="AC368" i="5"/>
  <c r="AC369" i="5"/>
  <c r="AC370" i="5"/>
  <c r="AC371" i="5"/>
  <c r="AC372" i="5"/>
  <c r="AC373" i="5"/>
  <c r="AC374" i="5"/>
  <c r="AC375" i="5"/>
  <c r="AC376" i="5"/>
  <c r="AC377" i="5"/>
  <c r="AC378" i="5"/>
  <c r="AC379" i="5"/>
  <c r="AC380" i="5"/>
  <c r="AC381" i="5"/>
  <c r="AC382" i="5"/>
  <c r="AC383" i="5"/>
  <c r="AC384" i="5"/>
  <c r="AC2" i="5"/>
  <c r="AB3" i="5"/>
  <c r="AB4" i="5"/>
  <c r="AB5" i="5"/>
  <c r="AB6" i="5"/>
  <c r="AB7" i="5"/>
  <c r="AB8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5" i="5"/>
  <c r="AB56" i="5"/>
  <c r="AB57" i="5"/>
  <c r="AB58" i="5"/>
  <c r="AB59" i="5"/>
  <c r="AB60" i="5"/>
  <c r="AB61" i="5"/>
  <c r="AB62" i="5"/>
  <c r="AB63" i="5"/>
  <c r="AB64" i="5"/>
  <c r="AB65" i="5"/>
  <c r="AB66" i="5"/>
  <c r="AB67" i="5"/>
  <c r="AB68" i="5"/>
  <c r="AB69" i="5"/>
  <c r="AB70" i="5"/>
  <c r="AB71" i="5"/>
  <c r="AB72" i="5"/>
  <c r="AB73" i="5"/>
  <c r="AB74" i="5"/>
  <c r="AB75" i="5"/>
  <c r="AB76" i="5"/>
  <c r="AB77" i="5"/>
  <c r="AB78" i="5"/>
  <c r="AB79" i="5"/>
  <c r="AB80" i="5"/>
  <c r="AB81" i="5"/>
  <c r="AB82" i="5"/>
  <c r="AB83" i="5"/>
  <c r="AB84" i="5"/>
  <c r="AB85" i="5"/>
  <c r="AB86" i="5"/>
  <c r="AB87" i="5"/>
  <c r="AB88" i="5"/>
  <c r="AB89" i="5"/>
  <c r="AB90" i="5"/>
  <c r="AB91" i="5"/>
  <c r="AB92" i="5"/>
  <c r="AB93" i="5"/>
  <c r="AB94" i="5"/>
  <c r="AB95" i="5"/>
  <c r="AB96" i="5"/>
  <c r="AB97" i="5"/>
  <c r="AB98" i="5"/>
  <c r="AB99" i="5"/>
  <c r="AB100" i="5"/>
  <c r="AB101" i="5"/>
  <c r="AB102" i="5"/>
  <c r="AB103" i="5"/>
  <c r="AB104" i="5"/>
  <c r="AB105" i="5"/>
  <c r="AB106" i="5"/>
  <c r="AB107" i="5"/>
  <c r="AB108" i="5"/>
  <c r="AB109" i="5"/>
  <c r="AB110" i="5"/>
  <c r="AB111" i="5"/>
  <c r="AB112" i="5"/>
  <c r="AB113" i="5"/>
  <c r="AB114" i="5"/>
  <c r="AB115" i="5"/>
  <c r="AB116" i="5"/>
  <c r="AB117" i="5"/>
  <c r="AB118" i="5"/>
  <c r="AB119" i="5"/>
  <c r="AB120" i="5"/>
  <c r="AB121" i="5"/>
  <c r="AB122" i="5"/>
  <c r="AB123" i="5"/>
  <c r="AB124" i="5"/>
  <c r="AB125" i="5"/>
  <c r="AB126" i="5"/>
  <c r="AB127" i="5"/>
  <c r="AB128" i="5"/>
  <c r="AB129" i="5"/>
  <c r="AB130" i="5"/>
  <c r="AB131" i="5"/>
  <c r="AB132" i="5"/>
  <c r="AB133" i="5"/>
  <c r="AB134" i="5"/>
  <c r="AB135" i="5"/>
  <c r="AB136" i="5"/>
  <c r="AB137" i="5"/>
  <c r="AB138" i="5"/>
  <c r="AB139" i="5"/>
  <c r="AB140" i="5"/>
  <c r="AB141" i="5"/>
  <c r="AB142" i="5"/>
  <c r="AB143" i="5"/>
  <c r="AB144" i="5"/>
  <c r="AB145" i="5"/>
  <c r="AB146" i="5"/>
  <c r="AB147" i="5"/>
  <c r="AB148" i="5"/>
  <c r="AB149" i="5"/>
  <c r="AB150" i="5"/>
  <c r="AB151" i="5"/>
  <c r="AB152" i="5"/>
  <c r="AB153" i="5"/>
  <c r="AB154" i="5"/>
  <c r="AB155" i="5"/>
  <c r="AB156" i="5"/>
  <c r="AB157" i="5"/>
  <c r="AB158" i="5"/>
  <c r="AB159" i="5"/>
  <c r="AB160" i="5"/>
  <c r="AB161" i="5"/>
  <c r="AB162" i="5"/>
  <c r="AB163" i="5"/>
  <c r="AB164" i="5"/>
  <c r="AB165" i="5"/>
  <c r="AB166" i="5"/>
  <c r="AB167" i="5"/>
  <c r="AB168" i="5"/>
  <c r="AB169" i="5"/>
  <c r="AB170" i="5"/>
  <c r="AB171" i="5"/>
  <c r="AB172" i="5"/>
  <c r="AB173" i="5"/>
  <c r="AB174" i="5"/>
  <c r="AB175" i="5"/>
  <c r="AB176" i="5"/>
  <c r="AB177" i="5"/>
  <c r="AB178" i="5"/>
  <c r="AB179" i="5"/>
  <c r="AB180" i="5"/>
  <c r="AB181" i="5"/>
  <c r="AB182" i="5"/>
  <c r="AB183" i="5"/>
  <c r="AB184" i="5"/>
  <c r="AB185" i="5"/>
  <c r="AB186" i="5"/>
  <c r="AB187" i="5"/>
  <c r="AB188" i="5"/>
  <c r="AB189" i="5"/>
  <c r="AB190" i="5"/>
  <c r="AB191" i="5"/>
  <c r="AB192" i="5"/>
  <c r="AB193" i="5"/>
  <c r="AB194" i="5"/>
  <c r="AB195" i="5"/>
  <c r="AB196" i="5"/>
  <c r="AB197" i="5"/>
  <c r="AB198" i="5"/>
  <c r="AB199" i="5"/>
  <c r="AB200" i="5"/>
  <c r="AB201" i="5"/>
  <c r="AB202" i="5"/>
  <c r="AB203" i="5"/>
  <c r="AB204" i="5"/>
  <c r="AB205" i="5"/>
  <c r="AB206" i="5"/>
  <c r="AB207" i="5"/>
  <c r="AB208" i="5"/>
  <c r="AB209" i="5"/>
  <c r="AB210" i="5"/>
  <c r="AB211" i="5"/>
  <c r="AB212" i="5"/>
  <c r="AB213" i="5"/>
  <c r="AB214" i="5"/>
  <c r="AB215" i="5"/>
  <c r="AB216" i="5"/>
  <c r="AB217" i="5"/>
  <c r="AB218" i="5"/>
  <c r="AB219" i="5"/>
  <c r="AB220" i="5"/>
  <c r="AB221" i="5"/>
  <c r="AB222" i="5"/>
  <c r="AB223" i="5"/>
  <c r="AB224" i="5"/>
  <c r="AB225" i="5"/>
  <c r="AB226" i="5"/>
  <c r="AB227" i="5"/>
  <c r="AB228" i="5"/>
  <c r="AB229" i="5"/>
  <c r="AB230" i="5"/>
  <c r="AB231" i="5"/>
  <c r="AB232" i="5"/>
  <c r="AB233" i="5"/>
  <c r="AB234" i="5"/>
  <c r="AB235" i="5"/>
  <c r="AB236" i="5"/>
  <c r="AB237" i="5"/>
  <c r="AB238" i="5"/>
  <c r="AB239" i="5"/>
  <c r="AB240" i="5"/>
  <c r="AB241" i="5"/>
  <c r="AB242" i="5"/>
  <c r="AB243" i="5"/>
  <c r="AB244" i="5"/>
  <c r="AB245" i="5"/>
  <c r="AB246" i="5"/>
  <c r="AB247" i="5"/>
  <c r="AB248" i="5"/>
  <c r="AB249" i="5"/>
  <c r="AB250" i="5"/>
  <c r="AB251" i="5"/>
  <c r="AB252" i="5"/>
  <c r="AB253" i="5"/>
  <c r="AB254" i="5"/>
  <c r="AB255" i="5"/>
  <c r="AB256" i="5"/>
  <c r="AB257" i="5"/>
  <c r="AB258" i="5"/>
  <c r="AB259" i="5"/>
  <c r="AB260" i="5"/>
  <c r="AB261" i="5"/>
  <c r="AB262" i="5"/>
  <c r="AB263" i="5"/>
  <c r="AB264" i="5"/>
  <c r="AB265" i="5"/>
  <c r="AB266" i="5"/>
  <c r="AB267" i="5"/>
  <c r="AB268" i="5"/>
  <c r="AB269" i="5"/>
  <c r="AB270" i="5"/>
  <c r="AB271" i="5"/>
  <c r="AB272" i="5"/>
  <c r="AB273" i="5"/>
  <c r="AB274" i="5"/>
  <c r="AB275" i="5"/>
  <c r="AB276" i="5"/>
  <c r="AB277" i="5"/>
  <c r="AB278" i="5"/>
  <c r="AB279" i="5"/>
  <c r="AB280" i="5"/>
  <c r="AB281" i="5"/>
  <c r="AB282" i="5"/>
  <c r="AB283" i="5"/>
  <c r="AB284" i="5"/>
  <c r="AB285" i="5"/>
  <c r="AB286" i="5"/>
  <c r="AB287" i="5"/>
  <c r="AB288" i="5"/>
  <c r="AB289" i="5"/>
  <c r="AB290" i="5"/>
  <c r="AB291" i="5"/>
  <c r="AB292" i="5"/>
  <c r="AB293" i="5"/>
  <c r="AB294" i="5"/>
  <c r="AB295" i="5"/>
  <c r="AB296" i="5"/>
  <c r="AB297" i="5"/>
  <c r="AB298" i="5"/>
  <c r="AB299" i="5"/>
  <c r="AB300" i="5"/>
  <c r="AB301" i="5"/>
  <c r="AB302" i="5"/>
  <c r="AB303" i="5"/>
  <c r="AB304" i="5"/>
  <c r="AB305" i="5"/>
  <c r="AB306" i="5"/>
  <c r="AB307" i="5"/>
  <c r="AB308" i="5"/>
  <c r="AB309" i="5"/>
  <c r="AB310" i="5"/>
  <c r="AB311" i="5"/>
  <c r="AB312" i="5"/>
  <c r="AB313" i="5"/>
  <c r="AB314" i="5"/>
  <c r="AB315" i="5"/>
  <c r="AB316" i="5"/>
  <c r="AB317" i="5"/>
  <c r="AB318" i="5"/>
  <c r="AB319" i="5"/>
  <c r="AB320" i="5"/>
  <c r="AB321" i="5"/>
  <c r="AB322" i="5"/>
  <c r="AB323" i="5"/>
  <c r="AB324" i="5"/>
  <c r="AB325" i="5"/>
  <c r="AB326" i="5"/>
  <c r="AB327" i="5"/>
  <c r="AB328" i="5"/>
  <c r="AB329" i="5"/>
  <c r="AB330" i="5"/>
  <c r="AB331" i="5"/>
  <c r="AB332" i="5"/>
  <c r="AB333" i="5"/>
  <c r="AB334" i="5"/>
  <c r="AB335" i="5"/>
  <c r="AB336" i="5"/>
  <c r="AB337" i="5"/>
  <c r="AB338" i="5"/>
  <c r="AB339" i="5"/>
  <c r="AB340" i="5"/>
  <c r="AB341" i="5"/>
  <c r="AB342" i="5"/>
  <c r="AB343" i="5"/>
  <c r="AB344" i="5"/>
  <c r="AB345" i="5"/>
  <c r="AB346" i="5"/>
  <c r="AB347" i="5"/>
  <c r="AB348" i="5"/>
  <c r="AB349" i="5"/>
  <c r="AB350" i="5"/>
  <c r="AB351" i="5"/>
  <c r="AB352" i="5"/>
  <c r="AB353" i="5"/>
  <c r="AB354" i="5"/>
  <c r="AB355" i="5"/>
  <c r="AB356" i="5"/>
  <c r="AB357" i="5"/>
  <c r="AB358" i="5"/>
  <c r="AB359" i="5"/>
  <c r="AB360" i="5"/>
  <c r="AB361" i="5"/>
  <c r="AB362" i="5"/>
  <c r="AB363" i="5"/>
  <c r="AB364" i="5"/>
  <c r="AB365" i="5"/>
  <c r="AB366" i="5"/>
  <c r="AB367" i="5"/>
  <c r="AB368" i="5"/>
  <c r="AB369" i="5"/>
  <c r="AB370" i="5"/>
  <c r="AB371" i="5"/>
  <c r="AB372" i="5"/>
  <c r="AB373" i="5"/>
  <c r="AB374" i="5"/>
  <c r="AB375" i="5"/>
  <c r="AB376" i="5"/>
  <c r="AB377" i="5"/>
  <c r="AB378" i="5"/>
  <c r="AB379" i="5"/>
  <c r="AB380" i="5"/>
  <c r="AB381" i="5"/>
  <c r="AB382" i="5"/>
  <c r="AB383" i="5"/>
  <c r="AB384" i="5"/>
  <c r="AB2" i="5"/>
  <c r="Z3" i="5"/>
  <c r="Z4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Z155" i="5"/>
  <c r="Z156" i="5"/>
  <c r="Z157" i="5"/>
  <c r="Z158" i="5"/>
  <c r="Z159" i="5"/>
  <c r="Z160" i="5"/>
  <c r="Z161" i="5"/>
  <c r="Z162" i="5"/>
  <c r="Z163" i="5"/>
  <c r="Z164" i="5"/>
  <c r="Z165" i="5"/>
  <c r="Z166" i="5"/>
  <c r="Z167" i="5"/>
  <c r="Z168" i="5"/>
  <c r="Z169" i="5"/>
  <c r="Z170" i="5"/>
  <c r="Z171" i="5"/>
  <c r="Z172" i="5"/>
  <c r="Z173" i="5"/>
  <c r="Z174" i="5"/>
  <c r="Z175" i="5"/>
  <c r="Z176" i="5"/>
  <c r="Z177" i="5"/>
  <c r="Z178" i="5"/>
  <c r="Z179" i="5"/>
  <c r="Z180" i="5"/>
  <c r="Z181" i="5"/>
  <c r="Z182" i="5"/>
  <c r="Z183" i="5"/>
  <c r="Z184" i="5"/>
  <c r="Z185" i="5"/>
  <c r="Z186" i="5"/>
  <c r="Z187" i="5"/>
  <c r="Z188" i="5"/>
  <c r="Z189" i="5"/>
  <c r="Z190" i="5"/>
  <c r="Z191" i="5"/>
  <c r="Z192" i="5"/>
  <c r="Z193" i="5"/>
  <c r="Z194" i="5"/>
  <c r="Z195" i="5"/>
  <c r="Z196" i="5"/>
  <c r="Z197" i="5"/>
  <c r="Z198" i="5"/>
  <c r="Z199" i="5"/>
  <c r="Z200" i="5"/>
  <c r="Z201" i="5"/>
  <c r="Z202" i="5"/>
  <c r="Z203" i="5"/>
  <c r="Z204" i="5"/>
  <c r="Z205" i="5"/>
  <c r="Z206" i="5"/>
  <c r="Z207" i="5"/>
  <c r="Z208" i="5"/>
  <c r="Z209" i="5"/>
  <c r="Z210" i="5"/>
  <c r="Z211" i="5"/>
  <c r="Z212" i="5"/>
  <c r="Z213" i="5"/>
  <c r="Z214" i="5"/>
  <c r="Z215" i="5"/>
  <c r="Z216" i="5"/>
  <c r="Z217" i="5"/>
  <c r="Z218" i="5"/>
  <c r="Z219" i="5"/>
  <c r="Z220" i="5"/>
  <c r="Z221" i="5"/>
  <c r="Z222" i="5"/>
  <c r="Z223" i="5"/>
  <c r="Z224" i="5"/>
  <c r="Z225" i="5"/>
  <c r="Z226" i="5"/>
  <c r="Z227" i="5"/>
  <c r="Z228" i="5"/>
  <c r="Z229" i="5"/>
  <c r="Z230" i="5"/>
  <c r="Z231" i="5"/>
  <c r="Z232" i="5"/>
  <c r="Z233" i="5"/>
  <c r="Z234" i="5"/>
  <c r="Z235" i="5"/>
  <c r="Z236" i="5"/>
  <c r="Z237" i="5"/>
  <c r="Z238" i="5"/>
  <c r="Z239" i="5"/>
  <c r="Z240" i="5"/>
  <c r="Z241" i="5"/>
  <c r="Z242" i="5"/>
  <c r="Z243" i="5"/>
  <c r="Z244" i="5"/>
  <c r="Z245" i="5"/>
  <c r="Z246" i="5"/>
  <c r="Z247" i="5"/>
  <c r="Z248" i="5"/>
  <c r="Z249" i="5"/>
  <c r="Z250" i="5"/>
  <c r="Z251" i="5"/>
  <c r="Z252" i="5"/>
  <c r="Z253" i="5"/>
  <c r="Z254" i="5"/>
  <c r="Z255" i="5"/>
  <c r="Z256" i="5"/>
  <c r="Z257" i="5"/>
  <c r="Z258" i="5"/>
  <c r="Z259" i="5"/>
  <c r="Z260" i="5"/>
  <c r="Z261" i="5"/>
  <c r="Z262" i="5"/>
  <c r="Z263" i="5"/>
  <c r="Z264" i="5"/>
  <c r="Z265" i="5"/>
  <c r="Z266" i="5"/>
  <c r="Z267" i="5"/>
  <c r="Z268" i="5"/>
  <c r="Z269" i="5"/>
  <c r="Z270" i="5"/>
  <c r="Z271" i="5"/>
  <c r="Z272" i="5"/>
  <c r="Z273" i="5"/>
  <c r="Z274" i="5"/>
  <c r="Z275" i="5"/>
  <c r="Z276" i="5"/>
  <c r="Z277" i="5"/>
  <c r="Z278" i="5"/>
  <c r="Z279" i="5"/>
  <c r="Z280" i="5"/>
  <c r="Z281" i="5"/>
  <c r="Z282" i="5"/>
  <c r="Z283" i="5"/>
  <c r="Z284" i="5"/>
  <c r="Z285" i="5"/>
  <c r="Z286" i="5"/>
  <c r="Z287" i="5"/>
  <c r="Z288" i="5"/>
  <c r="Z289" i="5"/>
  <c r="Z290" i="5"/>
  <c r="Z291" i="5"/>
  <c r="Z292" i="5"/>
  <c r="Z293" i="5"/>
  <c r="Z294" i="5"/>
  <c r="Z295" i="5"/>
  <c r="Z296" i="5"/>
  <c r="Z297" i="5"/>
  <c r="Z298" i="5"/>
  <c r="Z299" i="5"/>
  <c r="Z300" i="5"/>
  <c r="Z301" i="5"/>
  <c r="Z302" i="5"/>
  <c r="Z303" i="5"/>
  <c r="Z304" i="5"/>
  <c r="Z305" i="5"/>
  <c r="Z306" i="5"/>
  <c r="Z307" i="5"/>
  <c r="Z308" i="5"/>
  <c r="Z309" i="5"/>
  <c r="Z310" i="5"/>
  <c r="Z311" i="5"/>
  <c r="Z312" i="5"/>
  <c r="Z313" i="5"/>
  <c r="Z314" i="5"/>
  <c r="Z315" i="5"/>
  <c r="Z316" i="5"/>
  <c r="Z317" i="5"/>
  <c r="Z318" i="5"/>
  <c r="Z319" i="5"/>
  <c r="Z320" i="5"/>
  <c r="Z321" i="5"/>
  <c r="Z322" i="5"/>
  <c r="Z323" i="5"/>
  <c r="Z324" i="5"/>
  <c r="Z325" i="5"/>
  <c r="Z326" i="5"/>
  <c r="Z327" i="5"/>
  <c r="Z328" i="5"/>
  <c r="Z329" i="5"/>
  <c r="Z330" i="5"/>
  <c r="Z331" i="5"/>
  <c r="Z332" i="5"/>
  <c r="Z333" i="5"/>
  <c r="Z334" i="5"/>
  <c r="Z335" i="5"/>
  <c r="Z336" i="5"/>
  <c r="Z337" i="5"/>
  <c r="Z338" i="5"/>
  <c r="Z339" i="5"/>
  <c r="Z340" i="5"/>
  <c r="Z341" i="5"/>
  <c r="Z342" i="5"/>
  <c r="Z343" i="5"/>
  <c r="Z344" i="5"/>
  <c r="Z345" i="5"/>
  <c r="Z346" i="5"/>
  <c r="Z347" i="5"/>
  <c r="Z348" i="5"/>
  <c r="Z349" i="5"/>
  <c r="Z350" i="5"/>
  <c r="Z351" i="5"/>
  <c r="Z352" i="5"/>
  <c r="Z353" i="5"/>
  <c r="Z354" i="5"/>
  <c r="Z355" i="5"/>
  <c r="Z356" i="5"/>
  <c r="Z357" i="5"/>
  <c r="Z358" i="5"/>
  <c r="Z359" i="5"/>
  <c r="Z360" i="5"/>
  <c r="Z361" i="5"/>
  <c r="Z362" i="5"/>
  <c r="Z363" i="5"/>
  <c r="Z364" i="5"/>
  <c r="Z365" i="5"/>
  <c r="Z366" i="5"/>
  <c r="Z367" i="5"/>
  <c r="Z368" i="5"/>
  <c r="Z369" i="5"/>
  <c r="Z370" i="5"/>
  <c r="Z371" i="5"/>
  <c r="Z372" i="5"/>
  <c r="Z373" i="5"/>
  <c r="Z374" i="5"/>
  <c r="Z375" i="5"/>
  <c r="Z376" i="5"/>
  <c r="Z377" i="5"/>
  <c r="Z378" i="5"/>
  <c r="Z379" i="5"/>
  <c r="Z380" i="5"/>
  <c r="Z381" i="5"/>
  <c r="Z382" i="5"/>
  <c r="Z383" i="5"/>
  <c r="Z384" i="5"/>
  <c r="Y3" i="5"/>
  <c r="Y4" i="5"/>
  <c r="Y5" i="5"/>
  <c r="Y6" i="5"/>
  <c r="Y7" i="5"/>
  <c r="Y8" i="5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Y53" i="5"/>
  <c r="Y54" i="5"/>
  <c r="Y55" i="5"/>
  <c r="Y56" i="5"/>
  <c r="Y57" i="5"/>
  <c r="Y58" i="5"/>
  <c r="Y59" i="5"/>
  <c r="Y60" i="5"/>
  <c r="Y61" i="5"/>
  <c r="Y62" i="5"/>
  <c r="Y63" i="5"/>
  <c r="Y64" i="5"/>
  <c r="Y65" i="5"/>
  <c r="Y66" i="5"/>
  <c r="Y67" i="5"/>
  <c r="Y68" i="5"/>
  <c r="Y69" i="5"/>
  <c r="Y70" i="5"/>
  <c r="Y71" i="5"/>
  <c r="Y72" i="5"/>
  <c r="Y73" i="5"/>
  <c r="Y74" i="5"/>
  <c r="Y75" i="5"/>
  <c r="Y76" i="5"/>
  <c r="Y77" i="5"/>
  <c r="Y78" i="5"/>
  <c r="Y79" i="5"/>
  <c r="Y80" i="5"/>
  <c r="Y81" i="5"/>
  <c r="Y82" i="5"/>
  <c r="Y83" i="5"/>
  <c r="Y84" i="5"/>
  <c r="Y85" i="5"/>
  <c r="Y86" i="5"/>
  <c r="Y87" i="5"/>
  <c r="Y88" i="5"/>
  <c r="Y89" i="5"/>
  <c r="Y90" i="5"/>
  <c r="Y91" i="5"/>
  <c r="Y92" i="5"/>
  <c r="Y93" i="5"/>
  <c r="Y94" i="5"/>
  <c r="Y95" i="5"/>
  <c r="Y96" i="5"/>
  <c r="Y97" i="5"/>
  <c r="Y98" i="5"/>
  <c r="Y99" i="5"/>
  <c r="Y100" i="5"/>
  <c r="Y101" i="5"/>
  <c r="Y102" i="5"/>
  <c r="Y103" i="5"/>
  <c r="Y104" i="5"/>
  <c r="Y105" i="5"/>
  <c r="Y106" i="5"/>
  <c r="Y107" i="5"/>
  <c r="Y108" i="5"/>
  <c r="Y109" i="5"/>
  <c r="Y110" i="5"/>
  <c r="Y111" i="5"/>
  <c r="Y112" i="5"/>
  <c r="Y113" i="5"/>
  <c r="Y114" i="5"/>
  <c r="Y115" i="5"/>
  <c r="Y116" i="5"/>
  <c r="Y117" i="5"/>
  <c r="Y118" i="5"/>
  <c r="Y119" i="5"/>
  <c r="Y120" i="5"/>
  <c r="Y121" i="5"/>
  <c r="Y122" i="5"/>
  <c r="Y123" i="5"/>
  <c r="Y124" i="5"/>
  <c r="Y125" i="5"/>
  <c r="Y126" i="5"/>
  <c r="Y127" i="5"/>
  <c r="Y128" i="5"/>
  <c r="Y129" i="5"/>
  <c r="Y130" i="5"/>
  <c r="Y131" i="5"/>
  <c r="Y132" i="5"/>
  <c r="Y133" i="5"/>
  <c r="Y134" i="5"/>
  <c r="Y135" i="5"/>
  <c r="Y136" i="5"/>
  <c r="Y137" i="5"/>
  <c r="Y138" i="5"/>
  <c r="Y139" i="5"/>
  <c r="Y140" i="5"/>
  <c r="Y141" i="5"/>
  <c r="Y142" i="5"/>
  <c r="Y143" i="5"/>
  <c r="Y144" i="5"/>
  <c r="Y145" i="5"/>
  <c r="Y146" i="5"/>
  <c r="Y147" i="5"/>
  <c r="Y148" i="5"/>
  <c r="Y149" i="5"/>
  <c r="Y150" i="5"/>
  <c r="Y151" i="5"/>
  <c r="Y152" i="5"/>
  <c r="Y153" i="5"/>
  <c r="Y154" i="5"/>
  <c r="Y155" i="5"/>
  <c r="Y156" i="5"/>
  <c r="Y157" i="5"/>
  <c r="Y158" i="5"/>
  <c r="Y159" i="5"/>
  <c r="Y160" i="5"/>
  <c r="Y161" i="5"/>
  <c r="Y162" i="5"/>
  <c r="Y163" i="5"/>
  <c r="Y164" i="5"/>
  <c r="Y165" i="5"/>
  <c r="Y166" i="5"/>
  <c r="Y167" i="5"/>
  <c r="Y168" i="5"/>
  <c r="Y169" i="5"/>
  <c r="Y170" i="5"/>
  <c r="Y171" i="5"/>
  <c r="Y172" i="5"/>
  <c r="Y173" i="5"/>
  <c r="Y174" i="5"/>
  <c r="Y175" i="5"/>
  <c r="Y176" i="5"/>
  <c r="Y177" i="5"/>
  <c r="Y178" i="5"/>
  <c r="Y179" i="5"/>
  <c r="Y180" i="5"/>
  <c r="Y181" i="5"/>
  <c r="Y182" i="5"/>
  <c r="Y183" i="5"/>
  <c r="Y184" i="5"/>
  <c r="Y185" i="5"/>
  <c r="Y186" i="5"/>
  <c r="Y187" i="5"/>
  <c r="Y188" i="5"/>
  <c r="Y189" i="5"/>
  <c r="Y190" i="5"/>
  <c r="Y191" i="5"/>
  <c r="Y192" i="5"/>
  <c r="Y193" i="5"/>
  <c r="Y194" i="5"/>
  <c r="Y195" i="5"/>
  <c r="Y196" i="5"/>
  <c r="Y197" i="5"/>
  <c r="Y198" i="5"/>
  <c r="Y199" i="5"/>
  <c r="Y200" i="5"/>
  <c r="Y201" i="5"/>
  <c r="Y202" i="5"/>
  <c r="Y203" i="5"/>
  <c r="Y204" i="5"/>
  <c r="Y205" i="5"/>
  <c r="Y206" i="5"/>
  <c r="Y207" i="5"/>
  <c r="Y208" i="5"/>
  <c r="Y209" i="5"/>
  <c r="Y210" i="5"/>
  <c r="Y211" i="5"/>
  <c r="Y212" i="5"/>
  <c r="Y213" i="5"/>
  <c r="Y214" i="5"/>
  <c r="Y215" i="5"/>
  <c r="Y216" i="5"/>
  <c r="Y217" i="5"/>
  <c r="Y218" i="5"/>
  <c r="Y219" i="5"/>
  <c r="Y220" i="5"/>
  <c r="Y221" i="5"/>
  <c r="Y222" i="5"/>
  <c r="Y223" i="5"/>
  <c r="Y224" i="5"/>
  <c r="Y225" i="5"/>
  <c r="Y226" i="5"/>
  <c r="Y227" i="5"/>
  <c r="Y228" i="5"/>
  <c r="Y229" i="5"/>
  <c r="Y230" i="5"/>
  <c r="Y231" i="5"/>
  <c r="Y232" i="5"/>
  <c r="Y233" i="5"/>
  <c r="Y234" i="5"/>
  <c r="Y235" i="5"/>
  <c r="Y236" i="5"/>
  <c r="Y237" i="5"/>
  <c r="Y238" i="5"/>
  <c r="Y239" i="5"/>
  <c r="Y240" i="5"/>
  <c r="Y241" i="5"/>
  <c r="Y242" i="5"/>
  <c r="Y243" i="5"/>
  <c r="Y244" i="5"/>
  <c r="Y245" i="5"/>
  <c r="Y246" i="5"/>
  <c r="Y247" i="5"/>
  <c r="Y248" i="5"/>
  <c r="Y249" i="5"/>
  <c r="Y250" i="5"/>
  <c r="Y251" i="5"/>
  <c r="Y252" i="5"/>
  <c r="Y253" i="5"/>
  <c r="Y254" i="5"/>
  <c r="Y255" i="5"/>
  <c r="Y256" i="5"/>
  <c r="Y257" i="5"/>
  <c r="Y258" i="5"/>
  <c r="Y259" i="5"/>
  <c r="Y260" i="5"/>
  <c r="Y261" i="5"/>
  <c r="Y262" i="5"/>
  <c r="Y263" i="5"/>
  <c r="Y264" i="5"/>
  <c r="Y265" i="5"/>
  <c r="Y266" i="5"/>
  <c r="Y267" i="5"/>
  <c r="Y268" i="5"/>
  <c r="Y269" i="5"/>
  <c r="Y270" i="5"/>
  <c r="Y271" i="5"/>
  <c r="Y272" i="5"/>
  <c r="Y273" i="5"/>
  <c r="Y274" i="5"/>
  <c r="Y275" i="5"/>
  <c r="Y276" i="5"/>
  <c r="Y277" i="5"/>
  <c r="Y278" i="5"/>
  <c r="Y279" i="5"/>
  <c r="Y280" i="5"/>
  <c r="Y281" i="5"/>
  <c r="Y282" i="5"/>
  <c r="Y283" i="5"/>
  <c r="Y284" i="5"/>
  <c r="Y285" i="5"/>
  <c r="Y286" i="5"/>
  <c r="Y287" i="5"/>
  <c r="Y288" i="5"/>
  <c r="Y289" i="5"/>
  <c r="Y290" i="5"/>
  <c r="Y291" i="5"/>
  <c r="Y292" i="5"/>
  <c r="Y293" i="5"/>
  <c r="Y294" i="5"/>
  <c r="Y295" i="5"/>
  <c r="Y296" i="5"/>
  <c r="Y297" i="5"/>
  <c r="Y298" i="5"/>
  <c r="Y299" i="5"/>
  <c r="Y300" i="5"/>
  <c r="Y301" i="5"/>
  <c r="Y302" i="5"/>
  <c r="Y303" i="5"/>
  <c r="Y304" i="5"/>
  <c r="Y305" i="5"/>
  <c r="Y306" i="5"/>
  <c r="Y307" i="5"/>
  <c r="Y308" i="5"/>
  <c r="Y309" i="5"/>
  <c r="Y310" i="5"/>
  <c r="Y311" i="5"/>
  <c r="Y312" i="5"/>
  <c r="Y313" i="5"/>
  <c r="Y314" i="5"/>
  <c r="Y315" i="5"/>
  <c r="Y316" i="5"/>
  <c r="Y317" i="5"/>
  <c r="Y318" i="5"/>
  <c r="Y319" i="5"/>
  <c r="Y320" i="5"/>
  <c r="Y321" i="5"/>
  <c r="Y322" i="5"/>
  <c r="Y323" i="5"/>
  <c r="Y324" i="5"/>
  <c r="Y325" i="5"/>
  <c r="Y326" i="5"/>
  <c r="Y327" i="5"/>
  <c r="Y328" i="5"/>
  <c r="Y329" i="5"/>
  <c r="Y330" i="5"/>
  <c r="Y331" i="5"/>
  <c r="Y332" i="5"/>
  <c r="Y333" i="5"/>
  <c r="Y334" i="5"/>
  <c r="Y335" i="5"/>
  <c r="Y336" i="5"/>
  <c r="Y337" i="5"/>
  <c r="Y338" i="5"/>
  <c r="Y339" i="5"/>
  <c r="Y340" i="5"/>
  <c r="Y341" i="5"/>
  <c r="Y342" i="5"/>
  <c r="Y343" i="5"/>
  <c r="Y344" i="5"/>
  <c r="Y345" i="5"/>
  <c r="Y346" i="5"/>
  <c r="Y347" i="5"/>
  <c r="Y348" i="5"/>
  <c r="Y349" i="5"/>
  <c r="Y350" i="5"/>
  <c r="Y351" i="5"/>
  <c r="Y352" i="5"/>
  <c r="Y353" i="5"/>
  <c r="Y354" i="5"/>
  <c r="Y355" i="5"/>
  <c r="Y356" i="5"/>
  <c r="Y357" i="5"/>
  <c r="Y358" i="5"/>
  <c r="Y359" i="5"/>
  <c r="Y360" i="5"/>
  <c r="Y361" i="5"/>
  <c r="Y362" i="5"/>
  <c r="Y363" i="5"/>
  <c r="Y364" i="5"/>
  <c r="Y365" i="5"/>
  <c r="Y366" i="5"/>
  <c r="Y367" i="5"/>
  <c r="Y368" i="5"/>
  <c r="Y369" i="5"/>
  <c r="Y370" i="5"/>
  <c r="Y371" i="5"/>
  <c r="Y372" i="5"/>
  <c r="Y373" i="5"/>
  <c r="Y374" i="5"/>
  <c r="Y375" i="5"/>
  <c r="Y376" i="5"/>
  <c r="Y377" i="5"/>
  <c r="Y378" i="5"/>
  <c r="Y379" i="5"/>
  <c r="Y380" i="5"/>
  <c r="Y381" i="5"/>
  <c r="Y382" i="5"/>
  <c r="Y383" i="5"/>
  <c r="Y384" i="5"/>
  <c r="X3" i="5"/>
  <c r="X4" i="5"/>
  <c r="X5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X80" i="5"/>
  <c r="X81" i="5"/>
  <c r="X82" i="5"/>
  <c r="X83" i="5"/>
  <c r="X84" i="5"/>
  <c r="X85" i="5"/>
  <c r="X86" i="5"/>
  <c r="X87" i="5"/>
  <c r="X88" i="5"/>
  <c r="X89" i="5"/>
  <c r="X90" i="5"/>
  <c r="X91" i="5"/>
  <c r="X92" i="5"/>
  <c r="X93" i="5"/>
  <c r="X94" i="5"/>
  <c r="X95" i="5"/>
  <c r="X96" i="5"/>
  <c r="X97" i="5"/>
  <c r="X98" i="5"/>
  <c r="X99" i="5"/>
  <c r="X100" i="5"/>
  <c r="X101" i="5"/>
  <c r="X102" i="5"/>
  <c r="X103" i="5"/>
  <c r="X104" i="5"/>
  <c r="X105" i="5"/>
  <c r="X106" i="5"/>
  <c r="X107" i="5"/>
  <c r="X108" i="5"/>
  <c r="X109" i="5"/>
  <c r="X110" i="5"/>
  <c r="X111" i="5"/>
  <c r="X112" i="5"/>
  <c r="X113" i="5"/>
  <c r="X114" i="5"/>
  <c r="X115" i="5"/>
  <c r="X116" i="5"/>
  <c r="X117" i="5"/>
  <c r="X118" i="5"/>
  <c r="X119" i="5"/>
  <c r="X120" i="5"/>
  <c r="X121" i="5"/>
  <c r="X122" i="5"/>
  <c r="X123" i="5"/>
  <c r="X124" i="5"/>
  <c r="X125" i="5"/>
  <c r="X126" i="5"/>
  <c r="X127" i="5"/>
  <c r="X128" i="5"/>
  <c r="X129" i="5"/>
  <c r="X130" i="5"/>
  <c r="X131" i="5"/>
  <c r="X132" i="5"/>
  <c r="X133" i="5"/>
  <c r="X134" i="5"/>
  <c r="X135" i="5"/>
  <c r="X136" i="5"/>
  <c r="X137" i="5"/>
  <c r="X138" i="5"/>
  <c r="X139" i="5"/>
  <c r="X140" i="5"/>
  <c r="X141" i="5"/>
  <c r="X142" i="5"/>
  <c r="X143" i="5"/>
  <c r="X144" i="5"/>
  <c r="X145" i="5"/>
  <c r="X146" i="5"/>
  <c r="X147" i="5"/>
  <c r="X148" i="5"/>
  <c r="X149" i="5"/>
  <c r="X150" i="5"/>
  <c r="X151" i="5"/>
  <c r="X152" i="5"/>
  <c r="X153" i="5"/>
  <c r="X154" i="5"/>
  <c r="X155" i="5"/>
  <c r="X156" i="5"/>
  <c r="X157" i="5"/>
  <c r="X158" i="5"/>
  <c r="X159" i="5"/>
  <c r="X160" i="5"/>
  <c r="X161" i="5"/>
  <c r="X162" i="5"/>
  <c r="X163" i="5"/>
  <c r="X164" i="5"/>
  <c r="X165" i="5"/>
  <c r="X166" i="5"/>
  <c r="X167" i="5"/>
  <c r="X168" i="5"/>
  <c r="X169" i="5"/>
  <c r="X170" i="5"/>
  <c r="X171" i="5"/>
  <c r="X172" i="5"/>
  <c r="X173" i="5"/>
  <c r="X174" i="5"/>
  <c r="X175" i="5"/>
  <c r="X176" i="5"/>
  <c r="X177" i="5"/>
  <c r="X178" i="5"/>
  <c r="X179" i="5"/>
  <c r="X180" i="5"/>
  <c r="X181" i="5"/>
  <c r="X182" i="5"/>
  <c r="X183" i="5"/>
  <c r="X184" i="5"/>
  <c r="X185" i="5"/>
  <c r="X186" i="5"/>
  <c r="X187" i="5"/>
  <c r="X188" i="5"/>
  <c r="X189" i="5"/>
  <c r="X190" i="5"/>
  <c r="X191" i="5"/>
  <c r="X192" i="5"/>
  <c r="X193" i="5"/>
  <c r="X194" i="5"/>
  <c r="X195" i="5"/>
  <c r="X196" i="5"/>
  <c r="X197" i="5"/>
  <c r="X198" i="5"/>
  <c r="X199" i="5"/>
  <c r="X200" i="5"/>
  <c r="X201" i="5"/>
  <c r="X202" i="5"/>
  <c r="X203" i="5"/>
  <c r="X204" i="5"/>
  <c r="X205" i="5"/>
  <c r="X206" i="5"/>
  <c r="X207" i="5"/>
  <c r="X208" i="5"/>
  <c r="X209" i="5"/>
  <c r="X210" i="5"/>
  <c r="X211" i="5"/>
  <c r="X212" i="5"/>
  <c r="X213" i="5"/>
  <c r="X214" i="5"/>
  <c r="X215" i="5"/>
  <c r="X216" i="5"/>
  <c r="X217" i="5"/>
  <c r="X218" i="5"/>
  <c r="X219" i="5"/>
  <c r="X220" i="5"/>
  <c r="X221" i="5"/>
  <c r="X222" i="5"/>
  <c r="X223" i="5"/>
  <c r="X224" i="5"/>
  <c r="X225" i="5"/>
  <c r="X226" i="5"/>
  <c r="X227" i="5"/>
  <c r="X228" i="5"/>
  <c r="X229" i="5"/>
  <c r="X230" i="5"/>
  <c r="X231" i="5"/>
  <c r="X232" i="5"/>
  <c r="X233" i="5"/>
  <c r="X234" i="5"/>
  <c r="X235" i="5"/>
  <c r="X236" i="5"/>
  <c r="X237" i="5"/>
  <c r="X238" i="5"/>
  <c r="X239" i="5"/>
  <c r="X240" i="5"/>
  <c r="X241" i="5"/>
  <c r="X242" i="5"/>
  <c r="X243" i="5"/>
  <c r="X244" i="5"/>
  <c r="X245" i="5"/>
  <c r="X246" i="5"/>
  <c r="X247" i="5"/>
  <c r="X248" i="5"/>
  <c r="X249" i="5"/>
  <c r="X250" i="5"/>
  <c r="X251" i="5"/>
  <c r="X252" i="5"/>
  <c r="X253" i="5"/>
  <c r="X254" i="5"/>
  <c r="X255" i="5"/>
  <c r="X256" i="5"/>
  <c r="X257" i="5"/>
  <c r="X258" i="5"/>
  <c r="X259" i="5"/>
  <c r="X260" i="5"/>
  <c r="X261" i="5"/>
  <c r="X262" i="5"/>
  <c r="X263" i="5"/>
  <c r="X264" i="5"/>
  <c r="X265" i="5"/>
  <c r="X266" i="5"/>
  <c r="X267" i="5"/>
  <c r="X268" i="5"/>
  <c r="X269" i="5"/>
  <c r="X270" i="5"/>
  <c r="X271" i="5"/>
  <c r="X272" i="5"/>
  <c r="X273" i="5"/>
  <c r="X274" i="5"/>
  <c r="X275" i="5"/>
  <c r="X276" i="5"/>
  <c r="X277" i="5"/>
  <c r="X278" i="5"/>
  <c r="X279" i="5"/>
  <c r="X280" i="5"/>
  <c r="X281" i="5"/>
  <c r="X282" i="5"/>
  <c r="X283" i="5"/>
  <c r="X284" i="5"/>
  <c r="X285" i="5"/>
  <c r="X286" i="5"/>
  <c r="X287" i="5"/>
  <c r="X288" i="5"/>
  <c r="X289" i="5"/>
  <c r="X290" i="5"/>
  <c r="X291" i="5"/>
  <c r="X292" i="5"/>
  <c r="X293" i="5"/>
  <c r="X294" i="5"/>
  <c r="X295" i="5"/>
  <c r="X296" i="5"/>
  <c r="X297" i="5"/>
  <c r="X298" i="5"/>
  <c r="X299" i="5"/>
  <c r="X300" i="5"/>
  <c r="X301" i="5"/>
  <c r="X302" i="5"/>
  <c r="X303" i="5"/>
  <c r="X304" i="5"/>
  <c r="X305" i="5"/>
  <c r="X306" i="5"/>
  <c r="X307" i="5"/>
  <c r="X308" i="5"/>
  <c r="X309" i="5"/>
  <c r="X310" i="5"/>
  <c r="X311" i="5"/>
  <c r="X312" i="5"/>
  <c r="X313" i="5"/>
  <c r="X314" i="5"/>
  <c r="X315" i="5"/>
  <c r="X316" i="5"/>
  <c r="X317" i="5"/>
  <c r="X318" i="5"/>
  <c r="X319" i="5"/>
  <c r="X320" i="5"/>
  <c r="X321" i="5"/>
  <c r="X322" i="5"/>
  <c r="X323" i="5"/>
  <c r="X324" i="5"/>
  <c r="X325" i="5"/>
  <c r="X326" i="5"/>
  <c r="X327" i="5"/>
  <c r="X328" i="5"/>
  <c r="X329" i="5"/>
  <c r="X330" i="5"/>
  <c r="X331" i="5"/>
  <c r="X332" i="5"/>
  <c r="X333" i="5"/>
  <c r="X334" i="5"/>
  <c r="X335" i="5"/>
  <c r="X336" i="5"/>
  <c r="X337" i="5"/>
  <c r="X338" i="5"/>
  <c r="X339" i="5"/>
  <c r="X340" i="5"/>
  <c r="X341" i="5"/>
  <c r="X342" i="5"/>
  <c r="X343" i="5"/>
  <c r="X344" i="5"/>
  <c r="X345" i="5"/>
  <c r="X346" i="5"/>
  <c r="X347" i="5"/>
  <c r="X348" i="5"/>
  <c r="X349" i="5"/>
  <c r="X350" i="5"/>
  <c r="X351" i="5"/>
  <c r="X352" i="5"/>
  <c r="X353" i="5"/>
  <c r="X354" i="5"/>
  <c r="X355" i="5"/>
  <c r="X356" i="5"/>
  <c r="X357" i="5"/>
  <c r="X358" i="5"/>
  <c r="X359" i="5"/>
  <c r="X360" i="5"/>
  <c r="X361" i="5"/>
  <c r="X362" i="5"/>
  <c r="X363" i="5"/>
  <c r="X364" i="5"/>
  <c r="X365" i="5"/>
  <c r="X366" i="5"/>
  <c r="X367" i="5"/>
  <c r="X368" i="5"/>
  <c r="X369" i="5"/>
  <c r="X370" i="5"/>
  <c r="X371" i="5"/>
  <c r="X372" i="5"/>
  <c r="X373" i="5"/>
  <c r="X374" i="5"/>
  <c r="X375" i="5"/>
  <c r="X376" i="5"/>
  <c r="X377" i="5"/>
  <c r="X378" i="5"/>
  <c r="X379" i="5"/>
  <c r="X380" i="5"/>
  <c r="X381" i="5"/>
  <c r="X382" i="5"/>
  <c r="X383" i="5"/>
  <c r="X384" i="5"/>
  <c r="W3" i="5"/>
  <c r="W4" i="5"/>
  <c r="W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W64" i="5"/>
  <c r="W65" i="5"/>
  <c r="W66" i="5"/>
  <c r="W67" i="5"/>
  <c r="W68" i="5"/>
  <c r="W69" i="5"/>
  <c r="W70" i="5"/>
  <c r="W71" i="5"/>
  <c r="W72" i="5"/>
  <c r="W73" i="5"/>
  <c r="W74" i="5"/>
  <c r="W75" i="5"/>
  <c r="W76" i="5"/>
  <c r="W77" i="5"/>
  <c r="W78" i="5"/>
  <c r="W79" i="5"/>
  <c r="W80" i="5"/>
  <c r="W81" i="5"/>
  <c r="W82" i="5"/>
  <c r="W83" i="5"/>
  <c r="W84" i="5"/>
  <c r="W85" i="5"/>
  <c r="W86" i="5"/>
  <c r="W87" i="5"/>
  <c r="W88" i="5"/>
  <c r="W89" i="5"/>
  <c r="W90" i="5"/>
  <c r="W91" i="5"/>
  <c r="W92" i="5"/>
  <c r="W93" i="5"/>
  <c r="W94" i="5"/>
  <c r="W95" i="5"/>
  <c r="W96" i="5"/>
  <c r="W97" i="5"/>
  <c r="W98" i="5"/>
  <c r="W99" i="5"/>
  <c r="W100" i="5"/>
  <c r="W101" i="5"/>
  <c r="W102" i="5"/>
  <c r="W103" i="5"/>
  <c r="W104" i="5"/>
  <c r="W105" i="5"/>
  <c r="W106" i="5"/>
  <c r="W107" i="5"/>
  <c r="W108" i="5"/>
  <c r="W109" i="5"/>
  <c r="W110" i="5"/>
  <c r="W111" i="5"/>
  <c r="W112" i="5"/>
  <c r="W113" i="5"/>
  <c r="W114" i="5"/>
  <c r="W115" i="5"/>
  <c r="W116" i="5"/>
  <c r="W117" i="5"/>
  <c r="W118" i="5"/>
  <c r="W119" i="5"/>
  <c r="W120" i="5"/>
  <c r="W121" i="5"/>
  <c r="W122" i="5"/>
  <c r="W123" i="5"/>
  <c r="W124" i="5"/>
  <c r="W125" i="5"/>
  <c r="W126" i="5"/>
  <c r="W127" i="5"/>
  <c r="W128" i="5"/>
  <c r="W129" i="5"/>
  <c r="W130" i="5"/>
  <c r="W131" i="5"/>
  <c r="W132" i="5"/>
  <c r="W133" i="5"/>
  <c r="W134" i="5"/>
  <c r="W135" i="5"/>
  <c r="W136" i="5"/>
  <c r="W137" i="5"/>
  <c r="W138" i="5"/>
  <c r="W139" i="5"/>
  <c r="W140" i="5"/>
  <c r="W141" i="5"/>
  <c r="W142" i="5"/>
  <c r="W143" i="5"/>
  <c r="W144" i="5"/>
  <c r="W145" i="5"/>
  <c r="W146" i="5"/>
  <c r="W147" i="5"/>
  <c r="W148" i="5"/>
  <c r="W149" i="5"/>
  <c r="W150" i="5"/>
  <c r="W151" i="5"/>
  <c r="W152" i="5"/>
  <c r="W153" i="5"/>
  <c r="W154" i="5"/>
  <c r="W155" i="5"/>
  <c r="W156" i="5"/>
  <c r="W157" i="5"/>
  <c r="W158" i="5"/>
  <c r="W159" i="5"/>
  <c r="W160" i="5"/>
  <c r="W161" i="5"/>
  <c r="W162" i="5"/>
  <c r="W163" i="5"/>
  <c r="W164" i="5"/>
  <c r="W165" i="5"/>
  <c r="W166" i="5"/>
  <c r="W167" i="5"/>
  <c r="W168" i="5"/>
  <c r="W169" i="5"/>
  <c r="W170" i="5"/>
  <c r="W171" i="5"/>
  <c r="W172" i="5"/>
  <c r="W173" i="5"/>
  <c r="W174" i="5"/>
  <c r="W175" i="5"/>
  <c r="W176" i="5"/>
  <c r="W177" i="5"/>
  <c r="W178" i="5"/>
  <c r="W179" i="5"/>
  <c r="W180" i="5"/>
  <c r="W181" i="5"/>
  <c r="W182" i="5"/>
  <c r="W183" i="5"/>
  <c r="W184" i="5"/>
  <c r="W185" i="5"/>
  <c r="W186" i="5"/>
  <c r="W187" i="5"/>
  <c r="W188" i="5"/>
  <c r="W189" i="5"/>
  <c r="W190" i="5"/>
  <c r="W191" i="5"/>
  <c r="W192" i="5"/>
  <c r="W193" i="5"/>
  <c r="W194" i="5"/>
  <c r="W195" i="5"/>
  <c r="W196" i="5"/>
  <c r="W197" i="5"/>
  <c r="W198" i="5"/>
  <c r="W199" i="5"/>
  <c r="W200" i="5"/>
  <c r="W201" i="5"/>
  <c r="W202" i="5"/>
  <c r="W203" i="5"/>
  <c r="W204" i="5"/>
  <c r="W205" i="5"/>
  <c r="W206" i="5"/>
  <c r="W207" i="5"/>
  <c r="W208" i="5"/>
  <c r="W209" i="5"/>
  <c r="W210" i="5"/>
  <c r="W211" i="5"/>
  <c r="W212" i="5"/>
  <c r="W213" i="5"/>
  <c r="W214" i="5"/>
  <c r="W215" i="5"/>
  <c r="W216" i="5"/>
  <c r="W217" i="5"/>
  <c r="W218" i="5"/>
  <c r="W219" i="5"/>
  <c r="W220" i="5"/>
  <c r="W221" i="5"/>
  <c r="W222" i="5"/>
  <c r="W223" i="5"/>
  <c r="W224" i="5"/>
  <c r="W225" i="5"/>
  <c r="W226" i="5"/>
  <c r="W227" i="5"/>
  <c r="W228" i="5"/>
  <c r="W229" i="5"/>
  <c r="W230" i="5"/>
  <c r="W231" i="5"/>
  <c r="W232" i="5"/>
  <c r="W233" i="5"/>
  <c r="W234" i="5"/>
  <c r="W235" i="5"/>
  <c r="W236" i="5"/>
  <c r="W237" i="5"/>
  <c r="W238" i="5"/>
  <c r="W239" i="5"/>
  <c r="W240" i="5"/>
  <c r="W241" i="5"/>
  <c r="W242" i="5"/>
  <c r="W243" i="5"/>
  <c r="W244" i="5"/>
  <c r="W245" i="5"/>
  <c r="W246" i="5"/>
  <c r="W247" i="5"/>
  <c r="W248" i="5"/>
  <c r="W249" i="5"/>
  <c r="W250" i="5"/>
  <c r="W251" i="5"/>
  <c r="W252" i="5"/>
  <c r="W253" i="5"/>
  <c r="W254" i="5"/>
  <c r="W255" i="5"/>
  <c r="W256" i="5"/>
  <c r="W257" i="5"/>
  <c r="W258" i="5"/>
  <c r="W259" i="5"/>
  <c r="W260" i="5"/>
  <c r="W261" i="5"/>
  <c r="W262" i="5"/>
  <c r="W263" i="5"/>
  <c r="W264" i="5"/>
  <c r="W265" i="5"/>
  <c r="W266" i="5"/>
  <c r="W267" i="5"/>
  <c r="W268" i="5"/>
  <c r="W269" i="5"/>
  <c r="W270" i="5"/>
  <c r="W271" i="5"/>
  <c r="W272" i="5"/>
  <c r="W273" i="5"/>
  <c r="W274" i="5"/>
  <c r="W275" i="5"/>
  <c r="W276" i="5"/>
  <c r="W277" i="5"/>
  <c r="W278" i="5"/>
  <c r="W279" i="5"/>
  <c r="W280" i="5"/>
  <c r="W281" i="5"/>
  <c r="W282" i="5"/>
  <c r="W283" i="5"/>
  <c r="W284" i="5"/>
  <c r="W285" i="5"/>
  <c r="W286" i="5"/>
  <c r="W287" i="5"/>
  <c r="W288" i="5"/>
  <c r="W289" i="5"/>
  <c r="W290" i="5"/>
  <c r="W291" i="5"/>
  <c r="W292" i="5"/>
  <c r="W293" i="5"/>
  <c r="W294" i="5"/>
  <c r="W295" i="5"/>
  <c r="W296" i="5"/>
  <c r="W297" i="5"/>
  <c r="W298" i="5"/>
  <c r="W299" i="5"/>
  <c r="W300" i="5"/>
  <c r="W301" i="5"/>
  <c r="W302" i="5"/>
  <c r="W303" i="5"/>
  <c r="W304" i="5"/>
  <c r="W305" i="5"/>
  <c r="W306" i="5"/>
  <c r="W307" i="5"/>
  <c r="W308" i="5"/>
  <c r="W309" i="5"/>
  <c r="W310" i="5"/>
  <c r="W311" i="5"/>
  <c r="W312" i="5"/>
  <c r="W313" i="5"/>
  <c r="W314" i="5"/>
  <c r="W315" i="5"/>
  <c r="W316" i="5"/>
  <c r="W317" i="5"/>
  <c r="W318" i="5"/>
  <c r="W319" i="5"/>
  <c r="W320" i="5"/>
  <c r="W321" i="5"/>
  <c r="W322" i="5"/>
  <c r="W323" i="5"/>
  <c r="W324" i="5"/>
  <c r="W325" i="5"/>
  <c r="W326" i="5"/>
  <c r="W327" i="5"/>
  <c r="W328" i="5"/>
  <c r="W329" i="5"/>
  <c r="W330" i="5"/>
  <c r="W331" i="5"/>
  <c r="W332" i="5"/>
  <c r="W333" i="5"/>
  <c r="W334" i="5"/>
  <c r="W335" i="5"/>
  <c r="W336" i="5"/>
  <c r="W337" i="5"/>
  <c r="W338" i="5"/>
  <c r="W339" i="5"/>
  <c r="W340" i="5"/>
  <c r="W341" i="5"/>
  <c r="W342" i="5"/>
  <c r="W343" i="5"/>
  <c r="W344" i="5"/>
  <c r="W345" i="5"/>
  <c r="W346" i="5"/>
  <c r="W347" i="5"/>
  <c r="W348" i="5"/>
  <c r="W349" i="5"/>
  <c r="W350" i="5"/>
  <c r="W351" i="5"/>
  <c r="W352" i="5"/>
  <c r="W353" i="5"/>
  <c r="W354" i="5"/>
  <c r="W355" i="5"/>
  <c r="W356" i="5"/>
  <c r="W357" i="5"/>
  <c r="W358" i="5"/>
  <c r="W359" i="5"/>
  <c r="W360" i="5"/>
  <c r="W361" i="5"/>
  <c r="W362" i="5"/>
  <c r="W363" i="5"/>
  <c r="W364" i="5"/>
  <c r="W365" i="5"/>
  <c r="W366" i="5"/>
  <c r="W367" i="5"/>
  <c r="W368" i="5"/>
  <c r="W369" i="5"/>
  <c r="W370" i="5"/>
  <c r="W371" i="5"/>
  <c r="W372" i="5"/>
  <c r="W373" i="5"/>
  <c r="W374" i="5"/>
  <c r="W375" i="5"/>
  <c r="W376" i="5"/>
  <c r="W377" i="5"/>
  <c r="W378" i="5"/>
  <c r="W379" i="5"/>
  <c r="W380" i="5"/>
  <c r="W381" i="5"/>
  <c r="W382" i="5"/>
  <c r="W383" i="5"/>
  <c r="W384" i="5"/>
  <c r="V3" i="5"/>
  <c r="V4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51" i="5"/>
  <c r="V52" i="5"/>
  <c r="V53" i="5"/>
  <c r="V54" i="5"/>
  <c r="V55" i="5"/>
  <c r="V56" i="5"/>
  <c r="V57" i="5"/>
  <c r="V58" i="5"/>
  <c r="V59" i="5"/>
  <c r="V60" i="5"/>
  <c r="V61" i="5"/>
  <c r="V62" i="5"/>
  <c r="V63" i="5"/>
  <c r="V64" i="5"/>
  <c r="V65" i="5"/>
  <c r="V66" i="5"/>
  <c r="V67" i="5"/>
  <c r="V68" i="5"/>
  <c r="V69" i="5"/>
  <c r="V70" i="5"/>
  <c r="V71" i="5"/>
  <c r="V72" i="5"/>
  <c r="V73" i="5"/>
  <c r="V74" i="5"/>
  <c r="V75" i="5"/>
  <c r="V76" i="5"/>
  <c r="V77" i="5"/>
  <c r="V78" i="5"/>
  <c r="V79" i="5"/>
  <c r="V80" i="5"/>
  <c r="V81" i="5"/>
  <c r="V82" i="5"/>
  <c r="V83" i="5"/>
  <c r="V84" i="5"/>
  <c r="V85" i="5"/>
  <c r="V86" i="5"/>
  <c r="V87" i="5"/>
  <c r="V88" i="5"/>
  <c r="V89" i="5"/>
  <c r="V90" i="5"/>
  <c r="V91" i="5"/>
  <c r="V92" i="5"/>
  <c r="V93" i="5"/>
  <c r="V94" i="5"/>
  <c r="V95" i="5"/>
  <c r="V96" i="5"/>
  <c r="V97" i="5"/>
  <c r="V98" i="5"/>
  <c r="V99" i="5"/>
  <c r="V100" i="5"/>
  <c r="V101" i="5"/>
  <c r="V102" i="5"/>
  <c r="V103" i="5"/>
  <c r="V104" i="5"/>
  <c r="V105" i="5"/>
  <c r="V106" i="5"/>
  <c r="V107" i="5"/>
  <c r="V108" i="5"/>
  <c r="V109" i="5"/>
  <c r="V110" i="5"/>
  <c r="V111" i="5"/>
  <c r="V112" i="5"/>
  <c r="V113" i="5"/>
  <c r="V114" i="5"/>
  <c r="V115" i="5"/>
  <c r="V116" i="5"/>
  <c r="V117" i="5"/>
  <c r="V118" i="5"/>
  <c r="V119" i="5"/>
  <c r="V120" i="5"/>
  <c r="V121" i="5"/>
  <c r="V122" i="5"/>
  <c r="V123" i="5"/>
  <c r="V124" i="5"/>
  <c r="V125" i="5"/>
  <c r="V126" i="5"/>
  <c r="V127" i="5"/>
  <c r="V128" i="5"/>
  <c r="V129" i="5"/>
  <c r="V130" i="5"/>
  <c r="V131" i="5"/>
  <c r="V132" i="5"/>
  <c r="V133" i="5"/>
  <c r="V134" i="5"/>
  <c r="V135" i="5"/>
  <c r="V136" i="5"/>
  <c r="V137" i="5"/>
  <c r="V138" i="5"/>
  <c r="V139" i="5"/>
  <c r="V140" i="5"/>
  <c r="V141" i="5"/>
  <c r="V142" i="5"/>
  <c r="V143" i="5"/>
  <c r="V144" i="5"/>
  <c r="V145" i="5"/>
  <c r="V146" i="5"/>
  <c r="V147" i="5"/>
  <c r="V148" i="5"/>
  <c r="V149" i="5"/>
  <c r="V150" i="5"/>
  <c r="V151" i="5"/>
  <c r="V152" i="5"/>
  <c r="V153" i="5"/>
  <c r="V154" i="5"/>
  <c r="V155" i="5"/>
  <c r="V156" i="5"/>
  <c r="V157" i="5"/>
  <c r="V158" i="5"/>
  <c r="V159" i="5"/>
  <c r="V160" i="5"/>
  <c r="V161" i="5"/>
  <c r="V162" i="5"/>
  <c r="V163" i="5"/>
  <c r="V164" i="5"/>
  <c r="V165" i="5"/>
  <c r="V166" i="5"/>
  <c r="V167" i="5"/>
  <c r="V168" i="5"/>
  <c r="V169" i="5"/>
  <c r="V170" i="5"/>
  <c r="V171" i="5"/>
  <c r="V172" i="5"/>
  <c r="V173" i="5"/>
  <c r="V174" i="5"/>
  <c r="V175" i="5"/>
  <c r="V176" i="5"/>
  <c r="V177" i="5"/>
  <c r="V178" i="5"/>
  <c r="V179" i="5"/>
  <c r="V180" i="5"/>
  <c r="V181" i="5"/>
  <c r="V182" i="5"/>
  <c r="V183" i="5"/>
  <c r="V184" i="5"/>
  <c r="V185" i="5"/>
  <c r="V186" i="5"/>
  <c r="V187" i="5"/>
  <c r="V188" i="5"/>
  <c r="V189" i="5"/>
  <c r="V190" i="5"/>
  <c r="V191" i="5"/>
  <c r="V192" i="5"/>
  <c r="V193" i="5"/>
  <c r="V194" i="5"/>
  <c r="V195" i="5"/>
  <c r="V196" i="5"/>
  <c r="V197" i="5"/>
  <c r="V198" i="5"/>
  <c r="V199" i="5"/>
  <c r="V200" i="5"/>
  <c r="V201" i="5"/>
  <c r="V202" i="5"/>
  <c r="V203" i="5"/>
  <c r="V204" i="5"/>
  <c r="V205" i="5"/>
  <c r="V206" i="5"/>
  <c r="V207" i="5"/>
  <c r="V208" i="5"/>
  <c r="V209" i="5"/>
  <c r="V210" i="5"/>
  <c r="V211" i="5"/>
  <c r="V212" i="5"/>
  <c r="V213" i="5"/>
  <c r="V214" i="5"/>
  <c r="V215" i="5"/>
  <c r="V216" i="5"/>
  <c r="V217" i="5"/>
  <c r="V218" i="5"/>
  <c r="V219" i="5"/>
  <c r="V220" i="5"/>
  <c r="V221" i="5"/>
  <c r="V222" i="5"/>
  <c r="V223" i="5"/>
  <c r="V224" i="5"/>
  <c r="V225" i="5"/>
  <c r="V226" i="5"/>
  <c r="V227" i="5"/>
  <c r="V228" i="5"/>
  <c r="V229" i="5"/>
  <c r="V230" i="5"/>
  <c r="V231" i="5"/>
  <c r="V232" i="5"/>
  <c r="V233" i="5"/>
  <c r="V234" i="5"/>
  <c r="V235" i="5"/>
  <c r="V236" i="5"/>
  <c r="V237" i="5"/>
  <c r="V238" i="5"/>
  <c r="V239" i="5"/>
  <c r="V240" i="5"/>
  <c r="V241" i="5"/>
  <c r="V242" i="5"/>
  <c r="V243" i="5"/>
  <c r="V244" i="5"/>
  <c r="V245" i="5"/>
  <c r="V246" i="5"/>
  <c r="V247" i="5"/>
  <c r="V248" i="5"/>
  <c r="V249" i="5"/>
  <c r="V250" i="5"/>
  <c r="V251" i="5"/>
  <c r="V252" i="5"/>
  <c r="V253" i="5"/>
  <c r="V254" i="5"/>
  <c r="V255" i="5"/>
  <c r="V256" i="5"/>
  <c r="V257" i="5"/>
  <c r="V258" i="5"/>
  <c r="V259" i="5"/>
  <c r="V260" i="5"/>
  <c r="V261" i="5"/>
  <c r="V262" i="5"/>
  <c r="V263" i="5"/>
  <c r="V264" i="5"/>
  <c r="V265" i="5"/>
  <c r="V266" i="5"/>
  <c r="V267" i="5"/>
  <c r="V268" i="5"/>
  <c r="V269" i="5"/>
  <c r="V270" i="5"/>
  <c r="V271" i="5"/>
  <c r="V272" i="5"/>
  <c r="V273" i="5"/>
  <c r="V274" i="5"/>
  <c r="V275" i="5"/>
  <c r="V276" i="5"/>
  <c r="V277" i="5"/>
  <c r="V278" i="5"/>
  <c r="V279" i="5"/>
  <c r="V280" i="5"/>
  <c r="V281" i="5"/>
  <c r="V282" i="5"/>
  <c r="V283" i="5"/>
  <c r="V284" i="5"/>
  <c r="V285" i="5"/>
  <c r="V286" i="5"/>
  <c r="V287" i="5"/>
  <c r="V288" i="5"/>
  <c r="V289" i="5"/>
  <c r="V290" i="5"/>
  <c r="V291" i="5"/>
  <c r="V292" i="5"/>
  <c r="V293" i="5"/>
  <c r="V294" i="5"/>
  <c r="V295" i="5"/>
  <c r="V296" i="5"/>
  <c r="V297" i="5"/>
  <c r="V298" i="5"/>
  <c r="V299" i="5"/>
  <c r="V300" i="5"/>
  <c r="V301" i="5"/>
  <c r="V302" i="5"/>
  <c r="V303" i="5"/>
  <c r="V304" i="5"/>
  <c r="V305" i="5"/>
  <c r="V306" i="5"/>
  <c r="V307" i="5"/>
  <c r="V308" i="5"/>
  <c r="V309" i="5"/>
  <c r="V310" i="5"/>
  <c r="V311" i="5"/>
  <c r="V312" i="5"/>
  <c r="V313" i="5"/>
  <c r="V314" i="5"/>
  <c r="V315" i="5"/>
  <c r="V316" i="5"/>
  <c r="V317" i="5"/>
  <c r="V318" i="5"/>
  <c r="V319" i="5"/>
  <c r="V320" i="5"/>
  <c r="V321" i="5"/>
  <c r="V322" i="5"/>
  <c r="V323" i="5"/>
  <c r="V324" i="5"/>
  <c r="V325" i="5"/>
  <c r="V326" i="5"/>
  <c r="V327" i="5"/>
  <c r="V328" i="5"/>
  <c r="V329" i="5"/>
  <c r="V330" i="5"/>
  <c r="V331" i="5"/>
  <c r="V332" i="5"/>
  <c r="V333" i="5"/>
  <c r="V334" i="5"/>
  <c r="V335" i="5"/>
  <c r="V336" i="5"/>
  <c r="V337" i="5"/>
  <c r="V338" i="5"/>
  <c r="V339" i="5"/>
  <c r="V340" i="5"/>
  <c r="V341" i="5"/>
  <c r="V342" i="5"/>
  <c r="V343" i="5"/>
  <c r="V344" i="5"/>
  <c r="V345" i="5"/>
  <c r="V346" i="5"/>
  <c r="V347" i="5"/>
  <c r="V348" i="5"/>
  <c r="V349" i="5"/>
  <c r="V350" i="5"/>
  <c r="V351" i="5"/>
  <c r="V352" i="5"/>
  <c r="V353" i="5"/>
  <c r="V354" i="5"/>
  <c r="V355" i="5"/>
  <c r="V356" i="5"/>
  <c r="V357" i="5"/>
  <c r="V358" i="5"/>
  <c r="V359" i="5"/>
  <c r="V360" i="5"/>
  <c r="V361" i="5"/>
  <c r="V362" i="5"/>
  <c r="V363" i="5"/>
  <c r="V364" i="5"/>
  <c r="V365" i="5"/>
  <c r="V366" i="5"/>
  <c r="V367" i="5"/>
  <c r="V368" i="5"/>
  <c r="V369" i="5"/>
  <c r="V370" i="5"/>
  <c r="V371" i="5"/>
  <c r="V372" i="5"/>
  <c r="V373" i="5"/>
  <c r="V374" i="5"/>
  <c r="V375" i="5"/>
  <c r="V376" i="5"/>
  <c r="V377" i="5"/>
  <c r="V378" i="5"/>
  <c r="V379" i="5"/>
  <c r="V380" i="5"/>
  <c r="V381" i="5"/>
  <c r="V382" i="5"/>
  <c r="V383" i="5"/>
  <c r="V384" i="5"/>
  <c r="U3" i="5"/>
  <c r="U4" i="5"/>
  <c r="U5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41" i="5"/>
  <c r="U42" i="5"/>
  <c r="U43" i="5"/>
  <c r="U44" i="5"/>
  <c r="U45" i="5"/>
  <c r="U46" i="5"/>
  <c r="U47" i="5"/>
  <c r="U48" i="5"/>
  <c r="U49" i="5"/>
  <c r="U50" i="5"/>
  <c r="U51" i="5"/>
  <c r="U52" i="5"/>
  <c r="U53" i="5"/>
  <c r="U54" i="5"/>
  <c r="U55" i="5"/>
  <c r="U56" i="5"/>
  <c r="U57" i="5"/>
  <c r="U58" i="5"/>
  <c r="U59" i="5"/>
  <c r="U60" i="5"/>
  <c r="U61" i="5"/>
  <c r="U62" i="5"/>
  <c r="U63" i="5"/>
  <c r="U64" i="5"/>
  <c r="U65" i="5"/>
  <c r="U66" i="5"/>
  <c r="U67" i="5"/>
  <c r="U68" i="5"/>
  <c r="U69" i="5"/>
  <c r="U70" i="5"/>
  <c r="U71" i="5"/>
  <c r="U72" i="5"/>
  <c r="U73" i="5"/>
  <c r="U74" i="5"/>
  <c r="U75" i="5"/>
  <c r="U76" i="5"/>
  <c r="U77" i="5"/>
  <c r="U78" i="5"/>
  <c r="U79" i="5"/>
  <c r="U80" i="5"/>
  <c r="U81" i="5"/>
  <c r="U82" i="5"/>
  <c r="U83" i="5"/>
  <c r="U84" i="5"/>
  <c r="U85" i="5"/>
  <c r="U86" i="5"/>
  <c r="U87" i="5"/>
  <c r="U88" i="5"/>
  <c r="U89" i="5"/>
  <c r="U90" i="5"/>
  <c r="U91" i="5"/>
  <c r="U92" i="5"/>
  <c r="U93" i="5"/>
  <c r="U94" i="5"/>
  <c r="U95" i="5"/>
  <c r="U96" i="5"/>
  <c r="U97" i="5"/>
  <c r="U98" i="5"/>
  <c r="U99" i="5"/>
  <c r="U100" i="5"/>
  <c r="U101" i="5"/>
  <c r="U102" i="5"/>
  <c r="U103" i="5"/>
  <c r="U104" i="5"/>
  <c r="U105" i="5"/>
  <c r="U106" i="5"/>
  <c r="U107" i="5"/>
  <c r="U108" i="5"/>
  <c r="U109" i="5"/>
  <c r="U110" i="5"/>
  <c r="U111" i="5"/>
  <c r="U112" i="5"/>
  <c r="U113" i="5"/>
  <c r="U114" i="5"/>
  <c r="U115" i="5"/>
  <c r="U116" i="5"/>
  <c r="U117" i="5"/>
  <c r="U118" i="5"/>
  <c r="U119" i="5"/>
  <c r="U120" i="5"/>
  <c r="U121" i="5"/>
  <c r="U122" i="5"/>
  <c r="U123" i="5"/>
  <c r="U124" i="5"/>
  <c r="U125" i="5"/>
  <c r="U126" i="5"/>
  <c r="U127" i="5"/>
  <c r="U128" i="5"/>
  <c r="U129" i="5"/>
  <c r="U130" i="5"/>
  <c r="U131" i="5"/>
  <c r="U132" i="5"/>
  <c r="U133" i="5"/>
  <c r="U134" i="5"/>
  <c r="U135" i="5"/>
  <c r="U136" i="5"/>
  <c r="U137" i="5"/>
  <c r="U138" i="5"/>
  <c r="U139" i="5"/>
  <c r="U140" i="5"/>
  <c r="U141" i="5"/>
  <c r="U142" i="5"/>
  <c r="U143" i="5"/>
  <c r="U144" i="5"/>
  <c r="U145" i="5"/>
  <c r="U146" i="5"/>
  <c r="U147" i="5"/>
  <c r="U148" i="5"/>
  <c r="U149" i="5"/>
  <c r="U150" i="5"/>
  <c r="U151" i="5"/>
  <c r="U152" i="5"/>
  <c r="U153" i="5"/>
  <c r="U154" i="5"/>
  <c r="U155" i="5"/>
  <c r="U156" i="5"/>
  <c r="U157" i="5"/>
  <c r="U158" i="5"/>
  <c r="U159" i="5"/>
  <c r="U160" i="5"/>
  <c r="U161" i="5"/>
  <c r="U162" i="5"/>
  <c r="U163" i="5"/>
  <c r="U164" i="5"/>
  <c r="U165" i="5"/>
  <c r="U166" i="5"/>
  <c r="U167" i="5"/>
  <c r="U168" i="5"/>
  <c r="U169" i="5"/>
  <c r="U170" i="5"/>
  <c r="U171" i="5"/>
  <c r="U172" i="5"/>
  <c r="U173" i="5"/>
  <c r="U174" i="5"/>
  <c r="U175" i="5"/>
  <c r="U176" i="5"/>
  <c r="U177" i="5"/>
  <c r="U178" i="5"/>
  <c r="U179" i="5"/>
  <c r="U180" i="5"/>
  <c r="U181" i="5"/>
  <c r="U182" i="5"/>
  <c r="U183" i="5"/>
  <c r="U184" i="5"/>
  <c r="U185" i="5"/>
  <c r="U186" i="5"/>
  <c r="U187" i="5"/>
  <c r="U188" i="5"/>
  <c r="U189" i="5"/>
  <c r="U190" i="5"/>
  <c r="U191" i="5"/>
  <c r="U192" i="5"/>
  <c r="U193" i="5"/>
  <c r="U194" i="5"/>
  <c r="U195" i="5"/>
  <c r="U196" i="5"/>
  <c r="U197" i="5"/>
  <c r="U198" i="5"/>
  <c r="U199" i="5"/>
  <c r="U200" i="5"/>
  <c r="U201" i="5"/>
  <c r="U202" i="5"/>
  <c r="U203" i="5"/>
  <c r="U204" i="5"/>
  <c r="U205" i="5"/>
  <c r="U206" i="5"/>
  <c r="U207" i="5"/>
  <c r="U208" i="5"/>
  <c r="U209" i="5"/>
  <c r="U210" i="5"/>
  <c r="U211" i="5"/>
  <c r="U212" i="5"/>
  <c r="U213" i="5"/>
  <c r="U214" i="5"/>
  <c r="U215" i="5"/>
  <c r="U216" i="5"/>
  <c r="U217" i="5"/>
  <c r="U218" i="5"/>
  <c r="U219" i="5"/>
  <c r="U220" i="5"/>
  <c r="U221" i="5"/>
  <c r="U222" i="5"/>
  <c r="U223" i="5"/>
  <c r="U224" i="5"/>
  <c r="U225" i="5"/>
  <c r="U226" i="5"/>
  <c r="U227" i="5"/>
  <c r="U228" i="5"/>
  <c r="U229" i="5"/>
  <c r="U230" i="5"/>
  <c r="U231" i="5"/>
  <c r="U232" i="5"/>
  <c r="U233" i="5"/>
  <c r="U234" i="5"/>
  <c r="U235" i="5"/>
  <c r="U236" i="5"/>
  <c r="U237" i="5"/>
  <c r="U238" i="5"/>
  <c r="U239" i="5"/>
  <c r="U240" i="5"/>
  <c r="U241" i="5"/>
  <c r="U242" i="5"/>
  <c r="U243" i="5"/>
  <c r="U244" i="5"/>
  <c r="U245" i="5"/>
  <c r="U246" i="5"/>
  <c r="U247" i="5"/>
  <c r="U248" i="5"/>
  <c r="U249" i="5"/>
  <c r="U250" i="5"/>
  <c r="U251" i="5"/>
  <c r="U252" i="5"/>
  <c r="U253" i="5"/>
  <c r="U254" i="5"/>
  <c r="U255" i="5"/>
  <c r="U256" i="5"/>
  <c r="U257" i="5"/>
  <c r="U258" i="5"/>
  <c r="U259" i="5"/>
  <c r="U260" i="5"/>
  <c r="U261" i="5"/>
  <c r="U262" i="5"/>
  <c r="U263" i="5"/>
  <c r="U264" i="5"/>
  <c r="U265" i="5"/>
  <c r="U266" i="5"/>
  <c r="U267" i="5"/>
  <c r="U268" i="5"/>
  <c r="U269" i="5"/>
  <c r="U270" i="5"/>
  <c r="U271" i="5"/>
  <c r="U272" i="5"/>
  <c r="U273" i="5"/>
  <c r="U274" i="5"/>
  <c r="U275" i="5"/>
  <c r="U276" i="5"/>
  <c r="U277" i="5"/>
  <c r="U278" i="5"/>
  <c r="U279" i="5"/>
  <c r="U280" i="5"/>
  <c r="U281" i="5"/>
  <c r="U282" i="5"/>
  <c r="U283" i="5"/>
  <c r="U284" i="5"/>
  <c r="U285" i="5"/>
  <c r="U286" i="5"/>
  <c r="U287" i="5"/>
  <c r="U288" i="5"/>
  <c r="U289" i="5"/>
  <c r="U290" i="5"/>
  <c r="U291" i="5"/>
  <c r="U292" i="5"/>
  <c r="U293" i="5"/>
  <c r="U294" i="5"/>
  <c r="U295" i="5"/>
  <c r="U296" i="5"/>
  <c r="U297" i="5"/>
  <c r="U298" i="5"/>
  <c r="U299" i="5"/>
  <c r="U300" i="5"/>
  <c r="U301" i="5"/>
  <c r="U302" i="5"/>
  <c r="U303" i="5"/>
  <c r="U304" i="5"/>
  <c r="U305" i="5"/>
  <c r="U306" i="5"/>
  <c r="U307" i="5"/>
  <c r="U308" i="5"/>
  <c r="U309" i="5"/>
  <c r="U310" i="5"/>
  <c r="U311" i="5"/>
  <c r="U312" i="5"/>
  <c r="U313" i="5"/>
  <c r="U314" i="5"/>
  <c r="U315" i="5"/>
  <c r="U316" i="5"/>
  <c r="U317" i="5"/>
  <c r="U318" i="5"/>
  <c r="U319" i="5"/>
  <c r="U320" i="5"/>
  <c r="U321" i="5"/>
  <c r="U322" i="5"/>
  <c r="U323" i="5"/>
  <c r="U324" i="5"/>
  <c r="U325" i="5"/>
  <c r="U326" i="5"/>
  <c r="U327" i="5"/>
  <c r="U328" i="5"/>
  <c r="U329" i="5"/>
  <c r="U330" i="5"/>
  <c r="U331" i="5"/>
  <c r="U332" i="5"/>
  <c r="U333" i="5"/>
  <c r="U334" i="5"/>
  <c r="U335" i="5"/>
  <c r="U336" i="5"/>
  <c r="U337" i="5"/>
  <c r="U338" i="5"/>
  <c r="U339" i="5"/>
  <c r="U340" i="5"/>
  <c r="U341" i="5"/>
  <c r="U342" i="5"/>
  <c r="U343" i="5"/>
  <c r="U344" i="5"/>
  <c r="U345" i="5"/>
  <c r="U346" i="5"/>
  <c r="U347" i="5"/>
  <c r="U348" i="5"/>
  <c r="U349" i="5"/>
  <c r="U350" i="5"/>
  <c r="U351" i="5"/>
  <c r="U352" i="5"/>
  <c r="U353" i="5"/>
  <c r="U354" i="5"/>
  <c r="U355" i="5"/>
  <c r="U356" i="5"/>
  <c r="U357" i="5"/>
  <c r="U358" i="5"/>
  <c r="U359" i="5"/>
  <c r="U360" i="5"/>
  <c r="U361" i="5"/>
  <c r="U362" i="5"/>
  <c r="U363" i="5"/>
  <c r="U364" i="5"/>
  <c r="U365" i="5"/>
  <c r="U366" i="5"/>
  <c r="U367" i="5"/>
  <c r="U368" i="5"/>
  <c r="U369" i="5"/>
  <c r="U370" i="5"/>
  <c r="U371" i="5"/>
  <c r="U372" i="5"/>
  <c r="U373" i="5"/>
  <c r="U374" i="5"/>
  <c r="U375" i="5"/>
  <c r="U376" i="5"/>
  <c r="U377" i="5"/>
  <c r="U378" i="5"/>
  <c r="U379" i="5"/>
  <c r="U380" i="5"/>
  <c r="U381" i="5"/>
  <c r="U382" i="5"/>
  <c r="U383" i="5"/>
  <c r="U384" i="5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182" i="5"/>
  <c r="T183" i="5"/>
  <c r="T184" i="5"/>
  <c r="T185" i="5"/>
  <c r="T186" i="5"/>
  <c r="T187" i="5"/>
  <c r="T188" i="5"/>
  <c r="T189" i="5"/>
  <c r="T190" i="5"/>
  <c r="T191" i="5"/>
  <c r="T192" i="5"/>
  <c r="T193" i="5"/>
  <c r="T194" i="5"/>
  <c r="T195" i="5"/>
  <c r="T196" i="5"/>
  <c r="T197" i="5"/>
  <c r="T198" i="5"/>
  <c r="T199" i="5"/>
  <c r="T200" i="5"/>
  <c r="T201" i="5"/>
  <c r="T202" i="5"/>
  <c r="T203" i="5"/>
  <c r="T204" i="5"/>
  <c r="T205" i="5"/>
  <c r="T206" i="5"/>
  <c r="T207" i="5"/>
  <c r="T208" i="5"/>
  <c r="T209" i="5"/>
  <c r="T210" i="5"/>
  <c r="T211" i="5"/>
  <c r="T212" i="5"/>
  <c r="T213" i="5"/>
  <c r="T214" i="5"/>
  <c r="T215" i="5"/>
  <c r="T216" i="5"/>
  <c r="T217" i="5"/>
  <c r="T218" i="5"/>
  <c r="T219" i="5"/>
  <c r="T220" i="5"/>
  <c r="T221" i="5"/>
  <c r="T222" i="5"/>
  <c r="T223" i="5"/>
  <c r="T224" i="5"/>
  <c r="T225" i="5"/>
  <c r="T226" i="5"/>
  <c r="T227" i="5"/>
  <c r="T228" i="5"/>
  <c r="T229" i="5"/>
  <c r="T230" i="5"/>
  <c r="T231" i="5"/>
  <c r="T232" i="5"/>
  <c r="T233" i="5"/>
  <c r="T234" i="5"/>
  <c r="T235" i="5"/>
  <c r="T236" i="5"/>
  <c r="T237" i="5"/>
  <c r="T238" i="5"/>
  <c r="T239" i="5"/>
  <c r="T240" i="5"/>
  <c r="T241" i="5"/>
  <c r="T242" i="5"/>
  <c r="T243" i="5"/>
  <c r="T244" i="5"/>
  <c r="T245" i="5"/>
  <c r="T246" i="5"/>
  <c r="T247" i="5"/>
  <c r="T248" i="5"/>
  <c r="T249" i="5"/>
  <c r="T250" i="5"/>
  <c r="T251" i="5"/>
  <c r="T252" i="5"/>
  <c r="T253" i="5"/>
  <c r="T254" i="5"/>
  <c r="T255" i="5"/>
  <c r="T256" i="5"/>
  <c r="T257" i="5"/>
  <c r="T258" i="5"/>
  <c r="T259" i="5"/>
  <c r="T260" i="5"/>
  <c r="T261" i="5"/>
  <c r="T262" i="5"/>
  <c r="T263" i="5"/>
  <c r="T264" i="5"/>
  <c r="T265" i="5"/>
  <c r="T266" i="5"/>
  <c r="T267" i="5"/>
  <c r="T268" i="5"/>
  <c r="T269" i="5"/>
  <c r="T270" i="5"/>
  <c r="T271" i="5"/>
  <c r="T272" i="5"/>
  <c r="T273" i="5"/>
  <c r="T274" i="5"/>
  <c r="T275" i="5"/>
  <c r="T276" i="5"/>
  <c r="T277" i="5"/>
  <c r="T278" i="5"/>
  <c r="T279" i="5"/>
  <c r="T280" i="5"/>
  <c r="T281" i="5"/>
  <c r="T282" i="5"/>
  <c r="T283" i="5"/>
  <c r="T284" i="5"/>
  <c r="T285" i="5"/>
  <c r="T286" i="5"/>
  <c r="T287" i="5"/>
  <c r="T288" i="5"/>
  <c r="T289" i="5"/>
  <c r="T290" i="5"/>
  <c r="T291" i="5"/>
  <c r="T292" i="5"/>
  <c r="T293" i="5"/>
  <c r="T294" i="5"/>
  <c r="T295" i="5"/>
  <c r="T296" i="5"/>
  <c r="T297" i="5"/>
  <c r="T298" i="5"/>
  <c r="T299" i="5"/>
  <c r="T300" i="5"/>
  <c r="T301" i="5"/>
  <c r="T302" i="5"/>
  <c r="T303" i="5"/>
  <c r="T304" i="5"/>
  <c r="T305" i="5"/>
  <c r="T306" i="5"/>
  <c r="T307" i="5"/>
  <c r="T308" i="5"/>
  <c r="T309" i="5"/>
  <c r="T310" i="5"/>
  <c r="T311" i="5"/>
  <c r="T312" i="5"/>
  <c r="T313" i="5"/>
  <c r="T314" i="5"/>
  <c r="T315" i="5"/>
  <c r="T316" i="5"/>
  <c r="T317" i="5"/>
  <c r="T318" i="5"/>
  <c r="T319" i="5"/>
  <c r="T320" i="5"/>
  <c r="T321" i="5"/>
  <c r="T322" i="5"/>
  <c r="T323" i="5"/>
  <c r="T324" i="5"/>
  <c r="T325" i="5"/>
  <c r="T326" i="5"/>
  <c r="T327" i="5"/>
  <c r="T328" i="5"/>
  <c r="T329" i="5"/>
  <c r="T330" i="5"/>
  <c r="T331" i="5"/>
  <c r="T332" i="5"/>
  <c r="T333" i="5"/>
  <c r="T334" i="5"/>
  <c r="T335" i="5"/>
  <c r="T336" i="5"/>
  <c r="T337" i="5"/>
  <c r="T338" i="5"/>
  <c r="T339" i="5"/>
  <c r="T340" i="5"/>
  <c r="T341" i="5"/>
  <c r="T342" i="5"/>
  <c r="T343" i="5"/>
  <c r="T344" i="5"/>
  <c r="T345" i="5"/>
  <c r="T346" i="5"/>
  <c r="T347" i="5"/>
  <c r="T348" i="5"/>
  <c r="T349" i="5"/>
  <c r="T350" i="5"/>
  <c r="T351" i="5"/>
  <c r="T352" i="5"/>
  <c r="T353" i="5"/>
  <c r="T354" i="5"/>
  <c r="T355" i="5"/>
  <c r="T356" i="5"/>
  <c r="T357" i="5"/>
  <c r="T358" i="5"/>
  <c r="T359" i="5"/>
  <c r="T360" i="5"/>
  <c r="T361" i="5"/>
  <c r="T362" i="5"/>
  <c r="T363" i="5"/>
  <c r="T364" i="5"/>
  <c r="T365" i="5"/>
  <c r="T366" i="5"/>
  <c r="T367" i="5"/>
  <c r="T368" i="5"/>
  <c r="T369" i="5"/>
  <c r="T370" i="5"/>
  <c r="T371" i="5"/>
  <c r="T372" i="5"/>
  <c r="T373" i="5"/>
  <c r="T374" i="5"/>
  <c r="T375" i="5"/>
  <c r="T376" i="5"/>
  <c r="T377" i="5"/>
  <c r="T378" i="5"/>
  <c r="T379" i="5"/>
  <c r="T380" i="5"/>
  <c r="T381" i="5"/>
  <c r="T382" i="5"/>
  <c r="T383" i="5"/>
  <c r="T384" i="5"/>
  <c r="S3" i="5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71" i="5"/>
  <c r="S72" i="5"/>
  <c r="S73" i="5"/>
  <c r="S74" i="5"/>
  <c r="S75" i="5"/>
  <c r="S76" i="5"/>
  <c r="S77" i="5"/>
  <c r="S78" i="5"/>
  <c r="S79" i="5"/>
  <c r="S80" i="5"/>
  <c r="S81" i="5"/>
  <c r="S82" i="5"/>
  <c r="S83" i="5"/>
  <c r="S84" i="5"/>
  <c r="S85" i="5"/>
  <c r="S86" i="5"/>
  <c r="S87" i="5"/>
  <c r="S88" i="5"/>
  <c r="S89" i="5"/>
  <c r="S90" i="5"/>
  <c r="S91" i="5"/>
  <c r="S92" i="5"/>
  <c r="S93" i="5"/>
  <c r="S94" i="5"/>
  <c r="S95" i="5"/>
  <c r="S96" i="5"/>
  <c r="S97" i="5"/>
  <c r="S98" i="5"/>
  <c r="S99" i="5"/>
  <c r="S100" i="5"/>
  <c r="S101" i="5"/>
  <c r="S102" i="5"/>
  <c r="S103" i="5"/>
  <c r="S104" i="5"/>
  <c r="S105" i="5"/>
  <c r="S106" i="5"/>
  <c r="S107" i="5"/>
  <c r="S108" i="5"/>
  <c r="S109" i="5"/>
  <c r="S110" i="5"/>
  <c r="S111" i="5"/>
  <c r="S112" i="5"/>
  <c r="S113" i="5"/>
  <c r="S114" i="5"/>
  <c r="S115" i="5"/>
  <c r="S116" i="5"/>
  <c r="S117" i="5"/>
  <c r="S118" i="5"/>
  <c r="S119" i="5"/>
  <c r="S120" i="5"/>
  <c r="S121" i="5"/>
  <c r="S122" i="5"/>
  <c r="S123" i="5"/>
  <c r="S124" i="5"/>
  <c r="S125" i="5"/>
  <c r="S126" i="5"/>
  <c r="S127" i="5"/>
  <c r="S128" i="5"/>
  <c r="S129" i="5"/>
  <c r="S130" i="5"/>
  <c r="S131" i="5"/>
  <c r="S132" i="5"/>
  <c r="S133" i="5"/>
  <c r="S134" i="5"/>
  <c r="S135" i="5"/>
  <c r="S136" i="5"/>
  <c r="S137" i="5"/>
  <c r="S138" i="5"/>
  <c r="S139" i="5"/>
  <c r="S140" i="5"/>
  <c r="S141" i="5"/>
  <c r="S142" i="5"/>
  <c r="S143" i="5"/>
  <c r="S144" i="5"/>
  <c r="S145" i="5"/>
  <c r="S146" i="5"/>
  <c r="S147" i="5"/>
  <c r="S148" i="5"/>
  <c r="S149" i="5"/>
  <c r="S150" i="5"/>
  <c r="S151" i="5"/>
  <c r="S152" i="5"/>
  <c r="S153" i="5"/>
  <c r="S154" i="5"/>
  <c r="S155" i="5"/>
  <c r="S156" i="5"/>
  <c r="S157" i="5"/>
  <c r="S158" i="5"/>
  <c r="S159" i="5"/>
  <c r="S160" i="5"/>
  <c r="S161" i="5"/>
  <c r="S162" i="5"/>
  <c r="S163" i="5"/>
  <c r="S164" i="5"/>
  <c r="S165" i="5"/>
  <c r="S166" i="5"/>
  <c r="S167" i="5"/>
  <c r="S168" i="5"/>
  <c r="S169" i="5"/>
  <c r="S170" i="5"/>
  <c r="S171" i="5"/>
  <c r="S172" i="5"/>
  <c r="S173" i="5"/>
  <c r="S174" i="5"/>
  <c r="S175" i="5"/>
  <c r="S176" i="5"/>
  <c r="S177" i="5"/>
  <c r="S178" i="5"/>
  <c r="S179" i="5"/>
  <c r="S180" i="5"/>
  <c r="S181" i="5"/>
  <c r="S182" i="5"/>
  <c r="S183" i="5"/>
  <c r="S184" i="5"/>
  <c r="S185" i="5"/>
  <c r="S186" i="5"/>
  <c r="S187" i="5"/>
  <c r="S188" i="5"/>
  <c r="S189" i="5"/>
  <c r="S190" i="5"/>
  <c r="S191" i="5"/>
  <c r="S192" i="5"/>
  <c r="S193" i="5"/>
  <c r="S194" i="5"/>
  <c r="S195" i="5"/>
  <c r="S196" i="5"/>
  <c r="S197" i="5"/>
  <c r="S198" i="5"/>
  <c r="S199" i="5"/>
  <c r="S200" i="5"/>
  <c r="S201" i="5"/>
  <c r="S202" i="5"/>
  <c r="S203" i="5"/>
  <c r="S204" i="5"/>
  <c r="S205" i="5"/>
  <c r="S206" i="5"/>
  <c r="S207" i="5"/>
  <c r="S208" i="5"/>
  <c r="S209" i="5"/>
  <c r="S210" i="5"/>
  <c r="S211" i="5"/>
  <c r="S212" i="5"/>
  <c r="S213" i="5"/>
  <c r="S214" i="5"/>
  <c r="S215" i="5"/>
  <c r="S216" i="5"/>
  <c r="S217" i="5"/>
  <c r="S218" i="5"/>
  <c r="S219" i="5"/>
  <c r="S220" i="5"/>
  <c r="S221" i="5"/>
  <c r="S222" i="5"/>
  <c r="S223" i="5"/>
  <c r="S224" i="5"/>
  <c r="S225" i="5"/>
  <c r="S226" i="5"/>
  <c r="S227" i="5"/>
  <c r="S228" i="5"/>
  <c r="S229" i="5"/>
  <c r="S230" i="5"/>
  <c r="S231" i="5"/>
  <c r="S232" i="5"/>
  <c r="S233" i="5"/>
  <c r="S234" i="5"/>
  <c r="S235" i="5"/>
  <c r="S236" i="5"/>
  <c r="S237" i="5"/>
  <c r="S238" i="5"/>
  <c r="S239" i="5"/>
  <c r="S240" i="5"/>
  <c r="S241" i="5"/>
  <c r="S242" i="5"/>
  <c r="S243" i="5"/>
  <c r="S244" i="5"/>
  <c r="S245" i="5"/>
  <c r="S246" i="5"/>
  <c r="S247" i="5"/>
  <c r="S248" i="5"/>
  <c r="S249" i="5"/>
  <c r="S250" i="5"/>
  <c r="S251" i="5"/>
  <c r="S252" i="5"/>
  <c r="S253" i="5"/>
  <c r="S254" i="5"/>
  <c r="S255" i="5"/>
  <c r="S256" i="5"/>
  <c r="S257" i="5"/>
  <c r="S258" i="5"/>
  <c r="S259" i="5"/>
  <c r="S260" i="5"/>
  <c r="S261" i="5"/>
  <c r="S262" i="5"/>
  <c r="S263" i="5"/>
  <c r="S264" i="5"/>
  <c r="S265" i="5"/>
  <c r="S266" i="5"/>
  <c r="S267" i="5"/>
  <c r="S268" i="5"/>
  <c r="S269" i="5"/>
  <c r="S270" i="5"/>
  <c r="S271" i="5"/>
  <c r="S272" i="5"/>
  <c r="S273" i="5"/>
  <c r="S274" i="5"/>
  <c r="S275" i="5"/>
  <c r="S276" i="5"/>
  <c r="S277" i="5"/>
  <c r="S278" i="5"/>
  <c r="S279" i="5"/>
  <c r="S280" i="5"/>
  <c r="S281" i="5"/>
  <c r="S282" i="5"/>
  <c r="S283" i="5"/>
  <c r="S284" i="5"/>
  <c r="S285" i="5"/>
  <c r="S286" i="5"/>
  <c r="S287" i="5"/>
  <c r="S288" i="5"/>
  <c r="S289" i="5"/>
  <c r="S290" i="5"/>
  <c r="S291" i="5"/>
  <c r="S292" i="5"/>
  <c r="S293" i="5"/>
  <c r="S294" i="5"/>
  <c r="S295" i="5"/>
  <c r="S296" i="5"/>
  <c r="S297" i="5"/>
  <c r="S298" i="5"/>
  <c r="S299" i="5"/>
  <c r="S300" i="5"/>
  <c r="S301" i="5"/>
  <c r="S302" i="5"/>
  <c r="S303" i="5"/>
  <c r="S304" i="5"/>
  <c r="S305" i="5"/>
  <c r="S306" i="5"/>
  <c r="S307" i="5"/>
  <c r="S308" i="5"/>
  <c r="S309" i="5"/>
  <c r="S310" i="5"/>
  <c r="S311" i="5"/>
  <c r="S312" i="5"/>
  <c r="S313" i="5"/>
  <c r="S314" i="5"/>
  <c r="S315" i="5"/>
  <c r="S316" i="5"/>
  <c r="S317" i="5"/>
  <c r="S318" i="5"/>
  <c r="S319" i="5"/>
  <c r="S320" i="5"/>
  <c r="S321" i="5"/>
  <c r="S322" i="5"/>
  <c r="S323" i="5"/>
  <c r="S324" i="5"/>
  <c r="S325" i="5"/>
  <c r="S326" i="5"/>
  <c r="S327" i="5"/>
  <c r="S328" i="5"/>
  <c r="S329" i="5"/>
  <c r="S330" i="5"/>
  <c r="S331" i="5"/>
  <c r="S332" i="5"/>
  <c r="S333" i="5"/>
  <c r="S334" i="5"/>
  <c r="S335" i="5"/>
  <c r="S336" i="5"/>
  <c r="S337" i="5"/>
  <c r="S338" i="5"/>
  <c r="S339" i="5"/>
  <c r="S340" i="5"/>
  <c r="S341" i="5"/>
  <c r="S342" i="5"/>
  <c r="S343" i="5"/>
  <c r="S344" i="5"/>
  <c r="S345" i="5"/>
  <c r="S346" i="5"/>
  <c r="S347" i="5"/>
  <c r="S348" i="5"/>
  <c r="S349" i="5"/>
  <c r="S350" i="5"/>
  <c r="S351" i="5"/>
  <c r="S352" i="5"/>
  <c r="S353" i="5"/>
  <c r="S354" i="5"/>
  <c r="S355" i="5"/>
  <c r="S356" i="5"/>
  <c r="S357" i="5"/>
  <c r="S358" i="5"/>
  <c r="S359" i="5"/>
  <c r="S360" i="5"/>
  <c r="S361" i="5"/>
  <c r="S362" i="5"/>
  <c r="S363" i="5"/>
  <c r="S364" i="5"/>
  <c r="S365" i="5"/>
  <c r="S366" i="5"/>
  <c r="S367" i="5"/>
  <c r="S368" i="5"/>
  <c r="S369" i="5"/>
  <c r="S370" i="5"/>
  <c r="S371" i="5"/>
  <c r="S372" i="5"/>
  <c r="S373" i="5"/>
  <c r="S374" i="5"/>
  <c r="S375" i="5"/>
  <c r="S376" i="5"/>
  <c r="S377" i="5"/>
  <c r="S378" i="5"/>
  <c r="S379" i="5"/>
  <c r="S380" i="5"/>
  <c r="S381" i="5"/>
  <c r="S382" i="5"/>
  <c r="S383" i="5"/>
  <c r="S384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R301" i="5"/>
  <c r="R302" i="5"/>
  <c r="R303" i="5"/>
  <c r="R304" i="5"/>
  <c r="R305" i="5"/>
  <c r="R306" i="5"/>
  <c r="R307" i="5"/>
  <c r="R308" i="5"/>
  <c r="R309" i="5"/>
  <c r="R310" i="5"/>
  <c r="R311" i="5"/>
  <c r="R312" i="5"/>
  <c r="R313" i="5"/>
  <c r="R314" i="5"/>
  <c r="R315" i="5"/>
  <c r="R316" i="5"/>
  <c r="R317" i="5"/>
  <c r="R318" i="5"/>
  <c r="R319" i="5"/>
  <c r="R320" i="5"/>
  <c r="R321" i="5"/>
  <c r="R322" i="5"/>
  <c r="R323" i="5"/>
  <c r="R324" i="5"/>
  <c r="R325" i="5"/>
  <c r="R326" i="5"/>
  <c r="R327" i="5"/>
  <c r="R328" i="5"/>
  <c r="R329" i="5"/>
  <c r="R330" i="5"/>
  <c r="R331" i="5"/>
  <c r="R332" i="5"/>
  <c r="R333" i="5"/>
  <c r="R334" i="5"/>
  <c r="R335" i="5"/>
  <c r="R336" i="5"/>
  <c r="R337" i="5"/>
  <c r="R338" i="5"/>
  <c r="R339" i="5"/>
  <c r="R340" i="5"/>
  <c r="R341" i="5"/>
  <c r="R342" i="5"/>
  <c r="R343" i="5"/>
  <c r="R344" i="5"/>
  <c r="R345" i="5"/>
  <c r="R346" i="5"/>
  <c r="R347" i="5"/>
  <c r="R348" i="5"/>
  <c r="R349" i="5"/>
  <c r="R350" i="5"/>
  <c r="R351" i="5"/>
  <c r="R352" i="5"/>
  <c r="R353" i="5"/>
  <c r="R354" i="5"/>
  <c r="R355" i="5"/>
  <c r="R356" i="5"/>
  <c r="R357" i="5"/>
  <c r="R358" i="5"/>
  <c r="R359" i="5"/>
  <c r="R360" i="5"/>
  <c r="R361" i="5"/>
  <c r="R362" i="5"/>
  <c r="R363" i="5"/>
  <c r="R364" i="5"/>
  <c r="R365" i="5"/>
  <c r="R366" i="5"/>
  <c r="R367" i="5"/>
  <c r="R368" i="5"/>
  <c r="R369" i="5"/>
  <c r="R370" i="5"/>
  <c r="R371" i="5"/>
  <c r="R372" i="5"/>
  <c r="R373" i="5"/>
  <c r="R374" i="5"/>
  <c r="R375" i="5"/>
  <c r="R376" i="5"/>
  <c r="R377" i="5"/>
  <c r="R378" i="5"/>
  <c r="R379" i="5"/>
  <c r="R380" i="5"/>
  <c r="R381" i="5"/>
  <c r="R382" i="5"/>
  <c r="R383" i="5"/>
  <c r="R384" i="5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3" i="5"/>
  <c r="Q284" i="5"/>
  <c r="Q285" i="5"/>
  <c r="Q286" i="5"/>
  <c r="Q287" i="5"/>
  <c r="Q288" i="5"/>
  <c r="Q289" i="5"/>
  <c r="Q290" i="5"/>
  <c r="Q291" i="5"/>
  <c r="Q292" i="5"/>
  <c r="Q293" i="5"/>
  <c r="Q294" i="5"/>
  <c r="Q295" i="5"/>
  <c r="Q296" i="5"/>
  <c r="Q297" i="5"/>
  <c r="Q298" i="5"/>
  <c r="Q299" i="5"/>
  <c r="Q300" i="5"/>
  <c r="Q301" i="5"/>
  <c r="Q302" i="5"/>
  <c r="Q303" i="5"/>
  <c r="Q304" i="5"/>
  <c r="Q305" i="5"/>
  <c r="Q306" i="5"/>
  <c r="Q307" i="5"/>
  <c r="Q308" i="5"/>
  <c r="Q309" i="5"/>
  <c r="Q310" i="5"/>
  <c r="Q311" i="5"/>
  <c r="Q312" i="5"/>
  <c r="Q313" i="5"/>
  <c r="Q314" i="5"/>
  <c r="Q315" i="5"/>
  <c r="Q316" i="5"/>
  <c r="Q317" i="5"/>
  <c r="Q318" i="5"/>
  <c r="Q319" i="5"/>
  <c r="Q320" i="5"/>
  <c r="Q321" i="5"/>
  <c r="Q322" i="5"/>
  <c r="Q323" i="5"/>
  <c r="Q324" i="5"/>
  <c r="Q325" i="5"/>
  <c r="Q326" i="5"/>
  <c r="Q327" i="5"/>
  <c r="Q328" i="5"/>
  <c r="Q329" i="5"/>
  <c r="Q330" i="5"/>
  <c r="Q331" i="5"/>
  <c r="Q332" i="5"/>
  <c r="Q333" i="5"/>
  <c r="Q334" i="5"/>
  <c r="Q335" i="5"/>
  <c r="Q336" i="5"/>
  <c r="Q337" i="5"/>
  <c r="Q338" i="5"/>
  <c r="Q339" i="5"/>
  <c r="Q340" i="5"/>
  <c r="Q341" i="5"/>
  <c r="Q342" i="5"/>
  <c r="Q343" i="5"/>
  <c r="Q344" i="5"/>
  <c r="Q345" i="5"/>
  <c r="Q346" i="5"/>
  <c r="Q347" i="5"/>
  <c r="Q348" i="5"/>
  <c r="Q349" i="5"/>
  <c r="Q350" i="5"/>
  <c r="Q351" i="5"/>
  <c r="Q352" i="5"/>
  <c r="Q353" i="5"/>
  <c r="Q354" i="5"/>
  <c r="Q355" i="5"/>
  <c r="Q356" i="5"/>
  <c r="Q357" i="5"/>
  <c r="Q358" i="5"/>
  <c r="Q359" i="5"/>
  <c r="Q360" i="5"/>
  <c r="Q361" i="5"/>
  <c r="Q362" i="5"/>
  <c r="Q363" i="5"/>
  <c r="Q364" i="5"/>
  <c r="Q365" i="5"/>
  <c r="Q366" i="5"/>
  <c r="Q367" i="5"/>
  <c r="Q368" i="5"/>
  <c r="Q369" i="5"/>
  <c r="Q370" i="5"/>
  <c r="Q371" i="5"/>
  <c r="Q372" i="5"/>
  <c r="Q373" i="5"/>
  <c r="Q374" i="5"/>
  <c r="Q375" i="5"/>
  <c r="Q376" i="5"/>
  <c r="Q377" i="5"/>
  <c r="Q378" i="5"/>
  <c r="Q379" i="5"/>
  <c r="Q380" i="5"/>
  <c r="Q381" i="5"/>
  <c r="Q382" i="5"/>
  <c r="Q383" i="5"/>
  <c r="Q384" i="5"/>
  <c r="P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48" i="5"/>
  <c r="P249" i="5"/>
  <c r="P250" i="5"/>
  <c r="P251" i="5"/>
  <c r="P252" i="5"/>
  <c r="P253" i="5"/>
  <c r="P254" i="5"/>
  <c r="P255" i="5"/>
  <c r="P256" i="5"/>
  <c r="P257" i="5"/>
  <c r="P258" i="5"/>
  <c r="P259" i="5"/>
  <c r="P260" i="5"/>
  <c r="P261" i="5"/>
  <c r="P262" i="5"/>
  <c r="P263" i="5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88" i="5"/>
  <c r="P289" i="5"/>
  <c r="P290" i="5"/>
  <c r="P291" i="5"/>
  <c r="P292" i="5"/>
  <c r="P293" i="5"/>
  <c r="P294" i="5"/>
  <c r="P295" i="5"/>
  <c r="P296" i="5"/>
  <c r="P297" i="5"/>
  <c r="P298" i="5"/>
  <c r="P299" i="5"/>
  <c r="P300" i="5"/>
  <c r="P301" i="5"/>
  <c r="P302" i="5"/>
  <c r="P303" i="5"/>
  <c r="P304" i="5"/>
  <c r="P305" i="5"/>
  <c r="P306" i="5"/>
  <c r="P307" i="5"/>
  <c r="P308" i="5"/>
  <c r="P309" i="5"/>
  <c r="P310" i="5"/>
  <c r="P311" i="5"/>
  <c r="P312" i="5"/>
  <c r="P313" i="5"/>
  <c r="P314" i="5"/>
  <c r="P315" i="5"/>
  <c r="P316" i="5"/>
  <c r="P317" i="5"/>
  <c r="P318" i="5"/>
  <c r="P319" i="5"/>
  <c r="P320" i="5"/>
  <c r="P321" i="5"/>
  <c r="P322" i="5"/>
  <c r="P323" i="5"/>
  <c r="P324" i="5"/>
  <c r="P325" i="5"/>
  <c r="P326" i="5"/>
  <c r="P327" i="5"/>
  <c r="P328" i="5"/>
  <c r="P329" i="5"/>
  <c r="P330" i="5"/>
  <c r="P331" i="5"/>
  <c r="P332" i="5"/>
  <c r="P333" i="5"/>
  <c r="P334" i="5"/>
  <c r="P335" i="5"/>
  <c r="P336" i="5"/>
  <c r="P337" i="5"/>
  <c r="P338" i="5"/>
  <c r="P339" i="5"/>
  <c r="P340" i="5"/>
  <c r="P341" i="5"/>
  <c r="P342" i="5"/>
  <c r="P343" i="5"/>
  <c r="P344" i="5"/>
  <c r="P345" i="5"/>
  <c r="P346" i="5"/>
  <c r="P347" i="5"/>
  <c r="P348" i="5"/>
  <c r="P349" i="5"/>
  <c r="P350" i="5"/>
  <c r="P351" i="5"/>
  <c r="P352" i="5"/>
  <c r="P353" i="5"/>
  <c r="P354" i="5"/>
  <c r="P355" i="5"/>
  <c r="P356" i="5"/>
  <c r="P357" i="5"/>
  <c r="P358" i="5"/>
  <c r="P359" i="5"/>
  <c r="P360" i="5"/>
  <c r="P361" i="5"/>
  <c r="P362" i="5"/>
  <c r="P363" i="5"/>
  <c r="P364" i="5"/>
  <c r="P365" i="5"/>
  <c r="P366" i="5"/>
  <c r="P367" i="5"/>
  <c r="P368" i="5"/>
  <c r="P369" i="5"/>
  <c r="P370" i="5"/>
  <c r="P371" i="5"/>
  <c r="P372" i="5"/>
  <c r="P373" i="5"/>
  <c r="P374" i="5"/>
  <c r="P375" i="5"/>
  <c r="P376" i="5"/>
  <c r="P377" i="5"/>
  <c r="P378" i="5"/>
  <c r="P379" i="5"/>
  <c r="P380" i="5"/>
  <c r="P381" i="5"/>
  <c r="P382" i="5"/>
  <c r="P383" i="5"/>
  <c r="P384" i="5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3" i="5"/>
  <c r="O214" i="5"/>
  <c r="O215" i="5"/>
  <c r="O216" i="5"/>
  <c r="O217" i="5"/>
  <c r="O218" i="5"/>
  <c r="O219" i="5"/>
  <c r="O220" i="5"/>
  <c r="O221" i="5"/>
  <c r="O222" i="5"/>
  <c r="O223" i="5"/>
  <c r="O224" i="5"/>
  <c r="O225" i="5"/>
  <c r="O226" i="5"/>
  <c r="O227" i="5"/>
  <c r="O228" i="5"/>
  <c r="O229" i="5"/>
  <c r="O230" i="5"/>
  <c r="O231" i="5"/>
  <c r="O232" i="5"/>
  <c r="O233" i="5"/>
  <c r="O234" i="5"/>
  <c r="O235" i="5"/>
  <c r="O236" i="5"/>
  <c r="O237" i="5"/>
  <c r="O238" i="5"/>
  <c r="O239" i="5"/>
  <c r="O240" i="5"/>
  <c r="O241" i="5"/>
  <c r="O242" i="5"/>
  <c r="O243" i="5"/>
  <c r="O244" i="5"/>
  <c r="O245" i="5"/>
  <c r="O246" i="5"/>
  <c r="O247" i="5"/>
  <c r="O248" i="5"/>
  <c r="O249" i="5"/>
  <c r="O250" i="5"/>
  <c r="O251" i="5"/>
  <c r="O252" i="5"/>
  <c r="O253" i="5"/>
  <c r="O254" i="5"/>
  <c r="O255" i="5"/>
  <c r="O256" i="5"/>
  <c r="O257" i="5"/>
  <c r="O258" i="5"/>
  <c r="O259" i="5"/>
  <c r="O260" i="5"/>
  <c r="O261" i="5"/>
  <c r="O262" i="5"/>
  <c r="O263" i="5"/>
  <c r="O264" i="5"/>
  <c r="O265" i="5"/>
  <c r="O266" i="5"/>
  <c r="O267" i="5"/>
  <c r="O268" i="5"/>
  <c r="O269" i="5"/>
  <c r="O270" i="5"/>
  <c r="O271" i="5"/>
  <c r="O272" i="5"/>
  <c r="O273" i="5"/>
  <c r="O274" i="5"/>
  <c r="O275" i="5"/>
  <c r="O276" i="5"/>
  <c r="O277" i="5"/>
  <c r="O278" i="5"/>
  <c r="O279" i="5"/>
  <c r="O280" i="5"/>
  <c r="O281" i="5"/>
  <c r="O282" i="5"/>
  <c r="O283" i="5"/>
  <c r="O284" i="5"/>
  <c r="O285" i="5"/>
  <c r="O286" i="5"/>
  <c r="O287" i="5"/>
  <c r="O288" i="5"/>
  <c r="O289" i="5"/>
  <c r="O290" i="5"/>
  <c r="O291" i="5"/>
  <c r="O292" i="5"/>
  <c r="O293" i="5"/>
  <c r="O294" i="5"/>
  <c r="O295" i="5"/>
  <c r="O296" i="5"/>
  <c r="O297" i="5"/>
  <c r="O298" i="5"/>
  <c r="O299" i="5"/>
  <c r="O300" i="5"/>
  <c r="O301" i="5"/>
  <c r="O302" i="5"/>
  <c r="O303" i="5"/>
  <c r="O304" i="5"/>
  <c r="O305" i="5"/>
  <c r="O306" i="5"/>
  <c r="O307" i="5"/>
  <c r="O308" i="5"/>
  <c r="O309" i="5"/>
  <c r="O310" i="5"/>
  <c r="O311" i="5"/>
  <c r="O312" i="5"/>
  <c r="O313" i="5"/>
  <c r="O314" i="5"/>
  <c r="O315" i="5"/>
  <c r="O316" i="5"/>
  <c r="O317" i="5"/>
  <c r="O318" i="5"/>
  <c r="O319" i="5"/>
  <c r="O320" i="5"/>
  <c r="O321" i="5"/>
  <c r="O322" i="5"/>
  <c r="O323" i="5"/>
  <c r="O324" i="5"/>
  <c r="O325" i="5"/>
  <c r="O326" i="5"/>
  <c r="O327" i="5"/>
  <c r="O328" i="5"/>
  <c r="O329" i="5"/>
  <c r="O330" i="5"/>
  <c r="O331" i="5"/>
  <c r="O332" i="5"/>
  <c r="O333" i="5"/>
  <c r="O334" i="5"/>
  <c r="O335" i="5"/>
  <c r="O336" i="5"/>
  <c r="O337" i="5"/>
  <c r="O338" i="5"/>
  <c r="O339" i="5"/>
  <c r="O340" i="5"/>
  <c r="O341" i="5"/>
  <c r="O342" i="5"/>
  <c r="O343" i="5"/>
  <c r="O344" i="5"/>
  <c r="O345" i="5"/>
  <c r="O346" i="5"/>
  <c r="O347" i="5"/>
  <c r="O348" i="5"/>
  <c r="O349" i="5"/>
  <c r="O350" i="5"/>
  <c r="O351" i="5"/>
  <c r="O352" i="5"/>
  <c r="O353" i="5"/>
  <c r="O354" i="5"/>
  <c r="O355" i="5"/>
  <c r="O356" i="5"/>
  <c r="O357" i="5"/>
  <c r="O358" i="5"/>
  <c r="O359" i="5"/>
  <c r="O360" i="5"/>
  <c r="O361" i="5"/>
  <c r="O362" i="5"/>
  <c r="O363" i="5"/>
  <c r="O364" i="5"/>
  <c r="O365" i="5"/>
  <c r="O366" i="5"/>
  <c r="O367" i="5"/>
  <c r="O368" i="5"/>
  <c r="O369" i="5"/>
  <c r="O370" i="5"/>
  <c r="O371" i="5"/>
  <c r="O372" i="5"/>
  <c r="O373" i="5"/>
  <c r="O374" i="5"/>
  <c r="O375" i="5"/>
  <c r="O376" i="5"/>
  <c r="O377" i="5"/>
  <c r="O378" i="5"/>
  <c r="O379" i="5"/>
  <c r="O380" i="5"/>
  <c r="O381" i="5"/>
  <c r="O382" i="5"/>
  <c r="O383" i="5"/>
  <c r="O384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N202" i="5"/>
  <c r="N203" i="5"/>
  <c r="N204" i="5"/>
  <c r="N205" i="5"/>
  <c r="N206" i="5"/>
  <c r="N207" i="5"/>
  <c r="N208" i="5"/>
  <c r="N209" i="5"/>
  <c r="N210" i="5"/>
  <c r="N211" i="5"/>
  <c r="N212" i="5"/>
  <c r="N213" i="5"/>
  <c r="N214" i="5"/>
  <c r="N215" i="5"/>
  <c r="N216" i="5"/>
  <c r="N217" i="5"/>
  <c r="N218" i="5"/>
  <c r="N219" i="5"/>
  <c r="N220" i="5"/>
  <c r="N221" i="5"/>
  <c r="N222" i="5"/>
  <c r="N223" i="5"/>
  <c r="N224" i="5"/>
  <c r="N225" i="5"/>
  <c r="N226" i="5"/>
  <c r="N227" i="5"/>
  <c r="N228" i="5"/>
  <c r="N229" i="5"/>
  <c r="N230" i="5"/>
  <c r="N231" i="5"/>
  <c r="N232" i="5"/>
  <c r="N233" i="5"/>
  <c r="N234" i="5"/>
  <c r="N235" i="5"/>
  <c r="N236" i="5"/>
  <c r="N237" i="5"/>
  <c r="N238" i="5"/>
  <c r="N239" i="5"/>
  <c r="N240" i="5"/>
  <c r="N241" i="5"/>
  <c r="N242" i="5"/>
  <c r="N243" i="5"/>
  <c r="N244" i="5"/>
  <c r="N245" i="5"/>
  <c r="N246" i="5"/>
  <c r="N247" i="5"/>
  <c r="N248" i="5"/>
  <c r="N249" i="5"/>
  <c r="N250" i="5"/>
  <c r="N251" i="5"/>
  <c r="N252" i="5"/>
  <c r="N253" i="5"/>
  <c r="N254" i="5"/>
  <c r="N255" i="5"/>
  <c r="N256" i="5"/>
  <c r="N257" i="5"/>
  <c r="N258" i="5"/>
  <c r="N259" i="5"/>
  <c r="N260" i="5"/>
  <c r="N261" i="5"/>
  <c r="N262" i="5"/>
  <c r="N263" i="5"/>
  <c r="N264" i="5"/>
  <c r="N265" i="5"/>
  <c r="N266" i="5"/>
  <c r="N267" i="5"/>
  <c r="N268" i="5"/>
  <c r="N269" i="5"/>
  <c r="N270" i="5"/>
  <c r="N271" i="5"/>
  <c r="N272" i="5"/>
  <c r="N273" i="5"/>
  <c r="N274" i="5"/>
  <c r="N275" i="5"/>
  <c r="N276" i="5"/>
  <c r="N277" i="5"/>
  <c r="N278" i="5"/>
  <c r="N279" i="5"/>
  <c r="N280" i="5"/>
  <c r="N281" i="5"/>
  <c r="N282" i="5"/>
  <c r="N283" i="5"/>
  <c r="N284" i="5"/>
  <c r="N285" i="5"/>
  <c r="N286" i="5"/>
  <c r="N287" i="5"/>
  <c r="N288" i="5"/>
  <c r="N289" i="5"/>
  <c r="N290" i="5"/>
  <c r="N291" i="5"/>
  <c r="N292" i="5"/>
  <c r="N293" i="5"/>
  <c r="N294" i="5"/>
  <c r="N295" i="5"/>
  <c r="N296" i="5"/>
  <c r="N297" i="5"/>
  <c r="N298" i="5"/>
  <c r="N299" i="5"/>
  <c r="N300" i="5"/>
  <c r="N301" i="5"/>
  <c r="N302" i="5"/>
  <c r="N303" i="5"/>
  <c r="N304" i="5"/>
  <c r="N305" i="5"/>
  <c r="N306" i="5"/>
  <c r="N307" i="5"/>
  <c r="N308" i="5"/>
  <c r="N309" i="5"/>
  <c r="N310" i="5"/>
  <c r="N311" i="5"/>
  <c r="N312" i="5"/>
  <c r="N313" i="5"/>
  <c r="N314" i="5"/>
  <c r="N315" i="5"/>
  <c r="N316" i="5"/>
  <c r="N317" i="5"/>
  <c r="N318" i="5"/>
  <c r="N319" i="5"/>
  <c r="N320" i="5"/>
  <c r="N321" i="5"/>
  <c r="N322" i="5"/>
  <c r="N323" i="5"/>
  <c r="N324" i="5"/>
  <c r="N325" i="5"/>
  <c r="N326" i="5"/>
  <c r="N327" i="5"/>
  <c r="N328" i="5"/>
  <c r="N329" i="5"/>
  <c r="N330" i="5"/>
  <c r="N331" i="5"/>
  <c r="N332" i="5"/>
  <c r="N333" i="5"/>
  <c r="N334" i="5"/>
  <c r="N335" i="5"/>
  <c r="N336" i="5"/>
  <c r="N337" i="5"/>
  <c r="N338" i="5"/>
  <c r="N339" i="5"/>
  <c r="N340" i="5"/>
  <c r="N341" i="5"/>
  <c r="N342" i="5"/>
  <c r="N343" i="5"/>
  <c r="N344" i="5"/>
  <c r="N345" i="5"/>
  <c r="N346" i="5"/>
  <c r="N347" i="5"/>
  <c r="N348" i="5"/>
  <c r="N349" i="5"/>
  <c r="N350" i="5"/>
  <c r="N351" i="5"/>
  <c r="N352" i="5"/>
  <c r="N353" i="5"/>
  <c r="N354" i="5"/>
  <c r="N355" i="5"/>
  <c r="N356" i="5"/>
  <c r="N357" i="5"/>
  <c r="N358" i="5"/>
  <c r="N359" i="5"/>
  <c r="N360" i="5"/>
  <c r="N361" i="5"/>
  <c r="N362" i="5"/>
  <c r="N363" i="5"/>
  <c r="N364" i="5"/>
  <c r="N365" i="5"/>
  <c r="N366" i="5"/>
  <c r="N367" i="5"/>
  <c r="N368" i="5"/>
  <c r="N369" i="5"/>
  <c r="N370" i="5"/>
  <c r="N371" i="5"/>
  <c r="N372" i="5"/>
  <c r="N373" i="5"/>
  <c r="N374" i="5"/>
  <c r="N375" i="5"/>
  <c r="N376" i="5"/>
  <c r="N377" i="5"/>
  <c r="N378" i="5"/>
  <c r="N379" i="5"/>
  <c r="N380" i="5"/>
  <c r="N381" i="5"/>
  <c r="N382" i="5"/>
  <c r="N383" i="5"/>
  <c r="N384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344" i="5"/>
  <c r="M345" i="5"/>
  <c r="M346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M363" i="5"/>
  <c r="M364" i="5"/>
  <c r="M365" i="5"/>
  <c r="M366" i="5"/>
  <c r="M367" i="5"/>
  <c r="M368" i="5"/>
  <c r="M369" i="5"/>
  <c r="M370" i="5"/>
  <c r="M371" i="5"/>
  <c r="M372" i="5"/>
  <c r="M373" i="5"/>
  <c r="M374" i="5"/>
  <c r="M375" i="5"/>
  <c r="M376" i="5"/>
  <c r="M377" i="5"/>
  <c r="M378" i="5"/>
  <c r="M379" i="5"/>
  <c r="M380" i="5"/>
  <c r="M381" i="5"/>
  <c r="M382" i="5"/>
  <c r="M383" i="5"/>
  <c r="M384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L227" i="5"/>
  <c r="L228" i="5"/>
  <c r="L229" i="5"/>
  <c r="L230" i="5"/>
  <c r="L231" i="5"/>
  <c r="L232" i="5"/>
  <c r="L233" i="5"/>
  <c r="L234" i="5"/>
  <c r="L235" i="5"/>
  <c r="L236" i="5"/>
  <c r="L237" i="5"/>
  <c r="L238" i="5"/>
  <c r="L239" i="5"/>
  <c r="L240" i="5"/>
  <c r="L241" i="5"/>
  <c r="L242" i="5"/>
  <c r="L243" i="5"/>
  <c r="L244" i="5"/>
  <c r="L245" i="5"/>
  <c r="L246" i="5"/>
  <c r="L247" i="5"/>
  <c r="L248" i="5"/>
  <c r="L249" i="5"/>
  <c r="L250" i="5"/>
  <c r="L251" i="5"/>
  <c r="L252" i="5"/>
  <c r="L253" i="5"/>
  <c r="L254" i="5"/>
  <c r="L255" i="5"/>
  <c r="L256" i="5"/>
  <c r="L257" i="5"/>
  <c r="L258" i="5"/>
  <c r="L259" i="5"/>
  <c r="L260" i="5"/>
  <c r="L261" i="5"/>
  <c r="L262" i="5"/>
  <c r="L263" i="5"/>
  <c r="L264" i="5"/>
  <c r="L265" i="5"/>
  <c r="L266" i="5"/>
  <c r="L267" i="5"/>
  <c r="L268" i="5"/>
  <c r="L269" i="5"/>
  <c r="L270" i="5"/>
  <c r="L271" i="5"/>
  <c r="L272" i="5"/>
  <c r="L273" i="5"/>
  <c r="L274" i="5"/>
  <c r="L275" i="5"/>
  <c r="L276" i="5"/>
  <c r="L277" i="5"/>
  <c r="L278" i="5"/>
  <c r="L279" i="5"/>
  <c r="L280" i="5"/>
  <c r="L281" i="5"/>
  <c r="L282" i="5"/>
  <c r="L283" i="5"/>
  <c r="L284" i="5"/>
  <c r="L285" i="5"/>
  <c r="L286" i="5"/>
  <c r="L287" i="5"/>
  <c r="L288" i="5"/>
  <c r="L289" i="5"/>
  <c r="L290" i="5"/>
  <c r="L291" i="5"/>
  <c r="L292" i="5"/>
  <c r="L293" i="5"/>
  <c r="L294" i="5"/>
  <c r="L295" i="5"/>
  <c r="L296" i="5"/>
  <c r="L297" i="5"/>
  <c r="L298" i="5"/>
  <c r="L299" i="5"/>
  <c r="L300" i="5"/>
  <c r="L301" i="5"/>
  <c r="L302" i="5"/>
  <c r="L303" i="5"/>
  <c r="L304" i="5"/>
  <c r="L305" i="5"/>
  <c r="L306" i="5"/>
  <c r="L307" i="5"/>
  <c r="L308" i="5"/>
  <c r="L309" i="5"/>
  <c r="L310" i="5"/>
  <c r="L311" i="5"/>
  <c r="L312" i="5"/>
  <c r="L313" i="5"/>
  <c r="L314" i="5"/>
  <c r="L315" i="5"/>
  <c r="L316" i="5"/>
  <c r="L317" i="5"/>
  <c r="L318" i="5"/>
  <c r="L319" i="5"/>
  <c r="L320" i="5"/>
  <c r="L321" i="5"/>
  <c r="L322" i="5"/>
  <c r="L323" i="5"/>
  <c r="L324" i="5"/>
  <c r="L325" i="5"/>
  <c r="L326" i="5"/>
  <c r="L327" i="5"/>
  <c r="L328" i="5"/>
  <c r="L329" i="5"/>
  <c r="L330" i="5"/>
  <c r="L331" i="5"/>
  <c r="L332" i="5"/>
  <c r="L333" i="5"/>
  <c r="L334" i="5"/>
  <c r="L335" i="5"/>
  <c r="L336" i="5"/>
  <c r="L337" i="5"/>
  <c r="L338" i="5"/>
  <c r="L339" i="5"/>
  <c r="L340" i="5"/>
  <c r="L341" i="5"/>
  <c r="L342" i="5"/>
  <c r="L343" i="5"/>
  <c r="L344" i="5"/>
  <c r="L345" i="5"/>
  <c r="L346" i="5"/>
  <c r="L347" i="5"/>
  <c r="L348" i="5"/>
  <c r="L349" i="5"/>
  <c r="L350" i="5"/>
  <c r="L351" i="5"/>
  <c r="L352" i="5"/>
  <c r="L353" i="5"/>
  <c r="L354" i="5"/>
  <c r="L355" i="5"/>
  <c r="L356" i="5"/>
  <c r="L357" i="5"/>
  <c r="L358" i="5"/>
  <c r="L359" i="5"/>
  <c r="L360" i="5"/>
  <c r="L361" i="5"/>
  <c r="L362" i="5"/>
  <c r="L363" i="5"/>
  <c r="L364" i="5"/>
  <c r="L365" i="5"/>
  <c r="L366" i="5"/>
  <c r="L367" i="5"/>
  <c r="L368" i="5"/>
  <c r="L369" i="5"/>
  <c r="L370" i="5"/>
  <c r="L371" i="5"/>
  <c r="L372" i="5"/>
  <c r="L373" i="5"/>
  <c r="L374" i="5"/>
  <c r="L375" i="5"/>
  <c r="L376" i="5"/>
  <c r="L377" i="5"/>
  <c r="L378" i="5"/>
  <c r="L379" i="5"/>
  <c r="L380" i="5"/>
  <c r="L381" i="5"/>
  <c r="L382" i="5"/>
  <c r="L383" i="5"/>
  <c r="L384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7" i="5"/>
  <c r="K298" i="5"/>
  <c r="K299" i="5"/>
  <c r="K300" i="5"/>
  <c r="K301" i="5"/>
  <c r="K302" i="5"/>
  <c r="K303" i="5"/>
  <c r="K304" i="5"/>
  <c r="K305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7" i="5"/>
  <c r="K328" i="5"/>
  <c r="K329" i="5"/>
  <c r="K330" i="5"/>
  <c r="K331" i="5"/>
  <c r="K332" i="5"/>
  <c r="K333" i="5"/>
  <c r="K334" i="5"/>
  <c r="K335" i="5"/>
  <c r="K336" i="5"/>
  <c r="K337" i="5"/>
  <c r="K338" i="5"/>
  <c r="K339" i="5"/>
  <c r="K340" i="5"/>
  <c r="K341" i="5"/>
  <c r="K342" i="5"/>
  <c r="K343" i="5"/>
  <c r="K344" i="5"/>
  <c r="K345" i="5"/>
  <c r="K346" i="5"/>
  <c r="K347" i="5"/>
  <c r="K348" i="5"/>
  <c r="K349" i="5"/>
  <c r="K350" i="5"/>
  <c r="K351" i="5"/>
  <c r="K352" i="5"/>
  <c r="K353" i="5"/>
  <c r="K354" i="5"/>
  <c r="K355" i="5"/>
  <c r="K356" i="5"/>
  <c r="K357" i="5"/>
  <c r="K358" i="5"/>
  <c r="K359" i="5"/>
  <c r="K360" i="5"/>
  <c r="K361" i="5"/>
  <c r="K362" i="5"/>
  <c r="K363" i="5"/>
  <c r="K364" i="5"/>
  <c r="K365" i="5"/>
  <c r="K366" i="5"/>
  <c r="K367" i="5"/>
  <c r="K368" i="5"/>
  <c r="K369" i="5"/>
  <c r="K370" i="5"/>
  <c r="K371" i="5"/>
  <c r="K372" i="5"/>
  <c r="K373" i="5"/>
  <c r="K374" i="5"/>
  <c r="K375" i="5"/>
  <c r="K376" i="5"/>
  <c r="K377" i="5"/>
  <c r="K378" i="5"/>
  <c r="K379" i="5"/>
  <c r="K380" i="5"/>
  <c r="K381" i="5"/>
  <c r="K382" i="5"/>
  <c r="K383" i="5"/>
  <c r="K384" i="5"/>
  <c r="Z2" i="5"/>
  <c r="AA2" i="5"/>
  <c r="AA3" i="5"/>
  <c r="AA4" i="5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AA28" i="5"/>
  <c r="AA29" i="5"/>
  <c r="AA30" i="5"/>
  <c r="AA31" i="5"/>
  <c r="AA32" i="5"/>
  <c r="AA33" i="5"/>
  <c r="AA34" i="5"/>
  <c r="AA35" i="5"/>
  <c r="AA36" i="5"/>
  <c r="AA37" i="5"/>
  <c r="AA38" i="5"/>
  <c r="AA39" i="5"/>
  <c r="AA40" i="5"/>
  <c r="AA41" i="5"/>
  <c r="AA42" i="5"/>
  <c r="AA43" i="5"/>
  <c r="AA44" i="5"/>
  <c r="AA45" i="5"/>
  <c r="AA46" i="5"/>
  <c r="AA47" i="5"/>
  <c r="AA48" i="5"/>
  <c r="AA49" i="5"/>
  <c r="AA50" i="5"/>
  <c r="AA51" i="5"/>
  <c r="AA52" i="5"/>
  <c r="AA53" i="5"/>
  <c r="AA54" i="5"/>
  <c r="AA55" i="5"/>
  <c r="AA56" i="5"/>
  <c r="AA57" i="5"/>
  <c r="AA58" i="5"/>
  <c r="AA59" i="5"/>
  <c r="AA60" i="5"/>
  <c r="AA61" i="5"/>
  <c r="AA62" i="5"/>
  <c r="AA63" i="5"/>
  <c r="AA64" i="5"/>
  <c r="AA65" i="5"/>
  <c r="AA66" i="5"/>
  <c r="AA67" i="5"/>
  <c r="AA68" i="5"/>
  <c r="AA69" i="5"/>
  <c r="AA70" i="5"/>
  <c r="AA71" i="5"/>
  <c r="AA72" i="5"/>
  <c r="AA73" i="5"/>
  <c r="AA74" i="5"/>
  <c r="AA75" i="5"/>
  <c r="AA76" i="5"/>
  <c r="AA77" i="5"/>
  <c r="AA78" i="5"/>
  <c r="AA79" i="5"/>
  <c r="AA80" i="5"/>
  <c r="AA81" i="5"/>
  <c r="AA82" i="5"/>
  <c r="AA83" i="5"/>
  <c r="AA84" i="5"/>
  <c r="AA85" i="5"/>
  <c r="AA86" i="5"/>
  <c r="AA87" i="5"/>
  <c r="AA88" i="5"/>
  <c r="AA89" i="5"/>
  <c r="AA90" i="5"/>
  <c r="AA91" i="5"/>
  <c r="AA92" i="5"/>
  <c r="AA93" i="5"/>
  <c r="AA94" i="5"/>
  <c r="AA95" i="5"/>
  <c r="AA96" i="5"/>
  <c r="AA97" i="5"/>
  <c r="AA98" i="5"/>
  <c r="AA99" i="5"/>
  <c r="AA100" i="5"/>
  <c r="AA101" i="5"/>
  <c r="AA102" i="5"/>
  <c r="AA103" i="5"/>
  <c r="AA104" i="5"/>
  <c r="AA105" i="5"/>
  <c r="AA106" i="5"/>
  <c r="AA107" i="5"/>
  <c r="AA108" i="5"/>
  <c r="AA109" i="5"/>
  <c r="AA110" i="5"/>
  <c r="AA111" i="5"/>
  <c r="AA112" i="5"/>
  <c r="AA113" i="5"/>
  <c r="AA114" i="5"/>
  <c r="AA115" i="5"/>
  <c r="AA116" i="5"/>
  <c r="AA117" i="5"/>
  <c r="AA118" i="5"/>
  <c r="AA119" i="5"/>
  <c r="AA120" i="5"/>
  <c r="AA121" i="5"/>
  <c r="AA122" i="5"/>
  <c r="AA123" i="5"/>
  <c r="AA124" i="5"/>
  <c r="AA125" i="5"/>
  <c r="AA126" i="5"/>
  <c r="AA127" i="5"/>
  <c r="AA128" i="5"/>
  <c r="AA129" i="5"/>
  <c r="AA130" i="5"/>
  <c r="AA131" i="5"/>
  <c r="AA132" i="5"/>
  <c r="AA133" i="5"/>
  <c r="AA134" i="5"/>
  <c r="AA135" i="5"/>
  <c r="AA136" i="5"/>
  <c r="AA137" i="5"/>
  <c r="AA138" i="5"/>
  <c r="AA139" i="5"/>
  <c r="AA140" i="5"/>
  <c r="AA141" i="5"/>
  <c r="AA142" i="5"/>
  <c r="AA143" i="5"/>
  <c r="AA144" i="5"/>
  <c r="AA145" i="5"/>
  <c r="AA146" i="5"/>
  <c r="AA147" i="5"/>
  <c r="AA148" i="5"/>
  <c r="AA149" i="5"/>
  <c r="AA150" i="5"/>
  <c r="AA151" i="5"/>
  <c r="AA152" i="5"/>
  <c r="AA153" i="5"/>
  <c r="AA154" i="5"/>
  <c r="AA155" i="5"/>
  <c r="AA156" i="5"/>
  <c r="AA157" i="5"/>
  <c r="AA158" i="5"/>
  <c r="AA159" i="5"/>
  <c r="AA160" i="5"/>
  <c r="AA161" i="5"/>
  <c r="AA162" i="5"/>
  <c r="AA163" i="5"/>
  <c r="AA164" i="5"/>
  <c r="AA165" i="5"/>
  <c r="AA166" i="5"/>
  <c r="AA167" i="5"/>
  <c r="AA168" i="5"/>
  <c r="AA169" i="5"/>
  <c r="AA170" i="5"/>
  <c r="AA171" i="5"/>
  <c r="AA172" i="5"/>
  <c r="AA173" i="5"/>
  <c r="AA174" i="5"/>
  <c r="AA175" i="5"/>
  <c r="AA176" i="5"/>
  <c r="AA177" i="5"/>
  <c r="AA178" i="5"/>
  <c r="AA179" i="5"/>
  <c r="AA180" i="5"/>
  <c r="AA181" i="5"/>
  <c r="AA182" i="5"/>
  <c r="AA183" i="5"/>
  <c r="AA184" i="5"/>
  <c r="AA185" i="5"/>
  <c r="AA186" i="5"/>
  <c r="AA187" i="5"/>
  <c r="AA188" i="5"/>
  <c r="AA189" i="5"/>
  <c r="AA190" i="5"/>
  <c r="AA191" i="5"/>
  <c r="AA192" i="5"/>
  <c r="AA193" i="5"/>
  <c r="AA194" i="5"/>
  <c r="AA195" i="5"/>
  <c r="AA196" i="5"/>
  <c r="AA197" i="5"/>
  <c r="AA198" i="5"/>
  <c r="AA199" i="5"/>
  <c r="AA200" i="5"/>
  <c r="AA201" i="5"/>
  <c r="AA202" i="5"/>
  <c r="AA203" i="5"/>
  <c r="AA204" i="5"/>
  <c r="AA205" i="5"/>
  <c r="AA206" i="5"/>
  <c r="AA207" i="5"/>
  <c r="AA208" i="5"/>
  <c r="AA209" i="5"/>
  <c r="AA210" i="5"/>
  <c r="AA211" i="5"/>
  <c r="AA212" i="5"/>
  <c r="AA213" i="5"/>
  <c r="AA214" i="5"/>
  <c r="AA215" i="5"/>
  <c r="AA216" i="5"/>
  <c r="AA217" i="5"/>
  <c r="AA218" i="5"/>
  <c r="AA219" i="5"/>
  <c r="AA220" i="5"/>
  <c r="AA221" i="5"/>
  <c r="AA222" i="5"/>
  <c r="AA223" i="5"/>
  <c r="AA224" i="5"/>
  <c r="AA225" i="5"/>
  <c r="AA226" i="5"/>
  <c r="AA227" i="5"/>
  <c r="AA228" i="5"/>
  <c r="AA229" i="5"/>
  <c r="AA230" i="5"/>
  <c r="AA231" i="5"/>
  <c r="AA232" i="5"/>
  <c r="AA233" i="5"/>
  <c r="AA234" i="5"/>
  <c r="AA235" i="5"/>
  <c r="AA236" i="5"/>
  <c r="AA237" i="5"/>
  <c r="AA238" i="5"/>
  <c r="AA239" i="5"/>
  <c r="AA240" i="5"/>
  <c r="AA241" i="5"/>
  <c r="AA242" i="5"/>
  <c r="AA243" i="5"/>
  <c r="AA244" i="5"/>
  <c r="AA245" i="5"/>
  <c r="AA246" i="5"/>
  <c r="AA247" i="5"/>
  <c r="AA248" i="5"/>
  <c r="AA249" i="5"/>
  <c r="AA250" i="5"/>
  <c r="AA251" i="5"/>
  <c r="AA252" i="5"/>
  <c r="AA253" i="5"/>
  <c r="AA254" i="5"/>
  <c r="AA255" i="5"/>
  <c r="AA256" i="5"/>
  <c r="AA257" i="5"/>
  <c r="AA258" i="5"/>
  <c r="AA259" i="5"/>
  <c r="AA260" i="5"/>
  <c r="AA261" i="5"/>
  <c r="AA262" i="5"/>
  <c r="AA263" i="5"/>
  <c r="AA264" i="5"/>
  <c r="AA265" i="5"/>
  <c r="AA266" i="5"/>
  <c r="AA267" i="5"/>
  <c r="AA268" i="5"/>
  <c r="AA269" i="5"/>
  <c r="AA270" i="5"/>
  <c r="AA271" i="5"/>
  <c r="AA272" i="5"/>
  <c r="AA273" i="5"/>
  <c r="AA274" i="5"/>
  <c r="AA275" i="5"/>
  <c r="AA276" i="5"/>
  <c r="AA277" i="5"/>
  <c r="AA278" i="5"/>
  <c r="AA279" i="5"/>
  <c r="AA280" i="5"/>
  <c r="AA281" i="5"/>
  <c r="AA282" i="5"/>
  <c r="AA283" i="5"/>
  <c r="AA284" i="5"/>
  <c r="AA285" i="5"/>
  <c r="AA286" i="5"/>
  <c r="AA287" i="5"/>
  <c r="AA288" i="5"/>
  <c r="AA289" i="5"/>
  <c r="AA290" i="5"/>
  <c r="AA291" i="5"/>
  <c r="AA292" i="5"/>
  <c r="AA293" i="5"/>
  <c r="AA294" i="5"/>
  <c r="AA295" i="5"/>
  <c r="AA296" i="5"/>
  <c r="AA297" i="5"/>
  <c r="AA298" i="5"/>
  <c r="AA299" i="5"/>
  <c r="AA300" i="5"/>
  <c r="AA301" i="5"/>
  <c r="AA302" i="5"/>
  <c r="AA303" i="5"/>
  <c r="AA304" i="5"/>
  <c r="AA305" i="5"/>
  <c r="AA306" i="5"/>
  <c r="AA307" i="5"/>
  <c r="AA308" i="5"/>
  <c r="AA309" i="5"/>
  <c r="AA310" i="5"/>
  <c r="AA311" i="5"/>
  <c r="AA312" i="5"/>
  <c r="AA313" i="5"/>
  <c r="AA314" i="5"/>
  <c r="AA315" i="5"/>
  <c r="AA316" i="5"/>
  <c r="AA317" i="5"/>
  <c r="AA318" i="5"/>
  <c r="AA319" i="5"/>
  <c r="AA320" i="5"/>
  <c r="AA321" i="5"/>
  <c r="AA322" i="5"/>
  <c r="AA323" i="5"/>
  <c r="AA324" i="5"/>
  <c r="AA325" i="5"/>
  <c r="AA326" i="5"/>
  <c r="AA327" i="5"/>
  <c r="AA328" i="5"/>
  <c r="AA329" i="5"/>
  <c r="AA330" i="5"/>
  <c r="AA331" i="5"/>
  <c r="AA332" i="5"/>
  <c r="AA333" i="5"/>
  <c r="AA334" i="5"/>
  <c r="AA335" i="5"/>
  <c r="AA336" i="5"/>
  <c r="AA337" i="5"/>
  <c r="AA338" i="5"/>
  <c r="AA339" i="5"/>
  <c r="AA340" i="5"/>
  <c r="AA341" i="5"/>
  <c r="AA342" i="5"/>
  <c r="AA343" i="5"/>
  <c r="AA344" i="5"/>
  <c r="AA345" i="5"/>
  <c r="AA346" i="5"/>
  <c r="AA347" i="5"/>
  <c r="AA348" i="5"/>
  <c r="AA349" i="5"/>
  <c r="AA350" i="5"/>
  <c r="AA351" i="5"/>
  <c r="AA352" i="5"/>
  <c r="AA353" i="5"/>
  <c r="AA354" i="5"/>
  <c r="AA355" i="5"/>
  <c r="AA356" i="5"/>
  <c r="AA357" i="5"/>
  <c r="AA358" i="5"/>
  <c r="AA359" i="5"/>
  <c r="AA360" i="5"/>
  <c r="AA361" i="5"/>
  <c r="AA362" i="5"/>
  <c r="AA363" i="5"/>
  <c r="AA364" i="5"/>
  <c r="AA365" i="5"/>
  <c r="AA366" i="5"/>
  <c r="AA367" i="5"/>
  <c r="AA368" i="5"/>
  <c r="AA369" i="5"/>
  <c r="AA370" i="5"/>
  <c r="AA371" i="5"/>
  <c r="AA372" i="5"/>
  <c r="AA373" i="5"/>
  <c r="AA374" i="5"/>
  <c r="AA375" i="5"/>
  <c r="AA376" i="5"/>
  <c r="AA377" i="5"/>
  <c r="AA378" i="5"/>
  <c r="AA379" i="5"/>
  <c r="AA380" i="5"/>
  <c r="AA381" i="5"/>
  <c r="AA382" i="5"/>
  <c r="AA383" i="5"/>
  <c r="AA384" i="5"/>
  <c r="Y2" i="5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2" i="5"/>
  <c r="G278" i="5"/>
  <c r="G277" i="5"/>
  <c r="G276" i="5"/>
  <c r="G275" i="5"/>
  <c r="G274" i="5"/>
  <c r="G273" i="5"/>
  <c r="G272" i="5"/>
  <c r="G271" i="5"/>
  <c r="G270" i="5"/>
  <c r="G269" i="5"/>
  <c r="G268" i="5"/>
  <c r="G267" i="5"/>
  <c r="G266" i="5"/>
  <c r="G265" i="5"/>
  <c r="G264" i="5"/>
  <c r="G263" i="5"/>
  <c r="G262" i="5"/>
  <c r="G261" i="5"/>
  <c r="G260" i="5"/>
  <c r="G259" i="5"/>
  <c r="G258" i="5"/>
  <c r="G257" i="5"/>
  <c r="G256" i="5"/>
  <c r="G255" i="5"/>
  <c r="G254" i="5"/>
  <c r="G253" i="5"/>
  <c r="H252" i="5"/>
  <c r="H213" i="5"/>
  <c r="H212" i="5"/>
  <c r="H211" i="5"/>
  <c r="H210" i="5"/>
  <c r="H209" i="5"/>
  <c r="H208" i="5"/>
  <c r="H207" i="5"/>
  <c r="H206" i="5"/>
  <c r="D171" i="5"/>
  <c r="D170" i="5"/>
  <c r="D168" i="5"/>
  <c r="D167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D154" i="5"/>
  <c r="D153" i="5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97" i="5"/>
  <c r="D96" i="5"/>
  <c r="D94" i="5"/>
  <c r="D93" i="5"/>
  <c r="D91" i="5"/>
  <c r="D90" i="5"/>
  <c r="D88" i="5"/>
  <c r="D87" i="5"/>
  <c r="D85" i="5"/>
  <c r="D84" i="5"/>
  <c r="E170" i="3"/>
  <c r="E171" i="3"/>
  <c r="E167" i="3"/>
  <c r="E168" i="3"/>
  <c r="E166" i="3"/>
  <c r="E164" i="3"/>
  <c r="E165" i="3"/>
  <c r="E163" i="3"/>
  <c r="E161" i="3"/>
  <c r="E162" i="3"/>
  <c r="E160" i="3"/>
  <c r="E158" i="3"/>
  <c r="E159" i="3"/>
  <c r="E157" i="3"/>
  <c r="E155" i="3"/>
  <c r="E156" i="3"/>
  <c r="E154" i="3"/>
  <c r="E152" i="3"/>
  <c r="E153" i="3"/>
  <c r="E151" i="3"/>
  <c r="E149" i="3"/>
  <c r="E150" i="3"/>
  <c r="E148" i="3"/>
  <c r="E146" i="3"/>
  <c r="E147" i="3"/>
  <c r="E145" i="3"/>
  <c r="E142" i="3"/>
  <c r="E143" i="3"/>
  <c r="E144" i="3"/>
  <c r="E140" i="3"/>
  <c r="E141" i="3"/>
  <c r="E139" i="3"/>
  <c r="E137" i="3"/>
  <c r="E138" i="3"/>
  <c r="E136" i="3"/>
  <c r="E134" i="3"/>
  <c r="E135" i="3"/>
  <c r="E133" i="3"/>
  <c r="E131" i="3"/>
  <c r="E132" i="3"/>
  <c r="E130" i="3"/>
  <c r="E128" i="3"/>
  <c r="E129" i="3"/>
  <c r="E127" i="3"/>
  <c r="E125" i="3"/>
  <c r="E126" i="3"/>
  <c r="E124" i="3"/>
  <c r="E122" i="3"/>
  <c r="E123" i="3"/>
  <c r="E121" i="3"/>
  <c r="E119" i="3"/>
  <c r="E120" i="3"/>
  <c r="E118" i="3"/>
  <c r="E113" i="3"/>
  <c r="E114" i="3"/>
  <c r="E112" i="3"/>
  <c r="E110" i="3"/>
  <c r="E111" i="3"/>
  <c r="E109" i="3"/>
  <c r="E107" i="3"/>
  <c r="E108" i="3"/>
  <c r="E106" i="3"/>
  <c r="E104" i="3"/>
  <c r="E105" i="3"/>
  <c r="E103" i="3"/>
  <c r="E102" i="3"/>
  <c r="E101" i="3"/>
  <c r="E96" i="3"/>
  <c r="E97" i="3"/>
  <c r="E93" i="3"/>
  <c r="E94" i="3"/>
  <c r="E90" i="3"/>
  <c r="E91" i="3"/>
  <c r="E87" i="3"/>
  <c r="E88" i="3"/>
  <c r="E85" i="3"/>
  <c r="E84" i="3"/>
  <c r="H278" i="3"/>
  <c r="H277" i="3"/>
  <c r="H276" i="3"/>
  <c r="H275" i="3"/>
  <c r="H274" i="3"/>
  <c r="H273" i="3"/>
  <c r="H272" i="3"/>
  <c r="H271" i="3"/>
  <c r="H270" i="3"/>
  <c r="H269" i="3"/>
  <c r="H268" i="3"/>
  <c r="H267" i="3"/>
  <c r="H266" i="3"/>
  <c r="H265" i="3"/>
  <c r="H264" i="3"/>
  <c r="H263" i="3"/>
  <c r="H262" i="3"/>
  <c r="H261" i="3"/>
  <c r="H260" i="3"/>
  <c r="H259" i="3"/>
  <c r="H258" i="3"/>
  <c r="H257" i="3"/>
  <c r="H256" i="3"/>
  <c r="H255" i="3"/>
  <c r="H254" i="3"/>
  <c r="H253" i="3"/>
  <c r="I252" i="3"/>
</calcChain>
</file>

<file path=xl/sharedStrings.xml><?xml version="1.0" encoding="utf-8"?>
<sst xmlns="http://schemas.openxmlformats.org/spreadsheetml/2006/main" count="6859" uniqueCount="261">
  <si>
    <t>细菌/微生物</t>
    <phoneticPr fontId="1" type="noConversion"/>
  </si>
  <si>
    <t>Uv（nm）</t>
    <phoneticPr fontId="1" type="noConversion"/>
  </si>
  <si>
    <t>ph</t>
    <phoneticPr fontId="1" type="noConversion"/>
  </si>
  <si>
    <t>肩模型（shoulder model）</t>
  </si>
  <si>
    <t>CGMCC 1.3373</t>
    <phoneticPr fontId="1" type="noConversion"/>
  </si>
  <si>
    <t>E. coli </t>
  </si>
  <si>
    <t>参考文献</t>
    <phoneticPr fontId="1" type="noConversion"/>
  </si>
  <si>
    <t>k（ cm²/mJ）</t>
    <phoneticPr fontId="1" type="noConversion"/>
  </si>
  <si>
    <t>Paul et.al, 2018, WR</t>
    <phoneticPr fontId="1" type="noConversion"/>
  </si>
  <si>
    <t>logN0</t>
    <phoneticPr fontId="1" type="noConversion"/>
  </si>
  <si>
    <t>inactivation(logN0/Nt)</t>
    <phoneticPr fontId="1" type="noConversion"/>
  </si>
  <si>
    <t>IFO 3301</t>
    <phoneticPr fontId="1" type="noConversion"/>
  </si>
  <si>
    <t>枯草杆菌芽孢</t>
  </si>
  <si>
    <t>Bacillus subtilis</t>
  </si>
  <si>
    <t>ATCC 6633</t>
  </si>
  <si>
    <t>嗜肺军团菌</t>
  </si>
  <si>
    <t>Legionella pneumophila</t>
  </si>
  <si>
    <t>ATCC 33152</t>
  </si>
  <si>
    <t>铜绿假单胞菌</t>
  </si>
  <si>
    <t>Pseudomonas aeruginosa</t>
  </si>
  <si>
    <t>ATCC 10145</t>
  </si>
  <si>
    <t>ATCC 27853</t>
  </si>
  <si>
    <t>ATCC 35855</t>
  </si>
  <si>
    <t>Mycobacterium fortuitum</t>
  </si>
  <si>
    <t>快速生长的分枝杆菌</t>
  </si>
  <si>
    <t>CGMCC 1.2456</t>
  </si>
  <si>
    <t>金黄色葡萄球菌</t>
  </si>
  <si>
    <t>Staphylococcus aureus</t>
  </si>
  <si>
    <t>大肠杆菌</t>
  </si>
  <si>
    <t>CGMCC 1.3373</t>
  </si>
  <si>
    <t>枯草芽孢杆菌</t>
  </si>
  <si>
    <t>Jing et.al, 2023, ES&amp;T</t>
    <phoneticPr fontId="1" type="noConversion"/>
  </si>
  <si>
    <t>一阶反应模型</t>
  </si>
  <si>
    <t>ATCC 6633</t>
    <phoneticPr fontId="1" type="noConversion"/>
  </si>
  <si>
    <t>大肠杆菌</t>
    <phoneticPr fontId="1" type="noConversion"/>
  </si>
  <si>
    <t>T</t>
    <phoneticPr fontId="1" type="noConversion"/>
  </si>
  <si>
    <t>ATCC 29425</t>
  </si>
  <si>
    <t>枯草杆菌孢子</t>
  </si>
  <si>
    <t>B. pumilus spores</t>
  </si>
  <si>
    <t>Beck et al., 2017, WR</t>
    <phoneticPr fontId="1" type="noConversion"/>
  </si>
  <si>
    <t>ATCC 27142</t>
  </si>
  <si>
    <t>E. coli </t>
  </si>
  <si>
    <t>ATCC 11229</t>
  </si>
  <si>
    <t>L. pneumophila</t>
  </si>
  <si>
    <t>E. coli</t>
  </si>
  <si>
    <t>Photoreactivation of Legionella pneumophila after inactivation by low- or medium-pressure ultraviolet lamp - ScienceDirect</t>
  </si>
  <si>
    <t>Effect of UV irradiation (253.7 nm) on free Legionella and Legionella associated with its amoebae hosts - ScienceDirect</t>
  </si>
  <si>
    <t>ATCC 33823</t>
  </si>
  <si>
    <t>ATCC 33462</t>
  </si>
  <si>
    <t>L. pneumophila</t>
    <phoneticPr fontId="1" type="noConversion"/>
  </si>
  <si>
    <t>Comparison of UV-LED and low pressure UV for water disinfection: Photoreactivation and dark repair of Escherichia coli - ScienceDirect</t>
  </si>
  <si>
    <t>IFO 3301</t>
  </si>
  <si>
    <t>ATCC 29425</t>
    <phoneticPr fontId="1" type="noConversion"/>
  </si>
  <si>
    <t>Demonstration and evaluation of germicidal UV-LEDs for point-of-use water disinfection | Journal of Water and Health | IWA Publishing</t>
  </si>
  <si>
    <t>Microbial UV fluence-response assessment using a novel UV-LED collimated beam system - ScienceDirect</t>
  </si>
  <si>
    <t>ATCC 25922</t>
  </si>
  <si>
    <t>Comparison of ultraviolet light emitting diodes with traditional UV for greywater disinfection | Journal of Water Reuse and Desalination | IWA Publishing</t>
  </si>
  <si>
    <t>Pulsed and continuous light UV LED: microbial inactivation, electrical, and time efficiency - ScienceDirect</t>
  </si>
  <si>
    <t>P. aeruginosa</t>
  </si>
  <si>
    <t>ATCC 15442</t>
  </si>
  <si>
    <t>Enhanced inactivation of E. coli by pulsed UV-LED irradiation during water disinfection - ScienceDirect</t>
  </si>
  <si>
    <t>细菌</t>
    <phoneticPr fontId="1" type="noConversion"/>
  </si>
  <si>
    <t>Bacillus subtilis</t>
    <phoneticPr fontId="1" type="noConversion"/>
  </si>
  <si>
    <t>Inactivation of health-related microorganisms in water using UV light-emitting diodes | Water Supply | IWA Publishing</t>
  </si>
  <si>
    <t>Inactivation of microorganisms by newly emerged microplasma UV lamps - ScienceDirect</t>
  </si>
  <si>
    <t>Synergistic effect of combined UV-LED and chlorine treatment on Bacillus subtilis spore inactivation - ScienceDirect</t>
  </si>
  <si>
    <t>Bowker et al., 2011, WR</t>
  </si>
  <si>
    <t>RT</t>
    <phoneticPr fontId="1" type="noConversion"/>
  </si>
  <si>
    <r>
      <t>dose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mJ/cm2</t>
    </r>
    <r>
      <rPr>
        <sz val="12"/>
        <color theme="1"/>
        <rFont val="宋体"/>
        <family val="3"/>
        <charset val="134"/>
      </rPr>
      <t>）</t>
    </r>
    <phoneticPr fontId="1" type="noConversion"/>
  </si>
  <si>
    <t>j/m2=1000mj/10000/cm2=0.1mj/cm2</t>
    <phoneticPr fontId="1" type="noConversion"/>
  </si>
  <si>
    <t>Inactivation kinetics and efficiencies of UV-LEDs against Pseudomonas aeruginosa, Legionella pneumophila, and surrogate microorganisms - ScienceDirect</t>
  </si>
  <si>
    <t>分枝杆菌菌株</t>
  </si>
  <si>
    <t>Mycolicibacter terrae strain</t>
  </si>
  <si>
    <t>ATCC 15755</t>
  </si>
  <si>
    <t>Assessment of DNA damage and repair in Mycobacterium terrae after exposure to UV irradiation | Journal of Applied Microbiology | Oxford Academic</t>
  </si>
  <si>
    <t>Higher effectiveness of photoinactivation of bacterial spores, UV resistant vegetative bacteria and mold spores with 222 nm compared to 254 nm wavelength</t>
  </si>
  <si>
    <t>ATCC 25923</t>
  </si>
  <si>
    <t>细菌</t>
  </si>
  <si>
    <t>细菌/微生物</t>
  </si>
  <si>
    <t>inactivation(logN0/Nt)</t>
  </si>
  <si>
    <t>sequence</t>
  </si>
  <si>
    <t>TTCGCTGACGAGTGGCGGACGGGTGAGTAATGTCTGGGAAACTGCCTGATGGAGGGGGATAACTACTGGAAACGGTAGCTAATACCGCATAACGTCGCAAGACCAAAGAGGGGGACCTTCGGGCTCTGCCATCGGATGTGCCCAGATGGGATTAGCTAGTAGGTGGGGTAACGGCTCACCTAGGCGACGATCCCTAGCTGGTCTGAGAGGATGACCAGCCACACTGGAACTGAGACACGGTCCAGACTCTACGGAGGCAGCAGTGGGGAATATTGCACAATGGGCGCAAGCCTGATGCAGCCATGCCGCGTGTATGAAGAAGGCCTTCGGGTTGTAAAGTACTTTCAGCGGGGAGGAAGGGAGTAAAGTTAATACTTTACTATTGACGTTACCCGCAGAAGAAGCACCGGCTAACTCCGTGCCAGCAGCCGCGGTAATACGGAGGGTGCAAGCGTTAATCGGAATTACTGGGCGTAAAGCGCACGCAGGCGGTTTGTTAAGCAGATGTAAATCCCCGGGCTCAACCTGGGAACTGCATCTGATACTGGCAAGCTTGAGTCTCGTAGAGGGGGGTAGAATTCCAGGTGTAGCGGTGAAATGCGTAGAGATCTGGAGGAATACCGGTGGGAAGGCGGCCCCTGGACGAAGACTGACGCTCAGGTGCGAAAGCGTGGGGAGCAAACAGGATTAGATACCCTGGTAGTCCACGCCGTAAACGATGTCGACTTGGAGGTTGTGCCCTTGAGGCGTGGCTCCGGAGCTACGCGTTAAGTCGACCGCCTGGGGAGTACGGCCGCAAGGTTAAAACTCAAATGAATTGACGGGGGCCCGCACAAGCGGTGGAGCATGTGGTTTAATTCGATGCAACGCGAAGAACCTACCTGGTCTTACATCCACGGAAGTTTTCAGAGATGAGAATGTGCCTTCGGGAACCGTGAGACAGGTGCTGCATGGCTGTCGTCAGCTCGTGTTGTGAAATGTTGGGTTAAGTCCCGCAACGAGCGCACCCTTATCCTTGTTGCCAGCGGTCCGGCCGGGAACTCAAAGGAGACTGCCAGTGATAAACTGGAGGAAGGTGGGGATGACGTCAAGTCATCATGGCCCTTACGACCAGGGCTACACACGTGCTACATGGCGCATACAAGAGAAGCGACCTCGCGAGAGCAAGCGGACCTCATAAAGTGCGTCGTAGTCCGGATTGGAGTCTGCAACTCGACTCCATGAAGTCGGAATCGCTAGTAATCGTGGATCAGAATGCACGGTGAATACGTCCCGGGCCTTGTACACACCGCCCGTCACACCATGGGAGTGGGTTGCAAAAGAAGTAGGTAGCTTAACCTTCGGGAGGGCGCTACCACTTTG</t>
  </si>
  <si>
    <t>ATTGAACGCTGGCGGCAGGCCTAACACATGCAAGTCGAACGGTAACAGGAANNAGCTTGCTNNTTNGCTGACGAGTGGCGGACGGGTGAGTAATGTCTGGGAAACTGCCTGATGGAGGGGGATAACTACTGGAAACGGTAGCTAATACCGCATAACGTCGCAAGACCAAAGAGGGGGACCTTCGGGCCTCTTGCCATCGGATGTGCCCAGATGGGATTAGCTNGTNGGTGGGGTAACGGCTCACCTAGGCGACGATCCCTAGCTGGTCTGAGAGGATGACCAGCCACACTGGAACTGAGACACGGTCCAGACTCCTACGGGAGGCAGCAG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TGGTAGTCCACGCCGTAAACGATGTCGACTTGGAGGTTGTGCCCTTGAGGCGTGGCTTCCGGAGCTAACGCGTTAAGTCGACCGCCTGGGGAGTACGGCCGCAAGGTTAAAACTCAAATGAATTGACGGGGGCCCGCACAAGCGGTGGAGCATGTGGTTTAATTCGATGCAACGCGAAGAACCTTACCTGGTCTTGACATCCACGGAAGTTTTCAGAGATGAGAATGTGCCTTCGGGAACCGTGAGACAGGTGCTGCATGGCTGTCGTCAGCTCGTGTTGTGAAATGTTGGGTTAAGTCCCGCAACGAGCGCAACCCTTATCCTTTGTTGCCAGCGGTCCGGCCGGGAACTCAAAGGAGACTGCCAGTGATAAACTGGAGGAAGGTGGGGATGACGTCAAGTCATCATGGCCCTTACGACCAGGGCTACACACGTGCTACAATGGCGCATACAAAGAGAAGCGACCTCGCGAGAGCAAGCGGACCTCATAAAGTGCGTCGTAGTCCGGATTGGAGTCTGCAACTCGACTCCATGAAGTCGGAATCGCTAGTAATCGTGGATCAGAATGCCACGGTGAATACGTTCCCGGGCCTTGTACACACCGCCCGTCACACCATGGGAGTGGGTTGCAAAAGAAGTAGGTAGCTTAACCTTCGGGAGGGCGCTTACCACTTTGTGATTCATGACTGGGGTGAAG</t>
  </si>
  <si>
    <t>AGGACGAACGCTGGCGGCGTGCCTAATACATGCAAGTCGAGCGGACAGATGGGAGCTTGCTCCCTGATGTTAGCGGCGGACGGGTGAGTAACACGTGGGTAACCTGCCTGTAAGACTGGGATAACTCCGGGAAACCGGGGCTAATACCGGATGCTTGTTTGAACCGCATGGTTCAAACATAAAAGGTGGCTTCGGCTACCACTTACAGATGGACCCGCGGCGCATTAGCTAGTTGGTGAGGTAATGGCTCACCAAGGCAACGATGCGTAGCCGACCTGAGAGGGTGATCGGCCACACTGGGACTGAGACACGGCCCAGACTCCTACGGGAGGCAGCAGTAGGGAATCTTCCGCAATGGACGAAAGTCTGACGGAGCAACGCCGCGTGAGTGATGAAGGTTTTCGGATCGTAAAGCTCTGTTGTTAGGGAAGAACAAGTACCGTTCGAATAGGGCGGTACCTTGACGGTACCTAACCAGAAAGCCACGGCTAACTACGTGCCAGCAGCCGCGGTAATACGTAGGTGGCAAGCGTTGTCCGGAATTATTGGGCGTAAAGGGCTCGCAGGCGGTTCCTTAAGTCTGATGTGAAAGCCCCCGGCTCAACCGGGGAGGGTCATTGGAAACTGGGGAACTTGAGTGCAGAAGAGGAGAGTGGAATTCCACGTGTAGCGGTGAAATGCGTAGAGATGTGGAGGAACACCAGTGGCGAAGGCGACTCTCTGGTCTGTAACTGACGCTGAGGAGCGAAAGCGTGGGGAGCGAACAGGATTAGATACCCTGGTAGTCCACGCCGTAAACGATGAGTGCTAAGTGTTAGGGGGTTTCCGCCCCTTAGTGCTGCAGCTAACGCATTAAGCACTCCGCCTGGGGAGTACGGTCGCAAGACTGAAACTCAAAGGAATTGACGGGGGCCCGCACAAGCGGTGGAGCATGTGGTTTAATTCGAAGCAACGCGAAGAACCTTACCAGGTCTTGACATCCTCTGACAATCCTAGAGATAGGACGTCCCCTTCGGGGGCAGAGTGACAGGTGGTGCATGGTTGTCGTCAGCTCGTGTCGTGAGATGTTGGGTTAAGTCCCGCAACGAGCGCAACCCTTGATCTTAGTTGCCAGCATTCAGTTGGGCACTCTAAGGTGACTGCCGGTGACAAACCGGAGGAAGGTGGGGATGACGTCAAATCATCATGCCCCTTATGACCTGGGCTACACACGTGCTACAATGGACAGAACAAAGGGCAGCGAAACCGCGAGGTTAAGCCAATCCCACAAATCTGTTCTCAGTTCGGATCGCAGTCTGCAACTCGACTGCGTGAAGCTGGAATCGCTAGTAATCGCGGATCAGCATGCCGCGGTGAATACGTTCCCGGGCCTTGTACACACCGCCCGTCACACCACGAGAGTTTGTAACACCCGAAGTCGGTGAGGTAACCTTTTAGGAGCCAGCCGCCGAAGGTGGGACAGATGATTGGGGTGAAGTCGTAACAAGGTAGCCGTATCGGAAGGTGC</t>
  </si>
  <si>
    <t>GGGGAAGCCTACCATGCAAGTCGAGCGGATGAAGGGAGCTTGCTCCTGGATTCAGCGGCGGACGGGTGAGTAATGCCTAGGAATCTGCCTGGTAGTGGGGGATAACGTCCGGAAACGGGCGCTAATACCGCATACGTCCTGAGGGAGAAAGTGGGGGATCTTCGGACCTCACGCTATCAGATGAGCCTAGGTCGGATTAGCTAGTTGGTGGGGTAAAGGCCTACCAAGGCGACGATCCGTAACTGGTCTGAGAGGATGATCAGTCACACTGGAACTGAGACACGGTCCAGACTCCTACGGGAGGCAGCAG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GAGGTGCGAAAGCGTGGGGAGCAAACAGGATTAGATACCCTGGTAGTCCACGCCGTAAACGATGTCGACTAGCCGTTGGGATCCTTGAGATCTTAGTGGCGCAGCTAACGCGATAAGTCGACCGCCTGGGGAGTACGGCCGCAAGGTTAAAACTCAAATGAATTGACGGGGGCCCGCACAAGCGGTGGAGCATGTGGTTTAATTCGAAGCAACGCGAAGAACCTTACCTGGCCTTGACATGCTGAGAACTTTCCAGAGATGGATTGGTGCCTTCGGGAACTCAGACACAGGTGCTGCATGGCTGTCGTCAGCTCGTGTCGTGAGATGTTGGGTTAAGTCCCGTAACGAGCGCAACCCTTGTCCTTAGTTACCAGCACCTCGGGTGGGCACTCTAAGGAGACTGCCGGTGACAAACCGGAGGAAGGTGGGGATGACGTCAAGTCATCATGGCCCTTACGGCCAGGGCTACACACGTGCTACAATGGTCGGTACAAAGGGTTGCCAAGCCGCGAGGTGGAGCTAATCCCATAAAACCGATCGTAGTCCGGATCGCAGTCTGCAACTCGACTGCGTGAAGTCGGAATCGCTAGTAATCGTGAATCAGAATGTCACGGTGAATACGTTCCCGGGCCTTGTACACACCGCCCGTCACACCATGGGAGTGGGTTGCTCCAGAAGTAGCTAGTCTAACCGCAAGGGGGACGGTA</t>
  </si>
  <si>
    <t>TTGATCCTGGCTCAGGACGAACGCTGGCGGCGTGCTTAACACATGCAAGTCGAACGGAAAGGCCCTTCGGGGTACTCGAGTGGCGAACGGGTGAGTAACACGTGGGTGATCTGCCCTGCACTTTGGGATAAGCCTGGGAAACTGGGTCTAATACCGAATATGACCACGCGCTTCATGGTGTGTGGTGGAAAGCTTTTGCGGTGTGGGATGGGCCCGCGGCCTATCAGCTTGTTGGTGGGGTAATGGCCTACCAAGGCGACGACGGGTAGCCGGCCTGAGAGGGTGACCGGCCACACTGGGACTGAGATACGGCCCAGACTCCTACGGGAGGCAGCAGTGGGGAATATTGCACAATGGGCGCAAGCCTGATGCAGCGACGCCGCGTGAGGGATGACGGCCTTCGGGTTGTAAACCTCTTTCAATAGGGACGAAGCGCAAGTGACGGTACCTATAGAAGAAGGACCGGCCAACTACGTGCCAGCAGCCGCGGTAATACGTAGGGTCCGAGCGTTGTCCGGAATTACTGGGCGTAAAGAGCTCGTAGGTGGTTTGTCGCGTTGTTCGTGAAAACTCACAGCTTAACTGTGGGCGTGCGGGCGATACGGGCAGACTAGAGTACTGCAGGGGAGACTGGAATTCCTGGTGTAGCGGTGGAATGCGCAGATATCAGGAGGAACACCGGTGGCGAAGGCGGGTCTCTGGGCAGTAACTGACGCTGAGGAGCGAAAGCGTGGGGAGCGAACAGGATTAGATACCCTGGTAGTCCACGCCGTAAACGGTGGGTACTAGGTGTGGGTTTCCTTCCTTGGGATCCGTGCCGTAGCTAACGCATTAAGTACCCCGCCTGGGGAGTACGGCCGCAAGGCTAAAACTCAAAGGAATTGACGGGGGCCCGCACAAGCGGCGGAGCATGTGGATTAATTCGATGCAACGCGAAGAACCTTACCTGGGTTTGACATGCACAGGACGACTGCAGAGATGTGGTTTCCCTTGTGGCCTGTGTGCAGGTGGTGCATGGCTGTCGTCAGCTCGTGTCGTGAGATGTTGGGTTAAGTCCCGCAACGAGCGCAACCCTTGTCTCATGTTGCCAGCACGTTATGGTGGGGACTCGTGAGAGACTGCCGGGGTCAACTCGGAGGAAGGTGGGGATGACGTCAAGTCATCATGCCCCTTATGTCCAGGGCTTCACACATGCTACAATGGCCGGTACAAAGGGCTGCGATGCCGTGAGGTGGAGCGAATCCTTTCAAAGCCGGTCTCAGTTCGGATCGGGGTCTGCAACTCGACCCCGTGAAGTCGGAGTCGCTAGTAATCGCAGATCAGCAACGCTGCGGTGAATACGTTCCCGGGCCTTGTACACACCGCCCGTCACGTCATGAAAGTCGGTAACACCCGAAGCCGGTGGCCTAACCCTTGTGGAGGGAGCCGTCGAAGGTGGGATCGGCGATTGGGACGAAGTCGTAACAAGGTAGCCGTACCGGAAGGTGCGGCTGGATCACCTCCTT</t>
  </si>
  <si>
    <t>TGCAGTCGAGCGGACAGAAGGGAGCTTGCTCCCGGATGTTAGCGGCGGACGGGTGAGTAACACGTGGGTAACCTGCCTGTAAGACTGGGATAACTCCGGGAAACCGGAGCTAATACCGGATAGTTCCTTGAACCGCATGGTTCAAGGATGAAAGACGGTTTCGGCTGTCACTTACAGATGGACCCGCGGCGCATTAGCTAGTTGGTGGGGTAATGGCTCACCAAGGCGACGATGCGTAGCCGACCTGAGAGGGTGATCGGCCACACTGGGACTGAGACACGGCCCAGACTCCTACGGGAGGCAGCAGTAGGGAATCTTCCGCAATGGACGAAAGTCTGACGGAGCAACGCCGCGTGAGTGATGAAGGTTTTCGGATCGTAAAGCTCTGTTGTTAGGGAAGAACAAGTGCGAGAGTAACTGCTCGCACCTTGACGGTACCTAACCAGAAAGCCACGGCTAACTACGTGCCAGCAGCCGCGGTAATACGTAGGTGGCAAGCGTTGTCCGGAATTATTGGGCGTAAAGGGCTCGCAGGCGGTTTCTTAAGTCTGATGTGAAAGCCCCCGGCTCAACCGGGGAGGGTCATTGGAAACTGGGAAACTTGAGTGCAGAAGAGGAGAGTGGAATTCCACGTGTAGCGGTGAAATGCGTAGAGATGTGGAGGAACACCAGTGGCGAAGGCGACTCTCTGGTCTGTAACTGACGCTGAGGAGCGAAAGCGTGGGGAGCGAACAGGATTAGATACCCTGGTAGTCCACGCCGTAAACGATGAGTGCTAAGTGTTAGGGGGTTTCCGCCCCTTAGTGCTGCAGCTAACGCATTAAGCACTCCGCCTGGGGAGTACGGTCGCAAGACTGAAACTCAAAGGAATTGACGGGGGCCCGCACAAGCGGTGGAGCATGTGGTTTAATTCGAAGCAACGCGAAGAACCTTACCAGGTCTTGACATCCTCTGACAACCCTAGAGATAGGGCTTTCCCTTCGGGGACAGAGTGACAGGTGGTGCATGGTTGTCGTCAGCTCGTGTCGTGAGATGTTGGGTTAAGTCCCGCAACGAGCGCAACCCTTGATCTTAGTTGCCAGCATTTAGTTGGGCACTCTAAGGTGACTGCCGGTGACAAACCGGAGGAAGGTGGGGATGACGTCAAATCATCATGCCCCTTATGACCTGGGCTACACACGTGCTACAATGGACAGAACAAAGGGCTGCGAGACCGCAAGGTTTAGCCAATCCCATAAATCTGTTCTCAGTTCGGATCGCAGTCTGCAACTCGACTGCGTGAAGCTGGAATCGCTAGTAATCGCGGATCAGCATGCCGCGGTGAATACGTTCCCGGGCCTTGTACACACCGCCCGTCACACCACGAGAGTTTGCAACACCCGAAGTCGGTGAGGTAACCTTTATGGAGCCAGCCGCCGAAGGTGGGGCAGATGA</t>
  </si>
  <si>
    <t>GATTGAACGCTGGCGGCATGCTTAACACATGCAAGTCGAACGGCAGCATTGTCTAGCTTGCTAGACAGATGGCGAGTGGCGAACGGGTGAGTAACGCGTAGGAATATGCCTTGAAGAGGGGGACAACTTGGGGAAACTCAAGCTAATACCGCATAATGTCTGAGGACGAAAGCTGGGGACCTTCGGGCCTGGCGCTTTAAGATTAGCCTGCGTCCGATTAGCTAGTTGGTGGGGTAAGGGCCTACCAAGGCGACGATCGGTAGCTGGTCTGAGAGGATGACCAGCCACACTGGAACTGAGACACGGTCCAGACTCCTACGGGAGGCAGCAGTGGGGAATATTGGACAATGGGGGCAACCCTGATCCAGCAATGCCGCGTGTGTGAAGAAGGCCTGAGGGTTGTAAAGCACTTTCAGTGGGGAGGAGGGTTGATAGGTTAAGAGCTGATTAACTGGACGTTACCCACAGAAGAAGCACCGGCTAACTCCGTGCCAGCAGCCGCGGTAATACGGAGGGTGCGAGCGTTAATCGGAATTACTGGGCGTAAAGGGTGCGTAGGTGGTTGATTAAGTTATCTGTGAAATTCCTGGGCTTAACCTGGGACGGTCAGATAATACTGGTTGACTCGAGTATGGGAGAGGGTAGTGGAATTTCCGGTNNNNNNNNNNNNNGCGTAGAGATCGGAAGGAACACCAGTGGCGAAGGCGGCTACCTGGCCTAATACTGACACTGAGGCACGAAAGCGTGGGGAGCAAACAGGATTAGATACCCTGGTAGTCCACGCTGTAAACGATGTCAACTAGCTGTTGGTTATATGAAAATAATTAGTGGCGCAGCAAACGCGATAAGTTGACCGCCTGGGGAGTACGGTCGCAAGATTAAAACTCAAAGGAATTGACGGGGGCCCGCACAAGCGGTGGAGCATGTGGTTTAATTCGATGCAACGCGAAGAACCTTACCTACCCTTGACATACAGTGAATTTTGCAGAGATGCATTAGTGCCTTCGGGAACACTGATACAGGTGCTGCATGGCTGTCGTCAGCTCGTGTCGTGAGATGTTGGGTTAAGTCCCGTAACGAGCGCAACCCTTATCCTTAGTTGCCAGCATGTGATGGTGGGGACTCTAAGGAGACTGCCGGTGACAAACCGGAGGAAGGCGGGGATGACGTCAAGTCATCATGGCCCTTACGGGTAGGGCTACACACGTGCTACAATGGCCGATACAGAGGGCGGCGAAGGGGCGACCTGGAGCAAATCCTTAAAAGTCGGTCGTAGTCCGGATTGGAGTCTGCAACTCGACTCCATGAAGTCGGAATCGCTAGTAATCGCGAATCAGCATGTCGCGGTGAATACGTTCCCGGGCCTTGTACACACCGCCCGTCACACCATGGGAGTGGGTTGCACCAGAAGTAGATAGTCTAACCTTCGGGGGGACGTTTACCACGGTGTGGTTCATGACTGGGGTG</t>
  </si>
  <si>
    <t>GGCGGCATGCTTAACACATGCAAGTCGAACGGCAGCATGACCTAGCTTGCTAGGTTGATGGCGAGTGGCGAACGGGTGAGTAACGCGTAGGAATATGCCTTGAAGACTGGGATAACTTGGGGAAACTCAAGCTAATACCGGATGATGTCTGAGGACGAAAGCTGGGGACCTTCGGGCCTGGCGCTTTAAGATTAGCCTGCGTCCGATTAGCTAGTTGGTGGGGTAAGGGCCTACCAAGGCGACGATCGGTAGCTGGTCTGAGAGGATGACCAGCCACACTGGAACTGAGACACGGTCCAGACTCCTACGGGAGGCAGCAGTGGGGAATATTGGACAATGGGGGCAACCCTGATCCAGCAATGCCGCGTGTGTGAAGAAGGCCTGAGGGTTGTAAAGCACTTTCAGTGGGGAGGAGGGTTGATAGGTTAAGAGCTAATTGATTGGACGTTACCCACAGAAGAAGCACCGGCTAACTCCGTGCCAGCAGCCGCGGTAATACGGAGGGTGCAAGCGTTAATCGGAATTACTGGGCGTAAAGCGTGCGTAGGTGGTTGATTAAGTTATCTGTGAAATCCCTGGGCTTAACCTGGGCAGGTCAGATGATACTGGTTGACTCGAGTATGGGAGAGGGTAGTGGAATTTCCGGTGTAGCGGTGAAATGCGTAGAGATCGGAAGGAACACCAGTGGCGAAGGCGGCTACCTGGCCTAATACTGACACTGAGGCACGAAAGCGTGGGGAGCAAACAGGATTAGATACCCTGGTAGTCCACGCCGTAAACGATGTCAACTAGCTGTTGGATATATGAATATATTTAGTGGCGCAGCAAACGCGATAAGTTGACCGCCTGGGGAGTACGGTCGCAAGATTAAAACTCAAAGGAATTGACGGGGGCCCGCACAAGCGGTGGAGCATGTGGTTTAATTCGATGCAACGCGAAGAACCTTACCTACCCTTGACATACAGTGAATTTTGCAGAGATGCATTAGTGCCTTCGGGAACACTGATACAGGTGCTGCATGGCTGTCGTCAGCTCGTGTCGTGAGATGTTGGGTTAAGTCCCGTAACGAGCGCAACCCTTGTCCTTAGTTGCCAGCACGTAAAGGTGGGAACTCTAAGGAGACTGCCGGTGACAAACCGGAGGAAGGCGGGGATGACGTCAAGTCATCATGGCCCTTACGGGTAGGGCTACACACGTGCTACAATGGACGATACAGAGGGAAGCGAAGGGGTGACCTGGAGCCAATCTTAGAAAGTCGTTCGTAGTCCGGATTGGAGTCTGCAACTCGACTCCATGAAGTCGGAATCGCTAGTAATCGCGAATCAGCATGTCGCGGTGAATACGTTCCCGGGCCTTGTACACACCGCCCGTCACACCATGGGAGTGGGCTGCACCAGAAGTAGATAGTCTAACCTTCGGGGGGACGTTTACCACGGTGTGGTTCATGACTGGGGTGAAGTCGTAAC</t>
  </si>
  <si>
    <t>ATCATGGCTCAGATTGAACGCTGGCGGCAGGCCTAACACATGCAAGTCGAGCGGATGAAGGGAGCTTGCTCCTGGATTCAGCGGCGGACGGGTGAGTAATGCCTAGGAATCTGCCTGGTAGTGGGGGATAACGTCCGGAAACGGGCGCTAATACCGCATACGTCCTGAGGGAGAAAGTGGGGGATCTTCGGACCTCACGCTATCAGATGAGCCTAGGTCGGATTAGCTAGTTGGTGGGGTAAAGGCCTACCAAGGCGACGATCCGTAACTGGTCTGAGAGGATGATCAGTCACACTGGAACTGAGACACGGTCCAGACTCCTACGGGAGGCAGCAG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GAGGTGCGAAAGCGTGGGGAGCAAACAGGATTAGATACCCTGGTAGTCCACGCCGTAAACGATGTCGACTAGCCGTTGGGATCCTTGAGATCTTAGTGGCGCAGCTAACGCGATAAGTCGACCGCCTGGGGAGTACGGCCGCAAGGTTAAAACTCAAATGAATTGACGGGGGCCCGCACAAGCGGTGGAGCATGTGGTTTAATTCGAAGCAACGCGAAGAACCTTACCTGGCCTTGACATGCTGAGAACTTTCCAGAGATGGATTGGTGCCTTCGGGAACTCAGACACAGGTGCTGCATGGCTGTCGTCAGCTCGTGTCGTGAGATGTTGGGTTAAGTCCCGTAACGAGCGCAACCCTTGTCCTTAGTTACCAGCACCTCGGGTGGGCACTCTAAGGAGACTGCCGGTGACAAACCGGAGGAAGGTGGGGATGACGTCAAGTCATCATGGCCCTTACGGCCAGGGCTACACACGTGCTACAATGGTCGGTACAAAGGGTTGCCAAGCCGCGAGGTGGAGCTAATCCCATAAAACCGATCGTAGTCCGGATCGCAGTCTGCAACTCGACTGCGTGAAGTCGGAATCGCTAGTAATCGTGAATCAGAATGTCACGGTGAATACGTTCCCGGGCCTTGTACACACCGCCCGTCACACCATGGGAGTGGGTTGCTCCAGAAGTAGCTAGTCTAACCGCAAGGGGGACGGTTACCACGGAGTGATTCATGACTGGGGTG</t>
  </si>
  <si>
    <t>AGTTTGATCATGGCTCAGATTGAACGCTGGCGGCAGGCCTAACACATGCAAGTCGAACGGTAACAGGAACGAGCTTGCTGCTTTGCTGACGAGTGGCGGACGGGTGAGTAATGTCTGGGAAACTGCCTGATGGAGGGGGATAACTACTGGAAACGGTAGCTAATACCGCATAACGTCGCAAGACCAAAGAGGGGGACCTTCGGGCCTCTTGCCATCGGATGTGCCCAGATGGGATTAGCTAGTAGGTGGGGTAAAGGCTCACCTAGGCGACGATCCCTAGCTGGTCTGAGAGGATGACCAGCCACACTGGAACTGAGACACGGTCCAGACTCCTACGGGAGGCAGCAGTGGGGAATATTGCACAATGGGCGCAAGCCTGATGCAGCCATGCCGCGTGTATGAAGAAGGCCTTCGGGTTGTAAAGTACTTTCAGCGGGGAGGAAGGGAGTAAAGTTAATACCTTTGCTCATTGACGTTACCCGCAGAAGAANNACCGGCTAACTCCGTGCCAGCAGCCGCGGTAATACGGAGGGTGCAAGCGTTAATCGGAATTACTGGGCGTAAAGNGCANGCAGGCGGTTTGTTAAGTCAGATGTGAAATCCCCGGGCTCAACCTGGGAACTGCATCTGATACTGGCAAGCTTGAGTCTCGTAGAGGGGGGTAGAATTCCAGGTGTAGCGGTGAAATGCGTAGAGATCTGGAGGAATACCGGTGGCGAAGGCGGCCCCCTGGACGAAGACTGACGCTCAGGTGCGAAAGCGTGGGGAGCAAACAGGATTAGATACCCTGGTAGTCCACGCCGTAAACGATGTCGACTTGGAGGTTGTGCCCTTGAGGCGTGGCTTCCGGANNTAACGCGTTAAGTCGACCGCCTGGGGAGTACGGCCGCAAGGTTAAAACTCAAATGAATTGACGGGGGCCGCACAAGCGGTGGAGCATGTGGTTTAATTCGATGCAACGCGAAGAACCTTACCTGGTCTTGACATCCACGGAAGTTTTCAGAGATGAGAATGTGCCTTCGGGAACCGTGAGACAGGTGCTGCATGGCTGTCGTCAGCTCGTGTTGTGAAATGTTGGGTTAAGTCCCGCAACGAGCGCAACCCTTATCCTTTGTTGCCAGCGGTCCGGCCGGGAACTCAAAGGAGACTGCCAGTGATAAACTGGAGGAAGGTGGGGATGACGTCAAGTCATCATGGCCCTTACGACCAGGGCTACACACGTGCTACAATGGCGCATACAAAGAGAAGCGACCTCGCGAGAGCAAGCGGACCTCATAAAGTGCGTCGTAGTCCGGATTGGAGTCTGCAACTCGACTCCATGAAGTCGGAATCGCTAGTAATCGTGGATCAGAATGCCACGGTGAATACGTTCCCGGGCCTTGTACACACCGCCCGTCACACCATGGGAGTGGGTTGCAAAAGAAGTAGGTAGCTTAACCTTCGGGAGGGCGC</t>
  </si>
  <si>
    <t>Mycobacterium terrae</t>
  </si>
  <si>
    <t>编号</t>
  </si>
  <si>
    <t>bp</t>
  </si>
  <si>
    <t>AGTTTGATCCTGGCTCAGATTGAACGCTGGCGGCAGGCCTAACACATGCAAGTCGAGCGGATGAAGGGGGCTAGCTCCTGGATTCAGCGGCGGACGGGTGAGTAATGCCTAGGAATCTGCCTGGTAGTGGGGGATAACGTCCGGAAACGGGCGCTAATACCGCATACGTCCTGAGGGAGAAAGTGGGGGATCTTCGGACCTCACGCTATCAGATGAGCCTAGGTCGGATTAGCTAGTTGGTGGGGTAAAGGCCTACCAAGGCGACGATCCGTAACTGGTCTGAGAGGATGATCAGTCACACTGGAACTGAGACACGGTCCAGACTCCTACGGGAGGCAGCAGTGGGGAATATTGGACAATGGGCGAAANNN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GAGGTGCGAAAGCGTGGGGAGCAAACAGGATTAGATACCCTGGTAGTCCACGCCGTAAACGATGTCGACTAGCCGTTGGGATCCTTGAGATCTTAGTGGCGCNNNTAACGCGATAAGTCGACCGCCTGGGGAGTACGGCCGCAAGGTTAAAACTCAAATGAATTGACGGGGGCCCGCACAAGCGGTGGAGCATGTGGTTTAATTCGAAGCAACGCGAAGAACCTTACCTGGCCTTGACATGCTGAGAACTTTCCAGAGATGGATTGGTGCCTTCGGGAACTCAGACACAGGTGCTGCATGGCTGTCGTCAGCTCGTGTCGTGAGATGTTGGGTTAAGTCCCGTAACGAGCGCAACCCTTGTCCTTAGTTACCAGCACCTCGGGTGGGCACTCTAAGGAGACTGCCGGTGACAAACCGGAGGAAGGTGGGGATGACGTCAAGTCATCATGGCCCTTACGGCCAGGGCTACACACGTGCTACAATGGTCGGTACAAAGGGTTGCCAAGCCGCGAGGTGGAGCTAATCCCATAAAACCGATCGTAGTCCGGATCGCAGTCTGCAACTCGACTGCGTGAAGTCGGAATCGCTAGTAATCGTGAATCAGAATGTCACGGTGAATACGTTCCCGGGCCTTGTACACACCGCCCGTCACACCATGGGAGTGGGTTGCTCCAGAAGTAGCTAGTCTAACCGCAAGGGGGACGGTTACCACGGAGTNATTCATGACTGGGGTGAAGTCGTAACAAGGTAGCCGTAGGGGAACCTGCGGCTGGATCACCTCCTT</t>
  </si>
  <si>
    <t>AGACTGGGATAACTTCGGGAAACCGGAGCTAATACCGGATAATATTTTGAACCGCATGGTTCAAAAGTGAAAGACGGTCTTGCTGTCACTTATAGATGGATCCGCGCTGCATTAGCTAGTTGGTAAGGTAACGGCTTACCAAGGCAACGATGCATAGCCGACCTGAGAGGGTGATCGGCCACACTGGAACTGAGACACGGTCCAGACTCCTACGGGAGGCAGCAGTAGGGAATCTTCCGCAATGGGCGAAAGCCTGACGGAGCAACGCCGCGTGAGTGATGAAGGTCTTCGGATCGTAAAACTCTGTTATTAGGGAAGAACATATGTGTAAGTAACTGTGCACA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GCGTGGGGATCAAACAGGATTAGATACCCTGGTAGTCCACGCCGTAAACGATGAGTGCTAAGTGTTAGGGGGTTTCCGCCCCTTAGTGCTGCAGCTAACGCATTAAGCACTCCGCCTGGGGAGTACGACCGCAAGGTTGAAACTCAAAGGAATTGACGGGGACCCGCACAAGCGGTGGAGCATGTGGTTTAATTCGAAGCAACGCGAAGAACCTTACCAAATCTTGACATCCTTTGACAACTCTAGAGATAGAGCTTTCCCCTTCGGGGGACAAAGTGACAGGTGGTGCATGGTTGTCGTCAGCTCGTGTCGTGAGATGTTGGGTTAAGTCCCGCAACGAGCGCAACCCTTAA</t>
  </si>
  <si>
    <t>ATCC 33152</t>
    <phoneticPr fontId="1" type="noConversion"/>
  </si>
  <si>
    <t>GGCGGCGTGCTTAACACATGCAAGTCGAACGGAAAGGCCCTTTCGGGGGTACTCGAGTGGCGAACGGGTGAGTAACACGTGGGTGATCTGCCCTGCACTCTGGGATAAGCCTGGGAAACTGGGTCTAATACCGGATAGGACCATGGGATGCATGTTCTGTGGTGGAAAGCTTTTGCGGTGTGGGATGGGCCCGCGGCCTATCAGCTTGTTGGTGGGGTGATGGCCTACCAAGGCGACGACGGGTAGCCGGCCTGAGAGGGTGTCCGGCCACACTGGGACTGAGATACGGCCCAGACTCNTACGGGAGGCAGCAGTGGGGAATATTGCACAATGGGCGCAAGCCTGATGCAGCGACGCCGCGTGGGGGATGACGGCCTTCGGGTTGTAAACCTCTTTCAGTATCGGCGAAGCTCCGTGGTTTTCTGCGGGGTGACGGTAGGTACAGAAGAAGCACCGGCCAACTACGTGCCAGCAGCCGCGGTAATACGTAGGGTGCGAGCGTTGTCCGGAATTACTGGGCGTAAAGAGCTCGTAGGTGGTTTGTCGCGTTGTTCGTGAAAACTCACAGCTTAACTGTGGGCGTGCGGGCGATACGGGCAGACTAGAGTACTGTAGGGGAGACTGGAATTCCTGGTGTAGCGGTGGAATGCGCAGATATCAGGAGGAACACCGGTGGCGAAGGCGGGTCTCTGGGCAGTAACTGACGCTGAGGAGCGAAAGCGTGGGGAGCGAACAGGATTAGATACCCTGGTAGTCCACGNCGTAAACGGTGGGTACTAGGTGTGGGTTTCCTTCCTTTAGGGATCCGTGCCGTAGCTAACGCATTAAGTANCCCGCCTGGGGAGTACGGCNGCAAGGCTAAAACTCAAAGGAATTGACGGGGGNCCGCACAAGCGGCGGAGCATGTGGATTAATTCGATGCAACGCGAAGAACCTTACCTGGGTTTGACATGCACAGGACGCCGGCAGAGATGTCGGTTCCCTTGTGGCCTGTGTGCAGGTGGTGCATGGCTGTCGTCAGCTCGTGTCGTGAGATGTTGGGTTAAGTCCCGCAACGAGCGCAACCCTTGTCTCATGTTGCCAGCACGTTATGGTGGGGACTCGTGAGAGACTGCCGGGGTCAACTCGGAGGAAGGTGGGGATGACGTCAAGTCATCATGCCCCTTATGTCCAGGGCTTCACACATGCTACAATGGCCGGTACAAAGGGCTGCGATGCCGTGAGGTTTAGCGAATCCTTTAAAGCCGGTCTCAGTTCGGATCGGGGTCTGCAACTCGACCCCGTGAAGTCGGAGTCGCTAGTAATCGCAGATCAGCAACGCTGCGGTGAATACGTTCCCGGGCCTTGTACACACCGCCCGTCACGTCATGAAAGTCGGTAACACCCGAAGCCGGTGGCCTAACCCTTGGGAGGGAGCCGTCGAAGGTGGGATCGGCGATTGGGACGAAGTCGTAACAAGGTAGCCG</t>
    <phoneticPr fontId="1" type="noConversion"/>
  </si>
  <si>
    <t>Unnamed: 0</t>
  </si>
  <si>
    <t>AA</t>
  </si>
  <si>
    <t>AC</t>
  </si>
  <si>
    <t>AG</t>
  </si>
  <si>
    <t>AN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</si>
  <si>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</si>
  <si>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</si>
  <si>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</si>
  <si>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</si>
  <si>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</si>
  <si>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</si>
  <si>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</si>
  <si>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</si>
  <si>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</si>
  <si>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</si>
  <si>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</si>
  <si>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</si>
  <si>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</si>
  <si>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GGCGGCGTGCTTAACACATGCAAGTCGAACGGAAAGGCCCTTTCGGGGGTACTCGAGTGGCGAACGGGTGAGTAACACGTGGGTGATCTGCCCTGCACTCTGGGATAAGCCTGGGAAACTGGGTCTAATACCGGATAGGACCATGGGATGCATGTTCTGTGGTGGAAAGCTTTTGCGGTGTGGGATGGGCCCGCGGCCTATCAGCTTGTTGGTGGGGTGATGGCCTACCAAGGCGACGACGGGTAGCCGGCCTGAGAGGGTGTCCGGCCACACTGGGACTGAGATACGGCCCAGACTCNTACGGGAGGCAGCAGTGGGGAATATTGCACAATGGGCGCAAGCCTGATGCAGCGACGCCGCGTGGGGGATGACGGCCTTCGGGTTGTAAACCTCTTTCAGTATCGGCGAAGCTCCGTGGTTTTCTGCGGGGTGACGGTAGGTACAGAAGAAGCACCGGCCAACTACGTGCCAGCAGCCGCGGTAATACGTAGGGTGCGAGCGTTGTCCGGAATTACTGGGCGTAAAGAGCTCGTAGGTGGTTTGTCGCGTTGTTCGTGAAAACTCACAGCTTAACTGTGGGCGTGCGGGCGATACGGGCAGACTAGAGTACTGTAGGGGAGACTGGAATTCCTGGTGTAGCGGTGGAATGCGCAGATATCAGGAGGAACACCGGTGGCGAAGGCGGGTCTCTGGGCAGTAACTGACGCTGAGGAGCGAAAGCGTGGGGAGCGAACAGGATTAGATACCCTGGTAGTCCACGNCGTAAACGGTGGGTACTAGGTGTGGGTTTCCTTCCTTTAGGGATCCGTGCCGTAGCTAACGCATTAAGTANCCCGCCTGGGGAGTACGGCNGCAAGGCTAAAACTCAAAGGAATTGACGGGGGNCCGCACAAGCGGCGGAGCATGTGGATTAATTCGATGCAACGCGAAGAACCTTACCTGGGTTTGACATGCACAGGACGCCGGCAGAGATGTCGGTTCCCTTGTGGCCTGTGTGCAGGTGGTGCATGGCTGTCGTCAGCTCGTGTCGTGAGATGTTGGGTTAAGTCCCGCAACGAGCGCAACCCTTGTCTCATGTTGCCAGCACGTTATGGTGGGGACTCGTGAGAGACTGCCGGGGTCAACTCGGAGGAAGGTGGGGATGACGTCAAGTCATCATGCCCCTTATGTCCAGGGCTTCACACATGCTACAATGGCCGGTACAAAGGGCTGCGATGCCGTGAGGTTTAGCGAATCCTTTAAAGCCGGTCTCAGTTCGGATCGGGGTCTGCAACTCGACCCCGTGAAGTCGGAGTCGCTAGTAATCGCAGATCAGCAACGCTGCGGTGAATACGTTCCCGGGCCTTGTACACACCGCCCGTCACGTCATGAAAGTCGGTAACACCCGAAGCCGGTGGCCTAACCCTTGGGAGGGAGCCGTCGAAGGTGGGATCGGCGATTGGGACGAAGTCGTAACAAGGTAGCCG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</si>
  <si>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</si>
  <si>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</si>
  <si>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</si>
  <si>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</si>
  <si>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</si>
  <si>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</si>
  <si>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</si>
  <si>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</si>
  <si>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</si>
  <si>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</si>
  <si>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</si>
  <si>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</si>
  <si>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</si>
  <si>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</si>
  <si>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</si>
  <si>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</si>
  <si>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</si>
  <si>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</si>
  <si>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</si>
  <si>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</si>
  <si>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</si>
  <si>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</si>
  <si>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</si>
  <si>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</si>
  <si>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</si>
  <si>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</si>
  <si>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</si>
  <si>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</si>
  <si>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</si>
  <si>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</si>
  <si>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</si>
  <si>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</si>
  <si>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</si>
  <si>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</si>
  <si>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</si>
  <si>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</si>
  <si>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</si>
  <si>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</si>
  <si>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</si>
  <si>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</si>
  <si>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</si>
  <si>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</si>
  <si>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</si>
  <si>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</si>
  <si>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</si>
  <si>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</si>
  <si>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</si>
  <si>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</si>
  <si>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</si>
  <si>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</si>
  <si>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</si>
  <si>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</si>
  <si>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</si>
  <si>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</si>
  <si>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</si>
  <si>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TCN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</si>
  <si>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</si>
  <si>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</si>
  <si>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</si>
  <si>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</si>
  <si>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</si>
  <si>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</si>
  <si>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</si>
  <si>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</si>
  <si>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</si>
  <si>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ATCC 15755</t>
    <phoneticPr fontId="1" type="noConversion"/>
  </si>
  <si>
    <t>Staphylococcus aureus</t>
    <phoneticPr fontId="1" type="noConversion"/>
  </si>
  <si>
    <t>GCcontent</t>
  </si>
  <si>
    <t>Wavelength(nm)</t>
    <phoneticPr fontId="1" type="noConversion"/>
  </si>
  <si>
    <t>Temp</t>
    <phoneticPr fontId="1" type="noConversion"/>
  </si>
  <si>
    <t>Ph</t>
    <phoneticPr fontId="1" type="noConversion"/>
  </si>
  <si>
    <t>Spectral Sensitivity of Bacillus subtilis Spores and MS2 Coliphage for Validation Testing of Ultraviolet Reactors for Water Disinfection | Environmental Science &amp; Technology</t>
  </si>
  <si>
    <t>Gram-positive_bacteria(Y/N)</t>
    <phoneticPr fontId="1" type="noConversion"/>
  </si>
  <si>
    <t>Pseudomonas aeruginosa</t>
    <phoneticPr fontId="1" type="noConversion"/>
  </si>
  <si>
    <t>Mycobacterium fortuitum</t>
    <phoneticPr fontId="1" type="noConversion"/>
  </si>
  <si>
    <t>B. pumilus spores</t>
    <phoneticPr fontId="1" type="noConversion"/>
  </si>
  <si>
    <t>Mycobacterium terrae</t>
    <phoneticPr fontId="1" type="noConversion"/>
  </si>
  <si>
    <r>
      <t>B. pumilus</t>
    </r>
    <r>
      <rPr>
        <sz val="12"/>
        <color rgb="FF1F1F1F"/>
        <rFont val="Georgia"/>
        <family val="1"/>
      </rPr>
      <t> （ATCC 27142） 购自 Mesa Laboratories（内布拉斯加州奥马哈）。通过将 </t>
    </r>
    <r>
      <rPr>
        <i/>
        <sz val="12"/>
        <color rgb="FF1F1F1F"/>
        <rFont val="Georgia"/>
        <family val="1"/>
      </rPr>
      <t>B. pumilus</t>
    </r>
    <r>
      <rPr>
        <sz val="12"/>
        <color rgb="FF1F1F1F"/>
        <rFont val="Georgia"/>
        <family val="1"/>
      </rPr>
      <t> 的营养细胞接种到补充有 0.1 mM MnSO 4 的半强度 （0.5x） Columbia 肉汤 （Remel， Lenexa， KS） 中来产生孢子。然后将培养物在 35 °C 和 100 rpm 下孵育 5 天。</t>
    </r>
  </si>
  <si>
    <r>
      <t>按照 </t>
    </r>
    <r>
      <rPr>
        <u/>
        <sz val="11"/>
        <color theme="10"/>
        <rFont val="等线"/>
        <family val="3"/>
        <charset val="134"/>
        <scheme val="minor"/>
      </rPr>
      <t>Rochelle 等人 （2010） 的描述制备枯草芽孢杆菌 （ATCC 6633） 的孢子悬浮液。简而言之，首先将枯草芽孢杆菌细胞接种到营养液中，以允许营养细胞生长。在 37 °C 下孵育 24 小时后，将 2 mL 溶液转移至补充有 0.1 mM MnSO4 的 200 mL 改良孢子形成培养基中。将孢子在 37 °C 和 125 rpm 下孵育 5 天，</t>
    </r>
  </si>
  <si>
    <t>并在 37 °C 下重新孢子化 7 天</t>
  </si>
  <si>
    <r>
      <rPr>
        <sz val="12"/>
        <color rgb="FF1F1F1F"/>
        <rFont val="宋体"/>
        <family val="3"/>
        <charset val="134"/>
      </rPr>
      <t>枯</t>
    </r>
    <r>
      <rPr>
        <i/>
        <sz val="12"/>
        <color rgb="FF1F1F1F"/>
        <rFont val="宋体"/>
        <family val="3"/>
        <charset val="134"/>
      </rPr>
      <t>草芽</t>
    </r>
    <r>
      <rPr>
        <i/>
        <sz val="12"/>
        <color rgb="FF1F1F1F"/>
        <rFont val="Georgia"/>
        <family val="1"/>
      </rPr>
      <t> </t>
    </r>
    <r>
      <rPr>
        <sz val="12"/>
        <color rgb="FF1F1F1F"/>
        <rFont val="Georgia"/>
        <family val="1"/>
      </rPr>
      <t> </t>
    </r>
    <r>
      <rPr>
        <sz val="12"/>
        <color rgb="FF1F1F1F"/>
        <rFont val="宋体"/>
        <family val="3"/>
        <charset val="134"/>
      </rPr>
      <t>孢杆菌孢子的培养、收获和测定技术是从</t>
    </r>
    <r>
      <rPr>
        <sz val="12"/>
        <color rgb="FF1F1F1F"/>
        <rFont val="Georgia"/>
        <family val="1"/>
      </rPr>
      <t> </t>
    </r>
    <r>
      <rPr>
        <sz val="12"/>
        <color rgb="FF0272B1"/>
        <rFont val="Georgia"/>
        <family val="1"/>
      </rPr>
      <t xml:space="preserve">Nicholson </t>
    </r>
    <r>
      <rPr>
        <sz val="12"/>
        <color rgb="FF0272B1"/>
        <rFont val="宋体"/>
        <family val="3"/>
        <charset val="134"/>
      </rPr>
      <t>和</t>
    </r>
    <r>
      <rPr>
        <sz val="12"/>
        <color rgb="FF0272B1"/>
        <rFont val="Georgia"/>
        <family val="1"/>
      </rPr>
      <t xml:space="preserve"> Setlow </t>
    </r>
    <r>
      <rPr>
        <sz val="12"/>
        <color rgb="FF0272B1"/>
        <rFont val="宋体"/>
        <family val="3"/>
        <charset val="134"/>
      </rPr>
      <t>（</t>
    </r>
    <r>
      <rPr>
        <sz val="12"/>
        <color rgb="FF0272B1"/>
        <rFont val="Georgia"/>
        <family val="1"/>
      </rPr>
      <t>1990</t>
    </r>
    <r>
      <rPr>
        <sz val="12"/>
        <color rgb="FF1F1F1F"/>
        <rFont val="宋体"/>
        <family val="3"/>
        <charset val="134"/>
      </rPr>
      <t>）</t>
    </r>
    <r>
      <rPr>
        <sz val="12"/>
        <color rgb="FF1F1F1F"/>
        <rFont val="Georgia"/>
        <family val="1"/>
      </rPr>
      <t xml:space="preserve"> </t>
    </r>
    <r>
      <rPr>
        <sz val="12"/>
        <color rgb="FF1F1F1F"/>
        <rFont val="宋体"/>
        <family val="3"/>
        <charset val="134"/>
      </rPr>
      <t>的方法修改而来的，其中将</t>
    </r>
    <r>
      <rPr>
        <i/>
        <sz val="12"/>
        <color rgb="FF1F1F1F"/>
        <rFont val="宋体"/>
        <family val="3"/>
        <charset val="134"/>
      </rPr>
      <t>枯草芽孢杆菌</t>
    </r>
    <r>
      <rPr>
        <i/>
        <sz val="12"/>
        <color rgb="FF1F1F1F"/>
        <rFont val="Georgia"/>
        <family val="1"/>
      </rPr>
      <t> </t>
    </r>
    <r>
      <rPr>
        <sz val="12"/>
        <color rgb="FF1F1F1F"/>
        <rFont val="Georgia"/>
        <family val="1"/>
      </rPr>
      <t> </t>
    </r>
    <r>
      <rPr>
        <sz val="12"/>
        <color rgb="FF1F1F1F"/>
        <rFont val="宋体"/>
        <family val="3"/>
        <charset val="134"/>
      </rPr>
      <t>的纯培养原液在</t>
    </r>
    <r>
      <rPr>
        <sz val="12"/>
        <color rgb="FF1F1F1F"/>
        <rFont val="Georgia"/>
        <family val="1"/>
      </rPr>
      <t xml:space="preserve"> 37 °C </t>
    </r>
    <r>
      <rPr>
        <sz val="12"/>
        <color rgb="FF1F1F1F"/>
        <rFont val="宋体"/>
        <family val="3"/>
        <charset val="134"/>
      </rPr>
      <t>的胰蛋白酶大豆汤中孵育</t>
    </r>
    <r>
      <rPr>
        <sz val="12"/>
        <color rgb="FF1F1F1F"/>
        <rFont val="Georgia"/>
        <family val="1"/>
      </rPr>
      <t xml:space="preserve"> 6 </t>
    </r>
    <r>
      <rPr>
        <sz val="12"/>
        <color rgb="FF1F1F1F"/>
        <rFont val="宋体"/>
        <family val="3"/>
        <charset val="134"/>
      </rPr>
      <t>小时，转移到液体富集培养基中，</t>
    </r>
    <r>
      <rPr>
        <sz val="12"/>
        <color rgb="FF1F1F1F"/>
        <rFont val="Georgia"/>
        <family val="1"/>
      </rPr>
      <t xml:space="preserve">2 × SG </t>
    </r>
    <r>
      <rPr>
        <sz val="12"/>
        <color rgb="FF1F1F1F"/>
        <rFont val="宋体"/>
        <family val="3"/>
        <charset val="134"/>
      </rPr>
      <t>培养基中，然后在</t>
    </r>
    <r>
      <rPr>
        <sz val="12"/>
        <color rgb="FF1F1F1F"/>
        <rFont val="Georgia"/>
        <family val="1"/>
      </rPr>
      <t xml:space="preserve"> 37 °C </t>
    </r>
    <r>
      <rPr>
        <sz val="12"/>
        <color rgb="FF1F1F1F"/>
        <rFont val="宋体"/>
        <family val="3"/>
        <charset val="134"/>
      </rPr>
      <t>下剧烈通气孵育</t>
    </r>
    <r>
      <rPr>
        <sz val="12"/>
        <color rgb="FF1F1F1F"/>
        <rFont val="Georgia"/>
        <family val="1"/>
      </rPr>
      <t xml:space="preserve"> 7-8 </t>
    </r>
    <r>
      <rPr>
        <sz val="12"/>
        <color rgb="FF1F1F1F"/>
        <rFont val="宋体"/>
        <family val="3"/>
        <charset val="134"/>
      </rPr>
      <t>天以进行孢子形成</t>
    </r>
    <r>
      <rPr>
        <sz val="12"/>
        <color rgb="FF1F1F1F"/>
        <rFont val="Georgia"/>
        <family val="1"/>
      </rPr>
      <t> </t>
    </r>
    <r>
      <rPr>
        <sz val="12"/>
        <color rgb="FF1F1F1F"/>
        <rFont val="宋体"/>
        <family val="3"/>
        <charset val="134"/>
      </rPr>
      <t>。随后，</t>
    </r>
    <r>
      <rPr>
        <sz val="12"/>
        <color rgb="FF1F1F1F"/>
        <rFont val="Georgia"/>
        <family val="1"/>
      </rPr>
      <t> </t>
    </r>
    <r>
      <rPr>
        <sz val="12"/>
        <color rgb="FF1F1F1F"/>
        <rFont val="宋体"/>
        <family val="3"/>
        <charset val="134"/>
      </rPr>
      <t>用冷水无菌水洗涤</t>
    </r>
    <r>
      <rPr>
        <sz val="12"/>
        <color rgb="FF1F1F1F"/>
        <rFont val="Georgia"/>
        <family val="1"/>
      </rPr>
      <t xml:space="preserve"> 3 </t>
    </r>
    <r>
      <rPr>
        <sz val="12"/>
        <color rgb="FF1F1F1F"/>
        <rFont val="宋体"/>
        <family val="3"/>
        <charset val="134"/>
      </rPr>
      <t>次，在</t>
    </r>
    <r>
      <rPr>
        <sz val="12"/>
        <color rgb="FF1F1F1F"/>
        <rFont val="Georgia"/>
        <family val="1"/>
      </rPr>
      <t xml:space="preserve"> 80 °C </t>
    </r>
    <r>
      <rPr>
        <sz val="12"/>
        <color rgb="FF1F1F1F"/>
        <rFont val="宋体"/>
        <family val="3"/>
        <charset val="134"/>
      </rPr>
      <t>下加热</t>
    </r>
    <r>
      <rPr>
        <sz val="12"/>
        <color rgb="FF1F1F1F"/>
        <rFont val="Georgia"/>
        <family val="1"/>
      </rPr>
      <t xml:space="preserve"> 12 </t>
    </r>
    <r>
      <rPr>
        <sz val="12"/>
        <color rgb="FF1F1F1F"/>
        <rFont val="宋体"/>
        <family val="3"/>
        <charset val="134"/>
      </rPr>
      <t>分钟以灭活营养细胞和发芽细胞，然后依次用冷水洗涤</t>
    </r>
    <r>
      <rPr>
        <sz val="12"/>
        <color rgb="FF1F1F1F"/>
        <rFont val="Georgia"/>
        <family val="1"/>
      </rPr>
      <t xml:space="preserve"> 6 </t>
    </r>
    <r>
      <rPr>
        <sz val="12"/>
        <color rgb="FF1F1F1F"/>
        <rFont val="宋体"/>
        <family val="3"/>
        <charset val="134"/>
      </rPr>
      <t>次来收获</t>
    </r>
    <r>
      <rPr>
        <i/>
        <sz val="12"/>
        <color rgb="FF1F1F1F"/>
        <rFont val="宋体"/>
        <family val="3"/>
        <charset val="134"/>
      </rPr>
      <t>枯草芽</t>
    </r>
    <r>
      <rPr>
        <i/>
        <sz val="12"/>
        <color rgb="FF1F1F1F"/>
        <rFont val="Georgia"/>
        <family val="1"/>
      </rPr>
      <t> </t>
    </r>
    <r>
      <rPr>
        <i/>
        <sz val="12"/>
        <color rgb="FF1F1F1F"/>
        <rFont val="宋体"/>
        <family val="3"/>
        <charset val="134"/>
      </rPr>
      <t>孢杆菌</t>
    </r>
    <r>
      <rPr>
        <sz val="12"/>
        <color rgb="FF1F1F1F"/>
        <rFont val="宋体"/>
        <family val="3"/>
        <charset val="134"/>
      </rPr>
      <t>孢子。根据相差显微镜检查，孢子溶液的纯度高达</t>
    </r>
    <r>
      <rPr>
        <sz val="12"/>
        <color rgb="FF1F1F1F"/>
        <rFont val="Georgia"/>
        <family val="1"/>
      </rPr>
      <t xml:space="preserve"> 90%</t>
    </r>
    <r>
      <rPr>
        <sz val="12"/>
        <color rgb="FF1F1F1F"/>
        <rFont val="宋体"/>
        <family val="3"/>
        <charset val="134"/>
      </rPr>
      <t>。孵育</t>
    </r>
    <r>
      <rPr>
        <sz val="12"/>
        <color rgb="FF1F1F1F"/>
        <rFont val="Georgia"/>
        <family val="1"/>
      </rPr>
      <t xml:space="preserve"> 24 </t>
    </r>
    <r>
      <rPr>
        <sz val="12"/>
        <color rgb="FF1F1F1F"/>
        <rFont val="宋体"/>
        <family val="3"/>
        <charset val="134"/>
      </rPr>
      <t>小时后，在</t>
    </r>
    <r>
      <rPr>
        <sz val="12"/>
        <color rgb="FF1F1F1F"/>
        <rFont val="Georgia"/>
        <family val="1"/>
      </rPr>
      <t xml:space="preserve"> 37 °C </t>
    </r>
    <r>
      <rPr>
        <sz val="12"/>
        <color rgb="FF1F1F1F"/>
        <rFont val="宋体"/>
        <family val="3"/>
        <charset val="134"/>
      </rPr>
      <t>下用营养琼脂通过</t>
    </r>
    <r>
      <rPr>
        <sz val="12"/>
        <color rgb="FF1F1F1F"/>
        <rFont val="Georgia"/>
        <family val="1"/>
      </rPr>
      <t xml:space="preserve"> CFU </t>
    </r>
    <r>
      <rPr>
        <sz val="12"/>
        <color rgb="FF1F1F1F"/>
        <rFont val="宋体"/>
        <family val="3"/>
        <charset val="134"/>
      </rPr>
      <t>测定测定活性孢子的数量。</t>
    </r>
    <phoneticPr fontId="1" type="noConversion"/>
  </si>
  <si>
    <t>就活性、细胞膜和 DNA 的影响而言，哪种紫外线波长对耐氯细菌最有效？- ScienceDirect --- Which UV wavelength is the most effective for chlorine-resistant bacteria in terms of the impact of activity, cell membrane and DNA? - ScienceDirect</t>
  </si>
  <si>
    <t>快速生长的分枝杆菌</t>
    <phoneticPr fontId="1" type="noConversion"/>
  </si>
  <si>
    <t>金黄色葡萄球菌</t>
    <phoneticPr fontId="1" type="noConversion"/>
  </si>
  <si>
    <t>嗜肺军团菌</t>
    <phoneticPr fontId="1" type="noConversion"/>
  </si>
  <si>
    <t>铜绿假单胞菌</t>
    <phoneticPr fontId="1" type="noConversion"/>
  </si>
  <si>
    <t>Spore(Y/N)</t>
    <phoneticPr fontId="1" type="noConversion"/>
  </si>
  <si>
    <r>
      <t>Log N</t>
    </r>
    <r>
      <rPr>
        <vertAlign val="subscript"/>
        <sz val="11"/>
        <color theme="1"/>
        <rFont val="等线"/>
        <family val="3"/>
        <charset val="134"/>
        <scheme val="minor"/>
      </rPr>
      <t>0</t>
    </r>
    <phoneticPr fontId="1" type="noConversion"/>
  </si>
  <si>
    <t>AT content</t>
    <phoneticPr fontId="1" type="noConversion"/>
  </si>
  <si>
    <r>
      <t>Dose(mJ/cm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)</t>
    </r>
    <phoneticPr fontId="1" type="noConversion"/>
  </si>
  <si>
    <t>Catboost</t>
    <phoneticPr fontId="1" type="noConversion"/>
  </si>
  <si>
    <t>最优参数</t>
    <phoneticPr fontId="1" type="noConversion"/>
  </si>
  <si>
    <t>    'verbose': 0</t>
  </si>
  <si>
    <t>    'iterations': 508,</t>
    <phoneticPr fontId="1" type="noConversion"/>
  </si>
  <si>
    <t>iterations</t>
  </si>
  <si>
    <t>    'learning_rate': 0.08384748849045477,</t>
    <phoneticPr fontId="1" type="noConversion"/>
  </si>
  <si>
    <t>learning_rate</t>
  </si>
  <si>
    <t>    'depth': 8,</t>
    <phoneticPr fontId="1" type="noConversion"/>
  </si>
  <si>
    <t>depth</t>
  </si>
  <si>
    <t>    'l2_leaf_reg': 2.329415430584427,</t>
    <phoneticPr fontId="1" type="noConversion"/>
  </si>
  <si>
    <t>l2_leaf_reg</t>
  </si>
  <si>
    <t>    'random_strength': 9.332138407859317,</t>
    <phoneticPr fontId="1" type="noConversion"/>
  </si>
  <si>
    <t>random_strength</t>
  </si>
  <si>
    <t>    'bagging_temperature': 0.7003831903633821,</t>
    <phoneticPr fontId="1" type="noConversion"/>
  </si>
  <si>
    <t>'bagging_temperature</t>
  </si>
  <si>
    <t>    'border_count': 53,</t>
    <phoneticPr fontId="1" type="noConversion"/>
  </si>
  <si>
    <t>border_count</t>
  </si>
  <si>
    <t>    'grow_policy': 'Lossguide',</t>
    <phoneticPr fontId="1" type="noConversion"/>
  </si>
  <si>
    <t>grow_policy</t>
  </si>
  <si>
    <t>Lossguide</t>
  </si>
  <si>
    <t>    'subsample': 0.902058072005846,</t>
    <phoneticPr fontId="1" type="noConversion"/>
  </si>
  <si>
    <t>subsample</t>
  </si>
  <si>
    <t>CGMCC 1.2456</t>
    <phoneticPr fontId="1" type="noConversion"/>
  </si>
  <si>
    <t>分歧杆菌</t>
    <phoneticPr fontId="1" type="noConversion"/>
  </si>
  <si>
    <t>枯草芽孢杆菌</t>
    <phoneticPr fontId="1" type="noConversion"/>
  </si>
  <si>
    <t xml:space="preserve">
嗜肺军团菌</t>
    <phoneticPr fontId="1" type="noConversion"/>
  </si>
  <si>
    <t>菌种</t>
    <phoneticPr fontId="1" type="noConversion"/>
  </si>
  <si>
    <t>ATCC 35855</t>
    <phoneticPr fontId="1" type="noConversion"/>
  </si>
  <si>
    <t>ATCC 27142</t>
    <phoneticPr fontId="1" type="noConversion"/>
  </si>
  <si>
    <t>ATCC 25923</t>
    <phoneticPr fontId="1" type="noConversion"/>
  </si>
  <si>
    <t>k(cm²/mJ)</t>
    <phoneticPr fontId="1" type="noConversion"/>
  </si>
  <si>
    <t>菌种中文</t>
    <phoneticPr fontId="1" type="noConversion"/>
  </si>
  <si>
    <t>菌种中文</t>
  </si>
  <si>
    <t>Wavelength(nm)</t>
  </si>
  <si>
    <t>dose（mJ/cm2）</t>
  </si>
  <si>
    <t>T</t>
  </si>
  <si>
    <t>ph</t>
  </si>
  <si>
    <t>logN0</t>
  </si>
  <si>
    <r>
      <t>Dose(mJ/cm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)</t>
    </r>
  </si>
  <si>
    <t>Spore(Y/N)</t>
  </si>
  <si>
    <t>Gram-positive_bacteria(Y/N)</t>
  </si>
  <si>
    <t>Temp</t>
  </si>
  <si>
    <t>Ph</t>
  </si>
  <si>
    <r>
      <t>Log N</t>
    </r>
    <r>
      <rPr>
        <vertAlign val="subscript"/>
        <sz val="11"/>
        <color theme="1"/>
        <rFont val="等线"/>
        <family val="3"/>
        <charset val="134"/>
        <scheme val="minor"/>
      </rPr>
      <t>0</t>
    </r>
  </si>
  <si>
    <t>AT content</t>
  </si>
  <si>
    <t>Streptococcus agalactiae strain</t>
  </si>
  <si>
    <t>FORC_023</t>
  </si>
  <si>
    <t>Arcobacter skirrowii CCUG 10374 16S ribosomal RNA gene, partial sequence</t>
  </si>
  <si>
    <t>CP118080</t>
    <phoneticPr fontId="1" type="noConversion"/>
  </si>
  <si>
    <t>CP012951.1</t>
    <phoneticPr fontId="1" type="noConversion"/>
  </si>
  <si>
    <t>ATCC 51132</t>
    <phoneticPr fontId="1" type="noConversion"/>
  </si>
  <si>
    <t>Vibrio vulnificus</t>
  </si>
  <si>
    <t>ATCC 27562</t>
  </si>
  <si>
    <t>分枝杆菌菌株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</si>
</sst>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0_ "/>
    <numFmt numFmtId="178" formatCode="0.00_);[Red]\(0.00\)"/>
  </numFmts>
  <fonts count="2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60607"/>
      <name val="Segoe UI"/>
      <family val="2"/>
    </font>
    <font>
      <sz val="13"/>
      <color rgb="FF060607"/>
      <name val="Times New Roman"/>
      <family val="1"/>
    </font>
    <font>
      <u/>
      <sz val="11"/>
      <color theme="10"/>
      <name val="等线"/>
      <family val="2"/>
      <scheme val="minor"/>
    </font>
    <font>
      <sz val="12"/>
      <color theme="1"/>
      <name val="宋体"/>
      <family val="3"/>
      <charset val="134"/>
    </font>
    <font>
      <sz val="12"/>
      <color rgb="FF060607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60607"/>
      <name val="Times New Roman"/>
      <family val="1"/>
    </font>
    <font>
      <sz val="12"/>
      <color indexed="8"/>
      <name val="Times New Roman"/>
      <family val="1"/>
    </font>
    <font>
      <b/>
      <sz val="11"/>
      <name val="宋体"/>
      <family val="3"/>
      <charset val="134"/>
    </font>
    <font>
      <i/>
      <sz val="12"/>
      <color rgb="FF1F1F1F"/>
      <name val="Georgia"/>
      <family val="1"/>
    </font>
    <font>
      <sz val="12"/>
      <color rgb="FF1F1F1F"/>
      <name val="Georgia"/>
      <family val="1"/>
    </font>
    <font>
      <sz val="12"/>
      <color rgb="FF0272B1"/>
      <name val="Georgia"/>
      <family val="1"/>
    </font>
    <font>
      <u/>
      <sz val="11"/>
      <color theme="10"/>
      <name val="等线"/>
      <family val="3"/>
      <charset val="134"/>
      <scheme val="minor"/>
    </font>
    <font>
      <sz val="12"/>
      <color rgb="FF151515"/>
      <name val="Roboto"/>
    </font>
    <font>
      <sz val="12"/>
      <color rgb="FF1F1F1F"/>
      <name val="宋体"/>
      <family val="3"/>
      <charset val="134"/>
    </font>
    <font>
      <i/>
      <sz val="12"/>
      <color rgb="FF1F1F1F"/>
      <name val="宋体"/>
      <family val="3"/>
      <charset val="134"/>
    </font>
    <font>
      <sz val="12"/>
      <color rgb="FF0272B1"/>
      <name val="宋体"/>
      <family val="3"/>
      <charset val="134"/>
    </font>
    <font>
      <sz val="12"/>
      <color rgb="FF1F1F1F"/>
      <name val="Georgia"/>
      <family val="3"/>
      <charset val="134"/>
    </font>
    <font>
      <vertAlign val="superscript"/>
      <sz val="11"/>
      <color theme="1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4">
    <xf numFmtId="0" fontId="0" fillId="0" borderId="0" xfId="0"/>
    <xf numFmtId="0" fontId="3" fillId="0" borderId="0" xfId="0" applyFont="1"/>
    <xf numFmtId="0" fontId="0" fillId="0" borderId="0" xfId="0" applyAlignme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4" fillId="0" borderId="0" xfId="1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176" fontId="9" fillId="0" borderId="0" xfId="0" applyNumberFormat="1" applyFont="1" applyAlignment="1">
      <alignment horizontal="center" vertical="center" shrinkToFi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7" fontId="0" fillId="0" borderId="0" xfId="0" applyNumberForma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178" fontId="10" fillId="0" borderId="0" xfId="0" applyNumberFormat="1" applyFont="1" applyAlignment="1">
      <alignment horizontal="center" vertical="center"/>
    </xf>
    <xf numFmtId="178" fontId="10" fillId="2" borderId="0" xfId="0" applyNumberFormat="1" applyFont="1" applyFill="1" applyAlignment="1">
      <alignment horizontal="center" vertical="center"/>
    </xf>
    <xf numFmtId="178" fontId="11" fillId="0" borderId="0" xfId="0" applyNumberFormat="1" applyFont="1" applyAlignment="1">
      <alignment horizontal="center"/>
    </xf>
    <xf numFmtId="178" fontId="12" fillId="0" borderId="0" xfId="0" applyNumberFormat="1" applyFont="1" applyAlignment="1">
      <alignment horizontal="center" vertical="center"/>
    </xf>
    <xf numFmtId="178" fontId="13" fillId="0" borderId="0" xfId="0" applyNumberFormat="1" applyFont="1" applyAlignment="1">
      <alignment horizontal="center" vertical="center" shrinkToFi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78" fontId="10" fillId="2" borderId="0" xfId="0" applyNumberFormat="1" applyFont="1" applyFill="1" applyAlignment="1">
      <alignment horizontal="center" vertical="center"/>
    </xf>
    <xf numFmtId="178" fontId="11" fillId="0" borderId="0" xfId="0" applyNumberFormat="1" applyFont="1" applyAlignment="1">
      <alignment horizontal="center"/>
    </xf>
    <xf numFmtId="0" fontId="4" fillId="0" borderId="0" xfId="1"/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178" fontId="10" fillId="0" borderId="0" xfId="0" applyNumberFormat="1" applyFont="1" applyAlignment="1">
      <alignment horizontal="center" vertical="center"/>
    </xf>
    <xf numFmtId="0" fontId="14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Alignment="1">
      <alignment vertical="center"/>
    </xf>
    <xf numFmtId="178" fontId="10" fillId="0" borderId="0" xfId="0" applyNumberFormat="1" applyFont="1" applyAlignment="1">
      <alignment horizontal="center" vertical="center"/>
    </xf>
    <xf numFmtId="0" fontId="15" fillId="0" borderId="0" xfId="0" applyFont="1"/>
    <xf numFmtId="0" fontId="19" fillId="0" borderId="0" xfId="0" applyFont="1"/>
    <xf numFmtId="0" fontId="23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78" fontId="10" fillId="0" borderId="0" xfId="0" applyNumberFormat="1" applyFont="1" applyAlignment="1">
      <alignment horizontal="center" vertical="center"/>
    </xf>
    <xf numFmtId="178" fontId="10" fillId="2" borderId="0" xfId="0" applyNumberFormat="1" applyFont="1" applyFill="1" applyAlignment="1">
      <alignment horizontal="center" vertical="center"/>
    </xf>
    <xf numFmtId="178" fontId="11" fillId="0" borderId="0" xfId="0" applyNumberFormat="1" applyFont="1" applyAlignment="1">
      <alignment horizontal="center"/>
    </xf>
    <xf numFmtId="178" fontId="12" fillId="0" borderId="0" xfId="0" applyNumberFormat="1" applyFont="1" applyAlignment="1">
      <alignment horizontal="center" vertical="center"/>
    </xf>
    <xf numFmtId="178" fontId="13" fillId="0" borderId="0" xfId="0" applyNumberFormat="1" applyFont="1" applyAlignment="1">
      <alignment horizontal="center" vertical="center" shrinkToFit="1"/>
    </xf>
    <xf numFmtId="177" fontId="0" fillId="0" borderId="0" xfId="0" applyNumberFormat="1" applyAlignment="1">
      <alignment horizontal="center"/>
    </xf>
    <xf numFmtId="0" fontId="0" fillId="0" borderId="0" xfId="0" applyFill="1" applyBorder="1"/>
    <xf numFmtId="0" fontId="0" fillId="0" borderId="0" xfId="0" applyAlignment="1">
      <alignment wrapText="1"/>
    </xf>
    <xf numFmtId="0" fontId="0" fillId="2" borderId="0" xfId="0" applyFill="1"/>
    <xf numFmtId="178" fontId="11" fillId="2" borderId="0" xfId="0" applyNumberFormat="1" applyFont="1" applyFill="1" applyAlignment="1">
      <alignment horizontal="center"/>
    </xf>
    <xf numFmtId="0" fontId="0" fillId="0" borderId="0" xfId="0"/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ciencedirect.com/science/article/pii/S0043135416308697?via%3Dihub" TargetMode="External"/><Relationship Id="rId117" Type="http://schemas.openxmlformats.org/officeDocument/2006/relationships/hyperlink" Target="https://onlinelibrary.wiley.com/doi/epdf/10.1002/aheh.200600650" TargetMode="External"/><Relationship Id="rId21" Type="http://schemas.openxmlformats.org/officeDocument/2006/relationships/hyperlink" Target="https://www.sciencedirect.com/science/article/pii/S0043135410008328" TargetMode="External"/><Relationship Id="rId42" Type="http://schemas.openxmlformats.org/officeDocument/2006/relationships/hyperlink" Target="file:///C:\Users\16603\AppData\Roaming\Microsoft\OneDrive%20-%20&#21335;&#20140;&#22823;&#23398;\NJU\ML%20in%20ENV\&#25991;&#29486;\&#21333;&#32043;&#22806;&#21644;&#32452;&#21512;&#32043;&#22806;LED&#23545;&#27700;&#28040;&#27602;&#20013;&#22823;&#32928;&#26438;&#33740;&#28781;&#27963;&#21644;&#20877;&#27963;&#21270;&#30340;&#24433;&#21709;.pdf" TargetMode="External"/><Relationship Id="rId47" Type="http://schemas.openxmlformats.org/officeDocument/2006/relationships/hyperlink" Target="https://www.sciencedirect.com/science/article/pii/S0043135417309752?via%3Dihub" TargetMode="External"/><Relationship Id="rId63" Type="http://schemas.openxmlformats.org/officeDocument/2006/relationships/hyperlink" Target="https://www.sciencedirect.com/science/article/pii/S0043135417309752?via%3Dihub" TargetMode="External"/><Relationship Id="rId68" Type="http://schemas.openxmlformats.org/officeDocument/2006/relationships/hyperlink" Target="https://www.sciencedirect.com/science/article/pii/S0043135417309752?via%3Dihub" TargetMode="External"/><Relationship Id="rId84" Type="http://schemas.openxmlformats.org/officeDocument/2006/relationships/hyperlink" Target="https://www.sciencedirect.com/science/article/pii/S0043135417309752?via%3Dihub" TargetMode="External"/><Relationship Id="rId89" Type="http://schemas.openxmlformats.org/officeDocument/2006/relationships/hyperlink" Target="https://www.sciencedirect.com/science/article/pii/S0043135417309752?via%3Dihub" TargetMode="External"/><Relationship Id="rId112" Type="http://schemas.openxmlformats.org/officeDocument/2006/relationships/hyperlink" Target="https://academic.oup.com/jambio/article/101/5/995/6718289" TargetMode="External"/><Relationship Id="rId16" Type="http://schemas.openxmlformats.org/officeDocument/2006/relationships/hyperlink" Target="https://www.sciencedirect.com/science/article/pii/S0048969718333382?via%3Dihub" TargetMode="External"/><Relationship Id="rId107" Type="http://schemas.openxmlformats.org/officeDocument/2006/relationships/hyperlink" Target="https://www.sciencedirect.com/science/article/pii/S0043135417309752?via%3Dihub" TargetMode="External"/><Relationship Id="rId11" Type="http://schemas.openxmlformats.org/officeDocument/2006/relationships/hyperlink" Target="https://iwaponline.com/jwh/article/8/3/479/18127/Demonstration-and-evaluation-of-germicidal-UV-LEDs" TargetMode="External"/><Relationship Id="rId32" Type="http://schemas.openxmlformats.org/officeDocument/2006/relationships/hyperlink" Target="https://www.sciencedirect.com/science/article/pii/S0043135417307856?via%3Dihub" TargetMode="External"/><Relationship Id="rId37" Type="http://schemas.openxmlformats.org/officeDocument/2006/relationships/hyperlink" Target="file:///C:\Users\16603\AppData\Roaming\Microsoft\OneDrive%20-%20&#21335;&#20140;&#22823;&#23398;\NJU\ML%20in%20ENV\&#25991;&#29486;\&#21333;&#32043;&#22806;&#21644;&#32452;&#21512;&#32043;&#22806;LED&#23545;&#27700;&#28040;&#27602;&#20013;&#22823;&#32928;&#26438;&#33740;&#28781;&#27963;&#21644;&#20877;&#27963;&#21270;&#30340;&#24433;&#21709;.pdf" TargetMode="External"/><Relationship Id="rId53" Type="http://schemas.openxmlformats.org/officeDocument/2006/relationships/hyperlink" Target="https://www.sciencedirect.com/science/article/pii/S0043135417309752?via%3Dihub" TargetMode="External"/><Relationship Id="rId58" Type="http://schemas.openxmlformats.org/officeDocument/2006/relationships/hyperlink" Target="https://www.sciencedirect.com/science/article/pii/S0043135417309752?via%3Dihub" TargetMode="External"/><Relationship Id="rId74" Type="http://schemas.openxmlformats.org/officeDocument/2006/relationships/hyperlink" Target="https://www.sciencedirect.com/science/article/pii/S0043135417309752?via%3Dihub" TargetMode="External"/><Relationship Id="rId79" Type="http://schemas.openxmlformats.org/officeDocument/2006/relationships/hyperlink" Target="https://www.sciencedirect.com/science/article/pii/S0043135417309752?via%3Dihub" TargetMode="External"/><Relationship Id="rId102" Type="http://schemas.openxmlformats.org/officeDocument/2006/relationships/hyperlink" Target="https://www.sciencedirect.com/science/article/pii/S0043135417309752?via%3Dihub" TargetMode="External"/><Relationship Id="rId5" Type="http://schemas.openxmlformats.org/officeDocument/2006/relationships/hyperlink" Target="https://pubs.acs.org/doi/10.1021/acs.est.3c00518" TargetMode="External"/><Relationship Id="rId90" Type="http://schemas.openxmlformats.org/officeDocument/2006/relationships/hyperlink" Target="https://www.sciencedirect.com/science/article/pii/S0043135417309752?via%3Dihub" TargetMode="External"/><Relationship Id="rId95" Type="http://schemas.openxmlformats.org/officeDocument/2006/relationships/hyperlink" Target="https://www.sciencedirect.com/science/article/pii/S0043135417309752?via%3Dihub" TargetMode="External"/><Relationship Id="rId22" Type="http://schemas.openxmlformats.org/officeDocument/2006/relationships/hyperlink" Target="https://www.sciencedirect.com/science/article/pii/S0043135416308697?via%3Dihub" TargetMode="External"/><Relationship Id="rId27" Type="http://schemas.openxmlformats.org/officeDocument/2006/relationships/hyperlink" Target="https://www.sciencedirect.com/science/article/pii/S0043135416308697?via%3Dihub" TargetMode="External"/><Relationship Id="rId43" Type="http://schemas.openxmlformats.org/officeDocument/2006/relationships/hyperlink" Target="file:///C:\Users\16603\AppData\Roaming\Microsoft\OneDrive%20-%20&#21335;&#20140;&#22823;&#23398;\NJU\ML%20in%20ENV\&#25991;&#29486;\&#21333;&#32043;&#22806;&#21644;&#32452;&#21512;&#32043;&#22806;LED&#23545;&#27700;&#28040;&#27602;&#20013;&#22823;&#32928;&#26438;&#33740;&#28781;&#27963;&#21644;&#20877;&#27963;&#21270;&#30340;&#24433;&#21709;.pdf" TargetMode="External"/><Relationship Id="rId48" Type="http://schemas.openxmlformats.org/officeDocument/2006/relationships/hyperlink" Target="https://www.sciencedirect.com/science/article/pii/S0043135417309752?via%3Dihub" TargetMode="External"/><Relationship Id="rId64" Type="http://schemas.openxmlformats.org/officeDocument/2006/relationships/hyperlink" Target="https://www.sciencedirect.com/science/article/pii/S0043135417309752?via%3Dihub" TargetMode="External"/><Relationship Id="rId69" Type="http://schemas.openxmlformats.org/officeDocument/2006/relationships/hyperlink" Target="https://www.sciencedirect.com/science/article/pii/S0043135417309752?via%3Dihub" TargetMode="External"/><Relationship Id="rId113" Type="http://schemas.openxmlformats.org/officeDocument/2006/relationships/hyperlink" Target="https://www.sciencedirect.com/science/article/pii/S0043135417307856?via%3Dihub" TargetMode="External"/><Relationship Id="rId118" Type="http://schemas.openxmlformats.org/officeDocument/2006/relationships/hyperlink" Target="https://onlinelibrary.wiley.com/doi/epdf/10.1002/aheh.200600650" TargetMode="External"/><Relationship Id="rId80" Type="http://schemas.openxmlformats.org/officeDocument/2006/relationships/hyperlink" Target="https://www.sciencedirect.com/science/article/pii/S0043135417309752?via%3Dihub" TargetMode="External"/><Relationship Id="rId85" Type="http://schemas.openxmlformats.org/officeDocument/2006/relationships/hyperlink" Target="https://www.sciencedirect.com/science/article/pii/S0043135417309752?via%3Dihub" TargetMode="External"/><Relationship Id="rId12" Type="http://schemas.openxmlformats.org/officeDocument/2006/relationships/hyperlink" Target="https://www.sciencedirect.com/science/article/pii/S0043135410008328?via%3Dihub" TargetMode="External"/><Relationship Id="rId17" Type="http://schemas.openxmlformats.org/officeDocument/2006/relationships/hyperlink" Target="https://iwaponline.com/ws/article-abstract/19/5/1507/65644/Inactivation-of-health-related-microorganisms-in?redirectedFrom=fulltext" TargetMode="External"/><Relationship Id="rId33" Type="http://schemas.openxmlformats.org/officeDocument/2006/relationships/hyperlink" Target="https://www.sciencedirect.com/science/article/pii/S0043135417307856?via%3Dihub" TargetMode="External"/><Relationship Id="rId38" Type="http://schemas.openxmlformats.org/officeDocument/2006/relationships/hyperlink" Target="file:///C:\Users\16603\AppData\Roaming\Microsoft\OneDrive%20-%20&#21335;&#20140;&#22823;&#23398;\NJU\ML%20in%20ENV\&#25991;&#29486;\&#21333;&#32043;&#22806;&#21644;&#32452;&#21512;&#32043;&#22806;LED&#23545;&#27700;&#28040;&#27602;&#20013;&#22823;&#32928;&#26438;&#33740;&#28781;&#27963;&#21644;&#20877;&#27963;&#21270;&#30340;&#24433;&#21709;.pdf" TargetMode="External"/><Relationship Id="rId59" Type="http://schemas.openxmlformats.org/officeDocument/2006/relationships/hyperlink" Target="https://www.sciencedirect.com/science/article/pii/S0043135417309752?via%3Dihub" TargetMode="External"/><Relationship Id="rId103" Type="http://schemas.openxmlformats.org/officeDocument/2006/relationships/hyperlink" Target="https://www.sciencedirect.com/science/article/pii/S0043135417309752?via%3Dihub" TargetMode="External"/><Relationship Id="rId108" Type="http://schemas.openxmlformats.org/officeDocument/2006/relationships/hyperlink" Target="https://www.sciencedirect.com/science/article/pii/S0043135417309752?via%3Dihub" TargetMode="External"/><Relationship Id="rId54" Type="http://schemas.openxmlformats.org/officeDocument/2006/relationships/hyperlink" Target="https://www.sciencedirect.com/science/article/pii/S0043135417309752?via%3Dihub" TargetMode="External"/><Relationship Id="rId70" Type="http://schemas.openxmlformats.org/officeDocument/2006/relationships/hyperlink" Target="https://www.sciencedirect.com/science/article/pii/S0043135417309752?via%3Dihub" TargetMode="External"/><Relationship Id="rId75" Type="http://schemas.openxmlformats.org/officeDocument/2006/relationships/hyperlink" Target="https://www.sciencedirect.com/science/article/pii/S0043135417309752?via%3Dihub" TargetMode="External"/><Relationship Id="rId91" Type="http://schemas.openxmlformats.org/officeDocument/2006/relationships/hyperlink" Target="https://www.sciencedirect.com/science/article/pii/S0043135417309752?via%3Dihub" TargetMode="External"/><Relationship Id="rId96" Type="http://schemas.openxmlformats.org/officeDocument/2006/relationships/hyperlink" Target="https://www.sciencedirect.com/science/article/pii/S0043135417309752?via%3Dihub" TargetMode="External"/><Relationship Id="rId1" Type="http://schemas.openxmlformats.org/officeDocument/2006/relationships/hyperlink" Target="file:///C:\Users\16603\AppData\Roaming\Microsoft\OneDrive%20-%20&#21335;&#20140;&#22823;&#23398;\NJU\ML%20in%20ENV\&#25991;&#29486;\&#21333;&#32043;&#22806;&#21644;&#32452;&#21512;&#32043;&#22806;LED&#23545;&#27700;&#28040;&#27602;&#20013;&#22823;&#32928;&#26438;&#33740;&#28781;&#27963;&#21644;&#20877;&#27963;&#21270;&#30340;&#24433;&#21709;.pdf" TargetMode="External"/><Relationship Id="rId6" Type="http://schemas.openxmlformats.org/officeDocument/2006/relationships/hyperlink" Target="https://pubs.acs.org/doi/10.1021/acs.est.3c00518" TargetMode="External"/><Relationship Id="rId23" Type="http://schemas.openxmlformats.org/officeDocument/2006/relationships/hyperlink" Target="https://www.sciencedirect.com/science/article/pii/S0043135416308697?via%3Dihub" TargetMode="External"/><Relationship Id="rId28" Type="http://schemas.openxmlformats.org/officeDocument/2006/relationships/hyperlink" Target="https://www.sciencedirect.com/science/article/pii/S0043135416308697?via%3Dihub" TargetMode="External"/><Relationship Id="rId49" Type="http://schemas.openxmlformats.org/officeDocument/2006/relationships/hyperlink" Target="https://www.sciencedirect.com/science/article/pii/S0043135417309752?via%3Dihub" TargetMode="External"/><Relationship Id="rId114" Type="http://schemas.openxmlformats.org/officeDocument/2006/relationships/hyperlink" Target="https://onlinelibrary.wiley.com/doi/epdf/10.1002/aheh.200600650" TargetMode="External"/><Relationship Id="rId119" Type="http://schemas.openxmlformats.org/officeDocument/2006/relationships/hyperlink" Target="https://pubs.acs.org/doi/10.1021/es048446t" TargetMode="External"/><Relationship Id="rId44" Type="http://schemas.openxmlformats.org/officeDocument/2006/relationships/hyperlink" Target="file:///C:\Users\16603\AppData\Roaming\Microsoft\OneDrive%20-%20&#21335;&#20140;&#22823;&#23398;\NJU\ML%20in%20ENV\&#25991;&#29486;\&#21333;&#32043;&#22806;&#21644;&#32452;&#21512;&#32043;&#22806;LED&#23545;&#27700;&#28040;&#27602;&#20013;&#22823;&#32928;&#26438;&#33740;&#28781;&#27963;&#21644;&#20877;&#27963;&#21270;&#30340;&#24433;&#21709;.pdf" TargetMode="External"/><Relationship Id="rId60" Type="http://schemas.openxmlformats.org/officeDocument/2006/relationships/hyperlink" Target="https://www.sciencedirect.com/science/article/pii/S0043135417309752?via%3Dihub" TargetMode="External"/><Relationship Id="rId65" Type="http://schemas.openxmlformats.org/officeDocument/2006/relationships/hyperlink" Target="https://www.sciencedirect.com/science/article/pii/S0043135417309752?via%3Dihub" TargetMode="External"/><Relationship Id="rId81" Type="http://schemas.openxmlformats.org/officeDocument/2006/relationships/hyperlink" Target="https://www.sciencedirect.com/science/article/pii/S0043135417309752?via%3Dihub" TargetMode="External"/><Relationship Id="rId86" Type="http://schemas.openxmlformats.org/officeDocument/2006/relationships/hyperlink" Target="https://www.sciencedirect.com/science/article/pii/S0043135417309752?via%3Dihub" TargetMode="External"/><Relationship Id="rId4" Type="http://schemas.openxmlformats.org/officeDocument/2006/relationships/hyperlink" Target="file:///C:\Users\16603\AppData\Roaming\Microsoft\OneDrive%20-%20&#21335;&#20140;&#22823;&#23398;\NJU\ML%20in%20ENV\&#25991;&#29486;\&#21333;&#32043;&#22806;&#21644;&#32452;&#21512;&#32043;&#22806;LED&#23545;&#27700;&#28040;&#27602;&#20013;&#22823;&#32928;&#26438;&#33740;&#28781;&#27963;&#21644;&#20877;&#27963;&#21270;&#30340;&#24433;&#21709;.pdf" TargetMode="External"/><Relationship Id="rId9" Type="http://schemas.openxmlformats.org/officeDocument/2006/relationships/hyperlink" Target="https://www.sciencedirect.com/science/article/pii/S0043135404001472" TargetMode="External"/><Relationship Id="rId13" Type="http://schemas.openxmlformats.org/officeDocument/2006/relationships/hyperlink" Target="https://iwaponline.com/jwrd/article/5/1/17/28727/Comparison-of-ultraviolet-light-emitting-diodes" TargetMode="External"/><Relationship Id="rId18" Type="http://schemas.openxmlformats.org/officeDocument/2006/relationships/hyperlink" Target="https://www.sciencedirect.com/science/article/pii/S1385894720336147" TargetMode="External"/><Relationship Id="rId39" Type="http://schemas.openxmlformats.org/officeDocument/2006/relationships/hyperlink" Target="file:///C:\Users\16603\AppData\Roaming\Microsoft\OneDrive%20-%20&#21335;&#20140;&#22823;&#23398;\NJU\ML%20in%20ENV\&#25991;&#29486;\&#21333;&#32043;&#22806;&#21644;&#32452;&#21512;&#32043;&#22806;LED&#23545;&#27700;&#28040;&#27602;&#20013;&#22823;&#32928;&#26438;&#33740;&#28781;&#27963;&#21644;&#20877;&#27963;&#21270;&#30340;&#24433;&#21709;.pdf" TargetMode="External"/><Relationship Id="rId109" Type="http://schemas.openxmlformats.org/officeDocument/2006/relationships/hyperlink" Target="https://www.sciencedirect.com/science/article/pii/S0043135417309752?via%3Dihub" TargetMode="External"/><Relationship Id="rId34" Type="http://schemas.openxmlformats.org/officeDocument/2006/relationships/hyperlink" Target="https://www.sciencedirect.com/science/article/pii/S0043135417307856?via%3Dihub" TargetMode="External"/><Relationship Id="rId50" Type="http://schemas.openxmlformats.org/officeDocument/2006/relationships/hyperlink" Target="https://www.sciencedirect.com/science/article/pii/S0043135417309752?via%3Dihub" TargetMode="External"/><Relationship Id="rId55" Type="http://schemas.openxmlformats.org/officeDocument/2006/relationships/hyperlink" Target="https://www.sciencedirect.com/science/article/pii/S0043135417309752?via%3Dihub" TargetMode="External"/><Relationship Id="rId76" Type="http://schemas.openxmlformats.org/officeDocument/2006/relationships/hyperlink" Target="https://www.sciencedirect.com/science/article/pii/S0043135417309752?via%3Dihub" TargetMode="External"/><Relationship Id="rId97" Type="http://schemas.openxmlformats.org/officeDocument/2006/relationships/hyperlink" Target="https://www.sciencedirect.com/science/article/pii/S0043135417309752?via%3Dihub" TargetMode="External"/><Relationship Id="rId104" Type="http://schemas.openxmlformats.org/officeDocument/2006/relationships/hyperlink" Target="https://www.sciencedirect.com/science/article/pii/S0043135417309752?via%3Dihub" TargetMode="External"/><Relationship Id="rId120" Type="http://schemas.openxmlformats.org/officeDocument/2006/relationships/hyperlink" Target="https://www.sciencedirect.com/science/article/pii/S0048969718318916?via%3Dihub" TargetMode="External"/><Relationship Id="rId7" Type="http://schemas.openxmlformats.org/officeDocument/2006/relationships/hyperlink" Target="https://www.sciencedirect.com/science/article/pii/S0043135416308697?via%3Dihub" TargetMode="External"/><Relationship Id="rId71" Type="http://schemas.openxmlformats.org/officeDocument/2006/relationships/hyperlink" Target="https://www.sciencedirect.com/science/article/pii/S0043135417309752?via%3Dihub" TargetMode="External"/><Relationship Id="rId92" Type="http://schemas.openxmlformats.org/officeDocument/2006/relationships/hyperlink" Target="https://www.sciencedirect.com/science/article/pii/S0043135417309752?via%3Dihub" TargetMode="External"/><Relationship Id="rId2" Type="http://schemas.openxmlformats.org/officeDocument/2006/relationships/hyperlink" Target="file:///C:\Users\16603\AppData\Roaming\Microsoft\OneDrive%20-%20&#21335;&#20140;&#22823;&#23398;\NJU\ML%20in%20ENV\&#25991;&#29486;\&#21333;&#32043;&#22806;&#21644;&#32452;&#21512;&#32043;&#22806;LED&#23545;&#27700;&#28040;&#27602;&#20013;&#22823;&#32928;&#26438;&#33740;&#28781;&#27963;&#21644;&#20877;&#27963;&#21270;&#30340;&#24433;&#21709;.pdf" TargetMode="External"/><Relationship Id="rId29" Type="http://schemas.openxmlformats.org/officeDocument/2006/relationships/hyperlink" Target="https://www.sciencedirect.com/science/article/pii/S0043135416308697?via%3Dihub" TargetMode="External"/><Relationship Id="rId24" Type="http://schemas.openxmlformats.org/officeDocument/2006/relationships/hyperlink" Target="https://www.sciencedirect.com/science/article/pii/S0043135416308697?via%3Dihub" TargetMode="External"/><Relationship Id="rId40" Type="http://schemas.openxmlformats.org/officeDocument/2006/relationships/hyperlink" Target="file:///C:\Users\16603\AppData\Roaming\Microsoft\OneDrive%20-%20&#21335;&#20140;&#22823;&#23398;\NJU\ML%20in%20ENV\&#25991;&#29486;\&#21333;&#32043;&#22806;&#21644;&#32452;&#21512;&#32043;&#22806;LED&#23545;&#27700;&#28040;&#27602;&#20013;&#22823;&#32928;&#26438;&#33740;&#28781;&#27963;&#21644;&#20877;&#27963;&#21270;&#30340;&#24433;&#21709;.pdf" TargetMode="External"/><Relationship Id="rId45" Type="http://schemas.openxmlformats.org/officeDocument/2006/relationships/hyperlink" Target="file:///C:\Users\16603\AppData\Roaming\Microsoft\OneDrive%20-%20&#21335;&#20140;&#22823;&#23398;\NJU\ML%20in%20ENV\&#25991;&#29486;\&#21333;&#32043;&#22806;&#21644;&#32452;&#21512;&#32043;&#22806;LED&#23545;&#27700;&#28040;&#27602;&#20013;&#22823;&#32928;&#26438;&#33740;&#28781;&#27963;&#21644;&#20877;&#27963;&#21270;&#30340;&#24433;&#21709;.pdf" TargetMode="External"/><Relationship Id="rId66" Type="http://schemas.openxmlformats.org/officeDocument/2006/relationships/hyperlink" Target="https://www.sciencedirect.com/science/article/pii/S0043135417309752?via%3Dihub" TargetMode="External"/><Relationship Id="rId87" Type="http://schemas.openxmlformats.org/officeDocument/2006/relationships/hyperlink" Target="https://www.sciencedirect.com/science/article/pii/S0043135417309752?via%3Dihub" TargetMode="External"/><Relationship Id="rId110" Type="http://schemas.openxmlformats.org/officeDocument/2006/relationships/hyperlink" Target="https://www.sciencedirect.com/science/article/pii/S0043135417309752?via%3Dihub" TargetMode="External"/><Relationship Id="rId115" Type="http://schemas.openxmlformats.org/officeDocument/2006/relationships/hyperlink" Target="https://onlinelibrary.wiley.com/doi/epdf/10.1002/aheh.200600650" TargetMode="External"/><Relationship Id="rId61" Type="http://schemas.openxmlformats.org/officeDocument/2006/relationships/hyperlink" Target="https://www.sciencedirect.com/science/article/pii/S0043135417309752?via%3Dihub" TargetMode="External"/><Relationship Id="rId82" Type="http://schemas.openxmlformats.org/officeDocument/2006/relationships/hyperlink" Target="https://www.sciencedirect.com/science/article/pii/S0043135417309752?via%3Dihub" TargetMode="External"/><Relationship Id="rId19" Type="http://schemas.openxmlformats.org/officeDocument/2006/relationships/hyperlink" Target="https://www.sciencedirect.com/science/article/pii/S0048969718318916?via%3Dihub" TargetMode="External"/><Relationship Id="rId14" Type="http://schemas.openxmlformats.org/officeDocument/2006/relationships/hyperlink" Target="https://www.sciencedirect.com/science/article/pii/S0043135417307856?via%3Dihub" TargetMode="External"/><Relationship Id="rId30" Type="http://schemas.openxmlformats.org/officeDocument/2006/relationships/hyperlink" Target="https://www.sciencedirect.com/science/article/pii/S0043135416308697?via%3Dihub" TargetMode="External"/><Relationship Id="rId35" Type="http://schemas.openxmlformats.org/officeDocument/2006/relationships/hyperlink" Target="https://www.sciencedirect.com/science/article/pii/S0043135417307856?via%3Dihub" TargetMode="External"/><Relationship Id="rId56" Type="http://schemas.openxmlformats.org/officeDocument/2006/relationships/hyperlink" Target="https://www.sciencedirect.com/science/article/pii/S0043135417309752?via%3Dihub" TargetMode="External"/><Relationship Id="rId77" Type="http://schemas.openxmlformats.org/officeDocument/2006/relationships/hyperlink" Target="https://www.sciencedirect.com/science/article/pii/S0043135417309752?via%3Dihub" TargetMode="External"/><Relationship Id="rId100" Type="http://schemas.openxmlformats.org/officeDocument/2006/relationships/hyperlink" Target="https://www.sciencedirect.com/science/article/pii/S0043135417309752?via%3Dihub" TargetMode="External"/><Relationship Id="rId105" Type="http://schemas.openxmlformats.org/officeDocument/2006/relationships/hyperlink" Target="https://www.sciencedirect.com/science/article/pii/S0043135417309752?via%3Dihub" TargetMode="External"/><Relationship Id="rId8" Type="http://schemas.openxmlformats.org/officeDocument/2006/relationships/hyperlink" Target="https://www.sciencedirect.com/science/article/pii/S0043135416308697?via%3Dihub" TargetMode="External"/><Relationship Id="rId51" Type="http://schemas.openxmlformats.org/officeDocument/2006/relationships/hyperlink" Target="https://www.sciencedirect.com/science/article/pii/S0043135417309752?via%3Dihub" TargetMode="External"/><Relationship Id="rId72" Type="http://schemas.openxmlformats.org/officeDocument/2006/relationships/hyperlink" Target="https://www.sciencedirect.com/science/article/pii/S0043135417309752?via%3Dihub" TargetMode="External"/><Relationship Id="rId93" Type="http://schemas.openxmlformats.org/officeDocument/2006/relationships/hyperlink" Target="https://www.sciencedirect.com/science/article/pii/S0043135417309752?via%3Dihub" TargetMode="External"/><Relationship Id="rId98" Type="http://schemas.openxmlformats.org/officeDocument/2006/relationships/hyperlink" Target="https://www.sciencedirect.com/science/article/pii/S0043135417309752?via%3Dihub" TargetMode="External"/><Relationship Id="rId121" Type="http://schemas.openxmlformats.org/officeDocument/2006/relationships/hyperlink" Target="https://www.sciencedirect.com/science/article/pii/S1385894722030716" TargetMode="External"/><Relationship Id="rId3" Type="http://schemas.openxmlformats.org/officeDocument/2006/relationships/hyperlink" Target="file:///C:\Users\16603\AppData\Roaming\Microsoft\OneDrive%20-%20&#21335;&#20140;&#22823;&#23398;\NJU\ML%20in%20ENV\&#25991;&#29486;\&#21333;&#32043;&#22806;&#21644;&#32452;&#21512;&#32043;&#22806;LED&#23545;&#27700;&#28040;&#27602;&#20013;&#22823;&#32928;&#26438;&#33740;&#28781;&#27963;&#21644;&#20877;&#27963;&#21270;&#30340;&#24433;&#21709;.pdf" TargetMode="External"/><Relationship Id="rId25" Type="http://schemas.openxmlformats.org/officeDocument/2006/relationships/hyperlink" Target="https://www.sciencedirect.com/science/article/pii/S0043135416308697?via%3Dihub" TargetMode="External"/><Relationship Id="rId46" Type="http://schemas.openxmlformats.org/officeDocument/2006/relationships/hyperlink" Target="https://www.sciencedirect.com/science/article/pii/S0043135420300890" TargetMode="External"/><Relationship Id="rId67" Type="http://schemas.openxmlformats.org/officeDocument/2006/relationships/hyperlink" Target="https://www.sciencedirect.com/science/article/pii/S0043135417309752?via%3Dihub" TargetMode="External"/><Relationship Id="rId116" Type="http://schemas.openxmlformats.org/officeDocument/2006/relationships/hyperlink" Target="https://onlinelibrary.wiley.com/doi/epdf/10.1002/aheh.200600650" TargetMode="External"/><Relationship Id="rId20" Type="http://schemas.openxmlformats.org/officeDocument/2006/relationships/hyperlink" Target="https://www.sciencedirect.com/science/article/pii/S0043135410008328" TargetMode="External"/><Relationship Id="rId41" Type="http://schemas.openxmlformats.org/officeDocument/2006/relationships/hyperlink" Target="file:///C:\Users\16603\AppData\Roaming\Microsoft\OneDrive%20-%20&#21335;&#20140;&#22823;&#23398;\NJU\ML%20in%20ENV\&#25991;&#29486;\&#21333;&#32043;&#22806;&#21644;&#32452;&#21512;&#32043;&#22806;LED&#23545;&#27700;&#28040;&#27602;&#20013;&#22823;&#32928;&#26438;&#33740;&#28781;&#27963;&#21644;&#20877;&#27963;&#21270;&#30340;&#24433;&#21709;.pdf" TargetMode="External"/><Relationship Id="rId62" Type="http://schemas.openxmlformats.org/officeDocument/2006/relationships/hyperlink" Target="https://www.sciencedirect.com/science/article/pii/S0043135417309752?via%3Dihub" TargetMode="External"/><Relationship Id="rId83" Type="http://schemas.openxmlformats.org/officeDocument/2006/relationships/hyperlink" Target="https://www.sciencedirect.com/science/article/pii/S0043135417309752?via%3Dihub" TargetMode="External"/><Relationship Id="rId88" Type="http://schemas.openxmlformats.org/officeDocument/2006/relationships/hyperlink" Target="https://www.sciencedirect.com/science/article/pii/S0043135417309752?via%3Dihub" TargetMode="External"/><Relationship Id="rId111" Type="http://schemas.openxmlformats.org/officeDocument/2006/relationships/hyperlink" Target="https://www.sciencedirect.com/science/article/pii/S0043135417309752?via%3Dihub" TargetMode="External"/><Relationship Id="rId15" Type="http://schemas.openxmlformats.org/officeDocument/2006/relationships/hyperlink" Target="file:///C:\Users\16603\AppData\Roaming\Microsoft\OneDrive%20-%20&#21335;&#20140;&#22823;&#23398;\NJU\ML%20in%20ENV\&#25991;&#29486;\&#21333;&#32043;&#22806;&#21644;&#32452;&#21512;&#32043;&#22806;LED&#23545;&#27700;&#28040;&#27602;&#20013;&#22823;&#32928;&#26438;&#33740;&#28781;&#27963;&#21644;&#20877;&#27963;&#21270;&#30340;&#24433;&#21709;.pdf" TargetMode="External"/><Relationship Id="rId36" Type="http://schemas.openxmlformats.org/officeDocument/2006/relationships/hyperlink" Target="file:///C:\Users\16603\AppData\Roaming\Microsoft\OneDrive%20-%20&#21335;&#20140;&#22823;&#23398;\NJU\ML%20in%20ENV\&#25991;&#29486;\&#21333;&#32043;&#22806;&#21644;&#32452;&#21512;&#32043;&#22806;LED&#23545;&#27700;&#28040;&#27602;&#20013;&#22823;&#32928;&#26438;&#33740;&#28781;&#27963;&#21644;&#20877;&#27963;&#21270;&#30340;&#24433;&#21709;.pdf" TargetMode="External"/><Relationship Id="rId57" Type="http://schemas.openxmlformats.org/officeDocument/2006/relationships/hyperlink" Target="https://www.sciencedirect.com/science/article/pii/S0043135417309752?via%3Dihub" TargetMode="External"/><Relationship Id="rId106" Type="http://schemas.openxmlformats.org/officeDocument/2006/relationships/hyperlink" Target="https://www.sciencedirect.com/science/article/pii/S0043135417309752?via%3Dihub" TargetMode="External"/><Relationship Id="rId10" Type="http://schemas.openxmlformats.org/officeDocument/2006/relationships/hyperlink" Target="https://iwaponline.com/jwh/article/8/3/479/18127/Demonstration-and-evaluation-of-germicidal-UV-LEDs" TargetMode="External"/><Relationship Id="rId31" Type="http://schemas.openxmlformats.org/officeDocument/2006/relationships/hyperlink" Target="https://www.sciencedirect.com/science/article/pii/S0043135416308697?via%3Dihub" TargetMode="External"/><Relationship Id="rId52" Type="http://schemas.openxmlformats.org/officeDocument/2006/relationships/hyperlink" Target="https://www.sciencedirect.com/science/article/pii/S0043135417309752?via%3Dihub" TargetMode="External"/><Relationship Id="rId73" Type="http://schemas.openxmlformats.org/officeDocument/2006/relationships/hyperlink" Target="https://www.sciencedirect.com/science/article/pii/S0043135417309752?via%3Dihub" TargetMode="External"/><Relationship Id="rId78" Type="http://schemas.openxmlformats.org/officeDocument/2006/relationships/hyperlink" Target="https://www.sciencedirect.com/science/article/pii/S0043135417309752?via%3Dihub" TargetMode="External"/><Relationship Id="rId94" Type="http://schemas.openxmlformats.org/officeDocument/2006/relationships/hyperlink" Target="https://www.sciencedirect.com/science/article/pii/S0043135417309752?via%3Dihub" TargetMode="External"/><Relationship Id="rId99" Type="http://schemas.openxmlformats.org/officeDocument/2006/relationships/hyperlink" Target="https://www.sciencedirect.com/science/article/pii/S0043135417309752?via%3Dihub" TargetMode="External"/><Relationship Id="rId101" Type="http://schemas.openxmlformats.org/officeDocument/2006/relationships/hyperlink" Target="https://www.sciencedirect.com/science/article/pii/S0043135417309752?via%3Dihub" TargetMode="External"/><Relationship Id="rId1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ciencedirect.com/science/article/pii/S0043135416308697?via%3Dihub" TargetMode="External"/><Relationship Id="rId117" Type="http://schemas.openxmlformats.org/officeDocument/2006/relationships/hyperlink" Target="https://onlinelibrary.wiley.com/doi/epdf/10.1002/aheh.200600650" TargetMode="External"/><Relationship Id="rId21" Type="http://schemas.openxmlformats.org/officeDocument/2006/relationships/hyperlink" Target="https://www.sciencedirect.com/science/article/pii/S0043135416308697?via%3Dihub" TargetMode="External"/><Relationship Id="rId42" Type="http://schemas.openxmlformats.org/officeDocument/2006/relationships/hyperlink" Target="file:///C:\Users\16603\AppData\Roaming\Microsoft\OneDrive%20-%20&#21335;&#20140;&#22823;&#23398;\NJU\ML%20in%20ENV\&#25991;&#29486;\&#21333;&#32043;&#22806;&#21644;&#32452;&#21512;&#32043;&#22806;LED&#23545;&#27700;&#28040;&#27602;&#20013;&#22823;&#32928;&#26438;&#33740;&#28781;&#27963;&#21644;&#20877;&#27963;&#21270;&#30340;&#24433;&#21709;.pdf" TargetMode="External"/><Relationship Id="rId47" Type="http://schemas.openxmlformats.org/officeDocument/2006/relationships/hyperlink" Target="https://www.sciencedirect.com/science/article/pii/S0043135417309752?via%3Dihub" TargetMode="External"/><Relationship Id="rId63" Type="http://schemas.openxmlformats.org/officeDocument/2006/relationships/hyperlink" Target="https://www.sciencedirect.com/science/article/pii/S0043135417309752?via%3Dihub" TargetMode="External"/><Relationship Id="rId68" Type="http://schemas.openxmlformats.org/officeDocument/2006/relationships/hyperlink" Target="https://www.sciencedirect.com/science/article/pii/S0043135417309752?via%3Dihub" TargetMode="External"/><Relationship Id="rId84" Type="http://schemas.openxmlformats.org/officeDocument/2006/relationships/hyperlink" Target="https://www.sciencedirect.com/science/article/pii/S0043135417309752?via%3Dihub" TargetMode="External"/><Relationship Id="rId89" Type="http://schemas.openxmlformats.org/officeDocument/2006/relationships/hyperlink" Target="https://www.sciencedirect.com/science/article/pii/S0043135417309752?via%3Dihub" TargetMode="External"/><Relationship Id="rId112" Type="http://schemas.openxmlformats.org/officeDocument/2006/relationships/hyperlink" Target="https://www.sciencedirect.com/science/article/pii/S0043135417307856?via%3Dihub" TargetMode="External"/><Relationship Id="rId16" Type="http://schemas.openxmlformats.org/officeDocument/2006/relationships/hyperlink" Target="file:///C:\Users\16603\AppData\Roaming\Microsoft\OneDrive%20-%20&#21335;&#20140;&#22823;&#23398;\NJU\ML%20in%20ENV\&#25991;&#29486;\&#21333;&#32043;&#22806;&#21644;&#32452;&#21512;&#32043;&#22806;LED&#23545;&#27700;&#28040;&#27602;&#20013;&#22823;&#32928;&#26438;&#33740;&#28781;&#27963;&#21644;&#20877;&#27963;&#21270;&#30340;&#24433;&#21709;.pdf" TargetMode="External"/><Relationship Id="rId107" Type="http://schemas.openxmlformats.org/officeDocument/2006/relationships/hyperlink" Target="https://www.sciencedirect.com/science/article/pii/S0043135417309752?via%3Dihub" TargetMode="External"/><Relationship Id="rId11" Type="http://schemas.openxmlformats.org/officeDocument/2006/relationships/hyperlink" Target="https://iwaponline.com/jwh/article/8/3/479/18127/Demonstration-and-evaluation-of-germicidal-UV-LEDs" TargetMode="External"/><Relationship Id="rId32" Type="http://schemas.openxmlformats.org/officeDocument/2006/relationships/hyperlink" Target="https://www.sciencedirect.com/science/article/pii/S0043135417307856?via%3Dihub" TargetMode="External"/><Relationship Id="rId37" Type="http://schemas.openxmlformats.org/officeDocument/2006/relationships/hyperlink" Target="file:///C:\Users\16603\AppData\Roaming\Microsoft\OneDrive%20-%20&#21335;&#20140;&#22823;&#23398;\NJU\ML%20in%20ENV\&#25991;&#29486;\&#21333;&#32043;&#22806;&#21644;&#32452;&#21512;&#32043;&#22806;LED&#23545;&#27700;&#28040;&#27602;&#20013;&#22823;&#32928;&#26438;&#33740;&#28781;&#27963;&#21644;&#20877;&#27963;&#21270;&#30340;&#24433;&#21709;.pdf" TargetMode="External"/><Relationship Id="rId53" Type="http://schemas.openxmlformats.org/officeDocument/2006/relationships/hyperlink" Target="https://www.sciencedirect.com/science/article/pii/S0043135417309752?via%3Dihub" TargetMode="External"/><Relationship Id="rId58" Type="http://schemas.openxmlformats.org/officeDocument/2006/relationships/hyperlink" Target="https://www.sciencedirect.com/science/article/pii/S0043135417309752?via%3Dihub" TargetMode="External"/><Relationship Id="rId74" Type="http://schemas.openxmlformats.org/officeDocument/2006/relationships/hyperlink" Target="https://www.sciencedirect.com/science/article/pii/S0043135417309752?via%3Dihub" TargetMode="External"/><Relationship Id="rId79" Type="http://schemas.openxmlformats.org/officeDocument/2006/relationships/hyperlink" Target="https://www.sciencedirect.com/science/article/pii/S0043135417309752?via%3Dihub" TargetMode="External"/><Relationship Id="rId102" Type="http://schemas.openxmlformats.org/officeDocument/2006/relationships/hyperlink" Target="https://www.sciencedirect.com/science/article/pii/S0043135417309752?via%3Dihub" TargetMode="External"/><Relationship Id="rId5" Type="http://schemas.openxmlformats.org/officeDocument/2006/relationships/hyperlink" Target="https://pubs.acs.org/doi/10.1021/acs.est.3c00518" TargetMode="External"/><Relationship Id="rId90" Type="http://schemas.openxmlformats.org/officeDocument/2006/relationships/hyperlink" Target="https://www.sciencedirect.com/science/article/pii/S0043135417309752?via%3Dihub" TargetMode="External"/><Relationship Id="rId95" Type="http://schemas.openxmlformats.org/officeDocument/2006/relationships/hyperlink" Target="https://www.sciencedirect.com/science/article/pii/S0043135417309752?via%3Dihub" TargetMode="External"/><Relationship Id="rId22" Type="http://schemas.openxmlformats.org/officeDocument/2006/relationships/hyperlink" Target="https://www.sciencedirect.com/science/article/pii/S0043135416308697?via%3Dihub" TargetMode="External"/><Relationship Id="rId27" Type="http://schemas.openxmlformats.org/officeDocument/2006/relationships/hyperlink" Target="https://www.sciencedirect.com/science/article/pii/S0043135416308697?via%3Dihub" TargetMode="External"/><Relationship Id="rId43" Type="http://schemas.openxmlformats.org/officeDocument/2006/relationships/hyperlink" Target="file:///C:\Users\16603\AppData\Roaming\Microsoft\OneDrive%20-%20&#21335;&#20140;&#22823;&#23398;\NJU\ML%20in%20ENV\&#25991;&#29486;\&#21333;&#32043;&#22806;&#21644;&#32452;&#21512;&#32043;&#22806;LED&#23545;&#27700;&#28040;&#27602;&#20013;&#22823;&#32928;&#26438;&#33740;&#28781;&#27963;&#21644;&#20877;&#27963;&#21270;&#30340;&#24433;&#21709;.pdf" TargetMode="External"/><Relationship Id="rId48" Type="http://schemas.openxmlformats.org/officeDocument/2006/relationships/hyperlink" Target="https://www.sciencedirect.com/science/article/pii/S0043135417309752?via%3Dihub" TargetMode="External"/><Relationship Id="rId64" Type="http://schemas.openxmlformats.org/officeDocument/2006/relationships/hyperlink" Target="https://www.sciencedirect.com/science/article/pii/S0043135417309752?via%3Dihub" TargetMode="External"/><Relationship Id="rId69" Type="http://schemas.openxmlformats.org/officeDocument/2006/relationships/hyperlink" Target="https://www.sciencedirect.com/science/article/pii/S0043135417309752?via%3Dihub" TargetMode="External"/><Relationship Id="rId113" Type="http://schemas.openxmlformats.org/officeDocument/2006/relationships/hyperlink" Target="https://onlinelibrary.wiley.com/doi/epdf/10.1002/aheh.200600650" TargetMode="External"/><Relationship Id="rId80" Type="http://schemas.openxmlformats.org/officeDocument/2006/relationships/hyperlink" Target="https://www.sciencedirect.com/science/article/pii/S0043135417309752?via%3Dihub" TargetMode="External"/><Relationship Id="rId85" Type="http://schemas.openxmlformats.org/officeDocument/2006/relationships/hyperlink" Target="https://www.sciencedirect.com/science/article/pii/S0043135417309752?via%3Dihub" TargetMode="External"/><Relationship Id="rId12" Type="http://schemas.openxmlformats.org/officeDocument/2006/relationships/hyperlink" Target="https://iwaponline.com/jwh/article/8/3/479/18127/Demonstration-and-evaluation-of-germicidal-UV-LEDs" TargetMode="External"/><Relationship Id="rId17" Type="http://schemas.openxmlformats.org/officeDocument/2006/relationships/hyperlink" Target="https://www.sciencedirect.com/science/article/pii/S0048969718333382?via%3Dihub" TargetMode="External"/><Relationship Id="rId33" Type="http://schemas.openxmlformats.org/officeDocument/2006/relationships/hyperlink" Target="https://www.sciencedirect.com/science/article/pii/S0043135417307856?via%3Dihub" TargetMode="External"/><Relationship Id="rId38" Type="http://schemas.openxmlformats.org/officeDocument/2006/relationships/hyperlink" Target="file:///C:\Users\16603\AppData\Roaming\Microsoft\OneDrive%20-%20&#21335;&#20140;&#22823;&#23398;\NJU\ML%20in%20ENV\&#25991;&#29486;\&#21333;&#32043;&#22806;&#21644;&#32452;&#21512;&#32043;&#22806;LED&#23545;&#27700;&#28040;&#27602;&#20013;&#22823;&#32928;&#26438;&#33740;&#28781;&#27963;&#21644;&#20877;&#27963;&#21270;&#30340;&#24433;&#21709;.pdf" TargetMode="External"/><Relationship Id="rId59" Type="http://schemas.openxmlformats.org/officeDocument/2006/relationships/hyperlink" Target="https://www.sciencedirect.com/science/article/pii/S0043135417309752?via%3Dihub" TargetMode="External"/><Relationship Id="rId103" Type="http://schemas.openxmlformats.org/officeDocument/2006/relationships/hyperlink" Target="https://www.sciencedirect.com/science/article/pii/S0043135417309752?via%3Dihub" TargetMode="External"/><Relationship Id="rId108" Type="http://schemas.openxmlformats.org/officeDocument/2006/relationships/hyperlink" Target="https://www.sciencedirect.com/science/article/pii/S0043135417309752?via%3Dihub" TargetMode="External"/><Relationship Id="rId54" Type="http://schemas.openxmlformats.org/officeDocument/2006/relationships/hyperlink" Target="https://www.sciencedirect.com/science/article/pii/S0043135417309752?via%3Dihub" TargetMode="External"/><Relationship Id="rId70" Type="http://schemas.openxmlformats.org/officeDocument/2006/relationships/hyperlink" Target="https://www.sciencedirect.com/science/article/pii/S0043135417309752?via%3Dihub" TargetMode="External"/><Relationship Id="rId75" Type="http://schemas.openxmlformats.org/officeDocument/2006/relationships/hyperlink" Target="https://www.sciencedirect.com/science/article/pii/S0043135417309752?via%3Dihub" TargetMode="External"/><Relationship Id="rId91" Type="http://schemas.openxmlformats.org/officeDocument/2006/relationships/hyperlink" Target="https://www.sciencedirect.com/science/article/pii/S0043135417309752?via%3Dihub" TargetMode="External"/><Relationship Id="rId96" Type="http://schemas.openxmlformats.org/officeDocument/2006/relationships/hyperlink" Target="https://www.sciencedirect.com/science/article/pii/S0043135417309752?via%3Dihub" TargetMode="External"/><Relationship Id="rId1" Type="http://schemas.openxmlformats.org/officeDocument/2006/relationships/hyperlink" Target="file:///C:\Users\16603\AppData\Roaming\Microsoft\OneDrive%20-%20&#21335;&#20140;&#22823;&#23398;\NJU\ML%20in%20ENV\&#25991;&#29486;\&#21333;&#32043;&#22806;&#21644;&#32452;&#21512;&#32043;&#22806;LED&#23545;&#27700;&#28040;&#27602;&#20013;&#22823;&#32928;&#26438;&#33740;&#28781;&#27963;&#21644;&#20877;&#27963;&#21270;&#30340;&#24433;&#21709;.pdf" TargetMode="External"/><Relationship Id="rId6" Type="http://schemas.openxmlformats.org/officeDocument/2006/relationships/hyperlink" Target="https://pubs.acs.org/doi/10.1021/acs.est.3c00518" TargetMode="External"/><Relationship Id="rId23" Type="http://schemas.openxmlformats.org/officeDocument/2006/relationships/hyperlink" Target="https://www.sciencedirect.com/science/article/pii/S0043135416308697?via%3Dihub" TargetMode="External"/><Relationship Id="rId28" Type="http://schemas.openxmlformats.org/officeDocument/2006/relationships/hyperlink" Target="https://www.sciencedirect.com/science/article/pii/S0043135416308697?via%3Dihub" TargetMode="External"/><Relationship Id="rId49" Type="http://schemas.openxmlformats.org/officeDocument/2006/relationships/hyperlink" Target="https://www.sciencedirect.com/science/article/pii/S0043135417309752?via%3Dihub" TargetMode="External"/><Relationship Id="rId114" Type="http://schemas.openxmlformats.org/officeDocument/2006/relationships/hyperlink" Target="https://onlinelibrary.wiley.com/doi/epdf/10.1002/aheh.200600650" TargetMode="External"/><Relationship Id="rId10" Type="http://schemas.openxmlformats.org/officeDocument/2006/relationships/hyperlink" Target="https://www.sciencedirect.com/science/article/pii/S0043135404001472" TargetMode="External"/><Relationship Id="rId31" Type="http://schemas.openxmlformats.org/officeDocument/2006/relationships/hyperlink" Target="https://www.sciencedirect.com/science/article/pii/S0043135417307856?via%3Dihub" TargetMode="External"/><Relationship Id="rId44" Type="http://schemas.openxmlformats.org/officeDocument/2006/relationships/hyperlink" Target="file:///C:\Users\16603\AppData\Roaming\Microsoft\OneDrive%20-%20&#21335;&#20140;&#22823;&#23398;\NJU\ML%20in%20ENV\&#25991;&#29486;\&#21333;&#32043;&#22806;&#21644;&#32452;&#21512;&#32043;&#22806;LED&#23545;&#27700;&#28040;&#27602;&#20013;&#22823;&#32928;&#26438;&#33740;&#28781;&#27963;&#21644;&#20877;&#27963;&#21270;&#30340;&#24433;&#21709;.pdf" TargetMode="External"/><Relationship Id="rId52" Type="http://schemas.openxmlformats.org/officeDocument/2006/relationships/hyperlink" Target="https://www.sciencedirect.com/science/article/pii/S0043135417309752?via%3Dihub" TargetMode="External"/><Relationship Id="rId60" Type="http://schemas.openxmlformats.org/officeDocument/2006/relationships/hyperlink" Target="https://www.sciencedirect.com/science/article/pii/S0043135417309752?via%3Dihub" TargetMode="External"/><Relationship Id="rId65" Type="http://schemas.openxmlformats.org/officeDocument/2006/relationships/hyperlink" Target="https://www.sciencedirect.com/science/article/pii/S0043135417309752?via%3Dihub" TargetMode="External"/><Relationship Id="rId73" Type="http://schemas.openxmlformats.org/officeDocument/2006/relationships/hyperlink" Target="https://www.sciencedirect.com/science/article/pii/S0043135417309752?via%3Dihub" TargetMode="External"/><Relationship Id="rId78" Type="http://schemas.openxmlformats.org/officeDocument/2006/relationships/hyperlink" Target="https://www.sciencedirect.com/science/article/pii/S0043135417309752?via%3Dihub" TargetMode="External"/><Relationship Id="rId81" Type="http://schemas.openxmlformats.org/officeDocument/2006/relationships/hyperlink" Target="https://www.sciencedirect.com/science/article/pii/S0043135417309752?via%3Dihub" TargetMode="External"/><Relationship Id="rId86" Type="http://schemas.openxmlformats.org/officeDocument/2006/relationships/hyperlink" Target="https://www.sciencedirect.com/science/article/pii/S0043135417309752?via%3Dihub" TargetMode="External"/><Relationship Id="rId94" Type="http://schemas.openxmlformats.org/officeDocument/2006/relationships/hyperlink" Target="https://www.sciencedirect.com/science/article/pii/S0043135417309752?via%3Dihub" TargetMode="External"/><Relationship Id="rId99" Type="http://schemas.openxmlformats.org/officeDocument/2006/relationships/hyperlink" Target="https://www.sciencedirect.com/science/article/pii/S0043135417309752?via%3Dihub" TargetMode="External"/><Relationship Id="rId101" Type="http://schemas.openxmlformats.org/officeDocument/2006/relationships/hyperlink" Target="https://www.sciencedirect.com/science/article/pii/S0043135417309752?via%3Dihub" TargetMode="External"/><Relationship Id="rId4" Type="http://schemas.openxmlformats.org/officeDocument/2006/relationships/hyperlink" Target="file:///C:\Users\16603\AppData\Roaming\Microsoft\OneDrive%20-%20&#21335;&#20140;&#22823;&#23398;\NJU\ML%20in%20ENV\&#25991;&#29486;\&#21333;&#32043;&#22806;&#21644;&#32452;&#21512;&#32043;&#22806;LED&#23545;&#27700;&#28040;&#27602;&#20013;&#22823;&#32928;&#26438;&#33740;&#28781;&#27963;&#21644;&#20877;&#27963;&#21270;&#30340;&#24433;&#21709;.pdf" TargetMode="External"/><Relationship Id="rId9" Type="http://schemas.openxmlformats.org/officeDocument/2006/relationships/hyperlink" Target="https://www.sciencedirect.com/science/article/pii/S0043135416308697?via%3Dihub" TargetMode="External"/><Relationship Id="rId13" Type="http://schemas.openxmlformats.org/officeDocument/2006/relationships/hyperlink" Target="https://www.sciencedirect.com/science/article/pii/S0043135410008328?via%3Dihub" TargetMode="External"/><Relationship Id="rId18" Type="http://schemas.openxmlformats.org/officeDocument/2006/relationships/hyperlink" Target="https://iwaponline.com/ws/article-abstract/19/5/1507/65644/Inactivation-of-health-related-microorganisms-in?redirectedFrom=fulltext" TargetMode="External"/><Relationship Id="rId39" Type="http://schemas.openxmlformats.org/officeDocument/2006/relationships/hyperlink" Target="file:///C:\Users\16603\AppData\Roaming\Microsoft\OneDrive%20-%20&#21335;&#20140;&#22823;&#23398;\NJU\ML%20in%20ENV\&#25991;&#29486;\&#21333;&#32043;&#22806;&#21644;&#32452;&#21512;&#32043;&#22806;LED&#23545;&#27700;&#28040;&#27602;&#20013;&#22823;&#32928;&#26438;&#33740;&#28781;&#27963;&#21644;&#20877;&#27963;&#21270;&#30340;&#24433;&#21709;.pdf" TargetMode="External"/><Relationship Id="rId109" Type="http://schemas.openxmlformats.org/officeDocument/2006/relationships/hyperlink" Target="https://www.sciencedirect.com/science/article/pii/S0043135417309752?via%3Dihub" TargetMode="External"/><Relationship Id="rId34" Type="http://schemas.openxmlformats.org/officeDocument/2006/relationships/hyperlink" Target="https://www.sciencedirect.com/science/article/pii/S0043135417307856?via%3Dihub" TargetMode="External"/><Relationship Id="rId50" Type="http://schemas.openxmlformats.org/officeDocument/2006/relationships/hyperlink" Target="https://www.sciencedirect.com/science/article/pii/S0043135417309752?via%3Dihub" TargetMode="External"/><Relationship Id="rId55" Type="http://schemas.openxmlformats.org/officeDocument/2006/relationships/hyperlink" Target="https://www.sciencedirect.com/science/article/pii/S0043135417309752?via%3Dihub" TargetMode="External"/><Relationship Id="rId76" Type="http://schemas.openxmlformats.org/officeDocument/2006/relationships/hyperlink" Target="https://www.sciencedirect.com/science/article/pii/S0043135417309752?via%3Dihub" TargetMode="External"/><Relationship Id="rId97" Type="http://schemas.openxmlformats.org/officeDocument/2006/relationships/hyperlink" Target="https://www.sciencedirect.com/science/article/pii/S0043135417309752?via%3Dihub" TargetMode="External"/><Relationship Id="rId104" Type="http://schemas.openxmlformats.org/officeDocument/2006/relationships/hyperlink" Target="https://www.sciencedirect.com/science/article/pii/S0043135417309752?via%3Dihub" TargetMode="External"/><Relationship Id="rId7" Type="http://schemas.openxmlformats.org/officeDocument/2006/relationships/hyperlink" Target="https://pubs.acs.org/doi/10.1021/acs.est.3c00518" TargetMode="External"/><Relationship Id="rId71" Type="http://schemas.openxmlformats.org/officeDocument/2006/relationships/hyperlink" Target="https://www.sciencedirect.com/science/article/pii/S0043135417309752?via%3Dihub" TargetMode="External"/><Relationship Id="rId92" Type="http://schemas.openxmlformats.org/officeDocument/2006/relationships/hyperlink" Target="https://www.sciencedirect.com/science/article/pii/S0043135417309752?via%3Dihub" TargetMode="External"/><Relationship Id="rId2" Type="http://schemas.openxmlformats.org/officeDocument/2006/relationships/hyperlink" Target="file:///C:\Users\16603\AppData\Roaming\Microsoft\OneDrive%20-%20&#21335;&#20140;&#22823;&#23398;\NJU\ML%20in%20ENV\&#25991;&#29486;\&#21333;&#32043;&#22806;&#21644;&#32452;&#21512;&#32043;&#22806;LED&#23545;&#27700;&#28040;&#27602;&#20013;&#22823;&#32928;&#26438;&#33740;&#28781;&#27963;&#21644;&#20877;&#27963;&#21270;&#30340;&#24433;&#21709;.pdf" TargetMode="External"/><Relationship Id="rId29" Type="http://schemas.openxmlformats.org/officeDocument/2006/relationships/hyperlink" Target="https://www.sciencedirect.com/science/article/pii/S0043135416308697?via%3Dihub" TargetMode="External"/><Relationship Id="rId24" Type="http://schemas.openxmlformats.org/officeDocument/2006/relationships/hyperlink" Target="https://www.sciencedirect.com/science/article/pii/S0043135416308697?via%3Dihub" TargetMode="External"/><Relationship Id="rId40" Type="http://schemas.openxmlformats.org/officeDocument/2006/relationships/hyperlink" Target="file:///C:\Users\16603\AppData\Roaming\Microsoft\OneDrive%20-%20&#21335;&#20140;&#22823;&#23398;\NJU\ML%20in%20ENV\&#25991;&#29486;\&#21333;&#32043;&#22806;&#21644;&#32452;&#21512;&#32043;&#22806;LED&#23545;&#27700;&#28040;&#27602;&#20013;&#22823;&#32928;&#26438;&#33740;&#28781;&#27963;&#21644;&#20877;&#27963;&#21270;&#30340;&#24433;&#21709;.pdf" TargetMode="External"/><Relationship Id="rId45" Type="http://schemas.openxmlformats.org/officeDocument/2006/relationships/hyperlink" Target="https://www.sciencedirect.com/science/article/pii/S0043135420300890" TargetMode="External"/><Relationship Id="rId66" Type="http://schemas.openxmlformats.org/officeDocument/2006/relationships/hyperlink" Target="https://www.sciencedirect.com/science/article/pii/S0043135417309752?via%3Dihub" TargetMode="External"/><Relationship Id="rId87" Type="http://schemas.openxmlformats.org/officeDocument/2006/relationships/hyperlink" Target="https://www.sciencedirect.com/science/article/pii/S0043135417309752?via%3Dihub" TargetMode="External"/><Relationship Id="rId110" Type="http://schemas.openxmlformats.org/officeDocument/2006/relationships/hyperlink" Target="https://www.sciencedirect.com/science/article/pii/S0043135417309752?via%3Dihub" TargetMode="External"/><Relationship Id="rId115" Type="http://schemas.openxmlformats.org/officeDocument/2006/relationships/hyperlink" Target="https://onlinelibrary.wiley.com/doi/epdf/10.1002/aheh.200600650" TargetMode="External"/><Relationship Id="rId61" Type="http://schemas.openxmlformats.org/officeDocument/2006/relationships/hyperlink" Target="https://www.sciencedirect.com/science/article/pii/S0043135417309752?via%3Dihub" TargetMode="External"/><Relationship Id="rId82" Type="http://schemas.openxmlformats.org/officeDocument/2006/relationships/hyperlink" Target="https://www.sciencedirect.com/science/article/pii/S0043135417309752?via%3Dihub" TargetMode="External"/><Relationship Id="rId19" Type="http://schemas.openxmlformats.org/officeDocument/2006/relationships/hyperlink" Target="https://www.sciencedirect.com/science/article/pii/S0043135410008328" TargetMode="External"/><Relationship Id="rId14" Type="http://schemas.openxmlformats.org/officeDocument/2006/relationships/hyperlink" Target="https://iwaponline.com/jwrd/article/5/1/17/28727/Comparison-of-ultraviolet-light-emitting-diodes" TargetMode="External"/><Relationship Id="rId30" Type="http://schemas.openxmlformats.org/officeDocument/2006/relationships/hyperlink" Target="https://www.sciencedirect.com/science/article/pii/S0043135416308697?via%3Dihub" TargetMode="External"/><Relationship Id="rId35" Type="http://schemas.openxmlformats.org/officeDocument/2006/relationships/hyperlink" Target="file:///C:\Users\16603\AppData\Roaming\Microsoft\OneDrive%20-%20&#21335;&#20140;&#22823;&#23398;\NJU\ML%20in%20ENV\&#25991;&#29486;\&#21333;&#32043;&#22806;&#21644;&#32452;&#21512;&#32043;&#22806;LED&#23545;&#27700;&#28040;&#27602;&#20013;&#22823;&#32928;&#26438;&#33740;&#28781;&#27963;&#21644;&#20877;&#27963;&#21270;&#30340;&#24433;&#21709;.pdf" TargetMode="External"/><Relationship Id="rId56" Type="http://schemas.openxmlformats.org/officeDocument/2006/relationships/hyperlink" Target="https://www.sciencedirect.com/science/article/pii/S0043135417309752?via%3Dihub" TargetMode="External"/><Relationship Id="rId77" Type="http://schemas.openxmlformats.org/officeDocument/2006/relationships/hyperlink" Target="https://www.sciencedirect.com/science/article/pii/S0043135417309752?via%3Dihub" TargetMode="External"/><Relationship Id="rId100" Type="http://schemas.openxmlformats.org/officeDocument/2006/relationships/hyperlink" Target="https://www.sciencedirect.com/science/article/pii/S0043135417309752?via%3Dihub" TargetMode="External"/><Relationship Id="rId105" Type="http://schemas.openxmlformats.org/officeDocument/2006/relationships/hyperlink" Target="https://www.sciencedirect.com/science/article/pii/S0043135417309752?via%3Dihub" TargetMode="External"/><Relationship Id="rId8" Type="http://schemas.openxmlformats.org/officeDocument/2006/relationships/hyperlink" Target="https://www.sciencedirect.com/science/article/pii/S0043135416308697?via%3Dihub" TargetMode="External"/><Relationship Id="rId51" Type="http://schemas.openxmlformats.org/officeDocument/2006/relationships/hyperlink" Target="https://www.sciencedirect.com/science/article/pii/S0043135417309752?via%3Dihub" TargetMode="External"/><Relationship Id="rId72" Type="http://schemas.openxmlformats.org/officeDocument/2006/relationships/hyperlink" Target="https://www.sciencedirect.com/science/article/pii/S0043135417309752?via%3Dihub" TargetMode="External"/><Relationship Id="rId93" Type="http://schemas.openxmlformats.org/officeDocument/2006/relationships/hyperlink" Target="https://www.sciencedirect.com/science/article/pii/S0043135417309752?via%3Dihub" TargetMode="External"/><Relationship Id="rId98" Type="http://schemas.openxmlformats.org/officeDocument/2006/relationships/hyperlink" Target="https://www.sciencedirect.com/science/article/pii/S0043135417309752?via%3Dihub" TargetMode="External"/><Relationship Id="rId3" Type="http://schemas.openxmlformats.org/officeDocument/2006/relationships/hyperlink" Target="file:///C:\Users\16603\AppData\Roaming\Microsoft\OneDrive%20-%20&#21335;&#20140;&#22823;&#23398;\NJU\ML%20in%20ENV\&#25991;&#29486;\&#21333;&#32043;&#22806;&#21644;&#32452;&#21512;&#32043;&#22806;LED&#23545;&#27700;&#28040;&#27602;&#20013;&#22823;&#32928;&#26438;&#33740;&#28781;&#27963;&#21644;&#20877;&#27963;&#21270;&#30340;&#24433;&#21709;.pdf" TargetMode="External"/><Relationship Id="rId25" Type="http://schemas.openxmlformats.org/officeDocument/2006/relationships/hyperlink" Target="https://www.sciencedirect.com/science/article/pii/S0043135416308697?via%3Dihub" TargetMode="External"/><Relationship Id="rId46" Type="http://schemas.openxmlformats.org/officeDocument/2006/relationships/hyperlink" Target="https://www.sciencedirect.com/science/article/pii/S0043135417309752?via%3Dihub" TargetMode="External"/><Relationship Id="rId67" Type="http://schemas.openxmlformats.org/officeDocument/2006/relationships/hyperlink" Target="https://www.sciencedirect.com/science/article/pii/S0043135417309752?via%3Dihub" TargetMode="External"/><Relationship Id="rId116" Type="http://schemas.openxmlformats.org/officeDocument/2006/relationships/hyperlink" Target="https://onlinelibrary.wiley.com/doi/epdf/10.1002/aheh.200600650" TargetMode="External"/><Relationship Id="rId20" Type="http://schemas.openxmlformats.org/officeDocument/2006/relationships/hyperlink" Target="https://www.sciencedirect.com/science/article/pii/S0043135410008328" TargetMode="External"/><Relationship Id="rId41" Type="http://schemas.openxmlformats.org/officeDocument/2006/relationships/hyperlink" Target="file:///C:\Users\16603\AppData\Roaming\Microsoft\OneDrive%20-%20&#21335;&#20140;&#22823;&#23398;\NJU\ML%20in%20ENV\&#25991;&#29486;\&#21333;&#32043;&#22806;&#21644;&#32452;&#21512;&#32043;&#22806;LED&#23545;&#27700;&#28040;&#27602;&#20013;&#22823;&#32928;&#26438;&#33740;&#28781;&#27963;&#21644;&#20877;&#27963;&#21270;&#30340;&#24433;&#21709;.pdf" TargetMode="External"/><Relationship Id="rId62" Type="http://schemas.openxmlformats.org/officeDocument/2006/relationships/hyperlink" Target="https://www.sciencedirect.com/science/article/pii/S0043135417309752?via%3Dihub" TargetMode="External"/><Relationship Id="rId83" Type="http://schemas.openxmlformats.org/officeDocument/2006/relationships/hyperlink" Target="https://www.sciencedirect.com/science/article/pii/S0043135417309752?via%3Dihub" TargetMode="External"/><Relationship Id="rId88" Type="http://schemas.openxmlformats.org/officeDocument/2006/relationships/hyperlink" Target="https://www.sciencedirect.com/science/article/pii/S0043135417309752?via%3Dihub" TargetMode="External"/><Relationship Id="rId111" Type="http://schemas.openxmlformats.org/officeDocument/2006/relationships/hyperlink" Target="https://academic.oup.com/jambio/article/101/5/995/6718289" TargetMode="External"/><Relationship Id="rId15" Type="http://schemas.openxmlformats.org/officeDocument/2006/relationships/hyperlink" Target="https://www.sciencedirect.com/science/article/pii/S0043135417307856?via%3Dihub" TargetMode="External"/><Relationship Id="rId36" Type="http://schemas.openxmlformats.org/officeDocument/2006/relationships/hyperlink" Target="file:///C:\Users\16603\AppData\Roaming\Microsoft\OneDrive%20-%20&#21335;&#20140;&#22823;&#23398;\NJU\ML%20in%20ENV\&#25991;&#29486;\&#21333;&#32043;&#22806;&#21644;&#32452;&#21512;&#32043;&#22806;LED&#23545;&#27700;&#28040;&#27602;&#20013;&#22823;&#32928;&#26438;&#33740;&#28781;&#27963;&#21644;&#20877;&#27963;&#21270;&#30340;&#24433;&#21709;.pdf" TargetMode="External"/><Relationship Id="rId57" Type="http://schemas.openxmlformats.org/officeDocument/2006/relationships/hyperlink" Target="https://www.sciencedirect.com/science/article/pii/S0043135417309752?via%3Dihub" TargetMode="External"/><Relationship Id="rId106" Type="http://schemas.openxmlformats.org/officeDocument/2006/relationships/hyperlink" Target="https://www.sciencedirect.com/science/article/pii/S0043135417309752?via%3Dihub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F99B-57B0-40F4-B1B2-EDFFF93DA447}">
  <dimension ref="A1:T412"/>
  <sheetViews>
    <sheetView zoomScale="85" zoomScaleNormal="85" workbookViewId="0">
      <pane ySplit="1" topLeftCell="A377" activePane="bottomLeft" state="frozen"/>
      <selection pane="bottomLeft" activeCell="D385" sqref="D385:I396"/>
    </sheetView>
  </sheetViews>
  <sheetFormatPr defaultColWidth="9" defaultRowHeight="15" x14ac:dyDescent="0.25"/>
  <cols>
    <col min="1" max="1" width="19.625" style="10" bestFit="1" customWidth="1"/>
    <col min="2" max="2" width="22.875" style="10" bestFit="1" customWidth="1"/>
    <col min="3" max="3" width="18.5" style="10" bestFit="1" customWidth="1"/>
    <col min="4" max="4" width="9" style="10"/>
    <col min="5" max="5" width="15.25" style="44" bestFit="1" customWidth="1"/>
    <col min="6" max="6" width="15.25" style="10" customWidth="1"/>
    <col min="7" max="7" width="9" style="10"/>
    <col min="8" max="8" width="13.625" style="10" bestFit="1" customWidth="1"/>
    <col min="9" max="9" width="20.5" style="44" bestFit="1" customWidth="1"/>
    <col min="10" max="10" width="12.875" style="10" bestFit="1" customWidth="1"/>
    <col min="11" max="11" width="12.875" style="10" customWidth="1"/>
    <col min="12" max="12" width="25.375" style="10" bestFit="1" customWidth="1"/>
    <col min="13" max="13" width="30.625" style="10" bestFit="1" customWidth="1"/>
    <col min="14" max="16384" width="9" style="10"/>
  </cols>
  <sheetData>
    <row r="1" spans="1:13" ht="15.75" x14ac:dyDescent="0.2">
      <c r="A1" s="19" t="s">
        <v>61</v>
      </c>
      <c r="B1" s="19"/>
      <c r="C1" s="19" t="s">
        <v>0</v>
      </c>
      <c r="D1" s="19" t="s">
        <v>1</v>
      </c>
      <c r="E1" s="42" t="s">
        <v>68</v>
      </c>
      <c r="F1" s="19" t="s">
        <v>35</v>
      </c>
      <c r="G1" s="19" t="s">
        <v>2</v>
      </c>
      <c r="H1" s="19" t="s">
        <v>9</v>
      </c>
      <c r="I1" s="42" t="s">
        <v>10</v>
      </c>
      <c r="J1" s="19" t="s">
        <v>7</v>
      </c>
      <c r="K1" s="19"/>
      <c r="L1" s="19"/>
      <c r="M1" s="19" t="s">
        <v>6</v>
      </c>
    </row>
    <row r="2" spans="1:13" ht="15.75" x14ac:dyDescent="0.2">
      <c r="A2" s="19" t="s">
        <v>34</v>
      </c>
      <c r="B2" s="19" t="s">
        <v>5</v>
      </c>
      <c r="C2" s="19" t="s">
        <v>4</v>
      </c>
      <c r="D2" s="19">
        <v>267</v>
      </c>
      <c r="E2" s="42">
        <v>8.7799999999999994</v>
      </c>
      <c r="F2" s="19">
        <v>25</v>
      </c>
      <c r="G2" s="19">
        <v>7</v>
      </c>
      <c r="H2" s="19">
        <v>6</v>
      </c>
      <c r="I2" s="42">
        <v>3</v>
      </c>
      <c r="J2" s="20">
        <v>0.42</v>
      </c>
      <c r="K2" s="20"/>
      <c r="L2" s="20" t="s">
        <v>3</v>
      </c>
      <c r="M2" s="21" t="s">
        <v>8</v>
      </c>
    </row>
    <row r="3" spans="1:13" ht="15.75" x14ac:dyDescent="0.2">
      <c r="A3" s="19" t="s">
        <v>34</v>
      </c>
      <c r="B3" s="19" t="s">
        <v>5</v>
      </c>
      <c r="C3" s="19" t="s">
        <v>4</v>
      </c>
      <c r="D3" s="19">
        <v>267</v>
      </c>
      <c r="E3" s="42">
        <v>11.52</v>
      </c>
      <c r="F3" s="19">
        <v>25</v>
      </c>
      <c r="G3" s="19">
        <v>7</v>
      </c>
      <c r="H3" s="20">
        <v>6</v>
      </c>
      <c r="I3" s="42">
        <v>4</v>
      </c>
      <c r="J3" s="20">
        <v>0.42</v>
      </c>
      <c r="K3" s="20"/>
      <c r="L3" s="20" t="s">
        <v>3</v>
      </c>
      <c r="M3" s="21" t="s">
        <v>8</v>
      </c>
    </row>
    <row r="4" spans="1:13" ht="15.75" x14ac:dyDescent="0.2">
      <c r="A4" s="19" t="s">
        <v>34</v>
      </c>
      <c r="B4" s="19" t="s">
        <v>5</v>
      </c>
      <c r="C4" s="19" t="s">
        <v>4</v>
      </c>
      <c r="D4" s="19">
        <v>275</v>
      </c>
      <c r="E4" s="42">
        <v>12.26</v>
      </c>
      <c r="F4" s="19">
        <v>25</v>
      </c>
      <c r="G4" s="19">
        <v>7</v>
      </c>
      <c r="H4" s="20">
        <v>6</v>
      </c>
      <c r="I4" s="42">
        <v>3</v>
      </c>
      <c r="J4" s="20">
        <v>0.29199999999999998</v>
      </c>
      <c r="K4" s="20"/>
      <c r="L4" s="20" t="s">
        <v>3</v>
      </c>
      <c r="M4" s="21" t="s">
        <v>8</v>
      </c>
    </row>
    <row r="5" spans="1:13" ht="15.75" x14ac:dyDescent="0.2">
      <c r="A5" s="19" t="s">
        <v>34</v>
      </c>
      <c r="B5" s="19" t="s">
        <v>5</v>
      </c>
      <c r="C5" s="19" t="s">
        <v>4</v>
      </c>
      <c r="D5" s="19">
        <v>275</v>
      </c>
      <c r="E5" s="42">
        <v>23.04</v>
      </c>
      <c r="F5" s="19">
        <v>25</v>
      </c>
      <c r="G5" s="19">
        <v>7</v>
      </c>
      <c r="H5" s="20">
        <v>6</v>
      </c>
      <c r="I5" s="42">
        <v>4</v>
      </c>
      <c r="J5" s="20">
        <v>0.29199999999999998</v>
      </c>
      <c r="K5" s="20"/>
      <c r="L5" s="20" t="s">
        <v>3</v>
      </c>
      <c r="M5" s="21" t="s">
        <v>8</v>
      </c>
    </row>
    <row r="6" spans="1:13" ht="15.75" x14ac:dyDescent="0.2">
      <c r="A6" s="19" t="s">
        <v>34</v>
      </c>
      <c r="B6" s="19" t="s">
        <v>5</v>
      </c>
      <c r="C6" s="19" t="s">
        <v>11</v>
      </c>
      <c r="D6" s="19">
        <v>254</v>
      </c>
      <c r="E6" s="42">
        <v>5</v>
      </c>
      <c r="F6" s="19">
        <v>25</v>
      </c>
      <c r="G6" s="19">
        <v>7.2</v>
      </c>
      <c r="H6" s="19">
        <v>6</v>
      </c>
      <c r="I6" s="42">
        <v>1.85</v>
      </c>
      <c r="J6" s="20">
        <v>0.81100000000000005</v>
      </c>
      <c r="K6" s="20"/>
      <c r="L6" s="19"/>
      <c r="M6" s="59" t="s">
        <v>70</v>
      </c>
    </row>
    <row r="7" spans="1:13" ht="15.75" x14ac:dyDescent="0.2">
      <c r="A7" s="19" t="s">
        <v>34</v>
      </c>
      <c r="B7" s="19" t="s">
        <v>5</v>
      </c>
      <c r="C7" s="19" t="s">
        <v>11</v>
      </c>
      <c r="D7" s="19">
        <v>254</v>
      </c>
      <c r="E7" s="42">
        <v>5.7</v>
      </c>
      <c r="F7" s="19">
        <v>25</v>
      </c>
      <c r="G7" s="19">
        <v>7.2</v>
      </c>
      <c r="H7" s="19">
        <v>6</v>
      </c>
      <c r="I7" s="42">
        <v>2.2799999999999998</v>
      </c>
      <c r="J7" s="20">
        <v>0.81100000000000005</v>
      </c>
      <c r="K7" s="20"/>
      <c r="L7" s="19"/>
      <c r="M7" s="59" t="s">
        <v>70</v>
      </c>
    </row>
    <row r="8" spans="1:13" s="15" customFormat="1" ht="15.75" x14ac:dyDescent="0.2">
      <c r="A8" s="19" t="s">
        <v>34</v>
      </c>
      <c r="B8" s="19" t="s">
        <v>5</v>
      </c>
      <c r="C8" s="19" t="s">
        <v>51</v>
      </c>
      <c r="D8" s="19">
        <v>254</v>
      </c>
      <c r="E8" s="42">
        <v>6.16</v>
      </c>
      <c r="F8" s="19">
        <v>25</v>
      </c>
      <c r="G8" s="19">
        <v>7.2</v>
      </c>
      <c r="H8" s="19">
        <v>6</v>
      </c>
      <c r="I8" s="42">
        <v>2.77</v>
      </c>
      <c r="J8" s="20">
        <v>0.81100000000000005</v>
      </c>
      <c r="K8" s="20"/>
      <c r="L8" s="19"/>
      <c r="M8" s="59" t="s">
        <v>70</v>
      </c>
    </row>
    <row r="9" spans="1:13" s="15" customFormat="1" ht="15.75" x14ac:dyDescent="0.2">
      <c r="A9" s="19" t="s">
        <v>34</v>
      </c>
      <c r="B9" s="19" t="s">
        <v>5</v>
      </c>
      <c r="C9" s="19" t="s">
        <v>51</v>
      </c>
      <c r="D9" s="19">
        <v>254</v>
      </c>
      <c r="E9" s="42">
        <v>6.2</v>
      </c>
      <c r="F9" s="19">
        <v>25</v>
      </c>
      <c r="G9" s="19">
        <v>7.2</v>
      </c>
      <c r="H9" s="19">
        <v>6</v>
      </c>
      <c r="I9" s="42">
        <v>2.95</v>
      </c>
      <c r="J9" s="20">
        <v>0.81100000000000005</v>
      </c>
      <c r="K9" s="20"/>
      <c r="L9" s="19"/>
      <c r="M9" s="59" t="s">
        <v>70</v>
      </c>
    </row>
    <row r="10" spans="1:13" s="15" customFormat="1" ht="15.75" x14ac:dyDescent="0.2">
      <c r="A10" s="19" t="s">
        <v>34</v>
      </c>
      <c r="B10" s="19" t="s">
        <v>5</v>
      </c>
      <c r="C10" s="19" t="s">
        <v>51</v>
      </c>
      <c r="D10" s="19">
        <v>254</v>
      </c>
      <c r="E10" s="42">
        <v>7.05</v>
      </c>
      <c r="F10" s="19">
        <v>25</v>
      </c>
      <c r="G10" s="19">
        <v>7.2</v>
      </c>
      <c r="H10" s="19">
        <v>6</v>
      </c>
      <c r="I10" s="42">
        <v>3.67</v>
      </c>
      <c r="J10" s="20">
        <v>0.81100000000000005</v>
      </c>
      <c r="K10" s="20"/>
      <c r="L10" s="19"/>
      <c r="M10" s="59" t="s">
        <v>70</v>
      </c>
    </row>
    <row r="11" spans="1:13" ht="15.75" x14ac:dyDescent="0.2">
      <c r="A11" s="19" t="s">
        <v>34</v>
      </c>
      <c r="B11" s="19" t="s">
        <v>5</v>
      </c>
      <c r="C11" s="19" t="s">
        <v>11</v>
      </c>
      <c r="D11" s="19">
        <v>265</v>
      </c>
      <c r="E11" s="42">
        <v>2.29</v>
      </c>
      <c r="F11" s="19">
        <v>25</v>
      </c>
      <c r="G11" s="19">
        <v>7.2</v>
      </c>
      <c r="H11" s="19">
        <v>6</v>
      </c>
      <c r="I11" s="42">
        <v>0.84</v>
      </c>
      <c r="J11" s="20">
        <v>0.80500000000000005</v>
      </c>
      <c r="K11" s="20"/>
      <c r="L11" s="19"/>
      <c r="M11" s="59" t="s">
        <v>70</v>
      </c>
    </row>
    <row r="12" spans="1:13" ht="15.75" x14ac:dyDescent="0.2">
      <c r="A12" s="19" t="s">
        <v>34</v>
      </c>
      <c r="B12" s="19" t="s">
        <v>5</v>
      </c>
      <c r="C12" s="19" t="s">
        <v>11</v>
      </c>
      <c r="D12" s="19">
        <v>265</v>
      </c>
      <c r="E12" s="42">
        <v>3.07</v>
      </c>
      <c r="F12" s="19">
        <v>25</v>
      </c>
      <c r="G12" s="19">
        <v>7.2</v>
      </c>
      <c r="H12" s="19">
        <v>6</v>
      </c>
      <c r="I12" s="42">
        <v>1.23</v>
      </c>
      <c r="J12" s="20">
        <v>0.80500000000000005</v>
      </c>
      <c r="K12" s="20"/>
      <c r="L12" s="19"/>
      <c r="M12" s="59" t="s">
        <v>70</v>
      </c>
    </row>
    <row r="13" spans="1:13" s="15" customFormat="1" ht="15.75" x14ac:dyDescent="0.2">
      <c r="A13" s="19" t="s">
        <v>34</v>
      </c>
      <c r="B13" s="19" t="s">
        <v>5</v>
      </c>
      <c r="C13" s="19" t="s">
        <v>11</v>
      </c>
      <c r="D13" s="19">
        <v>265</v>
      </c>
      <c r="E13" s="42">
        <v>3.82</v>
      </c>
      <c r="F13" s="19">
        <v>25</v>
      </c>
      <c r="G13" s="19">
        <v>7.2</v>
      </c>
      <c r="H13" s="19">
        <v>6</v>
      </c>
      <c r="I13" s="42">
        <v>1.97</v>
      </c>
      <c r="J13" s="20">
        <v>0.80500000000000005</v>
      </c>
      <c r="K13" s="20"/>
      <c r="L13" s="19"/>
      <c r="M13" s="59" t="s">
        <v>70</v>
      </c>
    </row>
    <row r="14" spans="1:13" s="15" customFormat="1" ht="15.75" x14ac:dyDescent="0.2">
      <c r="A14" s="19" t="s">
        <v>34</v>
      </c>
      <c r="B14" s="19" t="s">
        <v>5</v>
      </c>
      <c r="C14" s="19" t="s">
        <v>11</v>
      </c>
      <c r="D14" s="19">
        <v>265</v>
      </c>
      <c r="E14" s="42">
        <v>5.36</v>
      </c>
      <c r="F14" s="19">
        <v>25</v>
      </c>
      <c r="G14" s="19">
        <v>7.2</v>
      </c>
      <c r="H14" s="19">
        <v>6</v>
      </c>
      <c r="I14" s="42">
        <v>3.49</v>
      </c>
      <c r="J14" s="20">
        <v>0.80500000000000005</v>
      </c>
      <c r="K14" s="20"/>
      <c r="L14" s="19"/>
      <c r="M14" s="59" t="s">
        <v>70</v>
      </c>
    </row>
    <row r="15" spans="1:13" s="15" customFormat="1" ht="15.75" x14ac:dyDescent="0.2">
      <c r="A15" s="19" t="s">
        <v>34</v>
      </c>
      <c r="B15" s="19" t="s">
        <v>5</v>
      </c>
      <c r="C15" s="19" t="s">
        <v>11</v>
      </c>
      <c r="D15" s="19">
        <v>265</v>
      </c>
      <c r="E15" s="42">
        <v>6.12</v>
      </c>
      <c r="F15" s="19">
        <v>25</v>
      </c>
      <c r="G15" s="19">
        <v>7.2</v>
      </c>
      <c r="H15" s="19">
        <v>6</v>
      </c>
      <c r="I15" s="42">
        <v>4</v>
      </c>
      <c r="J15" s="20">
        <v>0.80500000000000005</v>
      </c>
      <c r="K15" s="20"/>
      <c r="L15" s="19"/>
      <c r="M15" s="59" t="s">
        <v>70</v>
      </c>
    </row>
    <row r="16" spans="1:13" ht="15.75" x14ac:dyDescent="0.2">
      <c r="A16" s="19" t="s">
        <v>34</v>
      </c>
      <c r="B16" s="19" t="s">
        <v>5</v>
      </c>
      <c r="C16" s="19" t="s">
        <v>11</v>
      </c>
      <c r="D16" s="19">
        <v>280</v>
      </c>
      <c r="E16" s="42">
        <v>3.1</v>
      </c>
      <c r="F16" s="19">
        <v>25</v>
      </c>
      <c r="G16" s="19">
        <v>7.2</v>
      </c>
      <c r="H16" s="19">
        <v>6</v>
      </c>
      <c r="I16" s="42">
        <v>0.82</v>
      </c>
      <c r="J16" s="20">
        <v>0.56100000000000005</v>
      </c>
      <c r="K16" s="20"/>
      <c r="L16" s="19"/>
      <c r="M16" s="59" t="s">
        <v>70</v>
      </c>
    </row>
    <row r="17" spans="1:14" s="15" customFormat="1" ht="15.75" x14ac:dyDescent="0.2">
      <c r="A17" s="19" t="s">
        <v>34</v>
      </c>
      <c r="B17" s="19" t="s">
        <v>5</v>
      </c>
      <c r="C17" s="19" t="s">
        <v>11</v>
      </c>
      <c r="D17" s="19">
        <v>280</v>
      </c>
      <c r="E17" s="42">
        <v>4.66</v>
      </c>
      <c r="F17" s="19">
        <v>25</v>
      </c>
      <c r="G17" s="19">
        <v>7.2</v>
      </c>
      <c r="H17" s="19">
        <v>6</v>
      </c>
      <c r="I17" s="42">
        <v>1.33</v>
      </c>
      <c r="J17" s="20">
        <v>0.56100000000000005</v>
      </c>
      <c r="K17" s="20"/>
      <c r="L17" s="19"/>
      <c r="M17" s="59" t="s">
        <v>70</v>
      </c>
    </row>
    <row r="18" spans="1:14" s="15" customFormat="1" ht="15.75" x14ac:dyDescent="0.2">
      <c r="A18" s="19" t="s">
        <v>34</v>
      </c>
      <c r="B18" s="19" t="s">
        <v>5</v>
      </c>
      <c r="C18" s="19" t="s">
        <v>11</v>
      </c>
      <c r="D18" s="19">
        <v>280</v>
      </c>
      <c r="E18" s="42">
        <v>5.44</v>
      </c>
      <c r="F18" s="19">
        <v>25</v>
      </c>
      <c r="G18" s="19">
        <v>7.2</v>
      </c>
      <c r="H18" s="19">
        <v>6</v>
      </c>
      <c r="I18" s="42">
        <v>1.83</v>
      </c>
      <c r="J18" s="20">
        <v>0.56100000000000005</v>
      </c>
      <c r="K18" s="20"/>
      <c r="L18" s="19"/>
      <c r="M18" s="59" t="s">
        <v>70</v>
      </c>
    </row>
    <row r="19" spans="1:14" s="15" customFormat="1" ht="15.75" x14ac:dyDescent="0.2">
      <c r="A19" s="19" t="s">
        <v>34</v>
      </c>
      <c r="B19" s="19" t="s">
        <v>5</v>
      </c>
      <c r="C19" s="19" t="s">
        <v>11</v>
      </c>
      <c r="D19" s="19">
        <v>280</v>
      </c>
      <c r="E19" s="42">
        <v>6.2</v>
      </c>
      <c r="F19" s="19">
        <v>25</v>
      </c>
      <c r="G19" s="19">
        <v>7.2</v>
      </c>
      <c r="H19" s="19">
        <v>6</v>
      </c>
      <c r="I19" s="42">
        <v>2.2200000000000002</v>
      </c>
      <c r="J19" s="20">
        <v>0.56100000000000005</v>
      </c>
      <c r="K19" s="20"/>
      <c r="L19" s="19"/>
      <c r="M19" s="59" t="s">
        <v>70</v>
      </c>
    </row>
    <row r="20" spans="1:14" s="15" customFormat="1" ht="15.75" x14ac:dyDescent="0.2">
      <c r="A20" s="19" t="s">
        <v>34</v>
      </c>
      <c r="B20" s="19" t="s">
        <v>5</v>
      </c>
      <c r="C20" s="19" t="s">
        <v>11</v>
      </c>
      <c r="D20" s="19">
        <v>280</v>
      </c>
      <c r="E20" s="42">
        <v>7.78</v>
      </c>
      <c r="F20" s="19">
        <v>25</v>
      </c>
      <c r="G20" s="19">
        <v>7.2</v>
      </c>
      <c r="H20" s="19">
        <v>6</v>
      </c>
      <c r="I20" s="42">
        <v>3.27</v>
      </c>
      <c r="J20" s="20">
        <v>0.56100000000000005</v>
      </c>
      <c r="K20" s="20"/>
      <c r="L20" s="19"/>
      <c r="M20" s="59" t="s">
        <v>70</v>
      </c>
    </row>
    <row r="21" spans="1:14" ht="15.75" x14ac:dyDescent="0.2">
      <c r="A21" s="19" t="s">
        <v>34</v>
      </c>
      <c r="B21" s="19" t="s">
        <v>5</v>
      </c>
      <c r="C21" s="19" t="s">
        <v>11</v>
      </c>
      <c r="D21" s="19">
        <v>300</v>
      </c>
      <c r="E21" s="42">
        <v>20</v>
      </c>
      <c r="F21" s="19">
        <v>25</v>
      </c>
      <c r="G21" s="19">
        <v>7.2</v>
      </c>
      <c r="H21" s="19">
        <v>6</v>
      </c>
      <c r="I21" s="42">
        <v>0.28999999999999998</v>
      </c>
      <c r="J21" s="20">
        <v>6.3E-2</v>
      </c>
      <c r="K21" s="20"/>
      <c r="L21" s="19"/>
      <c r="M21" s="59" t="s">
        <v>70</v>
      </c>
    </row>
    <row r="22" spans="1:14" s="15" customFormat="1" ht="15.75" x14ac:dyDescent="0.2">
      <c r="A22" s="19" t="s">
        <v>34</v>
      </c>
      <c r="B22" s="19" t="s">
        <v>5</v>
      </c>
      <c r="C22" s="19" t="s">
        <v>11</v>
      </c>
      <c r="D22" s="19">
        <v>300</v>
      </c>
      <c r="E22" s="42">
        <v>50.3</v>
      </c>
      <c r="F22" s="19">
        <v>25</v>
      </c>
      <c r="G22" s="19">
        <v>7.2</v>
      </c>
      <c r="H22" s="19">
        <v>6</v>
      </c>
      <c r="I22" s="42">
        <v>1.6</v>
      </c>
      <c r="J22" s="20">
        <v>6.3E-2</v>
      </c>
      <c r="K22" s="20"/>
      <c r="L22" s="19"/>
      <c r="M22" s="59" t="s">
        <v>70</v>
      </c>
    </row>
    <row r="23" spans="1:14" s="15" customFormat="1" ht="15.75" x14ac:dyDescent="0.2">
      <c r="A23" s="19" t="s">
        <v>34</v>
      </c>
      <c r="B23" s="19" t="s">
        <v>5</v>
      </c>
      <c r="C23" s="19" t="s">
        <v>11</v>
      </c>
      <c r="D23" s="19">
        <v>300</v>
      </c>
      <c r="E23" s="42">
        <v>78.06</v>
      </c>
      <c r="F23" s="19">
        <v>25</v>
      </c>
      <c r="G23" s="19">
        <v>7.2</v>
      </c>
      <c r="H23" s="19">
        <v>6</v>
      </c>
      <c r="I23" s="42">
        <v>3.6</v>
      </c>
      <c r="J23" s="20">
        <v>6.3E-2</v>
      </c>
      <c r="K23" s="20"/>
      <c r="L23" s="19"/>
      <c r="M23" s="59" t="s">
        <v>70</v>
      </c>
    </row>
    <row r="24" spans="1:14" ht="15.75" x14ac:dyDescent="0.2">
      <c r="A24" s="67" t="s">
        <v>37</v>
      </c>
      <c r="B24" s="20" t="s">
        <v>13</v>
      </c>
      <c r="C24" s="20" t="s">
        <v>33</v>
      </c>
      <c r="D24" s="19">
        <v>254</v>
      </c>
      <c r="E24" s="42">
        <v>20.66</v>
      </c>
      <c r="F24" s="19">
        <v>25</v>
      </c>
      <c r="G24" s="19">
        <v>7.2</v>
      </c>
      <c r="H24" s="19">
        <v>6</v>
      </c>
      <c r="I24" s="42">
        <v>0.78</v>
      </c>
      <c r="J24" s="20">
        <v>9.9000000000000005E-2</v>
      </c>
      <c r="K24" s="20"/>
      <c r="L24" s="19"/>
      <c r="M24" s="59" t="s">
        <v>70</v>
      </c>
      <c r="N24" s="77" t="s">
        <v>197</v>
      </c>
    </row>
    <row r="25" spans="1:14" s="15" customFormat="1" ht="15.75" x14ac:dyDescent="0.2">
      <c r="A25" s="67" t="s">
        <v>37</v>
      </c>
      <c r="B25" s="20" t="s">
        <v>13</v>
      </c>
      <c r="C25" s="20" t="s">
        <v>33</v>
      </c>
      <c r="D25" s="19">
        <v>254</v>
      </c>
      <c r="E25" s="42">
        <v>25.2</v>
      </c>
      <c r="F25" s="19">
        <v>25</v>
      </c>
      <c r="G25" s="19">
        <v>7.2</v>
      </c>
      <c r="H25" s="19">
        <v>6</v>
      </c>
      <c r="I25" s="42">
        <v>1.27</v>
      </c>
      <c r="J25" s="20">
        <v>9.9000000000000005E-2</v>
      </c>
      <c r="K25" s="20"/>
      <c r="L25" s="19"/>
      <c r="M25" s="59" t="s">
        <v>70</v>
      </c>
    </row>
    <row r="26" spans="1:14" s="15" customFormat="1" ht="15.75" x14ac:dyDescent="0.2">
      <c r="A26" s="67" t="s">
        <v>37</v>
      </c>
      <c r="B26" s="20" t="s">
        <v>13</v>
      </c>
      <c r="C26" s="20" t="s">
        <v>33</v>
      </c>
      <c r="D26" s="19">
        <v>254</v>
      </c>
      <c r="E26" s="42">
        <v>32.049999999999997</v>
      </c>
      <c r="F26" s="19">
        <v>25</v>
      </c>
      <c r="G26" s="19">
        <v>7.2</v>
      </c>
      <c r="H26" s="19">
        <v>6</v>
      </c>
      <c r="I26" s="42">
        <v>1.94</v>
      </c>
      <c r="J26" s="20">
        <v>9.9000000000000005E-2</v>
      </c>
      <c r="K26" s="20"/>
      <c r="L26" s="19"/>
      <c r="M26" s="59" t="s">
        <v>70</v>
      </c>
    </row>
    <row r="27" spans="1:14" s="15" customFormat="1" ht="15.75" x14ac:dyDescent="0.2">
      <c r="A27" s="67" t="s">
        <v>37</v>
      </c>
      <c r="B27" s="20" t="s">
        <v>13</v>
      </c>
      <c r="C27" s="20" t="s">
        <v>33</v>
      </c>
      <c r="D27" s="19">
        <v>254</v>
      </c>
      <c r="E27" s="42">
        <v>44.68</v>
      </c>
      <c r="F27" s="19">
        <v>25</v>
      </c>
      <c r="G27" s="19">
        <v>7.2</v>
      </c>
      <c r="H27" s="19">
        <v>6</v>
      </c>
      <c r="I27" s="42">
        <v>3.48</v>
      </c>
      <c r="J27" s="20">
        <v>9.9000000000000005E-2</v>
      </c>
      <c r="K27" s="20"/>
      <c r="L27" s="19"/>
      <c r="M27" s="59" t="s">
        <v>70</v>
      </c>
    </row>
    <row r="28" spans="1:14" ht="15.75" x14ac:dyDescent="0.2">
      <c r="A28" s="67" t="s">
        <v>37</v>
      </c>
      <c r="B28" s="20" t="s">
        <v>13</v>
      </c>
      <c r="C28" s="20" t="s">
        <v>14</v>
      </c>
      <c r="D28" s="19">
        <v>265</v>
      </c>
      <c r="E28" s="42">
        <v>8.11</v>
      </c>
      <c r="F28" s="19">
        <v>25</v>
      </c>
      <c r="G28" s="19">
        <v>7.2</v>
      </c>
      <c r="H28" s="19">
        <v>6</v>
      </c>
      <c r="I28" s="42">
        <v>0.67</v>
      </c>
      <c r="J28" s="20">
        <v>0.17399999999999999</v>
      </c>
      <c r="K28" s="20"/>
      <c r="L28" s="19"/>
      <c r="M28" s="59" t="s">
        <v>70</v>
      </c>
    </row>
    <row r="29" spans="1:14" s="15" customFormat="1" ht="15.75" x14ac:dyDescent="0.2">
      <c r="A29" s="67" t="s">
        <v>37</v>
      </c>
      <c r="B29" s="20" t="s">
        <v>13</v>
      </c>
      <c r="C29" s="20" t="s">
        <v>33</v>
      </c>
      <c r="D29" s="19">
        <v>265</v>
      </c>
      <c r="E29" s="42">
        <v>12.08</v>
      </c>
      <c r="F29" s="19">
        <v>25</v>
      </c>
      <c r="G29" s="19">
        <v>7.2</v>
      </c>
      <c r="H29" s="19">
        <v>6</v>
      </c>
      <c r="I29" s="42">
        <v>1.21</v>
      </c>
      <c r="J29" s="20">
        <v>0.17399999999999999</v>
      </c>
      <c r="K29" s="20"/>
      <c r="L29" s="19"/>
      <c r="M29" s="59" t="s">
        <v>70</v>
      </c>
    </row>
    <row r="30" spans="1:14" s="15" customFormat="1" ht="15.75" x14ac:dyDescent="0.2">
      <c r="A30" s="67" t="s">
        <v>37</v>
      </c>
      <c r="B30" s="20" t="s">
        <v>13</v>
      </c>
      <c r="C30" s="20" t="s">
        <v>33</v>
      </c>
      <c r="D30" s="19">
        <v>265</v>
      </c>
      <c r="E30" s="42">
        <v>16.23</v>
      </c>
      <c r="F30" s="19">
        <v>25</v>
      </c>
      <c r="G30" s="19">
        <v>7.2</v>
      </c>
      <c r="H30" s="19">
        <v>6</v>
      </c>
      <c r="I30" s="42">
        <v>2.02</v>
      </c>
      <c r="J30" s="20">
        <v>0.17399999999999999</v>
      </c>
      <c r="K30" s="20"/>
      <c r="L30" s="19"/>
      <c r="M30" s="59" t="s">
        <v>70</v>
      </c>
    </row>
    <row r="31" spans="1:14" s="15" customFormat="1" ht="15.75" x14ac:dyDescent="0.2">
      <c r="A31" s="67" t="s">
        <v>37</v>
      </c>
      <c r="B31" s="20" t="s">
        <v>13</v>
      </c>
      <c r="C31" s="20" t="s">
        <v>33</v>
      </c>
      <c r="D31" s="19">
        <v>265</v>
      </c>
      <c r="E31" s="42">
        <v>20.57</v>
      </c>
      <c r="F31" s="19">
        <v>25</v>
      </c>
      <c r="G31" s="19">
        <v>7.2</v>
      </c>
      <c r="H31" s="19">
        <v>6</v>
      </c>
      <c r="I31" s="42">
        <v>2.8</v>
      </c>
      <c r="J31" s="20">
        <v>0.17399999999999999</v>
      </c>
      <c r="K31" s="20"/>
      <c r="L31" s="19"/>
      <c r="M31" s="59" t="s">
        <v>70</v>
      </c>
    </row>
    <row r="32" spans="1:14" ht="15.75" x14ac:dyDescent="0.2">
      <c r="A32" s="67" t="s">
        <v>37</v>
      </c>
      <c r="B32" s="20" t="s">
        <v>13</v>
      </c>
      <c r="C32" s="20" t="s">
        <v>14</v>
      </c>
      <c r="D32" s="19">
        <v>280</v>
      </c>
      <c r="E32" s="42">
        <v>21.25</v>
      </c>
      <c r="F32" s="19">
        <v>25</v>
      </c>
      <c r="G32" s="19">
        <v>7.2</v>
      </c>
      <c r="H32" s="19">
        <v>6</v>
      </c>
      <c r="I32" s="42">
        <v>1.41</v>
      </c>
      <c r="J32" s="20">
        <v>0.104</v>
      </c>
      <c r="K32" s="20"/>
      <c r="L32" s="19"/>
      <c r="M32" s="59" t="s">
        <v>70</v>
      </c>
    </row>
    <row r="33" spans="1:13" s="15" customFormat="1" ht="15.75" x14ac:dyDescent="0.2">
      <c r="A33" s="67" t="s">
        <v>37</v>
      </c>
      <c r="B33" s="20" t="s">
        <v>13</v>
      </c>
      <c r="C33" s="20" t="s">
        <v>14</v>
      </c>
      <c r="D33" s="19">
        <v>280</v>
      </c>
      <c r="E33" s="42">
        <v>25.58</v>
      </c>
      <c r="F33" s="19">
        <v>25</v>
      </c>
      <c r="G33" s="19">
        <v>7.2</v>
      </c>
      <c r="H33" s="19">
        <v>6</v>
      </c>
      <c r="I33" s="42">
        <v>1.76</v>
      </c>
      <c r="J33" s="20">
        <v>0.104</v>
      </c>
      <c r="K33" s="20"/>
      <c r="L33" s="19"/>
      <c r="M33" s="59" t="s">
        <v>70</v>
      </c>
    </row>
    <row r="34" spans="1:13" s="15" customFormat="1" ht="15.75" x14ac:dyDescent="0.2">
      <c r="A34" s="67" t="s">
        <v>37</v>
      </c>
      <c r="B34" s="20" t="s">
        <v>13</v>
      </c>
      <c r="C34" s="20" t="s">
        <v>14</v>
      </c>
      <c r="D34" s="19">
        <v>280</v>
      </c>
      <c r="E34" s="42">
        <v>29.91</v>
      </c>
      <c r="F34" s="19">
        <v>25</v>
      </c>
      <c r="G34" s="19">
        <v>7.2</v>
      </c>
      <c r="H34" s="19">
        <v>6</v>
      </c>
      <c r="I34" s="42">
        <v>2.35</v>
      </c>
      <c r="J34" s="20">
        <v>0.104</v>
      </c>
      <c r="K34" s="20"/>
      <c r="L34" s="19"/>
      <c r="M34" s="59" t="s">
        <v>70</v>
      </c>
    </row>
    <row r="35" spans="1:13" s="15" customFormat="1" ht="15.75" x14ac:dyDescent="0.2">
      <c r="A35" s="67" t="s">
        <v>37</v>
      </c>
      <c r="B35" s="20" t="s">
        <v>13</v>
      </c>
      <c r="C35" s="20" t="s">
        <v>14</v>
      </c>
      <c r="D35" s="19">
        <v>280</v>
      </c>
      <c r="E35" s="42">
        <v>34.06</v>
      </c>
      <c r="F35" s="19">
        <v>25</v>
      </c>
      <c r="G35" s="19">
        <v>7.2</v>
      </c>
      <c r="H35" s="19">
        <v>6</v>
      </c>
      <c r="I35" s="42">
        <v>2.97</v>
      </c>
      <c r="J35" s="20">
        <v>0.104</v>
      </c>
      <c r="K35" s="20"/>
      <c r="L35" s="19"/>
      <c r="M35" s="59" t="s">
        <v>70</v>
      </c>
    </row>
    <row r="36" spans="1:13" s="15" customFormat="1" ht="15.75" x14ac:dyDescent="0.2">
      <c r="A36" s="67" t="s">
        <v>37</v>
      </c>
      <c r="B36" s="20" t="s">
        <v>13</v>
      </c>
      <c r="C36" s="20" t="s">
        <v>14</v>
      </c>
      <c r="D36" s="19">
        <v>300</v>
      </c>
      <c r="E36" s="42">
        <v>745.02</v>
      </c>
      <c r="F36" s="19">
        <v>25</v>
      </c>
      <c r="G36" s="19">
        <v>7.2</v>
      </c>
      <c r="H36" s="19">
        <v>6</v>
      </c>
      <c r="I36" s="42">
        <v>1.31</v>
      </c>
      <c r="J36" s="20">
        <v>5.0000000000000001E-3</v>
      </c>
      <c r="K36" s="20"/>
      <c r="L36" s="19"/>
      <c r="M36" s="59" t="s">
        <v>70</v>
      </c>
    </row>
    <row r="37" spans="1:13" ht="15.75" x14ac:dyDescent="0.2">
      <c r="A37" s="67" t="s">
        <v>37</v>
      </c>
      <c r="B37" s="20" t="s">
        <v>13</v>
      </c>
      <c r="C37" s="20" t="s">
        <v>14</v>
      </c>
      <c r="D37" s="19">
        <v>300</v>
      </c>
      <c r="E37" s="42">
        <v>916.42</v>
      </c>
      <c r="F37" s="19">
        <v>25</v>
      </c>
      <c r="G37" s="19">
        <v>7.2</v>
      </c>
      <c r="H37" s="19">
        <v>6</v>
      </c>
      <c r="I37" s="42">
        <v>2.2400000000000002</v>
      </c>
      <c r="J37" s="20">
        <v>5.0000000000000001E-3</v>
      </c>
      <c r="K37" s="20"/>
      <c r="L37" s="19"/>
      <c r="M37" s="59" t="s">
        <v>70</v>
      </c>
    </row>
    <row r="38" spans="1:13" s="15" customFormat="1" ht="15.75" x14ac:dyDescent="0.2">
      <c r="A38" s="67" t="s">
        <v>37</v>
      </c>
      <c r="B38" s="20" t="s">
        <v>13</v>
      </c>
      <c r="C38" s="20" t="s">
        <v>14</v>
      </c>
      <c r="D38" s="19">
        <v>300</v>
      </c>
      <c r="E38" s="42">
        <v>1153.72</v>
      </c>
      <c r="F38" s="19">
        <v>25</v>
      </c>
      <c r="G38" s="19">
        <v>7.2</v>
      </c>
      <c r="H38" s="19">
        <v>6</v>
      </c>
      <c r="I38" s="42">
        <v>3.41</v>
      </c>
      <c r="J38" s="20">
        <v>5.0000000000000001E-3</v>
      </c>
      <c r="K38" s="20"/>
      <c r="L38" s="19"/>
      <c r="M38" s="59" t="s">
        <v>70</v>
      </c>
    </row>
    <row r="39" spans="1:13" ht="15.75" x14ac:dyDescent="0.2">
      <c r="A39" s="20" t="s">
        <v>15</v>
      </c>
      <c r="B39" s="20" t="s">
        <v>16</v>
      </c>
      <c r="C39" s="20" t="s">
        <v>17</v>
      </c>
      <c r="D39" s="19">
        <v>254</v>
      </c>
      <c r="E39" s="42">
        <v>1.21</v>
      </c>
      <c r="F39" s="19">
        <v>25</v>
      </c>
      <c r="G39" s="19">
        <v>7.2</v>
      </c>
      <c r="H39" s="19">
        <v>6</v>
      </c>
      <c r="I39" s="42">
        <v>0.69</v>
      </c>
      <c r="J39" s="20">
        <v>0.66200000000000003</v>
      </c>
      <c r="K39" s="20"/>
      <c r="L39" s="19"/>
      <c r="M39" s="59" t="s">
        <v>70</v>
      </c>
    </row>
    <row r="40" spans="1:13" ht="15.75" x14ac:dyDescent="0.2">
      <c r="A40" s="20" t="s">
        <v>201</v>
      </c>
      <c r="B40" s="20" t="s">
        <v>16</v>
      </c>
      <c r="C40" s="20" t="s">
        <v>17</v>
      </c>
      <c r="D40" s="19">
        <v>254</v>
      </c>
      <c r="E40" s="42">
        <v>1.93</v>
      </c>
      <c r="F40" s="19">
        <v>25</v>
      </c>
      <c r="G40" s="19">
        <v>7.2</v>
      </c>
      <c r="H40" s="19">
        <v>6</v>
      </c>
      <c r="I40" s="42">
        <v>1.1599999999999999</v>
      </c>
      <c r="J40" s="20">
        <v>0.66200000000000003</v>
      </c>
      <c r="K40" s="20"/>
      <c r="L40" s="19"/>
      <c r="M40" s="59" t="s">
        <v>70</v>
      </c>
    </row>
    <row r="41" spans="1:13" ht="15.75" x14ac:dyDescent="0.2">
      <c r="A41" s="20" t="s">
        <v>15</v>
      </c>
      <c r="B41" s="20" t="s">
        <v>16</v>
      </c>
      <c r="C41" s="20" t="s">
        <v>17</v>
      </c>
      <c r="D41" s="19">
        <v>254</v>
      </c>
      <c r="E41" s="42">
        <v>2.44</v>
      </c>
      <c r="F41" s="19">
        <v>25</v>
      </c>
      <c r="G41" s="19">
        <v>7.2</v>
      </c>
      <c r="H41" s="19">
        <v>6</v>
      </c>
      <c r="I41" s="42">
        <v>1.46</v>
      </c>
      <c r="J41" s="20">
        <v>0.66200000000000003</v>
      </c>
      <c r="K41" s="20"/>
      <c r="L41" s="19"/>
      <c r="M41" s="59" t="s">
        <v>70</v>
      </c>
    </row>
    <row r="42" spans="1:13" s="15" customFormat="1" ht="15.75" x14ac:dyDescent="0.2">
      <c r="A42" s="20" t="s">
        <v>15</v>
      </c>
      <c r="B42" s="20" t="s">
        <v>16</v>
      </c>
      <c r="C42" s="20" t="s">
        <v>17</v>
      </c>
      <c r="D42" s="19">
        <v>254</v>
      </c>
      <c r="E42" s="42">
        <v>3.23</v>
      </c>
      <c r="F42" s="19">
        <v>25</v>
      </c>
      <c r="G42" s="19">
        <v>7.2</v>
      </c>
      <c r="H42" s="19">
        <v>6</v>
      </c>
      <c r="I42" s="42">
        <v>2.11</v>
      </c>
      <c r="J42" s="20">
        <v>0.66200000000000003</v>
      </c>
      <c r="K42" s="20"/>
      <c r="L42" s="19"/>
      <c r="M42" s="59" t="s">
        <v>70</v>
      </c>
    </row>
    <row r="43" spans="1:13" s="15" customFormat="1" ht="15.75" x14ac:dyDescent="0.2">
      <c r="A43" s="20" t="s">
        <v>15</v>
      </c>
      <c r="B43" s="20" t="s">
        <v>16</v>
      </c>
      <c r="C43" s="20" t="s">
        <v>17</v>
      </c>
      <c r="D43" s="19">
        <v>254</v>
      </c>
      <c r="E43" s="42">
        <v>4.37</v>
      </c>
      <c r="F43" s="19">
        <v>25</v>
      </c>
      <c r="G43" s="19">
        <v>7.2</v>
      </c>
      <c r="H43" s="19">
        <v>6</v>
      </c>
      <c r="I43" s="42">
        <v>2.65</v>
      </c>
      <c r="J43" s="20">
        <v>0.66200000000000003</v>
      </c>
      <c r="K43" s="20"/>
      <c r="L43" s="19"/>
      <c r="M43" s="59" t="s">
        <v>70</v>
      </c>
    </row>
    <row r="44" spans="1:13" ht="15.75" x14ac:dyDescent="0.2">
      <c r="A44" s="20" t="s">
        <v>15</v>
      </c>
      <c r="B44" s="20" t="s">
        <v>16</v>
      </c>
      <c r="C44" s="20" t="s">
        <v>17</v>
      </c>
      <c r="D44" s="19">
        <v>265</v>
      </c>
      <c r="E44" s="42">
        <v>2.37</v>
      </c>
      <c r="F44" s="19">
        <v>25</v>
      </c>
      <c r="G44" s="19">
        <v>7.2</v>
      </c>
      <c r="H44" s="19">
        <v>6</v>
      </c>
      <c r="I44" s="42">
        <v>2.2000000000000002</v>
      </c>
      <c r="J44" s="20">
        <v>0.86</v>
      </c>
      <c r="K44" s="20"/>
      <c r="L44" s="19"/>
      <c r="M44" s="59" t="s">
        <v>70</v>
      </c>
    </row>
    <row r="45" spans="1:13" ht="15.75" x14ac:dyDescent="0.2">
      <c r="A45" s="20" t="s">
        <v>15</v>
      </c>
      <c r="B45" s="20" t="s">
        <v>16</v>
      </c>
      <c r="C45" s="20" t="s">
        <v>17</v>
      </c>
      <c r="D45" s="19">
        <v>265</v>
      </c>
      <c r="E45" s="42">
        <v>3.16</v>
      </c>
      <c r="F45" s="19">
        <v>25</v>
      </c>
      <c r="G45" s="19">
        <v>7.2</v>
      </c>
      <c r="H45" s="19">
        <v>6</v>
      </c>
      <c r="I45" s="42">
        <v>3.04</v>
      </c>
      <c r="J45" s="20">
        <v>0.86</v>
      </c>
      <c r="K45" s="20"/>
      <c r="L45" s="19"/>
      <c r="M45" s="59" t="s">
        <v>70</v>
      </c>
    </row>
    <row r="46" spans="1:13" s="15" customFormat="1" ht="15.75" x14ac:dyDescent="0.2">
      <c r="A46" s="20" t="s">
        <v>15</v>
      </c>
      <c r="B46" s="20" t="s">
        <v>16</v>
      </c>
      <c r="C46" s="20" t="s">
        <v>17</v>
      </c>
      <c r="D46" s="19">
        <v>265</v>
      </c>
      <c r="E46" s="42">
        <v>3.94</v>
      </c>
      <c r="F46" s="19">
        <v>25</v>
      </c>
      <c r="G46" s="19">
        <v>7.2</v>
      </c>
      <c r="H46" s="19">
        <v>6</v>
      </c>
      <c r="I46" s="42">
        <v>3.6</v>
      </c>
      <c r="J46" s="20">
        <v>0.86</v>
      </c>
      <c r="K46" s="20"/>
      <c r="L46" s="19"/>
      <c r="M46" s="59" t="s">
        <v>70</v>
      </c>
    </row>
    <row r="47" spans="1:13" s="15" customFormat="1" ht="15.75" x14ac:dyDescent="0.2">
      <c r="A47" s="20" t="s">
        <v>15</v>
      </c>
      <c r="B47" s="20" t="s">
        <v>16</v>
      </c>
      <c r="C47" s="20" t="s">
        <v>17</v>
      </c>
      <c r="D47" s="19">
        <v>265</v>
      </c>
      <c r="E47" s="42">
        <v>4.6900000000000004</v>
      </c>
      <c r="F47" s="19">
        <v>25</v>
      </c>
      <c r="G47" s="19">
        <v>7.2</v>
      </c>
      <c r="H47" s="19">
        <v>6</v>
      </c>
      <c r="I47" s="42">
        <v>4.2</v>
      </c>
      <c r="J47" s="20">
        <v>0.86</v>
      </c>
      <c r="K47" s="20"/>
      <c r="L47" s="19"/>
      <c r="M47" s="59" t="s">
        <v>70</v>
      </c>
    </row>
    <row r="48" spans="1:13" ht="15.75" x14ac:dyDescent="0.2">
      <c r="A48" s="20" t="s">
        <v>15</v>
      </c>
      <c r="B48" s="20" t="s">
        <v>16</v>
      </c>
      <c r="C48" s="20" t="s">
        <v>17</v>
      </c>
      <c r="D48" s="19">
        <v>280</v>
      </c>
      <c r="E48" s="42">
        <v>2.44</v>
      </c>
      <c r="F48" s="19">
        <v>25</v>
      </c>
      <c r="G48" s="19">
        <v>7.2</v>
      </c>
      <c r="H48" s="19">
        <v>6</v>
      </c>
      <c r="I48" s="42">
        <v>0.89</v>
      </c>
      <c r="J48" s="20">
        <v>0.45300000000000001</v>
      </c>
      <c r="K48" s="20"/>
      <c r="L48" s="19"/>
      <c r="M48" s="59" t="s">
        <v>70</v>
      </c>
    </row>
    <row r="49" spans="1:13" ht="15.75" x14ac:dyDescent="0.2">
      <c r="A49" s="20" t="s">
        <v>15</v>
      </c>
      <c r="B49" s="20" t="s">
        <v>16</v>
      </c>
      <c r="C49" s="20" t="s">
        <v>17</v>
      </c>
      <c r="D49" s="19">
        <v>280</v>
      </c>
      <c r="E49" s="42">
        <v>4.87</v>
      </c>
      <c r="F49" s="19">
        <v>25</v>
      </c>
      <c r="G49" s="19">
        <v>7.2</v>
      </c>
      <c r="H49" s="19">
        <v>6</v>
      </c>
      <c r="I49" s="42">
        <v>2.02</v>
      </c>
      <c r="J49" s="20">
        <v>0.45300000000000001</v>
      </c>
      <c r="K49" s="20"/>
      <c r="L49" s="19"/>
      <c r="M49" s="59" t="s">
        <v>70</v>
      </c>
    </row>
    <row r="50" spans="1:13" ht="15.75" x14ac:dyDescent="0.2">
      <c r="A50" s="20" t="s">
        <v>15</v>
      </c>
      <c r="B50" s="20" t="s">
        <v>16</v>
      </c>
      <c r="C50" s="20" t="s">
        <v>17</v>
      </c>
      <c r="D50" s="19">
        <v>280</v>
      </c>
      <c r="E50" s="42">
        <v>7.3</v>
      </c>
      <c r="F50" s="19">
        <v>25</v>
      </c>
      <c r="G50" s="19">
        <v>7.2</v>
      </c>
      <c r="H50" s="19">
        <v>6</v>
      </c>
      <c r="I50" s="42">
        <v>3.2</v>
      </c>
      <c r="J50" s="20">
        <v>0.45300000000000001</v>
      </c>
      <c r="K50" s="20"/>
      <c r="L50" s="19"/>
      <c r="M50" s="59" t="s">
        <v>70</v>
      </c>
    </row>
    <row r="51" spans="1:13" ht="15.75" x14ac:dyDescent="0.2">
      <c r="A51" s="20" t="s">
        <v>15</v>
      </c>
      <c r="B51" s="20" t="s">
        <v>16</v>
      </c>
      <c r="C51" s="20" t="s">
        <v>17</v>
      </c>
      <c r="D51" s="19">
        <v>280</v>
      </c>
      <c r="E51" s="42">
        <v>8.9</v>
      </c>
      <c r="F51" s="19">
        <v>25</v>
      </c>
      <c r="G51" s="19">
        <v>7.2</v>
      </c>
      <c r="H51" s="19">
        <v>6</v>
      </c>
      <c r="I51" s="42">
        <v>4.08</v>
      </c>
      <c r="J51" s="20">
        <v>0.45300000000000001</v>
      </c>
      <c r="K51" s="20"/>
      <c r="L51" s="19"/>
      <c r="M51" s="59" t="s">
        <v>70</v>
      </c>
    </row>
    <row r="52" spans="1:13" ht="15.75" x14ac:dyDescent="0.2">
      <c r="A52" s="20" t="s">
        <v>15</v>
      </c>
      <c r="B52" s="20" t="s">
        <v>16</v>
      </c>
      <c r="C52" s="20" t="s">
        <v>17</v>
      </c>
      <c r="D52" s="19">
        <v>300</v>
      </c>
      <c r="E52" s="42">
        <v>18.079999999999998</v>
      </c>
      <c r="F52" s="19">
        <v>25</v>
      </c>
      <c r="G52" s="19">
        <v>7.2</v>
      </c>
      <c r="H52" s="19">
        <v>6</v>
      </c>
      <c r="I52" s="42">
        <v>0.62</v>
      </c>
      <c r="J52" s="20">
        <v>4.8000000000000001E-2</v>
      </c>
      <c r="K52" s="20"/>
      <c r="L52" s="19"/>
      <c r="M52" s="59" t="s">
        <v>70</v>
      </c>
    </row>
    <row r="53" spans="1:13" ht="15.75" x14ac:dyDescent="0.2">
      <c r="A53" s="20" t="s">
        <v>15</v>
      </c>
      <c r="B53" s="20" t="s">
        <v>16</v>
      </c>
      <c r="C53" s="20" t="s">
        <v>17</v>
      </c>
      <c r="D53" s="19">
        <v>300</v>
      </c>
      <c r="E53" s="42">
        <v>35.950000000000003</v>
      </c>
      <c r="F53" s="19">
        <v>25</v>
      </c>
      <c r="G53" s="19">
        <v>7.2</v>
      </c>
      <c r="H53" s="19">
        <v>6</v>
      </c>
      <c r="I53" s="42">
        <v>1.62</v>
      </c>
      <c r="J53" s="20">
        <v>4.8000000000000001E-2</v>
      </c>
      <c r="K53" s="20"/>
      <c r="L53" s="19"/>
      <c r="M53" s="59" t="s">
        <v>70</v>
      </c>
    </row>
    <row r="54" spans="1:13" ht="15.75" x14ac:dyDescent="0.2">
      <c r="A54" s="20" t="s">
        <v>15</v>
      </c>
      <c r="B54" s="20" t="s">
        <v>16</v>
      </c>
      <c r="C54" s="20" t="s">
        <v>17</v>
      </c>
      <c r="D54" s="19">
        <v>300</v>
      </c>
      <c r="E54" s="42">
        <v>54.25</v>
      </c>
      <c r="F54" s="19">
        <v>25</v>
      </c>
      <c r="G54" s="19">
        <v>7.2</v>
      </c>
      <c r="H54" s="19">
        <v>6</v>
      </c>
      <c r="I54" s="42">
        <v>2.65</v>
      </c>
      <c r="J54" s="20">
        <v>4.8000000000000001E-2</v>
      </c>
      <c r="K54" s="20"/>
      <c r="L54" s="19"/>
      <c r="M54" s="59" t="s">
        <v>70</v>
      </c>
    </row>
    <row r="55" spans="1:13" ht="15.75" x14ac:dyDescent="0.2">
      <c r="A55" s="20" t="s">
        <v>15</v>
      </c>
      <c r="B55" s="20" t="s">
        <v>16</v>
      </c>
      <c r="C55" s="20" t="s">
        <v>17</v>
      </c>
      <c r="D55" s="19">
        <v>300</v>
      </c>
      <c r="E55" s="42">
        <v>72.400000000000006</v>
      </c>
      <c r="F55" s="19">
        <v>25</v>
      </c>
      <c r="G55" s="19">
        <v>7.2</v>
      </c>
      <c r="H55" s="19">
        <v>6</v>
      </c>
      <c r="I55" s="42">
        <v>3.4</v>
      </c>
      <c r="J55" s="20">
        <v>4.8000000000000001E-2</v>
      </c>
      <c r="K55" s="20"/>
      <c r="L55" s="19"/>
      <c r="M55" s="59" t="s">
        <v>70</v>
      </c>
    </row>
    <row r="56" spans="1:13" ht="15.75" x14ac:dyDescent="0.2">
      <c r="A56" s="20" t="s">
        <v>18</v>
      </c>
      <c r="B56" s="20" t="s">
        <v>19</v>
      </c>
      <c r="C56" s="20" t="s">
        <v>20</v>
      </c>
      <c r="D56" s="19">
        <v>254</v>
      </c>
      <c r="E56" s="42">
        <v>3.9</v>
      </c>
      <c r="F56" s="19">
        <v>25</v>
      </c>
      <c r="G56" s="19">
        <v>7.2</v>
      </c>
      <c r="H56" s="19">
        <v>6</v>
      </c>
      <c r="I56" s="42">
        <v>1.37</v>
      </c>
      <c r="J56" s="20">
        <v>4.8000000000000001E-2</v>
      </c>
      <c r="K56" s="20"/>
      <c r="L56" s="19"/>
      <c r="M56" s="59" t="s">
        <v>70</v>
      </c>
    </row>
    <row r="57" spans="1:13" s="15" customFormat="1" ht="15.75" x14ac:dyDescent="0.2">
      <c r="A57" s="20" t="s">
        <v>18</v>
      </c>
      <c r="B57" s="20" t="s">
        <v>19</v>
      </c>
      <c r="C57" s="20" t="s">
        <v>20</v>
      </c>
      <c r="D57" s="19">
        <v>254</v>
      </c>
      <c r="E57" s="42">
        <v>5.82</v>
      </c>
      <c r="F57" s="19">
        <v>25</v>
      </c>
      <c r="G57" s="19">
        <v>7.2</v>
      </c>
      <c r="H57" s="19">
        <v>6</v>
      </c>
      <c r="I57" s="42">
        <v>2.25</v>
      </c>
      <c r="J57" s="20">
        <v>4.8000000000000001E-2</v>
      </c>
      <c r="K57" s="20"/>
      <c r="L57" s="19"/>
      <c r="M57" s="59" t="s">
        <v>70</v>
      </c>
    </row>
    <row r="58" spans="1:13" s="15" customFormat="1" ht="15.75" x14ac:dyDescent="0.2">
      <c r="A58" s="20" t="s">
        <v>18</v>
      </c>
      <c r="B58" s="20" t="s">
        <v>19</v>
      </c>
      <c r="C58" s="20" t="s">
        <v>20</v>
      </c>
      <c r="D58" s="19">
        <v>254</v>
      </c>
      <c r="E58" s="42">
        <v>7.77</v>
      </c>
      <c r="F58" s="19">
        <v>25</v>
      </c>
      <c r="G58" s="19">
        <v>7.2</v>
      </c>
      <c r="H58" s="19">
        <v>6</v>
      </c>
      <c r="I58" s="42">
        <v>3.63</v>
      </c>
      <c r="J58" s="20">
        <v>4.8000000000000001E-2</v>
      </c>
      <c r="K58" s="20"/>
      <c r="L58" s="19"/>
      <c r="M58" s="59" t="s">
        <v>70</v>
      </c>
    </row>
    <row r="59" spans="1:13" s="15" customFormat="1" ht="15.75" x14ac:dyDescent="0.2">
      <c r="A59" s="20" t="s">
        <v>18</v>
      </c>
      <c r="B59" s="20" t="s">
        <v>19</v>
      </c>
      <c r="C59" s="20" t="s">
        <v>20</v>
      </c>
      <c r="D59" s="19">
        <v>254</v>
      </c>
      <c r="E59" s="42">
        <v>9.6999999999999993</v>
      </c>
      <c r="F59" s="19">
        <v>25</v>
      </c>
      <c r="G59" s="19">
        <v>7.2</v>
      </c>
      <c r="H59" s="19">
        <v>6</v>
      </c>
      <c r="I59" s="42">
        <v>4</v>
      </c>
      <c r="J59" s="20">
        <v>4.8000000000000001E-2</v>
      </c>
      <c r="K59" s="20"/>
      <c r="L59" s="19"/>
      <c r="M59" s="59" t="s">
        <v>70</v>
      </c>
    </row>
    <row r="60" spans="1:13" ht="15.75" x14ac:dyDescent="0.2">
      <c r="A60" s="20" t="s">
        <v>18</v>
      </c>
      <c r="B60" s="20" t="s">
        <v>19</v>
      </c>
      <c r="C60" s="20" t="s">
        <v>20</v>
      </c>
      <c r="D60" s="19">
        <v>265</v>
      </c>
      <c r="E60" s="42">
        <v>2.2400000000000002</v>
      </c>
      <c r="F60" s="19">
        <v>25</v>
      </c>
      <c r="G60" s="19">
        <v>7.2</v>
      </c>
      <c r="H60" s="19">
        <v>6</v>
      </c>
      <c r="I60" s="42">
        <v>0.83</v>
      </c>
      <c r="J60" s="20">
        <v>0.77400000000000002</v>
      </c>
      <c r="K60" s="20"/>
      <c r="L60" s="19"/>
      <c r="M60" s="59" t="s">
        <v>70</v>
      </c>
    </row>
    <row r="61" spans="1:13" s="15" customFormat="1" ht="15.75" x14ac:dyDescent="0.2">
      <c r="A61" s="20" t="s">
        <v>18</v>
      </c>
      <c r="B61" s="20" t="s">
        <v>19</v>
      </c>
      <c r="C61" s="20" t="s">
        <v>20</v>
      </c>
      <c r="D61" s="19">
        <v>265</v>
      </c>
      <c r="E61" s="42">
        <v>2.95</v>
      </c>
      <c r="F61" s="19">
        <v>25</v>
      </c>
      <c r="G61" s="19">
        <v>7.2</v>
      </c>
      <c r="H61" s="19">
        <v>6</v>
      </c>
      <c r="I61" s="42">
        <v>1.27</v>
      </c>
      <c r="J61" s="20">
        <v>0.77400000000000002</v>
      </c>
      <c r="K61" s="20"/>
      <c r="L61" s="19"/>
      <c r="M61" s="59" t="s">
        <v>70</v>
      </c>
    </row>
    <row r="62" spans="1:13" s="15" customFormat="1" ht="15.75" x14ac:dyDescent="0.2">
      <c r="A62" s="20" t="s">
        <v>18</v>
      </c>
      <c r="B62" s="20" t="s">
        <v>19</v>
      </c>
      <c r="C62" s="20" t="s">
        <v>20</v>
      </c>
      <c r="D62" s="19">
        <v>265</v>
      </c>
      <c r="E62" s="42">
        <v>3.72</v>
      </c>
      <c r="F62" s="19">
        <v>25</v>
      </c>
      <c r="G62" s="19">
        <v>7.2</v>
      </c>
      <c r="H62" s="19">
        <v>6</v>
      </c>
      <c r="I62" s="42">
        <v>1.97</v>
      </c>
      <c r="J62" s="20">
        <v>0.77400000000000002</v>
      </c>
      <c r="K62" s="20"/>
      <c r="L62" s="19"/>
      <c r="M62" s="59" t="s">
        <v>70</v>
      </c>
    </row>
    <row r="63" spans="1:13" s="15" customFormat="1" ht="15.75" x14ac:dyDescent="0.2">
      <c r="A63" s="20" t="s">
        <v>18</v>
      </c>
      <c r="B63" s="20" t="s">
        <v>19</v>
      </c>
      <c r="C63" s="20" t="s">
        <v>20</v>
      </c>
      <c r="D63" s="19">
        <v>265</v>
      </c>
      <c r="E63" s="42">
        <v>5.17</v>
      </c>
      <c r="F63" s="19">
        <v>25</v>
      </c>
      <c r="G63" s="19">
        <v>7.2</v>
      </c>
      <c r="H63" s="19">
        <v>6</v>
      </c>
      <c r="I63" s="42">
        <v>2.99</v>
      </c>
      <c r="J63" s="20">
        <v>0.77400000000000002</v>
      </c>
      <c r="K63" s="20"/>
      <c r="L63" s="19"/>
      <c r="M63" s="59" t="s">
        <v>70</v>
      </c>
    </row>
    <row r="64" spans="1:13" ht="15.75" x14ac:dyDescent="0.2">
      <c r="A64" s="20" t="s">
        <v>18</v>
      </c>
      <c r="B64" s="20" t="s">
        <v>19</v>
      </c>
      <c r="C64" s="20" t="s">
        <v>20</v>
      </c>
      <c r="D64" s="19">
        <v>280</v>
      </c>
      <c r="E64" s="42">
        <v>4.47</v>
      </c>
      <c r="F64" s="19">
        <v>25</v>
      </c>
      <c r="G64" s="19">
        <v>7.2</v>
      </c>
      <c r="H64" s="19">
        <v>6</v>
      </c>
      <c r="I64" s="42">
        <v>1.92</v>
      </c>
      <c r="J64" s="20">
        <v>0.51100000000000001</v>
      </c>
      <c r="K64" s="20"/>
      <c r="L64" s="19"/>
      <c r="M64" s="59" t="s">
        <v>70</v>
      </c>
    </row>
    <row r="65" spans="1:13" s="15" customFormat="1" ht="15.75" x14ac:dyDescent="0.2">
      <c r="A65" s="20" t="s">
        <v>18</v>
      </c>
      <c r="B65" s="20" t="s">
        <v>19</v>
      </c>
      <c r="C65" s="20" t="s">
        <v>20</v>
      </c>
      <c r="D65" s="19">
        <v>280</v>
      </c>
      <c r="E65" s="42">
        <v>5.98</v>
      </c>
      <c r="F65" s="19">
        <v>25</v>
      </c>
      <c r="G65" s="19">
        <v>7.2</v>
      </c>
      <c r="H65" s="19">
        <v>6</v>
      </c>
      <c r="I65" s="42">
        <v>2.74</v>
      </c>
      <c r="J65" s="20">
        <v>0.51100000000000001</v>
      </c>
      <c r="K65" s="20"/>
      <c r="L65" s="19"/>
      <c r="M65" s="59" t="s">
        <v>70</v>
      </c>
    </row>
    <row r="66" spans="1:13" s="15" customFormat="1" ht="15.75" x14ac:dyDescent="0.2">
      <c r="A66" s="20" t="s">
        <v>18</v>
      </c>
      <c r="B66" s="20" t="s">
        <v>19</v>
      </c>
      <c r="C66" s="20" t="s">
        <v>20</v>
      </c>
      <c r="D66" s="19">
        <v>280</v>
      </c>
      <c r="E66" s="42">
        <v>7.46</v>
      </c>
      <c r="F66" s="19">
        <v>25</v>
      </c>
      <c r="G66" s="19">
        <v>7.2</v>
      </c>
      <c r="H66" s="19">
        <v>6</v>
      </c>
      <c r="I66" s="42">
        <v>3.49</v>
      </c>
      <c r="J66" s="20">
        <v>0.51100000000000001</v>
      </c>
      <c r="K66" s="20"/>
      <c r="L66" s="19"/>
      <c r="M66" s="59" t="s">
        <v>70</v>
      </c>
    </row>
    <row r="67" spans="1:13" s="15" customFormat="1" ht="15.75" x14ac:dyDescent="0.2">
      <c r="A67" s="20" t="s">
        <v>18</v>
      </c>
      <c r="B67" s="20" t="s">
        <v>19</v>
      </c>
      <c r="C67" s="20" t="s">
        <v>20</v>
      </c>
      <c r="D67" s="19">
        <v>280</v>
      </c>
      <c r="E67" s="42">
        <v>9.6999999999999993</v>
      </c>
      <c r="F67" s="19">
        <v>25</v>
      </c>
      <c r="G67" s="19">
        <v>7.2</v>
      </c>
      <c r="H67" s="19">
        <v>6</v>
      </c>
      <c r="I67" s="42">
        <v>4.29</v>
      </c>
      <c r="J67" s="20">
        <v>0.51100000000000001</v>
      </c>
      <c r="K67" s="20"/>
      <c r="L67" s="19"/>
      <c r="M67" s="59" t="s">
        <v>70</v>
      </c>
    </row>
    <row r="68" spans="1:13" ht="15.75" x14ac:dyDescent="0.2">
      <c r="A68" s="20" t="s">
        <v>18</v>
      </c>
      <c r="B68" s="20" t="s">
        <v>19</v>
      </c>
      <c r="C68" s="20" t="s">
        <v>20</v>
      </c>
      <c r="D68" s="19">
        <v>300</v>
      </c>
      <c r="E68" s="42">
        <v>31.07</v>
      </c>
      <c r="F68" s="19">
        <v>25</v>
      </c>
      <c r="G68" s="19">
        <v>7.2</v>
      </c>
      <c r="H68" s="19">
        <v>6</v>
      </c>
      <c r="I68" s="42">
        <v>0.67</v>
      </c>
      <c r="J68" s="20">
        <v>5.96E-2</v>
      </c>
      <c r="K68" s="20"/>
      <c r="L68" s="19"/>
      <c r="M68" s="59" t="s">
        <v>70</v>
      </c>
    </row>
    <row r="69" spans="1:13" s="15" customFormat="1" ht="15.75" x14ac:dyDescent="0.2">
      <c r="A69" s="20" t="s">
        <v>18</v>
      </c>
      <c r="B69" s="20" t="s">
        <v>19</v>
      </c>
      <c r="C69" s="20" t="s">
        <v>20</v>
      </c>
      <c r="D69" s="19">
        <v>300</v>
      </c>
      <c r="E69" s="42">
        <v>47.82</v>
      </c>
      <c r="F69" s="19">
        <v>25</v>
      </c>
      <c r="G69" s="19">
        <v>7.2</v>
      </c>
      <c r="H69" s="19">
        <v>6</v>
      </c>
      <c r="I69" s="42">
        <v>1.71</v>
      </c>
      <c r="J69" s="20">
        <v>5.96E-2</v>
      </c>
      <c r="K69" s="20"/>
      <c r="L69" s="19"/>
      <c r="M69" s="59" t="s">
        <v>70</v>
      </c>
    </row>
    <row r="70" spans="1:13" s="15" customFormat="1" ht="15.75" x14ac:dyDescent="0.2">
      <c r="A70" s="20" t="s">
        <v>18</v>
      </c>
      <c r="B70" s="20" t="s">
        <v>19</v>
      </c>
      <c r="C70" s="20" t="s">
        <v>20</v>
      </c>
      <c r="D70" s="19">
        <v>300</v>
      </c>
      <c r="E70" s="42">
        <v>70.37</v>
      </c>
      <c r="F70" s="19">
        <v>25</v>
      </c>
      <c r="G70" s="19">
        <v>7.2</v>
      </c>
      <c r="H70" s="19">
        <v>6</v>
      </c>
      <c r="I70" s="42">
        <v>3.05</v>
      </c>
      <c r="J70" s="20">
        <v>5.96E-2</v>
      </c>
      <c r="K70" s="20"/>
      <c r="L70" s="19"/>
      <c r="M70" s="59" t="s">
        <v>70</v>
      </c>
    </row>
    <row r="71" spans="1:13" s="60" customFormat="1" ht="15.75" x14ac:dyDescent="0.2">
      <c r="A71" s="62" t="s">
        <v>18</v>
      </c>
      <c r="B71" s="62" t="s">
        <v>19</v>
      </c>
      <c r="C71" s="61" t="s">
        <v>21</v>
      </c>
      <c r="D71" s="61">
        <v>222</v>
      </c>
      <c r="E71" s="42">
        <v>3.1</v>
      </c>
      <c r="F71" s="61">
        <v>25</v>
      </c>
      <c r="G71" s="61">
        <v>7.2</v>
      </c>
      <c r="H71" s="61">
        <v>5</v>
      </c>
      <c r="I71" s="42">
        <v>1</v>
      </c>
      <c r="J71" s="62"/>
      <c r="K71" s="62"/>
      <c r="L71" s="61"/>
      <c r="M71" s="59" t="s">
        <v>75</v>
      </c>
    </row>
    <row r="72" spans="1:13" s="60" customFormat="1" ht="15.75" x14ac:dyDescent="0.2">
      <c r="A72" s="62" t="s">
        <v>18</v>
      </c>
      <c r="B72" s="62" t="s">
        <v>19</v>
      </c>
      <c r="C72" s="61" t="s">
        <v>21</v>
      </c>
      <c r="D72" s="61">
        <v>222</v>
      </c>
      <c r="E72" s="42">
        <v>4.8</v>
      </c>
      <c r="F72" s="61">
        <v>25</v>
      </c>
      <c r="G72" s="61">
        <v>7.2</v>
      </c>
      <c r="H72" s="61">
        <v>5</v>
      </c>
      <c r="I72" s="42">
        <v>2</v>
      </c>
      <c r="J72" s="62"/>
      <c r="K72" s="62"/>
      <c r="L72" s="61"/>
      <c r="M72" s="59" t="s">
        <v>75</v>
      </c>
    </row>
    <row r="73" spans="1:13" s="60" customFormat="1" ht="15.75" x14ac:dyDescent="0.2">
      <c r="A73" s="62" t="s">
        <v>18</v>
      </c>
      <c r="B73" s="62" t="s">
        <v>19</v>
      </c>
      <c r="C73" s="61" t="s">
        <v>21</v>
      </c>
      <c r="D73" s="61">
        <v>222</v>
      </c>
      <c r="E73" s="42">
        <v>5.9</v>
      </c>
      <c r="F73" s="61">
        <v>25</v>
      </c>
      <c r="G73" s="61">
        <v>7.2</v>
      </c>
      <c r="H73" s="61">
        <v>5</v>
      </c>
      <c r="I73" s="42">
        <v>3</v>
      </c>
      <c r="J73" s="62"/>
      <c r="K73" s="62"/>
      <c r="L73" s="61"/>
      <c r="M73" s="59" t="s">
        <v>75</v>
      </c>
    </row>
    <row r="74" spans="1:13" s="60" customFormat="1" ht="15.75" x14ac:dyDescent="0.2">
      <c r="A74" s="62" t="s">
        <v>18</v>
      </c>
      <c r="B74" s="62" t="s">
        <v>19</v>
      </c>
      <c r="C74" s="61" t="s">
        <v>21</v>
      </c>
      <c r="D74" s="61">
        <v>222</v>
      </c>
      <c r="E74" s="42">
        <v>7.5</v>
      </c>
      <c r="F74" s="61">
        <v>25</v>
      </c>
      <c r="G74" s="61">
        <v>7.2</v>
      </c>
      <c r="H74" s="61">
        <v>5</v>
      </c>
      <c r="I74" s="42">
        <v>4</v>
      </c>
      <c r="J74" s="62"/>
      <c r="K74" s="62"/>
      <c r="L74" s="61"/>
      <c r="M74" s="59" t="s">
        <v>75</v>
      </c>
    </row>
    <row r="75" spans="1:13" s="60" customFormat="1" ht="15.75" x14ac:dyDescent="0.2">
      <c r="A75" s="68" t="s">
        <v>200</v>
      </c>
      <c r="B75" s="67" t="s">
        <v>27</v>
      </c>
      <c r="C75" s="61" t="s">
        <v>21</v>
      </c>
      <c r="D75" s="61">
        <v>254</v>
      </c>
      <c r="E75" s="42">
        <v>4.4000000000000004</v>
      </c>
      <c r="F75" s="61">
        <v>25</v>
      </c>
      <c r="G75" s="61">
        <v>7.2</v>
      </c>
      <c r="H75" s="61">
        <v>5</v>
      </c>
      <c r="I75" s="42">
        <v>1</v>
      </c>
      <c r="J75" s="62"/>
      <c r="K75" s="62"/>
      <c r="L75" s="61"/>
      <c r="M75" s="59" t="s">
        <v>75</v>
      </c>
    </row>
    <row r="76" spans="1:13" s="60" customFormat="1" ht="15.75" x14ac:dyDescent="0.2">
      <c r="A76" s="68" t="s">
        <v>26</v>
      </c>
      <c r="B76" s="67" t="s">
        <v>27</v>
      </c>
      <c r="C76" s="61" t="s">
        <v>21</v>
      </c>
      <c r="D76" s="61">
        <v>254</v>
      </c>
      <c r="E76" s="42">
        <v>6</v>
      </c>
      <c r="F76" s="61">
        <v>25</v>
      </c>
      <c r="G76" s="61">
        <v>7.2</v>
      </c>
      <c r="H76" s="61">
        <v>5</v>
      </c>
      <c r="I76" s="42">
        <v>2</v>
      </c>
      <c r="J76" s="62"/>
      <c r="K76" s="62"/>
      <c r="L76" s="61"/>
      <c r="M76" s="59" t="s">
        <v>75</v>
      </c>
    </row>
    <row r="77" spans="1:13" s="60" customFormat="1" ht="15.75" x14ac:dyDescent="0.2">
      <c r="A77" s="68" t="s">
        <v>26</v>
      </c>
      <c r="B77" s="67" t="s">
        <v>27</v>
      </c>
      <c r="C77" s="61" t="s">
        <v>21</v>
      </c>
      <c r="D77" s="61">
        <v>254</v>
      </c>
      <c r="E77" s="42">
        <v>7.3</v>
      </c>
      <c r="F77" s="61">
        <v>25</v>
      </c>
      <c r="G77" s="61">
        <v>7.2</v>
      </c>
      <c r="H77" s="61">
        <v>5</v>
      </c>
      <c r="I77" s="42">
        <v>3</v>
      </c>
      <c r="J77" s="62"/>
      <c r="K77" s="62"/>
      <c r="L77" s="61"/>
      <c r="M77" s="59" t="s">
        <v>75</v>
      </c>
    </row>
    <row r="78" spans="1:13" s="60" customFormat="1" ht="15.75" x14ac:dyDescent="0.2">
      <c r="A78" s="68" t="s">
        <v>26</v>
      </c>
      <c r="B78" s="67" t="s">
        <v>27</v>
      </c>
      <c r="C78" s="61" t="s">
        <v>21</v>
      </c>
      <c r="D78" s="61">
        <v>254</v>
      </c>
      <c r="E78" s="42">
        <v>9.5</v>
      </c>
      <c r="F78" s="61">
        <v>25</v>
      </c>
      <c r="G78" s="61">
        <v>7.2</v>
      </c>
      <c r="H78" s="61">
        <v>5</v>
      </c>
      <c r="I78" s="42">
        <v>4</v>
      </c>
      <c r="J78" s="62"/>
      <c r="K78" s="62"/>
      <c r="L78" s="61"/>
      <c r="M78" s="59" t="s">
        <v>75</v>
      </c>
    </row>
    <row r="79" spans="1:13" s="60" customFormat="1" ht="15.75" x14ac:dyDescent="0.2">
      <c r="A79" s="68" t="s">
        <v>26</v>
      </c>
      <c r="B79" s="67" t="s">
        <v>27</v>
      </c>
      <c r="C79" s="61" t="s">
        <v>76</v>
      </c>
      <c r="D79" s="61">
        <v>222</v>
      </c>
      <c r="E79" s="42">
        <v>9.3000000000000007</v>
      </c>
      <c r="F79" s="61">
        <v>25</v>
      </c>
      <c r="G79" s="61">
        <v>7.2</v>
      </c>
      <c r="H79" s="61">
        <v>5</v>
      </c>
      <c r="I79" s="42">
        <v>1</v>
      </c>
      <c r="J79" s="62"/>
      <c r="K79" s="62"/>
      <c r="L79" s="61"/>
      <c r="M79" s="59" t="s">
        <v>75</v>
      </c>
    </row>
    <row r="80" spans="1:13" s="60" customFormat="1" ht="15.75" x14ac:dyDescent="0.2">
      <c r="A80" s="68" t="s">
        <v>26</v>
      </c>
      <c r="B80" s="67" t="s">
        <v>27</v>
      </c>
      <c r="C80" s="61" t="s">
        <v>76</v>
      </c>
      <c r="D80" s="61">
        <v>222</v>
      </c>
      <c r="E80" s="42">
        <v>11.5</v>
      </c>
      <c r="F80" s="61">
        <v>25</v>
      </c>
      <c r="G80" s="61">
        <v>7.2</v>
      </c>
      <c r="H80" s="61">
        <v>5</v>
      </c>
      <c r="I80" s="42">
        <v>2</v>
      </c>
      <c r="J80" s="62"/>
      <c r="K80" s="62"/>
      <c r="L80" s="61"/>
      <c r="M80" s="59" t="s">
        <v>75</v>
      </c>
    </row>
    <row r="81" spans="1:13" s="60" customFormat="1" ht="15.75" x14ac:dyDescent="0.2">
      <c r="A81" s="68" t="s">
        <v>26</v>
      </c>
      <c r="B81" s="67" t="s">
        <v>27</v>
      </c>
      <c r="C81" s="61" t="s">
        <v>76</v>
      </c>
      <c r="D81" s="61">
        <v>222</v>
      </c>
      <c r="E81" s="42">
        <v>13.8</v>
      </c>
      <c r="F81" s="61">
        <v>25</v>
      </c>
      <c r="G81" s="61">
        <v>7.2</v>
      </c>
      <c r="H81" s="61">
        <v>5</v>
      </c>
      <c r="I81" s="42">
        <v>3</v>
      </c>
      <c r="J81" s="62"/>
      <c r="K81" s="62"/>
      <c r="L81" s="61"/>
      <c r="M81" s="59" t="s">
        <v>75</v>
      </c>
    </row>
    <row r="82" spans="1:13" s="60" customFormat="1" ht="15.75" x14ac:dyDescent="0.2">
      <c r="A82" s="68" t="s">
        <v>26</v>
      </c>
      <c r="B82" s="67" t="s">
        <v>27</v>
      </c>
      <c r="C82" s="61" t="s">
        <v>76</v>
      </c>
      <c r="D82" s="61">
        <v>222</v>
      </c>
      <c r="E82" s="42">
        <v>17.8</v>
      </c>
      <c r="F82" s="61">
        <v>25</v>
      </c>
      <c r="G82" s="61">
        <v>7.2</v>
      </c>
      <c r="H82" s="61">
        <v>5</v>
      </c>
      <c r="I82" s="42">
        <v>4</v>
      </c>
      <c r="J82" s="62"/>
      <c r="K82" s="62"/>
      <c r="L82" s="61"/>
      <c r="M82" s="59" t="s">
        <v>75</v>
      </c>
    </row>
    <row r="83" spans="1:13" ht="15.75" x14ac:dyDescent="0.2">
      <c r="A83" s="20" t="s">
        <v>18</v>
      </c>
      <c r="B83" s="19" t="s">
        <v>19</v>
      </c>
      <c r="C83" s="19" t="s">
        <v>21</v>
      </c>
      <c r="D83" s="19">
        <v>222</v>
      </c>
      <c r="E83" s="42">
        <v>3</v>
      </c>
      <c r="F83" s="19">
        <v>25</v>
      </c>
      <c r="G83" s="19">
        <v>7.2</v>
      </c>
      <c r="H83" s="19">
        <v>7</v>
      </c>
      <c r="I83" s="42">
        <v>2</v>
      </c>
      <c r="J83" s="20">
        <v>0.48</v>
      </c>
      <c r="K83" s="20"/>
      <c r="L83" s="20" t="s">
        <v>32</v>
      </c>
      <c r="M83" s="21" t="s">
        <v>31</v>
      </c>
    </row>
    <row r="84" spans="1:13" s="60" customFormat="1" ht="15.75" x14ac:dyDescent="0.2">
      <c r="A84" s="68" t="s">
        <v>18</v>
      </c>
      <c r="B84" s="67" t="s">
        <v>19</v>
      </c>
      <c r="C84" s="67" t="s">
        <v>21</v>
      </c>
      <c r="D84" s="67">
        <v>222</v>
      </c>
      <c r="E84" s="42">
        <f>I84/J84</f>
        <v>6.25</v>
      </c>
      <c r="F84" s="67">
        <v>25</v>
      </c>
      <c r="G84" s="67">
        <v>7.2</v>
      </c>
      <c r="H84" s="67">
        <v>7</v>
      </c>
      <c r="I84" s="42">
        <v>3</v>
      </c>
      <c r="J84" s="62">
        <v>0.48</v>
      </c>
      <c r="K84" s="62"/>
      <c r="L84" s="62"/>
      <c r="M84" s="55"/>
    </row>
    <row r="85" spans="1:13" s="60" customFormat="1" ht="15.75" x14ac:dyDescent="0.2">
      <c r="A85" s="68" t="s">
        <v>18</v>
      </c>
      <c r="B85" s="67" t="s">
        <v>19</v>
      </c>
      <c r="C85" s="67" t="s">
        <v>21</v>
      </c>
      <c r="D85" s="67">
        <v>222</v>
      </c>
      <c r="E85" s="42">
        <f>I85/J85</f>
        <v>8.3333333333333339</v>
      </c>
      <c r="F85" s="67">
        <v>25</v>
      </c>
      <c r="G85" s="67">
        <v>7.2</v>
      </c>
      <c r="H85" s="67">
        <v>7</v>
      </c>
      <c r="I85" s="42">
        <v>4</v>
      </c>
      <c r="J85" s="62">
        <v>0.48</v>
      </c>
      <c r="K85" s="62"/>
      <c r="L85" s="62"/>
      <c r="M85" s="55"/>
    </row>
    <row r="86" spans="1:13" ht="15.75" x14ac:dyDescent="0.2">
      <c r="A86" s="20" t="s">
        <v>18</v>
      </c>
      <c r="B86" s="19" t="s">
        <v>19</v>
      </c>
      <c r="C86" s="19" t="s">
        <v>21</v>
      </c>
      <c r="D86" s="19">
        <v>254</v>
      </c>
      <c r="E86" s="42">
        <v>3.8</v>
      </c>
      <c r="F86" s="67">
        <v>25</v>
      </c>
      <c r="G86" s="67">
        <v>7.2</v>
      </c>
      <c r="H86" s="67">
        <v>7</v>
      </c>
      <c r="I86" s="42">
        <v>2</v>
      </c>
      <c r="J86" s="20">
        <v>0.53</v>
      </c>
      <c r="K86" s="20"/>
      <c r="L86" s="20" t="s">
        <v>32</v>
      </c>
      <c r="M86" s="21" t="s">
        <v>31</v>
      </c>
    </row>
    <row r="87" spans="1:13" s="60" customFormat="1" ht="15.75" x14ac:dyDescent="0.2">
      <c r="A87" s="68" t="s">
        <v>18</v>
      </c>
      <c r="B87" s="67" t="s">
        <v>19</v>
      </c>
      <c r="C87" s="67" t="s">
        <v>21</v>
      </c>
      <c r="D87" s="67">
        <v>254</v>
      </c>
      <c r="E87" s="42">
        <f>I87/J87</f>
        <v>4.918032786885246</v>
      </c>
      <c r="F87" s="67">
        <v>25</v>
      </c>
      <c r="G87" s="67">
        <v>7.2</v>
      </c>
      <c r="H87" s="67">
        <v>7</v>
      </c>
      <c r="I87" s="42">
        <v>3</v>
      </c>
      <c r="J87" s="62">
        <v>0.61</v>
      </c>
      <c r="K87" s="62"/>
      <c r="L87" s="62"/>
      <c r="M87" s="55"/>
    </row>
    <row r="88" spans="1:13" s="60" customFormat="1" ht="15.75" x14ac:dyDescent="0.2">
      <c r="A88" s="68" t="s">
        <v>18</v>
      </c>
      <c r="B88" s="67" t="s">
        <v>19</v>
      </c>
      <c r="C88" s="67" t="s">
        <v>21</v>
      </c>
      <c r="D88" s="67">
        <v>254</v>
      </c>
      <c r="E88" s="42">
        <f>I88/J88</f>
        <v>6.557377049180328</v>
      </c>
      <c r="F88" s="67">
        <v>25</v>
      </c>
      <c r="G88" s="67">
        <v>7.2</v>
      </c>
      <c r="H88" s="67">
        <v>7</v>
      </c>
      <c r="I88" s="42">
        <v>4</v>
      </c>
      <c r="J88" s="62">
        <v>0.61</v>
      </c>
      <c r="K88" s="62"/>
      <c r="L88" s="62"/>
      <c r="M88" s="55"/>
    </row>
    <row r="89" spans="1:13" ht="15.75" x14ac:dyDescent="0.2">
      <c r="A89" s="20" t="s">
        <v>18</v>
      </c>
      <c r="B89" s="19" t="s">
        <v>19</v>
      </c>
      <c r="C89" s="19" t="s">
        <v>21</v>
      </c>
      <c r="D89" s="19">
        <v>265</v>
      </c>
      <c r="E89" s="42">
        <v>3.2</v>
      </c>
      <c r="F89" s="67">
        <v>25</v>
      </c>
      <c r="G89" s="67">
        <v>7.2</v>
      </c>
      <c r="H89" s="67">
        <v>7</v>
      </c>
      <c r="I89" s="42">
        <v>2</v>
      </c>
      <c r="J89" s="20">
        <v>0.61</v>
      </c>
      <c r="K89" s="20"/>
      <c r="L89" s="20" t="s">
        <v>32</v>
      </c>
      <c r="M89" s="21" t="s">
        <v>31</v>
      </c>
    </row>
    <row r="90" spans="1:13" s="60" customFormat="1" ht="15.75" x14ac:dyDescent="0.2">
      <c r="A90" s="68" t="s">
        <v>18</v>
      </c>
      <c r="B90" s="67" t="s">
        <v>19</v>
      </c>
      <c r="C90" s="67" t="s">
        <v>21</v>
      </c>
      <c r="D90" s="67">
        <v>265</v>
      </c>
      <c r="E90" s="42">
        <f>I90/J90</f>
        <v>5.1724137931034484</v>
      </c>
      <c r="F90" s="67">
        <v>25</v>
      </c>
      <c r="G90" s="67">
        <v>7.2</v>
      </c>
      <c r="H90" s="67">
        <v>7</v>
      </c>
      <c r="I90" s="42">
        <v>3</v>
      </c>
      <c r="J90" s="62">
        <v>0.57999999999999996</v>
      </c>
      <c r="K90" s="62"/>
      <c r="L90" s="62"/>
      <c r="M90" s="55"/>
    </row>
    <row r="91" spans="1:13" s="60" customFormat="1" ht="15.75" x14ac:dyDescent="0.2">
      <c r="A91" s="68" t="s">
        <v>18</v>
      </c>
      <c r="B91" s="67" t="s">
        <v>19</v>
      </c>
      <c r="C91" s="67" t="s">
        <v>21</v>
      </c>
      <c r="D91" s="67">
        <v>265</v>
      </c>
      <c r="E91" s="42">
        <f>I91/J91</f>
        <v>6.8965517241379315</v>
      </c>
      <c r="F91" s="67">
        <v>25</v>
      </c>
      <c r="G91" s="67">
        <v>7.2</v>
      </c>
      <c r="H91" s="67">
        <v>7</v>
      </c>
      <c r="I91" s="42">
        <v>4</v>
      </c>
      <c r="J91" s="62">
        <v>0.57999999999999996</v>
      </c>
      <c r="K91" s="62"/>
      <c r="L91" s="62"/>
      <c r="M91" s="55"/>
    </row>
    <row r="92" spans="1:13" ht="15.75" x14ac:dyDescent="0.2">
      <c r="A92" s="20" t="s">
        <v>18</v>
      </c>
      <c r="B92" s="19" t="s">
        <v>19</v>
      </c>
      <c r="C92" s="19" t="s">
        <v>21</v>
      </c>
      <c r="D92" s="19">
        <v>275</v>
      </c>
      <c r="E92" s="70">
        <v>3.5</v>
      </c>
      <c r="F92" s="67">
        <v>25</v>
      </c>
      <c r="G92" s="67">
        <v>7.2</v>
      </c>
      <c r="H92" s="67">
        <v>7</v>
      </c>
      <c r="I92" s="70">
        <v>2</v>
      </c>
      <c r="J92" s="20">
        <v>0.57999999999999996</v>
      </c>
      <c r="K92" s="20"/>
      <c r="L92" s="20" t="s">
        <v>32</v>
      </c>
      <c r="M92" s="21" t="s">
        <v>31</v>
      </c>
    </row>
    <row r="93" spans="1:13" s="60" customFormat="1" ht="15.75" x14ac:dyDescent="0.2">
      <c r="A93" s="68" t="s">
        <v>18</v>
      </c>
      <c r="B93" s="67" t="s">
        <v>19</v>
      </c>
      <c r="C93" s="67" t="s">
        <v>21</v>
      </c>
      <c r="D93" s="67">
        <v>275</v>
      </c>
      <c r="E93" s="70">
        <f>I93/J93</f>
        <v>5.1724137931034484</v>
      </c>
      <c r="F93" s="67">
        <v>25</v>
      </c>
      <c r="G93" s="67">
        <v>7.2</v>
      </c>
      <c r="H93" s="67">
        <v>7</v>
      </c>
      <c r="I93" s="70">
        <v>3</v>
      </c>
      <c r="J93" s="62">
        <v>0.57999999999999996</v>
      </c>
      <c r="K93" s="62"/>
      <c r="L93" s="62"/>
      <c r="M93" s="55"/>
    </row>
    <row r="94" spans="1:13" s="60" customFormat="1" ht="15.75" x14ac:dyDescent="0.2">
      <c r="A94" s="68" t="s">
        <v>18</v>
      </c>
      <c r="B94" s="67" t="s">
        <v>19</v>
      </c>
      <c r="C94" s="67" t="s">
        <v>21</v>
      </c>
      <c r="D94" s="67">
        <v>275</v>
      </c>
      <c r="E94" s="70">
        <f>I94/J94</f>
        <v>6.8965517241379315</v>
      </c>
      <c r="F94" s="67">
        <v>25</v>
      </c>
      <c r="G94" s="67">
        <v>7.2</v>
      </c>
      <c r="H94" s="67">
        <v>7</v>
      </c>
      <c r="I94" s="70">
        <v>4</v>
      </c>
      <c r="J94" s="62">
        <v>0.57999999999999996</v>
      </c>
      <c r="K94" s="62"/>
      <c r="L94" s="62"/>
      <c r="M94" s="55"/>
    </row>
    <row r="95" spans="1:13" ht="15.75" x14ac:dyDescent="0.2">
      <c r="A95" s="20" t="s">
        <v>18</v>
      </c>
      <c r="B95" s="19" t="s">
        <v>19</v>
      </c>
      <c r="C95" s="19" t="s">
        <v>21</v>
      </c>
      <c r="D95" s="19">
        <v>285</v>
      </c>
      <c r="E95" s="70">
        <v>5.5</v>
      </c>
      <c r="F95" s="67">
        <v>25</v>
      </c>
      <c r="G95" s="67">
        <v>7.2</v>
      </c>
      <c r="H95" s="67">
        <v>7</v>
      </c>
      <c r="I95" s="70">
        <v>2</v>
      </c>
      <c r="J95" s="20">
        <v>0.41</v>
      </c>
      <c r="K95" s="20"/>
      <c r="L95" s="20" t="s">
        <v>32</v>
      </c>
      <c r="M95" s="21" t="s">
        <v>31</v>
      </c>
    </row>
    <row r="96" spans="1:13" s="66" customFormat="1" ht="15.75" x14ac:dyDescent="0.2">
      <c r="A96" s="68" t="s">
        <v>18</v>
      </c>
      <c r="B96" s="67" t="s">
        <v>19</v>
      </c>
      <c r="C96" s="67" t="s">
        <v>21</v>
      </c>
      <c r="D96" s="67">
        <v>285</v>
      </c>
      <c r="E96" s="70">
        <f>I96/J96</f>
        <v>7.3170731707317076</v>
      </c>
      <c r="F96" s="67">
        <v>25</v>
      </c>
      <c r="G96" s="67">
        <v>7.2</v>
      </c>
      <c r="H96" s="67">
        <v>7</v>
      </c>
      <c r="I96" s="70">
        <v>3</v>
      </c>
      <c r="J96" s="68">
        <v>0.41</v>
      </c>
      <c r="K96" s="68"/>
      <c r="L96" s="68"/>
      <c r="M96" s="69"/>
    </row>
    <row r="97" spans="1:13" s="66" customFormat="1" ht="15.75" x14ac:dyDescent="0.2">
      <c r="A97" s="68" t="s">
        <v>18</v>
      </c>
      <c r="B97" s="67" t="s">
        <v>19</v>
      </c>
      <c r="C97" s="67" t="s">
        <v>21</v>
      </c>
      <c r="D97" s="67">
        <v>285</v>
      </c>
      <c r="E97" s="70">
        <f>I97/J97</f>
        <v>9.7560975609756095</v>
      </c>
      <c r="F97" s="67">
        <v>25</v>
      </c>
      <c r="G97" s="67">
        <v>7.2</v>
      </c>
      <c r="H97" s="67">
        <v>7</v>
      </c>
      <c r="I97" s="70">
        <v>4</v>
      </c>
      <c r="J97" s="68">
        <v>0.41</v>
      </c>
      <c r="K97" s="68"/>
      <c r="L97" s="68"/>
      <c r="M97" s="69"/>
    </row>
    <row r="98" spans="1:13" ht="15.75" x14ac:dyDescent="0.2">
      <c r="A98" s="20" t="s">
        <v>18</v>
      </c>
      <c r="B98" s="19" t="s">
        <v>19</v>
      </c>
      <c r="C98" s="19" t="s">
        <v>21</v>
      </c>
      <c r="D98" s="19">
        <v>300</v>
      </c>
      <c r="E98" s="70">
        <v>60</v>
      </c>
      <c r="F98" s="67">
        <v>25</v>
      </c>
      <c r="G98" s="67">
        <v>7.2</v>
      </c>
      <c r="H98" s="67">
        <v>7</v>
      </c>
      <c r="I98" s="42">
        <v>2</v>
      </c>
      <c r="J98" s="20">
        <v>0.09</v>
      </c>
      <c r="K98" s="20"/>
      <c r="L98" s="20" t="s">
        <v>32</v>
      </c>
      <c r="M98" s="21" t="s">
        <v>31</v>
      </c>
    </row>
    <row r="99" spans="1:13" s="66" customFormat="1" ht="15.75" x14ac:dyDescent="0.2">
      <c r="A99" s="68" t="s">
        <v>18</v>
      </c>
      <c r="B99" s="67" t="s">
        <v>19</v>
      </c>
      <c r="C99" s="67" t="s">
        <v>21</v>
      </c>
      <c r="D99" s="67">
        <v>300</v>
      </c>
      <c r="E99" s="70">
        <v>70</v>
      </c>
      <c r="F99" s="67">
        <v>25</v>
      </c>
      <c r="G99" s="67">
        <v>7.2</v>
      </c>
      <c r="H99" s="67">
        <v>7</v>
      </c>
      <c r="I99" s="70">
        <v>3.3</v>
      </c>
      <c r="J99" s="68">
        <v>0.09</v>
      </c>
      <c r="K99" s="68"/>
      <c r="L99" s="68"/>
      <c r="M99" s="69"/>
    </row>
    <row r="100" spans="1:13" ht="15.75" x14ac:dyDescent="0.2">
      <c r="A100" s="20" t="s">
        <v>28</v>
      </c>
      <c r="B100" s="19" t="s">
        <v>5</v>
      </c>
      <c r="C100" s="19" t="s">
        <v>29</v>
      </c>
      <c r="D100" s="19">
        <v>222</v>
      </c>
      <c r="E100" s="42">
        <v>5.8</v>
      </c>
      <c r="F100" s="19">
        <v>25</v>
      </c>
      <c r="G100" s="19">
        <v>7.2</v>
      </c>
      <c r="H100" s="19">
        <v>7</v>
      </c>
      <c r="I100" s="70">
        <v>2</v>
      </c>
      <c r="J100" s="20">
        <v>0.55000000000000004</v>
      </c>
      <c r="K100" s="20"/>
      <c r="L100" s="20" t="s">
        <v>32</v>
      </c>
      <c r="M100" s="21" t="s">
        <v>31</v>
      </c>
    </row>
    <row r="101" spans="1:13" s="66" customFormat="1" ht="15.75" x14ac:dyDescent="0.2">
      <c r="A101" s="68" t="s">
        <v>28</v>
      </c>
      <c r="B101" s="67" t="s">
        <v>5</v>
      </c>
      <c r="C101" s="67" t="s">
        <v>29</v>
      </c>
      <c r="D101" s="67">
        <v>222</v>
      </c>
      <c r="E101" s="70">
        <f>I101/J101+2</f>
        <v>7.4545454545454541</v>
      </c>
      <c r="F101" s="67">
        <v>25</v>
      </c>
      <c r="G101" s="67">
        <v>7.2</v>
      </c>
      <c r="H101" s="67">
        <v>7</v>
      </c>
      <c r="I101" s="70">
        <v>3</v>
      </c>
      <c r="J101" s="68">
        <v>0.55000000000000004</v>
      </c>
      <c r="K101" s="68"/>
      <c r="L101" s="68"/>
      <c r="M101" s="69"/>
    </row>
    <row r="102" spans="1:13" s="66" customFormat="1" ht="15.75" x14ac:dyDescent="0.2">
      <c r="A102" s="68" t="s">
        <v>28</v>
      </c>
      <c r="B102" s="67" t="s">
        <v>5</v>
      </c>
      <c r="C102" s="67" t="s">
        <v>29</v>
      </c>
      <c r="D102" s="67">
        <v>222</v>
      </c>
      <c r="E102" s="70">
        <f>I102/J102+2</f>
        <v>9.2727272727272734</v>
      </c>
      <c r="F102" s="67">
        <v>25</v>
      </c>
      <c r="G102" s="67">
        <v>7.2</v>
      </c>
      <c r="H102" s="67">
        <v>7</v>
      </c>
      <c r="I102" s="70">
        <v>4</v>
      </c>
      <c r="J102" s="68">
        <v>0.55000000000000004</v>
      </c>
      <c r="K102" s="68"/>
      <c r="L102" s="68"/>
      <c r="M102" s="69"/>
    </row>
    <row r="103" spans="1:13" ht="15.75" x14ac:dyDescent="0.2">
      <c r="A103" s="20" t="s">
        <v>28</v>
      </c>
      <c r="B103" s="19" t="s">
        <v>5</v>
      </c>
      <c r="C103" s="19" t="s">
        <v>29</v>
      </c>
      <c r="D103" s="19">
        <v>254</v>
      </c>
      <c r="E103" s="70">
        <f>I103/J103+2.72</f>
        <v>6.8016326530612243</v>
      </c>
      <c r="F103" s="67">
        <v>25</v>
      </c>
      <c r="G103" s="67">
        <v>7.2</v>
      </c>
      <c r="H103" s="67">
        <v>7</v>
      </c>
      <c r="I103" s="70">
        <v>2</v>
      </c>
      <c r="J103" s="20">
        <v>0.49</v>
      </c>
      <c r="K103" s="20"/>
      <c r="L103" s="20" t="s">
        <v>32</v>
      </c>
      <c r="M103" s="21" t="s">
        <v>31</v>
      </c>
    </row>
    <row r="104" spans="1:13" s="66" customFormat="1" ht="15.75" x14ac:dyDescent="0.2">
      <c r="A104" s="68" t="s">
        <v>28</v>
      </c>
      <c r="B104" s="67" t="s">
        <v>5</v>
      </c>
      <c r="C104" s="67" t="s">
        <v>29</v>
      </c>
      <c r="D104" s="67">
        <v>254</v>
      </c>
      <c r="E104" s="70">
        <f>I104/J104+2.72</f>
        <v>8.8424489795918362</v>
      </c>
      <c r="F104" s="67">
        <v>25</v>
      </c>
      <c r="G104" s="67">
        <v>7.2</v>
      </c>
      <c r="H104" s="67">
        <v>7</v>
      </c>
      <c r="I104" s="70">
        <v>3</v>
      </c>
      <c r="J104" s="68">
        <v>0.49</v>
      </c>
      <c r="K104" s="68"/>
      <c r="L104" s="68"/>
      <c r="M104" s="69"/>
    </row>
    <row r="105" spans="1:13" s="66" customFormat="1" ht="15.75" x14ac:dyDescent="0.2">
      <c r="A105" s="68" t="s">
        <v>28</v>
      </c>
      <c r="B105" s="67" t="s">
        <v>5</v>
      </c>
      <c r="C105" s="67" t="s">
        <v>29</v>
      </c>
      <c r="D105" s="67">
        <v>254</v>
      </c>
      <c r="E105" s="70">
        <f>I105/J105+2.72</f>
        <v>10.88326530612245</v>
      </c>
      <c r="F105" s="67">
        <v>25</v>
      </c>
      <c r="G105" s="67">
        <v>7.2</v>
      </c>
      <c r="H105" s="67">
        <v>7</v>
      </c>
      <c r="I105" s="70">
        <v>4</v>
      </c>
      <c r="J105" s="68">
        <v>0.49</v>
      </c>
      <c r="K105" s="68"/>
      <c r="L105" s="68"/>
      <c r="M105" s="69"/>
    </row>
    <row r="106" spans="1:13" ht="15.75" x14ac:dyDescent="0.2">
      <c r="A106" s="20" t="s">
        <v>28</v>
      </c>
      <c r="B106" s="19" t="s">
        <v>5</v>
      </c>
      <c r="C106" s="19" t="s">
        <v>29</v>
      </c>
      <c r="D106" s="19">
        <v>265</v>
      </c>
      <c r="E106" s="70">
        <f>I106/J106+2.41</f>
        <v>5.7998305084745763</v>
      </c>
      <c r="F106" s="67">
        <v>25</v>
      </c>
      <c r="G106" s="67">
        <v>7.2</v>
      </c>
      <c r="H106" s="67">
        <v>7</v>
      </c>
      <c r="I106" s="70">
        <v>2</v>
      </c>
      <c r="J106" s="20">
        <v>0.59</v>
      </c>
      <c r="K106" s="20"/>
      <c r="L106" s="20" t="s">
        <v>32</v>
      </c>
      <c r="M106" s="21" t="s">
        <v>31</v>
      </c>
    </row>
    <row r="107" spans="1:13" s="66" customFormat="1" ht="15.75" x14ac:dyDescent="0.2">
      <c r="A107" s="68" t="s">
        <v>28</v>
      </c>
      <c r="B107" s="67" t="s">
        <v>5</v>
      </c>
      <c r="C107" s="67" t="s">
        <v>29</v>
      </c>
      <c r="D107" s="67">
        <v>265</v>
      </c>
      <c r="E107" s="70">
        <f>I107/J107+2.41</f>
        <v>7.4947457627118652</v>
      </c>
      <c r="F107" s="67">
        <v>25</v>
      </c>
      <c r="G107" s="67">
        <v>7.2</v>
      </c>
      <c r="H107" s="67">
        <v>7</v>
      </c>
      <c r="I107" s="70">
        <v>3</v>
      </c>
      <c r="J107" s="68">
        <v>0.59</v>
      </c>
      <c r="K107" s="68"/>
      <c r="L107" s="68"/>
      <c r="M107" s="69"/>
    </row>
    <row r="108" spans="1:13" s="66" customFormat="1" ht="15.75" x14ac:dyDescent="0.2">
      <c r="A108" s="68" t="s">
        <v>28</v>
      </c>
      <c r="B108" s="67" t="s">
        <v>5</v>
      </c>
      <c r="C108" s="67" t="s">
        <v>29</v>
      </c>
      <c r="D108" s="67">
        <v>265</v>
      </c>
      <c r="E108" s="70">
        <f>I108/J108+2.41</f>
        <v>9.1896610169491524</v>
      </c>
      <c r="F108" s="67">
        <v>25</v>
      </c>
      <c r="G108" s="67">
        <v>7.2</v>
      </c>
      <c r="H108" s="67">
        <v>7</v>
      </c>
      <c r="I108" s="70">
        <v>4</v>
      </c>
      <c r="J108" s="68">
        <v>0.59</v>
      </c>
      <c r="K108" s="68"/>
      <c r="L108" s="68"/>
      <c r="M108" s="69"/>
    </row>
    <row r="109" spans="1:13" ht="15.75" x14ac:dyDescent="0.2">
      <c r="A109" s="20" t="s">
        <v>28</v>
      </c>
      <c r="B109" s="19" t="s">
        <v>5</v>
      </c>
      <c r="C109" s="19" t="s">
        <v>29</v>
      </c>
      <c r="D109" s="19">
        <v>275</v>
      </c>
      <c r="E109" s="70">
        <f>I109/J109+2.75</f>
        <v>7.0978260869565215</v>
      </c>
      <c r="F109" s="67">
        <v>25</v>
      </c>
      <c r="G109" s="67">
        <v>7.2</v>
      </c>
      <c r="H109" s="67">
        <v>7</v>
      </c>
      <c r="I109" s="70">
        <v>2</v>
      </c>
      <c r="J109" s="20">
        <v>0.46</v>
      </c>
      <c r="K109" s="20"/>
      <c r="L109" s="20" t="s">
        <v>32</v>
      </c>
      <c r="M109" s="21" t="s">
        <v>31</v>
      </c>
    </row>
    <row r="110" spans="1:13" s="66" customFormat="1" ht="15.75" x14ac:dyDescent="0.2">
      <c r="A110" s="68" t="s">
        <v>28</v>
      </c>
      <c r="B110" s="67" t="s">
        <v>5</v>
      </c>
      <c r="C110" s="67" t="s">
        <v>29</v>
      </c>
      <c r="D110" s="67">
        <v>275</v>
      </c>
      <c r="E110" s="70">
        <f>I110/J110+2.75</f>
        <v>9.2717391304347814</v>
      </c>
      <c r="F110" s="67">
        <v>25</v>
      </c>
      <c r="G110" s="67">
        <v>7.2</v>
      </c>
      <c r="H110" s="67">
        <v>7</v>
      </c>
      <c r="I110" s="70">
        <v>3</v>
      </c>
      <c r="J110" s="68">
        <v>0.46</v>
      </c>
      <c r="K110" s="68"/>
      <c r="L110" s="68"/>
      <c r="M110" s="69"/>
    </row>
    <row r="111" spans="1:13" s="66" customFormat="1" ht="15.75" x14ac:dyDescent="0.2">
      <c r="A111" s="68" t="s">
        <v>28</v>
      </c>
      <c r="B111" s="67" t="s">
        <v>5</v>
      </c>
      <c r="C111" s="67" t="s">
        <v>29</v>
      </c>
      <c r="D111" s="67">
        <v>275</v>
      </c>
      <c r="E111" s="70">
        <f>I111/J111+2.75</f>
        <v>11.445652173913043</v>
      </c>
      <c r="F111" s="67">
        <v>25</v>
      </c>
      <c r="G111" s="67">
        <v>7.2</v>
      </c>
      <c r="H111" s="67">
        <v>7</v>
      </c>
      <c r="I111" s="70">
        <v>4</v>
      </c>
      <c r="J111" s="68">
        <v>0.46</v>
      </c>
      <c r="K111" s="68"/>
      <c r="L111" s="68"/>
      <c r="M111" s="69"/>
    </row>
    <row r="112" spans="1:13" ht="15.75" x14ac:dyDescent="0.2">
      <c r="A112" s="20" t="s">
        <v>28</v>
      </c>
      <c r="B112" s="19" t="s">
        <v>5</v>
      </c>
      <c r="C112" s="19" t="s">
        <v>29</v>
      </c>
      <c r="D112" s="19">
        <v>285</v>
      </c>
      <c r="E112" s="70">
        <f>I112/J112+3.79</f>
        <v>9.1954054054054062</v>
      </c>
      <c r="F112" s="67">
        <v>25</v>
      </c>
      <c r="G112" s="67">
        <v>7.2</v>
      </c>
      <c r="H112" s="67">
        <v>7</v>
      </c>
      <c r="I112" s="70">
        <v>2</v>
      </c>
      <c r="J112" s="20">
        <v>0.37</v>
      </c>
      <c r="K112" s="20"/>
      <c r="L112" s="20" t="s">
        <v>32</v>
      </c>
      <c r="M112" s="21" t="s">
        <v>31</v>
      </c>
    </row>
    <row r="113" spans="1:13" s="66" customFormat="1" ht="15.75" x14ac:dyDescent="0.2">
      <c r="A113" s="68" t="s">
        <v>28</v>
      </c>
      <c r="B113" s="67" t="s">
        <v>5</v>
      </c>
      <c r="C113" s="67" t="s">
        <v>29</v>
      </c>
      <c r="D113" s="67">
        <v>285</v>
      </c>
      <c r="E113" s="70">
        <f>I113/J113+3.79</f>
        <v>11.898108108108108</v>
      </c>
      <c r="F113" s="67">
        <v>25</v>
      </c>
      <c r="G113" s="67">
        <v>7.2</v>
      </c>
      <c r="H113" s="67">
        <v>7</v>
      </c>
      <c r="I113" s="70">
        <v>3</v>
      </c>
      <c r="J113" s="68">
        <v>0.37</v>
      </c>
      <c r="K113" s="68"/>
      <c r="L113" s="68"/>
      <c r="M113" s="69"/>
    </row>
    <row r="114" spans="1:13" s="66" customFormat="1" ht="15.75" x14ac:dyDescent="0.2">
      <c r="A114" s="68" t="s">
        <v>28</v>
      </c>
      <c r="B114" s="67" t="s">
        <v>5</v>
      </c>
      <c r="C114" s="67" t="s">
        <v>29</v>
      </c>
      <c r="D114" s="67">
        <v>285</v>
      </c>
      <c r="E114" s="70">
        <f>I114/J114+3.79</f>
        <v>14.60081081081081</v>
      </c>
      <c r="F114" s="67">
        <v>25</v>
      </c>
      <c r="G114" s="67">
        <v>7.2</v>
      </c>
      <c r="H114" s="67">
        <v>7</v>
      </c>
      <c r="I114" s="70">
        <v>4</v>
      </c>
      <c r="J114" s="68">
        <v>0.37</v>
      </c>
      <c r="K114" s="68"/>
      <c r="L114" s="68"/>
      <c r="M114" s="69"/>
    </row>
    <row r="115" spans="1:13" ht="15.75" x14ac:dyDescent="0.2">
      <c r="A115" s="20" t="s">
        <v>28</v>
      </c>
      <c r="B115" s="19" t="s">
        <v>5</v>
      </c>
      <c r="C115" s="19" t="s">
        <v>29</v>
      </c>
      <c r="D115" s="19">
        <v>300</v>
      </c>
      <c r="E115" s="10">
        <v>58</v>
      </c>
      <c r="F115" s="67">
        <v>25</v>
      </c>
      <c r="G115" s="67">
        <v>7.2</v>
      </c>
      <c r="H115" s="67">
        <v>7</v>
      </c>
      <c r="I115" s="70">
        <v>2</v>
      </c>
      <c r="J115" s="20">
        <v>0.09</v>
      </c>
      <c r="K115" s="20"/>
      <c r="L115" s="20" t="s">
        <v>32</v>
      </c>
      <c r="M115" s="21" t="s">
        <v>31</v>
      </c>
    </row>
    <row r="116" spans="1:13" s="66" customFormat="1" ht="15.75" x14ac:dyDescent="0.2">
      <c r="A116" s="68" t="s">
        <v>28</v>
      </c>
      <c r="B116" s="67" t="s">
        <v>5</v>
      </c>
      <c r="C116" s="67" t="s">
        <v>29</v>
      </c>
      <c r="D116" s="67">
        <v>300</v>
      </c>
      <c r="E116" s="66">
        <v>69</v>
      </c>
      <c r="F116" s="67">
        <v>25</v>
      </c>
      <c r="G116" s="67">
        <v>7.2</v>
      </c>
      <c r="H116" s="67">
        <v>7</v>
      </c>
      <c r="I116" s="70">
        <v>3</v>
      </c>
      <c r="J116" s="68">
        <v>0.09</v>
      </c>
      <c r="K116" s="68"/>
      <c r="L116" s="68"/>
      <c r="M116" s="69"/>
    </row>
    <row r="117" spans="1:13" s="66" customFormat="1" ht="15.75" x14ac:dyDescent="0.2">
      <c r="A117" s="68" t="s">
        <v>28</v>
      </c>
      <c r="B117" s="67" t="s">
        <v>5</v>
      </c>
      <c r="C117" s="67" t="s">
        <v>29</v>
      </c>
      <c r="D117" s="67">
        <v>300</v>
      </c>
      <c r="E117" s="66">
        <v>80</v>
      </c>
      <c r="F117" s="67">
        <v>25</v>
      </c>
      <c r="G117" s="67">
        <v>7.2</v>
      </c>
      <c r="H117" s="67">
        <v>7</v>
      </c>
      <c r="I117" s="70">
        <v>4</v>
      </c>
      <c r="J117" s="68">
        <v>0.09</v>
      </c>
      <c r="K117" s="68"/>
      <c r="L117" s="68"/>
      <c r="M117" s="69"/>
    </row>
    <row r="118" spans="1:13" ht="15.75" x14ac:dyDescent="0.2">
      <c r="A118" s="19" t="s">
        <v>199</v>
      </c>
      <c r="B118" s="19" t="s">
        <v>23</v>
      </c>
      <c r="C118" s="19" t="s">
        <v>22</v>
      </c>
      <c r="D118" s="19">
        <v>222</v>
      </c>
      <c r="E118" s="42">
        <f>I118/J118+3.24</f>
        <v>8.0019047619047612</v>
      </c>
      <c r="F118" s="67">
        <v>25</v>
      </c>
      <c r="G118" s="67">
        <v>7.2</v>
      </c>
      <c r="H118" s="67">
        <v>7</v>
      </c>
      <c r="I118" s="70">
        <v>2</v>
      </c>
      <c r="J118" s="20">
        <v>0.42</v>
      </c>
      <c r="K118" s="20"/>
      <c r="L118" s="20" t="s">
        <v>32</v>
      </c>
      <c r="M118" s="21" t="s">
        <v>31</v>
      </c>
    </row>
    <row r="119" spans="1:13" s="66" customFormat="1" ht="15.75" x14ac:dyDescent="0.2">
      <c r="A119" s="67" t="s">
        <v>24</v>
      </c>
      <c r="B119" s="67" t="s">
        <v>23</v>
      </c>
      <c r="C119" s="67" t="s">
        <v>22</v>
      </c>
      <c r="D119" s="67">
        <v>222</v>
      </c>
      <c r="E119" s="70">
        <f>I119/J119+3.24</f>
        <v>10.382857142857144</v>
      </c>
      <c r="F119" s="67">
        <v>25</v>
      </c>
      <c r="G119" s="67">
        <v>7.2</v>
      </c>
      <c r="H119" s="67">
        <v>7</v>
      </c>
      <c r="I119" s="70">
        <v>3</v>
      </c>
      <c r="J119" s="68">
        <v>0.42</v>
      </c>
      <c r="K119" s="68"/>
      <c r="L119" s="68"/>
      <c r="M119" s="69"/>
    </row>
    <row r="120" spans="1:13" s="66" customFormat="1" ht="15.75" x14ac:dyDescent="0.2">
      <c r="A120" s="67" t="s">
        <v>24</v>
      </c>
      <c r="B120" s="67" t="s">
        <v>23</v>
      </c>
      <c r="C120" s="67" t="s">
        <v>22</v>
      </c>
      <c r="D120" s="67">
        <v>222</v>
      </c>
      <c r="E120" s="70">
        <f>I120/J120+3.24</f>
        <v>12.763809523809524</v>
      </c>
      <c r="F120" s="67">
        <v>25</v>
      </c>
      <c r="G120" s="67">
        <v>7.2</v>
      </c>
      <c r="H120" s="67">
        <v>7</v>
      </c>
      <c r="I120" s="70">
        <v>4</v>
      </c>
      <c r="J120" s="68">
        <v>0.42</v>
      </c>
      <c r="K120" s="68"/>
      <c r="L120" s="68"/>
      <c r="M120" s="69"/>
    </row>
    <row r="121" spans="1:13" ht="15.75" x14ac:dyDescent="0.2">
      <c r="A121" s="19" t="s">
        <v>24</v>
      </c>
      <c r="B121" s="19" t="s">
        <v>23</v>
      </c>
      <c r="C121" s="19" t="s">
        <v>22</v>
      </c>
      <c r="D121" s="19">
        <v>254</v>
      </c>
      <c r="E121" s="42">
        <f>I121/J121+2.75</f>
        <v>7.0978260869565215</v>
      </c>
      <c r="F121" s="67">
        <v>25</v>
      </c>
      <c r="G121" s="67">
        <v>7.2</v>
      </c>
      <c r="H121" s="67">
        <v>7</v>
      </c>
      <c r="I121" s="70">
        <v>2</v>
      </c>
      <c r="J121" s="20">
        <v>0.46</v>
      </c>
      <c r="K121" s="20"/>
      <c r="L121" s="20" t="s">
        <v>32</v>
      </c>
      <c r="M121" s="21" t="s">
        <v>31</v>
      </c>
    </row>
    <row r="122" spans="1:13" s="66" customFormat="1" ht="15.75" x14ac:dyDescent="0.2">
      <c r="A122" s="67" t="s">
        <v>24</v>
      </c>
      <c r="B122" s="67" t="s">
        <v>23</v>
      </c>
      <c r="C122" s="67" t="s">
        <v>22</v>
      </c>
      <c r="D122" s="67">
        <v>254</v>
      </c>
      <c r="E122" s="70">
        <f>I122/J122+2.75</f>
        <v>9.2717391304347814</v>
      </c>
      <c r="F122" s="67">
        <v>25</v>
      </c>
      <c r="G122" s="67">
        <v>7.2</v>
      </c>
      <c r="H122" s="67">
        <v>7</v>
      </c>
      <c r="I122" s="70">
        <v>3</v>
      </c>
      <c r="J122" s="68">
        <v>0.46</v>
      </c>
      <c r="K122" s="68"/>
      <c r="L122" s="68"/>
      <c r="M122" s="69"/>
    </row>
    <row r="123" spans="1:13" s="66" customFormat="1" ht="15.75" x14ac:dyDescent="0.2">
      <c r="A123" s="67" t="s">
        <v>24</v>
      </c>
      <c r="B123" s="67" t="s">
        <v>23</v>
      </c>
      <c r="C123" s="67" t="s">
        <v>22</v>
      </c>
      <c r="D123" s="67">
        <v>254</v>
      </c>
      <c r="E123" s="70">
        <f>I123/J123+2.75</f>
        <v>11.445652173913043</v>
      </c>
      <c r="F123" s="67">
        <v>25</v>
      </c>
      <c r="G123" s="67">
        <v>7.2</v>
      </c>
      <c r="H123" s="67">
        <v>7</v>
      </c>
      <c r="I123" s="70">
        <v>4</v>
      </c>
      <c r="J123" s="68">
        <v>0.46</v>
      </c>
      <c r="K123" s="68"/>
      <c r="L123" s="68"/>
      <c r="M123" s="69"/>
    </row>
    <row r="124" spans="1:13" ht="15.75" x14ac:dyDescent="0.2">
      <c r="A124" s="19" t="s">
        <v>24</v>
      </c>
      <c r="B124" s="19" t="s">
        <v>23</v>
      </c>
      <c r="C124" s="19" t="s">
        <v>22</v>
      </c>
      <c r="D124" s="19">
        <v>265</v>
      </c>
      <c r="E124" s="42">
        <f>I124/J124+1.94</f>
        <v>6.1953191489361696</v>
      </c>
      <c r="F124" s="67">
        <v>25</v>
      </c>
      <c r="G124" s="67">
        <v>7.2</v>
      </c>
      <c r="H124" s="67">
        <v>7</v>
      </c>
      <c r="I124" s="70">
        <v>2</v>
      </c>
      <c r="J124" s="20">
        <v>0.47</v>
      </c>
      <c r="K124" s="20"/>
      <c r="L124" s="20" t="s">
        <v>32</v>
      </c>
      <c r="M124" s="21" t="s">
        <v>31</v>
      </c>
    </row>
    <row r="125" spans="1:13" s="66" customFormat="1" ht="15.75" x14ac:dyDescent="0.2">
      <c r="A125" s="67" t="s">
        <v>24</v>
      </c>
      <c r="B125" s="67" t="s">
        <v>23</v>
      </c>
      <c r="C125" s="67" t="s">
        <v>22</v>
      </c>
      <c r="D125" s="67">
        <v>265</v>
      </c>
      <c r="E125" s="70">
        <f>I125/J125+1.94</f>
        <v>8.3229787234042565</v>
      </c>
      <c r="F125" s="67">
        <v>25</v>
      </c>
      <c r="G125" s="67">
        <v>7.2</v>
      </c>
      <c r="H125" s="67">
        <v>7</v>
      </c>
      <c r="I125" s="70">
        <v>3</v>
      </c>
      <c r="J125" s="68">
        <v>0.47</v>
      </c>
      <c r="K125" s="68"/>
      <c r="L125" s="68"/>
      <c r="M125" s="69"/>
    </row>
    <row r="126" spans="1:13" s="66" customFormat="1" ht="15.75" x14ac:dyDescent="0.2">
      <c r="A126" s="67" t="s">
        <v>24</v>
      </c>
      <c r="B126" s="67" t="s">
        <v>23</v>
      </c>
      <c r="C126" s="67" t="s">
        <v>22</v>
      </c>
      <c r="D126" s="67">
        <v>265</v>
      </c>
      <c r="E126" s="70">
        <f>I126/J126+1.94</f>
        <v>10.45063829787234</v>
      </c>
      <c r="F126" s="67">
        <v>25</v>
      </c>
      <c r="G126" s="67">
        <v>7.2</v>
      </c>
      <c r="H126" s="67">
        <v>7</v>
      </c>
      <c r="I126" s="70">
        <v>4</v>
      </c>
      <c r="J126" s="68">
        <v>0.47</v>
      </c>
      <c r="K126" s="68"/>
      <c r="L126" s="68"/>
      <c r="M126" s="69"/>
    </row>
    <row r="127" spans="1:13" ht="15.75" x14ac:dyDescent="0.2">
      <c r="A127" s="19" t="s">
        <v>24</v>
      </c>
      <c r="B127" s="19" t="s">
        <v>23</v>
      </c>
      <c r="C127" s="19" t="s">
        <v>22</v>
      </c>
      <c r="D127" s="19">
        <v>275</v>
      </c>
      <c r="E127" s="70">
        <f>I127/J127+1.87</f>
        <v>6.9982051282051279</v>
      </c>
      <c r="F127" s="67">
        <v>25</v>
      </c>
      <c r="G127" s="67">
        <v>7.2</v>
      </c>
      <c r="H127" s="67">
        <v>7</v>
      </c>
      <c r="I127" s="70">
        <v>2</v>
      </c>
      <c r="J127" s="20">
        <v>0.39</v>
      </c>
      <c r="K127" s="20"/>
      <c r="L127" s="20" t="s">
        <v>32</v>
      </c>
      <c r="M127" s="21" t="s">
        <v>31</v>
      </c>
    </row>
    <row r="128" spans="1:13" s="66" customFormat="1" ht="15.75" x14ac:dyDescent="0.2">
      <c r="A128" s="67" t="s">
        <v>24</v>
      </c>
      <c r="B128" s="67" t="s">
        <v>23</v>
      </c>
      <c r="C128" s="67" t="s">
        <v>22</v>
      </c>
      <c r="D128" s="67">
        <v>275</v>
      </c>
      <c r="E128" s="70">
        <f>I128/J128+1.87</f>
        <v>9.5623076923076908</v>
      </c>
      <c r="F128" s="67">
        <v>25</v>
      </c>
      <c r="G128" s="67">
        <v>7.2</v>
      </c>
      <c r="H128" s="67">
        <v>7</v>
      </c>
      <c r="I128" s="70">
        <v>3</v>
      </c>
      <c r="J128" s="68">
        <v>0.39</v>
      </c>
      <c r="K128" s="68"/>
      <c r="L128" s="68"/>
      <c r="M128" s="69"/>
    </row>
    <row r="129" spans="1:13" s="66" customFormat="1" ht="15.75" x14ac:dyDescent="0.2">
      <c r="A129" s="67" t="s">
        <v>24</v>
      </c>
      <c r="B129" s="67" t="s">
        <v>23</v>
      </c>
      <c r="C129" s="67" t="s">
        <v>22</v>
      </c>
      <c r="D129" s="67">
        <v>275</v>
      </c>
      <c r="E129" s="70">
        <f>I129/J129+1.87</f>
        <v>12.126410256410256</v>
      </c>
      <c r="F129" s="67">
        <v>25</v>
      </c>
      <c r="G129" s="67">
        <v>7.2</v>
      </c>
      <c r="H129" s="67">
        <v>7</v>
      </c>
      <c r="I129" s="70">
        <v>4</v>
      </c>
      <c r="J129" s="68">
        <v>0.39</v>
      </c>
      <c r="K129" s="68"/>
      <c r="L129" s="68"/>
      <c r="M129" s="69"/>
    </row>
    <row r="130" spans="1:13" ht="15.75" x14ac:dyDescent="0.2">
      <c r="A130" s="19" t="s">
        <v>24</v>
      </c>
      <c r="B130" s="19" t="s">
        <v>23</v>
      </c>
      <c r="C130" s="19" t="s">
        <v>22</v>
      </c>
      <c r="D130" s="19">
        <v>285</v>
      </c>
      <c r="E130" s="70">
        <f>I130/J130+2.57</f>
        <v>10.903333333333334</v>
      </c>
      <c r="F130" s="67">
        <v>25</v>
      </c>
      <c r="G130" s="67">
        <v>7.2</v>
      </c>
      <c r="H130" s="67">
        <v>7</v>
      </c>
      <c r="I130" s="70">
        <v>2</v>
      </c>
      <c r="J130" s="20">
        <v>0.24</v>
      </c>
      <c r="K130" s="20"/>
      <c r="L130" s="20" t="s">
        <v>32</v>
      </c>
      <c r="M130" s="21" t="s">
        <v>31</v>
      </c>
    </row>
    <row r="131" spans="1:13" s="66" customFormat="1" ht="15.75" x14ac:dyDescent="0.2">
      <c r="A131" s="67" t="s">
        <v>24</v>
      </c>
      <c r="B131" s="67" t="s">
        <v>23</v>
      </c>
      <c r="C131" s="67" t="s">
        <v>22</v>
      </c>
      <c r="D131" s="67">
        <v>285</v>
      </c>
      <c r="E131" s="70">
        <f>I131/J131+2.57</f>
        <v>15.07</v>
      </c>
      <c r="F131" s="67">
        <v>25</v>
      </c>
      <c r="G131" s="67">
        <v>7.2</v>
      </c>
      <c r="H131" s="67">
        <v>7</v>
      </c>
      <c r="I131" s="70">
        <v>3</v>
      </c>
      <c r="J131" s="68">
        <v>0.24</v>
      </c>
      <c r="K131" s="68"/>
      <c r="L131" s="68"/>
      <c r="M131" s="69"/>
    </row>
    <row r="132" spans="1:13" s="66" customFormat="1" ht="15.75" x14ac:dyDescent="0.2">
      <c r="A132" s="67" t="s">
        <v>24</v>
      </c>
      <c r="B132" s="67" t="s">
        <v>23</v>
      </c>
      <c r="C132" s="67" t="s">
        <v>22</v>
      </c>
      <c r="D132" s="67">
        <v>285</v>
      </c>
      <c r="E132" s="70">
        <f>I132/J132+2.57</f>
        <v>19.236666666666668</v>
      </c>
      <c r="F132" s="67">
        <v>25</v>
      </c>
      <c r="G132" s="67">
        <v>7.2</v>
      </c>
      <c r="H132" s="67">
        <v>7</v>
      </c>
      <c r="I132" s="70">
        <v>4</v>
      </c>
      <c r="J132" s="68">
        <v>0.24</v>
      </c>
      <c r="K132" s="68"/>
      <c r="L132" s="68"/>
      <c r="M132" s="69"/>
    </row>
    <row r="133" spans="1:13" ht="15.75" x14ac:dyDescent="0.2">
      <c r="A133" s="19" t="s">
        <v>24</v>
      </c>
      <c r="B133" s="19" t="s">
        <v>23</v>
      </c>
      <c r="C133" s="19" t="s">
        <v>22</v>
      </c>
      <c r="D133" s="19">
        <v>300</v>
      </c>
      <c r="E133" s="70">
        <f>I133/J133+12.63</f>
        <v>41.201428571428572</v>
      </c>
      <c r="F133" s="67">
        <v>25</v>
      </c>
      <c r="G133" s="67">
        <v>7.2</v>
      </c>
      <c r="H133" s="67">
        <v>7</v>
      </c>
      <c r="I133" s="42">
        <v>2</v>
      </c>
      <c r="J133" s="20">
        <v>7.0000000000000007E-2</v>
      </c>
      <c r="K133" s="20"/>
      <c r="L133" s="20" t="s">
        <v>32</v>
      </c>
      <c r="M133" s="21" t="s">
        <v>31</v>
      </c>
    </row>
    <row r="134" spans="1:13" s="66" customFormat="1" ht="15.75" x14ac:dyDescent="0.2">
      <c r="A134" s="67" t="s">
        <v>24</v>
      </c>
      <c r="B134" s="67" t="s">
        <v>23</v>
      </c>
      <c r="C134" s="67" t="s">
        <v>22</v>
      </c>
      <c r="D134" s="67">
        <v>300</v>
      </c>
      <c r="E134" s="70">
        <f>I134/J134+12.63</f>
        <v>55.487142857142857</v>
      </c>
      <c r="F134" s="67">
        <v>25</v>
      </c>
      <c r="G134" s="67">
        <v>7.2</v>
      </c>
      <c r="H134" s="67">
        <v>7</v>
      </c>
      <c r="I134" s="70">
        <v>3</v>
      </c>
      <c r="J134" s="68">
        <v>7.0000000000000007E-2</v>
      </c>
      <c r="K134" s="68"/>
      <c r="L134" s="68"/>
      <c r="M134" s="69"/>
    </row>
    <row r="135" spans="1:13" s="66" customFormat="1" ht="15.75" x14ac:dyDescent="0.2">
      <c r="A135" s="67" t="s">
        <v>24</v>
      </c>
      <c r="B135" s="67" t="s">
        <v>23</v>
      </c>
      <c r="C135" s="67" t="s">
        <v>22</v>
      </c>
      <c r="D135" s="67">
        <v>300</v>
      </c>
      <c r="E135" s="70">
        <f>I135/J135+12.63</f>
        <v>69.772857142857134</v>
      </c>
      <c r="F135" s="67">
        <v>25</v>
      </c>
      <c r="G135" s="67">
        <v>7.2</v>
      </c>
      <c r="H135" s="67">
        <v>7</v>
      </c>
      <c r="I135" s="70">
        <v>4</v>
      </c>
      <c r="J135" s="68">
        <v>7.0000000000000007E-2</v>
      </c>
      <c r="K135" s="68"/>
      <c r="L135" s="68"/>
      <c r="M135" s="69"/>
    </row>
    <row r="136" spans="1:13" ht="15.75" x14ac:dyDescent="0.2">
      <c r="A136" s="20" t="s">
        <v>26</v>
      </c>
      <c r="B136" s="19" t="s">
        <v>27</v>
      </c>
      <c r="C136" s="19" t="s">
        <v>25</v>
      </c>
      <c r="D136" s="19">
        <v>222</v>
      </c>
      <c r="E136" s="70">
        <f>I136/J136+2.39</f>
        <v>8.1042857142857141</v>
      </c>
      <c r="F136" s="67">
        <v>25</v>
      </c>
      <c r="G136" s="67">
        <v>7.2</v>
      </c>
      <c r="H136" s="67">
        <v>7</v>
      </c>
      <c r="I136" s="70">
        <v>2</v>
      </c>
      <c r="J136" s="20">
        <v>0.35</v>
      </c>
      <c r="K136" s="20"/>
      <c r="L136" s="20" t="s">
        <v>32</v>
      </c>
      <c r="M136" s="21" t="s">
        <v>31</v>
      </c>
    </row>
    <row r="137" spans="1:13" s="66" customFormat="1" ht="15.75" x14ac:dyDescent="0.2">
      <c r="A137" s="68" t="s">
        <v>26</v>
      </c>
      <c r="B137" s="67" t="s">
        <v>27</v>
      </c>
      <c r="C137" s="67" t="s">
        <v>25</v>
      </c>
      <c r="D137" s="67">
        <v>222</v>
      </c>
      <c r="E137" s="70">
        <f>I137/J137+2.39</f>
        <v>10.961428571428572</v>
      </c>
      <c r="F137" s="67">
        <v>25</v>
      </c>
      <c r="G137" s="67">
        <v>7.2</v>
      </c>
      <c r="H137" s="67">
        <v>7</v>
      </c>
      <c r="I137" s="70">
        <v>3</v>
      </c>
      <c r="J137" s="68">
        <v>0.35</v>
      </c>
      <c r="K137" s="68"/>
      <c r="L137" s="68"/>
      <c r="M137" s="69"/>
    </row>
    <row r="138" spans="1:13" s="66" customFormat="1" ht="15.75" x14ac:dyDescent="0.2">
      <c r="A138" s="68" t="s">
        <v>26</v>
      </c>
      <c r="B138" s="67" t="s">
        <v>27</v>
      </c>
      <c r="C138" s="67" t="s">
        <v>25</v>
      </c>
      <c r="D138" s="67">
        <v>222</v>
      </c>
      <c r="E138" s="70">
        <f>I138/J138+2.39</f>
        <v>13.818571428571429</v>
      </c>
      <c r="F138" s="67">
        <v>25</v>
      </c>
      <c r="G138" s="67">
        <v>7.2</v>
      </c>
      <c r="H138" s="67">
        <v>7</v>
      </c>
      <c r="I138" s="70">
        <v>4</v>
      </c>
      <c r="J138" s="68">
        <v>0.35</v>
      </c>
      <c r="K138" s="68"/>
      <c r="L138" s="68"/>
      <c r="M138" s="69"/>
    </row>
    <row r="139" spans="1:13" ht="15.75" x14ac:dyDescent="0.2">
      <c r="A139" s="20" t="s">
        <v>26</v>
      </c>
      <c r="B139" s="19" t="s">
        <v>27</v>
      </c>
      <c r="C139" s="19" t="s">
        <v>25</v>
      </c>
      <c r="D139" s="19">
        <v>254</v>
      </c>
      <c r="E139" s="70">
        <f>I139/J139+0.93</f>
        <v>4.5014285714285709</v>
      </c>
      <c r="F139" s="67">
        <v>25</v>
      </c>
      <c r="G139" s="67">
        <v>7.2</v>
      </c>
      <c r="H139" s="67">
        <v>7</v>
      </c>
      <c r="I139" s="42">
        <v>2</v>
      </c>
      <c r="J139" s="20">
        <v>0.56000000000000005</v>
      </c>
      <c r="K139" s="20"/>
      <c r="L139" s="20" t="s">
        <v>32</v>
      </c>
      <c r="M139" s="21" t="s">
        <v>31</v>
      </c>
    </row>
    <row r="140" spans="1:13" s="66" customFormat="1" ht="15.75" x14ac:dyDescent="0.2">
      <c r="A140" s="68" t="s">
        <v>26</v>
      </c>
      <c r="B140" s="67" t="s">
        <v>27</v>
      </c>
      <c r="C140" s="67" t="s">
        <v>25</v>
      </c>
      <c r="D140" s="67">
        <v>254</v>
      </c>
      <c r="E140" s="70">
        <f>I140/J140+0.93</f>
        <v>6.2871428571428565</v>
      </c>
      <c r="F140" s="67">
        <v>25</v>
      </c>
      <c r="G140" s="67">
        <v>7.2</v>
      </c>
      <c r="H140" s="67">
        <v>7</v>
      </c>
      <c r="I140" s="70">
        <v>3</v>
      </c>
      <c r="J140" s="68">
        <v>0.56000000000000005</v>
      </c>
      <c r="K140" s="68"/>
      <c r="L140" s="68"/>
      <c r="M140" s="69"/>
    </row>
    <row r="141" spans="1:13" s="66" customFormat="1" ht="15.75" x14ac:dyDescent="0.2">
      <c r="A141" s="68" t="s">
        <v>26</v>
      </c>
      <c r="B141" s="67" t="s">
        <v>27</v>
      </c>
      <c r="C141" s="67" t="s">
        <v>25</v>
      </c>
      <c r="D141" s="67">
        <v>254</v>
      </c>
      <c r="E141" s="70">
        <f>I141/J141+0.93</f>
        <v>8.0728571428571421</v>
      </c>
      <c r="F141" s="67">
        <v>25</v>
      </c>
      <c r="G141" s="67">
        <v>7.2</v>
      </c>
      <c r="H141" s="67">
        <v>7</v>
      </c>
      <c r="I141" s="70">
        <v>4</v>
      </c>
      <c r="J141" s="68">
        <v>0.56000000000000005</v>
      </c>
      <c r="K141" s="68"/>
      <c r="L141" s="68"/>
      <c r="M141" s="69"/>
    </row>
    <row r="142" spans="1:13" ht="15.75" x14ac:dyDescent="0.2">
      <c r="A142" s="20" t="s">
        <v>26</v>
      </c>
      <c r="B142" s="19" t="s">
        <v>27</v>
      </c>
      <c r="C142" s="19" t="s">
        <v>25</v>
      </c>
      <c r="D142" s="19">
        <v>265</v>
      </c>
      <c r="E142" s="70">
        <f>I142/J142+0.99</f>
        <v>4.4987719298245619</v>
      </c>
      <c r="F142" s="67">
        <v>25</v>
      </c>
      <c r="G142" s="67">
        <v>7.2</v>
      </c>
      <c r="H142" s="67">
        <v>7</v>
      </c>
      <c r="I142" s="70">
        <v>2</v>
      </c>
      <c r="J142" s="20">
        <v>0.56999999999999995</v>
      </c>
      <c r="K142" s="20"/>
      <c r="L142" s="20" t="s">
        <v>32</v>
      </c>
      <c r="M142" s="21" t="s">
        <v>31</v>
      </c>
    </row>
    <row r="143" spans="1:13" s="66" customFormat="1" ht="15.75" x14ac:dyDescent="0.2">
      <c r="A143" s="68" t="s">
        <v>26</v>
      </c>
      <c r="B143" s="67" t="s">
        <v>27</v>
      </c>
      <c r="C143" s="67" t="s">
        <v>25</v>
      </c>
      <c r="D143" s="67">
        <v>265</v>
      </c>
      <c r="E143" s="70">
        <f>I143/J143+0.93</f>
        <v>6.1931578947368422</v>
      </c>
      <c r="F143" s="67">
        <v>25</v>
      </c>
      <c r="G143" s="67">
        <v>7.2</v>
      </c>
      <c r="H143" s="67">
        <v>7</v>
      </c>
      <c r="I143" s="70">
        <v>3</v>
      </c>
      <c r="J143" s="68">
        <v>0.56999999999999995</v>
      </c>
      <c r="K143" s="68"/>
      <c r="L143" s="68"/>
      <c r="M143" s="69"/>
    </row>
    <row r="144" spans="1:13" s="66" customFormat="1" ht="15.75" x14ac:dyDescent="0.2">
      <c r="A144" s="68" t="s">
        <v>26</v>
      </c>
      <c r="B144" s="67" t="s">
        <v>27</v>
      </c>
      <c r="C144" s="67" t="s">
        <v>25</v>
      </c>
      <c r="D144" s="67">
        <v>265</v>
      </c>
      <c r="E144" s="70">
        <f>I144/J144+0.93</f>
        <v>7.947543859649123</v>
      </c>
      <c r="F144" s="67">
        <v>25</v>
      </c>
      <c r="G144" s="67">
        <v>7.2</v>
      </c>
      <c r="H144" s="67">
        <v>7</v>
      </c>
      <c r="I144" s="70">
        <v>4</v>
      </c>
      <c r="J144" s="68">
        <v>0.56999999999999995</v>
      </c>
      <c r="K144" s="68"/>
      <c r="L144" s="68"/>
      <c r="M144" s="69"/>
    </row>
    <row r="145" spans="1:13" ht="15.75" x14ac:dyDescent="0.2">
      <c r="A145" s="20" t="s">
        <v>26</v>
      </c>
      <c r="B145" s="19" t="s">
        <v>27</v>
      </c>
      <c r="C145" s="19" t="s">
        <v>25</v>
      </c>
      <c r="D145" s="19">
        <v>275</v>
      </c>
      <c r="E145" s="70">
        <f>I145/J145+1.43</f>
        <v>5.2035849056603771</v>
      </c>
      <c r="F145" s="67">
        <v>25</v>
      </c>
      <c r="G145" s="67">
        <v>7.2</v>
      </c>
      <c r="H145" s="67">
        <v>7</v>
      </c>
      <c r="I145" s="70">
        <v>2</v>
      </c>
      <c r="J145" s="20">
        <v>0.53</v>
      </c>
      <c r="K145" s="20"/>
      <c r="L145" s="20" t="s">
        <v>32</v>
      </c>
      <c r="M145" s="21" t="s">
        <v>31</v>
      </c>
    </row>
    <row r="146" spans="1:13" s="66" customFormat="1" ht="15.75" x14ac:dyDescent="0.2">
      <c r="A146" s="68" t="s">
        <v>26</v>
      </c>
      <c r="B146" s="67" t="s">
        <v>27</v>
      </c>
      <c r="C146" s="67" t="s">
        <v>25</v>
      </c>
      <c r="D146" s="67">
        <v>275</v>
      </c>
      <c r="E146" s="70">
        <f>I146/J146+1.43</f>
        <v>7.0903773584905654</v>
      </c>
      <c r="F146" s="67">
        <v>25</v>
      </c>
      <c r="G146" s="67">
        <v>7.2</v>
      </c>
      <c r="H146" s="67">
        <v>7</v>
      </c>
      <c r="I146" s="70">
        <v>3</v>
      </c>
      <c r="J146" s="68">
        <v>0.53</v>
      </c>
      <c r="K146" s="68"/>
      <c r="L146" s="68"/>
      <c r="M146" s="69"/>
    </row>
    <row r="147" spans="1:13" s="66" customFormat="1" ht="15.75" x14ac:dyDescent="0.2">
      <c r="A147" s="68" t="s">
        <v>26</v>
      </c>
      <c r="B147" s="67" t="s">
        <v>27</v>
      </c>
      <c r="C147" s="67" t="s">
        <v>25</v>
      </c>
      <c r="D147" s="67">
        <v>275</v>
      </c>
      <c r="E147" s="70">
        <f>I147/J147+1.43</f>
        <v>8.9771698113207545</v>
      </c>
      <c r="F147" s="67">
        <v>25</v>
      </c>
      <c r="G147" s="67">
        <v>7.2</v>
      </c>
      <c r="H147" s="67">
        <v>7</v>
      </c>
      <c r="I147" s="70">
        <v>4</v>
      </c>
      <c r="J147" s="68">
        <v>0.53</v>
      </c>
      <c r="K147" s="68"/>
      <c r="L147" s="68"/>
      <c r="M147" s="69"/>
    </row>
    <row r="148" spans="1:13" ht="15.75" x14ac:dyDescent="0.2">
      <c r="A148" s="20" t="s">
        <v>26</v>
      </c>
      <c r="B148" s="19" t="s">
        <v>27</v>
      </c>
      <c r="C148" s="19" t="s">
        <v>25</v>
      </c>
      <c r="D148" s="19">
        <v>285</v>
      </c>
      <c r="E148" s="70">
        <f>I148/J148+0.85</f>
        <v>7.1</v>
      </c>
      <c r="F148" s="67">
        <v>25</v>
      </c>
      <c r="G148" s="67">
        <v>7.2</v>
      </c>
      <c r="H148" s="67">
        <v>7</v>
      </c>
      <c r="I148" s="70">
        <v>2</v>
      </c>
      <c r="J148" s="20">
        <v>0.32</v>
      </c>
      <c r="K148" s="20"/>
      <c r="L148" s="20" t="s">
        <v>32</v>
      </c>
      <c r="M148" s="21" t="s">
        <v>31</v>
      </c>
    </row>
    <row r="149" spans="1:13" s="66" customFormat="1" ht="15.75" x14ac:dyDescent="0.2">
      <c r="A149" s="68" t="s">
        <v>26</v>
      </c>
      <c r="B149" s="67" t="s">
        <v>27</v>
      </c>
      <c r="C149" s="67" t="s">
        <v>25</v>
      </c>
      <c r="D149" s="67">
        <v>285</v>
      </c>
      <c r="E149" s="70">
        <f>I149/J149+0.85</f>
        <v>10.225</v>
      </c>
      <c r="F149" s="67">
        <v>25</v>
      </c>
      <c r="G149" s="67">
        <v>7.2</v>
      </c>
      <c r="H149" s="67">
        <v>7</v>
      </c>
      <c r="I149" s="70">
        <v>3</v>
      </c>
      <c r="J149" s="68">
        <v>0.32</v>
      </c>
      <c r="K149" s="68"/>
      <c r="L149" s="68"/>
      <c r="M149" s="69"/>
    </row>
    <row r="150" spans="1:13" s="66" customFormat="1" ht="15.75" x14ac:dyDescent="0.2">
      <c r="A150" s="68" t="s">
        <v>26</v>
      </c>
      <c r="B150" s="67" t="s">
        <v>27</v>
      </c>
      <c r="C150" s="67" t="s">
        <v>25</v>
      </c>
      <c r="D150" s="67">
        <v>285</v>
      </c>
      <c r="E150" s="70">
        <f>I150/J150+0.85</f>
        <v>13.35</v>
      </c>
      <c r="F150" s="67">
        <v>25</v>
      </c>
      <c r="G150" s="67">
        <v>7.2</v>
      </c>
      <c r="H150" s="67">
        <v>7</v>
      </c>
      <c r="I150" s="70">
        <v>4</v>
      </c>
      <c r="J150" s="68">
        <v>0.32</v>
      </c>
      <c r="K150" s="68"/>
      <c r="L150" s="68"/>
      <c r="M150" s="69"/>
    </row>
    <row r="151" spans="1:13" ht="15.75" x14ac:dyDescent="0.2">
      <c r="A151" s="20" t="s">
        <v>26</v>
      </c>
      <c r="B151" s="19" t="s">
        <v>27</v>
      </c>
      <c r="C151" s="19" t="s">
        <v>25</v>
      </c>
      <c r="D151" s="19">
        <v>300</v>
      </c>
      <c r="E151" s="70">
        <f>I151/J151+20.1</f>
        <v>40.1</v>
      </c>
      <c r="F151" s="67">
        <v>25</v>
      </c>
      <c r="G151" s="67">
        <v>7.2</v>
      </c>
      <c r="H151" s="67">
        <v>7</v>
      </c>
      <c r="I151" s="70">
        <v>2</v>
      </c>
      <c r="J151" s="20">
        <v>0.1</v>
      </c>
      <c r="K151" s="20"/>
      <c r="L151" s="20" t="s">
        <v>32</v>
      </c>
      <c r="M151" s="21" t="s">
        <v>31</v>
      </c>
    </row>
    <row r="152" spans="1:13" s="66" customFormat="1" ht="15.75" x14ac:dyDescent="0.2">
      <c r="A152" s="68" t="s">
        <v>26</v>
      </c>
      <c r="B152" s="67" t="s">
        <v>27</v>
      </c>
      <c r="C152" s="67" t="s">
        <v>25</v>
      </c>
      <c r="D152" s="67">
        <v>300</v>
      </c>
      <c r="E152" s="70">
        <f>I152/J152+20.1</f>
        <v>50.1</v>
      </c>
      <c r="F152" s="67">
        <v>25</v>
      </c>
      <c r="G152" s="67">
        <v>7.2</v>
      </c>
      <c r="H152" s="67">
        <v>7</v>
      </c>
      <c r="I152" s="70">
        <v>3</v>
      </c>
      <c r="J152" s="68">
        <v>0.1</v>
      </c>
      <c r="K152" s="68"/>
      <c r="L152" s="68"/>
      <c r="M152" s="69"/>
    </row>
    <row r="153" spans="1:13" s="66" customFormat="1" ht="15.75" x14ac:dyDescent="0.2">
      <c r="A153" s="68" t="s">
        <v>26</v>
      </c>
      <c r="B153" s="67" t="s">
        <v>27</v>
      </c>
      <c r="C153" s="67" t="s">
        <v>25</v>
      </c>
      <c r="D153" s="67">
        <v>300</v>
      </c>
      <c r="E153" s="70">
        <f>I153/J153+20.1</f>
        <v>60.1</v>
      </c>
      <c r="F153" s="67">
        <v>25</v>
      </c>
      <c r="G153" s="67">
        <v>7.2</v>
      </c>
      <c r="H153" s="67">
        <v>7</v>
      </c>
      <c r="I153" s="70">
        <v>4</v>
      </c>
      <c r="J153" s="68">
        <v>0.1</v>
      </c>
      <c r="K153" s="68"/>
      <c r="L153" s="68"/>
      <c r="M153" s="69"/>
    </row>
    <row r="154" spans="1:13" ht="15.75" x14ac:dyDescent="0.2">
      <c r="A154" s="20" t="s">
        <v>30</v>
      </c>
      <c r="B154" s="19" t="s">
        <v>13</v>
      </c>
      <c r="C154" s="19" t="s">
        <v>14</v>
      </c>
      <c r="D154" s="19">
        <v>222</v>
      </c>
      <c r="E154" s="70">
        <f>I154/J154+1.3</f>
        <v>8.1965517241379313</v>
      </c>
      <c r="F154" s="67">
        <v>25</v>
      </c>
      <c r="G154" s="67">
        <v>7.2</v>
      </c>
      <c r="H154" s="67">
        <v>7</v>
      </c>
      <c r="I154" s="42">
        <v>2</v>
      </c>
      <c r="J154" s="20">
        <v>0.28999999999999998</v>
      </c>
      <c r="K154" s="20"/>
      <c r="L154" s="20" t="s">
        <v>32</v>
      </c>
      <c r="M154" s="21" t="s">
        <v>31</v>
      </c>
    </row>
    <row r="155" spans="1:13" s="66" customFormat="1" ht="15.75" x14ac:dyDescent="0.2">
      <c r="A155" s="68" t="s">
        <v>30</v>
      </c>
      <c r="B155" s="67" t="s">
        <v>13</v>
      </c>
      <c r="C155" s="67" t="s">
        <v>14</v>
      </c>
      <c r="D155" s="67">
        <v>222</v>
      </c>
      <c r="E155" s="70">
        <f>I155/J155+1.3</f>
        <v>11.644827586206898</v>
      </c>
      <c r="F155" s="67">
        <v>25</v>
      </c>
      <c r="G155" s="67">
        <v>7.2</v>
      </c>
      <c r="H155" s="67">
        <v>7</v>
      </c>
      <c r="I155" s="70">
        <v>3</v>
      </c>
      <c r="J155" s="68">
        <v>0.28999999999999998</v>
      </c>
      <c r="K155" s="68"/>
      <c r="L155" s="68"/>
      <c r="M155" s="69"/>
    </row>
    <row r="156" spans="1:13" s="66" customFormat="1" ht="15.75" x14ac:dyDescent="0.2">
      <c r="A156" s="68" t="s">
        <v>30</v>
      </c>
      <c r="B156" s="67" t="s">
        <v>13</v>
      </c>
      <c r="C156" s="67" t="s">
        <v>14</v>
      </c>
      <c r="D156" s="67">
        <v>222</v>
      </c>
      <c r="E156" s="70">
        <f>I156/J156+1.3</f>
        <v>15.093103448275864</v>
      </c>
      <c r="F156" s="67">
        <v>25</v>
      </c>
      <c r="G156" s="67">
        <v>7.2</v>
      </c>
      <c r="H156" s="67">
        <v>7</v>
      </c>
      <c r="I156" s="70">
        <v>4</v>
      </c>
      <c r="J156" s="68">
        <v>0.28999999999999998</v>
      </c>
      <c r="K156" s="68"/>
      <c r="L156" s="68"/>
      <c r="M156" s="69"/>
    </row>
    <row r="157" spans="1:13" ht="15.75" x14ac:dyDescent="0.2">
      <c r="A157" s="20" t="s">
        <v>30</v>
      </c>
      <c r="B157" s="19" t="s">
        <v>13</v>
      </c>
      <c r="C157" s="19" t="s">
        <v>14</v>
      </c>
      <c r="D157" s="19">
        <v>254</v>
      </c>
      <c r="E157" s="70">
        <f>I157/J157+2.49</f>
        <v>8.2042857142857137</v>
      </c>
      <c r="F157" s="67">
        <v>25</v>
      </c>
      <c r="G157" s="67">
        <v>7.2</v>
      </c>
      <c r="H157" s="67">
        <v>7</v>
      </c>
      <c r="I157" s="70">
        <v>2</v>
      </c>
      <c r="J157" s="20">
        <v>0.35</v>
      </c>
      <c r="K157" s="20"/>
      <c r="L157" s="20" t="s">
        <v>32</v>
      </c>
      <c r="M157" s="21" t="s">
        <v>31</v>
      </c>
    </row>
    <row r="158" spans="1:13" s="66" customFormat="1" ht="15.75" x14ac:dyDescent="0.2">
      <c r="A158" s="68" t="s">
        <v>30</v>
      </c>
      <c r="B158" s="67" t="s">
        <v>13</v>
      </c>
      <c r="C158" s="67" t="s">
        <v>14</v>
      </c>
      <c r="D158" s="67">
        <v>254</v>
      </c>
      <c r="E158" s="70">
        <f>I158/J158+2.49</f>
        <v>11.061428571428571</v>
      </c>
      <c r="F158" s="67">
        <v>25</v>
      </c>
      <c r="G158" s="67">
        <v>7.2</v>
      </c>
      <c r="H158" s="67">
        <v>7</v>
      </c>
      <c r="I158" s="70">
        <v>3</v>
      </c>
      <c r="J158" s="68">
        <v>0.35</v>
      </c>
      <c r="K158" s="68"/>
      <c r="L158" s="68"/>
      <c r="M158" s="69"/>
    </row>
    <row r="159" spans="1:13" s="66" customFormat="1" ht="15.75" x14ac:dyDescent="0.2">
      <c r="A159" s="68" t="s">
        <v>30</v>
      </c>
      <c r="B159" s="67" t="s">
        <v>13</v>
      </c>
      <c r="C159" s="67" t="s">
        <v>14</v>
      </c>
      <c r="D159" s="67">
        <v>254</v>
      </c>
      <c r="E159" s="70">
        <f>I159/J159+2.49</f>
        <v>13.918571428571429</v>
      </c>
      <c r="F159" s="67">
        <v>25</v>
      </c>
      <c r="G159" s="67">
        <v>7.2</v>
      </c>
      <c r="H159" s="67">
        <v>7</v>
      </c>
      <c r="I159" s="70">
        <v>4</v>
      </c>
      <c r="J159" s="68">
        <v>0.35</v>
      </c>
      <c r="K159" s="68"/>
      <c r="L159" s="68"/>
      <c r="M159" s="69"/>
    </row>
    <row r="160" spans="1:13" ht="15.75" x14ac:dyDescent="0.2">
      <c r="A160" s="20" t="s">
        <v>30</v>
      </c>
      <c r="B160" s="19" t="s">
        <v>13</v>
      </c>
      <c r="C160" s="19" t="s">
        <v>14</v>
      </c>
      <c r="D160" s="19">
        <v>265</v>
      </c>
      <c r="E160" s="70">
        <f>I160/J160+2.28</f>
        <v>6.20156862745098</v>
      </c>
      <c r="F160" s="67">
        <v>25</v>
      </c>
      <c r="G160" s="67">
        <v>7.2</v>
      </c>
      <c r="H160" s="67">
        <v>7</v>
      </c>
      <c r="I160" s="42">
        <v>2</v>
      </c>
      <c r="J160" s="20">
        <v>0.51</v>
      </c>
      <c r="K160" s="20"/>
      <c r="L160" s="20" t="s">
        <v>32</v>
      </c>
      <c r="M160" s="21" t="s">
        <v>31</v>
      </c>
    </row>
    <row r="161" spans="1:13" s="66" customFormat="1" ht="15.75" x14ac:dyDescent="0.2">
      <c r="A161" s="68" t="s">
        <v>30</v>
      </c>
      <c r="B161" s="67" t="s">
        <v>13</v>
      </c>
      <c r="C161" s="67" t="s">
        <v>14</v>
      </c>
      <c r="D161" s="67">
        <v>265</v>
      </c>
      <c r="E161" s="70">
        <f>I161/J161+2.28</f>
        <v>8.1623529411764704</v>
      </c>
      <c r="F161" s="67">
        <v>25</v>
      </c>
      <c r="G161" s="67">
        <v>7.2</v>
      </c>
      <c r="H161" s="67">
        <v>7</v>
      </c>
      <c r="I161" s="70">
        <v>3</v>
      </c>
      <c r="J161" s="68">
        <v>0.51</v>
      </c>
      <c r="K161" s="68"/>
      <c r="L161" s="68"/>
      <c r="M161" s="69"/>
    </row>
    <row r="162" spans="1:13" s="66" customFormat="1" ht="15.75" x14ac:dyDescent="0.2">
      <c r="A162" s="68" t="s">
        <v>30</v>
      </c>
      <c r="B162" s="67" t="s">
        <v>13</v>
      </c>
      <c r="C162" s="67" t="s">
        <v>14</v>
      </c>
      <c r="D162" s="67">
        <v>265</v>
      </c>
      <c r="E162" s="70">
        <f>I162/J162+2.28</f>
        <v>10.123137254901961</v>
      </c>
      <c r="F162" s="67">
        <v>25</v>
      </c>
      <c r="G162" s="67">
        <v>7.2</v>
      </c>
      <c r="H162" s="67">
        <v>7</v>
      </c>
      <c r="I162" s="70">
        <v>4</v>
      </c>
      <c r="J162" s="68">
        <v>0.51</v>
      </c>
      <c r="K162" s="68"/>
      <c r="L162" s="68"/>
      <c r="M162" s="69"/>
    </row>
    <row r="163" spans="1:13" ht="15.75" x14ac:dyDescent="0.2">
      <c r="A163" s="20" t="s">
        <v>30</v>
      </c>
      <c r="B163" s="19" t="s">
        <v>13</v>
      </c>
      <c r="C163" s="19" t="s">
        <v>14</v>
      </c>
      <c r="D163" s="19">
        <v>275</v>
      </c>
      <c r="E163" s="70">
        <f>I163/J163+2.5</f>
        <v>9.3965517241379324</v>
      </c>
      <c r="F163" s="67">
        <v>25</v>
      </c>
      <c r="G163" s="67">
        <v>7.2</v>
      </c>
      <c r="H163" s="67">
        <v>7</v>
      </c>
      <c r="I163" s="42">
        <v>2</v>
      </c>
      <c r="J163" s="20">
        <v>0.28999999999999998</v>
      </c>
      <c r="K163" s="20"/>
      <c r="L163" s="20" t="s">
        <v>32</v>
      </c>
      <c r="M163" s="21" t="s">
        <v>31</v>
      </c>
    </row>
    <row r="164" spans="1:13" s="66" customFormat="1" ht="15.75" x14ac:dyDescent="0.2">
      <c r="A164" s="68" t="s">
        <v>30</v>
      </c>
      <c r="B164" s="67" t="s">
        <v>13</v>
      </c>
      <c r="C164" s="67" t="s">
        <v>14</v>
      </c>
      <c r="D164" s="67">
        <v>275</v>
      </c>
      <c r="E164" s="70">
        <f>I164/J164+2.5</f>
        <v>12.844827586206897</v>
      </c>
      <c r="F164" s="67">
        <v>25</v>
      </c>
      <c r="G164" s="67">
        <v>7.2</v>
      </c>
      <c r="H164" s="67">
        <v>7</v>
      </c>
      <c r="I164" s="70">
        <v>3</v>
      </c>
      <c r="J164" s="68">
        <v>0.28999999999999998</v>
      </c>
      <c r="K164" s="68"/>
      <c r="L164" s="68"/>
      <c r="M164" s="69"/>
    </row>
    <row r="165" spans="1:13" s="66" customFormat="1" ht="15.75" x14ac:dyDescent="0.2">
      <c r="A165" s="68" t="s">
        <v>30</v>
      </c>
      <c r="B165" s="67" t="s">
        <v>13</v>
      </c>
      <c r="C165" s="67" t="s">
        <v>14</v>
      </c>
      <c r="D165" s="67">
        <v>275</v>
      </c>
      <c r="E165" s="70">
        <f>I165/J165+2.5</f>
        <v>16.293103448275865</v>
      </c>
      <c r="F165" s="67">
        <v>25</v>
      </c>
      <c r="G165" s="67">
        <v>7.2</v>
      </c>
      <c r="H165" s="67">
        <v>7</v>
      </c>
      <c r="I165" s="70">
        <v>4</v>
      </c>
      <c r="J165" s="68">
        <v>0.28999999999999998</v>
      </c>
      <c r="K165" s="68"/>
      <c r="L165" s="68"/>
      <c r="M165" s="69"/>
    </row>
    <row r="166" spans="1:13" ht="15.75" x14ac:dyDescent="0.2">
      <c r="A166" s="20" t="s">
        <v>30</v>
      </c>
      <c r="B166" s="19" t="s">
        <v>13</v>
      </c>
      <c r="C166" s="19" t="s">
        <v>14</v>
      </c>
      <c r="D166" s="19">
        <v>285</v>
      </c>
      <c r="E166" s="70">
        <f>I166/J166+3.39</f>
        <v>10.797407407407407</v>
      </c>
      <c r="F166" s="67">
        <v>25</v>
      </c>
      <c r="G166" s="67">
        <v>7.2</v>
      </c>
      <c r="H166" s="67">
        <v>7</v>
      </c>
      <c r="I166" s="42">
        <v>2</v>
      </c>
      <c r="J166" s="20">
        <v>0.27</v>
      </c>
      <c r="K166" s="20"/>
      <c r="L166" s="20" t="s">
        <v>32</v>
      </c>
      <c r="M166" s="21" t="s">
        <v>31</v>
      </c>
    </row>
    <row r="167" spans="1:13" s="66" customFormat="1" ht="15.75" x14ac:dyDescent="0.2">
      <c r="A167" s="68" t="s">
        <v>30</v>
      </c>
      <c r="B167" s="67" t="s">
        <v>13</v>
      </c>
      <c r="C167" s="67" t="s">
        <v>14</v>
      </c>
      <c r="D167" s="67">
        <v>285</v>
      </c>
      <c r="E167" s="70">
        <f>I167/J167+3.39</f>
        <v>14.501111111111111</v>
      </c>
      <c r="F167" s="67">
        <v>25</v>
      </c>
      <c r="G167" s="67">
        <v>7.2</v>
      </c>
      <c r="H167" s="67">
        <v>7</v>
      </c>
      <c r="I167" s="70">
        <v>3</v>
      </c>
      <c r="J167" s="68">
        <v>0.27</v>
      </c>
      <c r="K167" s="68"/>
      <c r="L167" s="68"/>
      <c r="M167" s="69"/>
    </row>
    <row r="168" spans="1:13" s="66" customFormat="1" ht="15.75" x14ac:dyDescent="0.2">
      <c r="A168" s="68" t="s">
        <v>30</v>
      </c>
      <c r="B168" s="67" t="s">
        <v>13</v>
      </c>
      <c r="C168" s="67" t="s">
        <v>14</v>
      </c>
      <c r="D168" s="67">
        <v>285</v>
      </c>
      <c r="E168" s="70">
        <f>I168/J168+3.39</f>
        <v>18.204814814814814</v>
      </c>
      <c r="F168" s="67">
        <v>25</v>
      </c>
      <c r="G168" s="67">
        <v>7.2</v>
      </c>
      <c r="H168" s="67">
        <v>7</v>
      </c>
      <c r="I168" s="70">
        <v>4</v>
      </c>
      <c r="J168" s="68">
        <v>0.27</v>
      </c>
      <c r="K168" s="68"/>
      <c r="L168" s="68"/>
      <c r="M168" s="69"/>
    </row>
    <row r="169" spans="1:13" ht="15.75" x14ac:dyDescent="0.2">
      <c r="A169" s="20" t="s">
        <v>30</v>
      </c>
      <c r="B169" s="19" t="s">
        <v>13</v>
      </c>
      <c r="C169" s="19" t="s">
        <v>14</v>
      </c>
      <c r="D169" s="19">
        <v>300</v>
      </c>
      <c r="E169" s="70">
        <v>50.2</v>
      </c>
      <c r="F169" s="67">
        <v>25</v>
      </c>
      <c r="G169" s="67">
        <v>7.2</v>
      </c>
      <c r="H169" s="67">
        <v>7</v>
      </c>
      <c r="I169" s="42">
        <v>2</v>
      </c>
      <c r="J169" s="20">
        <v>0.06</v>
      </c>
      <c r="K169" s="20"/>
      <c r="L169" s="20" t="s">
        <v>32</v>
      </c>
      <c r="M169" s="21" t="s">
        <v>31</v>
      </c>
    </row>
    <row r="170" spans="1:13" s="66" customFormat="1" ht="15.75" x14ac:dyDescent="0.2">
      <c r="A170" s="68" t="s">
        <v>30</v>
      </c>
      <c r="B170" s="67" t="s">
        <v>13</v>
      </c>
      <c r="C170" s="67" t="s">
        <v>14</v>
      </c>
      <c r="D170" s="67">
        <v>300</v>
      </c>
      <c r="E170" s="70">
        <f>I170/J170+17</f>
        <v>67</v>
      </c>
      <c r="F170" s="67">
        <v>25</v>
      </c>
      <c r="G170" s="67">
        <v>7.2</v>
      </c>
      <c r="H170" s="67">
        <v>7</v>
      </c>
      <c r="I170" s="70">
        <v>3</v>
      </c>
      <c r="J170" s="68">
        <v>0.06</v>
      </c>
      <c r="K170" s="68"/>
      <c r="L170" s="68"/>
      <c r="M170" s="69"/>
    </row>
    <row r="171" spans="1:13" s="66" customFormat="1" ht="15.75" x14ac:dyDescent="0.2">
      <c r="A171" s="68" t="s">
        <v>30</v>
      </c>
      <c r="B171" s="67" t="s">
        <v>13</v>
      </c>
      <c r="C171" s="67" t="s">
        <v>14</v>
      </c>
      <c r="D171" s="67">
        <v>300</v>
      </c>
      <c r="E171" s="70">
        <f>I171/J171+17</f>
        <v>83.666666666666671</v>
      </c>
      <c r="F171" s="67">
        <v>25</v>
      </c>
      <c r="G171" s="67">
        <v>7.2</v>
      </c>
      <c r="H171" s="67">
        <v>7</v>
      </c>
      <c r="I171" s="70">
        <v>4</v>
      </c>
      <c r="J171" s="68">
        <v>0.06</v>
      </c>
      <c r="K171" s="68"/>
      <c r="L171" s="68"/>
      <c r="M171" s="69"/>
    </row>
    <row r="172" spans="1:13" s="18" customFormat="1" ht="15.75" x14ac:dyDescent="0.2">
      <c r="A172" s="20" t="s">
        <v>28</v>
      </c>
      <c r="B172" s="19" t="s">
        <v>5</v>
      </c>
      <c r="C172" s="19" t="s">
        <v>36</v>
      </c>
      <c r="D172" s="19">
        <v>260</v>
      </c>
      <c r="E172" s="42">
        <v>3.8</v>
      </c>
      <c r="F172" s="19">
        <v>25</v>
      </c>
      <c r="G172" s="19">
        <v>7.2</v>
      </c>
      <c r="H172" s="19">
        <v>6</v>
      </c>
      <c r="I172" s="42">
        <v>0.86</v>
      </c>
      <c r="J172" s="20">
        <v>0.28999999999999998</v>
      </c>
      <c r="K172" s="20"/>
      <c r="L172" s="20"/>
      <c r="M172" s="21"/>
    </row>
    <row r="173" spans="1:13" s="18" customFormat="1" ht="15.75" x14ac:dyDescent="0.2">
      <c r="A173" s="20" t="s">
        <v>28</v>
      </c>
      <c r="B173" s="19" t="s">
        <v>5</v>
      </c>
      <c r="C173" s="19" t="s">
        <v>36</v>
      </c>
      <c r="D173" s="19">
        <v>260</v>
      </c>
      <c r="E173" s="42">
        <v>7.93</v>
      </c>
      <c r="F173" s="19">
        <v>25</v>
      </c>
      <c r="G173" s="19">
        <v>7.2</v>
      </c>
      <c r="H173" s="19">
        <v>6</v>
      </c>
      <c r="I173" s="42">
        <v>2.5299999999999998</v>
      </c>
      <c r="J173" s="20">
        <v>0.28999999999999998</v>
      </c>
      <c r="K173" s="20"/>
      <c r="L173" s="20"/>
      <c r="M173" s="21"/>
    </row>
    <row r="174" spans="1:13" s="18" customFormat="1" ht="15.75" x14ac:dyDescent="0.2">
      <c r="A174" s="20" t="s">
        <v>28</v>
      </c>
      <c r="B174" s="19" t="s">
        <v>5</v>
      </c>
      <c r="C174" s="19" t="s">
        <v>36</v>
      </c>
      <c r="D174" s="19">
        <v>260</v>
      </c>
      <c r="E174" s="42">
        <v>11.4</v>
      </c>
      <c r="F174" s="19">
        <v>25</v>
      </c>
      <c r="G174" s="19">
        <v>7.2</v>
      </c>
      <c r="H174" s="19">
        <v>6</v>
      </c>
      <c r="I174" s="42">
        <v>3.34</v>
      </c>
      <c r="J174" s="20">
        <v>0.28999999999999998</v>
      </c>
      <c r="K174" s="20"/>
      <c r="L174" s="20"/>
      <c r="M174" s="21"/>
    </row>
    <row r="175" spans="1:13" s="18" customFormat="1" ht="15.75" x14ac:dyDescent="0.2">
      <c r="A175" s="20" t="s">
        <v>28</v>
      </c>
      <c r="B175" s="19" t="s">
        <v>5</v>
      </c>
      <c r="C175" s="19" t="s">
        <v>36</v>
      </c>
      <c r="D175" s="19">
        <v>260</v>
      </c>
      <c r="E175" s="42">
        <v>15.27</v>
      </c>
      <c r="F175" s="19">
        <v>25</v>
      </c>
      <c r="G175" s="19">
        <v>7.2</v>
      </c>
      <c r="H175" s="19">
        <v>6</v>
      </c>
      <c r="I175" s="42">
        <v>3.58</v>
      </c>
      <c r="J175" s="20">
        <v>0.28999999999999998</v>
      </c>
      <c r="K175" s="20"/>
      <c r="L175" s="20"/>
      <c r="M175" s="21"/>
    </row>
    <row r="176" spans="1:13" s="18" customFormat="1" ht="15.75" x14ac:dyDescent="0.2">
      <c r="A176" s="20" t="s">
        <v>28</v>
      </c>
      <c r="B176" s="19" t="s">
        <v>5</v>
      </c>
      <c r="C176" s="19" t="s">
        <v>36</v>
      </c>
      <c r="D176" s="19">
        <v>280</v>
      </c>
      <c r="E176" s="42">
        <v>3.98</v>
      </c>
      <c r="F176" s="19">
        <v>25</v>
      </c>
      <c r="G176" s="19">
        <v>7.2</v>
      </c>
      <c r="H176" s="19">
        <v>6</v>
      </c>
      <c r="I176" s="42">
        <v>0.63</v>
      </c>
      <c r="J176" s="20">
        <v>0.31</v>
      </c>
      <c r="K176" s="20"/>
      <c r="L176" s="20"/>
      <c r="M176" s="21"/>
    </row>
    <row r="177" spans="1:14" s="18" customFormat="1" ht="15.75" x14ac:dyDescent="0.2">
      <c r="A177" s="20" t="s">
        <v>28</v>
      </c>
      <c r="B177" s="19" t="s">
        <v>5</v>
      </c>
      <c r="C177" s="19" t="s">
        <v>36</v>
      </c>
      <c r="D177" s="19">
        <v>280</v>
      </c>
      <c r="E177" s="42">
        <v>7.98</v>
      </c>
      <c r="F177" s="19">
        <v>25</v>
      </c>
      <c r="G177" s="19">
        <v>7.2</v>
      </c>
      <c r="H177" s="19">
        <v>6</v>
      </c>
      <c r="I177" s="42">
        <v>2.59</v>
      </c>
      <c r="J177" s="20">
        <v>0.31</v>
      </c>
      <c r="K177" s="20"/>
      <c r="L177" s="20"/>
      <c r="M177" s="21"/>
    </row>
    <row r="178" spans="1:14" s="18" customFormat="1" ht="15.75" x14ac:dyDescent="0.2">
      <c r="A178" s="20" t="s">
        <v>28</v>
      </c>
      <c r="B178" s="19" t="s">
        <v>5</v>
      </c>
      <c r="C178" s="19" t="s">
        <v>36</v>
      </c>
      <c r="D178" s="19">
        <v>280</v>
      </c>
      <c r="E178" s="42">
        <v>11.93</v>
      </c>
      <c r="F178" s="19">
        <v>25</v>
      </c>
      <c r="G178" s="19">
        <v>7.2</v>
      </c>
      <c r="H178" s="19">
        <v>6</v>
      </c>
      <c r="I178" s="42">
        <v>3.86</v>
      </c>
      <c r="J178" s="20">
        <v>0.31</v>
      </c>
      <c r="K178" s="20"/>
      <c r="L178" s="20"/>
      <c r="M178" s="21"/>
    </row>
    <row r="179" spans="1:14" s="18" customFormat="1" ht="15.75" x14ac:dyDescent="0.2">
      <c r="A179" s="20" t="s">
        <v>28</v>
      </c>
      <c r="B179" s="19" t="s">
        <v>5</v>
      </c>
      <c r="C179" s="19" t="s">
        <v>36</v>
      </c>
      <c r="D179" s="19">
        <v>280</v>
      </c>
      <c r="E179" s="42">
        <v>15.89</v>
      </c>
      <c r="F179" s="19">
        <v>25</v>
      </c>
      <c r="G179" s="19">
        <v>7.2</v>
      </c>
      <c r="H179" s="19">
        <v>6</v>
      </c>
      <c r="I179" s="42">
        <v>4.46</v>
      </c>
      <c r="J179" s="20">
        <v>0.31</v>
      </c>
      <c r="K179" s="20"/>
      <c r="L179" s="20"/>
      <c r="M179" s="21"/>
    </row>
    <row r="180" spans="1:14" s="18" customFormat="1" ht="15.75" x14ac:dyDescent="0.2">
      <c r="A180" s="20" t="s">
        <v>28</v>
      </c>
      <c r="B180" s="19" t="s">
        <v>5</v>
      </c>
      <c r="C180" s="19" t="s">
        <v>36</v>
      </c>
      <c r="D180" s="19">
        <v>254</v>
      </c>
      <c r="E180" s="42">
        <v>4</v>
      </c>
      <c r="F180" s="19">
        <v>25</v>
      </c>
      <c r="G180" s="19">
        <v>7.2</v>
      </c>
      <c r="H180" s="19">
        <v>6</v>
      </c>
      <c r="I180" s="42">
        <v>1.0900000000000001</v>
      </c>
      <c r="J180" s="20">
        <v>0.27</v>
      </c>
      <c r="K180" s="20"/>
      <c r="L180" s="20"/>
      <c r="M180" s="21"/>
    </row>
    <row r="181" spans="1:14" s="18" customFormat="1" ht="15.75" x14ac:dyDescent="0.2">
      <c r="A181" s="20" t="s">
        <v>28</v>
      </c>
      <c r="B181" s="19" t="s">
        <v>5</v>
      </c>
      <c r="C181" s="19" t="s">
        <v>36</v>
      </c>
      <c r="D181" s="19">
        <v>254</v>
      </c>
      <c r="E181" s="42">
        <v>8.0399999999999991</v>
      </c>
      <c r="F181" s="19">
        <v>25</v>
      </c>
      <c r="G181" s="19">
        <v>7.2</v>
      </c>
      <c r="H181" s="19">
        <v>6</v>
      </c>
      <c r="I181" s="42">
        <v>1.74</v>
      </c>
      <c r="J181" s="20">
        <v>0.27</v>
      </c>
      <c r="K181" s="20"/>
      <c r="L181" s="20"/>
      <c r="M181" s="21"/>
    </row>
    <row r="182" spans="1:14" s="18" customFormat="1" ht="15.75" x14ac:dyDescent="0.2">
      <c r="A182" s="20" t="s">
        <v>28</v>
      </c>
      <c r="B182" s="19" t="s">
        <v>5</v>
      </c>
      <c r="C182" s="19" t="s">
        <v>36</v>
      </c>
      <c r="D182" s="19">
        <v>254</v>
      </c>
      <c r="E182" s="42">
        <v>12</v>
      </c>
      <c r="F182" s="19">
        <v>25</v>
      </c>
      <c r="G182" s="19">
        <v>7.2</v>
      </c>
      <c r="H182" s="19">
        <v>6</v>
      </c>
      <c r="I182" s="42">
        <v>3.44</v>
      </c>
      <c r="J182" s="20">
        <v>0.27</v>
      </c>
      <c r="K182" s="20"/>
      <c r="L182" s="20"/>
      <c r="M182" s="21"/>
    </row>
    <row r="183" spans="1:14" s="18" customFormat="1" ht="15.75" x14ac:dyDescent="0.2">
      <c r="A183" s="20" t="s">
        <v>28</v>
      </c>
      <c r="B183" s="19" t="s">
        <v>5</v>
      </c>
      <c r="C183" s="19" t="s">
        <v>36</v>
      </c>
      <c r="D183" s="19">
        <v>254</v>
      </c>
      <c r="E183" s="42">
        <v>16</v>
      </c>
      <c r="F183" s="19">
        <v>25</v>
      </c>
      <c r="G183" s="19">
        <v>7.2</v>
      </c>
      <c r="H183" s="19">
        <v>6</v>
      </c>
      <c r="I183" s="42">
        <v>3.69</v>
      </c>
      <c r="J183" s="20">
        <v>0.27</v>
      </c>
      <c r="K183" s="20"/>
      <c r="L183" s="20"/>
      <c r="M183" s="21"/>
    </row>
    <row r="184" spans="1:14" ht="15.75" x14ac:dyDescent="0.2">
      <c r="A184" s="64" t="s">
        <v>37</v>
      </c>
      <c r="B184" s="64" t="s">
        <v>38</v>
      </c>
      <c r="C184" s="64" t="s">
        <v>40</v>
      </c>
      <c r="D184" s="64">
        <v>260</v>
      </c>
      <c r="E184" s="57">
        <v>28.42</v>
      </c>
      <c r="F184" s="64">
        <v>25</v>
      </c>
      <c r="G184" s="64">
        <v>7.2</v>
      </c>
      <c r="H184" s="64">
        <v>6</v>
      </c>
      <c r="I184" s="57">
        <v>0.75</v>
      </c>
      <c r="J184" s="64">
        <v>1.2E-2</v>
      </c>
      <c r="K184" s="63"/>
      <c r="L184" s="64"/>
      <c r="M184" s="65" t="s">
        <v>39</v>
      </c>
      <c r="N184" s="75" t="s">
        <v>194</v>
      </c>
    </row>
    <row r="185" spans="1:14" s="18" customFormat="1" ht="15.75" x14ac:dyDescent="0.2">
      <c r="A185" s="64" t="s">
        <v>37</v>
      </c>
      <c r="B185" s="64" t="s">
        <v>38</v>
      </c>
      <c r="C185" s="64" t="s">
        <v>40</v>
      </c>
      <c r="D185" s="64">
        <v>260</v>
      </c>
      <c r="E185" s="57">
        <v>114.83</v>
      </c>
      <c r="F185" s="64">
        <v>25</v>
      </c>
      <c r="G185" s="64">
        <v>7.2</v>
      </c>
      <c r="H185" s="64">
        <v>6</v>
      </c>
      <c r="I185" s="57">
        <v>1.69</v>
      </c>
      <c r="J185" s="64">
        <v>1.2E-2</v>
      </c>
      <c r="K185" s="63"/>
      <c r="L185" s="64"/>
      <c r="M185" s="65" t="s">
        <v>39</v>
      </c>
    </row>
    <row r="186" spans="1:14" s="18" customFormat="1" ht="15.75" x14ac:dyDescent="0.2">
      <c r="A186" s="64" t="s">
        <v>37</v>
      </c>
      <c r="B186" s="64" t="s">
        <v>38</v>
      </c>
      <c r="C186" s="64" t="s">
        <v>40</v>
      </c>
      <c r="D186" s="64">
        <v>260</v>
      </c>
      <c r="E186" s="57">
        <v>143.1</v>
      </c>
      <c r="F186" s="64">
        <v>25</v>
      </c>
      <c r="G186" s="64">
        <v>7.2</v>
      </c>
      <c r="H186" s="64">
        <v>5</v>
      </c>
      <c r="I186" s="57">
        <v>2</v>
      </c>
      <c r="J186" s="64">
        <v>1.2E-2</v>
      </c>
      <c r="K186" s="63"/>
      <c r="L186" s="64"/>
      <c r="M186" s="65" t="s">
        <v>39</v>
      </c>
    </row>
    <row r="187" spans="1:14" s="18" customFormat="1" ht="15.75" x14ac:dyDescent="0.2">
      <c r="A187" s="64" t="s">
        <v>37</v>
      </c>
      <c r="B187" s="64" t="s">
        <v>38</v>
      </c>
      <c r="C187" s="64" t="s">
        <v>40</v>
      </c>
      <c r="D187" s="64">
        <v>260</v>
      </c>
      <c r="E187" s="57">
        <v>229.9</v>
      </c>
      <c r="F187" s="64">
        <v>25</v>
      </c>
      <c r="G187" s="64">
        <v>7.2</v>
      </c>
      <c r="H187" s="64">
        <v>5</v>
      </c>
      <c r="I187" s="57">
        <v>3.07</v>
      </c>
      <c r="J187" s="64">
        <v>1.2E-2</v>
      </c>
      <c r="K187" s="63"/>
      <c r="L187" s="64"/>
      <c r="M187" s="65" t="s">
        <v>39</v>
      </c>
    </row>
    <row r="188" spans="1:14" ht="15.75" x14ac:dyDescent="0.2">
      <c r="A188" s="64" t="s">
        <v>37</v>
      </c>
      <c r="B188" s="64" t="s">
        <v>38</v>
      </c>
      <c r="C188" s="64" t="s">
        <v>40</v>
      </c>
      <c r="D188" s="64">
        <v>280</v>
      </c>
      <c r="E188" s="57">
        <v>60.44</v>
      </c>
      <c r="F188" s="64">
        <v>25</v>
      </c>
      <c r="G188" s="64">
        <v>7.2</v>
      </c>
      <c r="H188" s="64">
        <v>5</v>
      </c>
      <c r="I188" s="57">
        <v>0.93</v>
      </c>
      <c r="J188" s="64">
        <v>8.0000000000000002E-3</v>
      </c>
      <c r="K188" s="63"/>
      <c r="L188" s="64"/>
      <c r="M188" s="65" t="s">
        <v>39</v>
      </c>
    </row>
    <row r="189" spans="1:14" s="18" customFormat="1" ht="15.75" x14ac:dyDescent="0.2">
      <c r="A189" s="64" t="s">
        <v>37</v>
      </c>
      <c r="B189" s="64" t="s">
        <v>38</v>
      </c>
      <c r="C189" s="64" t="s">
        <v>40</v>
      </c>
      <c r="D189" s="64">
        <v>280</v>
      </c>
      <c r="E189" s="57">
        <v>119.26</v>
      </c>
      <c r="F189" s="64">
        <v>25</v>
      </c>
      <c r="G189" s="64">
        <v>7.2</v>
      </c>
      <c r="H189" s="64">
        <v>5</v>
      </c>
      <c r="I189" s="57">
        <v>1.59</v>
      </c>
      <c r="J189" s="64">
        <v>8.0000000000000002E-3</v>
      </c>
      <c r="K189" s="63"/>
      <c r="L189" s="64"/>
      <c r="M189" s="65" t="s">
        <v>39</v>
      </c>
    </row>
    <row r="190" spans="1:14" s="18" customFormat="1" ht="15.75" x14ac:dyDescent="0.2">
      <c r="A190" s="64" t="s">
        <v>37</v>
      </c>
      <c r="B190" s="64" t="s">
        <v>38</v>
      </c>
      <c r="C190" s="64" t="s">
        <v>40</v>
      </c>
      <c r="D190" s="64">
        <v>280</v>
      </c>
      <c r="E190" s="57">
        <v>175.9</v>
      </c>
      <c r="F190" s="64">
        <v>25</v>
      </c>
      <c r="G190" s="64">
        <v>7.2</v>
      </c>
      <c r="H190" s="64">
        <v>5</v>
      </c>
      <c r="I190" s="57">
        <v>2</v>
      </c>
      <c r="J190" s="64">
        <v>8.0000000000000002E-3</v>
      </c>
      <c r="K190" s="63"/>
      <c r="L190" s="64"/>
      <c r="M190" s="65" t="s">
        <v>39</v>
      </c>
    </row>
    <row r="191" spans="1:14" s="18" customFormat="1" ht="15.75" x14ac:dyDescent="0.2">
      <c r="A191" s="64" t="s">
        <v>37</v>
      </c>
      <c r="B191" s="64" t="s">
        <v>38</v>
      </c>
      <c r="C191" s="64" t="s">
        <v>40</v>
      </c>
      <c r="D191" s="64">
        <v>280</v>
      </c>
      <c r="E191" s="57">
        <v>239.38</v>
      </c>
      <c r="F191" s="64">
        <v>25</v>
      </c>
      <c r="G191" s="64">
        <v>7.2</v>
      </c>
      <c r="H191" s="64">
        <v>5</v>
      </c>
      <c r="I191" s="57">
        <v>2.63</v>
      </c>
      <c r="J191" s="64">
        <v>8.0000000000000002E-3</v>
      </c>
      <c r="K191" s="63"/>
      <c r="L191" s="64"/>
      <c r="M191" s="65" t="s">
        <v>39</v>
      </c>
    </row>
    <row r="192" spans="1:14" s="18" customFormat="1" ht="15.75" x14ac:dyDescent="0.2">
      <c r="A192" s="64" t="s">
        <v>37</v>
      </c>
      <c r="B192" s="64" t="s">
        <v>38</v>
      </c>
      <c r="C192" s="64" t="s">
        <v>40</v>
      </c>
      <c r="D192" s="64">
        <v>254</v>
      </c>
      <c r="E192" s="57">
        <v>29.82</v>
      </c>
      <c r="F192" s="64">
        <v>25</v>
      </c>
      <c r="G192" s="64">
        <v>7.2</v>
      </c>
      <c r="H192" s="64">
        <v>5</v>
      </c>
      <c r="I192" s="57">
        <v>0.35</v>
      </c>
      <c r="J192" s="64">
        <v>9.7999999999999997E-3</v>
      </c>
      <c r="K192" s="63"/>
      <c r="L192" s="64"/>
      <c r="M192" s="65" t="s">
        <v>39</v>
      </c>
    </row>
    <row r="193" spans="1:13" s="18" customFormat="1" ht="15.75" x14ac:dyDescent="0.2">
      <c r="A193" s="64" t="s">
        <v>37</v>
      </c>
      <c r="B193" s="64" t="s">
        <v>38</v>
      </c>
      <c r="C193" s="64" t="s">
        <v>40</v>
      </c>
      <c r="D193" s="64">
        <v>254</v>
      </c>
      <c r="E193" s="57">
        <v>60.19</v>
      </c>
      <c r="F193" s="64">
        <v>25</v>
      </c>
      <c r="G193" s="64">
        <v>7.2</v>
      </c>
      <c r="H193" s="64">
        <v>5</v>
      </c>
      <c r="I193" s="57">
        <v>0.7</v>
      </c>
      <c r="J193" s="64">
        <v>9.7999999999999997E-3</v>
      </c>
      <c r="K193" s="63"/>
      <c r="L193" s="64"/>
      <c r="M193" s="65" t="s">
        <v>39</v>
      </c>
    </row>
    <row r="194" spans="1:13" s="18" customFormat="1" ht="15.75" x14ac:dyDescent="0.2">
      <c r="A194" s="64" t="s">
        <v>37</v>
      </c>
      <c r="B194" s="64" t="s">
        <v>38</v>
      </c>
      <c r="C194" s="64" t="s">
        <v>40</v>
      </c>
      <c r="D194" s="64">
        <v>254</v>
      </c>
      <c r="E194" s="57">
        <v>188.8</v>
      </c>
      <c r="F194" s="64">
        <v>25</v>
      </c>
      <c r="G194" s="64">
        <v>7.2</v>
      </c>
      <c r="H194" s="64">
        <v>5</v>
      </c>
      <c r="I194" s="57">
        <v>2</v>
      </c>
      <c r="J194" s="64">
        <v>9.7999999999999997E-3</v>
      </c>
      <c r="K194" s="63"/>
      <c r="L194" s="64"/>
      <c r="M194" s="65" t="s">
        <v>39</v>
      </c>
    </row>
    <row r="195" spans="1:13" s="18" customFormat="1" ht="15.75" x14ac:dyDescent="0.2">
      <c r="A195" s="64" t="s">
        <v>37</v>
      </c>
      <c r="B195" s="64" t="s">
        <v>38</v>
      </c>
      <c r="C195" s="64" t="s">
        <v>40</v>
      </c>
      <c r="D195" s="64">
        <v>254</v>
      </c>
      <c r="E195" s="57">
        <v>241.16</v>
      </c>
      <c r="F195" s="64">
        <v>25</v>
      </c>
      <c r="G195" s="64">
        <v>7.2</v>
      </c>
      <c r="H195" s="64">
        <v>5</v>
      </c>
      <c r="I195" s="57">
        <v>2.4500000000000002</v>
      </c>
      <c r="J195" s="64">
        <v>9.7999999999999997E-3</v>
      </c>
      <c r="K195" s="63"/>
      <c r="L195" s="64"/>
      <c r="M195" s="65" t="s">
        <v>39</v>
      </c>
    </row>
    <row r="196" spans="1:13" ht="15.75" x14ac:dyDescent="0.2">
      <c r="A196" s="20" t="s">
        <v>12</v>
      </c>
      <c r="B196" s="20" t="s">
        <v>62</v>
      </c>
      <c r="C196" s="29" t="s">
        <v>14</v>
      </c>
      <c r="D196" s="19">
        <v>269</v>
      </c>
      <c r="E196" s="42">
        <v>117</v>
      </c>
      <c r="F196" s="19">
        <v>37</v>
      </c>
      <c r="G196" s="19">
        <v>7.4</v>
      </c>
      <c r="H196" s="19">
        <v>6</v>
      </c>
      <c r="I196" s="42">
        <v>1.9</v>
      </c>
      <c r="J196" s="19">
        <v>0.1333</v>
      </c>
      <c r="K196" s="19"/>
      <c r="L196" s="19"/>
      <c r="M196" s="22"/>
    </row>
    <row r="197" spans="1:13" ht="15.75" x14ac:dyDescent="0.2">
      <c r="A197" s="20" t="s">
        <v>12</v>
      </c>
      <c r="B197" s="20" t="s">
        <v>13</v>
      </c>
      <c r="C197" s="19" t="s">
        <v>14</v>
      </c>
      <c r="D197" s="19">
        <v>269</v>
      </c>
      <c r="E197" s="42">
        <v>146</v>
      </c>
      <c r="F197" s="19">
        <v>37</v>
      </c>
      <c r="G197" s="19">
        <v>7.4</v>
      </c>
      <c r="H197" s="19">
        <v>6</v>
      </c>
      <c r="I197" s="42">
        <v>2.2999999999999998</v>
      </c>
      <c r="J197" s="19">
        <v>0.1333</v>
      </c>
      <c r="K197" s="19"/>
      <c r="L197" s="19"/>
      <c r="M197" s="22"/>
    </row>
    <row r="198" spans="1:13" ht="15.75" x14ac:dyDescent="0.2">
      <c r="A198" s="20" t="s">
        <v>12</v>
      </c>
      <c r="B198" s="20" t="s">
        <v>13</v>
      </c>
      <c r="C198" s="19" t="s">
        <v>14</v>
      </c>
      <c r="D198" s="19">
        <v>269</v>
      </c>
      <c r="E198" s="42">
        <v>175</v>
      </c>
      <c r="F198" s="19">
        <v>37</v>
      </c>
      <c r="G198" s="19">
        <v>7.4</v>
      </c>
      <c r="H198" s="19">
        <v>6</v>
      </c>
      <c r="I198" s="42">
        <v>2.7</v>
      </c>
      <c r="J198" s="19">
        <v>0.1333</v>
      </c>
      <c r="K198" s="19"/>
      <c r="L198" s="19"/>
      <c r="M198" s="22"/>
    </row>
    <row r="199" spans="1:13" ht="15.75" x14ac:dyDescent="0.2">
      <c r="A199" s="20" t="s">
        <v>12</v>
      </c>
      <c r="B199" s="20" t="s">
        <v>13</v>
      </c>
      <c r="C199" s="19" t="s">
        <v>14</v>
      </c>
      <c r="D199" s="19">
        <v>269</v>
      </c>
      <c r="E199" s="42">
        <v>204</v>
      </c>
      <c r="F199" s="19">
        <v>37</v>
      </c>
      <c r="G199" s="19">
        <v>7.4</v>
      </c>
      <c r="H199" s="19">
        <v>6</v>
      </c>
      <c r="I199" s="42">
        <v>3.1</v>
      </c>
      <c r="J199" s="19">
        <v>0.1333</v>
      </c>
      <c r="K199" s="19"/>
      <c r="L199" s="19"/>
      <c r="M199" s="22"/>
    </row>
    <row r="200" spans="1:13" ht="15.75" x14ac:dyDescent="0.2">
      <c r="A200" s="20" t="s">
        <v>12</v>
      </c>
      <c r="B200" s="20" t="s">
        <v>13</v>
      </c>
      <c r="C200" s="19" t="s">
        <v>14</v>
      </c>
      <c r="D200" s="19">
        <v>269</v>
      </c>
      <c r="E200" s="42">
        <v>233</v>
      </c>
      <c r="F200" s="19">
        <v>37</v>
      </c>
      <c r="G200" s="19">
        <v>7.4</v>
      </c>
      <c r="H200" s="19">
        <v>6</v>
      </c>
      <c r="I200" s="42">
        <v>3.6</v>
      </c>
      <c r="J200" s="19">
        <v>0.1333</v>
      </c>
      <c r="K200" s="19"/>
      <c r="L200" s="19"/>
      <c r="M200" s="22"/>
    </row>
    <row r="201" spans="1:13" ht="15.75" x14ac:dyDescent="0.2">
      <c r="A201" s="20" t="s">
        <v>12</v>
      </c>
      <c r="B201" s="20" t="s">
        <v>13</v>
      </c>
      <c r="C201" s="19" t="s">
        <v>14</v>
      </c>
      <c r="D201" s="19">
        <v>282</v>
      </c>
      <c r="E201" s="42">
        <v>230</v>
      </c>
      <c r="F201" s="19">
        <v>37</v>
      </c>
      <c r="G201" s="19">
        <v>7.4</v>
      </c>
      <c r="H201" s="19">
        <v>6</v>
      </c>
      <c r="I201" s="42">
        <v>2.4</v>
      </c>
      <c r="J201" s="19">
        <v>0.13200000000000001</v>
      </c>
      <c r="K201" s="19"/>
      <c r="L201" s="19"/>
      <c r="M201" s="22"/>
    </row>
    <row r="202" spans="1:13" ht="15.75" x14ac:dyDescent="0.2">
      <c r="A202" s="20" t="s">
        <v>12</v>
      </c>
      <c r="B202" s="20" t="s">
        <v>13</v>
      </c>
      <c r="C202" s="19" t="s">
        <v>14</v>
      </c>
      <c r="D202" s="19">
        <v>282</v>
      </c>
      <c r="E202" s="42">
        <v>287</v>
      </c>
      <c r="F202" s="19">
        <v>37</v>
      </c>
      <c r="G202" s="19">
        <v>7.4</v>
      </c>
      <c r="H202" s="19">
        <v>6</v>
      </c>
      <c r="I202" s="42">
        <v>3</v>
      </c>
      <c r="J202" s="19">
        <v>0.13200000000000001</v>
      </c>
      <c r="K202" s="19"/>
      <c r="L202" s="19"/>
      <c r="M202" s="22"/>
    </row>
    <row r="203" spans="1:13" ht="15.75" x14ac:dyDescent="0.2">
      <c r="A203" s="20" t="s">
        <v>12</v>
      </c>
      <c r="B203" s="20" t="s">
        <v>13</v>
      </c>
      <c r="C203" s="19" t="s">
        <v>14</v>
      </c>
      <c r="D203" s="19">
        <v>282</v>
      </c>
      <c r="E203" s="42">
        <v>345</v>
      </c>
      <c r="F203" s="19">
        <v>37</v>
      </c>
      <c r="G203" s="19">
        <v>7.4</v>
      </c>
      <c r="H203" s="19">
        <v>6</v>
      </c>
      <c r="I203" s="42">
        <v>3.7</v>
      </c>
      <c r="J203" s="19">
        <v>0.13200000000000001</v>
      </c>
      <c r="K203" s="19"/>
      <c r="L203" s="19"/>
      <c r="M203" s="22"/>
    </row>
    <row r="204" spans="1:13" ht="15.75" x14ac:dyDescent="0.2">
      <c r="A204" s="20" t="s">
        <v>12</v>
      </c>
      <c r="B204" s="20" t="s">
        <v>13</v>
      </c>
      <c r="C204" s="19" t="s">
        <v>14</v>
      </c>
      <c r="D204" s="19">
        <v>282</v>
      </c>
      <c r="E204" s="42">
        <v>402</v>
      </c>
      <c r="F204" s="19">
        <v>37</v>
      </c>
      <c r="G204" s="19">
        <v>7.4</v>
      </c>
      <c r="H204" s="19">
        <v>6</v>
      </c>
      <c r="I204" s="42">
        <v>4.4000000000000004</v>
      </c>
      <c r="J204" s="19">
        <v>0.13200000000000001</v>
      </c>
      <c r="K204" s="19"/>
      <c r="L204" s="19"/>
      <c r="M204" s="22"/>
    </row>
    <row r="205" spans="1:13" ht="15.75" x14ac:dyDescent="0.2">
      <c r="A205" s="20" t="s">
        <v>12</v>
      </c>
      <c r="B205" s="20" t="s">
        <v>13</v>
      </c>
      <c r="C205" s="19" t="s">
        <v>14</v>
      </c>
      <c r="D205" s="19">
        <v>282</v>
      </c>
      <c r="E205" s="42">
        <v>460</v>
      </c>
      <c r="F205" s="19">
        <v>37</v>
      </c>
      <c r="G205" s="19">
        <v>7.4</v>
      </c>
      <c r="H205" s="19">
        <v>6</v>
      </c>
      <c r="I205" s="42">
        <v>5.0999999999999996</v>
      </c>
      <c r="J205" s="19">
        <v>0.13200000000000001</v>
      </c>
      <c r="K205" s="19"/>
      <c r="L205" s="19"/>
      <c r="M205" s="22"/>
    </row>
    <row r="206" spans="1:13" ht="15.75" x14ac:dyDescent="0.2">
      <c r="A206" s="20" t="s">
        <v>15</v>
      </c>
      <c r="B206" s="19" t="s">
        <v>43</v>
      </c>
      <c r="C206" s="68" t="s">
        <v>17</v>
      </c>
      <c r="D206" s="19">
        <v>254</v>
      </c>
      <c r="E206" s="42">
        <v>2</v>
      </c>
      <c r="F206" s="19"/>
      <c r="G206" s="19">
        <v>7.2</v>
      </c>
      <c r="H206" s="19">
        <v>6</v>
      </c>
      <c r="I206" s="42">
        <v>1.24</v>
      </c>
      <c r="J206" s="19">
        <v>0.62</v>
      </c>
      <c r="K206" s="19"/>
      <c r="L206" s="19"/>
      <c r="M206" s="21" t="s">
        <v>45</v>
      </c>
    </row>
    <row r="207" spans="1:13" ht="15.75" x14ac:dyDescent="0.2">
      <c r="A207" s="20" t="s">
        <v>15</v>
      </c>
      <c r="B207" s="19" t="s">
        <v>43</v>
      </c>
      <c r="C207" s="68" t="s">
        <v>17</v>
      </c>
      <c r="D207" s="19">
        <v>254</v>
      </c>
      <c r="E207" s="42">
        <v>4</v>
      </c>
      <c r="F207" s="19"/>
      <c r="G207" s="19">
        <v>7.2</v>
      </c>
      <c r="H207" s="19">
        <v>6</v>
      </c>
      <c r="I207" s="42">
        <v>2.48</v>
      </c>
      <c r="J207" s="19">
        <v>0.62</v>
      </c>
      <c r="K207" s="19"/>
      <c r="L207" s="21"/>
      <c r="M207" s="22"/>
    </row>
    <row r="208" spans="1:13" ht="15.75" x14ac:dyDescent="0.2">
      <c r="A208" s="20" t="s">
        <v>15</v>
      </c>
      <c r="B208" s="19" t="s">
        <v>43</v>
      </c>
      <c r="C208" s="68" t="s">
        <v>17</v>
      </c>
      <c r="D208" s="19">
        <v>254</v>
      </c>
      <c r="E208" s="42">
        <v>6</v>
      </c>
      <c r="F208" s="19"/>
      <c r="G208" s="19">
        <v>7.2</v>
      </c>
      <c r="H208" s="19">
        <v>6</v>
      </c>
      <c r="I208" s="42">
        <v>3.7199999999999998</v>
      </c>
      <c r="J208" s="19">
        <v>0.62</v>
      </c>
      <c r="K208" s="19"/>
      <c r="L208" s="21"/>
      <c r="M208" s="22"/>
    </row>
    <row r="209" spans="1:20" ht="15.75" x14ac:dyDescent="0.2">
      <c r="A209" s="20" t="s">
        <v>15</v>
      </c>
      <c r="B209" s="19" t="s">
        <v>43</v>
      </c>
      <c r="C209" s="68" t="s">
        <v>17</v>
      </c>
      <c r="D209" s="19">
        <v>254</v>
      </c>
      <c r="E209" s="42">
        <v>8</v>
      </c>
      <c r="F209" s="19"/>
      <c r="G209" s="19">
        <v>7.2</v>
      </c>
      <c r="H209" s="19">
        <v>6</v>
      </c>
      <c r="I209" s="42">
        <v>4.96</v>
      </c>
      <c r="J209" s="19">
        <v>0.62</v>
      </c>
      <c r="K209" s="19"/>
      <c r="L209" s="21"/>
      <c r="M209" s="22"/>
    </row>
    <row r="210" spans="1:20" ht="15.75" x14ac:dyDescent="0.2">
      <c r="A210" s="19" t="s">
        <v>34</v>
      </c>
      <c r="B210" s="19" t="s">
        <v>44</v>
      </c>
      <c r="C210" s="28" t="s">
        <v>51</v>
      </c>
      <c r="D210" s="19">
        <v>254</v>
      </c>
      <c r="E210" s="42">
        <v>2</v>
      </c>
      <c r="F210" s="19"/>
      <c r="G210" s="19">
        <v>7.2</v>
      </c>
      <c r="H210" s="19">
        <v>6</v>
      </c>
      <c r="I210" s="42">
        <v>0.88</v>
      </c>
      <c r="J210" s="19">
        <v>0.44</v>
      </c>
      <c r="K210" s="19"/>
      <c r="L210" s="19"/>
      <c r="M210" s="22"/>
    </row>
    <row r="211" spans="1:20" ht="15.75" x14ac:dyDescent="0.2">
      <c r="A211" s="19" t="s">
        <v>34</v>
      </c>
      <c r="B211" s="19" t="s">
        <v>44</v>
      </c>
      <c r="C211" s="28" t="s">
        <v>51</v>
      </c>
      <c r="D211" s="19">
        <v>254</v>
      </c>
      <c r="E211" s="42">
        <v>4</v>
      </c>
      <c r="F211" s="19"/>
      <c r="G211" s="19">
        <v>7.2</v>
      </c>
      <c r="H211" s="19">
        <v>6</v>
      </c>
      <c r="I211" s="42">
        <v>1.76</v>
      </c>
      <c r="J211" s="19">
        <v>0.44</v>
      </c>
      <c r="K211" s="19"/>
      <c r="L211" s="19"/>
      <c r="M211" s="22"/>
    </row>
    <row r="212" spans="1:20" ht="15.75" x14ac:dyDescent="0.2">
      <c r="A212" s="19" t="s">
        <v>34</v>
      </c>
      <c r="B212" s="19" t="s">
        <v>44</v>
      </c>
      <c r="C212" s="28" t="s">
        <v>51</v>
      </c>
      <c r="D212" s="19">
        <v>254</v>
      </c>
      <c r="E212" s="42">
        <v>6</v>
      </c>
      <c r="F212" s="19"/>
      <c r="G212" s="19">
        <v>7.2</v>
      </c>
      <c r="H212" s="19">
        <v>6</v>
      </c>
      <c r="I212" s="42">
        <v>2.64</v>
      </c>
      <c r="J212" s="19">
        <v>0.44</v>
      </c>
      <c r="K212" s="19"/>
      <c r="L212" s="19"/>
      <c r="M212" s="22"/>
    </row>
    <row r="213" spans="1:20" ht="15.75" x14ac:dyDescent="0.2">
      <c r="A213" s="19" t="s">
        <v>34</v>
      </c>
      <c r="B213" s="19" t="s">
        <v>44</v>
      </c>
      <c r="C213" s="29" t="s">
        <v>51</v>
      </c>
      <c r="D213" s="19">
        <v>254</v>
      </c>
      <c r="E213" s="42">
        <v>8</v>
      </c>
      <c r="F213" s="19"/>
      <c r="G213" s="19">
        <v>7.2</v>
      </c>
      <c r="H213" s="19">
        <v>6</v>
      </c>
      <c r="I213" s="42">
        <v>3.52</v>
      </c>
      <c r="J213" s="19">
        <v>0.44</v>
      </c>
      <c r="K213" s="19"/>
      <c r="L213" s="19"/>
      <c r="M213" s="22"/>
    </row>
    <row r="214" spans="1:20" s="17" customFormat="1" ht="15.75" x14ac:dyDescent="0.2">
      <c r="A214" s="23" t="s">
        <v>15</v>
      </c>
      <c r="B214" s="24" t="s">
        <v>49</v>
      </c>
      <c r="C214" s="54" t="s">
        <v>17</v>
      </c>
      <c r="D214" s="53">
        <v>254</v>
      </c>
      <c r="E214" s="43">
        <v>1.7000000000000002</v>
      </c>
      <c r="F214" s="19">
        <v>25</v>
      </c>
      <c r="G214" s="19">
        <v>7.2</v>
      </c>
      <c r="H214" s="24">
        <v>5.6989700043360187</v>
      </c>
      <c r="I214" s="43">
        <v>1</v>
      </c>
      <c r="J214" s="24">
        <v>0.753</v>
      </c>
      <c r="K214" s="24"/>
      <c r="L214" s="24"/>
      <c r="M214" s="25" t="s">
        <v>46</v>
      </c>
      <c r="T214" s="17" t="s">
        <v>69</v>
      </c>
    </row>
    <row r="215" spans="1:20" s="52" customFormat="1" ht="15.75" x14ac:dyDescent="0.2">
      <c r="A215" s="63" t="s">
        <v>15</v>
      </c>
      <c r="B215" s="64" t="s">
        <v>49</v>
      </c>
      <c r="C215" s="62" t="s">
        <v>17</v>
      </c>
      <c r="D215" s="61">
        <v>254</v>
      </c>
      <c r="E215" s="57">
        <v>3</v>
      </c>
      <c r="F215" s="61">
        <v>25</v>
      </c>
      <c r="G215" s="61">
        <v>7.2</v>
      </c>
      <c r="H215" s="64">
        <v>5.6989700043360187</v>
      </c>
      <c r="I215" s="57">
        <v>2</v>
      </c>
      <c r="J215" s="64">
        <v>0.753</v>
      </c>
      <c r="K215" s="56"/>
      <c r="L215" s="56"/>
      <c r="M215" s="65" t="s">
        <v>46</v>
      </c>
    </row>
    <row r="216" spans="1:20" ht="15.75" x14ac:dyDescent="0.2">
      <c r="A216" s="20" t="s">
        <v>15</v>
      </c>
      <c r="B216" s="19" t="s">
        <v>49</v>
      </c>
      <c r="C216" s="54" t="s">
        <v>17</v>
      </c>
      <c r="D216" s="53">
        <v>254</v>
      </c>
      <c r="E216" s="42">
        <v>4.3</v>
      </c>
      <c r="F216" s="19">
        <v>25</v>
      </c>
      <c r="G216" s="19">
        <v>7.2</v>
      </c>
      <c r="H216" s="19">
        <v>5.6989700043360187</v>
      </c>
      <c r="I216" s="42">
        <v>3</v>
      </c>
      <c r="J216" s="19">
        <v>0.753</v>
      </c>
      <c r="K216" s="19"/>
      <c r="L216" s="19"/>
      <c r="M216" s="65" t="s">
        <v>46</v>
      </c>
    </row>
    <row r="217" spans="1:20" ht="15.75" x14ac:dyDescent="0.2">
      <c r="A217" s="20" t="s">
        <v>15</v>
      </c>
      <c r="B217" s="19" t="s">
        <v>49</v>
      </c>
      <c r="C217" s="20" t="s">
        <v>17</v>
      </c>
      <c r="D217" s="53">
        <v>254</v>
      </c>
      <c r="E217" s="42">
        <v>5.7</v>
      </c>
      <c r="F217" s="19">
        <v>25</v>
      </c>
      <c r="G217" s="19">
        <v>7.2</v>
      </c>
      <c r="H217" s="19">
        <v>5.6989700043360187</v>
      </c>
      <c r="I217" s="42">
        <v>4</v>
      </c>
      <c r="J217" s="19">
        <v>0.753</v>
      </c>
      <c r="K217" s="19"/>
      <c r="L217" s="19"/>
      <c r="M217" s="65" t="s">
        <v>46</v>
      </c>
    </row>
    <row r="218" spans="1:20" ht="15.75" x14ac:dyDescent="0.2">
      <c r="A218" s="20" t="s">
        <v>15</v>
      </c>
      <c r="B218" s="19" t="s">
        <v>43</v>
      </c>
      <c r="C218" s="54" t="s">
        <v>47</v>
      </c>
      <c r="D218" s="53">
        <v>254</v>
      </c>
      <c r="E218" s="42">
        <v>1.7</v>
      </c>
      <c r="F218" s="19">
        <v>25</v>
      </c>
      <c r="G218" s="19">
        <v>7.2</v>
      </c>
      <c r="H218" s="19">
        <v>5.6989700043360196</v>
      </c>
      <c r="I218" s="42">
        <v>1</v>
      </c>
      <c r="J218" s="61">
        <v>0.72699999999999998</v>
      </c>
      <c r="K218" s="19"/>
      <c r="L218" s="19"/>
      <c r="M218" s="65" t="s">
        <v>46</v>
      </c>
    </row>
    <row r="219" spans="1:20" ht="15.75" x14ac:dyDescent="0.2">
      <c r="A219" s="20" t="s">
        <v>15</v>
      </c>
      <c r="B219" s="19" t="s">
        <v>43</v>
      </c>
      <c r="C219" s="20" t="s">
        <v>47</v>
      </c>
      <c r="D219" s="53">
        <v>254</v>
      </c>
      <c r="E219" s="42">
        <v>3.1</v>
      </c>
      <c r="F219" s="19">
        <v>25</v>
      </c>
      <c r="G219" s="19">
        <v>7.2</v>
      </c>
      <c r="H219" s="19">
        <v>5.6989700043360196</v>
      </c>
      <c r="I219" s="42">
        <v>2</v>
      </c>
      <c r="J219" s="19">
        <v>0.72699999999999998</v>
      </c>
      <c r="K219" s="19"/>
      <c r="L219" s="19"/>
      <c r="M219" s="65" t="s">
        <v>46</v>
      </c>
    </row>
    <row r="220" spans="1:20" ht="15.75" x14ac:dyDescent="0.2">
      <c r="A220" s="20" t="s">
        <v>15</v>
      </c>
      <c r="B220" s="19" t="s">
        <v>43</v>
      </c>
      <c r="C220" s="20" t="s">
        <v>47</v>
      </c>
      <c r="D220" s="53">
        <v>254</v>
      </c>
      <c r="E220" s="42">
        <v>4.5</v>
      </c>
      <c r="F220" s="19">
        <v>25</v>
      </c>
      <c r="G220" s="19">
        <v>7.2</v>
      </c>
      <c r="H220" s="19">
        <v>5.6989700043360196</v>
      </c>
      <c r="I220" s="42">
        <v>3</v>
      </c>
      <c r="J220" s="19">
        <v>0.72699999999999998</v>
      </c>
      <c r="K220" s="19"/>
      <c r="L220" s="19"/>
      <c r="M220" s="65" t="s">
        <v>46</v>
      </c>
    </row>
    <row r="221" spans="1:20" ht="15.75" x14ac:dyDescent="0.2">
      <c r="A221" s="20" t="s">
        <v>15</v>
      </c>
      <c r="B221" s="19" t="s">
        <v>43</v>
      </c>
      <c r="C221" s="20" t="s">
        <v>47</v>
      </c>
      <c r="D221" s="53">
        <v>254</v>
      </c>
      <c r="E221" s="42">
        <v>5.8000000000000007</v>
      </c>
      <c r="F221" s="19">
        <v>25</v>
      </c>
      <c r="G221" s="19">
        <v>7.2</v>
      </c>
      <c r="H221" s="19">
        <v>5.6989700043360196</v>
      </c>
      <c r="I221" s="42">
        <v>4</v>
      </c>
      <c r="J221" s="19">
        <v>0.72699999999999998</v>
      </c>
      <c r="K221" s="19"/>
      <c r="L221" s="19"/>
      <c r="M221" s="65" t="s">
        <v>46</v>
      </c>
    </row>
    <row r="222" spans="1:20" ht="15.75" x14ac:dyDescent="0.2">
      <c r="A222" s="20" t="s">
        <v>15</v>
      </c>
      <c r="B222" s="19" t="s">
        <v>43</v>
      </c>
      <c r="C222" s="62" t="s">
        <v>48</v>
      </c>
      <c r="D222" s="53">
        <v>254</v>
      </c>
      <c r="E222" s="42">
        <v>1.4</v>
      </c>
      <c r="F222" s="19">
        <v>25</v>
      </c>
      <c r="G222" s="19">
        <v>7.2</v>
      </c>
      <c r="H222" s="19">
        <v>5.6989700043360196</v>
      </c>
      <c r="I222" s="42">
        <v>1</v>
      </c>
      <c r="J222" s="61">
        <v>0.61499999999999999</v>
      </c>
      <c r="K222" s="19"/>
      <c r="L222" s="19"/>
      <c r="M222" s="65" t="s">
        <v>46</v>
      </c>
    </row>
    <row r="223" spans="1:20" ht="15.75" x14ac:dyDescent="0.2">
      <c r="A223" s="20" t="s">
        <v>15</v>
      </c>
      <c r="B223" s="19" t="s">
        <v>43</v>
      </c>
      <c r="C223" s="20" t="s">
        <v>48</v>
      </c>
      <c r="D223" s="53">
        <v>254</v>
      </c>
      <c r="E223" s="42">
        <v>3</v>
      </c>
      <c r="F223" s="19">
        <v>25</v>
      </c>
      <c r="G223" s="19">
        <v>7.2</v>
      </c>
      <c r="H223" s="19">
        <v>5.6989700043360196</v>
      </c>
      <c r="I223" s="42">
        <v>2</v>
      </c>
      <c r="J223" s="19">
        <v>0.61499999999999999</v>
      </c>
      <c r="K223" s="19"/>
      <c r="L223" s="19"/>
      <c r="M223" s="65" t="s">
        <v>46</v>
      </c>
    </row>
    <row r="224" spans="1:20" ht="15.75" x14ac:dyDescent="0.2">
      <c r="A224" s="20" t="s">
        <v>15</v>
      </c>
      <c r="B224" s="19" t="s">
        <v>43</v>
      </c>
      <c r="C224" s="20" t="s">
        <v>48</v>
      </c>
      <c r="D224" s="53">
        <v>254</v>
      </c>
      <c r="E224" s="42">
        <v>4.7</v>
      </c>
      <c r="F224" s="19">
        <v>25</v>
      </c>
      <c r="G224" s="19">
        <v>7.2</v>
      </c>
      <c r="H224" s="19">
        <v>5.6989700043360196</v>
      </c>
      <c r="I224" s="42">
        <v>3</v>
      </c>
      <c r="J224" s="19">
        <v>0.61499999999999999</v>
      </c>
      <c r="K224" s="19"/>
      <c r="L224" s="19"/>
      <c r="M224" s="65" t="s">
        <v>46</v>
      </c>
    </row>
    <row r="225" spans="1:13" ht="15.75" x14ac:dyDescent="0.2">
      <c r="A225" s="20" t="s">
        <v>15</v>
      </c>
      <c r="B225" s="19" t="s">
        <v>43</v>
      </c>
      <c r="C225" s="20" t="s">
        <v>48</v>
      </c>
      <c r="D225" s="53">
        <v>254</v>
      </c>
      <c r="E225" s="42">
        <v>6.3000000000000007</v>
      </c>
      <c r="F225" s="19">
        <v>25</v>
      </c>
      <c r="G225" s="19">
        <v>7.2</v>
      </c>
      <c r="H225" s="19">
        <v>5.6989700043360196</v>
      </c>
      <c r="I225" s="42">
        <v>4</v>
      </c>
      <c r="J225" s="19">
        <v>0.61499999999999999</v>
      </c>
      <c r="K225" s="19"/>
      <c r="L225" s="19"/>
      <c r="M225" s="65" t="s">
        <v>46</v>
      </c>
    </row>
    <row r="226" spans="1:13" ht="15.75" x14ac:dyDescent="0.2">
      <c r="A226" s="19" t="s">
        <v>28</v>
      </c>
      <c r="B226" s="19" t="s">
        <v>41</v>
      </c>
      <c r="C226" s="19" t="s">
        <v>52</v>
      </c>
      <c r="D226" s="19">
        <v>265</v>
      </c>
      <c r="E226" s="42">
        <v>2</v>
      </c>
      <c r="F226" s="19">
        <v>37</v>
      </c>
      <c r="G226" s="19">
        <v>7.4</v>
      </c>
      <c r="H226" s="19">
        <v>6</v>
      </c>
      <c r="I226" s="42">
        <v>1.25</v>
      </c>
      <c r="J226" s="19">
        <v>0.08</v>
      </c>
      <c r="L226" s="19"/>
      <c r="M226" s="21" t="s">
        <v>53</v>
      </c>
    </row>
    <row r="227" spans="1:13" ht="15.75" x14ac:dyDescent="0.2">
      <c r="A227" s="19" t="s">
        <v>28</v>
      </c>
      <c r="B227" s="19" t="s">
        <v>41</v>
      </c>
      <c r="C227" s="19" t="s">
        <v>52</v>
      </c>
      <c r="D227" s="19">
        <v>265</v>
      </c>
      <c r="E227" s="42">
        <v>5</v>
      </c>
      <c r="F227" s="19">
        <v>37</v>
      </c>
      <c r="G227" s="19">
        <v>7.4</v>
      </c>
      <c r="H227" s="19">
        <v>6</v>
      </c>
      <c r="I227" s="42">
        <v>1.75</v>
      </c>
      <c r="J227" s="19">
        <v>0.08</v>
      </c>
      <c r="L227" s="19"/>
      <c r="M227" s="21" t="s">
        <v>53</v>
      </c>
    </row>
    <row r="228" spans="1:13" ht="15.75" x14ac:dyDescent="0.2">
      <c r="A228" s="19" t="s">
        <v>28</v>
      </c>
      <c r="B228" s="19" t="s">
        <v>41</v>
      </c>
      <c r="C228" s="19" t="s">
        <v>36</v>
      </c>
      <c r="D228" s="19">
        <v>265</v>
      </c>
      <c r="E228" s="42">
        <v>10</v>
      </c>
      <c r="F228" s="19">
        <v>37</v>
      </c>
      <c r="G228" s="19">
        <v>7.4</v>
      </c>
      <c r="H228" s="19">
        <v>6</v>
      </c>
      <c r="I228" s="42">
        <v>2.25</v>
      </c>
      <c r="J228" s="19">
        <v>0.08</v>
      </c>
      <c r="K228" s="19"/>
      <c r="L228" s="19"/>
      <c r="M228" s="19"/>
    </row>
    <row r="229" spans="1:13" ht="15.75" x14ac:dyDescent="0.2">
      <c r="A229" s="19" t="s">
        <v>28</v>
      </c>
      <c r="B229" s="19" t="s">
        <v>41</v>
      </c>
      <c r="C229" s="19" t="s">
        <v>36</v>
      </c>
      <c r="D229" s="19">
        <v>265</v>
      </c>
      <c r="E229" s="42">
        <v>15</v>
      </c>
      <c r="F229" s="19">
        <v>37</v>
      </c>
      <c r="G229" s="19">
        <v>7.4</v>
      </c>
      <c r="H229" s="19">
        <v>6</v>
      </c>
      <c r="I229" s="42">
        <v>2.5</v>
      </c>
      <c r="J229" s="19">
        <v>0.08</v>
      </c>
      <c r="K229" s="19"/>
      <c r="L229" s="19"/>
      <c r="M229" s="19"/>
    </row>
    <row r="230" spans="1:13" ht="15.75" x14ac:dyDescent="0.2">
      <c r="A230" s="19" t="s">
        <v>28</v>
      </c>
      <c r="B230" s="19" t="s">
        <v>41</v>
      </c>
      <c r="C230" s="19" t="s">
        <v>36</v>
      </c>
      <c r="D230" s="19">
        <v>265</v>
      </c>
      <c r="E230" s="42">
        <v>20</v>
      </c>
      <c r="F230" s="19">
        <v>37</v>
      </c>
      <c r="G230" s="19">
        <v>7.4</v>
      </c>
      <c r="H230" s="19">
        <v>6</v>
      </c>
      <c r="I230" s="42">
        <v>2.75</v>
      </c>
      <c r="J230" s="19">
        <v>0.08</v>
      </c>
      <c r="K230" s="19"/>
      <c r="L230" s="19"/>
      <c r="M230" s="19"/>
    </row>
    <row r="231" spans="1:13" ht="15.75" x14ac:dyDescent="0.2">
      <c r="A231" s="19" t="s">
        <v>28</v>
      </c>
      <c r="B231" s="19" t="s">
        <v>41</v>
      </c>
      <c r="C231" s="19" t="s">
        <v>52</v>
      </c>
      <c r="D231" s="19">
        <v>254</v>
      </c>
      <c r="E231" s="42">
        <v>2</v>
      </c>
      <c r="F231" s="19">
        <v>37</v>
      </c>
      <c r="G231" s="19">
        <v>7.4</v>
      </c>
      <c r="H231" s="19">
        <v>6</v>
      </c>
      <c r="I231" s="42">
        <v>1</v>
      </c>
      <c r="J231" s="19">
        <v>0.05</v>
      </c>
      <c r="K231" s="19"/>
      <c r="L231" s="19"/>
      <c r="M231" s="19"/>
    </row>
    <row r="232" spans="1:13" ht="15.75" x14ac:dyDescent="0.2">
      <c r="A232" s="19" t="s">
        <v>28</v>
      </c>
      <c r="B232" s="19" t="s">
        <v>41</v>
      </c>
      <c r="C232" s="19" t="s">
        <v>52</v>
      </c>
      <c r="D232" s="19">
        <v>254</v>
      </c>
      <c r="E232" s="42">
        <v>5</v>
      </c>
      <c r="F232" s="19">
        <v>37</v>
      </c>
      <c r="G232" s="19">
        <v>7.4</v>
      </c>
      <c r="H232" s="19">
        <v>6</v>
      </c>
      <c r="I232" s="42">
        <v>1.5</v>
      </c>
      <c r="J232" s="19">
        <v>0.05</v>
      </c>
      <c r="K232" s="19"/>
      <c r="L232" s="19"/>
      <c r="M232" s="19"/>
    </row>
    <row r="233" spans="1:13" ht="15.75" x14ac:dyDescent="0.2">
      <c r="A233" s="19" t="s">
        <v>28</v>
      </c>
      <c r="B233" s="19" t="s">
        <v>41</v>
      </c>
      <c r="C233" s="19" t="s">
        <v>36</v>
      </c>
      <c r="D233" s="19">
        <v>254</v>
      </c>
      <c r="E233" s="42">
        <v>10</v>
      </c>
      <c r="F233" s="19">
        <v>37</v>
      </c>
      <c r="G233" s="19">
        <v>7.4</v>
      </c>
      <c r="H233" s="19">
        <v>6</v>
      </c>
      <c r="I233" s="42">
        <v>2</v>
      </c>
      <c r="J233" s="19">
        <v>0.05</v>
      </c>
      <c r="K233" s="19"/>
      <c r="L233" s="19"/>
      <c r="M233" s="19"/>
    </row>
    <row r="234" spans="1:13" ht="15.75" x14ac:dyDescent="0.2">
      <c r="A234" s="19" t="s">
        <v>28</v>
      </c>
      <c r="B234" s="19" t="s">
        <v>41</v>
      </c>
      <c r="C234" s="19" t="s">
        <v>36</v>
      </c>
      <c r="D234" s="19">
        <v>254</v>
      </c>
      <c r="E234" s="42">
        <v>15</v>
      </c>
      <c r="F234" s="19">
        <v>37</v>
      </c>
      <c r="G234" s="19">
        <v>7.4</v>
      </c>
      <c r="H234" s="19">
        <v>6</v>
      </c>
      <c r="I234" s="42">
        <v>2.25</v>
      </c>
      <c r="J234" s="19">
        <v>0.05</v>
      </c>
      <c r="K234" s="19"/>
      <c r="L234" s="19"/>
      <c r="M234" s="19"/>
    </row>
    <row r="235" spans="1:13" ht="15.75" x14ac:dyDescent="0.2">
      <c r="A235" s="19" t="s">
        <v>28</v>
      </c>
      <c r="B235" s="19" t="s">
        <v>41</v>
      </c>
      <c r="C235" s="19" t="s">
        <v>36</v>
      </c>
      <c r="D235" s="19">
        <v>254</v>
      </c>
      <c r="E235" s="42">
        <v>20</v>
      </c>
      <c r="F235" s="19">
        <v>37</v>
      </c>
      <c r="G235" s="19">
        <v>7.4</v>
      </c>
      <c r="H235" s="19">
        <v>6</v>
      </c>
      <c r="I235" s="42">
        <v>2.5</v>
      </c>
      <c r="J235" s="19">
        <v>0.05</v>
      </c>
      <c r="K235" s="19"/>
      <c r="L235" s="19"/>
      <c r="M235" s="19"/>
    </row>
    <row r="236" spans="1:13" ht="15.75" x14ac:dyDescent="0.2">
      <c r="A236" s="19" t="s">
        <v>28</v>
      </c>
      <c r="B236" s="19" t="s">
        <v>41</v>
      </c>
      <c r="C236" s="19" t="s">
        <v>42</v>
      </c>
      <c r="D236" s="19">
        <v>254</v>
      </c>
      <c r="E236" s="42">
        <v>1</v>
      </c>
      <c r="F236" s="19">
        <v>37</v>
      </c>
      <c r="G236" s="19">
        <v>7.4</v>
      </c>
      <c r="H236" s="19">
        <v>8</v>
      </c>
      <c r="I236" s="42">
        <v>0.2</v>
      </c>
      <c r="J236" s="19">
        <v>0.9657</v>
      </c>
      <c r="L236" s="19"/>
      <c r="M236" s="21" t="s">
        <v>54</v>
      </c>
    </row>
    <row r="237" spans="1:13" ht="15.75" x14ac:dyDescent="0.2">
      <c r="A237" s="19" t="s">
        <v>28</v>
      </c>
      <c r="B237" s="19" t="s">
        <v>41</v>
      </c>
      <c r="C237" s="19" t="s">
        <v>42</v>
      </c>
      <c r="D237" s="19">
        <v>254</v>
      </c>
      <c r="E237" s="42">
        <v>2</v>
      </c>
      <c r="F237" s="19">
        <v>37</v>
      </c>
      <c r="G237" s="19">
        <v>7.4</v>
      </c>
      <c r="H237" s="19">
        <v>8</v>
      </c>
      <c r="I237" s="42">
        <v>0.3</v>
      </c>
      <c r="J237" s="19">
        <v>0.9657</v>
      </c>
      <c r="K237" s="19"/>
      <c r="L237" s="19"/>
      <c r="M237" s="22" t="s">
        <v>66</v>
      </c>
    </row>
    <row r="238" spans="1:13" ht="15.75" x14ac:dyDescent="0.2">
      <c r="A238" s="19" t="s">
        <v>28</v>
      </c>
      <c r="B238" s="19" t="s">
        <v>41</v>
      </c>
      <c r="C238" s="19" t="s">
        <v>42</v>
      </c>
      <c r="D238" s="19">
        <v>254</v>
      </c>
      <c r="E238" s="42">
        <v>3</v>
      </c>
      <c r="F238" s="19">
        <v>37</v>
      </c>
      <c r="G238" s="19">
        <v>7.4</v>
      </c>
      <c r="H238" s="19">
        <v>8</v>
      </c>
      <c r="I238" s="42">
        <v>0.48</v>
      </c>
      <c r="J238" s="19">
        <v>0.9657</v>
      </c>
      <c r="K238" s="19"/>
      <c r="L238" s="19"/>
      <c r="M238" s="22" t="s">
        <v>66</v>
      </c>
    </row>
    <row r="239" spans="1:13" ht="15.75" x14ac:dyDescent="0.2">
      <c r="A239" s="19" t="s">
        <v>28</v>
      </c>
      <c r="B239" s="19" t="s">
        <v>41</v>
      </c>
      <c r="C239" s="19" t="s">
        <v>42</v>
      </c>
      <c r="D239" s="19">
        <v>254</v>
      </c>
      <c r="E239" s="42">
        <v>4</v>
      </c>
      <c r="F239" s="19">
        <v>37</v>
      </c>
      <c r="G239" s="19">
        <v>7.4</v>
      </c>
      <c r="H239" s="19">
        <v>8</v>
      </c>
      <c r="I239" s="42">
        <v>0.87</v>
      </c>
      <c r="J239" s="19">
        <v>0.9657</v>
      </c>
      <c r="K239" s="19"/>
      <c r="L239" s="19"/>
      <c r="M239" s="19"/>
    </row>
    <row r="240" spans="1:13" ht="15.75" x14ac:dyDescent="0.2">
      <c r="A240" s="19" t="s">
        <v>28</v>
      </c>
      <c r="B240" s="19" t="s">
        <v>41</v>
      </c>
      <c r="C240" s="19" t="s">
        <v>42</v>
      </c>
      <c r="D240" s="19">
        <v>254</v>
      </c>
      <c r="E240" s="42">
        <v>5</v>
      </c>
      <c r="F240" s="19">
        <v>37</v>
      </c>
      <c r="G240" s="19">
        <v>7.4</v>
      </c>
      <c r="H240" s="19">
        <v>8</v>
      </c>
      <c r="I240" s="42">
        <v>1.9</v>
      </c>
      <c r="J240" s="19">
        <v>0.9657</v>
      </c>
      <c r="K240" s="19"/>
      <c r="L240" s="19"/>
      <c r="M240" s="19"/>
    </row>
    <row r="241" spans="1:13" ht="15.75" x14ac:dyDescent="0.2">
      <c r="A241" s="19" t="s">
        <v>28</v>
      </c>
      <c r="B241" s="19" t="s">
        <v>41</v>
      </c>
      <c r="C241" s="19" t="s">
        <v>42</v>
      </c>
      <c r="D241" s="19">
        <v>254</v>
      </c>
      <c r="E241" s="42">
        <v>7</v>
      </c>
      <c r="F241" s="19">
        <v>37</v>
      </c>
      <c r="G241" s="19">
        <v>7.4</v>
      </c>
      <c r="H241" s="19">
        <v>8</v>
      </c>
      <c r="I241" s="42">
        <v>3.78</v>
      </c>
      <c r="J241" s="19">
        <v>0.9657</v>
      </c>
      <c r="K241" s="19"/>
      <c r="L241" s="19"/>
      <c r="M241" s="19"/>
    </row>
    <row r="242" spans="1:13" ht="15.75" x14ac:dyDescent="0.2">
      <c r="A242" s="19" t="s">
        <v>28</v>
      </c>
      <c r="B242" s="19" t="s">
        <v>41</v>
      </c>
      <c r="C242" s="19" t="s">
        <v>42</v>
      </c>
      <c r="D242" s="19">
        <v>255</v>
      </c>
      <c r="E242" s="42">
        <v>3</v>
      </c>
      <c r="F242" s="19">
        <v>37</v>
      </c>
      <c r="G242" s="19">
        <v>7.4</v>
      </c>
      <c r="H242" s="19">
        <v>8</v>
      </c>
      <c r="I242" s="42">
        <v>0.28000000000000003</v>
      </c>
      <c r="J242" s="19">
        <v>0.505</v>
      </c>
      <c r="K242" s="19"/>
      <c r="L242" s="19"/>
      <c r="M242" s="19"/>
    </row>
    <row r="243" spans="1:13" ht="15.75" x14ac:dyDescent="0.2">
      <c r="A243" s="19" t="s">
        <v>28</v>
      </c>
      <c r="B243" s="19" t="s">
        <v>41</v>
      </c>
      <c r="C243" s="19" t="s">
        <v>42</v>
      </c>
      <c r="D243" s="19">
        <v>255</v>
      </c>
      <c r="E243" s="42">
        <v>5</v>
      </c>
      <c r="F243" s="19">
        <v>37</v>
      </c>
      <c r="G243" s="19">
        <v>7.4</v>
      </c>
      <c r="H243" s="19">
        <v>8</v>
      </c>
      <c r="I243" s="42">
        <v>0.6</v>
      </c>
      <c r="J243" s="19">
        <v>0.505</v>
      </c>
      <c r="K243" s="19"/>
      <c r="L243" s="19"/>
      <c r="M243" s="19"/>
    </row>
    <row r="244" spans="1:13" ht="15.75" x14ac:dyDescent="0.2">
      <c r="A244" s="19" t="s">
        <v>28</v>
      </c>
      <c r="B244" s="19" t="s">
        <v>41</v>
      </c>
      <c r="C244" s="19" t="s">
        <v>42</v>
      </c>
      <c r="D244" s="19">
        <v>255</v>
      </c>
      <c r="E244" s="42">
        <v>7</v>
      </c>
      <c r="F244" s="19">
        <v>37</v>
      </c>
      <c r="G244" s="19">
        <v>7.4</v>
      </c>
      <c r="H244" s="19">
        <v>8</v>
      </c>
      <c r="I244" s="42">
        <v>1.45</v>
      </c>
      <c r="J244" s="19">
        <v>0.505</v>
      </c>
      <c r="K244" s="19"/>
      <c r="L244" s="19"/>
      <c r="M244" s="19"/>
    </row>
    <row r="245" spans="1:13" ht="15.75" x14ac:dyDescent="0.2">
      <c r="A245" s="19" t="s">
        <v>28</v>
      </c>
      <c r="B245" s="19" t="s">
        <v>41</v>
      </c>
      <c r="C245" s="19" t="s">
        <v>42</v>
      </c>
      <c r="D245" s="19">
        <v>255</v>
      </c>
      <c r="E245" s="42">
        <v>9</v>
      </c>
      <c r="F245" s="19">
        <v>37</v>
      </c>
      <c r="G245" s="19">
        <v>7.4</v>
      </c>
      <c r="H245" s="19">
        <v>8</v>
      </c>
      <c r="I245" s="42">
        <v>2.62</v>
      </c>
      <c r="J245" s="19">
        <v>0.505</v>
      </c>
      <c r="K245" s="19"/>
      <c r="L245" s="19"/>
      <c r="M245" s="19"/>
    </row>
    <row r="246" spans="1:13" ht="15.75" x14ac:dyDescent="0.2">
      <c r="A246" s="19" t="s">
        <v>28</v>
      </c>
      <c r="B246" s="19" t="s">
        <v>41</v>
      </c>
      <c r="C246" s="19" t="s">
        <v>42</v>
      </c>
      <c r="D246" s="19">
        <v>275</v>
      </c>
      <c r="E246" s="42">
        <v>5</v>
      </c>
      <c r="F246" s="19">
        <v>37</v>
      </c>
      <c r="G246" s="19">
        <v>7.4</v>
      </c>
      <c r="H246" s="19">
        <v>8</v>
      </c>
      <c r="I246" s="42">
        <v>1.22</v>
      </c>
      <c r="J246" s="19">
        <v>0.64749999999999996</v>
      </c>
      <c r="K246" s="19"/>
      <c r="L246" s="19"/>
      <c r="M246" s="19"/>
    </row>
    <row r="247" spans="1:13" ht="15.75" x14ac:dyDescent="0.2">
      <c r="A247" s="19" t="s">
        <v>28</v>
      </c>
      <c r="B247" s="19" t="s">
        <v>41</v>
      </c>
      <c r="C247" s="19" t="s">
        <v>42</v>
      </c>
      <c r="D247" s="19">
        <v>275</v>
      </c>
      <c r="E247" s="42">
        <v>7</v>
      </c>
      <c r="F247" s="19">
        <v>37</v>
      </c>
      <c r="G247" s="19">
        <v>7.4</v>
      </c>
      <c r="H247" s="19">
        <v>8</v>
      </c>
      <c r="I247" s="42">
        <v>2.54</v>
      </c>
      <c r="J247" s="19">
        <v>0.64749999999999996</v>
      </c>
      <c r="K247" s="19"/>
      <c r="L247" s="19"/>
      <c r="M247" s="19"/>
    </row>
    <row r="248" spans="1:13" ht="15.75" x14ac:dyDescent="0.2">
      <c r="A248" s="19" t="s">
        <v>28</v>
      </c>
      <c r="B248" s="19" t="s">
        <v>41</v>
      </c>
      <c r="C248" s="19" t="s">
        <v>42</v>
      </c>
      <c r="D248" s="19">
        <v>275</v>
      </c>
      <c r="E248" s="42">
        <v>9</v>
      </c>
      <c r="F248" s="19">
        <v>37</v>
      </c>
      <c r="G248" s="19">
        <v>7.4</v>
      </c>
      <c r="H248" s="19">
        <v>8</v>
      </c>
      <c r="I248" s="42">
        <v>3.81</v>
      </c>
      <c r="J248" s="19">
        <v>0.64749999999999996</v>
      </c>
      <c r="K248" s="19"/>
      <c r="L248" s="19"/>
      <c r="M248" s="19"/>
    </row>
    <row r="249" spans="1:13" ht="15.75" x14ac:dyDescent="0.2">
      <c r="A249" s="19" t="s">
        <v>28</v>
      </c>
      <c r="B249" s="19" t="s">
        <v>41</v>
      </c>
      <c r="C249" s="19" t="s">
        <v>55</v>
      </c>
      <c r="D249" s="19">
        <v>254</v>
      </c>
      <c r="E249" s="42">
        <v>4.5999999999999996</v>
      </c>
      <c r="F249" s="19">
        <v>37</v>
      </c>
      <c r="G249" s="19">
        <v>7.4</v>
      </c>
      <c r="H249" s="19">
        <v>4</v>
      </c>
      <c r="I249" s="42">
        <v>0.875</v>
      </c>
      <c r="J249" s="19">
        <v>0.31148648648648647</v>
      </c>
      <c r="L249" s="19"/>
      <c r="M249" s="21" t="s">
        <v>56</v>
      </c>
    </row>
    <row r="250" spans="1:13" ht="15.75" x14ac:dyDescent="0.2">
      <c r="A250" s="19" t="s">
        <v>28</v>
      </c>
      <c r="B250" s="19" t="s">
        <v>41</v>
      </c>
      <c r="C250" s="19" t="s">
        <v>55</v>
      </c>
      <c r="D250" s="19">
        <v>254</v>
      </c>
      <c r="E250" s="42">
        <v>12</v>
      </c>
      <c r="F250" s="19">
        <v>37</v>
      </c>
      <c r="G250" s="19">
        <v>7.4</v>
      </c>
      <c r="H250" s="19">
        <v>4</v>
      </c>
      <c r="I250" s="42">
        <v>3.18</v>
      </c>
      <c r="J250" s="19">
        <v>0.31148648648648647</v>
      </c>
      <c r="K250" s="19"/>
      <c r="L250" s="19"/>
      <c r="M250" s="19"/>
    </row>
    <row r="251" spans="1:13" ht="15.75" x14ac:dyDescent="0.2">
      <c r="A251" s="19" t="s">
        <v>28</v>
      </c>
      <c r="B251" s="19" t="s">
        <v>41</v>
      </c>
      <c r="C251" s="19" t="s">
        <v>55</v>
      </c>
      <c r="D251" s="19">
        <v>255</v>
      </c>
      <c r="E251" s="42">
        <v>4.88</v>
      </c>
      <c r="F251" s="19">
        <v>37</v>
      </c>
      <c r="G251" s="19">
        <v>7.4</v>
      </c>
      <c r="H251" s="19">
        <v>4</v>
      </c>
      <c r="I251" s="42">
        <v>0.87</v>
      </c>
      <c r="J251" s="19">
        <v>0.22776280323450132</v>
      </c>
      <c r="K251" s="19"/>
      <c r="L251" s="19"/>
      <c r="M251" s="19"/>
    </row>
    <row r="252" spans="1:13" ht="15.75" x14ac:dyDescent="0.2">
      <c r="A252" s="19" t="s">
        <v>28</v>
      </c>
      <c r="B252" s="19" t="s">
        <v>41</v>
      </c>
      <c r="C252" s="19" t="s">
        <v>55</v>
      </c>
      <c r="D252" s="19">
        <v>255</v>
      </c>
      <c r="E252" s="42">
        <v>12.3</v>
      </c>
      <c r="F252" s="19">
        <v>37</v>
      </c>
      <c r="G252" s="19">
        <v>7.4</v>
      </c>
      <c r="H252" s="19">
        <v>4</v>
      </c>
      <c r="I252" s="42">
        <f>4-1.44</f>
        <v>2.56</v>
      </c>
      <c r="J252" s="19">
        <v>0.22776280323450132</v>
      </c>
      <c r="K252" s="19"/>
      <c r="L252" s="19"/>
      <c r="M252" s="19"/>
    </row>
    <row r="253" spans="1:13" ht="15.75" x14ac:dyDescent="0.2">
      <c r="A253" s="19" t="s">
        <v>28</v>
      </c>
      <c r="B253" s="19" t="s">
        <v>41</v>
      </c>
      <c r="C253" s="19" t="s">
        <v>52</v>
      </c>
      <c r="D253" s="19">
        <v>254</v>
      </c>
      <c r="E253" s="42">
        <v>3</v>
      </c>
      <c r="F253" s="61" t="s">
        <v>67</v>
      </c>
      <c r="G253" s="19">
        <v>7.4</v>
      </c>
      <c r="H253" s="19">
        <f t="shared" ref="H253:H278" si="0">LOG(5*10^6)</f>
        <v>6.6989700043360187</v>
      </c>
      <c r="I253" s="42">
        <v>0.6</v>
      </c>
      <c r="J253" s="19">
        <v>0.499</v>
      </c>
      <c r="L253" s="19"/>
      <c r="M253" s="21" t="s">
        <v>57</v>
      </c>
    </row>
    <row r="254" spans="1:13" ht="15.75" x14ac:dyDescent="0.2">
      <c r="A254" s="19" t="s">
        <v>28</v>
      </c>
      <c r="B254" s="19" t="s">
        <v>41</v>
      </c>
      <c r="C254" s="19" t="s">
        <v>52</v>
      </c>
      <c r="D254" s="19">
        <v>254</v>
      </c>
      <c r="E254" s="42">
        <v>4</v>
      </c>
      <c r="F254" s="61" t="s">
        <v>67</v>
      </c>
      <c r="G254" s="19">
        <v>7.4</v>
      </c>
      <c r="H254" s="19">
        <f t="shared" si="0"/>
        <v>6.6989700043360187</v>
      </c>
      <c r="I254" s="42">
        <v>0.9</v>
      </c>
      <c r="J254" s="19">
        <v>0.499</v>
      </c>
      <c r="K254" s="19"/>
      <c r="L254" s="19"/>
      <c r="M254" s="55" t="s">
        <v>57</v>
      </c>
    </row>
    <row r="255" spans="1:13" ht="15.75" x14ac:dyDescent="0.2">
      <c r="A255" s="19" t="s">
        <v>28</v>
      </c>
      <c r="B255" s="19" t="s">
        <v>41</v>
      </c>
      <c r="C255" s="19" t="s">
        <v>36</v>
      </c>
      <c r="D255" s="19">
        <v>254</v>
      </c>
      <c r="E255" s="42">
        <v>6</v>
      </c>
      <c r="F255" s="61" t="s">
        <v>67</v>
      </c>
      <c r="G255" s="19">
        <v>7.4</v>
      </c>
      <c r="H255" s="19">
        <f t="shared" si="0"/>
        <v>6.6989700043360187</v>
      </c>
      <c r="I255" s="42">
        <v>1.9</v>
      </c>
      <c r="J255" s="19">
        <v>0.499</v>
      </c>
      <c r="K255" s="19"/>
      <c r="L255" s="19"/>
      <c r="M255" s="55" t="s">
        <v>57</v>
      </c>
    </row>
    <row r="256" spans="1:13" ht="15.75" x14ac:dyDescent="0.2">
      <c r="A256" s="19" t="s">
        <v>28</v>
      </c>
      <c r="B256" s="19" t="s">
        <v>41</v>
      </c>
      <c r="C256" s="19" t="s">
        <v>36</v>
      </c>
      <c r="D256" s="19">
        <v>254</v>
      </c>
      <c r="E256" s="42">
        <v>7</v>
      </c>
      <c r="F256" s="61" t="s">
        <v>67</v>
      </c>
      <c r="G256" s="19">
        <v>7.4</v>
      </c>
      <c r="H256" s="19">
        <f t="shared" si="0"/>
        <v>6.6989700043360187</v>
      </c>
      <c r="I256" s="42">
        <v>3.2</v>
      </c>
      <c r="J256" s="19">
        <v>0.499</v>
      </c>
      <c r="K256" s="19"/>
      <c r="L256" s="19"/>
      <c r="M256" s="55" t="s">
        <v>57</v>
      </c>
    </row>
    <row r="257" spans="1:13" ht="15.75" x14ac:dyDescent="0.2">
      <c r="A257" s="19" t="s">
        <v>28</v>
      </c>
      <c r="B257" s="19" t="s">
        <v>41</v>
      </c>
      <c r="C257" s="19" t="s">
        <v>36</v>
      </c>
      <c r="D257" s="19">
        <v>254</v>
      </c>
      <c r="E257" s="42">
        <v>9</v>
      </c>
      <c r="F257" s="61" t="s">
        <v>67</v>
      </c>
      <c r="G257" s="19">
        <v>7.4</v>
      </c>
      <c r="H257" s="19">
        <f t="shared" si="0"/>
        <v>6.6989700043360187</v>
      </c>
      <c r="I257" s="42">
        <v>3.38</v>
      </c>
      <c r="J257" s="19">
        <v>0.499</v>
      </c>
      <c r="K257" s="19"/>
      <c r="L257" s="19"/>
      <c r="M257" s="55" t="s">
        <v>57</v>
      </c>
    </row>
    <row r="258" spans="1:13" ht="15.75" x14ac:dyDescent="0.2">
      <c r="A258" s="19" t="s">
        <v>28</v>
      </c>
      <c r="B258" s="19" t="s">
        <v>41</v>
      </c>
      <c r="C258" s="19" t="s">
        <v>36</v>
      </c>
      <c r="D258" s="19">
        <v>255</v>
      </c>
      <c r="E258" s="42">
        <v>3</v>
      </c>
      <c r="F258" s="61" t="s">
        <v>67</v>
      </c>
      <c r="G258" s="19">
        <v>7.4</v>
      </c>
      <c r="H258" s="19">
        <f t="shared" si="0"/>
        <v>6.6989700043360187</v>
      </c>
      <c r="I258" s="42">
        <v>0.78</v>
      </c>
      <c r="J258" s="19">
        <v>0.58299999999999996</v>
      </c>
      <c r="K258" s="19"/>
      <c r="L258" s="19"/>
      <c r="M258" s="55" t="s">
        <v>57</v>
      </c>
    </row>
    <row r="259" spans="1:13" ht="15.75" x14ac:dyDescent="0.2">
      <c r="A259" s="19" t="s">
        <v>28</v>
      </c>
      <c r="B259" s="19" t="s">
        <v>41</v>
      </c>
      <c r="C259" s="19" t="s">
        <v>36</v>
      </c>
      <c r="D259" s="19">
        <v>255</v>
      </c>
      <c r="E259" s="42">
        <v>6</v>
      </c>
      <c r="F259" s="61" t="s">
        <v>67</v>
      </c>
      <c r="G259" s="19">
        <v>7.4</v>
      </c>
      <c r="H259" s="19">
        <f t="shared" si="0"/>
        <v>6.6989700043360187</v>
      </c>
      <c r="I259" s="42">
        <v>2.97</v>
      </c>
      <c r="J259" s="19">
        <v>0.58299999999999996</v>
      </c>
      <c r="K259" s="19"/>
      <c r="L259" s="19"/>
      <c r="M259" s="55" t="s">
        <v>57</v>
      </c>
    </row>
    <row r="260" spans="1:13" ht="15.75" x14ac:dyDescent="0.2">
      <c r="A260" s="19" t="s">
        <v>28</v>
      </c>
      <c r="B260" s="19" t="s">
        <v>41</v>
      </c>
      <c r="C260" s="19" t="s">
        <v>36</v>
      </c>
      <c r="D260" s="19">
        <v>255</v>
      </c>
      <c r="E260" s="42">
        <v>9</v>
      </c>
      <c r="F260" s="61" t="s">
        <v>67</v>
      </c>
      <c r="G260" s="19">
        <v>7.4</v>
      </c>
      <c r="H260" s="19">
        <f t="shared" si="0"/>
        <v>6.6989700043360187</v>
      </c>
      <c r="I260" s="42">
        <v>4.2699999999999996</v>
      </c>
      <c r="J260" s="19">
        <v>0.58299999999999996</v>
      </c>
      <c r="K260" s="19"/>
      <c r="L260" s="19"/>
      <c r="M260" s="55" t="s">
        <v>57</v>
      </c>
    </row>
    <row r="261" spans="1:13" ht="15.75" x14ac:dyDescent="0.2">
      <c r="A261" s="19" t="s">
        <v>28</v>
      </c>
      <c r="B261" s="19" t="s">
        <v>41</v>
      </c>
      <c r="C261" s="19" t="s">
        <v>36</v>
      </c>
      <c r="D261" s="19">
        <v>265</v>
      </c>
      <c r="E261" s="42">
        <v>3</v>
      </c>
      <c r="F261" s="61" t="s">
        <v>67</v>
      </c>
      <c r="G261" s="19">
        <v>7.4</v>
      </c>
      <c r="H261" s="19">
        <f t="shared" si="0"/>
        <v>6.6989700043360187</v>
      </c>
      <c r="I261" s="42">
        <v>1.2</v>
      </c>
      <c r="J261" s="19">
        <v>0.76800000000000002</v>
      </c>
      <c r="K261" s="19"/>
      <c r="L261" s="19"/>
      <c r="M261" s="55" t="s">
        <v>57</v>
      </c>
    </row>
    <row r="262" spans="1:13" ht="15.75" x14ac:dyDescent="0.2">
      <c r="A262" s="19" t="s">
        <v>28</v>
      </c>
      <c r="B262" s="19" t="s">
        <v>41</v>
      </c>
      <c r="C262" s="19" t="s">
        <v>36</v>
      </c>
      <c r="D262" s="19">
        <v>265</v>
      </c>
      <c r="E262" s="42">
        <v>9</v>
      </c>
      <c r="F262" s="61" t="s">
        <v>67</v>
      </c>
      <c r="G262" s="19">
        <v>7.4</v>
      </c>
      <c r="H262" s="19">
        <f t="shared" si="0"/>
        <v>6.6989700043360187</v>
      </c>
      <c r="I262" s="42">
        <v>5.8</v>
      </c>
      <c r="J262" s="19">
        <v>0.76800000000000002</v>
      </c>
      <c r="K262" s="19"/>
      <c r="L262" s="19"/>
      <c r="M262" s="55" t="s">
        <v>57</v>
      </c>
    </row>
    <row r="263" spans="1:13" ht="15.75" x14ac:dyDescent="0.2">
      <c r="A263" s="19" t="s">
        <v>28</v>
      </c>
      <c r="B263" s="19" t="s">
        <v>41</v>
      </c>
      <c r="C263" s="19" t="s">
        <v>36</v>
      </c>
      <c r="D263" s="19">
        <v>285</v>
      </c>
      <c r="E263" s="42">
        <v>8</v>
      </c>
      <c r="F263" s="61" t="s">
        <v>67</v>
      </c>
      <c r="G263" s="19">
        <v>7.4</v>
      </c>
      <c r="H263" s="19">
        <f t="shared" si="0"/>
        <v>6.6989700043360187</v>
      </c>
      <c r="I263" s="42">
        <v>1.48</v>
      </c>
      <c r="J263" s="19">
        <v>0.40300000000000002</v>
      </c>
      <c r="K263" s="19"/>
      <c r="L263" s="19"/>
      <c r="M263" s="55" t="s">
        <v>57</v>
      </c>
    </row>
    <row r="264" spans="1:13" ht="15.75" x14ac:dyDescent="0.2">
      <c r="A264" s="19" t="s">
        <v>28</v>
      </c>
      <c r="B264" s="19" t="s">
        <v>41</v>
      </c>
      <c r="C264" s="19" t="s">
        <v>36</v>
      </c>
      <c r="D264" s="19">
        <v>285</v>
      </c>
      <c r="E264" s="42">
        <v>12</v>
      </c>
      <c r="F264" s="61" t="s">
        <v>67</v>
      </c>
      <c r="G264" s="19">
        <v>7.4</v>
      </c>
      <c r="H264" s="19">
        <f t="shared" si="0"/>
        <v>6.6989700043360187</v>
      </c>
      <c r="I264" s="42">
        <v>3.09</v>
      </c>
      <c r="J264" s="19">
        <v>0.40300000000000002</v>
      </c>
      <c r="K264" s="19"/>
      <c r="L264" s="19"/>
      <c r="M264" s="55" t="s">
        <v>57</v>
      </c>
    </row>
    <row r="265" spans="1:13" ht="15.75" x14ac:dyDescent="0.2">
      <c r="A265" s="19" t="s">
        <v>28</v>
      </c>
      <c r="B265" s="19" t="s">
        <v>41</v>
      </c>
      <c r="C265" s="19" t="s">
        <v>36</v>
      </c>
      <c r="D265" s="19">
        <v>285</v>
      </c>
      <c r="E265" s="42">
        <v>16</v>
      </c>
      <c r="F265" s="61" t="s">
        <v>67</v>
      </c>
      <c r="G265" s="19">
        <v>7.4</v>
      </c>
      <c r="H265" s="19">
        <f t="shared" si="0"/>
        <v>6.6989700043360187</v>
      </c>
      <c r="I265" s="42">
        <v>4.68</v>
      </c>
      <c r="J265" s="19">
        <v>0.40300000000000002</v>
      </c>
      <c r="K265" s="19"/>
      <c r="L265" s="19"/>
      <c r="M265" s="55" t="s">
        <v>57</v>
      </c>
    </row>
    <row r="266" spans="1:13" ht="15.75" x14ac:dyDescent="0.2">
      <c r="A266" s="26" t="s">
        <v>18</v>
      </c>
      <c r="B266" s="19" t="s">
        <v>58</v>
      </c>
      <c r="C266" s="19" t="s">
        <v>59</v>
      </c>
      <c r="D266" s="19">
        <v>254</v>
      </c>
      <c r="E266" s="42">
        <v>2</v>
      </c>
      <c r="F266" s="61" t="s">
        <v>67</v>
      </c>
      <c r="G266" s="19">
        <v>7.4</v>
      </c>
      <c r="H266" s="19">
        <f t="shared" si="0"/>
        <v>6.6989700043360187</v>
      </c>
      <c r="I266" s="42">
        <v>1.3</v>
      </c>
      <c r="J266" s="19">
        <v>0.53900000000000003</v>
      </c>
      <c r="K266" s="19"/>
      <c r="L266" s="19"/>
      <c r="M266" s="55" t="s">
        <v>57</v>
      </c>
    </row>
    <row r="267" spans="1:13" ht="15.75" x14ac:dyDescent="0.2">
      <c r="A267" s="26" t="s">
        <v>18</v>
      </c>
      <c r="B267" s="19" t="s">
        <v>58</v>
      </c>
      <c r="C267" s="19" t="s">
        <v>59</v>
      </c>
      <c r="D267" s="19">
        <v>254</v>
      </c>
      <c r="E267" s="42">
        <v>3</v>
      </c>
      <c r="F267" s="61" t="s">
        <v>67</v>
      </c>
      <c r="G267" s="19">
        <v>7.4</v>
      </c>
      <c r="H267" s="19">
        <f t="shared" si="0"/>
        <v>6.6989700043360187</v>
      </c>
      <c r="I267" s="42">
        <v>2</v>
      </c>
      <c r="J267" s="19">
        <v>0.53900000000000003</v>
      </c>
      <c r="K267" s="19"/>
      <c r="L267" s="19"/>
      <c r="M267" s="55" t="s">
        <v>57</v>
      </c>
    </row>
    <row r="268" spans="1:13" ht="15.75" x14ac:dyDescent="0.2">
      <c r="A268" s="26" t="s">
        <v>18</v>
      </c>
      <c r="B268" s="19" t="s">
        <v>58</v>
      </c>
      <c r="C268" s="19" t="s">
        <v>59</v>
      </c>
      <c r="D268" s="19">
        <v>254</v>
      </c>
      <c r="E268" s="42">
        <v>4</v>
      </c>
      <c r="F268" s="61" t="s">
        <v>67</v>
      </c>
      <c r="G268" s="19">
        <v>7.4</v>
      </c>
      <c r="H268" s="19">
        <f t="shared" si="0"/>
        <v>6.6989700043360187</v>
      </c>
      <c r="I268" s="42">
        <v>2.38</v>
      </c>
      <c r="J268" s="19">
        <v>0.53900000000000003</v>
      </c>
      <c r="K268" s="19"/>
      <c r="L268" s="19"/>
      <c r="M268" s="55" t="s">
        <v>57</v>
      </c>
    </row>
    <row r="269" spans="1:13" ht="15.75" x14ac:dyDescent="0.2">
      <c r="A269" s="26" t="s">
        <v>18</v>
      </c>
      <c r="B269" s="19" t="s">
        <v>58</v>
      </c>
      <c r="C269" s="19" t="s">
        <v>59</v>
      </c>
      <c r="D269" s="19">
        <v>254</v>
      </c>
      <c r="E269" s="42">
        <v>8</v>
      </c>
      <c r="F269" s="61" t="s">
        <v>67</v>
      </c>
      <c r="G269" s="19">
        <v>7.4</v>
      </c>
      <c r="H269" s="19">
        <f t="shared" si="0"/>
        <v>6.6989700043360187</v>
      </c>
      <c r="I269" s="42">
        <v>4.01</v>
      </c>
      <c r="J269" s="19">
        <v>0.53900000000000003</v>
      </c>
      <c r="K269" s="19"/>
      <c r="L269" s="19"/>
      <c r="M269" s="55" t="s">
        <v>57</v>
      </c>
    </row>
    <row r="270" spans="1:13" ht="15.75" x14ac:dyDescent="0.2">
      <c r="A270" s="26" t="s">
        <v>18</v>
      </c>
      <c r="B270" s="19" t="s">
        <v>58</v>
      </c>
      <c r="C270" s="19" t="s">
        <v>59</v>
      </c>
      <c r="D270" s="19">
        <v>255</v>
      </c>
      <c r="E270" s="42">
        <v>3</v>
      </c>
      <c r="F270" s="61" t="s">
        <v>67</v>
      </c>
      <c r="G270" s="19">
        <v>7.4</v>
      </c>
      <c r="H270" s="19">
        <f t="shared" si="0"/>
        <v>6.6989700043360187</v>
      </c>
      <c r="I270" s="42">
        <v>2.7</v>
      </c>
      <c r="J270" s="19">
        <v>0.66100000000000003</v>
      </c>
      <c r="K270" s="19"/>
      <c r="L270" s="19"/>
      <c r="M270" s="55" t="s">
        <v>57</v>
      </c>
    </row>
    <row r="271" spans="1:13" ht="15.75" x14ac:dyDescent="0.2">
      <c r="A271" s="26" t="s">
        <v>202</v>
      </c>
      <c r="B271" s="19" t="s">
        <v>58</v>
      </c>
      <c r="C271" s="19" t="s">
        <v>59</v>
      </c>
      <c r="D271" s="19">
        <v>255</v>
      </c>
      <c r="E271" s="42">
        <v>6</v>
      </c>
      <c r="F271" s="61" t="s">
        <v>67</v>
      </c>
      <c r="G271" s="19">
        <v>7.4</v>
      </c>
      <c r="H271" s="19">
        <f t="shared" si="0"/>
        <v>6.6989700043360187</v>
      </c>
      <c r="I271" s="42">
        <v>5.12</v>
      </c>
      <c r="J271" s="19">
        <v>0.66100000000000003</v>
      </c>
      <c r="K271" s="19"/>
      <c r="L271" s="19"/>
      <c r="M271" s="55" t="s">
        <v>57</v>
      </c>
    </row>
    <row r="272" spans="1:13" ht="15.75" x14ac:dyDescent="0.2">
      <c r="A272" s="26" t="s">
        <v>18</v>
      </c>
      <c r="B272" s="19" t="s">
        <v>58</v>
      </c>
      <c r="C272" s="19" t="s">
        <v>59</v>
      </c>
      <c r="D272" s="19">
        <v>255</v>
      </c>
      <c r="E272" s="42">
        <v>9</v>
      </c>
      <c r="F272" s="61" t="s">
        <v>67</v>
      </c>
      <c r="G272" s="19">
        <v>7.4</v>
      </c>
      <c r="H272" s="19">
        <f t="shared" si="0"/>
        <v>6.6989700043360187</v>
      </c>
      <c r="I272" s="42">
        <v>5.82</v>
      </c>
      <c r="J272" s="19">
        <v>0.66100000000000003</v>
      </c>
      <c r="K272" s="19"/>
      <c r="L272" s="19"/>
      <c r="M272" s="55" t="s">
        <v>57</v>
      </c>
    </row>
    <row r="273" spans="1:13" ht="15.75" x14ac:dyDescent="0.2">
      <c r="A273" s="26" t="s">
        <v>18</v>
      </c>
      <c r="B273" s="19" t="s">
        <v>58</v>
      </c>
      <c r="C273" s="19" t="s">
        <v>59</v>
      </c>
      <c r="D273" s="19">
        <v>265</v>
      </c>
      <c r="E273" s="42">
        <v>3</v>
      </c>
      <c r="F273" s="61" t="s">
        <v>67</v>
      </c>
      <c r="G273" s="19">
        <v>7.4</v>
      </c>
      <c r="H273" s="19">
        <f t="shared" si="0"/>
        <v>6.6989700043360187</v>
      </c>
      <c r="I273" s="42">
        <v>2.33</v>
      </c>
      <c r="J273" s="19">
        <v>0.56399999999999995</v>
      </c>
      <c r="K273" s="19"/>
      <c r="L273" s="19"/>
      <c r="M273" s="55" t="s">
        <v>57</v>
      </c>
    </row>
    <row r="274" spans="1:13" ht="15.75" x14ac:dyDescent="0.2">
      <c r="A274" s="26" t="s">
        <v>18</v>
      </c>
      <c r="B274" s="19" t="s">
        <v>58</v>
      </c>
      <c r="C274" s="19" t="s">
        <v>59</v>
      </c>
      <c r="D274" s="19">
        <v>265</v>
      </c>
      <c r="E274" s="42">
        <v>6</v>
      </c>
      <c r="F274" s="61" t="s">
        <v>67</v>
      </c>
      <c r="G274" s="19">
        <v>7.4</v>
      </c>
      <c r="H274" s="19">
        <f t="shared" si="0"/>
        <v>6.6989700043360187</v>
      </c>
      <c r="I274" s="42">
        <v>4.3</v>
      </c>
      <c r="J274" s="19">
        <v>0.56399999999999995</v>
      </c>
      <c r="K274" s="19"/>
      <c r="L274" s="19"/>
      <c r="M274" s="55" t="s">
        <v>57</v>
      </c>
    </row>
    <row r="275" spans="1:13" ht="15.75" x14ac:dyDescent="0.2">
      <c r="A275" s="26" t="s">
        <v>18</v>
      </c>
      <c r="B275" s="19" t="s">
        <v>58</v>
      </c>
      <c r="C275" s="19" t="s">
        <v>59</v>
      </c>
      <c r="D275" s="19">
        <v>265</v>
      </c>
      <c r="E275" s="42">
        <v>9</v>
      </c>
      <c r="F275" s="61" t="s">
        <v>67</v>
      </c>
      <c r="G275" s="19">
        <v>7.4</v>
      </c>
      <c r="H275" s="19">
        <f t="shared" si="0"/>
        <v>6.6989700043360187</v>
      </c>
      <c r="I275" s="42">
        <v>5</v>
      </c>
      <c r="J275" s="19">
        <v>0.56399999999999995</v>
      </c>
      <c r="K275" s="19"/>
      <c r="L275" s="19"/>
      <c r="M275" s="55" t="s">
        <v>57</v>
      </c>
    </row>
    <row r="276" spans="1:13" ht="15.75" x14ac:dyDescent="0.2">
      <c r="A276" s="26" t="s">
        <v>18</v>
      </c>
      <c r="B276" s="19" t="s">
        <v>58</v>
      </c>
      <c r="C276" s="19" t="s">
        <v>59</v>
      </c>
      <c r="D276" s="19">
        <v>285</v>
      </c>
      <c r="E276" s="42">
        <v>4</v>
      </c>
      <c r="F276" s="61" t="s">
        <v>67</v>
      </c>
      <c r="G276" s="19">
        <v>7.4</v>
      </c>
      <c r="H276" s="19">
        <f t="shared" si="0"/>
        <v>6.6989700043360187</v>
      </c>
      <c r="I276" s="42">
        <v>1.66</v>
      </c>
      <c r="J276" s="19">
        <v>0.48299999999999998</v>
      </c>
      <c r="K276" s="19"/>
      <c r="L276" s="19"/>
      <c r="M276" s="55" t="s">
        <v>57</v>
      </c>
    </row>
    <row r="277" spans="1:13" ht="15.75" x14ac:dyDescent="0.2">
      <c r="A277" s="26" t="s">
        <v>18</v>
      </c>
      <c r="B277" s="19" t="s">
        <v>58</v>
      </c>
      <c r="C277" s="19" t="s">
        <v>59</v>
      </c>
      <c r="D277" s="19">
        <v>285</v>
      </c>
      <c r="E277" s="42">
        <v>6</v>
      </c>
      <c r="F277" s="61" t="s">
        <v>67</v>
      </c>
      <c r="G277" s="19">
        <v>7.4</v>
      </c>
      <c r="H277" s="19">
        <f t="shared" si="0"/>
        <v>6.6989700043360187</v>
      </c>
      <c r="I277" s="42">
        <v>2.8</v>
      </c>
      <c r="J277" s="19">
        <v>0.48299999999999998</v>
      </c>
      <c r="K277" s="19"/>
      <c r="L277" s="19"/>
      <c r="M277" s="55" t="s">
        <v>57</v>
      </c>
    </row>
    <row r="278" spans="1:13" ht="15.75" x14ac:dyDescent="0.2">
      <c r="A278" s="26" t="s">
        <v>18</v>
      </c>
      <c r="B278" s="19" t="s">
        <v>58</v>
      </c>
      <c r="C278" s="19" t="s">
        <v>59</v>
      </c>
      <c r="D278" s="19">
        <v>285</v>
      </c>
      <c r="E278" s="42">
        <v>8</v>
      </c>
      <c r="F278" s="61" t="s">
        <v>67</v>
      </c>
      <c r="G278" s="19">
        <v>7.4</v>
      </c>
      <c r="H278" s="19">
        <f t="shared" si="0"/>
        <v>6.6989700043360187</v>
      </c>
      <c r="I278" s="42">
        <v>3.85</v>
      </c>
      <c r="J278" s="19">
        <v>0.48299999999999998</v>
      </c>
      <c r="K278" s="19"/>
      <c r="L278" s="19"/>
      <c r="M278" s="55" t="s">
        <v>57</v>
      </c>
    </row>
    <row r="279" spans="1:13" s="18" customFormat="1" ht="15.75" x14ac:dyDescent="0.2">
      <c r="A279" s="33" t="s">
        <v>28</v>
      </c>
      <c r="B279" s="33" t="s">
        <v>41</v>
      </c>
      <c r="C279" s="34" t="s">
        <v>29</v>
      </c>
      <c r="D279" s="31">
        <v>265</v>
      </c>
      <c r="E279" s="42">
        <v>4.0813199999999998</v>
      </c>
      <c r="F279" s="29" t="s">
        <v>67</v>
      </c>
      <c r="G279" s="29">
        <v>7</v>
      </c>
      <c r="H279" s="33">
        <v>7</v>
      </c>
      <c r="I279" s="42">
        <v>1.54</v>
      </c>
      <c r="J279" s="35">
        <v>0.41</v>
      </c>
      <c r="K279" s="29"/>
      <c r="L279" s="29"/>
      <c r="M279" s="41" t="s">
        <v>50</v>
      </c>
    </row>
    <row r="280" spans="1:13" s="18" customFormat="1" ht="15.75" x14ac:dyDescent="0.2">
      <c r="A280" s="33" t="s">
        <v>28</v>
      </c>
      <c r="B280" s="33" t="s">
        <v>41</v>
      </c>
      <c r="C280" s="34" t="s">
        <v>29</v>
      </c>
      <c r="D280" s="31">
        <v>265</v>
      </c>
      <c r="E280" s="42">
        <v>7.5715000000000003</v>
      </c>
      <c r="F280" s="33" t="s">
        <v>67</v>
      </c>
      <c r="G280" s="29">
        <v>7</v>
      </c>
      <c r="H280" s="33">
        <v>7</v>
      </c>
      <c r="I280" s="42">
        <v>3.89</v>
      </c>
      <c r="J280" s="36">
        <v>0.41</v>
      </c>
      <c r="K280" s="29"/>
      <c r="L280" s="29"/>
      <c r="M280" s="41" t="s">
        <v>50</v>
      </c>
    </row>
    <row r="281" spans="1:13" ht="15.75" x14ac:dyDescent="0.2">
      <c r="A281" s="19" t="s">
        <v>28</v>
      </c>
      <c r="B281" s="19" t="s">
        <v>41</v>
      </c>
      <c r="C281" s="20" t="s">
        <v>29</v>
      </c>
      <c r="D281" s="19">
        <v>265</v>
      </c>
      <c r="E281" s="42">
        <v>11.485099999999999</v>
      </c>
      <c r="F281" s="33" t="s">
        <v>67</v>
      </c>
      <c r="G281" s="38">
        <v>7</v>
      </c>
      <c r="H281" s="19">
        <v>7</v>
      </c>
      <c r="I281" s="42">
        <v>5.09</v>
      </c>
      <c r="J281" s="19">
        <v>0.41</v>
      </c>
      <c r="L281" s="19"/>
      <c r="M281" s="21" t="s">
        <v>50</v>
      </c>
    </row>
    <row r="282" spans="1:13" ht="15.75" x14ac:dyDescent="0.2">
      <c r="A282" s="19" t="s">
        <v>28</v>
      </c>
      <c r="B282" s="19" t="s">
        <v>41</v>
      </c>
      <c r="C282" s="20" t="s">
        <v>29</v>
      </c>
      <c r="D282" s="19">
        <v>265</v>
      </c>
      <c r="E282" s="42">
        <v>14.810700000000001</v>
      </c>
      <c r="F282" s="33" t="s">
        <v>67</v>
      </c>
      <c r="G282" s="38">
        <v>7</v>
      </c>
      <c r="H282" s="19">
        <v>7</v>
      </c>
      <c r="I282" s="42">
        <v>5.53</v>
      </c>
      <c r="J282" s="19">
        <v>0.41</v>
      </c>
      <c r="K282" s="21"/>
      <c r="L282" s="19"/>
      <c r="M282" s="41" t="s">
        <v>50</v>
      </c>
    </row>
    <row r="283" spans="1:13" s="18" customFormat="1" ht="15.75" x14ac:dyDescent="0.2">
      <c r="A283" s="33" t="s">
        <v>28</v>
      </c>
      <c r="B283" s="33" t="s">
        <v>41</v>
      </c>
      <c r="C283" s="34" t="s">
        <v>29</v>
      </c>
      <c r="D283" s="33">
        <v>265</v>
      </c>
      <c r="E283" s="42">
        <v>22.684000000000001</v>
      </c>
      <c r="F283" s="33" t="s">
        <v>67</v>
      </c>
      <c r="G283" s="38">
        <v>7</v>
      </c>
      <c r="H283" s="33">
        <v>7</v>
      </c>
      <c r="I283" s="42">
        <v>5.87</v>
      </c>
      <c r="J283" s="38">
        <v>0.41</v>
      </c>
      <c r="K283" s="21"/>
      <c r="L283" s="29"/>
      <c r="M283" s="41" t="s">
        <v>50</v>
      </c>
    </row>
    <row r="284" spans="1:13" x14ac:dyDescent="0.25">
      <c r="A284" s="19" t="s">
        <v>28</v>
      </c>
      <c r="B284" s="19" t="s">
        <v>41</v>
      </c>
      <c r="C284" s="20" t="s">
        <v>29</v>
      </c>
      <c r="D284" s="19">
        <v>280</v>
      </c>
      <c r="E284" s="44">
        <v>3.6833399999999998</v>
      </c>
      <c r="F284" s="40" t="s">
        <v>67</v>
      </c>
      <c r="G284" s="38">
        <v>7</v>
      </c>
      <c r="H284" s="19">
        <v>7</v>
      </c>
      <c r="I284" s="44">
        <v>0.52027500000000004</v>
      </c>
      <c r="J284" s="19">
        <v>0.3</v>
      </c>
      <c r="K284" s="19"/>
      <c r="L284" s="19"/>
      <c r="M284" s="41" t="s">
        <v>50</v>
      </c>
    </row>
    <row r="285" spans="1:13" x14ac:dyDescent="0.25">
      <c r="A285" s="19" t="s">
        <v>28</v>
      </c>
      <c r="B285" s="19" t="s">
        <v>41</v>
      </c>
      <c r="C285" s="20" t="s">
        <v>29</v>
      </c>
      <c r="D285" s="19">
        <v>280</v>
      </c>
      <c r="E285" s="44">
        <v>7.0502000000000002</v>
      </c>
      <c r="F285" s="40" t="s">
        <v>67</v>
      </c>
      <c r="G285" s="38">
        <v>7</v>
      </c>
      <c r="H285" s="40">
        <v>7</v>
      </c>
      <c r="I285" s="44">
        <v>1.3779699999999999</v>
      </c>
      <c r="J285" s="19">
        <v>0.3</v>
      </c>
      <c r="K285" s="19"/>
      <c r="L285" s="19"/>
      <c r="M285" s="41" t="s">
        <v>50</v>
      </c>
    </row>
    <row r="286" spans="1:13" s="18" customFormat="1" x14ac:dyDescent="0.25">
      <c r="A286" s="38" t="s">
        <v>28</v>
      </c>
      <c r="B286" s="38" t="s">
        <v>41</v>
      </c>
      <c r="C286" s="39" t="s">
        <v>29</v>
      </c>
      <c r="D286" s="38">
        <v>280</v>
      </c>
      <c r="E286" s="44">
        <v>11.066800000000001</v>
      </c>
      <c r="F286" s="40" t="s">
        <v>67</v>
      </c>
      <c r="G286" s="38">
        <v>7</v>
      </c>
      <c r="H286" s="40">
        <v>7</v>
      </c>
      <c r="I286" s="44">
        <v>3.7034400000000001</v>
      </c>
      <c r="J286" s="38">
        <v>0.3</v>
      </c>
      <c r="K286" s="29"/>
      <c r="L286" s="29"/>
      <c r="M286" s="41" t="s">
        <v>50</v>
      </c>
    </row>
    <row r="287" spans="1:13" s="18" customFormat="1" x14ac:dyDescent="0.25">
      <c r="A287" s="38" t="s">
        <v>28</v>
      </c>
      <c r="B287" s="38" t="s">
        <v>41</v>
      </c>
      <c r="C287" s="39" t="s">
        <v>29</v>
      </c>
      <c r="D287" s="38">
        <v>280</v>
      </c>
      <c r="E287" s="44">
        <v>14.896800000000001</v>
      </c>
      <c r="F287" s="40" t="s">
        <v>67</v>
      </c>
      <c r="G287" s="38">
        <v>7</v>
      </c>
      <c r="H287" s="40">
        <v>7</v>
      </c>
      <c r="I287" s="44">
        <v>4.5551500000000003</v>
      </c>
      <c r="J287" s="38">
        <v>0.3</v>
      </c>
      <c r="K287" s="29"/>
      <c r="L287" s="29"/>
      <c r="M287" s="41" t="s">
        <v>50</v>
      </c>
    </row>
    <row r="288" spans="1:13" s="18" customFormat="1" x14ac:dyDescent="0.25">
      <c r="A288" s="38" t="s">
        <v>28</v>
      </c>
      <c r="B288" s="38" t="s">
        <v>41</v>
      </c>
      <c r="C288" s="39" t="s">
        <v>29</v>
      </c>
      <c r="D288" s="38">
        <v>280</v>
      </c>
      <c r="E288" s="44">
        <v>20.7273</v>
      </c>
      <c r="F288" s="40" t="s">
        <v>67</v>
      </c>
      <c r="G288" s="38">
        <v>7</v>
      </c>
      <c r="H288" s="40">
        <v>7</v>
      </c>
      <c r="I288" s="44">
        <v>5.25265</v>
      </c>
      <c r="J288" s="38">
        <v>0.3</v>
      </c>
      <c r="K288" s="29"/>
      <c r="L288" s="29"/>
      <c r="M288" s="41" t="s">
        <v>50</v>
      </c>
    </row>
    <row r="289" spans="1:13" s="37" customFormat="1" x14ac:dyDescent="0.25">
      <c r="A289" s="47" t="s">
        <v>28</v>
      </c>
      <c r="B289" s="47" t="s">
        <v>41</v>
      </c>
      <c r="C289" s="48" t="s">
        <v>29</v>
      </c>
      <c r="D289" s="47">
        <v>254</v>
      </c>
      <c r="E289" s="44">
        <v>4.3986499999999999</v>
      </c>
      <c r="F289" s="40" t="s">
        <v>67</v>
      </c>
      <c r="G289" s="40">
        <v>7</v>
      </c>
      <c r="H289" s="40">
        <v>7</v>
      </c>
      <c r="I289" s="44">
        <v>0.77467200000000003</v>
      </c>
      <c r="J289" s="40">
        <v>0.35</v>
      </c>
      <c r="K289" s="38"/>
      <c r="L289" s="38"/>
      <c r="M289" s="41" t="s">
        <v>50</v>
      </c>
    </row>
    <row r="290" spans="1:13" s="37" customFormat="1" x14ac:dyDescent="0.25">
      <c r="A290" s="49" t="s">
        <v>28</v>
      </c>
      <c r="B290" s="49" t="s">
        <v>41</v>
      </c>
      <c r="C290" s="50" t="s">
        <v>29</v>
      </c>
      <c r="D290" s="49">
        <v>254</v>
      </c>
      <c r="E290" s="44">
        <v>8.6893899999999995</v>
      </c>
      <c r="F290" s="40" t="s">
        <v>67</v>
      </c>
      <c r="G290" s="40">
        <v>7</v>
      </c>
      <c r="H290" s="40">
        <v>7</v>
      </c>
      <c r="I290" s="44">
        <v>2.8692600000000001</v>
      </c>
      <c r="J290" s="40">
        <v>0.35</v>
      </c>
      <c r="K290" s="38"/>
      <c r="L290" s="38"/>
      <c r="M290" s="41" t="s">
        <v>50</v>
      </c>
    </row>
    <row r="291" spans="1:13" s="37" customFormat="1" x14ac:dyDescent="0.25">
      <c r="A291" s="53" t="s">
        <v>28</v>
      </c>
      <c r="B291" s="53" t="s">
        <v>41</v>
      </c>
      <c r="C291" s="54" t="s">
        <v>29</v>
      </c>
      <c r="D291" s="53">
        <v>254</v>
      </c>
      <c r="E291" s="44">
        <v>13.064500000000001</v>
      </c>
      <c r="F291" s="40" t="s">
        <v>67</v>
      </c>
      <c r="G291" s="40">
        <v>7</v>
      </c>
      <c r="H291" s="40">
        <v>7</v>
      </c>
      <c r="I291" s="44">
        <v>4.8928099999999999</v>
      </c>
      <c r="J291" s="40">
        <v>0.35</v>
      </c>
      <c r="K291" s="38"/>
      <c r="L291" s="38"/>
      <c r="M291" s="41" t="s">
        <v>50</v>
      </c>
    </row>
    <row r="292" spans="1:13" x14ac:dyDescent="0.25">
      <c r="A292" s="19" t="s">
        <v>28</v>
      </c>
      <c r="B292" s="19" t="s">
        <v>41</v>
      </c>
      <c r="C292" s="20" t="s">
        <v>29</v>
      </c>
      <c r="D292" s="19">
        <v>254</v>
      </c>
      <c r="E292" s="44">
        <v>17.357199999999999</v>
      </c>
      <c r="F292" s="40" t="s">
        <v>67</v>
      </c>
      <c r="G292" s="40">
        <v>7</v>
      </c>
      <c r="H292" s="19">
        <v>7</v>
      </c>
      <c r="I292" s="44">
        <v>5.9871100000000004</v>
      </c>
      <c r="J292" s="19">
        <v>0.35</v>
      </c>
      <c r="K292" s="19"/>
      <c r="L292" s="19"/>
      <c r="M292" s="41" t="s">
        <v>50</v>
      </c>
    </row>
    <row r="293" spans="1:13" x14ac:dyDescent="0.25">
      <c r="A293" s="19" t="s">
        <v>28</v>
      </c>
      <c r="B293" s="19" t="s">
        <v>41</v>
      </c>
      <c r="C293" s="20" t="s">
        <v>29</v>
      </c>
      <c r="D293" s="19">
        <v>254</v>
      </c>
      <c r="E293" s="44">
        <v>23.482500000000002</v>
      </c>
      <c r="F293" s="40" t="s">
        <v>67</v>
      </c>
      <c r="G293" s="53">
        <v>7</v>
      </c>
      <c r="H293" s="19">
        <v>7</v>
      </c>
      <c r="I293" s="44">
        <v>6.6727299999999996</v>
      </c>
      <c r="J293" s="19">
        <v>0.35</v>
      </c>
      <c r="K293" s="19"/>
      <c r="L293" s="19"/>
      <c r="M293" s="41" t="s">
        <v>50</v>
      </c>
    </row>
    <row r="294" spans="1:13" s="51" customFormat="1" x14ac:dyDescent="0.25">
      <c r="A294" s="53" t="s">
        <v>28</v>
      </c>
      <c r="B294" s="53" t="s">
        <v>41</v>
      </c>
      <c r="C294" s="54" t="s">
        <v>29</v>
      </c>
      <c r="D294" s="53">
        <v>267</v>
      </c>
      <c r="E294" s="58">
        <v>3.8584299999999998</v>
      </c>
      <c r="F294" s="53" t="s">
        <v>67</v>
      </c>
      <c r="G294" s="53">
        <v>7</v>
      </c>
      <c r="H294" s="53">
        <v>6</v>
      </c>
      <c r="I294" s="58">
        <v>0.83907299999999996</v>
      </c>
      <c r="J294" s="53">
        <v>0.42</v>
      </c>
      <c r="K294" s="53"/>
      <c r="L294" s="53"/>
      <c r="M294" s="55" t="s">
        <v>8</v>
      </c>
    </row>
    <row r="295" spans="1:13" s="51" customFormat="1" x14ac:dyDescent="0.25">
      <c r="A295" s="53" t="s">
        <v>28</v>
      </c>
      <c r="B295" s="53" t="s">
        <v>41</v>
      </c>
      <c r="C295" s="54" t="s">
        <v>29</v>
      </c>
      <c r="D295" s="53">
        <v>267</v>
      </c>
      <c r="E295" s="58">
        <v>7.6932499999999999</v>
      </c>
      <c r="F295" s="53" t="s">
        <v>67</v>
      </c>
      <c r="G295" s="53">
        <v>7</v>
      </c>
      <c r="H295" s="53">
        <v>6</v>
      </c>
      <c r="I295" s="58">
        <v>2.7088199999999998</v>
      </c>
      <c r="J295" s="53">
        <v>0.42</v>
      </c>
      <c r="K295" s="53"/>
      <c r="L295" s="53"/>
      <c r="M295" s="55" t="s">
        <v>8</v>
      </c>
    </row>
    <row r="296" spans="1:13" s="51" customFormat="1" x14ac:dyDescent="0.25">
      <c r="A296" s="53" t="s">
        <v>28</v>
      </c>
      <c r="B296" s="53" t="s">
        <v>41</v>
      </c>
      <c r="C296" s="54" t="s">
        <v>29</v>
      </c>
      <c r="D296" s="53">
        <v>267</v>
      </c>
      <c r="E296" s="58">
        <v>11.511100000000001</v>
      </c>
      <c r="F296" s="53" t="s">
        <v>67</v>
      </c>
      <c r="G296" s="53">
        <v>7</v>
      </c>
      <c r="H296" s="53">
        <v>6</v>
      </c>
      <c r="I296" s="58">
        <v>4.0480999999999998</v>
      </c>
      <c r="J296" s="53">
        <v>0.42</v>
      </c>
      <c r="K296" s="53"/>
      <c r="L296" s="53"/>
      <c r="M296" s="55" t="s">
        <v>8</v>
      </c>
    </row>
    <row r="297" spans="1:13" s="51" customFormat="1" x14ac:dyDescent="0.25">
      <c r="A297" s="53" t="s">
        <v>28</v>
      </c>
      <c r="B297" s="53" t="s">
        <v>41</v>
      </c>
      <c r="C297" s="54" t="s">
        <v>29</v>
      </c>
      <c r="D297" s="53">
        <v>275</v>
      </c>
      <c r="E297" s="58">
        <v>3.8410000000000002</v>
      </c>
      <c r="F297" s="53" t="s">
        <v>67</v>
      </c>
      <c r="G297" s="53">
        <v>7</v>
      </c>
      <c r="H297" s="53">
        <v>6</v>
      </c>
      <c r="I297" s="58">
        <v>0.59535099999999996</v>
      </c>
      <c r="J297" s="53">
        <v>0.29199999999999998</v>
      </c>
      <c r="K297" s="53"/>
      <c r="L297" s="53"/>
      <c r="M297" s="55" t="s">
        <v>8</v>
      </c>
    </row>
    <row r="298" spans="1:13" s="51" customFormat="1" x14ac:dyDescent="0.25">
      <c r="A298" s="53" t="s">
        <v>28</v>
      </c>
      <c r="B298" s="53" t="s">
        <v>41</v>
      </c>
      <c r="C298" s="54" t="s">
        <v>29</v>
      </c>
      <c r="D298" s="53">
        <v>275</v>
      </c>
      <c r="E298" s="58">
        <v>7.6773800000000003</v>
      </c>
      <c r="F298" s="53" t="s">
        <v>67</v>
      </c>
      <c r="G298" s="53">
        <v>7</v>
      </c>
      <c r="H298" s="53">
        <v>6</v>
      </c>
      <c r="I298" s="58">
        <v>1.56904</v>
      </c>
      <c r="J298" s="53">
        <v>0.29199999999999998</v>
      </c>
      <c r="K298" s="53"/>
      <c r="L298" s="53"/>
      <c r="M298" s="55" t="s">
        <v>8</v>
      </c>
    </row>
    <row r="299" spans="1:13" s="51" customFormat="1" x14ac:dyDescent="0.25">
      <c r="A299" s="53" t="s">
        <v>28</v>
      </c>
      <c r="B299" s="53" t="s">
        <v>41</v>
      </c>
      <c r="C299" s="54" t="s">
        <v>29</v>
      </c>
      <c r="D299" s="53">
        <v>275</v>
      </c>
      <c r="E299" s="58">
        <v>11.513199999999999</v>
      </c>
      <c r="F299" s="53" t="s">
        <v>67</v>
      </c>
      <c r="G299" s="53">
        <v>7</v>
      </c>
      <c r="H299" s="53">
        <v>6</v>
      </c>
      <c r="I299" s="58">
        <v>2.8437999999999999</v>
      </c>
      <c r="J299" s="53">
        <v>0.29199999999999998</v>
      </c>
      <c r="K299" s="53"/>
      <c r="L299" s="53"/>
      <c r="M299" s="55" t="s">
        <v>8</v>
      </c>
    </row>
    <row r="300" spans="1:13" s="51" customFormat="1" x14ac:dyDescent="0.25">
      <c r="A300" s="53" t="s">
        <v>28</v>
      </c>
      <c r="B300" s="53" t="s">
        <v>41</v>
      </c>
      <c r="C300" s="54" t="s">
        <v>29</v>
      </c>
      <c r="D300" s="53">
        <v>275</v>
      </c>
      <c r="E300" s="58">
        <v>15.35</v>
      </c>
      <c r="F300" s="53" t="s">
        <v>67</v>
      </c>
      <c r="G300" s="53">
        <v>7</v>
      </c>
      <c r="H300" s="53">
        <v>6</v>
      </c>
      <c r="I300" s="58">
        <v>3.5880999999999998</v>
      </c>
      <c r="J300" s="53">
        <v>0.29199999999999998</v>
      </c>
      <c r="K300" s="53"/>
      <c r="L300" s="53"/>
      <c r="M300" s="55" t="s">
        <v>8</v>
      </c>
    </row>
    <row r="301" spans="1:13" s="51" customFormat="1" x14ac:dyDescent="0.25">
      <c r="A301" s="53" t="s">
        <v>28</v>
      </c>
      <c r="B301" s="53" t="s">
        <v>41</v>
      </c>
      <c r="C301" s="54" t="s">
        <v>29</v>
      </c>
      <c r="D301" s="53">
        <v>310</v>
      </c>
      <c r="E301" s="58">
        <v>3.84185</v>
      </c>
      <c r="F301" s="53" t="s">
        <v>67</v>
      </c>
      <c r="G301" s="53">
        <v>7</v>
      </c>
      <c r="H301" s="53">
        <v>6</v>
      </c>
      <c r="I301" s="58">
        <v>0.10789600000000001</v>
      </c>
      <c r="J301" s="53">
        <v>3.7999999999999999E-2</v>
      </c>
      <c r="K301" s="53"/>
      <c r="L301" s="53"/>
      <c r="M301" s="55" t="s">
        <v>8</v>
      </c>
    </row>
    <row r="302" spans="1:13" s="51" customFormat="1" x14ac:dyDescent="0.25">
      <c r="A302" s="53" t="s">
        <v>28</v>
      </c>
      <c r="B302" s="53" t="s">
        <v>41</v>
      </c>
      <c r="C302" s="54" t="s">
        <v>29</v>
      </c>
      <c r="D302" s="53">
        <v>310</v>
      </c>
      <c r="E302" s="58">
        <v>7.6798700000000002</v>
      </c>
      <c r="F302" s="53" t="s">
        <v>67</v>
      </c>
      <c r="G302" s="53">
        <v>7</v>
      </c>
      <c r="H302" s="53">
        <v>6</v>
      </c>
      <c r="I302" s="58">
        <v>0.135347</v>
      </c>
      <c r="J302" s="53">
        <v>3.7999999999999999E-2</v>
      </c>
      <c r="K302" s="53"/>
      <c r="L302" s="53"/>
      <c r="M302" s="55" t="s">
        <v>8</v>
      </c>
    </row>
    <row r="303" spans="1:13" s="51" customFormat="1" x14ac:dyDescent="0.25">
      <c r="A303" s="53" t="s">
        <v>28</v>
      </c>
      <c r="B303" s="53" t="s">
        <v>41</v>
      </c>
      <c r="C303" s="54" t="s">
        <v>29</v>
      </c>
      <c r="D303" s="53">
        <v>310</v>
      </c>
      <c r="E303" s="58">
        <v>11.517899999999999</v>
      </c>
      <c r="F303" s="53" t="s">
        <v>67</v>
      </c>
      <c r="G303" s="53">
        <v>7</v>
      </c>
      <c r="H303" s="53">
        <v>6</v>
      </c>
      <c r="I303" s="58">
        <v>0.17713499999999999</v>
      </c>
      <c r="J303" s="53">
        <v>3.7999999999999999E-2</v>
      </c>
      <c r="K303" s="53"/>
      <c r="L303" s="53"/>
      <c r="M303" s="55" t="s">
        <v>8</v>
      </c>
    </row>
    <row r="304" spans="1:13" ht="15.75" x14ac:dyDescent="0.2">
      <c r="A304" s="19" t="s">
        <v>28</v>
      </c>
      <c r="B304" s="19" t="s">
        <v>41</v>
      </c>
      <c r="C304" s="20" t="s">
        <v>29</v>
      </c>
      <c r="D304" s="19">
        <v>310</v>
      </c>
      <c r="E304" s="45">
        <v>15.373699999999999</v>
      </c>
      <c r="F304" s="19">
        <v>25</v>
      </c>
      <c r="G304" s="19">
        <v>7</v>
      </c>
      <c r="H304" s="19">
        <v>6</v>
      </c>
      <c r="I304" s="42">
        <v>0.20458000000000001</v>
      </c>
      <c r="J304" s="19">
        <v>3.7999999999999999E-2</v>
      </c>
      <c r="L304" s="19"/>
      <c r="M304" s="21" t="s">
        <v>8</v>
      </c>
    </row>
    <row r="305" spans="1:13" ht="15.75" x14ac:dyDescent="0.2">
      <c r="A305" s="19" t="s">
        <v>28</v>
      </c>
      <c r="B305" s="19" t="s">
        <v>41</v>
      </c>
      <c r="C305" s="20" t="s">
        <v>29</v>
      </c>
      <c r="D305" s="19">
        <v>280</v>
      </c>
      <c r="E305" s="42">
        <v>4.8</v>
      </c>
      <c r="F305" s="19">
        <v>25</v>
      </c>
      <c r="G305" s="19">
        <v>7</v>
      </c>
      <c r="H305" s="19">
        <v>6</v>
      </c>
      <c r="I305" s="42">
        <v>1.4</v>
      </c>
      <c r="J305" s="19">
        <v>0.17</v>
      </c>
      <c r="L305" s="19"/>
      <c r="M305" s="21" t="s">
        <v>60</v>
      </c>
    </row>
    <row r="306" spans="1:13" s="16" customFormat="1" ht="15.75" x14ac:dyDescent="0.2">
      <c r="A306" s="19" t="s">
        <v>28</v>
      </c>
      <c r="B306" s="19" t="s">
        <v>41</v>
      </c>
      <c r="C306" s="20" t="s">
        <v>29</v>
      </c>
      <c r="D306" s="19">
        <v>280</v>
      </c>
      <c r="E306" s="42">
        <v>9.61</v>
      </c>
      <c r="F306" s="19">
        <v>25</v>
      </c>
      <c r="G306" s="19">
        <v>7</v>
      </c>
      <c r="H306" s="19">
        <v>6</v>
      </c>
      <c r="I306" s="42">
        <v>2.33</v>
      </c>
      <c r="J306" s="19">
        <v>0.17</v>
      </c>
      <c r="K306" s="21"/>
      <c r="L306" s="19"/>
      <c r="M306" s="19"/>
    </row>
    <row r="307" spans="1:13" s="16" customFormat="1" ht="15.75" x14ac:dyDescent="0.2">
      <c r="A307" s="19" t="s">
        <v>28</v>
      </c>
      <c r="B307" s="19" t="s">
        <v>41</v>
      </c>
      <c r="C307" s="20" t="s">
        <v>29</v>
      </c>
      <c r="D307" s="19">
        <v>280</v>
      </c>
      <c r="E307" s="42">
        <v>10.5</v>
      </c>
      <c r="F307" s="19">
        <v>25</v>
      </c>
      <c r="G307" s="19">
        <v>7</v>
      </c>
      <c r="H307" s="19">
        <v>6</v>
      </c>
      <c r="I307" s="42">
        <v>2.5</v>
      </c>
      <c r="J307" s="19">
        <v>0.17</v>
      </c>
      <c r="K307" s="21"/>
      <c r="L307" s="19"/>
      <c r="M307" s="19"/>
    </row>
    <row r="308" spans="1:13" s="16" customFormat="1" ht="15.75" x14ac:dyDescent="0.2">
      <c r="A308" s="19" t="s">
        <v>28</v>
      </c>
      <c r="B308" s="19" t="s">
        <v>41</v>
      </c>
      <c r="C308" s="20" t="s">
        <v>29</v>
      </c>
      <c r="D308" s="19">
        <v>280</v>
      </c>
      <c r="E308" s="42">
        <v>12</v>
      </c>
      <c r="F308" s="19">
        <v>25</v>
      </c>
      <c r="G308" s="19">
        <v>7</v>
      </c>
      <c r="H308" s="19">
        <v>6</v>
      </c>
      <c r="I308" s="42">
        <v>2.73</v>
      </c>
      <c r="J308" s="19">
        <v>0.17</v>
      </c>
      <c r="K308" s="21"/>
      <c r="L308" s="19"/>
      <c r="M308" s="19"/>
    </row>
    <row r="309" spans="1:13" s="16" customFormat="1" ht="15.75" x14ac:dyDescent="0.2">
      <c r="A309" s="19" t="s">
        <v>28</v>
      </c>
      <c r="B309" s="19" t="s">
        <v>41</v>
      </c>
      <c r="C309" s="20" t="s">
        <v>29</v>
      </c>
      <c r="D309" s="19">
        <v>280</v>
      </c>
      <c r="E309" s="42">
        <v>14.39</v>
      </c>
      <c r="F309" s="19">
        <v>25</v>
      </c>
      <c r="G309" s="19">
        <v>7</v>
      </c>
      <c r="H309" s="19">
        <v>6</v>
      </c>
      <c r="I309" s="42">
        <v>2.98</v>
      </c>
      <c r="J309" s="19">
        <v>0.17</v>
      </c>
      <c r="K309" s="21"/>
      <c r="L309" s="19"/>
      <c r="M309" s="19"/>
    </row>
    <row r="310" spans="1:13" ht="15.75" x14ac:dyDescent="0.2">
      <c r="A310" s="19" t="s">
        <v>28</v>
      </c>
      <c r="B310" s="19" t="s">
        <v>41</v>
      </c>
      <c r="C310" s="20" t="s">
        <v>29</v>
      </c>
      <c r="D310" s="19">
        <v>265</v>
      </c>
      <c r="E310" s="42">
        <v>4.8499999999999996</v>
      </c>
      <c r="F310" s="19">
        <v>25</v>
      </c>
      <c r="G310" s="19">
        <v>7</v>
      </c>
      <c r="H310" s="19">
        <v>6</v>
      </c>
      <c r="I310" s="42">
        <v>1.46</v>
      </c>
      <c r="J310" s="19">
        <v>0.17</v>
      </c>
      <c r="K310" s="19"/>
      <c r="L310" s="19"/>
      <c r="M310" s="19"/>
    </row>
    <row r="311" spans="1:13" s="16" customFormat="1" ht="15.75" x14ac:dyDescent="0.2">
      <c r="A311" s="19" t="s">
        <v>28</v>
      </c>
      <c r="B311" s="19" t="s">
        <v>41</v>
      </c>
      <c r="C311" s="20" t="s">
        <v>29</v>
      </c>
      <c r="D311" s="19">
        <v>265</v>
      </c>
      <c r="E311" s="42">
        <v>9.6300000000000008</v>
      </c>
      <c r="F311" s="19">
        <v>25</v>
      </c>
      <c r="G311" s="19">
        <v>7</v>
      </c>
      <c r="H311" s="19">
        <v>6</v>
      </c>
      <c r="I311" s="42">
        <v>2.41</v>
      </c>
      <c r="J311" s="19">
        <v>0.17</v>
      </c>
      <c r="K311" s="19"/>
      <c r="L311" s="19"/>
      <c r="M311" s="19"/>
    </row>
    <row r="312" spans="1:13" s="16" customFormat="1" ht="15.75" x14ac:dyDescent="0.2">
      <c r="A312" s="19" t="s">
        <v>28</v>
      </c>
      <c r="B312" s="19" t="s">
        <v>41</v>
      </c>
      <c r="C312" s="20" t="s">
        <v>29</v>
      </c>
      <c r="D312" s="19">
        <v>265</v>
      </c>
      <c r="E312" s="42">
        <v>10.1</v>
      </c>
      <c r="F312" s="19">
        <v>25</v>
      </c>
      <c r="G312" s="19">
        <v>7</v>
      </c>
      <c r="H312" s="19">
        <v>6</v>
      </c>
      <c r="I312" s="42">
        <v>2.5</v>
      </c>
      <c r="J312" s="19">
        <v>0.17</v>
      </c>
      <c r="K312" s="19"/>
      <c r="L312" s="19"/>
      <c r="M312" s="19"/>
    </row>
    <row r="313" spans="1:13" s="16" customFormat="1" ht="15.75" x14ac:dyDescent="0.2">
      <c r="A313" s="19" t="s">
        <v>28</v>
      </c>
      <c r="B313" s="19" t="s">
        <v>41</v>
      </c>
      <c r="C313" s="20" t="s">
        <v>29</v>
      </c>
      <c r="D313" s="19">
        <v>265</v>
      </c>
      <c r="E313" s="42">
        <v>12</v>
      </c>
      <c r="F313" s="19">
        <v>25</v>
      </c>
      <c r="G313" s="19">
        <v>7</v>
      </c>
      <c r="H313" s="19">
        <v>6</v>
      </c>
      <c r="I313" s="42">
        <v>2.82</v>
      </c>
      <c r="J313" s="19">
        <v>0.17</v>
      </c>
      <c r="K313" s="19"/>
      <c r="L313" s="19"/>
      <c r="M313" s="19"/>
    </row>
    <row r="314" spans="1:13" s="16" customFormat="1" ht="15.75" x14ac:dyDescent="0.2">
      <c r="A314" s="19" t="s">
        <v>28</v>
      </c>
      <c r="B314" s="19" t="s">
        <v>41</v>
      </c>
      <c r="C314" s="20" t="s">
        <v>29</v>
      </c>
      <c r="D314" s="19">
        <v>265</v>
      </c>
      <c r="E314" s="42">
        <v>14.4</v>
      </c>
      <c r="F314" s="19">
        <v>25</v>
      </c>
      <c r="G314" s="19">
        <v>7</v>
      </c>
      <c r="H314" s="19">
        <v>6</v>
      </c>
      <c r="I314" s="42">
        <v>3.07</v>
      </c>
      <c r="J314" s="19">
        <v>0.17</v>
      </c>
      <c r="K314" s="19"/>
      <c r="L314" s="19"/>
      <c r="M314" s="19"/>
    </row>
    <row r="315" spans="1:13" s="16" customFormat="1" ht="15.75" x14ac:dyDescent="0.2">
      <c r="A315" s="19" t="s">
        <v>28</v>
      </c>
      <c r="B315" s="19" t="s">
        <v>41</v>
      </c>
      <c r="C315" s="20" t="s">
        <v>29</v>
      </c>
      <c r="D315" s="19">
        <v>285</v>
      </c>
      <c r="E315" s="42">
        <v>3.29</v>
      </c>
      <c r="F315" s="19">
        <v>25</v>
      </c>
      <c r="G315" s="19">
        <v>7</v>
      </c>
      <c r="H315" s="19">
        <v>6</v>
      </c>
      <c r="I315" s="42">
        <v>1.1100000000000001</v>
      </c>
      <c r="J315" s="19">
        <v>0.27</v>
      </c>
      <c r="K315" s="19"/>
      <c r="L315" s="19"/>
      <c r="M315" s="19"/>
    </row>
    <row r="316" spans="1:13" ht="15.75" x14ac:dyDescent="0.2">
      <c r="A316" s="19" t="s">
        <v>28</v>
      </c>
      <c r="B316" s="19" t="s">
        <v>41</v>
      </c>
      <c r="C316" s="20" t="s">
        <v>29</v>
      </c>
      <c r="D316" s="19">
        <v>285</v>
      </c>
      <c r="E316" s="42">
        <v>6.63</v>
      </c>
      <c r="F316" s="19">
        <v>25</v>
      </c>
      <c r="G316" s="19">
        <v>7</v>
      </c>
      <c r="H316" s="19">
        <v>6</v>
      </c>
      <c r="I316" s="42">
        <v>2.06</v>
      </c>
      <c r="J316" s="19">
        <v>0.27</v>
      </c>
      <c r="K316" s="19"/>
      <c r="L316" s="19"/>
      <c r="M316" s="19"/>
    </row>
    <row r="317" spans="1:13" ht="15.75" x14ac:dyDescent="0.2">
      <c r="A317" s="19" t="s">
        <v>28</v>
      </c>
      <c r="B317" s="19" t="s">
        <v>41</v>
      </c>
      <c r="C317" s="20" t="s">
        <v>29</v>
      </c>
      <c r="D317" s="19">
        <v>285</v>
      </c>
      <c r="E317" s="42">
        <v>8.6</v>
      </c>
      <c r="F317" s="19">
        <v>25</v>
      </c>
      <c r="G317" s="19">
        <v>7</v>
      </c>
      <c r="H317" s="19">
        <v>6</v>
      </c>
      <c r="I317" s="42">
        <v>2.5</v>
      </c>
      <c r="J317" s="19">
        <v>0.27</v>
      </c>
      <c r="K317" s="19"/>
      <c r="L317" s="19"/>
      <c r="M317" s="19"/>
    </row>
    <row r="318" spans="1:13" ht="15.75" x14ac:dyDescent="0.2">
      <c r="A318" s="19" t="s">
        <v>28</v>
      </c>
      <c r="B318" s="19" t="s">
        <v>41</v>
      </c>
      <c r="C318" s="20" t="s">
        <v>29</v>
      </c>
      <c r="D318" s="19">
        <v>285</v>
      </c>
      <c r="E318" s="42">
        <v>9.92</v>
      </c>
      <c r="F318" s="19">
        <v>25</v>
      </c>
      <c r="G318" s="19">
        <v>7</v>
      </c>
      <c r="H318" s="19">
        <v>6</v>
      </c>
      <c r="I318" s="42">
        <v>2.91</v>
      </c>
      <c r="J318" s="19">
        <v>0.27</v>
      </c>
      <c r="K318" s="19"/>
      <c r="L318" s="19"/>
      <c r="M318" s="19"/>
    </row>
    <row r="319" spans="1:13" ht="15.75" x14ac:dyDescent="0.2">
      <c r="A319" s="19" t="s">
        <v>15</v>
      </c>
      <c r="B319" s="19" t="s">
        <v>49</v>
      </c>
      <c r="C319" s="30" t="s">
        <v>17</v>
      </c>
      <c r="D319" s="19">
        <v>265</v>
      </c>
      <c r="E319" s="42">
        <v>1.3</v>
      </c>
      <c r="F319" s="19">
        <v>20</v>
      </c>
      <c r="G319" s="19">
        <v>7.2</v>
      </c>
      <c r="H319" s="19">
        <v>6</v>
      </c>
      <c r="I319" s="42">
        <v>1</v>
      </c>
      <c r="J319" s="27">
        <v>0.122</v>
      </c>
      <c r="K319" s="19"/>
      <c r="L319" s="19"/>
      <c r="M319" s="21" t="s">
        <v>63</v>
      </c>
    </row>
    <row r="320" spans="1:13" ht="15.75" x14ac:dyDescent="0.2">
      <c r="A320" s="19" t="s">
        <v>15</v>
      </c>
      <c r="B320" s="19" t="s">
        <v>49</v>
      </c>
      <c r="C320" s="30" t="s">
        <v>17</v>
      </c>
      <c r="D320" s="19">
        <v>265</v>
      </c>
      <c r="E320" s="46">
        <v>2.2000000000000002</v>
      </c>
      <c r="F320" s="19">
        <v>20</v>
      </c>
      <c r="G320" s="19">
        <v>7.2</v>
      </c>
      <c r="H320" s="19">
        <v>6</v>
      </c>
      <c r="I320" s="42">
        <v>2</v>
      </c>
      <c r="J320" s="27">
        <v>0.122</v>
      </c>
      <c r="K320" s="19"/>
      <c r="L320" s="19"/>
      <c r="M320" s="19"/>
    </row>
    <row r="321" spans="1:13" ht="15.75" x14ac:dyDescent="0.2">
      <c r="A321" s="19" t="s">
        <v>15</v>
      </c>
      <c r="B321" s="19" t="s">
        <v>49</v>
      </c>
      <c r="C321" s="30" t="s">
        <v>17</v>
      </c>
      <c r="D321" s="19">
        <v>265</v>
      </c>
      <c r="E321" s="46">
        <v>3.2</v>
      </c>
      <c r="F321" s="19">
        <v>20</v>
      </c>
      <c r="G321" s="19">
        <v>7.2</v>
      </c>
      <c r="H321" s="19">
        <v>6</v>
      </c>
      <c r="I321" s="42">
        <v>3</v>
      </c>
      <c r="J321" s="27">
        <v>0.122</v>
      </c>
      <c r="K321" s="19"/>
      <c r="L321" s="19"/>
      <c r="M321" s="19"/>
    </row>
    <row r="322" spans="1:13" ht="15.75" x14ac:dyDescent="0.2">
      <c r="A322" s="19" t="s">
        <v>15</v>
      </c>
      <c r="B322" s="19" t="s">
        <v>49</v>
      </c>
      <c r="C322" s="30" t="s">
        <v>17</v>
      </c>
      <c r="D322" s="19">
        <v>265</v>
      </c>
      <c r="E322" s="46">
        <v>4.2</v>
      </c>
      <c r="F322" s="19">
        <v>20</v>
      </c>
      <c r="G322" s="19">
        <v>7.2</v>
      </c>
      <c r="H322" s="19">
        <v>6</v>
      </c>
      <c r="I322" s="42">
        <v>4</v>
      </c>
      <c r="J322" s="27">
        <v>0.122</v>
      </c>
      <c r="K322" s="19"/>
      <c r="L322" s="19"/>
      <c r="M322" s="19"/>
    </row>
    <row r="323" spans="1:13" ht="15.75" x14ac:dyDescent="0.2">
      <c r="A323" s="19" t="s">
        <v>15</v>
      </c>
      <c r="B323" s="19" t="s">
        <v>49</v>
      </c>
      <c r="C323" s="30" t="s">
        <v>17</v>
      </c>
      <c r="D323" s="19">
        <v>280</v>
      </c>
      <c r="E323" s="46">
        <v>2.2000000000000002</v>
      </c>
      <c r="F323" s="19">
        <v>20</v>
      </c>
      <c r="G323" s="19">
        <v>7.2</v>
      </c>
      <c r="H323" s="19">
        <v>6</v>
      </c>
      <c r="I323" s="42">
        <v>1</v>
      </c>
      <c r="J323" s="27">
        <v>4.8000000000000001E-2</v>
      </c>
      <c r="K323" s="19"/>
      <c r="L323" s="19"/>
      <c r="M323" s="19"/>
    </row>
    <row r="324" spans="1:13" ht="15.75" x14ac:dyDescent="0.2">
      <c r="A324" s="19" t="s">
        <v>15</v>
      </c>
      <c r="B324" s="19" t="s">
        <v>49</v>
      </c>
      <c r="C324" s="30" t="s">
        <v>17</v>
      </c>
      <c r="D324" s="19">
        <v>280</v>
      </c>
      <c r="E324" s="46">
        <v>4.4000000000000004</v>
      </c>
      <c r="F324" s="19">
        <v>20</v>
      </c>
      <c r="G324" s="19">
        <v>7.2</v>
      </c>
      <c r="H324" s="19">
        <v>6</v>
      </c>
      <c r="I324" s="42">
        <v>2</v>
      </c>
      <c r="J324" s="27">
        <v>4.8000000000000001E-2</v>
      </c>
      <c r="K324" s="19"/>
      <c r="L324" s="19"/>
      <c r="M324" s="19"/>
    </row>
    <row r="325" spans="1:13" ht="15.75" x14ac:dyDescent="0.2">
      <c r="A325" s="19" t="s">
        <v>15</v>
      </c>
      <c r="B325" s="19" t="s">
        <v>49</v>
      </c>
      <c r="C325" s="30" t="s">
        <v>17</v>
      </c>
      <c r="D325" s="19">
        <v>280</v>
      </c>
      <c r="E325" s="46">
        <v>6.6</v>
      </c>
      <c r="F325" s="19">
        <v>20</v>
      </c>
      <c r="G325" s="19">
        <v>7.2</v>
      </c>
      <c r="H325" s="19">
        <v>6</v>
      </c>
      <c r="I325" s="42">
        <v>3</v>
      </c>
      <c r="J325" s="27">
        <v>4.8000000000000001E-2</v>
      </c>
      <c r="K325" s="19"/>
      <c r="L325" s="19"/>
      <c r="M325" s="19"/>
    </row>
    <row r="326" spans="1:13" ht="15.75" x14ac:dyDescent="0.2">
      <c r="A326" s="19" t="s">
        <v>15</v>
      </c>
      <c r="B326" s="19" t="s">
        <v>49</v>
      </c>
      <c r="C326" s="30" t="s">
        <v>17</v>
      </c>
      <c r="D326" s="19">
        <v>280</v>
      </c>
      <c r="E326" s="46">
        <v>8.8000000000000007</v>
      </c>
      <c r="F326" s="19">
        <v>20</v>
      </c>
      <c r="G326" s="19">
        <v>7.2</v>
      </c>
      <c r="H326" s="19">
        <v>6</v>
      </c>
      <c r="I326" s="42">
        <v>4</v>
      </c>
      <c r="J326" s="27">
        <v>4.8000000000000001E-2</v>
      </c>
      <c r="K326" s="19"/>
      <c r="L326" s="19"/>
      <c r="M326" s="19"/>
    </row>
    <row r="327" spans="1:13" ht="15.75" x14ac:dyDescent="0.2">
      <c r="A327" s="19" t="s">
        <v>15</v>
      </c>
      <c r="B327" s="19" t="s">
        <v>49</v>
      </c>
      <c r="C327" s="30" t="s">
        <v>17</v>
      </c>
      <c r="D327" s="19">
        <v>300</v>
      </c>
      <c r="E327" s="46">
        <v>24.2</v>
      </c>
      <c r="F327" s="19">
        <v>20</v>
      </c>
      <c r="G327" s="19">
        <v>7.2</v>
      </c>
      <c r="H327" s="19">
        <v>6</v>
      </c>
      <c r="I327" s="42">
        <v>1</v>
      </c>
      <c r="J327" s="19">
        <v>5.0999999999999997E-2</v>
      </c>
      <c r="K327" s="19"/>
      <c r="L327" s="19"/>
      <c r="M327" s="19"/>
    </row>
    <row r="328" spans="1:13" ht="15.75" x14ac:dyDescent="0.2">
      <c r="A328" s="19" t="s">
        <v>15</v>
      </c>
      <c r="B328" s="19" t="s">
        <v>49</v>
      </c>
      <c r="C328" s="30" t="s">
        <v>17</v>
      </c>
      <c r="D328" s="19">
        <v>300</v>
      </c>
      <c r="E328" s="46">
        <v>43.9</v>
      </c>
      <c r="F328" s="19">
        <v>20</v>
      </c>
      <c r="G328" s="19">
        <v>7.2</v>
      </c>
      <c r="H328" s="19">
        <v>6</v>
      </c>
      <c r="I328" s="42">
        <v>2</v>
      </c>
      <c r="J328" s="19">
        <v>5.0999999999999997E-2</v>
      </c>
      <c r="K328" s="19"/>
      <c r="L328" s="19"/>
      <c r="M328" s="19"/>
    </row>
    <row r="329" spans="1:13" ht="15.75" x14ac:dyDescent="0.2">
      <c r="A329" s="19" t="s">
        <v>15</v>
      </c>
      <c r="B329" s="19" t="s">
        <v>49</v>
      </c>
      <c r="C329" s="30" t="s">
        <v>17</v>
      </c>
      <c r="D329" s="19">
        <v>300</v>
      </c>
      <c r="E329" s="46">
        <v>63.5</v>
      </c>
      <c r="F329" s="19">
        <v>20</v>
      </c>
      <c r="G329" s="19">
        <v>7.2</v>
      </c>
      <c r="H329" s="19">
        <v>6</v>
      </c>
      <c r="I329" s="42">
        <v>3</v>
      </c>
      <c r="J329" s="19">
        <v>5.0999999999999997E-2</v>
      </c>
      <c r="K329" s="19"/>
      <c r="L329" s="19"/>
      <c r="M329" s="19"/>
    </row>
    <row r="330" spans="1:13" ht="15.75" x14ac:dyDescent="0.2">
      <c r="A330" s="19" t="s">
        <v>15</v>
      </c>
      <c r="B330" s="19" t="s">
        <v>49</v>
      </c>
      <c r="C330" s="30" t="s">
        <v>17</v>
      </c>
      <c r="D330" s="19">
        <v>300</v>
      </c>
      <c r="E330" s="46">
        <v>83.2</v>
      </c>
      <c r="F330" s="19">
        <v>20</v>
      </c>
      <c r="G330" s="19">
        <v>7.2</v>
      </c>
      <c r="H330" s="19">
        <v>6</v>
      </c>
      <c r="I330" s="42">
        <v>4</v>
      </c>
      <c r="J330" s="19">
        <v>5.0999999999999997E-2</v>
      </c>
      <c r="K330" s="19"/>
      <c r="L330" s="19"/>
      <c r="M330" s="19"/>
    </row>
    <row r="331" spans="1:13" ht="15.75" x14ac:dyDescent="0.2">
      <c r="A331" s="26" t="s">
        <v>18</v>
      </c>
      <c r="B331" s="19" t="s">
        <v>58</v>
      </c>
      <c r="C331" s="19" t="s">
        <v>20</v>
      </c>
      <c r="D331" s="19">
        <v>265</v>
      </c>
      <c r="E331" s="46">
        <v>2.5</v>
      </c>
      <c r="F331" s="19">
        <v>20</v>
      </c>
      <c r="G331" s="19">
        <v>7.2</v>
      </c>
      <c r="H331" s="19">
        <v>6</v>
      </c>
      <c r="I331" s="42">
        <v>1</v>
      </c>
      <c r="J331" s="27">
        <v>0.77400000000000002</v>
      </c>
      <c r="K331" s="19"/>
      <c r="L331" s="19"/>
      <c r="M331" s="19"/>
    </row>
    <row r="332" spans="1:13" ht="15.75" x14ac:dyDescent="0.2">
      <c r="A332" s="26" t="s">
        <v>18</v>
      </c>
      <c r="B332" s="19" t="s">
        <v>58</v>
      </c>
      <c r="C332" s="19" t="s">
        <v>20</v>
      </c>
      <c r="D332" s="19">
        <v>265</v>
      </c>
      <c r="E332" s="46">
        <v>3.8</v>
      </c>
      <c r="F332" s="19">
        <v>20</v>
      </c>
      <c r="G332" s="19">
        <v>7.2</v>
      </c>
      <c r="H332" s="19">
        <v>6</v>
      </c>
      <c r="I332" s="42">
        <v>2</v>
      </c>
      <c r="J332" s="27">
        <v>0.77400000000000002</v>
      </c>
      <c r="K332" s="19"/>
      <c r="L332" s="19"/>
      <c r="M332" s="19"/>
    </row>
    <row r="333" spans="1:13" ht="15.75" x14ac:dyDescent="0.2">
      <c r="A333" s="26" t="s">
        <v>18</v>
      </c>
      <c r="B333" s="19" t="s">
        <v>58</v>
      </c>
      <c r="C333" s="19" t="s">
        <v>20</v>
      </c>
      <c r="D333" s="19">
        <v>265</v>
      </c>
      <c r="E333" s="46">
        <v>5.0999999999999996</v>
      </c>
      <c r="F333" s="19">
        <v>20</v>
      </c>
      <c r="G333" s="19">
        <v>7.2</v>
      </c>
      <c r="H333" s="19">
        <v>6</v>
      </c>
      <c r="I333" s="42">
        <v>3</v>
      </c>
      <c r="J333" s="27">
        <v>0.77400000000000002</v>
      </c>
      <c r="K333" s="19"/>
      <c r="L333" s="19"/>
      <c r="M333" s="19"/>
    </row>
    <row r="334" spans="1:13" ht="15.75" x14ac:dyDescent="0.2">
      <c r="A334" s="26" t="s">
        <v>18</v>
      </c>
      <c r="B334" s="19" t="s">
        <v>58</v>
      </c>
      <c r="C334" s="19" t="s">
        <v>20</v>
      </c>
      <c r="D334" s="19">
        <v>265</v>
      </c>
      <c r="E334" s="46">
        <v>6.3</v>
      </c>
      <c r="F334" s="19">
        <v>20</v>
      </c>
      <c r="G334" s="19">
        <v>7.2</v>
      </c>
      <c r="H334" s="19">
        <v>6</v>
      </c>
      <c r="I334" s="42">
        <v>4</v>
      </c>
      <c r="J334" s="27">
        <v>0.77400000000000002</v>
      </c>
      <c r="K334" s="19"/>
      <c r="L334" s="19"/>
      <c r="M334" s="19"/>
    </row>
    <row r="335" spans="1:13" ht="15.75" x14ac:dyDescent="0.2">
      <c r="A335" s="26" t="s">
        <v>18</v>
      </c>
      <c r="B335" s="19" t="s">
        <v>58</v>
      </c>
      <c r="C335" s="19" t="s">
        <v>20</v>
      </c>
      <c r="D335" s="19">
        <v>280</v>
      </c>
      <c r="E335" s="46">
        <v>2.6</v>
      </c>
      <c r="F335" s="19">
        <v>20</v>
      </c>
      <c r="G335" s="19">
        <v>7.2</v>
      </c>
      <c r="H335" s="19">
        <v>6</v>
      </c>
      <c r="I335" s="42">
        <v>1</v>
      </c>
      <c r="J335" s="27">
        <v>0.58199999999999996</v>
      </c>
      <c r="K335" s="19"/>
      <c r="L335" s="19"/>
      <c r="M335" s="19"/>
    </row>
    <row r="336" spans="1:13" ht="15.75" x14ac:dyDescent="0.2">
      <c r="A336" s="26" t="s">
        <v>18</v>
      </c>
      <c r="B336" s="19" t="s">
        <v>58</v>
      </c>
      <c r="C336" s="19" t="s">
        <v>20</v>
      </c>
      <c r="D336" s="19">
        <v>280</v>
      </c>
      <c r="E336" s="46">
        <v>4.3</v>
      </c>
      <c r="F336" s="19">
        <v>20</v>
      </c>
      <c r="G336" s="19">
        <v>7.2</v>
      </c>
      <c r="H336" s="19">
        <v>6</v>
      </c>
      <c r="I336" s="42">
        <v>2</v>
      </c>
      <c r="J336" s="27">
        <v>0.58199999999999996</v>
      </c>
      <c r="K336" s="19"/>
      <c r="L336" s="19"/>
      <c r="M336" s="19"/>
    </row>
    <row r="337" spans="1:13" ht="15.75" x14ac:dyDescent="0.2">
      <c r="A337" s="26" t="s">
        <v>18</v>
      </c>
      <c r="B337" s="19" t="s">
        <v>58</v>
      </c>
      <c r="C337" s="19" t="s">
        <v>20</v>
      </c>
      <c r="D337" s="19">
        <v>280</v>
      </c>
      <c r="E337" s="46">
        <v>6</v>
      </c>
      <c r="F337" s="19">
        <v>20</v>
      </c>
      <c r="G337" s="19">
        <v>7.2</v>
      </c>
      <c r="H337" s="19">
        <v>6</v>
      </c>
      <c r="I337" s="42">
        <v>3</v>
      </c>
      <c r="J337" s="27">
        <v>0.58199999999999996</v>
      </c>
      <c r="K337" s="19"/>
      <c r="L337" s="19"/>
      <c r="M337" s="19"/>
    </row>
    <row r="338" spans="1:13" ht="15.75" x14ac:dyDescent="0.2">
      <c r="A338" s="26" t="s">
        <v>18</v>
      </c>
      <c r="B338" s="19" t="s">
        <v>58</v>
      </c>
      <c r="C338" s="19" t="s">
        <v>20</v>
      </c>
      <c r="D338" s="19">
        <v>280</v>
      </c>
      <c r="E338" s="46">
        <v>7.7</v>
      </c>
      <c r="F338" s="19">
        <v>20</v>
      </c>
      <c r="G338" s="19">
        <v>7.2</v>
      </c>
      <c r="H338" s="19">
        <v>6</v>
      </c>
      <c r="I338" s="42">
        <v>4</v>
      </c>
      <c r="J338" s="27">
        <v>0.58199999999999996</v>
      </c>
      <c r="K338" s="19"/>
      <c r="L338" s="19"/>
      <c r="M338" s="19"/>
    </row>
    <row r="339" spans="1:13" ht="15.75" x14ac:dyDescent="0.2">
      <c r="A339" s="26" t="s">
        <v>18</v>
      </c>
      <c r="B339" s="19" t="s">
        <v>58</v>
      </c>
      <c r="C339" s="19" t="s">
        <v>20</v>
      </c>
      <c r="D339" s="19">
        <v>300</v>
      </c>
      <c r="E339" s="46">
        <v>36.299999999999997</v>
      </c>
      <c r="F339" s="19">
        <v>20</v>
      </c>
      <c r="G339" s="19">
        <v>7.2</v>
      </c>
      <c r="H339" s="19">
        <v>6</v>
      </c>
      <c r="I339" s="42">
        <v>1</v>
      </c>
      <c r="J339" s="27">
        <v>5.8000000000000003E-2</v>
      </c>
      <c r="K339" s="19"/>
      <c r="L339" s="19"/>
      <c r="M339" s="19"/>
    </row>
    <row r="340" spans="1:13" ht="15.75" x14ac:dyDescent="0.2">
      <c r="A340" s="26" t="s">
        <v>18</v>
      </c>
      <c r="B340" s="19" t="s">
        <v>58</v>
      </c>
      <c r="C340" s="19" t="s">
        <v>20</v>
      </c>
      <c r="D340" s="19">
        <v>300</v>
      </c>
      <c r="E340" s="46">
        <v>53.4</v>
      </c>
      <c r="F340" s="19">
        <v>20</v>
      </c>
      <c r="G340" s="19">
        <v>7.2</v>
      </c>
      <c r="H340" s="19">
        <v>6</v>
      </c>
      <c r="I340" s="42">
        <v>2</v>
      </c>
      <c r="J340" s="27">
        <v>5.8000000000000003E-2</v>
      </c>
      <c r="K340" s="19"/>
      <c r="L340" s="19"/>
      <c r="M340" s="19"/>
    </row>
    <row r="341" spans="1:13" ht="15.75" x14ac:dyDescent="0.2">
      <c r="A341" s="26" t="s">
        <v>18</v>
      </c>
      <c r="B341" s="19" t="s">
        <v>58</v>
      </c>
      <c r="C341" s="19" t="s">
        <v>20</v>
      </c>
      <c r="D341" s="19">
        <v>300</v>
      </c>
      <c r="E341" s="46">
        <v>70.5</v>
      </c>
      <c r="F341" s="19">
        <v>20</v>
      </c>
      <c r="G341" s="19">
        <v>7.2</v>
      </c>
      <c r="H341" s="19">
        <v>6</v>
      </c>
      <c r="I341" s="42">
        <v>3</v>
      </c>
      <c r="J341" s="27">
        <v>5.8000000000000003E-2</v>
      </c>
      <c r="K341" s="19"/>
      <c r="L341" s="19"/>
      <c r="M341" s="19"/>
    </row>
    <row r="342" spans="1:13" ht="15.75" x14ac:dyDescent="0.2">
      <c r="A342" s="26" t="s">
        <v>18</v>
      </c>
      <c r="B342" s="19" t="s">
        <v>58</v>
      </c>
      <c r="C342" s="19" t="s">
        <v>20</v>
      </c>
      <c r="D342" s="19">
        <v>300</v>
      </c>
      <c r="E342" s="46">
        <v>87.6</v>
      </c>
      <c r="F342" s="19">
        <v>20</v>
      </c>
      <c r="G342" s="19">
        <v>7.2</v>
      </c>
      <c r="H342" s="19">
        <v>6</v>
      </c>
      <c r="I342" s="42">
        <v>4</v>
      </c>
      <c r="J342" s="27">
        <v>5.8000000000000003E-2</v>
      </c>
      <c r="K342" s="19"/>
      <c r="L342" s="19"/>
      <c r="M342" s="19"/>
    </row>
    <row r="343" spans="1:13" ht="15.75" x14ac:dyDescent="0.2">
      <c r="A343" s="19" t="s">
        <v>28</v>
      </c>
      <c r="B343" s="19" t="s">
        <v>41</v>
      </c>
      <c r="C343" s="19" t="s">
        <v>51</v>
      </c>
      <c r="D343" s="19">
        <v>265</v>
      </c>
      <c r="E343" s="46">
        <v>2.7</v>
      </c>
      <c r="F343" s="19">
        <v>20</v>
      </c>
      <c r="G343" s="19">
        <v>7.2</v>
      </c>
      <c r="H343" s="19">
        <v>6</v>
      </c>
      <c r="I343" s="42">
        <v>1</v>
      </c>
      <c r="J343" s="27">
        <v>0.878</v>
      </c>
      <c r="K343" s="19"/>
      <c r="L343" s="19"/>
      <c r="M343" s="19"/>
    </row>
    <row r="344" spans="1:13" ht="15.75" x14ac:dyDescent="0.2">
      <c r="A344" s="19" t="s">
        <v>28</v>
      </c>
      <c r="B344" s="19" t="s">
        <v>41</v>
      </c>
      <c r="C344" s="19" t="s">
        <v>51</v>
      </c>
      <c r="D344" s="19">
        <v>265</v>
      </c>
      <c r="E344" s="46">
        <v>3.8</v>
      </c>
      <c r="F344" s="19">
        <v>20</v>
      </c>
      <c r="G344" s="19">
        <v>7.2</v>
      </c>
      <c r="H344" s="19">
        <v>6</v>
      </c>
      <c r="I344" s="42">
        <v>2</v>
      </c>
      <c r="J344" s="27">
        <v>0.878</v>
      </c>
      <c r="K344" s="19"/>
      <c r="L344" s="19"/>
      <c r="M344" s="19"/>
    </row>
    <row r="345" spans="1:13" ht="15.75" x14ac:dyDescent="0.2">
      <c r="A345" s="19" t="s">
        <v>28</v>
      </c>
      <c r="B345" s="19" t="s">
        <v>41</v>
      </c>
      <c r="C345" s="19" t="s">
        <v>51</v>
      </c>
      <c r="D345" s="19">
        <v>265</v>
      </c>
      <c r="E345" s="46">
        <v>4.9000000000000004</v>
      </c>
      <c r="F345" s="19">
        <v>20</v>
      </c>
      <c r="G345" s="19">
        <v>7.2</v>
      </c>
      <c r="H345" s="19">
        <v>6</v>
      </c>
      <c r="I345" s="42">
        <v>3</v>
      </c>
      <c r="J345" s="27">
        <v>0.878</v>
      </c>
      <c r="K345" s="19"/>
      <c r="L345" s="19"/>
      <c r="M345" s="19"/>
    </row>
    <row r="346" spans="1:13" ht="15.75" x14ac:dyDescent="0.2">
      <c r="A346" s="19" t="s">
        <v>28</v>
      </c>
      <c r="B346" s="19" t="s">
        <v>41</v>
      </c>
      <c r="C346" s="19" t="s">
        <v>51</v>
      </c>
      <c r="D346" s="19">
        <v>265</v>
      </c>
      <c r="E346" s="46">
        <v>6.1</v>
      </c>
      <c r="F346" s="19">
        <v>20</v>
      </c>
      <c r="G346" s="19">
        <v>7.2</v>
      </c>
      <c r="H346" s="19">
        <v>6</v>
      </c>
      <c r="I346" s="42">
        <v>4</v>
      </c>
      <c r="J346" s="27">
        <v>0.878</v>
      </c>
      <c r="K346" s="19"/>
      <c r="L346" s="19"/>
      <c r="M346" s="19"/>
    </row>
    <row r="347" spans="1:13" ht="15.75" x14ac:dyDescent="0.2">
      <c r="A347" s="19" t="s">
        <v>28</v>
      </c>
      <c r="B347" s="19" t="s">
        <v>41</v>
      </c>
      <c r="C347" s="19" t="s">
        <v>51</v>
      </c>
      <c r="D347" s="19">
        <v>280</v>
      </c>
      <c r="E347" s="46">
        <v>3.8</v>
      </c>
      <c r="F347" s="19">
        <v>20</v>
      </c>
      <c r="G347" s="19">
        <v>7.2</v>
      </c>
      <c r="H347" s="19">
        <v>6</v>
      </c>
      <c r="I347" s="42">
        <v>1</v>
      </c>
      <c r="J347" s="27">
        <v>0.56200000000000006</v>
      </c>
      <c r="K347" s="19"/>
      <c r="L347" s="19"/>
      <c r="M347" s="19"/>
    </row>
    <row r="348" spans="1:13" ht="15.75" x14ac:dyDescent="0.2">
      <c r="A348" s="19" t="s">
        <v>28</v>
      </c>
      <c r="B348" s="19" t="s">
        <v>41</v>
      </c>
      <c r="C348" s="19" t="s">
        <v>51</v>
      </c>
      <c r="D348" s="19">
        <v>280</v>
      </c>
      <c r="E348" s="46">
        <v>5.6</v>
      </c>
      <c r="F348" s="19">
        <v>20</v>
      </c>
      <c r="G348" s="19">
        <v>7.2</v>
      </c>
      <c r="H348" s="19">
        <v>6</v>
      </c>
      <c r="I348" s="42">
        <v>2</v>
      </c>
      <c r="J348" s="27">
        <v>0.56200000000000006</v>
      </c>
      <c r="K348" s="19"/>
      <c r="L348" s="19"/>
      <c r="M348" s="19"/>
    </row>
    <row r="349" spans="1:13" ht="15.75" x14ac:dyDescent="0.2">
      <c r="A349" s="19" t="s">
        <v>28</v>
      </c>
      <c r="B349" s="19" t="s">
        <v>41</v>
      </c>
      <c r="C349" s="19" t="s">
        <v>51</v>
      </c>
      <c r="D349" s="19">
        <v>280</v>
      </c>
      <c r="E349" s="46">
        <v>7.3</v>
      </c>
      <c r="F349" s="19">
        <v>20</v>
      </c>
      <c r="G349" s="19">
        <v>7.2</v>
      </c>
      <c r="H349" s="19">
        <v>6</v>
      </c>
      <c r="I349" s="42">
        <v>3</v>
      </c>
      <c r="J349" s="27">
        <v>0.56200000000000006</v>
      </c>
      <c r="K349" s="19"/>
      <c r="L349" s="19"/>
      <c r="M349" s="19"/>
    </row>
    <row r="350" spans="1:13" ht="15.75" x14ac:dyDescent="0.2">
      <c r="A350" s="19" t="s">
        <v>28</v>
      </c>
      <c r="B350" s="19" t="s">
        <v>41</v>
      </c>
      <c r="C350" s="19" t="s">
        <v>51</v>
      </c>
      <c r="D350" s="19">
        <v>280</v>
      </c>
      <c r="E350" s="46">
        <v>9.1</v>
      </c>
      <c r="F350" s="19">
        <v>20</v>
      </c>
      <c r="G350" s="19">
        <v>7.2</v>
      </c>
      <c r="H350" s="19">
        <v>6</v>
      </c>
      <c r="I350" s="42">
        <v>4</v>
      </c>
      <c r="J350" s="27">
        <v>0.56200000000000006</v>
      </c>
      <c r="K350" s="19"/>
      <c r="L350" s="19"/>
      <c r="M350" s="19"/>
    </row>
    <row r="351" spans="1:13" ht="15.75" x14ac:dyDescent="0.2">
      <c r="A351" s="19" t="s">
        <v>28</v>
      </c>
      <c r="B351" s="19" t="s">
        <v>41</v>
      </c>
      <c r="C351" s="19" t="s">
        <v>51</v>
      </c>
      <c r="D351" s="19">
        <v>300</v>
      </c>
      <c r="E351" s="46">
        <v>41.2</v>
      </c>
      <c r="F351" s="19">
        <v>20</v>
      </c>
      <c r="G351" s="19">
        <v>7.2</v>
      </c>
      <c r="H351" s="19">
        <v>6</v>
      </c>
      <c r="I351" s="42">
        <v>1</v>
      </c>
      <c r="J351" s="27">
        <v>6.7000000000000004E-2</v>
      </c>
      <c r="K351" s="19"/>
      <c r="L351" s="19"/>
      <c r="M351" s="19"/>
    </row>
    <row r="352" spans="1:13" ht="15.75" x14ac:dyDescent="0.2">
      <c r="A352" s="19" t="s">
        <v>28</v>
      </c>
      <c r="B352" s="19" t="s">
        <v>41</v>
      </c>
      <c r="C352" s="19" t="s">
        <v>51</v>
      </c>
      <c r="D352" s="19">
        <v>300</v>
      </c>
      <c r="E352" s="46">
        <v>56.1</v>
      </c>
      <c r="F352" s="19">
        <v>20</v>
      </c>
      <c r="G352" s="19">
        <v>7.2</v>
      </c>
      <c r="H352" s="19">
        <v>6</v>
      </c>
      <c r="I352" s="42">
        <v>2</v>
      </c>
      <c r="J352" s="27">
        <v>6.7000000000000004E-2</v>
      </c>
      <c r="K352" s="19"/>
      <c r="L352" s="19"/>
      <c r="M352" s="19"/>
    </row>
    <row r="353" spans="1:13" ht="15.75" x14ac:dyDescent="0.2">
      <c r="A353" s="19" t="s">
        <v>28</v>
      </c>
      <c r="B353" s="19" t="s">
        <v>41</v>
      </c>
      <c r="C353" s="19" t="s">
        <v>51</v>
      </c>
      <c r="D353" s="19">
        <v>300</v>
      </c>
      <c r="E353" s="46">
        <v>71.099999999999994</v>
      </c>
      <c r="F353" s="19">
        <v>20</v>
      </c>
      <c r="G353" s="19">
        <v>7.2</v>
      </c>
      <c r="H353" s="19">
        <v>6</v>
      </c>
      <c r="I353" s="42">
        <v>3</v>
      </c>
      <c r="J353" s="27">
        <v>6.7000000000000004E-2</v>
      </c>
      <c r="K353" s="19"/>
      <c r="L353" s="19"/>
      <c r="M353" s="19"/>
    </row>
    <row r="354" spans="1:13" ht="15.75" x14ac:dyDescent="0.2">
      <c r="A354" s="19" t="s">
        <v>28</v>
      </c>
      <c r="B354" s="19" t="s">
        <v>41</v>
      </c>
      <c r="C354" s="19" t="s">
        <v>51</v>
      </c>
      <c r="D354" s="19">
        <v>300</v>
      </c>
      <c r="E354" s="46">
        <v>86.1</v>
      </c>
      <c r="F354" s="19">
        <v>20</v>
      </c>
      <c r="G354" s="19">
        <v>7.2</v>
      </c>
      <c r="H354" s="19">
        <v>6</v>
      </c>
      <c r="I354" s="42">
        <v>4</v>
      </c>
      <c r="J354" s="27">
        <v>6.7000000000000004E-2</v>
      </c>
      <c r="K354" s="19"/>
      <c r="L354" s="19"/>
      <c r="M354" s="19"/>
    </row>
    <row r="355" spans="1:13" ht="15.75" x14ac:dyDescent="0.2">
      <c r="A355" s="19" t="s">
        <v>37</v>
      </c>
      <c r="B355" s="19" t="s">
        <v>38</v>
      </c>
      <c r="C355" s="19" t="s">
        <v>14</v>
      </c>
      <c r="D355" s="19">
        <v>265</v>
      </c>
      <c r="E355" s="46">
        <v>11.4</v>
      </c>
      <c r="F355" s="19">
        <v>20</v>
      </c>
      <c r="G355" s="19">
        <v>7.2</v>
      </c>
      <c r="H355" s="19">
        <v>6</v>
      </c>
      <c r="I355" s="42">
        <v>1</v>
      </c>
      <c r="J355" s="27">
        <v>0.19700000000000001</v>
      </c>
      <c r="K355" s="19"/>
      <c r="L355" s="19"/>
      <c r="M355" s="19"/>
    </row>
    <row r="356" spans="1:13" ht="15.75" x14ac:dyDescent="0.2">
      <c r="A356" s="19" t="s">
        <v>37</v>
      </c>
      <c r="B356" s="19" t="s">
        <v>38</v>
      </c>
      <c r="C356" s="19" t="s">
        <v>14</v>
      </c>
      <c r="D356" s="19">
        <v>265</v>
      </c>
      <c r="E356" s="46">
        <v>16.5</v>
      </c>
      <c r="F356" s="19">
        <v>20</v>
      </c>
      <c r="G356" s="19">
        <v>7.2</v>
      </c>
      <c r="H356" s="19">
        <v>6</v>
      </c>
      <c r="I356" s="42">
        <v>2</v>
      </c>
      <c r="J356" s="27">
        <v>0.19700000000000001</v>
      </c>
      <c r="K356" s="19"/>
      <c r="L356" s="19"/>
      <c r="M356" s="19"/>
    </row>
    <row r="357" spans="1:13" ht="15.75" x14ac:dyDescent="0.2">
      <c r="A357" s="19" t="s">
        <v>37</v>
      </c>
      <c r="B357" s="19" t="s">
        <v>38</v>
      </c>
      <c r="C357" s="19" t="s">
        <v>14</v>
      </c>
      <c r="D357" s="19">
        <v>265</v>
      </c>
      <c r="E357" s="46">
        <v>21.6</v>
      </c>
      <c r="F357" s="19">
        <v>20</v>
      </c>
      <c r="G357" s="19">
        <v>7.2</v>
      </c>
      <c r="H357" s="19">
        <v>6</v>
      </c>
      <c r="I357" s="42">
        <v>3</v>
      </c>
      <c r="J357" s="27">
        <v>0.19700000000000001</v>
      </c>
      <c r="K357" s="19"/>
      <c r="L357" s="19"/>
      <c r="M357" s="19"/>
    </row>
    <row r="358" spans="1:13" ht="15.75" x14ac:dyDescent="0.2">
      <c r="A358" s="19" t="s">
        <v>37</v>
      </c>
      <c r="B358" s="19" t="s">
        <v>38</v>
      </c>
      <c r="C358" s="19" t="s">
        <v>14</v>
      </c>
      <c r="D358" s="19">
        <v>265</v>
      </c>
      <c r="E358" s="46">
        <v>26.7</v>
      </c>
      <c r="F358" s="19">
        <v>20</v>
      </c>
      <c r="G358" s="19">
        <v>7.2</v>
      </c>
      <c r="H358" s="19">
        <v>6</v>
      </c>
      <c r="I358" s="42">
        <v>4</v>
      </c>
      <c r="J358" s="27">
        <v>0.19700000000000001</v>
      </c>
      <c r="K358" s="19"/>
      <c r="L358" s="19"/>
      <c r="M358" s="19"/>
    </row>
    <row r="359" spans="1:13" ht="15.75" x14ac:dyDescent="0.2">
      <c r="A359" s="19" t="s">
        <v>37</v>
      </c>
      <c r="B359" s="19" t="s">
        <v>38</v>
      </c>
      <c r="C359" s="19" t="s">
        <v>14</v>
      </c>
      <c r="D359" s="19">
        <v>280</v>
      </c>
      <c r="E359" s="46">
        <v>18.3</v>
      </c>
      <c r="F359" s="19">
        <v>20</v>
      </c>
      <c r="G359" s="19">
        <v>7.2</v>
      </c>
      <c r="H359" s="19">
        <v>6</v>
      </c>
      <c r="I359" s="42">
        <v>1</v>
      </c>
      <c r="J359" s="27">
        <v>0.112</v>
      </c>
      <c r="K359" s="19"/>
      <c r="L359" s="19"/>
      <c r="M359" s="19"/>
    </row>
    <row r="360" spans="1:13" ht="15.75" x14ac:dyDescent="0.2">
      <c r="A360" s="19" t="s">
        <v>37</v>
      </c>
      <c r="B360" s="19" t="s">
        <v>38</v>
      </c>
      <c r="C360" s="19" t="s">
        <v>14</v>
      </c>
      <c r="D360" s="19">
        <v>280</v>
      </c>
      <c r="E360" s="46">
        <v>27.3</v>
      </c>
      <c r="F360" s="19">
        <v>20</v>
      </c>
      <c r="G360" s="19">
        <v>7.2</v>
      </c>
      <c r="H360" s="19">
        <v>6</v>
      </c>
      <c r="I360" s="42">
        <v>2</v>
      </c>
      <c r="J360" s="27">
        <v>0.112</v>
      </c>
      <c r="K360" s="19"/>
      <c r="L360" s="19"/>
      <c r="M360" s="19"/>
    </row>
    <row r="361" spans="1:13" ht="15.75" x14ac:dyDescent="0.2">
      <c r="A361" s="19" t="s">
        <v>37</v>
      </c>
      <c r="B361" s="19" t="s">
        <v>38</v>
      </c>
      <c r="C361" s="19" t="s">
        <v>14</v>
      </c>
      <c r="D361" s="19">
        <v>280</v>
      </c>
      <c r="E361" s="46">
        <v>36.299999999999997</v>
      </c>
      <c r="F361" s="19">
        <v>20</v>
      </c>
      <c r="G361" s="19">
        <v>7.2</v>
      </c>
      <c r="H361" s="19">
        <v>6</v>
      </c>
      <c r="I361" s="42">
        <v>3</v>
      </c>
      <c r="J361" s="27">
        <v>0.112</v>
      </c>
      <c r="K361" s="19"/>
      <c r="L361" s="19"/>
      <c r="M361" s="19"/>
    </row>
    <row r="362" spans="1:13" ht="15.75" x14ac:dyDescent="0.2">
      <c r="A362" s="19" t="s">
        <v>37</v>
      </c>
      <c r="B362" s="19" t="s">
        <v>38</v>
      </c>
      <c r="C362" s="19" t="s">
        <v>14</v>
      </c>
      <c r="D362" s="19">
        <v>280</v>
      </c>
      <c r="E362" s="46">
        <v>45.2</v>
      </c>
      <c r="F362" s="19">
        <v>20</v>
      </c>
      <c r="G362" s="19">
        <v>7.2</v>
      </c>
      <c r="H362" s="19">
        <v>6</v>
      </c>
      <c r="I362" s="42">
        <v>4</v>
      </c>
      <c r="J362" s="27">
        <v>0.112</v>
      </c>
      <c r="K362" s="19"/>
      <c r="L362" s="19"/>
      <c r="M362" s="19"/>
    </row>
    <row r="363" spans="1:13" ht="15.75" x14ac:dyDescent="0.2">
      <c r="A363" s="19" t="s">
        <v>37</v>
      </c>
      <c r="B363" s="19" t="s">
        <v>38</v>
      </c>
      <c r="C363" s="19" t="s">
        <v>14</v>
      </c>
      <c r="D363" s="19">
        <v>300</v>
      </c>
      <c r="E363" s="46">
        <v>671.4</v>
      </c>
      <c r="F363" s="19">
        <v>20</v>
      </c>
      <c r="G363" s="19">
        <v>7.2</v>
      </c>
      <c r="H363" s="19">
        <v>6</v>
      </c>
      <c r="I363" s="42">
        <v>1</v>
      </c>
      <c r="J363" s="27">
        <v>5.0000000000000001E-3</v>
      </c>
      <c r="K363" s="19"/>
      <c r="L363" s="19"/>
      <c r="M363" s="19"/>
    </row>
    <row r="364" spans="1:13" ht="15.75" x14ac:dyDescent="0.2">
      <c r="A364" s="19" t="s">
        <v>37</v>
      </c>
      <c r="B364" s="19" t="s">
        <v>38</v>
      </c>
      <c r="C364" s="19" t="s">
        <v>14</v>
      </c>
      <c r="D364" s="19">
        <v>300</v>
      </c>
      <c r="E364" s="46">
        <v>882.8</v>
      </c>
      <c r="F364" s="19">
        <v>20</v>
      </c>
      <c r="G364" s="19">
        <v>7.2</v>
      </c>
      <c r="H364" s="19">
        <v>6</v>
      </c>
      <c r="I364" s="42">
        <v>2</v>
      </c>
      <c r="J364" s="27">
        <v>5.0000000000000001E-3</v>
      </c>
      <c r="K364" s="19"/>
      <c r="L364" s="19"/>
      <c r="M364" s="19"/>
    </row>
    <row r="365" spans="1:13" ht="15.75" x14ac:dyDescent="0.2">
      <c r="A365" s="19" t="s">
        <v>37</v>
      </c>
      <c r="B365" s="19" t="s">
        <v>38</v>
      </c>
      <c r="C365" s="19" t="s">
        <v>14</v>
      </c>
      <c r="D365" s="19">
        <v>300</v>
      </c>
      <c r="E365" s="46">
        <v>1094.3</v>
      </c>
      <c r="F365" s="19">
        <v>20</v>
      </c>
      <c r="G365" s="19">
        <v>7.2</v>
      </c>
      <c r="H365" s="19">
        <v>6</v>
      </c>
      <c r="I365" s="42">
        <v>3</v>
      </c>
      <c r="J365" s="27">
        <v>5.0000000000000001E-3</v>
      </c>
      <c r="K365" s="19"/>
      <c r="L365" s="19"/>
      <c r="M365" s="19"/>
    </row>
    <row r="366" spans="1:13" ht="15.75" x14ac:dyDescent="0.2">
      <c r="A366" s="19" t="s">
        <v>37</v>
      </c>
      <c r="B366" s="19" t="s">
        <v>38</v>
      </c>
      <c r="C366" s="19" t="s">
        <v>14</v>
      </c>
      <c r="D366" s="19">
        <v>300</v>
      </c>
      <c r="E366" s="46">
        <v>1305.8</v>
      </c>
      <c r="F366" s="19">
        <v>20</v>
      </c>
      <c r="G366" s="19">
        <v>7.2</v>
      </c>
      <c r="H366" s="19">
        <v>6</v>
      </c>
      <c r="I366" s="42">
        <v>4</v>
      </c>
      <c r="J366" s="27">
        <v>5.0000000000000001E-3</v>
      </c>
      <c r="K366" s="19"/>
      <c r="L366" s="19"/>
      <c r="M366" s="19"/>
    </row>
    <row r="367" spans="1:13" ht="15.75" x14ac:dyDescent="0.2">
      <c r="A367" s="19" t="s">
        <v>28</v>
      </c>
      <c r="B367" s="19" t="s">
        <v>41</v>
      </c>
      <c r="C367" s="19" t="s">
        <v>42</v>
      </c>
      <c r="D367" s="19">
        <v>221</v>
      </c>
      <c r="E367" s="42">
        <v>3.6</v>
      </c>
      <c r="F367" s="19">
        <v>25</v>
      </c>
      <c r="G367" s="19">
        <v>7.2</v>
      </c>
      <c r="H367" s="19">
        <v>6</v>
      </c>
      <c r="I367" s="42">
        <v>0.73</v>
      </c>
      <c r="J367" s="19">
        <v>0.52</v>
      </c>
      <c r="K367" s="19"/>
      <c r="L367" s="21" t="s">
        <v>64</v>
      </c>
      <c r="M367" s="19"/>
    </row>
    <row r="368" spans="1:13" ht="15.75" x14ac:dyDescent="0.2">
      <c r="A368" s="19" t="s">
        <v>28</v>
      </c>
      <c r="B368" s="19" t="s">
        <v>41</v>
      </c>
      <c r="C368" s="19" t="s">
        <v>42</v>
      </c>
      <c r="D368" s="19">
        <v>221</v>
      </c>
      <c r="E368" s="42">
        <v>4.71</v>
      </c>
      <c r="F368" s="19">
        <v>25</v>
      </c>
      <c r="G368" s="19">
        <v>7.2</v>
      </c>
      <c r="H368" s="19">
        <v>6</v>
      </c>
      <c r="I368" s="42">
        <v>1.1100000000000001</v>
      </c>
      <c r="J368" s="19">
        <v>0.52</v>
      </c>
      <c r="K368" s="19"/>
      <c r="L368" s="19"/>
      <c r="M368" s="19"/>
    </row>
    <row r="369" spans="1:14" ht="15.75" x14ac:dyDescent="0.2">
      <c r="A369" s="19" t="s">
        <v>28</v>
      </c>
      <c r="B369" s="19" t="s">
        <v>41</v>
      </c>
      <c r="C369" s="19" t="s">
        <v>42</v>
      </c>
      <c r="D369" s="19">
        <v>221</v>
      </c>
      <c r="E369" s="42">
        <v>7.05</v>
      </c>
      <c r="F369" s="19">
        <v>25</v>
      </c>
      <c r="G369" s="19">
        <v>7.2</v>
      </c>
      <c r="H369" s="19">
        <v>6</v>
      </c>
      <c r="I369" s="42">
        <v>2.34</v>
      </c>
      <c r="J369" s="19">
        <v>0.52</v>
      </c>
      <c r="K369" s="19"/>
      <c r="L369" s="19"/>
      <c r="M369" s="19"/>
    </row>
    <row r="370" spans="1:14" ht="15.75" x14ac:dyDescent="0.2">
      <c r="A370" s="19" t="s">
        <v>28</v>
      </c>
      <c r="B370" s="19" t="s">
        <v>41</v>
      </c>
      <c r="C370" s="19" t="s">
        <v>42</v>
      </c>
      <c r="D370" s="19">
        <v>221</v>
      </c>
      <c r="E370" s="42">
        <v>9.07</v>
      </c>
      <c r="F370" s="19">
        <v>25</v>
      </c>
      <c r="G370" s="19">
        <v>7.2</v>
      </c>
      <c r="H370" s="19">
        <v>6</v>
      </c>
      <c r="I370" s="42">
        <v>3.52</v>
      </c>
      <c r="J370" s="19">
        <v>0.52</v>
      </c>
      <c r="K370" s="19"/>
      <c r="L370" s="19"/>
      <c r="M370" s="19"/>
    </row>
    <row r="371" spans="1:14" ht="15.75" x14ac:dyDescent="0.2">
      <c r="A371" s="19" t="s">
        <v>28</v>
      </c>
      <c r="B371" s="19" t="s">
        <v>41</v>
      </c>
      <c r="C371" s="19" t="s">
        <v>42</v>
      </c>
      <c r="D371" s="19">
        <v>221</v>
      </c>
      <c r="E371" s="42">
        <v>10.37</v>
      </c>
      <c r="F371" s="19">
        <v>25</v>
      </c>
      <c r="G371" s="19">
        <v>7.2</v>
      </c>
      <c r="H371" s="19">
        <v>6</v>
      </c>
      <c r="I371" s="42">
        <v>4.12</v>
      </c>
      <c r="J371" s="19">
        <v>0.52</v>
      </c>
      <c r="K371" s="19"/>
      <c r="L371" s="19"/>
      <c r="M371" s="19"/>
    </row>
    <row r="372" spans="1:14" ht="15.75" x14ac:dyDescent="0.2">
      <c r="A372" s="19" t="s">
        <v>30</v>
      </c>
      <c r="B372" s="20" t="s">
        <v>13</v>
      </c>
      <c r="C372" s="19" t="s">
        <v>14</v>
      </c>
      <c r="D372" s="19">
        <v>265</v>
      </c>
      <c r="E372" s="42">
        <v>20.46</v>
      </c>
      <c r="F372" s="19">
        <v>25</v>
      </c>
      <c r="G372" s="19">
        <v>7</v>
      </c>
      <c r="H372" s="19">
        <v>5</v>
      </c>
      <c r="I372" s="42">
        <v>0.53</v>
      </c>
      <c r="J372" s="19">
        <v>2.4E-2</v>
      </c>
      <c r="K372" s="19"/>
      <c r="L372" s="21" t="s">
        <v>65</v>
      </c>
      <c r="M372" s="19"/>
      <c r="N372" s="59" t="s">
        <v>195</v>
      </c>
    </row>
    <row r="373" spans="1:14" ht="15.75" x14ac:dyDescent="0.2">
      <c r="A373" s="19" t="s">
        <v>30</v>
      </c>
      <c r="B373" s="20" t="s">
        <v>13</v>
      </c>
      <c r="C373" s="19" t="s">
        <v>14</v>
      </c>
      <c r="D373" s="19">
        <v>265</v>
      </c>
      <c r="E373" s="42">
        <v>40.130000000000003</v>
      </c>
      <c r="F373" s="19">
        <v>25</v>
      </c>
      <c r="G373" s="19">
        <v>7</v>
      </c>
      <c r="H373" s="19">
        <v>5</v>
      </c>
      <c r="I373" s="42">
        <v>1.07</v>
      </c>
      <c r="J373" s="19">
        <v>2.4E-2</v>
      </c>
      <c r="K373" s="19"/>
      <c r="L373" s="19"/>
      <c r="M373" s="19"/>
    </row>
    <row r="374" spans="1:14" ht="15.75" x14ac:dyDescent="0.2">
      <c r="A374" s="19" t="s">
        <v>30</v>
      </c>
      <c r="B374" s="20" t="s">
        <v>13</v>
      </c>
      <c r="C374" s="19" t="s">
        <v>14</v>
      </c>
      <c r="D374" s="19">
        <v>265</v>
      </c>
      <c r="E374" s="42">
        <v>74.760000000000005</v>
      </c>
      <c r="F374" s="19">
        <v>25</v>
      </c>
      <c r="G374" s="19">
        <v>7</v>
      </c>
      <c r="H374" s="19">
        <v>5</v>
      </c>
      <c r="I374" s="42">
        <v>1.83</v>
      </c>
      <c r="J374" s="19">
        <v>2.4E-2</v>
      </c>
      <c r="K374" s="19"/>
      <c r="L374" s="19"/>
      <c r="M374" s="19"/>
    </row>
    <row r="375" spans="1:14" ht="15.75" x14ac:dyDescent="0.2">
      <c r="A375" s="19" t="s">
        <v>30</v>
      </c>
      <c r="B375" s="20" t="s">
        <v>13</v>
      </c>
      <c r="C375" s="19" t="s">
        <v>14</v>
      </c>
      <c r="D375" s="19">
        <v>265</v>
      </c>
      <c r="E375" s="42">
        <v>100.23</v>
      </c>
      <c r="F375" s="19">
        <v>25</v>
      </c>
      <c r="G375" s="19">
        <v>7</v>
      </c>
      <c r="H375" s="19">
        <v>5</v>
      </c>
      <c r="I375" s="42">
        <v>2.4500000000000002</v>
      </c>
      <c r="J375" s="19">
        <v>2.4E-2</v>
      </c>
      <c r="K375" s="19"/>
      <c r="L375" s="19"/>
      <c r="M375" s="19"/>
    </row>
    <row r="376" spans="1:14" ht="15.75" x14ac:dyDescent="0.2">
      <c r="A376" s="19" t="s">
        <v>30</v>
      </c>
      <c r="B376" s="20" t="s">
        <v>13</v>
      </c>
      <c r="C376" s="19" t="s">
        <v>14</v>
      </c>
      <c r="D376" s="19">
        <v>265</v>
      </c>
      <c r="E376" s="42">
        <v>125.1</v>
      </c>
      <c r="F376" s="19">
        <v>25</v>
      </c>
      <c r="G376" s="19">
        <v>7</v>
      </c>
      <c r="H376" s="19">
        <v>5</v>
      </c>
      <c r="I376" s="42">
        <v>3.07</v>
      </c>
      <c r="J376" s="19">
        <v>2.4E-2</v>
      </c>
      <c r="K376" s="19"/>
      <c r="L376" s="19"/>
      <c r="M376" s="19"/>
    </row>
    <row r="377" spans="1:14" ht="15.75" x14ac:dyDescent="0.2">
      <c r="A377" s="19" t="s">
        <v>30</v>
      </c>
      <c r="B377" s="20" t="s">
        <v>13</v>
      </c>
      <c r="C377" s="19" t="s">
        <v>14</v>
      </c>
      <c r="D377" s="19">
        <v>280</v>
      </c>
      <c r="E377" s="42">
        <v>20</v>
      </c>
      <c r="F377" s="19">
        <v>25</v>
      </c>
      <c r="G377" s="19">
        <v>7</v>
      </c>
      <c r="H377" s="19">
        <v>5</v>
      </c>
      <c r="I377" s="42">
        <v>0.38</v>
      </c>
      <c r="J377" s="19">
        <v>1.7000000000000001E-2</v>
      </c>
      <c r="K377" s="19"/>
      <c r="L377" s="19"/>
      <c r="M377" s="19"/>
    </row>
    <row r="378" spans="1:14" ht="15.75" x14ac:dyDescent="0.2">
      <c r="A378" s="19" t="s">
        <v>30</v>
      </c>
      <c r="B378" s="20" t="s">
        <v>13</v>
      </c>
      <c r="C378" s="19" t="s">
        <v>14</v>
      </c>
      <c r="D378" s="19">
        <v>280</v>
      </c>
      <c r="E378" s="42">
        <v>40.1</v>
      </c>
      <c r="F378" s="19">
        <v>25</v>
      </c>
      <c r="G378" s="19">
        <v>7</v>
      </c>
      <c r="H378" s="19">
        <v>5</v>
      </c>
      <c r="I378" s="42">
        <v>0.75</v>
      </c>
      <c r="J378" s="19">
        <v>1.7000000000000001E-2</v>
      </c>
      <c r="K378" s="19"/>
      <c r="L378" s="19"/>
      <c r="M378" s="19"/>
    </row>
    <row r="379" spans="1:14" ht="15.75" x14ac:dyDescent="0.2">
      <c r="A379" s="19" t="s">
        <v>30</v>
      </c>
      <c r="B379" s="20" t="s">
        <v>13</v>
      </c>
      <c r="C379" s="19" t="s">
        <v>14</v>
      </c>
      <c r="D379" s="19">
        <v>280</v>
      </c>
      <c r="E379" s="42">
        <v>75.14</v>
      </c>
      <c r="F379" s="19">
        <v>25</v>
      </c>
      <c r="G379" s="19">
        <v>7</v>
      </c>
      <c r="H379" s="19">
        <v>5</v>
      </c>
      <c r="I379" s="42">
        <v>1.48</v>
      </c>
      <c r="J379" s="19">
        <v>1.7000000000000001E-2</v>
      </c>
      <c r="K379" s="19"/>
      <c r="L379" s="19"/>
      <c r="M379" s="19"/>
    </row>
    <row r="380" spans="1:14" ht="15.75" x14ac:dyDescent="0.2">
      <c r="A380" s="19" t="s">
        <v>30</v>
      </c>
      <c r="B380" s="20" t="s">
        <v>13</v>
      </c>
      <c r="C380" s="19" t="s">
        <v>14</v>
      </c>
      <c r="D380" s="19">
        <v>280</v>
      </c>
      <c r="E380" s="42">
        <v>100.18</v>
      </c>
      <c r="F380" s="19">
        <v>25</v>
      </c>
      <c r="G380" s="19">
        <v>7</v>
      </c>
      <c r="H380" s="19">
        <v>5</v>
      </c>
      <c r="I380" s="42">
        <v>1.92</v>
      </c>
      <c r="J380" s="19">
        <v>1.7000000000000001E-2</v>
      </c>
      <c r="K380" s="19"/>
      <c r="L380" s="19"/>
      <c r="M380" s="19"/>
    </row>
    <row r="381" spans="1:14" ht="15.75" x14ac:dyDescent="0.2">
      <c r="A381" s="19" t="s">
        <v>30</v>
      </c>
      <c r="B381" s="20" t="s">
        <v>13</v>
      </c>
      <c r="C381" s="19" t="s">
        <v>14</v>
      </c>
      <c r="D381" s="19">
        <v>280</v>
      </c>
      <c r="E381" s="42">
        <v>125.23</v>
      </c>
      <c r="F381" s="19">
        <v>25</v>
      </c>
      <c r="G381" s="19">
        <v>7</v>
      </c>
      <c r="H381" s="19">
        <v>5</v>
      </c>
      <c r="I381" s="42">
        <v>2.4</v>
      </c>
      <c r="J381" s="19">
        <v>1.7000000000000001E-2</v>
      </c>
      <c r="K381" s="19"/>
      <c r="L381" s="19"/>
      <c r="M381" s="19"/>
    </row>
    <row r="382" spans="1:14" x14ac:dyDescent="0.25">
      <c r="A382" s="10" t="s">
        <v>71</v>
      </c>
      <c r="B382" s="10" t="s">
        <v>72</v>
      </c>
      <c r="C382" s="10" t="s">
        <v>73</v>
      </c>
      <c r="D382" s="10">
        <v>254</v>
      </c>
      <c r="E382" s="44">
        <v>3.7</v>
      </c>
      <c r="F382" s="67">
        <v>25</v>
      </c>
      <c r="G382" s="67">
        <v>7</v>
      </c>
      <c r="H382" s="67">
        <v>5</v>
      </c>
      <c r="I382" s="44">
        <v>1</v>
      </c>
      <c r="M382" s="59" t="s">
        <v>74</v>
      </c>
    </row>
    <row r="383" spans="1:14" x14ac:dyDescent="0.25">
      <c r="A383" s="60" t="s">
        <v>71</v>
      </c>
      <c r="B383" s="60" t="s">
        <v>72</v>
      </c>
      <c r="C383" s="60" t="s">
        <v>73</v>
      </c>
      <c r="D383" s="60">
        <v>254</v>
      </c>
      <c r="E383" s="44">
        <v>9.3000000000000007</v>
      </c>
      <c r="F383" s="67">
        <v>25</v>
      </c>
      <c r="G383" s="67">
        <v>7</v>
      </c>
      <c r="H383" s="67">
        <v>5</v>
      </c>
      <c r="I383" s="44">
        <v>2</v>
      </c>
    </row>
    <row r="384" spans="1:14" x14ac:dyDescent="0.25">
      <c r="A384" s="60" t="s">
        <v>71</v>
      </c>
      <c r="B384" s="60" t="s">
        <v>72</v>
      </c>
      <c r="C384" s="60" t="s">
        <v>73</v>
      </c>
      <c r="D384" s="60">
        <v>254</v>
      </c>
      <c r="E384" s="44">
        <v>16</v>
      </c>
      <c r="F384" s="67">
        <v>25</v>
      </c>
      <c r="G384" s="67">
        <v>7</v>
      </c>
      <c r="H384" s="67">
        <v>5</v>
      </c>
      <c r="I384" s="44">
        <v>3</v>
      </c>
    </row>
    <row r="385" spans="1:14" ht="15.75" x14ac:dyDescent="0.25">
      <c r="A385" s="67" t="s">
        <v>30</v>
      </c>
      <c r="B385" s="68" t="s">
        <v>13</v>
      </c>
      <c r="C385" s="67" t="s">
        <v>14</v>
      </c>
      <c r="D385" s="10">
        <v>240</v>
      </c>
      <c r="E385" s="72">
        <v>20.996099999999998</v>
      </c>
      <c r="F385" s="67">
        <v>25</v>
      </c>
      <c r="G385" s="67">
        <v>7</v>
      </c>
      <c r="H385" s="67">
        <v>7</v>
      </c>
      <c r="I385" s="72">
        <v>0.27979000000000021</v>
      </c>
      <c r="M385" s="59" t="s">
        <v>188</v>
      </c>
      <c r="N385" s="76" t="s">
        <v>196</v>
      </c>
    </row>
    <row r="386" spans="1:14" ht="14.25" x14ac:dyDescent="0.2">
      <c r="A386" s="67" t="s">
        <v>30</v>
      </c>
      <c r="B386" s="68" t="s">
        <v>13</v>
      </c>
      <c r="C386" s="67" t="s">
        <v>14</v>
      </c>
      <c r="D386" s="66">
        <v>240</v>
      </c>
      <c r="E386" s="72">
        <v>28.3308</v>
      </c>
      <c r="F386" s="67">
        <v>25</v>
      </c>
      <c r="G386" s="67">
        <v>7</v>
      </c>
      <c r="H386" s="67">
        <v>7</v>
      </c>
      <c r="I386" s="72">
        <v>0.74476000000000031</v>
      </c>
    </row>
    <row r="387" spans="1:14" ht="14.25" x14ac:dyDescent="0.2">
      <c r="A387" s="67" t="s">
        <v>30</v>
      </c>
      <c r="B387" s="68" t="s">
        <v>13</v>
      </c>
      <c r="C387" s="67" t="s">
        <v>14</v>
      </c>
      <c r="D387" s="66">
        <v>240</v>
      </c>
      <c r="E387" s="72">
        <v>36.251399999999997</v>
      </c>
      <c r="F387" s="67">
        <v>25</v>
      </c>
      <c r="G387" s="67">
        <v>7</v>
      </c>
      <c r="H387" s="67">
        <v>7</v>
      </c>
      <c r="I387" s="72">
        <v>1.6433799999999996</v>
      </c>
    </row>
    <row r="388" spans="1:14" ht="14.25" x14ac:dyDescent="0.2">
      <c r="A388" s="67" t="s">
        <v>30</v>
      </c>
      <c r="B388" s="68" t="s">
        <v>13</v>
      </c>
      <c r="C388" s="67" t="s">
        <v>14</v>
      </c>
      <c r="D388" s="66">
        <v>240</v>
      </c>
      <c r="E388" s="72">
        <v>43.879600000000003</v>
      </c>
      <c r="F388" s="67">
        <v>25</v>
      </c>
      <c r="G388" s="67">
        <v>7</v>
      </c>
      <c r="H388" s="67">
        <v>7</v>
      </c>
      <c r="I388" s="72">
        <v>2.1083499999999997</v>
      </c>
    </row>
    <row r="389" spans="1:14" ht="14.25" x14ac:dyDescent="0.2">
      <c r="A389" s="67" t="s">
        <v>30</v>
      </c>
      <c r="B389" s="68" t="s">
        <v>13</v>
      </c>
      <c r="C389" s="67" t="s">
        <v>14</v>
      </c>
      <c r="D389" s="10">
        <v>230</v>
      </c>
      <c r="E389" s="72">
        <v>18.354099999999999</v>
      </c>
      <c r="F389" s="67">
        <v>25</v>
      </c>
      <c r="G389" s="67">
        <v>7</v>
      </c>
      <c r="H389" s="67">
        <v>7</v>
      </c>
      <c r="I389" s="72">
        <v>0.74427000000000021</v>
      </c>
    </row>
    <row r="390" spans="1:14" ht="14.25" x14ac:dyDescent="0.2">
      <c r="A390" s="67" t="s">
        <v>30</v>
      </c>
      <c r="B390" s="68" t="s">
        <v>13</v>
      </c>
      <c r="C390" s="67" t="s">
        <v>14</v>
      </c>
      <c r="D390" s="66">
        <v>230</v>
      </c>
      <c r="E390" s="72">
        <v>22.167100000000001</v>
      </c>
      <c r="F390" s="67">
        <v>25</v>
      </c>
      <c r="G390" s="67">
        <v>7</v>
      </c>
      <c r="H390" s="67">
        <v>7</v>
      </c>
      <c r="I390" s="72">
        <v>1.4568399999999997</v>
      </c>
    </row>
    <row r="391" spans="1:14" ht="14.25" x14ac:dyDescent="0.2">
      <c r="A391" s="67" t="s">
        <v>30</v>
      </c>
      <c r="B391" s="68" t="s">
        <v>13</v>
      </c>
      <c r="C391" s="67" t="s">
        <v>14</v>
      </c>
      <c r="D391" s="66">
        <v>230</v>
      </c>
      <c r="E391" s="72">
        <v>32.434100000000001</v>
      </c>
      <c r="F391" s="67">
        <v>25</v>
      </c>
      <c r="G391" s="67">
        <v>7</v>
      </c>
      <c r="H391" s="67">
        <v>7</v>
      </c>
      <c r="I391" s="72">
        <v>2.7892099999999997</v>
      </c>
    </row>
    <row r="392" spans="1:14" ht="14.25" x14ac:dyDescent="0.2">
      <c r="A392" s="67" t="s">
        <v>30</v>
      </c>
      <c r="B392" s="68" t="s">
        <v>13</v>
      </c>
      <c r="C392" s="67" t="s">
        <v>14</v>
      </c>
      <c r="D392" s="66">
        <v>230</v>
      </c>
      <c r="E392" s="72">
        <v>40.6479</v>
      </c>
      <c r="F392" s="67">
        <v>25</v>
      </c>
      <c r="G392" s="67">
        <v>7</v>
      </c>
      <c r="H392" s="67">
        <v>7</v>
      </c>
      <c r="I392" s="72">
        <v>3.7807599999999999</v>
      </c>
    </row>
    <row r="393" spans="1:14" ht="14.25" x14ac:dyDescent="0.2">
      <c r="A393" s="67" t="s">
        <v>30</v>
      </c>
      <c r="B393" s="68" t="s">
        <v>13</v>
      </c>
      <c r="C393" s="67" t="s">
        <v>14</v>
      </c>
      <c r="D393" s="10">
        <v>214</v>
      </c>
      <c r="E393" s="72">
        <v>17.177399999999999</v>
      </c>
      <c r="F393" s="67">
        <v>25</v>
      </c>
      <c r="G393" s="67">
        <v>7</v>
      </c>
      <c r="H393" s="67">
        <v>7</v>
      </c>
      <c r="I393" s="72">
        <v>2.0141200000000001</v>
      </c>
    </row>
    <row r="394" spans="1:14" ht="14.25" x14ac:dyDescent="0.2">
      <c r="A394" s="67" t="s">
        <v>30</v>
      </c>
      <c r="B394" s="68" t="s">
        <v>13</v>
      </c>
      <c r="C394" s="67" t="s">
        <v>14</v>
      </c>
      <c r="D394" s="66">
        <v>214</v>
      </c>
      <c r="E394" s="72">
        <v>21.985099999999999</v>
      </c>
      <c r="F394" s="67">
        <v>25</v>
      </c>
      <c r="G394" s="67">
        <v>7</v>
      </c>
      <c r="H394" s="67">
        <v>7</v>
      </c>
      <c r="I394" s="72">
        <v>2.5994099999999998</v>
      </c>
    </row>
    <row r="395" spans="1:14" ht="14.25" x14ac:dyDescent="0.2">
      <c r="A395" s="67" t="s">
        <v>30</v>
      </c>
      <c r="B395" s="68" t="s">
        <v>13</v>
      </c>
      <c r="C395" s="67" t="s">
        <v>14</v>
      </c>
      <c r="D395" s="66">
        <v>214</v>
      </c>
      <c r="E395" s="72">
        <v>26.8734</v>
      </c>
      <c r="F395" s="67">
        <v>25</v>
      </c>
      <c r="G395" s="67">
        <v>7</v>
      </c>
      <c r="H395" s="67">
        <v>7</v>
      </c>
      <c r="I395" s="72">
        <v>3.5632700000000002</v>
      </c>
    </row>
    <row r="396" spans="1:14" ht="14.25" x14ac:dyDescent="0.2">
      <c r="A396" s="67" t="s">
        <v>30</v>
      </c>
      <c r="B396" s="68" t="s">
        <v>13</v>
      </c>
      <c r="C396" s="67" t="s">
        <v>14</v>
      </c>
      <c r="D396" s="66">
        <v>214</v>
      </c>
      <c r="E396" s="72">
        <v>31.697199999999999</v>
      </c>
      <c r="F396" s="67">
        <v>25</v>
      </c>
      <c r="G396" s="67">
        <v>7</v>
      </c>
      <c r="H396" s="67">
        <v>7</v>
      </c>
      <c r="I396" s="72">
        <v>4.2139500000000005</v>
      </c>
    </row>
    <row r="397" spans="1:14" s="66" customFormat="1" ht="15.75" x14ac:dyDescent="0.2">
      <c r="A397" s="67" t="s">
        <v>37</v>
      </c>
      <c r="B397" s="68" t="s">
        <v>13</v>
      </c>
      <c r="C397" s="68" t="s">
        <v>14</v>
      </c>
      <c r="D397" s="67">
        <v>222</v>
      </c>
      <c r="E397" s="74">
        <v>2.9921700000000002</v>
      </c>
      <c r="F397" s="67">
        <v>25</v>
      </c>
      <c r="G397" s="67">
        <v>7.2</v>
      </c>
      <c r="H397" s="67">
        <v>6</v>
      </c>
      <c r="I397" s="74">
        <v>0.81114799999999998</v>
      </c>
      <c r="J397" s="68">
        <v>0.36</v>
      </c>
      <c r="K397" s="68"/>
      <c r="L397" s="68"/>
      <c r="M397" s="59" t="s">
        <v>198</v>
      </c>
    </row>
    <row r="398" spans="1:14" s="66" customFormat="1" ht="15.75" x14ac:dyDescent="0.2">
      <c r="A398" s="67" t="s">
        <v>37</v>
      </c>
      <c r="B398" s="68" t="s">
        <v>13</v>
      </c>
      <c r="C398" s="68" t="s">
        <v>14</v>
      </c>
      <c r="D398" s="67">
        <v>222</v>
      </c>
      <c r="E398" s="74">
        <v>6.0029399999999997</v>
      </c>
      <c r="F398" s="67">
        <v>25</v>
      </c>
      <c r="G398" s="67">
        <v>7.2</v>
      </c>
      <c r="H398" s="67">
        <v>6</v>
      </c>
      <c r="I398" s="74">
        <v>1.3815</v>
      </c>
      <c r="J398" s="68">
        <v>0.36</v>
      </c>
      <c r="K398" s="68"/>
      <c r="L398" s="68"/>
      <c r="M398" s="69"/>
    </row>
    <row r="399" spans="1:14" s="66" customFormat="1" ht="15.75" x14ac:dyDescent="0.2">
      <c r="A399" s="67" t="s">
        <v>37</v>
      </c>
      <c r="B399" s="68" t="s">
        <v>13</v>
      </c>
      <c r="C399" s="68" t="s">
        <v>14</v>
      </c>
      <c r="D399" s="67">
        <v>222</v>
      </c>
      <c r="E399" s="74">
        <v>8.9970599999999994</v>
      </c>
      <c r="F399" s="67">
        <v>25</v>
      </c>
      <c r="G399" s="67">
        <v>7.2</v>
      </c>
      <c r="H399" s="67">
        <v>6</v>
      </c>
      <c r="I399" s="74">
        <v>2.2497500000000001</v>
      </c>
      <c r="J399" s="68">
        <v>0.36</v>
      </c>
      <c r="K399" s="68"/>
      <c r="L399" s="68"/>
      <c r="M399" s="69"/>
    </row>
    <row r="400" spans="1:14" s="66" customFormat="1" ht="15.75" x14ac:dyDescent="0.2">
      <c r="A400" s="67" t="s">
        <v>37</v>
      </c>
      <c r="B400" s="68" t="s">
        <v>13</v>
      </c>
      <c r="C400" s="68" t="s">
        <v>14</v>
      </c>
      <c r="D400" s="67">
        <v>222</v>
      </c>
      <c r="E400" s="74">
        <v>11.991199999999999</v>
      </c>
      <c r="F400" s="67">
        <v>25</v>
      </c>
      <c r="G400" s="67">
        <v>7.2</v>
      </c>
      <c r="H400" s="67">
        <v>6</v>
      </c>
      <c r="I400" s="74">
        <v>3.1902300000000001</v>
      </c>
      <c r="J400" s="68">
        <v>0.36</v>
      </c>
      <c r="K400" s="68"/>
      <c r="L400" s="68"/>
      <c r="M400" s="69"/>
    </row>
    <row r="401" spans="1:13" s="66" customFormat="1" ht="15.75" x14ac:dyDescent="0.2">
      <c r="A401" s="67" t="s">
        <v>37</v>
      </c>
      <c r="B401" s="68" t="s">
        <v>13</v>
      </c>
      <c r="C401" s="68" t="s">
        <v>14</v>
      </c>
      <c r="D401" s="67">
        <v>285</v>
      </c>
      <c r="E401" s="74">
        <v>2.9755400000000001</v>
      </c>
      <c r="F401" s="67">
        <v>25</v>
      </c>
      <c r="G401" s="67">
        <v>7.2</v>
      </c>
      <c r="H401" s="67">
        <v>6</v>
      </c>
      <c r="I401" s="74">
        <v>0.49516700000000002</v>
      </c>
      <c r="J401" s="68">
        <v>0.23</v>
      </c>
      <c r="K401" s="68"/>
      <c r="L401" s="68"/>
      <c r="M401" s="69"/>
    </row>
    <row r="402" spans="1:13" s="66" customFormat="1" ht="15.75" x14ac:dyDescent="0.2">
      <c r="A402" s="67" t="s">
        <v>37</v>
      </c>
      <c r="B402" s="68" t="s">
        <v>13</v>
      </c>
      <c r="C402" s="68" t="s">
        <v>14</v>
      </c>
      <c r="D402" s="67">
        <v>285</v>
      </c>
      <c r="E402" s="74">
        <v>6.0029399999999997</v>
      </c>
      <c r="F402" s="67">
        <v>25</v>
      </c>
      <c r="G402" s="67">
        <v>7.2</v>
      </c>
      <c r="H402" s="67">
        <v>6</v>
      </c>
      <c r="I402" s="74">
        <v>0.812747</v>
      </c>
      <c r="J402" s="68">
        <v>0.23</v>
      </c>
      <c r="K402" s="68"/>
      <c r="L402" s="68"/>
      <c r="M402" s="69"/>
    </row>
    <row r="403" spans="1:13" s="66" customFormat="1" ht="15.75" x14ac:dyDescent="0.2">
      <c r="A403" s="67" t="s">
        <v>37</v>
      </c>
      <c r="B403" s="68" t="s">
        <v>13</v>
      </c>
      <c r="C403" s="68" t="s">
        <v>14</v>
      </c>
      <c r="D403" s="67">
        <v>285</v>
      </c>
      <c r="E403" s="74">
        <v>9.0137</v>
      </c>
      <c r="F403" s="67">
        <v>25</v>
      </c>
      <c r="G403" s="67">
        <v>7.2</v>
      </c>
      <c r="H403" s="67">
        <v>6</v>
      </c>
      <c r="I403" s="74">
        <v>1.4462900000000001</v>
      </c>
      <c r="J403" s="68">
        <v>0.23</v>
      </c>
      <c r="K403" s="68"/>
      <c r="L403" s="68"/>
      <c r="M403" s="69"/>
    </row>
    <row r="404" spans="1:13" s="66" customFormat="1" ht="15.75" x14ac:dyDescent="0.2">
      <c r="A404" s="67" t="s">
        <v>37</v>
      </c>
      <c r="B404" s="68" t="s">
        <v>13</v>
      </c>
      <c r="C404" s="68" t="s">
        <v>14</v>
      </c>
      <c r="D404" s="67">
        <v>285</v>
      </c>
      <c r="E404" s="74">
        <v>11.991199999999999</v>
      </c>
      <c r="F404" s="67">
        <v>25</v>
      </c>
      <c r="G404" s="67">
        <v>7.2</v>
      </c>
      <c r="H404" s="67">
        <v>6</v>
      </c>
      <c r="I404" s="74">
        <v>2.2874500000000002</v>
      </c>
      <c r="J404" s="68">
        <v>0.23</v>
      </c>
      <c r="K404" s="68"/>
      <c r="L404" s="68"/>
      <c r="M404" s="69"/>
    </row>
    <row r="405" spans="1:13" s="66" customFormat="1" ht="15.75" x14ac:dyDescent="0.2">
      <c r="A405" s="67" t="s">
        <v>37</v>
      </c>
      <c r="B405" s="68" t="s">
        <v>13</v>
      </c>
      <c r="C405" s="68" t="s">
        <v>14</v>
      </c>
      <c r="D405" s="67">
        <v>265</v>
      </c>
      <c r="E405" s="74">
        <v>2.9921700000000002</v>
      </c>
      <c r="F405" s="67">
        <v>25</v>
      </c>
      <c r="G405" s="67">
        <v>7.2</v>
      </c>
      <c r="H405" s="67">
        <v>6</v>
      </c>
      <c r="I405" s="74">
        <v>0.648648</v>
      </c>
      <c r="J405" s="68">
        <v>0.51</v>
      </c>
      <c r="K405" s="68"/>
      <c r="L405" s="68"/>
      <c r="M405" s="69"/>
    </row>
    <row r="406" spans="1:13" s="66" customFormat="1" ht="15.75" x14ac:dyDescent="0.2">
      <c r="A406" s="67" t="s">
        <v>37</v>
      </c>
      <c r="B406" s="68" t="s">
        <v>13</v>
      </c>
      <c r="C406" s="68" t="s">
        <v>14</v>
      </c>
      <c r="D406" s="67">
        <v>265</v>
      </c>
      <c r="E406" s="74">
        <v>5.95303</v>
      </c>
      <c r="F406" s="67">
        <v>25</v>
      </c>
      <c r="G406" s="67">
        <v>7.2</v>
      </c>
      <c r="H406" s="67">
        <v>6</v>
      </c>
      <c r="I406" s="74">
        <v>1.7516099999999999</v>
      </c>
      <c r="J406" s="68">
        <v>0.51</v>
      </c>
      <c r="K406" s="68"/>
      <c r="L406" s="68"/>
      <c r="M406" s="69"/>
    </row>
    <row r="407" spans="1:13" s="66" customFormat="1" ht="15.75" x14ac:dyDescent="0.2">
      <c r="A407" s="67" t="s">
        <v>37</v>
      </c>
      <c r="B407" s="68" t="s">
        <v>13</v>
      </c>
      <c r="C407" s="68" t="s">
        <v>14</v>
      </c>
      <c r="D407" s="67">
        <v>265</v>
      </c>
      <c r="E407" s="74">
        <v>8.9970599999999994</v>
      </c>
      <c r="F407" s="67">
        <v>25</v>
      </c>
      <c r="G407" s="67">
        <v>7.2</v>
      </c>
      <c r="H407" s="67">
        <v>6</v>
      </c>
      <c r="I407" s="74">
        <v>3.35114</v>
      </c>
      <c r="J407" s="68">
        <v>0.51</v>
      </c>
      <c r="K407" s="68"/>
      <c r="L407" s="68"/>
      <c r="M407" s="69"/>
    </row>
    <row r="408" spans="1:13" s="66" customFormat="1" ht="15.75" x14ac:dyDescent="0.2">
      <c r="A408" s="67" t="s">
        <v>37</v>
      </c>
      <c r="B408" s="68" t="s">
        <v>13</v>
      </c>
      <c r="C408" s="68" t="s">
        <v>14</v>
      </c>
      <c r="D408" s="67">
        <v>265</v>
      </c>
      <c r="E408" s="74">
        <v>11.991199999999999</v>
      </c>
      <c r="F408" s="67">
        <v>25</v>
      </c>
      <c r="G408" s="67">
        <v>7.2</v>
      </c>
      <c r="H408" s="67">
        <v>6</v>
      </c>
      <c r="I408" s="74">
        <v>5.2666199999999996</v>
      </c>
      <c r="J408" s="68">
        <v>0.51</v>
      </c>
      <c r="K408" s="68"/>
      <c r="L408" s="68"/>
      <c r="M408" s="69"/>
    </row>
    <row r="409" spans="1:13" s="66" customFormat="1" ht="15.75" x14ac:dyDescent="0.2">
      <c r="A409" s="67" t="s">
        <v>37</v>
      </c>
      <c r="B409" s="68" t="s">
        <v>13</v>
      </c>
      <c r="C409" s="68" t="s">
        <v>14</v>
      </c>
      <c r="D409" s="67">
        <v>254</v>
      </c>
      <c r="E409" s="74">
        <v>2.9755400000000001</v>
      </c>
      <c r="F409" s="67">
        <v>25</v>
      </c>
      <c r="G409" s="67">
        <v>7.2</v>
      </c>
      <c r="H409" s="67">
        <v>6</v>
      </c>
      <c r="I409" s="74">
        <v>0.36877799999999999</v>
      </c>
      <c r="J409" s="68">
        <v>0.3</v>
      </c>
      <c r="K409" s="68"/>
      <c r="L409" s="68"/>
      <c r="M409" s="69"/>
    </row>
    <row r="410" spans="1:13" s="66" customFormat="1" ht="15.75" x14ac:dyDescent="0.2">
      <c r="A410" s="67" t="s">
        <v>37</v>
      </c>
      <c r="B410" s="68" t="s">
        <v>13</v>
      </c>
      <c r="C410" s="68" t="s">
        <v>14</v>
      </c>
      <c r="D410" s="67">
        <v>254</v>
      </c>
      <c r="E410" s="74">
        <v>5.9863</v>
      </c>
      <c r="F410" s="67">
        <v>25</v>
      </c>
      <c r="G410" s="67">
        <v>7.2</v>
      </c>
      <c r="H410" s="67">
        <v>6</v>
      </c>
      <c r="I410" s="74">
        <v>0.83982100000000004</v>
      </c>
      <c r="J410" s="68">
        <v>0.3</v>
      </c>
      <c r="K410" s="68"/>
      <c r="L410" s="68"/>
      <c r="M410" s="69"/>
    </row>
    <row r="411" spans="1:13" s="66" customFormat="1" ht="15.75" x14ac:dyDescent="0.2">
      <c r="A411" s="67" t="s">
        <v>37</v>
      </c>
      <c r="B411" s="68" t="s">
        <v>13</v>
      </c>
      <c r="C411" s="68" t="s">
        <v>14</v>
      </c>
      <c r="D411" s="67">
        <v>254</v>
      </c>
      <c r="E411" s="74">
        <v>8.9970599999999994</v>
      </c>
      <c r="F411" s="67">
        <v>25</v>
      </c>
      <c r="G411" s="67">
        <v>7.2</v>
      </c>
      <c r="H411" s="67">
        <v>6</v>
      </c>
      <c r="I411" s="74">
        <v>1.9337800000000001</v>
      </c>
      <c r="J411" s="68">
        <v>0.3</v>
      </c>
      <c r="K411" s="68"/>
      <c r="L411" s="68"/>
      <c r="M411" s="69"/>
    </row>
    <row r="412" spans="1:13" s="66" customFormat="1" ht="15.75" x14ac:dyDescent="0.2">
      <c r="A412" s="67" t="s">
        <v>37</v>
      </c>
      <c r="B412" s="68" t="s">
        <v>13</v>
      </c>
      <c r="C412" s="68" t="s">
        <v>14</v>
      </c>
      <c r="D412" s="67">
        <v>254</v>
      </c>
      <c r="E412" s="74">
        <v>11.974600000000001</v>
      </c>
      <c r="F412" s="67">
        <v>25</v>
      </c>
      <c r="G412" s="67">
        <v>7.2</v>
      </c>
      <c r="H412" s="67">
        <v>6</v>
      </c>
      <c r="I412" s="74">
        <v>3.2173099999999999</v>
      </c>
      <c r="J412" s="68">
        <v>0.3</v>
      </c>
      <c r="K412" s="68"/>
      <c r="L412" s="68"/>
      <c r="M412" s="69"/>
    </row>
  </sheetData>
  <autoFilter ref="A1:M412" xr:uid="{D191F99B-57B0-40F4-B1B2-EDFFF93DA447}"/>
  <phoneticPr fontId="1" type="noConversion"/>
  <hyperlinks>
    <hyperlink ref="M2" r:id="rId1" xr:uid="{1D97D103-F79B-468B-B70F-5F25289F0634}"/>
    <hyperlink ref="M3" r:id="rId2" xr:uid="{62133AD2-1CAB-4BD4-810E-A3687327CCB9}"/>
    <hyperlink ref="M4" r:id="rId3" xr:uid="{4C96612B-16F3-44EB-B473-17520453D147}"/>
    <hyperlink ref="M5" r:id="rId4" xr:uid="{0111201A-A561-43C3-99FE-E36E4652A31E}"/>
    <hyperlink ref="M83" r:id="rId5" xr:uid="{5975CCA8-B7F3-4330-A78C-A6C116800A6C}"/>
    <hyperlink ref="M86" r:id="rId6" xr:uid="{78AA11C2-659F-470A-8A53-2DD47C9F193F}"/>
    <hyperlink ref="M184" r:id="rId7" xr:uid="{DBEC52E1-CCAA-428D-8A30-BBD2E3D1B2E1}"/>
    <hyperlink ref="M188" r:id="rId8" xr:uid="{F5BD9219-05B3-4B09-B57A-34CA84ADDC17}"/>
    <hyperlink ref="M206" r:id="rId9" display="https://www.sciencedirect.com/science/article/pii/S0043135404001472" xr:uid="{679642C1-FB2C-489E-BEA0-F493A6AB4253}"/>
    <hyperlink ref="M226" r:id="rId10" display="https://iwaponline.com/jwh/article/8/3/479/18127/Demonstration-and-evaluation-of-germicidal-UV-LEDs" xr:uid="{26D02F70-60EE-497D-B182-74D8EECCE1E0}"/>
    <hyperlink ref="M227" r:id="rId11" display="https://iwaponline.com/jwh/article/8/3/479/18127/Demonstration-and-evaluation-of-germicidal-UV-LEDs" xr:uid="{C0F6B047-81D8-4C6B-9AD3-38604A119BE0}"/>
    <hyperlink ref="M236" r:id="rId12" display="https://www.sciencedirect.com/science/article/pii/S0043135410008328?via%3Dihub" xr:uid="{6109424A-A9F7-4FA0-8728-FE05D06AC69C}"/>
    <hyperlink ref="M249" r:id="rId13" display="https://iwaponline.com/jwrd/article/5/1/17/28727/Comparison-of-ultraviolet-light-emitting-diodes" xr:uid="{274FA425-D8FC-439A-AA49-AF957C08C127}"/>
    <hyperlink ref="M281" r:id="rId14" display="https://www.sciencedirect.com/science/article/pii/S0043135417307856?via%3Dihub" xr:uid="{E01AE159-4923-4D26-B5FE-C3F589806CF0}"/>
    <hyperlink ref="M304" r:id="rId15" xr:uid="{257912DA-3E55-46DC-971A-F287C098D8E8}"/>
    <hyperlink ref="M305" r:id="rId16" display="https://www.sciencedirect.com/science/article/pii/S0048969718333382?via%3Dihub" xr:uid="{47A02B64-0A36-41FE-AF0E-D33B680D9AAB}"/>
    <hyperlink ref="M319" r:id="rId17" display="https://iwaponline.com/ws/article-abstract/19/5/1507/65644/Inactivation-of-health-related-microorganisms-in?redirectedFrom=fulltext" xr:uid="{C5E0B979-736A-4C5D-B4DA-EFB869D4B50A}"/>
    <hyperlink ref="L367" r:id="rId18" location="s0050" display="https://www.sciencedirect.com/science/article/pii/S1385894720336147 - s0050" xr:uid="{2D8429B6-D26A-43AE-A3A7-46A8EE92EF58}"/>
    <hyperlink ref="L372" r:id="rId19" location="s0010" display="https://www.sciencedirect.com/science/article/pii/S0048969718318916?via%3Dihub - s0010" xr:uid="{0A3B6521-1188-4182-91B7-AF3C13FD53F8}"/>
    <hyperlink ref="M237" r:id="rId20" location="fig6" xr:uid="{A4AEDE4B-E11F-4B5A-B815-3A8230DD37EC}"/>
    <hyperlink ref="M238" r:id="rId21" location="fig6" xr:uid="{3AFD1B6D-0C65-40C0-92D5-E9BF1D074329}"/>
    <hyperlink ref="M185" r:id="rId22" xr:uid="{F65CE544-3F4D-4077-AD6E-5D12FE3A6F27}"/>
    <hyperlink ref="M186" r:id="rId23" xr:uid="{125DDEDB-926B-4AD8-A89C-863A395696F1}"/>
    <hyperlink ref="M187" r:id="rId24" xr:uid="{FAB07125-C7C5-4A4F-BA48-7C67EEF4F1EE}"/>
    <hyperlink ref="M189" r:id="rId25" xr:uid="{BEABFF7A-01D6-47FC-94D2-9BF411E214EE}"/>
    <hyperlink ref="M190" r:id="rId26" xr:uid="{2A2DEEDF-C208-4F20-8E8E-2EBF4DD46E2E}"/>
    <hyperlink ref="M191" r:id="rId27" xr:uid="{27EA1B4D-569B-46ED-90D4-1BBB47A90FC3}"/>
    <hyperlink ref="M192" r:id="rId28" xr:uid="{D0D175E5-E339-4881-9512-E41F7534EB7E}"/>
    <hyperlink ref="M193" r:id="rId29" xr:uid="{12E8E629-D46C-4681-95C4-2587BD504D3C}"/>
    <hyperlink ref="M194" r:id="rId30" xr:uid="{22A4BE83-1956-4258-8103-64546F9B2E1E}"/>
    <hyperlink ref="M195" r:id="rId31" xr:uid="{A7FBB8C2-EBFF-491E-B8EA-49185AD3F195}"/>
    <hyperlink ref="M279" r:id="rId32" display="https://www.sciencedirect.com/science/article/pii/S0043135417307856?via%3Dihub" xr:uid="{34C69557-28D6-4E71-BD7F-38B3EC16E9C4}"/>
    <hyperlink ref="M280" r:id="rId33" display="https://www.sciencedirect.com/science/article/pii/S0043135417307856?via%3Dihub" xr:uid="{7719266C-DE84-445A-A0EA-CF1E5F8B7E61}"/>
    <hyperlink ref="M282" r:id="rId34" display="https://www.sciencedirect.com/science/article/pii/S0043135417307856?via%3Dihub" xr:uid="{7DD4630A-BD52-44D4-8046-6A57057924B4}"/>
    <hyperlink ref="M283:M293" r:id="rId35" display="https://www.sciencedirect.com/science/article/pii/S0043135417307856?via%3Dihub" xr:uid="{E380B642-24BC-4DBD-8DA0-FE5F6D26FDBC}"/>
    <hyperlink ref="M294" r:id="rId36" xr:uid="{ED8191F2-593B-4D0F-94CE-4E514F982CD5}"/>
    <hyperlink ref="M295" r:id="rId37" xr:uid="{B294300D-C603-4879-81CA-1DCC51243FAD}"/>
    <hyperlink ref="M296" r:id="rId38" xr:uid="{85A77DD4-EB6A-4BF5-A8D2-F324B5BD8F94}"/>
    <hyperlink ref="M300" r:id="rId39" xr:uid="{9A46FD8D-E17A-483D-AF57-E27ED8E2BBBB}"/>
    <hyperlink ref="M297" r:id="rId40" xr:uid="{B04D1D85-110D-4F38-964C-E2868FA71A55}"/>
    <hyperlink ref="M298" r:id="rId41" xr:uid="{5A1ACB09-3DDF-4770-B0A6-77BAE01753A8}"/>
    <hyperlink ref="M299" r:id="rId42" xr:uid="{656D90A0-34F5-4A72-8967-138CE9282C1D}"/>
    <hyperlink ref="M301" r:id="rId43" xr:uid="{ADC97988-7395-4F64-9323-EEF4A27D2034}"/>
    <hyperlink ref="M302" r:id="rId44" xr:uid="{2DCABC1E-4E0E-437C-9237-0B559459731A}"/>
    <hyperlink ref="M303" r:id="rId45" xr:uid="{871E3315-598B-4DA3-B321-AF24C08D41EF}"/>
    <hyperlink ref="M214:M225" r:id="rId46" display="https://www.sciencedirect.com/science/article/pii/S0043135420300890" xr:uid="{6F51E670-DA92-4CAF-923A-8754CF8FF78B}"/>
    <hyperlink ref="M6" r:id="rId47" display="https://www.sciencedirect.com/science/article/pii/S0043135417309752?via%3Dihub" xr:uid="{079F7A1B-8B36-477C-97D2-462F9F4B89B2}"/>
    <hyperlink ref="M7" r:id="rId48" display="https://www.sciencedirect.com/science/article/pii/S0043135417309752?via%3Dihub" xr:uid="{07E4D45B-9A51-4201-8585-7F40840A0A29}"/>
    <hyperlink ref="M8" r:id="rId49" display="https://www.sciencedirect.com/science/article/pii/S0043135417309752?via%3Dihub" xr:uid="{50C2F4B7-CDE5-4F24-9B90-89F122172A01}"/>
    <hyperlink ref="M9" r:id="rId50" display="https://www.sciencedirect.com/science/article/pii/S0043135417309752?via%3Dihub" xr:uid="{04840820-C1B5-49F7-AD90-BEDB9CBBE42D}"/>
    <hyperlink ref="M10" r:id="rId51" display="https://www.sciencedirect.com/science/article/pii/S0043135417309752?via%3Dihub" xr:uid="{DB236388-7A86-47A9-8339-7454A5D3DD42}"/>
    <hyperlink ref="M11" r:id="rId52" display="https://www.sciencedirect.com/science/article/pii/S0043135417309752?via%3Dihub" xr:uid="{803D864E-8479-4DDD-A2C0-6414060DCE32}"/>
    <hyperlink ref="M12" r:id="rId53" display="https://www.sciencedirect.com/science/article/pii/S0043135417309752?via%3Dihub" xr:uid="{9E095838-4306-4F12-A7B9-42FA9F79D8AB}"/>
    <hyperlink ref="M13" r:id="rId54" display="https://www.sciencedirect.com/science/article/pii/S0043135417309752?via%3Dihub" xr:uid="{5A364D03-A033-49B0-B27B-33B2902A7F1D}"/>
    <hyperlink ref="M14" r:id="rId55" display="https://www.sciencedirect.com/science/article/pii/S0043135417309752?via%3Dihub" xr:uid="{E1260FC8-AB9B-4ECB-B224-AB28FE248D68}"/>
    <hyperlink ref="M15" r:id="rId56" display="https://www.sciencedirect.com/science/article/pii/S0043135417309752?via%3Dihub" xr:uid="{8DA78F73-90CB-421D-9106-DFF25BD33841}"/>
    <hyperlink ref="M16" r:id="rId57" display="https://www.sciencedirect.com/science/article/pii/S0043135417309752?via%3Dihub" xr:uid="{9D6921CC-4326-4BC3-8108-026B8D1D889A}"/>
    <hyperlink ref="M17" r:id="rId58" display="https://www.sciencedirect.com/science/article/pii/S0043135417309752?via%3Dihub" xr:uid="{A97DB736-3269-421A-A850-A6B9C169AB3E}"/>
    <hyperlink ref="M18" r:id="rId59" display="https://www.sciencedirect.com/science/article/pii/S0043135417309752?via%3Dihub" xr:uid="{B81994C9-9DFC-46F0-8731-2C10FF22E6CC}"/>
    <hyperlink ref="M19" r:id="rId60" display="https://www.sciencedirect.com/science/article/pii/S0043135417309752?via%3Dihub" xr:uid="{AD01BD36-F763-4B86-9211-5DE771CD1B05}"/>
    <hyperlink ref="M20" r:id="rId61" display="https://www.sciencedirect.com/science/article/pii/S0043135417309752?via%3Dihub" xr:uid="{76A447DF-4DB6-48F0-BA84-6418EF9CD00A}"/>
    <hyperlink ref="M21" r:id="rId62" display="https://www.sciencedirect.com/science/article/pii/S0043135417309752?via%3Dihub" xr:uid="{E8A2F125-7B96-4CCD-8D20-C9242FD93F67}"/>
    <hyperlink ref="M22" r:id="rId63" display="https://www.sciencedirect.com/science/article/pii/S0043135417309752?via%3Dihub" xr:uid="{C30F9DB7-18FE-4D53-8809-5D14C936A051}"/>
    <hyperlink ref="M23" r:id="rId64" display="https://www.sciencedirect.com/science/article/pii/S0043135417309752?via%3Dihub" xr:uid="{831AEB37-D052-4086-B4C8-7A9955CDDA4B}"/>
    <hyperlink ref="M24" r:id="rId65" display="https://www.sciencedirect.com/science/article/pii/S0043135417309752?via%3Dihub" xr:uid="{8A1CB8E6-8B44-4BAD-BF2A-D16370111D6F}"/>
    <hyperlink ref="M25" r:id="rId66" display="https://www.sciencedirect.com/science/article/pii/S0043135417309752?via%3Dihub" xr:uid="{AFAE9C4A-22D5-49C3-BE69-5D6480CBFFDA}"/>
    <hyperlink ref="M26" r:id="rId67" display="https://www.sciencedirect.com/science/article/pii/S0043135417309752?via%3Dihub" xr:uid="{233C120D-B27C-4404-8217-AA7586CB8298}"/>
    <hyperlink ref="M27" r:id="rId68" display="https://www.sciencedirect.com/science/article/pii/S0043135417309752?via%3Dihub" xr:uid="{A5E4DDF8-DFD1-40C7-A9A2-35917979A9B9}"/>
    <hyperlink ref="M28" r:id="rId69" display="https://www.sciencedirect.com/science/article/pii/S0043135417309752?via%3Dihub" xr:uid="{BB30397B-D9E2-458A-8FA4-D3D8B180AB89}"/>
    <hyperlink ref="M29" r:id="rId70" display="https://www.sciencedirect.com/science/article/pii/S0043135417309752?via%3Dihub" xr:uid="{4E026090-E1DB-4315-8F05-F64C0890B9D1}"/>
    <hyperlink ref="M30" r:id="rId71" display="https://www.sciencedirect.com/science/article/pii/S0043135417309752?via%3Dihub" xr:uid="{04315B89-A9AF-4844-9EE7-02FFBE5E85FF}"/>
    <hyperlink ref="M31" r:id="rId72" display="https://www.sciencedirect.com/science/article/pii/S0043135417309752?via%3Dihub" xr:uid="{6D56F0DC-5B50-4985-BDF0-FF389A8211D9}"/>
    <hyperlink ref="M32" r:id="rId73" display="https://www.sciencedirect.com/science/article/pii/S0043135417309752?via%3Dihub" xr:uid="{8FC1236D-7DF8-456B-97CB-86724402AF51}"/>
    <hyperlink ref="M33" r:id="rId74" display="https://www.sciencedirect.com/science/article/pii/S0043135417309752?via%3Dihub" xr:uid="{3C4DBF83-FFAB-4C8E-B426-FA421AF67DB3}"/>
    <hyperlink ref="M34" r:id="rId75" display="https://www.sciencedirect.com/science/article/pii/S0043135417309752?via%3Dihub" xr:uid="{B7989757-4770-47FB-AFED-CC084766FF8A}"/>
    <hyperlink ref="M35" r:id="rId76" display="https://www.sciencedirect.com/science/article/pii/S0043135417309752?via%3Dihub" xr:uid="{90264652-9373-4E8E-81D7-A85C5B52AD76}"/>
    <hyperlink ref="M36" r:id="rId77" display="https://www.sciencedirect.com/science/article/pii/S0043135417309752?via%3Dihub" xr:uid="{9AC8A1DA-BEA3-4C9A-ABD8-74E7B4CAA8D5}"/>
    <hyperlink ref="M37" r:id="rId78" display="https://www.sciencedirect.com/science/article/pii/S0043135417309752?via%3Dihub" xr:uid="{EA837CCB-DA08-45FF-8EB5-A152E6B027DD}"/>
    <hyperlink ref="M38" r:id="rId79" display="https://www.sciencedirect.com/science/article/pii/S0043135417309752?via%3Dihub" xr:uid="{6F08E3F7-0A7F-4B96-BA35-5F26A8EB93FE}"/>
    <hyperlink ref="M39" r:id="rId80" display="https://www.sciencedirect.com/science/article/pii/S0043135417309752?via%3Dihub" xr:uid="{75065EE0-57E2-4CBE-A7C9-5444BE6B29B9}"/>
    <hyperlink ref="M40" r:id="rId81" display="https://www.sciencedirect.com/science/article/pii/S0043135417309752?via%3Dihub" xr:uid="{8D8251AD-CD04-4DA3-8A6C-C65522C6D288}"/>
    <hyperlink ref="M41" r:id="rId82" display="https://www.sciencedirect.com/science/article/pii/S0043135417309752?via%3Dihub" xr:uid="{B0C00AEF-36E4-4E4F-8D9D-0ACA585B4693}"/>
    <hyperlink ref="M42" r:id="rId83" display="https://www.sciencedirect.com/science/article/pii/S0043135417309752?via%3Dihub" xr:uid="{2B3E0CC3-CEF9-4FCC-B1AD-6FB4F80DC552}"/>
    <hyperlink ref="M43" r:id="rId84" display="https://www.sciencedirect.com/science/article/pii/S0043135417309752?via%3Dihub" xr:uid="{5C2E58A0-3C64-4BA2-B2B4-2042152405E4}"/>
    <hyperlink ref="M44" r:id="rId85" display="https://www.sciencedirect.com/science/article/pii/S0043135417309752?via%3Dihub" xr:uid="{25E3D753-86CE-46AF-990F-989615550BD1}"/>
    <hyperlink ref="M45" r:id="rId86" display="https://www.sciencedirect.com/science/article/pii/S0043135417309752?via%3Dihub" xr:uid="{5369B357-3B32-4993-B4DC-C93039567322}"/>
    <hyperlink ref="M46" r:id="rId87" display="https://www.sciencedirect.com/science/article/pii/S0043135417309752?via%3Dihub" xr:uid="{ACDDDDF8-0A18-4371-A781-1C696ABA55E5}"/>
    <hyperlink ref="M47" r:id="rId88" display="https://www.sciencedirect.com/science/article/pii/S0043135417309752?via%3Dihub" xr:uid="{3169F2D1-BE4E-4D0C-9208-E777B1C5E187}"/>
    <hyperlink ref="M48" r:id="rId89" display="https://www.sciencedirect.com/science/article/pii/S0043135417309752?via%3Dihub" xr:uid="{087B85D9-E76E-42E3-A22E-B323416523C2}"/>
    <hyperlink ref="M49" r:id="rId90" display="https://www.sciencedirect.com/science/article/pii/S0043135417309752?via%3Dihub" xr:uid="{04577907-D1A8-449E-8B3E-0D397AABDCA3}"/>
    <hyperlink ref="M50" r:id="rId91" display="https://www.sciencedirect.com/science/article/pii/S0043135417309752?via%3Dihub" xr:uid="{5C3A0562-879B-49BC-AAE6-8146BBE27F7B}"/>
    <hyperlink ref="M51" r:id="rId92" display="https://www.sciencedirect.com/science/article/pii/S0043135417309752?via%3Dihub" xr:uid="{85CEF2C1-0B80-4889-BEEF-6A942DB13D80}"/>
    <hyperlink ref="M52" r:id="rId93" display="https://www.sciencedirect.com/science/article/pii/S0043135417309752?via%3Dihub" xr:uid="{1ABA838E-3B6C-49BF-B115-7325E6EB5CD4}"/>
    <hyperlink ref="M53" r:id="rId94" display="https://www.sciencedirect.com/science/article/pii/S0043135417309752?via%3Dihub" xr:uid="{2D69499F-6C5D-4090-AC45-4A310BFB0BB4}"/>
    <hyperlink ref="M54" r:id="rId95" display="https://www.sciencedirect.com/science/article/pii/S0043135417309752?via%3Dihub" xr:uid="{DEFC6FBE-7C56-4B37-9E66-4727418DCA59}"/>
    <hyperlink ref="M55" r:id="rId96" display="https://www.sciencedirect.com/science/article/pii/S0043135417309752?via%3Dihub" xr:uid="{9905FAB5-D2B9-46F2-8844-590C585516DF}"/>
    <hyperlink ref="M56" r:id="rId97" display="https://www.sciencedirect.com/science/article/pii/S0043135417309752?via%3Dihub" xr:uid="{7389AADB-A1F2-4282-B1F7-4E8A17EAD8F8}"/>
    <hyperlink ref="M57" r:id="rId98" display="https://www.sciencedirect.com/science/article/pii/S0043135417309752?via%3Dihub" xr:uid="{F8E5FC53-0431-47F9-B351-D42C096E3B24}"/>
    <hyperlink ref="M58" r:id="rId99" display="https://www.sciencedirect.com/science/article/pii/S0043135417309752?via%3Dihub" xr:uid="{B6E1124B-B07C-4BF4-9B63-9881DE3FC77D}"/>
    <hyperlink ref="M59" r:id="rId100" display="https://www.sciencedirect.com/science/article/pii/S0043135417309752?via%3Dihub" xr:uid="{9937CB80-4687-4885-A1D4-1E37AFF4D8E1}"/>
    <hyperlink ref="M60" r:id="rId101" display="https://www.sciencedirect.com/science/article/pii/S0043135417309752?via%3Dihub" xr:uid="{24702552-733B-48DA-BA7D-D6CA451F97CA}"/>
    <hyperlink ref="M61" r:id="rId102" display="https://www.sciencedirect.com/science/article/pii/S0043135417309752?via%3Dihub" xr:uid="{DA84666F-1B4A-453E-A0F7-D3AB4DD581D2}"/>
    <hyperlink ref="M62" r:id="rId103" display="https://www.sciencedirect.com/science/article/pii/S0043135417309752?via%3Dihub" xr:uid="{5549EBD7-6964-4872-ADCA-73F542861CF4}"/>
    <hyperlink ref="M63" r:id="rId104" display="https://www.sciencedirect.com/science/article/pii/S0043135417309752?via%3Dihub" xr:uid="{215AC938-A238-4513-9E59-C3EDFB42FE29}"/>
    <hyperlink ref="M64" r:id="rId105" display="https://www.sciencedirect.com/science/article/pii/S0043135417309752?via%3Dihub" xr:uid="{3E181AA9-D9B4-46F5-B881-C7F0B0EFEEF6}"/>
    <hyperlink ref="M65" r:id="rId106" display="https://www.sciencedirect.com/science/article/pii/S0043135417309752?via%3Dihub" xr:uid="{EDFE2AF6-2299-4914-90EF-376FF31616F6}"/>
    <hyperlink ref="M66" r:id="rId107" display="https://www.sciencedirect.com/science/article/pii/S0043135417309752?via%3Dihub" xr:uid="{BF2724B0-2409-4054-82A1-7466219074EA}"/>
    <hyperlink ref="M67" r:id="rId108" display="https://www.sciencedirect.com/science/article/pii/S0043135417309752?via%3Dihub" xr:uid="{1F1BBA7D-ADB6-493E-B14E-60868BFBD9B8}"/>
    <hyperlink ref="M68" r:id="rId109" display="https://www.sciencedirect.com/science/article/pii/S0043135417309752?via%3Dihub" xr:uid="{340FDD00-DFC0-4211-9C14-F983662E7F9D}"/>
    <hyperlink ref="M69" r:id="rId110" display="https://www.sciencedirect.com/science/article/pii/S0043135417309752?via%3Dihub" xr:uid="{618E642F-A953-47CF-9852-BD3CD4F027F8}"/>
    <hyperlink ref="M70" r:id="rId111" display="https://www.sciencedirect.com/science/article/pii/S0043135417309752?via%3Dihub" xr:uid="{A5C2DE8B-7DD0-467C-8333-4D79035C76A6}"/>
    <hyperlink ref="M382" r:id="rId112" display="https://academic.oup.com/jambio/article/101/5/995/6718289" xr:uid="{3F5B4B6E-4D48-4F18-9723-4D221758F62A}"/>
    <hyperlink ref="M253:M278" r:id="rId113" display="https://www.sciencedirect.com/science/article/pii/S0043135417307856?via%3Dihub" xr:uid="{CE0CD4A6-3D60-4BD6-84E8-ABACCE830211}"/>
    <hyperlink ref="M71" r:id="rId114" display="https://onlinelibrary.wiley.com/doi/epdf/10.1002/aheh.200600650" xr:uid="{95ABF834-D048-41A0-9B53-B66E93010618}"/>
    <hyperlink ref="M72" r:id="rId115" display="https://onlinelibrary.wiley.com/doi/epdf/10.1002/aheh.200600650" xr:uid="{E4A23F30-006C-4BE7-833C-D11EEAF5EA0D}"/>
    <hyperlink ref="M73" r:id="rId116" display="https://onlinelibrary.wiley.com/doi/epdf/10.1002/aheh.200600650" xr:uid="{969EE917-45F5-43F2-BA26-CB0E82EE0A2C}"/>
    <hyperlink ref="M74" r:id="rId117" display="https://onlinelibrary.wiley.com/doi/epdf/10.1002/aheh.200600650" xr:uid="{CF57192D-155B-465C-A8D6-C97553DF7C9E}"/>
    <hyperlink ref="M75:M82" r:id="rId118" display="https://onlinelibrary.wiley.com/doi/epdf/10.1002/aheh.200600650" xr:uid="{81A25567-CD05-406F-89ED-F4598BAC6749}"/>
    <hyperlink ref="M385" r:id="rId119" display="https://pubs.acs.org/doi/10.1021/es048446t" xr:uid="{66501A0B-5716-47CF-BEF0-D8A67A2F264A}"/>
    <hyperlink ref="N372" r:id="rId120" location="bb0180" display="https://www.sciencedirect.com/science/article/pii/S0048969718318916?via%3Dihub - bb0180" xr:uid="{F9FFC4E0-F7EB-437A-B69F-E5DC6DAE4C38}"/>
    <hyperlink ref="M397" r:id="rId121" display="https://www.sciencedirect.com/science/article/pii/S1385894722030716" xr:uid="{F755B4DB-3DFD-4F01-A426-A32ED862F7D1}"/>
  </hyperlinks>
  <pageMargins left="0.7" right="0.7" top="0.75" bottom="0.75" header="0.3" footer="0.3"/>
  <pageSetup paperSize="9" orientation="portrait" horizontalDpi="1200" verticalDpi="1200" r:id="rId1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A411"/>
  <sheetViews>
    <sheetView tabSelected="1" topLeftCell="A95" zoomScale="85" zoomScaleNormal="85" workbookViewId="0">
      <selection activeCell="B120" sqref="B120"/>
    </sheetView>
  </sheetViews>
  <sheetFormatPr defaultRowHeight="14.25" x14ac:dyDescent="0.2"/>
  <cols>
    <col min="1" max="1" width="19.625" bestFit="1" customWidth="1"/>
    <col min="2" max="2" width="22.875" bestFit="1" customWidth="1"/>
    <col min="3" max="3" width="18.5" bestFit="1" customWidth="1"/>
    <col min="4" max="4" width="18.5" style="5" customWidth="1"/>
    <col min="5" max="6" width="18.5" style="72" customWidth="1"/>
    <col min="7" max="10" width="18.5" style="5" customWidth="1"/>
    <col min="11" max="11" width="18.5" style="72" customWidth="1"/>
    <col min="12" max="87" width="18.5" style="5" customWidth="1"/>
    <col min="92" max="92" width="18.5" style="5" customWidth="1"/>
    <col min="120" max="120" width="9" style="10"/>
    <col min="121" max="121" width="15.25" style="10" bestFit="1" customWidth="1"/>
    <col min="122" max="122" width="15.25" style="10" customWidth="1"/>
    <col min="123" max="125" width="9" style="10"/>
    <col min="126" max="126" width="13.625" style="10" bestFit="1" customWidth="1"/>
    <col min="127" max="127" width="20.5" style="10" bestFit="1" customWidth="1"/>
    <col min="128" max="128" width="12.875" style="10" bestFit="1" customWidth="1"/>
    <col min="129" max="129" width="12.875" style="10" customWidth="1"/>
    <col min="130" max="130" width="25.375" style="10" bestFit="1" customWidth="1"/>
    <col min="131" max="131" width="30.625" style="10" bestFit="1" customWidth="1"/>
  </cols>
  <sheetData>
    <row r="1" spans="1:131" ht="18" x14ac:dyDescent="0.3">
      <c r="A1" s="73" t="s">
        <v>77</v>
      </c>
      <c r="B1" t="s">
        <v>78</v>
      </c>
      <c r="C1" t="s">
        <v>185</v>
      </c>
      <c r="D1" s="5" t="s">
        <v>206</v>
      </c>
      <c r="E1" s="72" t="s">
        <v>203</v>
      </c>
      <c r="F1" s="72" t="s">
        <v>189</v>
      </c>
      <c r="G1" s="5" t="s">
        <v>186</v>
      </c>
      <c r="H1" s="5" t="s">
        <v>187</v>
      </c>
      <c r="I1" s="5" t="s">
        <v>204</v>
      </c>
      <c r="J1" s="5" t="s">
        <v>93</v>
      </c>
      <c r="K1" s="72" t="s">
        <v>205</v>
      </c>
      <c r="L1" s="5" t="s">
        <v>99</v>
      </c>
      <c r="M1" s="5" t="s">
        <v>100</v>
      </c>
      <c r="N1" s="5" t="s">
        <v>101</v>
      </c>
      <c r="O1" s="5" t="s">
        <v>103</v>
      </c>
      <c r="P1" s="5" t="s">
        <v>104</v>
      </c>
      <c r="Q1" s="5" t="s">
        <v>105</v>
      </c>
      <c r="R1" s="5" t="s">
        <v>106</v>
      </c>
      <c r="S1" s="5" t="s">
        <v>107</v>
      </c>
      <c r="T1" s="5" t="s">
        <v>108</v>
      </c>
      <c r="U1" s="5" t="s">
        <v>109</v>
      </c>
      <c r="V1" s="5" t="s">
        <v>110</v>
      </c>
      <c r="W1" s="5" t="s">
        <v>111</v>
      </c>
      <c r="X1" s="5" t="s">
        <v>112</v>
      </c>
      <c r="Y1" s="5" t="s">
        <v>113</v>
      </c>
      <c r="Z1" s="5" t="s">
        <v>114</v>
      </c>
      <c r="AA1" s="5" t="s">
        <v>115</v>
      </c>
      <c r="AB1" s="5" t="s">
        <v>117</v>
      </c>
      <c r="AC1" s="5" t="s">
        <v>118</v>
      </c>
      <c r="AD1" s="5" t="s">
        <v>119</v>
      </c>
      <c r="AE1" s="5" t="s">
        <v>120</v>
      </c>
      <c r="AF1" s="5" t="s">
        <v>121</v>
      </c>
      <c r="AG1" s="5" t="s">
        <v>122</v>
      </c>
      <c r="AH1" s="5" t="s">
        <v>123</v>
      </c>
      <c r="AI1" s="5" t="s">
        <v>124</v>
      </c>
      <c r="AJ1" s="5" t="s">
        <v>125</v>
      </c>
      <c r="AK1" s="5" t="s">
        <v>126</v>
      </c>
      <c r="AL1" s="5" t="s">
        <v>127</v>
      </c>
      <c r="AM1" s="5" t="s">
        <v>128</v>
      </c>
      <c r="AN1" s="5" t="s">
        <v>129</v>
      </c>
      <c r="AO1" s="5" t="s">
        <v>130</v>
      </c>
      <c r="AP1" s="5" t="s">
        <v>131</v>
      </c>
      <c r="AQ1" s="5" t="s">
        <v>132</v>
      </c>
      <c r="AR1" s="5" t="s">
        <v>133</v>
      </c>
      <c r="AS1" s="5" t="s">
        <v>134</v>
      </c>
      <c r="AT1" s="5" t="s">
        <v>135</v>
      </c>
      <c r="AU1" s="5" t="s">
        <v>136</v>
      </c>
      <c r="AV1" s="5" t="s">
        <v>137</v>
      </c>
      <c r="AW1" s="5" t="s">
        <v>138</v>
      </c>
      <c r="AX1" s="5" t="s">
        <v>139</v>
      </c>
      <c r="AY1" s="5" t="s">
        <v>140</v>
      </c>
      <c r="AZ1" s="5" t="s">
        <v>141</v>
      </c>
      <c r="BA1" s="5" t="s">
        <v>142</v>
      </c>
      <c r="BB1" s="5" t="s">
        <v>143</v>
      </c>
      <c r="BC1" s="5" t="s">
        <v>144</v>
      </c>
      <c r="BD1" s="5" t="s">
        <v>145</v>
      </c>
      <c r="BE1" s="5" t="s">
        <v>146</v>
      </c>
      <c r="BF1" s="5" t="s">
        <v>147</v>
      </c>
      <c r="BG1" s="5" t="s">
        <v>148</v>
      </c>
      <c r="BH1" s="5" t="s">
        <v>149</v>
      </c>
      <c r="BI1" s="5" t="s">
        <v>150</v>
      </c>
      <c r="BJ1" s="5" t="s">
        <v>151</v>
      </c>
      <c r="BK1" s="5" t="s">
        <v>152</v>
      </c>
      <c r="BL1" s="5" t="s">
        <v>153</v>
      </c>
      <c r="BM1" s="5" t="s">
        <v>154</v>
      </c>
      <c r="BN1" s="5" t="s">
        <v>155</v>
      </c>
      <c r="BO1" s="5" t="s">
        <v>156</v>
      </c>
      <c r="BP1" s="5" t="s">
        <v>157</v>
      </c>
      <c r="BQ1" s="5" t="s">
        <v>158</v>
      </c>
      <c r="BR1" s="5" t="s">
        <v>159</v>
      </c>
      <c r="BS1" s="5" t="s">
        <v>160</v>
      </c>
      <c r="BT1" s="5" t="s">
        <v>161</v>
      </c>
      <c r="BU1" s="5" t="s">
        <v>162</v>
      </c>
      <c r="BV1" s="5" t="s">
        <v>163</v>
      </c>
      <c r="BW1" s="5" t="s">
        <v>164</v>
      </c>
      <c r="BX1" s="5" t="s">
        <v>165</v>
      </c>
      <c r="BY1" s="5" t="s">
        <v>166</v>
      </c>
      <c r="BZ1" s="5" t="s">
        <v>167</v>
      </c>
      <c r="CA1" s="5" t="s">
        <v>168</v>
      </c>
      <c r="CB1" s="5" t="s">
        <v>169</v>
      </c>
      <c r="CC1" s="5" t="s">
        <v>170</v>
      </c>
      <c r="CD1" s="5" t="s">
        <v>171</v>
      </c>
      <c r="CE1" s="5" t="s">
        <v>173</v>
      </c>
      <c r="CF1" s="5" t="s">
        <v>174</v>
      </c>
      <c r="CG1" s="5" t="s">
        <v>175</v>
      </c>
      <c r="CH1" s="5" t="s">
        <v>176</v>
      </c>
      <c r="CI1" s="5" t="s">
        <v>177</v>
      </c>
      <c r="CJ1" t="s">
        <v>178</v>
      </c>
      <c r="CK1" t="s">
        <v>179</v>
      </c>
      <c r="CL1" t="s">
        <v>180</v>
      </c>
      <c r="CM1" t="s">
        <v>181</v>
      </c>
      <c r="CN1" s="5" t="s">
        <v>79</v>
      </c>
    </row>
    <row r="2" spans="1:131" ht="16.5" x14ac:dyDescent="0.3">
      <c r="A2" t="s">
        <v>28</v>
      </c>
      <c r="B2" t="s">
        <v>29</v>
      </c>
      <c r="C2">
        <v>267</v>
      </c>
      <c r="D2" s="5">
        <v>8.7799999999999994</v>
      </c>
      <c r="E2" s="72">
        <v>0</v>
      </c>
      <c r="F2" s="72">
        <f>VLOOKUP(B2,遗传信息!$B:$F,5,FALSE)</f>
        <v>0</v>
      </c>
      <c r="G2" s="5">
        <v>25</v>
      </c>
      <c r="H2" s="5">
        <v>7</v>
      </c>
      <c r="I2" s="5">
        <v>6</v>
      </c>
      <c r="J2" s="5">
        <v>1452</v>
      </c>
      <c r="K2" s="72">
        <v>49.390000000000008</v>
      </c>
      <c r="L2" s="5">
        <v>105</v>
      </c>
      <c r="M2" s="5">
        <v>85</v>
      </c>
      <c r="N2" s="5">
        <v>109</v>
      </c>
      <c r="O2" s="5">
        <v>63</v>
      </c>
      <c r="P2" s="5">
        <v>80</v>
      </c>
      <c r="Q2" s="5">
        <v>78</v>
      </c>
      <c r="R2" s="5">
        <v>96</v>
      </c>
      <c r="S2" s="5">
        <v>75</v>
      </c>
      <c r="T2" s="5">
        <v>115</v>
      </c>
      <c r="U2" s="5">
        <v>106</v>
      </c>
      <c r="V2" s="5">
        <v>147</v>
      </c>
      <c r="W2" s="5">
        <v>93</v>
      </c>
      <c r="X2" s="5">
        <v>63</v>
      </c>
      <c r="Y2" s="5">
        <v>61</v>
      </c>
      <c r="Z2" s="5">
        <v>108</v>
      </c>
      <c r="AA2" s="5">
        <v>57</v>
      </c>
      <c r="AB2" s="5">
        <v>22</v>
      </c>
      <c r="AC2" s="5">
        <v>26</v>
      </c>
      <c r="AD2" s="5">
        <v>34</v>
      </c>
      <c r="AE2" s="5">
        <v>22</v>
      </c>
      <c r="AF2" s="5">
        <v>17</v>
      </c>
      <c r="AG2" s="5">
        <v>22</v>
      </c>
      <c r="AH2" s="5">
        <v>27</v>
      </c>
      <c r="AI2" s="5">
        <v>19</v>
      </c>
      <c r="AJ2" s="5">
        <v>28</v>
      </c>
      <c r="AK2" s="5">
        <v>25</v>
      </c>
      <c r="AL2" s="5">
        <v>30</v>
      </c>
      <c r="AM2" s="5">
        <v>25</v>
      </c>
      <c r="AN2" s="5">
        <v>13</v>
      </c>
      <c r="AO2" s="5">
        <v>13</v>
      </c>
      <c r="AP2" s="5">
        <v>27</v>
      </c>
      <c r="AQ2" s="5">
        <v>10</v>
      </c>
      <c r="AR2" s="5">
        <v>22</v>
      </c>
      <c r="AS2" s="5">
        <v>16</v>
      </c>
      <c r="AT2" s="5">
        <v>25</v>
      </c>
      <c r="AU2" s="5">
        <v>16</v>
      </c>
      <c r="AV2" s="5">
        <v>17</v>
      </c>
      <c r="AW2" s="5">
        <v>15</v>
      </c>
      <c r="AX2" s="5">
        <v>21</v>
      </c>
      <c r="AY2" s="5">
        <v>25</v>
      </c>
      <c r="AZ2" s="5">
        <v>18</v>
      </c>
      <c r="BA2" s="5">
        <v>21</v>
      </c>
      <c r="BB2" s="5">
        <v>35</v>
      </c>
      <c r="BC2" s="5">
        <v>22</v>
      </c>
      <c r="BD2" s="5">
        <v>11</v>
      </c>
      <c r="BE2" s="5">
        <v>16</v>
      </c>
      <c r="BF2" s="5">
        <v>28</v>
      </c>
      <c r="BG2" s="5">
        <v>20</v>
      </c>
      <c r="BH2" s="5">
        <v>36</v>
      </c>
      <c r="BI2" s="5">
        <v>23</v>
      </c>
      <c r="BJ2" s="5">
        <v>33</v>
      </c>
      <c r="BK2" s="5">
        <v>22</v>
      </c>
      <c r="BL2" s="5">
        <v>28</v>
      </c>
      <c r="BM2" s="5">
        <v>26</v>
      </c>
      <c r="BN2" s="5">
        <v>28</v>
      </c>
      <c r="BO2" s="5">
        <v>23</v>
      </c>
      <c r="BP2" s="5">
        <v>42</v>
      </c>
      <c r="BQ2" s="5">
        <v>30</v>
      </c>
      <c r="BR2" s="5">
        <v>46</v>
      </c>
      <c r="BS2" s="5">
        <v>29</v>
      </c>
      <c r="BT2" s="5">
        <v>23</v>
      </c>
      <c r="BU2" s="5">
        <v>22</v>
      </c>
      <c r="BV2" s="5">
        <v>30</v>
      </c>
      <c r="BW2" s="5">
        <v>18</v>
      </c>
      <c r="BX2" s="5">
        <v>25</v>
      </c>
      <c r="BY2" s="5">
        <v>19</v>
      </c>
      <c r="BZ2" s="5">
        <v>16</v>
      </c>
      <c r="CA2" s="5">
        <v>3</v>
      </c>
      <c r="CB2" s="5">
        <v>18</v>
      </c>
      <c r="CC2" s="5">
        <v>22</v>
      </c>
      <c r="CD2" s="5">
        <v>20</v>
      </c>
      <c r="CE2" s="5">
        <v>8</v>
      </c>
      <c r="CF2" s="5">
        <v>27</v>
      </c>
      <c r="CG2" s="5">
        <v>28</v>
      </c>
      <c r="CH2" s="5">
        <v>36</v>
      </c>
      <c r="CI2" s="5">
        <v>17</v>
      </c>
      <c r="CJ2">
        <v>15</v>
      </c>
      <c r="CK2">
        <v>10</v>
      </c>
      <c r="CL2">
        <v>23</v>
      </c>
      <c r="CM2">
        <v>26</v>
      </c>
      <c r="CN2" s="5">
        <v>3</v>
      </c>
      <c r="DX2" s="11"/>
      <c r="DY2" s="11"/>
      <c r="DZ2" s="11"/>
      <c r="EA2" s="12"/>
    </row>
    <row r="3" spans="1:131" ht="17.25" x14ac:dyDescent="0.3">
      <c r="A3" s="5" t="s">
        <v>28</v>
      </c>
      <c r="B3" t="s">
        <v>29</v>
      </c>
      <c r="C3">
        <v>267</v>
      </c>
      <c r="D3" s="5">
        <v>11.52</v>
      </c>
      <c r="E3" s="72">
        <v>0</v>
      </c>
      <c r="F3" s="72">
        <f>VLOOKUP(B3,遗传信息!$B:$F,5,FALSE)</f>
        <v>0</v>
      </c>
      <c r="G3" s="5">
        <v>25</v>
      </c>
      <c r="H3" s="5">
        <v>7</v>
      </c>
      <c r="I3" s="5">
        <v>6</v>
      </c>
      <c r="J3" s="5">
        <v>1452</v>
      </c>
      <c r="K3" s="72">
        <v>49.390000000000008</v>
      </c>
      <c r="L3" s="5">
        <v>105</v>
      </c>
      <c r="M3" s="5">
        <v>85</v>
      </c>
      <c r="N3" s="5">
        <v>109</v>
      </c>
      <c r="O3" s="5">
        <v>63</v>
      </c>
      <c r="P3" s="5">
        <v>80</v>
      </c>
      <c r="Q3" s="5">
        <v>78</v>
      </c>
      <c r="R3" s="5">
        <v>96</v>
      </c>
      <c r="S3" s="5">
        <v>75</v>
      </c>
      <c r="T3" s="5">
        <v>115</v>
      </c>
      <c r="U3" s="5">
        <v>106</v>
      </c>
      <c r="V3" s="5">
        <v>147</v>
      </c>
      <c r="W3" s="5">
        <v>93</v>
      </c>
      <c r="X3" s="5">
        <v>63</v>
      </c>
      <c r="Y3" s="5">
        <v>61</v>
      </c>
      <c r="Z3" s="5">
        <v>108</v>
      </c>
      <c r="AA3" s="5">
        <v>57</v>
      </c>
      <c r="AB3" s="5">
        <v>22</v>
      </c>
      <c r="AC3" s="5">
        <v>26</v>
      </c>
      <c r="AD3" s="5">
        <v>34</v>
      </c>
      <c r="AE3" s="5">
        <v>22</v>
      </c>
      <c r="AF3" s="5">
        <v>17</v>
      </c>
      <c r="AG3" s="5">
        <v>22</v>
      </c>
      <c r="AH3" s="5">
        <v>27</v>
      </c>
      <c r="AI3" s="5">
        <v>19</v>
      </c>
      <c r="AJ3" s="5">
        <v>28</v>
      </c>
      <c r="AK3" s="5">
        <v>25</v>
      </c>
      <c r="AL3" s="5">
        <v>30</v>
      </c>
      <c r="AM3" s="5">
        <v>25</v>
      </c>
      <c r="AN3" s="5">
        <v>13</v>
      </c>
      <c r="AO3" s="5">
        <v>13</v>
      </c>
      <c r="AP3" s="5">
        <v>27</v>
      </c>
      <c r="AQ3" s="5">
        <v>10</v>
      </c>
      <c r="AR3" s="5">
        <v>22</v>
      </c>
      <c r="AS3" s="5">
        <v>16</v>
      </c>
      <c r="AT3" s="5">
        <v>25</v>
      </c>
      <c r="AU3" s="5">
        <v>16</v>
      </c>
      <c r="AV3" s="5">
        <v>17</v>
      </c>
      <c r="AW3" s="5">
        <v>15</v>
      </c>
      <c r="AX3" s="5">
        <v>21</v>
      </c>
      <c r="AY3" s="5">
        <v>25</v>
      </c>
      <c r="AZ3" s="5">
        <v>18</v>
      </c>
      <c r="BA3" s="5">
        <v>21</v>
      </c>
      <c r="BB3" s="5">
        <v>35</v>
      </c>
      <c r="BC3" s="5">
        <v>22</v>
      </c>
      <c r="BD3" s="5">
        <v>11</v>
      </c>
      <c r="BE3" s="5">
        <v>16</v>
      </c>
      <c r="BF3" s="5">
        <v>28</v>
      </c>
      <c r="BG3" s="5">
        <v>20</v>
      </c>
      <c r="BH3" s="5">
        <v>36</v>
      </c>
      <c r="BI3" s="5">
        <v>23</v>
      </c>
      <c r="BJ3" s="5">
        <v>33</v>
      </c>
      <c r="BK3" s="5">
        <v>22</v>
      </c>
      <c r="BL3" s="5">
        <v>28</v>
      </c>
      <c r="BM3" s="5">
        <v>26</v>
      </c>
      <c r="BN3" s="5">
        <v>28</v>
      </c>
      <c r="BO3" s="5">
        <v>23</v>
      </c>
      <c r="BP3" s="5">
        <v>42</v>
      </c>
      <c r="BQ3" s="5">
        <v>30</v>
      </c>
      <c r="BR3" s="5">
        <v>46</v>
      </c>
      <c r="BS3" s="5">
        <v>29</v>
      </c>
      <c r="BT3" s="5">
        <v>23</v>
      </c>
      <c r="BU3" s="5">
        <v>22</v>
      </c>
      <c r="BV3" s="5">
        <v>30</v>
      </c>
      <c r="BW3" s="5">
        <v>18</v>
      </c>
      <c r="BX3" s="5">
        <v>25</v>
      </c>
      <c r="BY3" s="5">
        <v>19</v>
      </c>
      <c r="BZ3" s="5">
        <v>16</v>
      </c>
      <c r="CA3" s="5">
        <v>3</v>
      </c>
      <c r="CB3" s="5">
        <v>18</v>
      </c>
      <c r="CC3" s="5">
        <v>22</v>
      </c>
      <c r="CD3" s="5">
        <v>20</v>
      </c>
      <c r="CE3" s="5">
        <v>8</v>
      </c>
      <c r="CF3" s="5">
        <v>27</v>
      </c>
      <c r="CG3" s="5">
        <v>28</v>
      </c>
      <c r="CH3" s="5">
        <v>36</v>
      </c>
      <c r="CI3" s="5">
        <v>17</v>
      </c>
      <c r="CJ3">
        <v>15</v>
      </c>
      <c r="CK3">
        <v>10</v>
      </c>
      <c r="CL3">
        <v>23</v>
      </c>
      <c r="CM3">
        <v>26</v>
      </c>
      <c r="CN3" s="5">
        <v>4</v>
      </c>
      <c r="DV3" s="13"/>
      <c r="DX3" s="11"/>
      <c r="DY3" s="11"/>
      <c r="DZ3" s="11"/>
      <c r="EA3" s="12"/>
    </row>
    <row r="4" spans="1:131" ht="17.25" x14ac:dyDescent="0.3">
      <c r="A4" s="5" t="s">
        <v>28</v>
      </c>
      <c r="B4" t="s">
        <v>29</v>
      </c>
      <c r="C4">
        <v>275</v>
      </c>
      <c r="D4" s="5">
        <v>12.26</v>
      </c>
      <c r="E4" s="72">
        <v>0</v>
      </c>
      <c r="F4" s="72">
        <f>VLOOKUP(B4,遗传信息!$B:$F,5,FALSE)</f>
        <v>0</v>
      </c>
      <c r="G4" s="5">
        <v>25</v>
      </c>
      <c r="H4" s="5">
        <v>7</v>
      </c>
      <c r="I4" s="5">
        <v>6</v>
      </c>
      <c r="J4" s="5">
        <v>1452</v>
      </c>
      <c r="K4" s="72">
        <v>49.390000000000008</v>
      </c>
      <c r="L4" s="5">
        <v>105</v>
      </c>
      <c r="M4" s="5">
        <v>85</v>
      </c>
      <c r="N4" s="5">
        <v>109</v>
      </c>
      <c r="O4" s="5">
        <v>63</v>
      </c>
      <c r="P4" s="5">
        <v>80</v>
      </c>
      <c r="Q4" s="5">
        <v>78</v>
      </c>
      <c r="R4" s="5">
        <v>96</v>
      </c>
      <c r="S4" s="5">
        <v>75</v>
      </c>
      <c r="T4" s="5">
        <v>115</v>
      </c>
      <c r="U4" s="5">
        <v>106</v>
      </c>
      <c r="V4" s="5">
        <v>147</v>
      </c>
      <c r="W4" s="5">
        <v>93</v>
      </c>
      <c r="X4" s="5">
        <v>63</v>
      </c>
      <c r="Y4" s="5">
        <v>61</v>
      </c>
      <c r="Z4" s="5">
        <v>108</v>
      </c>
      <c r="AA4" s="5">
        <v>57</v>
      </c>
      <c r="AB4" s="5">
        <v>22</v>
      </c>
      <c r="AC4" s="5">
        <v>26</v>
      </c>
      <c r="AD4" s="5">
        <v>34</v>
      </c>
      <c r="AE4" s="5">
        <v>22</v>
      </c>
      <c r="AF4" s="5">
        <v>17</v>
      </c>
      <c r="AG4" s="5">
        <v>22</v>
      </c>
      <c r="AH4" s="5">
        <v>27</v>
      </c>
      <c r="AI4" s="5">
        <v>19</v>
      </c>
      <c r="AJ4" s="5">
        <v>28</v>
      </c>
      <c r="AK4" s="5">
        <v>25</v>
      </c>
      <c r="AL4" s="5">
        <v>30</v>
      </c>
      <c r="AM4" s="5">
        <v>25</v>
      </c>
      <c r="AN4" s="5">
        <v>13</v>
      </c>
      <c r="AO4" s="5">
        <v>13</v>
      </c>
      <c r="AP4" s="5">
        <v>27</v>
      </c>
      <c r="AQ4" s="5">
        <v>10</v>
      </c>
      <c r="AR4" s="5">
        <v>22</v>
      </c>
      <c r="AS4" s="5">
        <v>16</v>
      </c>
      <c r="AT4" s="5">
        <v>25</v>
      </c>
      <c r="AU4" s="5">
        <v>16</v>
      </c>
      <c r="AV4" s="5">
        <v>17</v>
      </c>
      <c r="AW4" s="5">
        <v>15</v>
      </c>
      <c r="AX4" s="5">
        <v>21</v>
      </c>
      <c r="AY4" s="5">
        <v>25</v>
      </c>
      <c r="AZ4" s="5">
        <v>18</v>
      </c>
      <c r="BA4" s="5">
        <v>21</v>
      </c>
      <c r="BB4" s="5">
        <v>35</v>
      </c>
      <c r="BC4" s="5">
        <v>22</v>
      </c>
      <c r="BD4" s="5">
        <v>11</v>
      </c>
      <c r="BE4" s="5">
        <v>16</v>
      </c>
      <c r="BF4" s="5">
        <v>28</v>
      </c>
      <c r="BG4" s="5">
        <v>20</v>
      </c>
      <c r="BH4" s="5">
        <v>36</v>
      </c>
      <c r="BI4" s="5">
        <v>23</v>
      </c>
      <c r="BJ4" s="5">
        <v>33</v>
      </c>
      <c r="BK4" s="5">
        <v>22</v>
      </c>
      <c r="BL4" s="5">
        <v>28</v>
      </c>
      <c r="BM4" s="5">
        <v>26</v>
      </c>
      <c r="BN4" s="5">
        <v>28</v>
      </c>
      <c r="BO4" s="5">
        <v>23</v>
      </c>
      <c r="BP4" s="5">
        <v>42</v>
      </c>
      <c r="BQ4" s="5">
        <v>30</v>
      </c>
      <c r="BR4" s="5">
        <v>46</v>
      </c>
      <c r="BS4" s="5">
        <v>29</v>
      </c>
      <c r="BT4" s="5">
        <v>23</v>
      </c>
      <c r="BU4" s="5">
        <v>22</v>
      </c>
      <c r="BV4" s="5">
        <v>30</v>
      </c>
      <c r="BW4" s="5">
        <v>18</v>
      </c>
      <c r="BX4" s="5">
        <v>25</v>
      </c>
      <c r="BY4" s="5">
        <v>19</v>
      </c>
      <c r="BZ4" s="5">
        <v>16</v>
      </c>
      <c r="CA4" s="5">
        <v>3</v>
      </c>
      <c r="CB4" s="5">
        <v>18</v>
      </c>
      <c r="CC4" s="5">
        <v>22</v>
      </c>
      <c r="CD4" s="5">
        <v>20</v>
      </c>
      <c r="CE4" s="5">
        <v>8</v>
      </c>
      <c r="CF4" s="5">
        <v>27</v>
      </c>
      <c r="CG4" s="5">
        <v>28</v>
      </c>
      <c r="CH4" s="5">
        <v>36</v>
      </c>
      <c r="CI4" s="5">
        <v>17</v>
      </c>
      <c r="CJ4">
        <v>15</v>
      </c>
      <c r="CK4">
        <v>10</v>
      </c>
      <c r="CL4">
        <v>23</v>
      </c>
      <c r="CM4">
        <v>26</v>
      </c>
      <c r="CN4" s="5">
        <v>3</v>
      </c>
      <c r="DV4" s="13"/>
      <c r="DX4" s="11"/>
      <c r="DY4" s="11"/>
      <c r="DZ4" s="11"/>
      <c r="EA4" s="12"/>
    </row>
    <row r="5" spans="1:131" ht="17.25" x14ac:dyDescent="0.3">
      <c r="A5" s="5" t="s">
        <v>28</v>
      </c>
      <c r="B5" t="s">
        <v>29</v>
      </c>
      <c r="C5">
        <v>275</v>
      </c>
      <c r="D5" s="5">
        <v>23.04</v>
      </c>
      <c r="E5" s="72">
        <v>0</v>
      </c>
      <c r="F5" s="72">
        <f>VLOOKUP(B5,遗传信息!$B:$F,5,FALSE)</f>
        <v>0</v>
      </c>
      <c r="G5" s="5">
        <v>25</v>
      </c>
      <c r="H5" s="5">
        <v>7</v>
      </c>
      <c r="I5" s="5">
        <v>6</v>
      </c>
      <c r="J5" s="5">
        <v>1452</v>
      </c>
      <c r="K5" s="72">
        <v>49.390000000000008</v>
      </c>
      <c r="L5" s="5">
        <v>105</v>
      </c>
      <c r="M5" s="5">
        <v>85</v>
      </c>
      <c r="N5" s="5">
        <v>109</v>
      </c>
      <c r="O5" s="5">
        <v>63</v>
      </c>
      <c r="P5" s="5">
        <v>80</v>
      </c>
      <c r="Q5" s="5">
        <v>78</v>
      </c>
      <c r="R5" s="5">
        <v>96</v>
      </c>
      <c r="S5" s="5">
        <v>75</v>
      </c>
      <c r="T5" s="5">
        <v>115</v>
      </c>
      <c r="U5" s="5">
        <v>106</v>
      </c>
      <c r="V5" s="5">
        <v>147</v>
      </c>
      <c r="W5" s="5">
        <v>93</v>
      </c>
      <c r="X5" s="5">
        <v>63</v>
      </c>
      <c r="Y5" s="5">
        <v>61</v>
      </c>
      <c r="Z5" s="5">
        <v>108</v>
      </c>
      <c r="AA5" s="5">
        <v>57</v>
      </c>
      <c r="AB5" s="5">
        <v>22</v>
      </c>
      <c r="AC5" s="5">
        <v>26</v>
      </c>
      <c r="AD5" s="5">
        <v>34</v>
      </c>
      <c r="AE5" s="5">
        <v>22</v>
      </c>
      <c r="AF5" s="5">
        <v>17</v>
      </c>
      <c r="AG5" s="5">
        <v>22</v>
      </c>
      <c r="AH5" s="5">
        <v>27</v>
      </c>
      <c r="AI5" s="5">
        <v>19</v>
      </c>
      <c r="AJ5" s="5">
        <v>28</v>
      </c>
      <c r="AK5" s="5">
        <v>25</v>
      </c>
      <c r="AL5" s="5">
        <v>30</v>
      </c>
      <c r="AM5" s="5">
        <v>25</v>
      </c>
      <c r="AN5" s="5">
        <v>13</v>
      </c>
      <c r="AO5" s="5">
        <v>13</v>
      </c>
      <c r="AP5" s="5">
        <v>27</v>
      </c>
      <c r="AQ5" s="5">
        <v>10</v>
      </c>
      <c r="AR5" s="5">
        <v>22</v>
      </c>
      <c r="AS5" s="5">
        <v>16</v>
      </c>
      <c r="AT5" s="5">
        <v>25</v>
      </c>
      <c r="AU5" s="5">
        <v>16</v>
      </c>
      <c r="AV5" s="5">
        <v>17</v>
      </c>
      <c r="AW5" s="5">
        <v>15</v>
      </c>
      <c r="AX5" s="5">
        <v>21</v>
      </c>
      <c r="AY5" s="5">
        <v>25</v>
      </c>
      <c r="AZ5" s="5">
        <v>18</v>
      </c>
      <c r="BA5" s="5">
        <v>21</v>
      </c>
      <c r="BB5" s="5">
        <v>35</v>
      </c>
      <c r="BC5" s="5">
        <v>22</v>
      </c>
      <c r="BD5" s="5">
        <v>11</v>
      </c>
      <c r="BE5" s="5">
        <v>16</v>
      </c>
      <c r="BF5" s="5">
        <v>28</v>
      </c>
      <c r="BG5" s="5">
        <v>20</v>
      </c>
      <c r="BH5" s="5">
        <v>36</v>
      </c>
      <c r="BI5" s="5">
        <v>23</v>
      </c>
      <c r="BJ5" s="5">
        <v>33</v>
      </c>
      <c r="BK5" s="5">
        <v>22</v>
      </c>
      <c r="BL5" s="5">
        <v>28</v>
      </c>
      <c r="BM5" s="5">
        <v>26</v>
      </c>
      <c r="BN5" s="5">
        <v>28</v>
      </c>
      <c r="BO5" s="5">
        <v>23</v>
      </c>
      <c r="BP5" s="5">
        <v>42</v>
      </c>
      <c r="BQ5" s="5">
        <v>30</v>
      </c>
      <c r="BR5" s="5">
        <v>46</v>
      </c>
      <c r="BS5" s="5">
        <v>29</v>
      </c>
      <c r="BT5" s="5">
        <v>23</v>
      </c>
      <c r="BU5" s="5">
        <v>22</v>
      </c>
      <c r="BV5" s="5">
        <v>30</v>
      </c>
      <c r="BW5" s="5">
        <v>18</v>
      </c>
      <c r="BX5" s="5">
        <v>25</v>
      </c>
      <c r="BY5" s="5">
        <v>19</v>
      </c>
      <c r="BZ5" s="5">
        <v>16</v>
      </c>
      <c r="CA5" s="5">
        <v>3</v>
      </c>
      <c r="CB5" s="5">
        <v>18</v>
      </c>
      <c r="CC5" s="5">
        <v>22</v>
      </c>
      <c r="CD5" s="5">
        <v>20</v>
      </c>
      <c r="CE5" s="5">
        <v>8</v>
      </c>
      <c r="CF5" s="5">
        <v>27</v>
      </c>
      <c r="CG5" s="5">
        <v>28</v>
      </c>
      <c r="CH5" s="5">
        <v>36</v>
      </c>
      <c r="CI5" s="5">
        <v>17</v>
      </c>
      <c r="CJ5">
        <v>15</v>
      </c>
      <c r="CK5">
        <v>10</v>
      </c>
      <c r="CL5">
        <v>23</v>
      </c>
      <c r="CM5">
        <v>26</v>
      </c>
      <c r="CN5" s="5">
        <v>4</v>
      </c>
      <c r="DV5" s="13"/>
      <c r="DX5" s="11"/>
      <c r="DY5" s="11"/>
      <c r="DZ5" s="11"/>
      <c r="EA5" s="12"/>
    </row>
    <row r="6" spans="1:131" s="5" customFormat="1" ht="17.25" x14ac:dyDescent="0.3">
      <c r="A6" s="5" t="s">
        <v>28</v>
      </c>
      <c r="B6" s="5" t="s">
        <v>51</v>
      </c>
      <c r="C6" s="5">
        <v>254</v>
      </c>
      <c r="D6" s="8">
        <v>5</v>
      </c>
      <c r="E6" s="72">
        <v>0</v>
      </c>
      <c r="F6" s="72">
        <f>VLOOKUP(B6,遗传信息!$B:$F,5,FALSE)</f>
        <v>0</v>
      </c>
      <c r="G6" s="8">
        <v>25</v>
      </c>
      <c r="H6" s="8">
        <v>7.2</v>
      </c>
      <c r="I6" s="8">
        <v>6</v>
      </c>
      <c r="J6" s="8">
        <v>1467</v>
      </c>
      <c r="K6" s="72">
        <v>49.390000000000008</v>
      </c>
      <c r="L6" s="8">
        <v>105</v>
      </c>
      <c r="M6" s="8">
        <v>89</v>
      </c>
      <c r="N6" s="8">
        <v>107</v>
      </c>
      <c r="O6" s="8">
        <v>63</v>
      </c>
      <c r="P6" s="8">
        <v>81</v>
      </c>
      <c r="Q6" s="8">
        <v>80</v>
      </c>
      <c r="R6" s="8">
        <v>98</v>
      </c>
      <c r="S6" s="8">
        <v>77</v>
      </c>
      <c r="T6" s="8">
        <v>115</v>
      </c>
      <c r="U6" s="8">
        <v>107</v>
      </c>
      <c r="V6" s="8">
        <v>149</v>
      </c>
      <c r="W6" s="8">
        <v>94</v>
      </c>
      <c r="X6" s="8">
        <v>62</v>
      </c>
      <c r="Y6" s="8">
        <v>60</v>
      </c>
      <c r="Z6" s="8">
        <v>109</v>
      </c>
      <c r="AA6" s="8">
        <v>58</v>
      </c>
      <c r="AB6" s="8">
        <v>21</v>
      </c>
      <c r="AC6" s="8">
        <v>26</v>
      </c>
      <c r="AD6" s="8">
        <v>35</v>
      </c>
      <c r="AE6" s="8">
        <v>22</v>
      </c>
      <c r="AF6" s="8">
        <v>17</v>
      </c>
      <c r="AG6" s="8">
        <v>23</v>
      </c>
      <c r="AH6" s="8">
        <v>28</v>
      </c>
      <c r="AI6" s="8">
        <v>21</v>
      </c>
      <c r="AJ6" s="8">
        <v>27</v>
      </c>
      <c r="AK6" s="8">
        <v>28</v>
      </c>
      <c r="AL6" s="8">
        <v>28</v>
      </c>
      <c r="AM6" s="8">
        <v>23</v>
      </c>
      <c r="AN6" s="8">
        <v>13</v>
      </c>
      <c r="AO6" s="8">
        <v>12</v>
      </c>
      <c r="AP6" s="8">
        <v>27</v>
      </c>
      <c r="AQ6" s="8">
        <v>11</v>
      </c>
      <c r="AR6" s="8">
        <v>22</v>
      </c>
      <c r="AS6" s="8">
        <v>19</v>
      </c>
      <c r="AT6" s="8">
        <v>24</v>
      </c>
      <c r="AU6" s="8">
        <v>16</v>
      </c>
      <c r="AV6" s="8">
        <v>18</v>
      </c>
      <c r="AW6" s="8">
        <v>16</v>
      </c>
      <c r="AX6" s="8">
        <v>21</v>
      </c>
      <c r="AY6" s="8">
        <v>25</v>
      </c>
      <c r="AZ6" s="8">
        <v>17</v>
      </c>
      <c r="BA6" s="8">
        <v>23</v>
      </c>
      <c r="BB6" s="8">
        <v>36</v>
      </c>
      <c r="BC6" s="8">
        <v>22</v>
      </c>
      <c r="BD6" s="8">
        <v>11</v>
      </c>
      <c r="BE6" s="8">
        <v>15</v>
      </c>
      <c r="BF6" s="8">
        <v>28</v>
      </c>
      <c r="BG6" s="8">
        <v>21</v>
      </c>
      <c r="BH6" s="8">
        <v>37</v>
      </c>
      <c r="BI6" s="8">
        <v>24</v>
      </c>
      <c r="BJ6" s="8">
        <v>33</v>
      </c>
      <c r="BK6" s="8">
        <v>21</v>
      </c>
      <c r="BL6" s="8">
        <v>29</v>
      </c>
      <c r="BM6" s="8">
        <v>26</v>
      </c>
      <c r="BN6" s="8">
        <v>29</v>
      </c>
      <c r="BO6" s="8">
        <v>23</v>
      </c>
      <c r="BP6" s="8">
        <v>42</v>
      </c>
      <c r="BQ6" s="8">
        <v>29</v>
      </c>
      <c r="BR6" s="8">
        <v>48</v>
      </c>
      <c r="BS6" s="8">
        <v>30</v>
      </c>
      <c r="BT6" s="8">
        <v>22</v>
      </c>
      <c r="BU6" s="8">
        <v>22</v>
      </c>
      <c r="BV6" s="8">
        <v>32</v>
      </c>
      <c r="BW6" s="8">
        <v>17</v>
      </c>
      <c r="BX6" s="8">
        <v>25</v>
      </c>
      <c r="BY6" s="8">
        <v>20</v>
      </c>
      <c r="BZ6" s="8">
        <v>14</v>
      </c>
      <c r="CA6" s="8">
        <v>3</v>
      </c>
      <c r="CB6" s="8">
        <v>17</v>
      </c>
      <c r="CC6" s="8">
        <v>22</v>
      </c>
      <c r="CD6" s="8">
        <v>20</v>
      </c>
      <c r="CE6" s="8">
        <v>8</v>
      </c>
      <c r="CF6" s="8">
        <v>29</v>
      </c>
      <c r="CG6" s="8">
        <v>26</v>
      </c>
      <c r="CH6" s="8">
        <v>36</v>
      </c>
      <c r="CI6" s="8">
        <v>18</v>
      </c>
      <c r="CJ6" s="8">
        <v>16</v>
      </c>
      <c r="CK6" s="8">
        <v>11</v>
      </c>
      <c r="CL6" s="8">
        <v>22</v>
      </c>
      <c r="CM6" s="8">
        <v>26</v>
      </c>
      <c r="CN6" s="8">
        <v>1.85</v>
      </c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10"/>
      <c r="DQ6" s="10"/>
      <c r="DR6" s="10"/>
      <c r="DS6" s="10"/>
      <c r="DT6" s="10"/>
      <c r="DU6" s="10"/>
      <c r="DV6" s="13"/>
      <c r="DW6" s="10"/>
      <c r="DX6" s="11"/>
      <c r="DY6" s="11"/>
      <c r="DZ6" s="11"/>
      <c r="EA6" s="12"/>
    </row>
    <row r="7" spans="1:131" ht="16.5" x14ac:dyDescent="0.3">
      <c r="A7" s="5" t="s">
        <v>28</v>
      </c>
      <c r="B7" t="s">
        <v>51</v>
      </c>
      <c r="C7">
        <v>254</v>
      </c>
      <c r="D7" s="8">
        <v>5.7</v>
      </c>
      <c r="E7" s="72">
        <v>0</v>
      </c>
      <c r="F7" s="72">
        <f>VLOOKUP(B7,遗传信息!$B:$F,5,FALSE)</f>
        <v>0</v>
      </c>
      <c r="G7" s="8">
        <v>25</v>
      </c>
      <c r="H7" s="8">
        <v>7.2</v>
      </c>
      <c r="I7" s="8">
        <v>6</v>
      </c>
      <c r="J7" s="8">
        <v>1467</v>
      </c>
      <c r="K7" s="72">
        <v>49.390000000000008</v>
      </c>
      <c r="L7" s="8">
        <v>105</v>
      </c>
      <c r="M7" s="8">
        <v>89</v>
      </c>
      <c r="N7" s="8">
        <v>107</v>
      </c>
      <c r="O7" s="8">
        <v>63</v>
      </c>
      <c r="P7" s="8">
        <v>81</v>
      </c>
      <c r="Q7" s="8">
        <v>80</v>
      </c>
      <c r="R7" s="8">
        <v>98</v>
      </c>
      <c r="S7" s="8">
        <v>77</v>
      </c>
      <c r="T7" s="8">
        <v>115</v>
      </c>
      <c r="U7" s="8">
        <v>107</v>
      </c>
      <c r="V7" s="8">
        <v>149</v>
      </c>
      <c r="W7" s="8">
        <v>94</v>
      </c>
      <c r="X7" s="8">
        <v>62</v>
      </c>
      <c r="Y7" s="8">
        <v>60</v>
      </c>
      <c r="Z7" s="8">
        <v>109</v>
      </c>
      <c r="AA7" s="8">
        <v>58</v>
      </c>
      <c r="AB7" s="8">
        <v>21</v>
      </c>
      <c r="AC7" s="8">
        <v>26</v>
      </c>
      <c r="AD7" s="8">
        <v>35</v>
      </c>
      <c r="AE7" s="8">
        <v>22</v>
      </c>
      <c r="AF7" s="8">
        <v>17</v>
      </c>
      <c r="AG7" s="8">
        <v>23</v>
      </c>
      <c r="AH7" s="8">
        <v>28</v>
      </c>
      <c r="AI7" s="8">
        <v>21</v>
      </c>
      <c r="AJ7" s="8">
        <v>27</v>
      </c>
      <c r="AK7" s="8">
        <v>28</v>
      </c>
      <c r="AL7" s="8">
        <v>28</v>
      </c>
      <c r="AM7" s="8">
        <v>23</v>
      </c>
      <c r="AN7" s="8">
        <v>13</v>
      </c>
      <c r="AO7" s="8">
        <v>12</v>
      </c>
      <c r="AP7" s="8">
        <v>27</v>
      </c>
      <c r="AQ7" s="8">
        <v>11</v>
      </c>
      <c r="AR7" s="8">
        <v>22</v>
      </c>
      <c r="AS7" s="8">
        <v>19</v>
      </c>
      <c r="AT7" s="8">
        <v>24</v>
      </c>
      <c r="AU7" s="8">
        <v>16</v>
      </c>
      <c r="AV7" s="8">
        <v>18</v>
      </c>
      <c r="AW7" s="8">
        <v>16</v>
      </c>
      <c r="AX7" s="8">
        <v>21</v>
      </c>
      <c r="AY7" s="8">
        <v>25</v>
      </c>
      <c r="AZ7" s="8">
        <v>17</v>
      </c>
      <c r="BA7" s="8">
        <v>23</v>
      </c>
      <c r="BB7" s="8">
        <v>36</v>
      </c>
      <c r="BC7" s="8">
        <v>22</v>
      </c>
      <c r="BD7" s="8">
        <v>11</v>
      </c>
      <c r="BE7" s="8">
        <v>15</v>
      </c>
      <c r="BF7" s="8">
        <v>28</v>
      </c>
      <c r="BG7" s="8">
        <v>21</v>
      </c>
      <c r="BH7" s="8">
        <v>37</v>
      </c>
      <c r="BI7" s="8">
        <v>24</v>
      </c>
      <c r="BJ7" s="8">
        <v>33</v>
      </c>
      <c r="BK7" s="8">
        <v>21</v>
      </c>
      <c r="BL7" s="8">
        <v>29</v>
      </c>
      <c r="BM7" s="8">
        <v>26</v>
      </c>
      <c r="BN7" s="8">
        <v>29</v>
      </c>
      <c r="BO7" s="8">
        <v>23</v>
      </c>
      <c r="BP7" s="8">
        <v>42</v>
      </c>
      <c r="BQ7" s="8">
        <v>29</v>
      </c>
      <c r="BR7" s="8">
        <v>48</v>
      </c>
      <c r="BS7" s="8">
        <v>30</v>
      </c>
      <c r="BT7" s="8">
        <v>22</v>
      </c>
      <c r="BU7" s="8">
        <v>22</v>
      </c>
      <c r="BV7" s="8">
        <v>32</v>
      </c>
      <c r="BW7" s="8">
        <v>17</v>
      </c>
      <c r="BX7" s="8">
        <v>25</v>
      </c>
      <c r="BY7" s="8">
        <v>20</v>
      </c>
      <c r="BZ7" s="8">
        <v>14</v>
      </c>
      <c r="CA7" s="8">
        <v>3</v>
      </c>
      <c r="CB7" s="8">
        <v>17</v>
      </c>
      <c r="CC7" s="8">
        <v>22</v>
      </c>
      <c r="CD7" s="8">
        <v>20</v>
      </c>
      <c r="CE7" s="8">
        <v>8</v>
      </c>
      <c r="CF7" s="8">
        <v>29</v>
      </c>
      <c r="CG7" s="8">
        <v>26</v>
      </c>
      <c r="CH7" s="8">
        <v>36</v>
      </c>
      <c r="CI7" s="8">
        <v>18</v>
      </c>
      <c r="CJ7" s="8">
        <v>16</v>
      </c>
      <c r="CK7" s="8">
        <v>11</v>
      </c>
      <c r="CL7" s="8">
        <v>22</v>
      </c>
      <c r="CM7" s="8">
        <v>26</v>
      </c>
      <c r="CN7" s="8">
        <v>2.2799999999999998</v>
      </c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X7" s="11"/>
      <c r="DY7" s="11"/>
      <c r="EA7" s="12"/>
    </row>
    <row r="8" spans="1:131" ht="16.5" x14ac:dyDescent="0.3">
      <c r="A8" s="5" t="s">
        <v>28</v>
      </c>
      <c r="B8" s="3" t="s">
        <v>51</v>
      </c>
      <c r="C8" s="3">
        <v>254</v>
      </c>
      <c r="D8" s="8">
        <v>6.16</v>
      </c>
      <c r="E8" s="72">
        <v>0</v>
      </c>
      <c r="F8" s="72">
        <f>VLOOKUP(B8,遗传信息!$B:$F,5,FALSE)</f>
        <v>0</v>
      </c>
      <c r="G8" s="8">
        <v>25</v>
      </c>
      <c r="H8" s="8">
        <v>7.2</v>
      </c>
      <c r="I8" s="8">
        <v>6</v>
      </c>
      <c r="J8" s="8">
        <v>1467</v>
      </c>
      <c r="K8" s="72">
        <v>49.390000000000008</v>
      </c>
      <c r="L8" s="8">
        <v>105</v>
      </c>
      <c r="M8" s="8">
        <v>89</v>
      </c>
      <c r="N8" s="8">
        <v>107</v>
      </c>
      <c r="O8" s="8">
        <v>63</v>
      </c>
      <c r="P8" s="8">
        <v>81</v>
      </c>
      <c r="Q8" s="8">
        <v>80</v>
      </c>
      <c r="R8" s="8">
        <v>98</v>
      </c>
      <c r="S8" s="8">
        <v>77</v>
      </c>
      <c r="T8" s="8">
        <v>115</v>
      </c>
      <c r="U8" s="8">
        <v>107</v>
      </c>
      <c r="V8" s="8">
        <v>149</v>
      </c>
      <c r="W8" s="8">
        <v>94</v>
      </c>
      <c r="X8" s="8">
        <v>62</v>
      </c>
      <c r="Y8" s="8">
        <v>60</v>
      </c>
      <c r="Z8" s="8">
        <v>109</v>
      </c>
      <c r="AA8" s="8">
        <v>58</v>
      </c>
      <c r="AB8" s="8">
        <v>21</v>
      </c>
      <c r="AC8" s="8">
        <v>26</v>
      </c>
      <c r="AD8" s="8">
        <v>35</v>
      </c>
      <c r="AE8" s="8">
        <v>22</v>
      </c>
      <c r="AF8" s="8">
        <v>17</v>
      </c>
      <c r="AG8" s="8">
        <v>23</v>
      </c>
      <c r="AH8" s="8">
        <v>28</v>
      </c>
      <c r="AI8" s="8">
        <v>21</v>
      </c>
      <c r="AJ8" s="8">
        <v>27</v>
      </c>
      <c r="AK8" s="8">
        <v>28</v>
      </c>
      <c r="AL8" s="8">
        <v>28</v>
      </c>
      <c r="AM8" s="8">
        <v>23</v>
      </c>
      <c r="AN8" s="8">
        <v>13</v>
      </c>
      <c r="AO8" s="8">
        <v>12</v>
      </c>
      <c r="AP8" s="8">
        <v>27</v>
      </c>
      <c r="AQ8" s="8">
        <v>11</v>
      </c>
      <c r="AR8" s="8">
        <v>22</v>
      </c>
      <c r="AS8" s="8">
        <v>19</v>
      </c>
      <c r="AT8" s="8">
        <v>24</v>
      </c>
      <c r="AU8" s="8">
        <v>16</v>
      </c>
      <c r="AV8" s="8">
        <v>18</v>
      </c>
      <c r="AW8" s="8">
        <v>16</v>
      </c>
      <c r="AX8" s="8">
        <v>21</v>
      </c>
      <c r="AY8" s="8">
        <v>25</v>
      </c>
      <c r="AZ8" s="8">
        <v>17</v>
      </c>
      <c r="BA8" s="8">
        <v>23</v>
      </c>
      <c r="BB8" s="8">
        <v>36</v>
      </c>
      <c r="BC8" s="8">
        <v>22</v>
      </c>
      <c r="BD8" s="8">
        <v>11</v>
      </c>
      <c r="BE8" s="8">
        <v>15</v>
      </c>
      <c r="BF8" s="8">
        <v>28</v>
      </c>
      <c r="BG8" s="8">
        <v>21</v>
      </c>
      <c r="BH8" s="8">
        <v>37</v>
      </c>
      <c r="BI8" s="8">
        <v>24</v>
      </c>
      <c r="BJ8" s="8">
        <v>33</v>
      </c>
      <c r="BK8" s="8">
        <v>21</v>
      </c>
      <c r="BL8" s="8">
        <v>29</v>
      </c>
      <c r="BM8" s="8">
        <v>26</v>
      </c>
      <c r="BN8" s="8">
        <v>29</v>
      </c>
      <c r="BO8" s="8">
        <v>23</v>
      </c>
      <c r="BP8" s="8">
        <v>42</v>
      </c>
      <c r="BQ8" s="8">
        <v>29</v>
      </c>
      <c r="BR8" s="8">
        <v>48</v>
      </c>
      <c r="BS8" s="8">
        <v>30</v>
      </c>
      <c r="BT8" s="8">
        <v>22</v>
      </c>
      <c r="BU8" s="8">
        <v>22</v>
      </c>
      <c r="BV8" s="8">
        <v>32</v>
      </c>
      <c r="BW8" s="8">
        <v>17</v>
      </c>
      <c r="BX8" s="8">
        <v>25</v>
      </c>
      <c r="BY8" s="8">
        <v>20</v>
      </c>
      <c r="BZ8" s="8">
        <v>14</v>
      </c>
      <c r="CA8" s="8">
        <v>3</v>
      </c>
      <c r="CB8" s="8">
        <v>17</v>
      </c>
      <c r="CC8" s="8">
        <v>22</v>
      </c>
      <c r="CD8" s="8">
        <v>20</v>
      </c>
      <c r="CE8" s="8">
        <v>8</v>
      </c>
      <c r="CF8" s="8">
        <v>29</v>
      </c>
      <c r="CG8" s="8">
        <v>26</v>
      </c>
      <c r="CH8" s="8">
        <v>36</v>
      </c>
      <c r="CI8" s="8">
        <v>18</v>
      </c>
      <c r="CJ8" s="8">
        <v>16</v>
      </c>
      <c r="CK8" s="8">
        <v>11</v>
      </c>
      <c r="CL8" s="8">
        <v>22</v>
      </c>
      <c r="CM8" s="8">
        <v>26</v>
      </c>
      <c r="CN8" s="8">
        <v>2.77</v>
      </c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X8" s="11"/>
      <c r="DY8" s="11"/>
      <c r="EA8" s="12"/>
    </row>
    <row r="9" spans="1:131" ht="16.5" x14ac:dyDescent="0.3">
      <c r="A9" s="5" t="s">
        <v>28</v>
      </c>
      <c r="B9" s="3" t="s">
        <v>51</v>
      </c>
      <c r="C9" s="3">
        <v>254</v>
      </c>
      <c r="D9" s="8">
        <v>6.2</v>
      </c>
      <c r="E9" s="72">
        <v>0</v>
      </c>
      <c r="F9" s="72">
        <f>VLOOKUP(B9,遗传信息!$B:$F,5,FALSE)</f>
        <v>0</v>
      </c>
      <c r="G9" s="8">
        <v>25</v>
      </c>
      <c r="H9" s="8">
        <v>7.2</v>
      </c>
      <c r="I9" s="8">
        <v>6</v>
      </c>
      <c r="J9" s="8">
        <v>1467</v>
      </c>
      <c r="K9" s="72">
        <v>49.390000000000008</v>
      </c>
      <c r="L9" s="8">
        <v>105</v>
      </c>
      <c r="M9" s="8">
        <v>89</v>
      </c>
      <c r="N9" s="8">
        <v>107</v>
      </c>
      <c r="O9" s="8">
        <v>63</v>
      </c>
      <c r="P9" s="8">
        <v>81</v>
      </c>
      <c r="Q9" s="8">
        <v>80</v>
      </c>
      <c r="R9" s="8">
        <v>98</v>
      </c>
      <c r="S9" s="8">
        <v>77</v>
      </c>
      <c r="T9" s="8">
        <v>115</v>
      </c>
      <c r="U9" s="8">
        <v>107</v>
      </c>
      <c r="V9" s="8">
        <v>149</v>
      </c>
      <c r="W9" s="8">
        <v>94</v>
      </c>
      <c r="X9" s="8">
        <v>62</v>
      </c>
      <c r="Y9" s="8">
        <v>60</v>
      </c>
      <c r="Z9" s="8">
        <v>109</v>
      </c>
      <c r="AA9" s="8">
        <v>58</v>
      </c>
      <c r="AB9" s="8">
        <v>21</v>
      </c>
      <c r="AC9" s="8">
        <v>26</v>
      </c>
      <c r="AD9" s="8">
        <v>35</v>
      </c>
      <c r="AE9" s="8">
        <v>22</v>
      </c>
      <c r="AF9" s="8">
        <v>17</v>
      </c>
      <c r="AG9" s="8">
        <v>23</v>
      </c>
      <c r="AH9" s="8">
        <v>28</v>
      </c>
      <c r="AI9" s="8">
        <v>21</v>
      </c>
      <c r="AJ9" s="8">
        <v>27</v>
      </c>
      <c r="AK9" s="8">
        <v>28</v>
      </c>
      <c r="AL9" s="8">
        <v>28</v>
      </c>
      <c r="AM9" s="8">
        <v>23</v>
      </c>
      <c r="AN9" s="8">
        <v>13</v>
      </c>
      <c r="AO9" s="8">
        <v>12</v>
      </c>
      <c r="AP9" s="8">
        <v>27</v>
      </c>
      <c r="AQ9" s="8">
        <v>11</v>
      </c>
      <c r="AR9" s="8">
        <v>22</v>
      </c>
      <c r="AS9" s="8">
        <v>19</v>
      </c>
      <c r="AT9" s="8">
        <v>24</v>
      </c>
      <c r="AU9" s="8">
        <v>16</v>
      </c>
      <c r="AV9" s="8">
        <v>18</v>
      </c>
      <c r="AW9" s="8">
        <v>16</v>
      </c>
      <c r="AX9" s="8">
        <v>21</v>
      </c>
      <c r="AY9" s="8">
        <v>25</v>
      </c>
      <c r="AZ9" s="8">
        <v>17</v>
      </c>
      <c r="BA9" s="8">
        <v>23</v>
      </c>
      <c r="BB9" s="8">
        <v>36</v>
      </c>
      <c r="BC9" s="8">
        <v>22</v>
      </c>
      <c r="BD9" s="8">
        <v>11</v>
      </c>
      <c r="BE9" s="8">
        <v>15</v>
      </c>
      <c r="BF9" s="8">
        <v>28</v>
      </c>
      <c r="BG9" s="8">
        <v>21</v>
      </c>
      <c r="BH9" s="8">
        <v>37</v>
      </c>
      <c r="BI9" s="8">
        <v>24</v>
      </c>
      <c r="BJ9" s="8">
        <v>33</v>
      </c>
      <c r="BK9" s="8">
        <v>21</v>
      </c>
      <c r="BL9" s="8">
        <v>29</v>
      </c>
      <c r="BM9" s="8">
        <v>26</v>
      </c>
      <c r="BN9" s="8">
        <v>29</v>
      </c>
      <c r="BO9" s="8">
        <v>23</v>
      </c>
      <c r="BP9" s="8">
        <v>42</v>
      </c>
      <c r="BQ9" s="8">
        <v>29</v>
      </c>
      <c r="BR9" s="8">
        <v>48</v>
      </c>
      <c r="BS9" s="8">
        <v>30</v>
      </c>
      <c r="BT9" s="8">
        <v>22</v>
      </c>
      <c r="BU9" s="8">
        <v>22</v>
      </c>
      <c r="BV9" s="8">
        <v>32</v>
      </c>
      <c r="BW9" s="8">
        <v>17</v>
      </c>
      <c r="BX9" s="8">
        <v>25</v>
      </c>
      <c r="BY9" s="8">
        <v>20</v>
      </c>
      <c r="BZ9" s="8">
        <v>14</v>
      </c>
      <c r="CA9" s="8">
        <v>3</v>
      </c>
      <c r="CB9" s="8">
        <v>17</v>
      </c>
      <c r="CC9" s="8">
        <v>22</v>
      </c>
      <c r="CD9" s="8">
        <v>20</v>
      </c>
      <c r="CE9" s="8">
        <v>8</v>
      </c>
      <c r="CF9" s="8">
        <v>29</v>
      </c>
      <c r="CG9" s="8">
        <v>26</v>
      </c>
      <c r="CH9" s="8">
        <v>36</v>
      </c>
      <c r="CI9" s="8">
        <v>18</v>
      </c>
      <c r="CJ9" s="8">
        <v>16</v>
      </c>
      <c r="CK9" s="8">
        <v>11</v>
      </c>
      <c r="CL9" s="8">
        <v>22</v>
      </c>
      <c r="CM9" s="8">
        <v>26</v>
      </c>
      <c r="CN9" s="8">
        <v>2.95</v>
      </c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X9" s="11"/>
      <c r="DY9" s="11"/>
      <c r="EA9" s="12"/>
    </row>
    <row r="10" spans="1:131" ht="16.5" x14ac:dyDescent="0.3">
      <c r="A10" s="5" t="s">
        <v>28</v>
      </c>
      <c r="B10" s="3" t="s">
        <v>51</v>
      </c>
      <c r="C10" s="3">
        <v>254</v>
      </c>
      <c r="D10" s="8">
        <v>7.05</v>
      </c>
      <c r="E10" s="72">
        <v>0</v>
      </c>
      <c r="F10" s="72">
        <f>VLOOKUP(B10,遗传信息!$B:$F,5,FALSE)</f>
        <v>0</v>
      </c>
      <c r="G10" s="8">
        <v>25</v>
      </c>
      <c r="H10" s="8">
        <v>7.2</v>
      </c>
      <c r="I10" s="8">
        <v>6</v>
      </c>
      <c r="J10" s="8">
        <v>1467</v>
      </c>
      <c r="K10" s="72">
        <v>49.390000000000008</v>
      </c>
      <c r="L10" s="8">
        <v>105</v>
      </c>
      <c r="M10" s="8">
        <v>89</v>
      </c>
      <c r="N10" s="8">
        <v>107</v>
      </c>
      <c r="O10" s="8">
        <v>63</v>
      </c>
      <c r="P10" s="8">
        <v>81</v>
      </c>
      <c r="Q10" s="8">
        <v>80</v>
      </c>
      <c r="R10" s="8">
        <v>98</v>
      </c>
      <c r="S10" s="8">
        <v>77</v>
      </c>
      <c r="T10" s="8">
        <v>115</v>
      </c>
      <c r="U10" s="8">
        <v>107</v>
      </c>
      <c r="V10" s="8">
        <v>149</v>
      </c>
      <c r="W10" s="8">
        <v>94</v>
      </c>
      <c r="X10" s="8">
        <v>62</v>
      </c>
      <c r="Y10" s="8">
        <v>60</v>
      </c>
      <c r="Z10" s="8">
        <v>109</v>
      </c>
      <c r="AA10" s="8">
        <v>58</v>
      </c>
      <c r="AB10" s="8">
        <v>21</v>
      </c>
      <c r="AC10" s="8">
        <v>26</v>
      </c>
      <c r="AD10" s="8">
        <v>35</v>
      </c>
      <c r="AE10" s="8">
        <v>22</v>
      </c>
      <c r="AF10" s="8">
        <v>17</v>
      </c>
      <c r="AG10" s="8">
        <v>23</v>
      </c>
      <c r="AH10" s="8">
        <v>28</v>
      </c>
      <c r="AI10" s="8">
        <v>21</v>
      </c>
      <c r="AJ10" s="8">
        <v>27</v>
      </c>
      <c r="AK10" s="8">
        <v>28</v>
      </c>
      <c r="AL10" s="8">
        <v>28</v>
      </c>
      <c r="AM10" s="8">
        <v>23</v>
      </c>
      <c r="AN10" s="8">
        <v>13</v>
      </c>
      <c r="AO10" s="8">
        <v>12</v>
      </c>
      <c r="AP10" s="8">
        <v>27</v>
      </c>
      <c r="AQ10" s="8">
        <v>11</v>
      </c>
      <c r="AR10" s="8">
        <v>22</v>
      </c>
      <c r="AS10" s="8">
        <v>19</v>
      </c>
      <c r="AT10" s="8">
        <v>24</v>
      </c>
      <c r="AU10" s="8">
        <v>16</v>
      </c>
      <c r="AV10" s="8">
        <v>18</v>
      </c>
      <c r="AW10" s="8">
        <v>16</v>
      </c>
      <c r="AX10" s="8">
        <v>21</v>
      </c>
      <c r="AY10" s="8">
        <v>25</v>
      </c>
      <c r="AZ10" s="8">
        <v>17</v>
      </c>
      <c r="BA10" s="8">
        <v>23</v>
      </c>
      <c r="BB10" s="8">
        <v>36</v>
      </c>
      <c r="BC10" s="8">
        <v>22</v>
      </c>
      <c r="BD10" s="8">
        <v>11</v>
      </c>
      <c r="BE10" s="8">
        <v>15</v>
      </c>
      <c r="BF10" s="8">
        <v>28</v>
      </c>
      <c r="BG10" s="8">
        <v>21</v>
      </c>
      <c r="BH10" s="8">
        <v>37</v>
      </c>
      <c r="BI10" s="8">
        <v>24</v>
      </c>
      <c r="BJ10" s="8">
        <v>33</v>
      </c>
      <c r="BK10" s="8">
        <v>21</v>
      </c>
      <c r="BL10" s="8">
        <v>29</v>
      </c>
      <c r="BM10" s="8">
        <v>26</v>
      </c>
      <c r="BN10" s="8">
        <v>29</v>
      </c>
      <c r="BO10" s="8">
        <v>23</v>
      </c>
      <c r="BP10" s="8">
        <v>42</v>
      </c>
      <c r="BQ10" s="8">
        <v>29</v>
      </c>
      <c r="BR10" s="8">
        <v>48</v>
      </c>
      <c r="BS10" s="8">
        <v>30</v>
      </c>
      <c r="BT10" s="8">
        <v>22</v>
      </c>
      <c r="BU10" s="8">
        <v>22</v>
      </c>
      <c r="BV10" s="8">
        <v>32</v>
      </c>
      <c r="BW10" s="8">
        <v>17</v>
      </c>
      <c r="BX10" s="8">
        <v>25</v>
      </c>
      <c r="BY10" s="8">
        <v>20</v>
      </c>
      <c r="BZ10" s="8">
        <v>14</v>
      </c>
      <c r="CA10" s="8">
        <v>3</v>
      </c>
      <c r="CB10" s="8">
        <v>17</v>
      </c>
      <c r="CC10" s="8">
        <v>22</v>
      </c>
      <c r="CD10" s="8">
        <v>20</v>
      </c>
      <c r="CE10" s="8">
        <v>8</v>
      </c>
      <c r="CF10" s="8">
        <v>29</v>
      </c>
      <c r="CG10" s="8">
        <v>26</v>
      </c>
      <c r="CH10" s="8">
        <v>36</v>
      </c>
      <c r="CI10" s="8">
        <v>18</v>
      </c>
      <c r="CJ10" s="8">
        <v>16</v>
      </c>
      <c r="CK10" s="8">
        <v>11</v>
      </c>
      <c r="CL10" s="8">
        <v>22</v>
      </c>
      <c r="CM10" s="8">
        <v>26</v>
      </c>
      <c r="CN10" s="8">
        <v>3.67</v>
      </c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X10" s="11"/>
      <c r="DY10" s="11"/>
      <c r="EA10" s="12"/>
    </row>
    <row r="11" spans="1:131" ht="16.5" x14ac:dyDescent="0.3">
      <c r="A11" s="4" t="s">
        <v>28</v>
      </c>
      <c r="B11" s="4" t="s">
        <v>51</v>
      </c>
      <c r="C11" s="4">
        <v>265</v>
      </c>
      <c r="D11" s="8">
        <v>2.29</v>
      </c>
      <c r="E11" s="72">
        <v>0</v>
      </c>
      <c r="F11" s="72">
        <f>VLOOKUP(B11,遗传信息!$B:$F,5,FALSE)</f>
        <v>0</v>
      </c>
      <c r="G11" s="8">
        <v>25</v>
      </c>
      <c r="H11" s="8">
        <v>7.2</v>
      </c>
      <c r="I11" s="8">
        <v>6</v>
      </c>
      <c r="J11" s="8">
        <v>1467</v>
      </c>
      <c r="K11" s="72">
        <v>49.390000000000008</v>
      </c>
      <c r="L11" s="8">
        <v>105</v>
      </c>
      <c r="M11" s="8">
        <v>89</v>
      </c>
      <c r="N11" s="8">
        <v>107</v>
      </c>
      <c r="O11" s="8">
        <v>63</v>
      </c>
      <c r="P11" s="8">
        <v>81</v>
      </c>
      <c r="Q11" s="8">
        <v>80</v>
      </c>
      <c r="R11" s="8">
        <v>98</v>
      </c>
      <c r="S11" s="8">
        <v>77</v>
      </c>
      <c r="T11" s="8">
        <v>115</v>
      </c>
      <c r="U11" s="8">
        <v>107</v>
      </c>
      <c r="V11" s="8">
        <v>149</v>
      </c>
      <c r="W11" s="8">
        <v>94</v>
      </c>
      <c r="X11" s="8">
        <v>62</v>
      </c>
      <c r="Y11" s="8">
        <v>60</v>
      </c>
      <c r="Z11" s="8">
        <v>109</v>
      </c>
      <c r="AA11" s="8">
        <v>58</v>
      </c>
      <c r="AB11" s="8">
        <v>21</v>
      </c>
      <c r="AC11" s="8">
        <v>26</v>
      </c>
      <c r="AD11" s="8">
        <v>35</v>
      </c>
      <c r="AE11" s="8">
        <v>22</v>
      </c>
      <c r="AF11" s="8">
        <v>17</v>
      </c>
      <c r="AG11" s="8">
        <v>23</v>
      </c>
      <c r="AH11" s="8">
        <v>28</v>
      </c>
      <c r="AI11" s="8">
        <v>21</v>
      </c>
      <c r="AJ11" s="8">
        <v>27</v>
      </c>
      <c r="AK11" s="8">
        <v>28</v>
      </c>
      <c r="AL11" s="8">
        <v>28</v>
      </c>
      <c r="AM11" s="8">
        <v>23</v>
      </c>
      <c r="AN11" s="8">
        <v>13</v>
      </c>
      <c r="AO11" s="8">
        <v>12</v>
      </c>
      <c r="AP11" s="8">
        <v>27</v>
      </c>
      <c r="AQ11" s="8">
        <v>11</v>
      </c>
      <c r="AR11" s="8">
        <v>22</v>
      </c>
      <c r="AS11" s="8">
        <v>19</v>
      </c>
      <c r="AT11" s="8">
        <v>24</v>
      </c>
      <c r="AU11" s="8">
        <v>16</v>
      </c>
      <c r="AV11" s="8">
        <v>18</v>
      </c>
      <c r="AW11" s="8">
        <v>16</v>
      </c>
      <c r="AX11" s="8">
        <v>21</v>
      </c>
      <c r="AY11" s="8">
        <v>25</v>
      </c>
      <c r="AZ11" s="8">
        <v>17</v>
      </c>
      <c r="BA11" s="8">
        <v>23</v>
      </c>
      <c r="BB11" s="8">
        <v>36</v>
      </c>
      <c r="BC11" s="8">
        <v>22</v>
      </c>
      <c r="BD11" s="8">
        <v>11</v>
      </c>
      <c r="BE11" s="8">
        <v>15</v>
      </c>
      <c r="BF11" s="8">
        <v>28</v>
      </c>
      <c r="BG11" s="8">
        <v>21</v>
      </c>
      <c r="BH11" s="8">
        <v>37</v>
      </c>
      <c r="BI11" s="8">
        <v>24</v>
      </c>
      <c r="BJ11" s="8">
        <v>33</v>
      </c>
      <c r="BK11" s="8">
        <v>21</v>
      </c>
      <c r="BL11" s="8">
        <v>29</v>
      </c>
      <c r="BM11" s="8">
        <v>26</v>
      </c>
      <c r="BN11" s="8">
        <v>29</v>
      </c>
      <c r="BO11" s="8">
        <v>23</v>
      </c>
      <c r="BP11" s="8">
        <v>42</v>
      </c>
      <c r="BQ11" s="8">
        <v>29</v>
      </c>
      <c r="BR11" s="8">
        <v>48</v>
      </c>
      <c r="BS11" s="8">
        <v>30</v>
      </c>
      <c r="BT11" s="8">
        <v>22</v>
      </c>
      <c r="BU11" s="8">
        <v>22</v>
      </c>
      <c r="BV11" s="8">
        <v>32</v>
      </c>
      <c r="BW11" s="8">
        <v>17</v>
      </c>
      <c r="BX11" s="8">
        <v>25</v>
      </c>
      <c r="BY11" s="8">
        <v>20</v>
      </c>
      <c r="BZ11" s="8">
        <v>14</v>
      </c>
      <c r="CA11" s="8">
        <v>3</v>
      </c>
      <c r="CB11" s="8">
        <v>17</v>
      </c>
      <c r="CC11" s="8">
        <v>22</v>
      </c>
      <c r="CD11" s="8">
        <v>20</v>
      </c>
      <c r="CE11" s="8">
        <v>8</v>
      </c>
      <c r="CF11" s="8">
        <v>29</v>
      </c>
      <c r="CG11" s="8">
        <v>26</v>
      </c>
      <c r="CH11" s="8">
        <v>36</v>
      </c>
      <c r="CI11" s="8">
        <v>18</v>
      </c>
      <c r="CJ11">
        <v>16</v>
      </c>
      <c r="CK11">
        <v>11</v>
      </c>
      <c r="CL11">
        <v>22</v>
      </c>
      <c r="CM11">
        <v>26</v>
      </c>
      <c r="CN11" s="8">
        <v>0.84</v>
      </c>
      <c r="DX11" s="11"/>
      <c r="DY11" s="11"/>
      <c r="EA11" s="12"/>
    </row>
    <row r="12" spans="1:131" ht="16.5" x14ac:dyDescent="0.3">
      <c r="A12" s="4" t="s">
        <v>28</v>
      </c>
      <c r="B12" s="4" t="s">
        <v>51</v>
      </c>
      <c r="C12" s="4">
        <v>265</v>
      </c>
      <c r="D12" s="8">
        <v>3.07</v>
      </c>
      <c r="E12" s="72">
        <v>0</v>
      </c>
      <c r="F12" s="72">
        <f>VLOOKUP(B12,遗传信息!$B:$F,5,FALSE)</f>
        <v>0</v>
      </c>
      <c r="G12" s="8">
        <v>25</v>
      </c>
      <c r="H12" s="8">
        <v>7.2</v>
      </c>
      <c r="I12" s="8">
        <v>6</v>
      </c>
      <c r="J12" s="8">
        <v>1467</v>
      </c>
      <c r="K12" s="72">
        <v>49.390000000000008</v>
      </c>
      <c r="L12" s="8">
        <v>105</v>
      </c>
      <c r="M12" s="8">
        <v>89</v>
      </c>
      <c r="N12" s="8">
        <v>107</v>
      </c>
      <c r="O12" s="8">
        <v>63</v>
      </c>
      <c r="P12" s="8">
        <v>81</v>
      </c>
      <c r="Q12" s="8">
        <v>80</v>
      </c>
      <c r="R12" s="8">
        <v>98</v>
      </c>
      <c r="S12" s="8">
        <v>77</v>
      </c>
      <c r="T12" s="8">
        <v>115</v>
      </c>
      <c r="U12" s="8">
        <v>107</v>
      </c>
      <c r="V12" s="8">
        <v>149</v>
      </c>
      <c r="W12" s="8">
        <v>94</v>
      </c>
      <c r="X12" s="8">
        <v>62</v>
      </c>
      <c r="Y12" s="8">
        <v>60</v>
      </c>
      <c r="Z12" s="8">
        <v>109</v>
      </c>
      <c r="AA12" s="8">
        <v>58</v>
      </c>
      <c r="AB12" s="8">
        <v>21</v>
      </c>
      <c r="AC12" s="8">
        <v>26</v>
      </c>
      <c r="AD12" s="8">
        <v>35</v>
      </c>
      <c r="AE12" s="8">
        <v>22</v>
      </c>
      <c r="AF12" s="8">
        <v>17</v>
      </c>
      <c r="AG12" s="8">
        <v>23</v>
      </c>
      <c r="AH12" s="8">
        <v>28</v>
      </c>
      <c r="AI12" s="8">
        <v>21</v>
      </c>
      <c r="AJ12" s="8">
        <v>27</v>
      </c>
      <c r="AK12" s="8">
        <v>28</v>
      </c>
      <c r="AL12" s="8">
        <v>28</v>
      </c>
      <c r="AM12" s="8">
        <v>23</v>
      </c>
      <c r="AN12" s="8">
        <v>13</v>
      </c>
      <c r="AO12" s="8">
        <v>12</v>
      </c>
      <c r="AP12" s="8">
        <v>27</v>
      </c>
      <c r="AQ12" s="8">
        <v>11</v>
      </c>
      <c r="AR12" s="8">
        <v>22</v>
      </c>
      <c r="AS12" s="8">
        <v>19</v>
      </c>
      <c r="AT12" s="8">
        <v>24</v>
      </c>
      <c r="AU12" s="8">
        <v>16</v>
      </c>
      <c r="AV12" s="8">
        <v>18</v>
      </c>
      <c r="AW12" s="8">
        <v>16</v>
      </c>
      <c r="AX12" s="8">
        <v>21</v>
      </c>
      <c r="AY12" s="8">
        <v>25</v>
      </c>
      <c r="AZ12" s="8">
        <v>17</v>
      </c>
      <c r="BA12" s="8">
        <v>23</v>
      </c>
      <c r="BB12" s="8">
        <v>36</v>
      </c>
      <c r="BC12" s="8">
        <v>22</v>
      </c>
      <c r="BD12" s="8">
        <v>11</v>
      </c>
      <c r="BE12" s="8">
        <v>15</v>
      </c>
      <c r="BF12" s="8">
        <v>28</v>
      </c>
      <c r="BG12" s="8">
        <v>21</v>
      </c>
      <c r="BH12" s="8">
        <v>37</v>
      </c>
      <c r="BI12" s="8">
        <v>24</v>
      </c>
      <c r="BJ12" s="8">
        <v>33</v>
      </c>
      <c r="BK12" s="8">
        <v>21</v>
      </c>
      <c r="BL12" s="8">
        <v>29</v>
      </c>
      <c r="BM12" s="8">
        <v>26</v>
      </c>
      <c r="BN12" s="8">
        <v>29</v>
      </c>
      <c r="BO12" s="8">
        <v>23</v>
      </c>
      <c r="BP12" s="8">
        <v>42</v>
      </c>
      <c r="BQ12" s="8">
        <v>29</v>
      </c>
      <c r="BR12" s="8">
        <v>48</v>
      </c>
      <c r="BS12" s="8">
        <v>30</v>
      </c>
      <c r="BT12" s="8">
        <v>22</v>
      </c>
      <c r="BU12" s="8">
        <v>22</v>
      </c>
      <c r="BV12" s="8">
        <v>32</v>
      </c>
      <c r="BW12" s="8">
        <v>17</v>
      </c>
      <c r="BX12" s="8">
        <v>25</v>
      </c>
      <c r="BY12" s="8">
        <v>20</v>
      </c>
      <c r="BZ12" s="8">
        <v>14</v>
      </c>
      <c r="CA12" s="8">
        <v>3</v>
      </c>
      <c r="CB12" s="8">
        <v>17</v>
      </c>
      <c r="CC12" s="8">
        <v>22</v>
      </c>
      <c r="CD12" s="8">
        <v>20</v>
      </c>
      <c r="CE12" s="8">
        <v>8</v>
      </c>
      <c r="CF12" s="8">
        <v>29</v>
      </c>
      <c r="CG12" s="8">
        <v>26</v>
      </c>
      <c r="CH12" s="8">
        <v>36</v>
      </c>
      <c r="CI12" s="8">
        <v>18</v>
      </c>
      <c r="CJ12">
        <v>16</v>
      </c>
      <c r="CK12">
        <v>11</v>
      </c>
      <c r="CL12">
        <v>22</v>
      </c>
      <c r="CM12">
        <v>26</v>
      </c>
      <c r="CN12" s="8">
        <v>1.23</v>
      </c>
      <c r="DX12" s="11"/>
      <c r="DY12" s="11"/>
      <c r="EA12" s="12"/>
    </row>
    <row r="13" spans="1:131" ht="16.5" x14ac:dyDescent="0.3">
      <c r="A13" s="4" t="s">
        <v>28</v>
      </c>
      <c r="B13" s="4" t="s">
        <v>51</v>
      </c>
      <c r="C13" s="4">
        <v>265</v>
      </c>
      <c r="D13" s="8">
        <v>3.82</v>
      </c>
      <c r="E13" s="72">
        <v>0</v>
      </c>
      <c r="F13" s="72">
        <f>VLOOKUP(B13,遗传信息!$B:$F,5,FALSE)</f>
        <v>0</v>
      </c>
      <c r="G13" s="8">
        <v>25</v>
      </c>
      <c r="H13" s="8">
        <v>7.2</v>
      </c>
      <c r="I13" s="8">
        <v>6</v>
      </c>
      <c r="J13" s="8">
        <v>1467</v>
      </c>
      <c r="K13" s="72">
        <v>49.390000000000008</v>
      </c>
      <c r="L13" s="8">
        <v>105</v>
      </c>
      <c r="M13" s="8">
        <v>89</v>
      </c>
      <c r="N13" s="8">
        <v>107</v>
      </c>
      <c r="O13" s="8">
        <v>63</v>
      </c>
      <c r="P13" s="8">
        <v>81</v>
      </c>
      <c r="Q13" s="8">
        <v>80</v>
      </c>
      <c r="R13" s="8">
        <v>98</v>
      </c>
      <c r="S13" s="8">
        <v>77</v>
      </c>
      <c r="T13" s="8">
        <v>115</v>
      </c>
      <c r="U13" s="8">
        <v>107</v>
      </c>
      <c r="V13" s="8">
        <v>149</v>
      </c>
      <c r="W13" s="8">
        <v>94</v>
      </c>
      <c r="X13" s="8">
        <v>62</v>
      </c>
      <c r="Y13" s="8">
        <v>60</v>
      </c>
      <c r="Z13" s="8">
        <v>109</v>
      </c>
      <c r="AA13" s="8">
        <v>58</v>
      </c>
      <c r="AB13" s="8">
        <v>21</v>
      </c>
      <c r="AC13" s="8">
        <v>26</v>
      </c>
      <c r="AD13" s="8">
        <v>35</v>
      </c>
      <c r="AE13" s="8">
        <v>22</v>
      </c>
      <c r="AF13" s="8">
        <v>17</v>
      </c>
      <c r="AG13" s="8">
        <v>23</v>
      </c>
      <c r="AH13" s="8">
        <v>28</v>
      </c>
      <c r="AI13" s="8">
        <v>21</v>
      </c>
      <c r="AJ13" s="8">
        <v>27</v>
      </c>
      <c r="AK13" s="8">
        <v>28</v>
      </c>
      <c r="AL13" s="8">
        <v>28</v>
      </c>
      <c r="AM13" s="8">
        <v>23</v>
      </c>
      <c r="AN13" s="8">
        <v>13</v>
      </c>
      <c r="AO13" s="8">
        <v>12</v>
      </c>
      <c r="AP13" s="8">
        <v>27</v>
      </c>
      <c r="AQ13" s="8">
        <v>11</v>
      </c>
      <c r="AR13" s="8">
        <v>22</v>
      </c>
      <c r="AS13" s="8">
        <v>19</v>
      </c>
      <c r="AT13" s="8">
        <v>24</v>
      </c>
      <c r="AU13" s="8">
        <v>16</v>
      </c>
      <c r="AV13" s="8">
        <v>18</v>
      </c>
      <c r="AW13" s="8">
        <v>16</v>
      </c>
      <c r="AX13" s="8">
        <v>21</v>
      </c>
      <c r="AY13" s="8">
        <v>25</v>
      </c>
      <c r="AZ13" s="8">
        <v>17</v>
      </c>
      <c r="BA13" s="8">
        <v>23</v>
      </c>
      <c r="BB13" s="8">
        <v>36</v>
      </c>
      <c r="BC13" s="8">
        <v>22</v>
      </c>
      <c r="BD13" s="8">
        <v>11</v>
      </c>
      <c r="BE13" s="8">
        <v>15</v>
      </c>
      <c r="BF13" s="8">
        <v>28</v>
      </c>
      <c r="BG13" s="8">
        <v>21</v>
      </c>
      <c r="BH13" s="8">
        <v>37</v>
      </c>
      <c r="BI13" s="8">
        <v>24</v>
      </c>
      <c r="BJ13" s="8">
        <v>33</v>
      </c>
      <c r="BK13" s="8">
        <v>21</v>
      </c>
      <c r="BL13" s="8">
        <v>29</v>
      </c>
      <c r="BM13" s="8">
        <v>26</v>
      </c>
      <c r="BN13" s="8">
        <v>29</v>
      </c>
      <c r="BO13" s="8">
        <v>23</v>
      </c>
      <c r="BP13" s="8">
        <v>42</v>
      </c>
      <c r="BQ13" s="8">
        <v>29</v>
      </c>
      <c r="BR13" s="8">
        <v>48</v>
      </c>
      <c r="BS13" s="8">
        <v>30</v>
      </c>
      <c r="BT13" s="8">
        <v>22</v>
      </c>
      <c r="BU13" s="8">
        <v>22</v>
      </c>
      <c r="BV13" s="8">
        <v>32</v>
      </c>
      <c r="BW13" s="8">
        <v>17</v>
      </c>
      <c r="BX13" s="8">
        <v>25</v>
      </c>
      <c r="BY13" s="8">
        <v>20</v>
      </c>
      <c r="BZ13" s="8">
        <v>14</v>
      </c>
      <c r="CA13" s="8">
        <v>3</v>
      </c>
      <c r="CB13" s="8">
        <v>17</v>
      </c>
      <c r="CC13" s="8">
        <v>22</v>
      </c>
      <c r="CD13" s="8">
        <v>20</v>
      </c>
      <c r="CE13" s="8">
        <v>8</v>
      </c>
      <c r="CF13" s="8">
        <v>29</v>
      </c>
      <c r="CG13" s="8">
        <v>26</v>
      </c>
      <c r="CH13" s="8">
        <v>36</v>
      </c>
      <c r="CI13" s="8">
        <v>18</v>
      </c>
      <c r="CJ13">
        <v>16</v>
      </c>
      <c r="CK13">
        <v>11</v>
      </c>
      <c r="CL13">
        <v>22</v>
      </c>
      <c r="CM13">
        <v>26</v>
      </c>
      <c r="CN13" s="8">
        <v>1.97</v>
      </c>
      <c r="DX13" s="11"/>
      <c r="DY13" s="11"/>
      <c r="EA13" s="12"/>
    </row>
    <row r="14" spans="1:131" ht="16.5" x14ac:dyDescent="0.3">
      <c r="A14" s="4" t="s">
        <v>28</v>
      </c>
      <c r="B14" s="4" t="s">
        <v>51</v>
      </c>
      <c r="C14" s="4">
        <v>265</v>
      </c>
      <c r="D14" s="8">
        <v>5.36</v>
      </c>
      <c r="E14" s="72">
        <v>0</v>
      </c>
      <c r="F14" s="72">
        <f>VLOOKUP(B14,遗传信息!$B:$F,5,FALSE)</f>
        <v>0</v>
      </c>
      <c r="G14" s="8">
        <v>25</v>
      </c>
      <c r="H14" s="8">
        <v>7.2</v>
      </c>
      <c r="I14" s="8">
        <v>6</v>
      </c>
      <c r="J14" s="8">
        <v>1467</v>
      </c>
      <c r="K14" s="72">
        <v>49.390000000000008</v>
      </c>
      <c r="L14" s="8">
        <v>105</v>
      </c>
      <c r="M14" s="8">
        <v>89</v>
      </c>
      <c r="N14" s="8">
        <v>107</v>
      </c>
      <c r="O14" s="8">
        <v>63</v>
      </c>
      <c r="P14" s="8">
        <v>81</v>
      </c>
      <c r="Q14" s="8">
        <v>80</v>
      </c>
      <c r="R14" s="8">
        <v>98</v>
      </c>
      <c r="S14" s="8">
        <v>77</v>
      </c>
      <c r="T14" s="8">
        <v>115</v>
      </c>
      <c r="U14" s="8">
        <v>107</v>
      </c>
      <c r="V14" s="8">
        <v>149</v>
      </c>
      <c r="W14" s="8">
        <v>94</v>
      </c>
      <c r="X14" s="8">
        <v>62</v>
      </c>
      <c r="Y14" s="8">
        <v>60</v>
      </c>
      <c r="Z14" s="8">
        <v>109</v>
      </c>
      <c r="AA14" s="8">
        <v>58</v>
      </c>
      <c r="AB14" s="8">
        <v>21</v>
      </c>
      <c r="AC14" s="8">
        <v>26</v>
      </c>
      <c r="AD14" s="8">
        <v>35</v>
      </c>
      <c r="AE14" s="8">
        <v>22</v>
      </c>
      <c r="AF14" s="8">
        <v>17</v>
      </c>
      <c r="AG14" s="8">
        <v>23</v>
      </c>
      <c r="AH14" s="8">
        <v>28</v>
      </c>
      <c r="AI14" s="8">
        <v>21</v>
      </c>
      <c r="AJ14" s="8">
        <v>27</v>
      </c>
      <c r="AK14" s="8">
        <v>28</v>
      </c>
      <c r="AL14" s="8">
        <v>28</v>
      </c>
      <c r="AM14" s="8">
        <v>23</v>
      </c>
      <c r="AN14" s="8">
        <v>13</v>
      </c>
      <c r="AO14" s="8">
        <v>12</v>
      </c>
      <c r="AP14" s="8">
        <v>27</v>
      </c>
      <c r="AQ14" s="8">
        <v>11</v>
      </c>
      <c r="AR14" s="8">
        <v>22</v>
      </c>
      <c r="AS14" s="8">
        <v>19</v>
      </c>
      <c r="AT14" s="8">
        <v>24</v>
      </c>
      <c r="AU14" s="8">
        <v>16</v>
      </c>
      <c r="AV14" s="8">
        <v>18</v>
      </c>
      <c r="AW14" s="8">
        <v>16</v>
      </c>
      <c r="AX14" s="8">
        <v>21</v>
      </c>
      <c r="AY14" s="8">
        <v>25</v>
      </c>
      <c r="AZ14" s="8">
        <v>17</v>
      </c>
      <c r="BA14" s="8">
        <v>23</v>
      </c>
      <c r="BB14" s="8">
        <v>36</v>
      </c>
      <c r="BC14" s="8">
        <v>22</v>
      </c>
      <c r="BD14" s="8">
        <v>11</v>
      </c>
      <c r="BE14" s="8">
        <v>15</v>
      </c>
      <c r="BF14" s="8">
        <v>28</v>
      </c>
      <c r="BG14" s="8">
        <v>21</v>
      </c>
      <c r="BH14" s="8">
        <v>37</v>
      </c>
      <c r="BI14" s="8">
        <v>24</v>
      </c>
      <c r="BJ14" s="8">
        <v>33</v>
      </c>
      <c r="BK14" s="8">
        <v>21</v>
      </c>
      <c r="BL14" s="8">
        <v>29</v>
      </c>
      <c r="BM14" s="8">
        <v>26</v>
      </c>
      <c r="BN14" s="8">
        <v>29</v>
      </c>
      <c r="BO14" s="8">
        <v>23</v>
      </c>
      <c r="BP14" s="8">
        <v>42</v>
      </c>
      <c r="BQ14" s="8">
        <v>29</v>
      </c>
      <c r="BR14" s="8">
        <v>48</v>
      </c>
      <c r="BS14" s="8">
        <v>30</v>
      </c>
      <c r="BT14" s="8">
        <v>22</v>
      </c>
      <c r="BU14" s="8">
        <v>22</v>
      </c>
      <c r="BV14" s="8">
        <v>32</v>
      </c>
      <c r="BW14" s="8">
        <v>17</v>
      </c>
      <c r="BX14" s="8">
        <v>25</v>
      </c>
      <c r="BY14" s="8">
        <v>20</v>
      </c>
      <c r="BZ14" s="8">
        <v>14</v>
      </c>
      <c r="CA14" s="8">
        <v>3</v>
      </c>
      <c r="CB14" s="8">
        <v>17</v>
      </c>
      <c r="CC14" s="8">
        <v>22</v>
      </c>
      <c r="CD14" s="8">
        <v>20</v>
      </c>
      <c r="CE14" s="8">
        <v>8</v>
      </c>
      <c r="CF14" s="8">
        <v>29</v>
      </c>
      <c r="CG14" s="8">
        <v>26</v>
      </c>
      <c r="CH14" s="8">
        <v>36</v>
      </c>
      <c r="CI14" s="8">
        <v>18</v>
      </c>
      <c r="CJ14">
        <v>16</v>
      </c>
      <c r="CK14">
        <v>11</v>
      </c>
      <c r="CL14">
        <v>22</v>
      </c>
      <c r="CM14">
        <v>26</v>
      </c>
      <c r="CN14" s="8">
        <v>3.49</v>
      </c>
      <c r="DX14" s="11"/>
      <c r="DY14" s="11"/>
      <c r="EA14" s="12"/>
    </row>
    <row r="15" spans="1:131" ht="16.5" x14ac:dyDescent="0.3">
      <c r="A15" s="4" t="s">
        <v>28</v>
      </c>
      <c r="B15" s="4" t="s">
        <v>51</v>
      </c>
      <c r="C15" s="4">
        <v>265</v>
      </c>
      <c r="D15" s="6">
        <v>6.12</v>
      </c>
      <c r="E15" s="72">
        <v>0</v>
      </c>
      <c r="F15" s="72">
        <f>VLOOKUP(B15,遗传信息!$B:$F,5,FALSE)</f>
        <v>0</v>
      </c>
      <c r="G15" s="6">
        <v>25</v>
      </c>
      <c r="H15" s="6">
        <v>7.2</v>
      </c>
      <c r="I15" s="6">
        <v>6</v>
      </c>
      <c r="J15" s="6">
        <v>1467</v>
      </c>
      <c r="K15" s="72">
        <v>49.390000000000008</v>
      </c>
      <c r="L15" s="6">
        <v>105</v>
      </c>
      <c r="M15" s="6">
        <v>89</v>
      </c>
      <c r="N15" s="6">
        <v>107</v>
      </c>
      <c r="O15" s="6">
        <v>63</v>
      </c>
      <c r="P15" s="6">
        <v>81</v>
      </c>
      <c r="Q15" s="6">
        <v>80</v>
      </c>
      <c r="R15" s="6">
        <v>98</v>
      </c>
      <c r="S15" s="6">
        <v>77</v>
      </c>
      <c r="T15" s="6">
        <v>115</v>
      </c>
      <c r="U15" s="6">
        <v>107</v>
      </c>
      <c r="V15" s="6">
        <v>149</v>
      </c>
      <c r="W15" s="6">
        <v>94</v>
      </c>
      <c r="X15" s="6">
        <v>62</v>
      </c>
      <c r="Y15" s="6">
        <v>60</v>
      </c>
      <c r="Z15" s="6">
        <v>109</v>
      </c>
      <c r="AA15" s="6">
        <v>58</v>
      </c>
      <c r="AB15" s="6">
        <v>21</v>
      </c>
      <c r="AC15" s="6">
        <v>26</v>
      </c>
      <c r="AD15" s="6">
        <v>35</v>
      </c>
      <c r="AE15" s="6">
        <v>22</v>
      </c>
      <c r="AF15" s="6">
        <v>17</v>
      </c>
      <c r="AG15" s="6">
        <v>23</v>
      </c>
      <c r="AH15" s="6">
        <v>28</v>
      </c>
      <c r="AI15" s="6">
        <v>21</v>
      </c>
      <c r="AJ15" s="6">
        <v>27</v>
      </c>
      <c r="AK15" s="6">
        <v>28</v>
      </c>
      <c r="AL15" s="6">
        <v>28</v>
      </c>
      <c r="AM15" s="6">
        <v>23</v>
      </c>
      <c r="AN15" s="6">
        <v>13</v>
      </c>
      <c r="AO15" s="6">
        <v>12</v>
      </c>
      <c r="AP15" s="6">
        <v>27</v>
      </c>
      <c r="AQ15" s="6">
        <v>11</v>
      </c>
      <c r="AR15" s="6">
        <v>22</v>
      </c>
      <c r="AS15" s="6">
        <v>19</v>
      </c>
      <c r="AT15" s="6">
        <v>24</v>
      </c>
      <c r="AU15" s="6">
        <v>16</v>
      </c>
      <c r="AV15" s="6">
        <v>18</v>
      </c>
      <c r="AW15" s="6">
        <v>16</v>
      </c>
      <c r="AX15" s="6">
        <v>21</v>
      </c>
      <c r="AY15" s="6">
        <v>25</v>
      </c>
      <c r="AZ15" s="6">
        <v>17</v>
      </c>
      <c r="BA15" s="6">
        <v>23</v>
      </c>
      <c r="BB15" s="6">
        <v>36</v>
      </c>
      <c r="BC15" s="6">
        <v>22</v>
      </c>
      <c r="BD15" s="6">
        <v>11</v>
      </c>
      <c r="BE15" s="6">
        <v>15</v>
      </c>
      <c r="BF15" s="6">
        <v>28</v>
      </c>
      <c r="BG15" s="6">
        <v>21</v>
      </c>
      <c r="BH15" s="6">
        <v>37</v>
      </c>
      <c r="BI15" s="6">
        <v>24</v>
      </c>
      <c r="BJ15" s="6">
        <v>33</v>
      </c>
      <c r="BK15" s="6">
        <v>21</v>
      </c>
      <c r="BL15" s="6">
        <v>29</v>
      </c>
      <c r="BM15" s="6">
        <v>26</v>
      </c>
      <c r="BN15" s="6">
        <v>29</v>
      </c>
      <c r="BO15" s="6">
        <v>23</v>
      </c>
      <c r="BP15" s="6">
        <v>42</v>
      </c>
      <c r="BQ15" s="6">
        <v>29</v>
      </c>
      <c r="BR15" s="6">
        <v>48</v>
      </c>
      <c r="BS15" s="6">
        <v>30</v>
      </c>
      <c r="BT15" s="6">
        <v>22</v>
      </c>
      <c r="BU15" s="6">
        <v>22</v>
      </c>
      <c r="BV15" s="6">
        <v>32</v>
      </c>
      <c r="BW15" s="6">
        <v>17</v>
      </c>
      <c r="BX15" s="6">
        <v>25</v>
      </c>
      <c r="BY15" s="6">
        <v>20</v>
      </c>
      <c r="BZ15" s="6">
        <v>14</v>
      </c>
      <c r="CA15" s="6">
        <v>3</v>
      </c>
      <c r="CB15" s="6">
        <v>17</v>
      </c>
      <c r="CC15" s="6">
        <v>22</v>
      </c>
      <c r="CD15" s="6">
        <v>20</v>
      </c>
      <c r="CE15" s="6">
        <v>8</v>
      </c>
      <c r="CF15" s="6">
        <v>29</v>
      </c>
      <c r="CG15" s="6">
        <v>26</v>
      </c>
      <c r="CH15" s="6">
        <v>36</v>
      </c>
      <c r="CI15" s="6">
        <v>18</v>
      </c>
      <c r="CJ15">
        <v>16</v>
      </c>
      <c r="CK15">
        <v>11</v>
      </c>
      <c r="CL15">
        <v>22</v>
      </c>
      <c r="CM15">
        <v>26</v>
      </c>
      <c r="CN15" s="6">
        <v>4</v>
      </c>
      <c r="DX15" s="11"/>
      <c r="DY15" s="11"/>
      <c r="EA15" s="12"/>
    </row>
    <row r="16" spans="1:131" ht="16.5" x14ac:dyDescent="0.3">
      <c r="A16" s="4" t="s">
        <v>28</v>
      </c>
      <c r="B16" s="4" t="s">
        <v>51</v>
      </c>
      <c r="C16" s="4">
        <v>280</v>
      </c>
      <c r="D16" s="6">
        <v>3.1</v>
      </c>
      <c r="E16" s="72">
        <v>0</v>
      </c>
      <c r="F16" s="72">
        <f>VLOOKUP(B16,遗传信息!$B:$F,5,FALSE)</f>
        <v>0</v>
      </c>
      <c r="G16" s="6">
        <v>25</v>
      </c>
      <c r="H16" s="6">
        <v>7.2</v>
      </c>
      <c r="I16" s="6">
        <v>6</v>
      </c>
      <c r="J16" s="6">
        <v>1467</v>
      </c>
      <c r="K16" s="72">
        <v>49.390000000000008</v>
      </c>
      <c r="L16" s="6">
        <v>105</v>
      </c>
      <c r="M16" s="6">
        <v>89</v>
      </c>
      <c r="N16" s="6">
        <v>107</v>
      </c>
      <c r="O16" s="6">
        <v>63</v>
      </c>
      <c r="P16" s="6">
        <v>81</v>
      </c>
      <c r="Q16" s="6">
        <v>80</v>
      </c>
      <c r="R16" s="6">
        <v>98</v>
      </c>
      <c r="S16" s="6">
        <v>77</v>
      </c>
      <c r="T16" s="6">
        <v>115</v>
      </c>
      <c r="U16" s="6">
        <v>107</v>
      </c>
      <c r="V16" s="6">
        <v>149</v>
      </c>
      <c r="W16" s="6">
        <v>94</v>
      </c>
      <c r="X16" s="6">
        <v>62</v>
      </c>
      <c r="Y16" s="6">
        <v>60</v>
      </c>
      <c r="Z16" s="6">
        <v>109</v>
      </c>
      <c r="AA16" s="6">
        <v>58</v>
      </c>
      <c r="AB16" s="6">
        <v>21</v>
      </c>
      <c r="AC16" s="6">
        <v>26</v>
      </c>
      <c r="AD16" s="6">
        <v>35</v>
      </c>
      <c r="AE16" s="6">
        <v>22</v>
      </c>
      <c r="AF16" s="6">
        <v>17</v>
      </c>
      <c r="AG16" s="6">
        <v>23</v>
      </c>
      <c r="AH16" s="6">
        <v>28</v>
      </c>
      <c r="AI16" s="6">
        <v>21</v>
      </c>
      <c r="AJ16" s="6">
        <v>27</v>
      </c>
      <c r="AK16" s="6">
        <v>28</v>
      </c>
      <c r="AL16" s="6">
        <v>28</v>
      </c>
      <c r="AM16" s="6">
        <v>23</v>
      </c>
      <c r="AN16" s="6">
        <v>13</v>
      </c>
      <c r="AO16" s="6">
        <v>12</v>
      </c>
      <c r="AP16" s="6">
        <v>27</v>
      </c>
      <c r="AQ16" s="6">
        <v>11</v>
      </c>
      <c r="AR16" s="6">
        <v>22</v>
      </c>
      <c r="AS16" s="6">
        <v>19</v>
      </c>
      <c r="AT16" s="6">
        <v>24</v>
      </c>
      <c r="AU16" s="6">
        <v>16</v>
      </c>
      <c r="AV16" s="6">
        <v>18</v>
      </c>
      <c r="AW16" s="6">
        <v>16</v>
      </c>
      <c r="AX16" s="6">
        <v>21</v>
      </c>
      <c r="AY16" s="6">
        <v>25</v>
      </c>
      <c r="AZ16" s="6">
        <v>17</v>
      </c>
      <c r="BA16" s="6">
        <v>23</v>
      </c>
      <c r="BB16" s="6">
        <v>36</v>
      </c>
      <c r="BC16" s="6">
        <v>22</v>
      </c>
      <c r="BD16" s="6">
        <v>11</v>
      </c>
      <c r="BE16" s="6">
        <v>15</v>
      </c>
      <c r="BF16" s="6">
        <v>28</v>
      </c>
      <c r="BG16" s="6">
        <v>21</v>
      </c>
      <c r="BH16" s="6">
        <v>37</v>
      </c>
      <c r="BI16" s="6">
        <v>24</v>
      </c>
      <c r="BJ16" s="6">
        <v>33</v>
      </c>
      <c r="BK16" s="6">
        <v>21</v>
      </c>
      <c r="BL16" s="6">
        <v>29</v>
      </c>
      <c r="BM16" s="6">
        <v>26</v>
      </c>
      <c r="BN16" s="6">
        <v>29</v>
      </c>
      <c r="BO16" s="6">
        <v>23</v>
      </c>
      <c r="BP16" s="6">
        <v>42</v>
      </c>
      <c r="BQ16" s="6">
        <v>29</v>
      </c>
      <c r="BR16" s="6">
        <v>48</v>
      </c>
      <c r="BS16" s="6">
        <v>30</v>
      </c>
      <c r="BT16" s="6">
        <v>22</v>
      </c>
      <c r="BU16" s="6">
        <v>22</v>
      </c>
      <c r="BV16" s="6">
        <v>32</v>
      </c>
      <c r="BW16" s="6">
        <v>17</v>
      </c>
      <c r="BX16" s="6">
        <v>25</v>
      </c>
      <c r="BY16" s="6">
        <v>20</v>
      </c>
      <c r="BZ16" s="6">
        <v>14</v>
      </c>
      <c r="CA16" s="6">
        <v>3</v>
      </c>
      <c r="CB16" s="6">
        <v>17</v>
      </c>
      <c r="CC16" s="6">
        <v>22</v>
      </c>
      <c r="CD16" s="6">
        <v>20</v>
      </c>
      <c r="CE16" s="6">
        <v>8</v>
      </c>
      <c r="CF16" s="6">
        <v>29</v>
      </c>
      <c r="CG16" s="6">
        <v>26</v>
      </c>
      <c r="CH16" s="6">
        <v>36</v>
      </c>
      <c r="CI16" s="6">
        <v>18</v>
      </c>
      <c r="CJ16">
        <v>16</v>
      </c>
      <c r="CK16">
        <v>11</v>
      </c>
      <c r="CL16">
        <v>22</v>
      </c>
      <c r="CM16">
        <v>26</v>
      </c>
      <c r="CN16" s="6">
        <v>0.82</v>
      </c>
      <c r="DX16" s="11"/>
      <c r="DY16" s="11"/>
      <c r="EA16" s="12"/>
    </row>
    <row r="17" spans="1:131" ht="16.5" x14ac:dyDescent="0.3">
      <c r="A17" s="4" t="s">
        <v>28</v>
      </c>
      <c r="B17" s="4" t="s">
        <v>51</v>
      </c>
      <c r="C17" s="4">
        <v>280</v>
      </c>
      <c r="D17" s="6">
        <v>4.66</v>
      </c>
      <c r="E17" s="72">
        <v>0</v>
      </c>
      <c r="F17" s="72">
        <f>VLOOKUP(B17,遗传信息!$B:$F,5,FALSE)</f>
        <v>0</v>
      </c>
      <c r="G17" s="6">
        <v>25</v>
      </c>
      <c r="H17" s="6">
        <v>7.2</v>
      </c>
      <c r="I17" s="6">
        <v>6</v>
      </c>
      <c r="J17" s="6">
        <v>1467</v>
      </c>
      <c r="K17" s="72">
        <v>49.390000000000008</v>
      </c>
      <c r="L17" s="6">
        <v>105</v>
      </c>
      <c r="M17" s="6">
        <v>89</v>
      </c>
      <c r="N17" s="6">
        <v>107</v>
      </c>
      <c r="O17" s="6">
        <v>63</v>
      </c>
      <c r="P17" s="6">
        <v>81</v>
      </c>
      <c r="Q17" s="6">
        <v>80</v>
      </c>
      <c r="R17" s="6">
        <v>98</v>
      </c>
      <c r="S17" s="6">
        <v>77</v>
      </c>
      <c r="T17" s="6">
        <v>115</v>
      </c>
      <c r="U17" s="6">
        <v>107</v>
      </c>
      <c r="V17" s="6">
        <v>149</v>
      </c>
      <c r="W17" s="6">
        <v>94</v>
      </c>
      <c r="X17" s="6">
        <v>62</v>
      </c>
      <c r="Y17" s="6">
        <v>60</v>
      </c>
      <c r="Z17" s="6">
        <v>109</v>
      </c>
      <c r="AA17" s="6">
        <v>58</v>
      </c>
      <c r="AB17" s="6">
        <v>21</v>
      </c>
      <c r="AC17" s="6">
        <v>26</v>
      </c>
      <c r="AD17" s="6">
        <v>35</v>
      </c>
      <c r="AE17" s="6">
        <v>22</v>
      </c>
      <c r="AF17" s="6">
        <v>17</v>
      </c>
      <c r="AG17" s="6">
        <v>23</v>
      </c>
      <c r="AH17" s="6">
        <v>28</v>
      </c>
      <c r="AI17" s="6">
        <v>21</v>
      </c>
      <c r="AJ17" s="6">
        <v>27</v>
      </c>
      <c r="AK17" s="6">
        <v>28</v>
      </c>
      <c r="AL17" s="6">
        <v>28</v>
      </c>
      <c r="AM17" s="6">
        <v>23</v>
      </c>
      <c r="AN17" s="6">
        <v>13</v>
      </c>
      <c r="AO17" s="6">
        <v>12</v>
      </c>
      <c r="AP17" s="6">
        <v>27</v>
      </c>
      <c r="AQ17" s="6">
        <v>11</v>
      </c>
      <c r="AR17" s="6">
        <v>22</v>
      </c>
      <c r="AS17" s="6">
        <v>19</v>
      </c>
      <c r="AT17" s="6">
        <v>24</v>
      </c>
      <c r="AU17" s="6">
        <v>16</v>
      </c>
      <c r="AV17" s="6">
        <v>18</v>
      </c>
      <c r="AW17" s="6">
        <v>16</v>
      </c>
      <c r="AX17" s="6">
        <v>21</v>
      </c>
      <c r="AY17" s="6">
        <v>25</v>
      </c>
      <c r="AZ17" s="6">
        <v>17</v>
      </c>
      <c r="BA17" s="6">
        <v>23</v>
      </c>
      <c r="BB17" s="6">
        <v>36</v>
      </c>
      <c r="BC17" s="6">
        <v>22</v>
      </c>
      <c r="BD17" s="6">
        <v>11</v>
      </c>
      <c r="BE17" s="6">
        <v>15</v>
      </c>
      <c r="BF17" s="6">
        <v>28</v>
      </c>
      <c r="BG17" s="6">
        <v>21</v>
      </c>
      <c r="BH17" s="6">
        <v>37</v>
      </c>
      <c r="BI17" s="6">
        <v>24</v>
      </c>
      <c r="BJ17" s="6">
        <v>33</v>
      </c>
      <c r="BK17" s="6">
        <v>21</v>
      </c>
      <c r="BL17" s="6">
        <v>29</v>
      </c>
      <c r="BM17" s="6">
        <v>26</v>
      </c>
      <c r="BN17" s="6">
        <v>29</v>
      </c>
      <c r="BO17" s="6">
        <v>23</v>
      </c>
      <c r="BP17" s="6">
        <v>42</v>
      </c>
      <c r="BQ17" s="6">
        <v>29</v>
      </c>
      <c r="BR17" s="6">
        <v>48</v>
      </c>
      <c r="BS17" s="6">
        <v>30</v>
      </c>
      <c r="BT17" s="6">
        <v>22</v>
      </c>
      <c r="BU17" s="6">
        <v>22</v>
      </c>
      <c r="BV17" s="6">
        <v>32</v>
      </c>
      <c r="BW17" s="6">
        <v>17</v>
      </c>
      <c r="BX17" s="6">
        <v>25</v>
      </c>
      <c r="BY17" s="6">
        <v>20</v>
      </c>
      <c r="BZ17" s="6">
        <v>14</v>
      </c>
      <c r="CA17" s="6">
        <v>3</v>
      </c>
      <c r="CB17" s="6">
        <v>17</v>
      </c>
      <c r="CC17" s="6">
        <v>22</v>
      </c>
      <c r="CD17" s="6">
        <v>20</v>
      </c>
      <c r="CE17" s="6">
        <v>8</v>
      </c>
      <c r="CF17" s="6">
        <v>29</v>
      </c>
      <c r="CG17" s="6">
        <v>26</v>
      </c>
      <c r="CH17" s="6">
        <v>36</v>
      </c>
      <c r="CI17" s="6">
        <v>18</v>
      </c>
      <c r="CJ17">
        <v>16</v>
      </c>
      <c r="CK17">
        <v>11</v>
      </c>
      <c r="CL17">
        <v>22</v>
      </c>
      <c r="CM17">
        <v>26</v>
      </c>
      <c r="CN17" s="6">
        <v>1.33</v>
      </c>
      <c r="DX17" s="11"/>
      <c r="DY17" s="11"/>
      <c r="EA17" s="12"/>
    </row>
    <row r="18" spans="1:131" ht="16.5" x14ac:dyDescent="0.3">
      <c r="A18" s="4" t="s">
        <v>28</v>
      </c>
      <c r="B18" s="4" t="s">
        <v>51</v>
      </c>
      <c r="C18" s="4">
        <v>280</v>
      </c>
      <c r="D18" s="6">
        <v>5.44</v>
      </c>
      <c r="E18" s="72">
        <v>0</v>
      </c>
      <c r="F18" s="72">
        <f>VLOOKUP(B18,遗传信息!$B:$F,5,FALSE)</f>
        <v>0</v>
      </c>
      <c r="G18" s="6">
        <v>25</v>
      </c>
      <c r="H18" s="6">
        <v>7.2</v>
      </c>
      <c r="I18" s="6">
        <v>6</v>
      </c>
      <c r="J18" s="6">
        <v>1467</v>
      </c>
      <c r="K18" s="72">
        <v>49.390000000000008</v>
      </c>
      <c r="L18" s="6">
        <v>105</v>
      </c>
      <c r="M18" s="6">
        <v>89</v>
      </c>
      <c r="N18" s="6">
        <v>107</v>
      </c>
      <c r="O18" s="6">
        <v>63</v>
      </c>
      <c r="P18" s="6">
        <v>81</v>
      </c>
      <c r="Q18" s="6">
        <v>80</v>
      </c>
      <c r="R18" s="6">
        <v>98</v>
      </c>
      <c r="S18" s="6">
        <v>77</v>
      </c>
      <c r="T18" s="6">
        <v>115</v>
      </c>
      <c r="U18" s="6">
        <v>107</v>
      </c>
      <c r="V18" s="6">
        <v>149</v>
      </c>
      <c r="W18" s="6">
        <v>94</v>
      </c>
      <c r="X18" s="6">
        <v>62</v>
      </c>
      <c r="Y18" s="6">
        <v>60</v>
      </c>
      <c r="Z18" s="6">
        <v>109</v>
      </c>
      <c r="AA18" s="6">
        <v>58</v>
      </c>
      <c r="AB18" s="6">
        <v>21</v>
      </c>
      <c r="AC18" s="6">
        <v>26</v>
      </c>
      <c r="AD18" s="6">
        <v>35</v>
      </c>
      <c r="AE18" s="6">
        <v>22</v>
      </c>
      <c r="AF18" s="6">
        <v>17</v>
      </c>
      <c r="AG18" s="6">
        <v>23</v>
      </c>
      <c r="AH18" s="6">
        <v>28</v>
      </c>
      <c r="AI18" s="6">
        <v>21</v>
      </c>
      <c r="AJ18" s="6">
        <v>27</v>
      </c>
      <c r="AK18" s="6">
        <v>28</v>
      </c>
      <c r="AL18" s="6">
        <v>28</v>
      </c>
      <c r="AM18" s="6">
        <v>23</v>
      </c>
      <c r="AN18" s="6">
        <v>13</v>
      </c>
      <c r="AO18" s="6">
        <v>12</v>
      </c>
      <c r="AP18" s="6">
        <v>27</v>
      </c>
      <c r="AQ18" s="6">
        <v>11</v>
      </c>
      <c r="AR18" s="6">
        <v>22</v>
      </c>
      <c r="AS18" s="6">
        <v>19</v>
      </c>
      <c r="AT18" s="6">
        <v>24</v>
      </c>
      <c r="AU18" s="6">
        <v>16</v>
      </c>
      <c r="AV18" s="6">
        <v>18</v>
      </c>
      <c r="AW18" s="6">
        <v>16</v>
      </c>
      <c r="AX18" s="6">
        <v>21</v>
      </c>
      <c r="AY18" s="6">
        <v>25</v>
      </c>
      <c r="AZ18" s="6">
        <v>17</v>
      </c>
      <c r="BA18" s="6">
        <v>23</v>
      </c>
      <c r="BB18" s="6">
        <v>36</v>
      </c>
      <c r="BC18" s="6">
        <v>22</v>
      </c>
      <c r="BD18" s="6">
        <v>11</v>
      </c>
      <c r="BE18" s="6">
        <v>15</v>
      </c>
      <c r="BF18" s="6">
        <v>28</v>
      </c>
      <c r="BG18" s="6">
        <v>21</v>
      </c>
      <c r="BH18" s="6">
        <v>37</v>
      </c>
      <c r="BI18" s="6">
        <v>24</v>
      </c>
      <c r="BJ18" s="6">
        <v>33</v>
      </c>
      <c r="BK18" s="6">
        <v>21</v>
      </c>
      <c r="BL18" s="6">
        <v>29</v>
      </c>
      <c r="BM18" s="6">
        <v>26</v>
      </c>
      <c r="BN18" s="6">
        <v>29</v>
      </c>
      <c r="BO18" s="6">
        <v>23</v>
      </c>
      <c r="BP18" s="6">
        <v>42</v>
      </c>
      <c r="BQ18" s="6">
        <v>29</v>
      </c>
      <c r="BR18" s="6">
        <v>48</v>
      </c>
      <c r="BS18" s="6">
        <v>30</v>
      </c>
      <c r="BT18" s="6">
        <v>22</v>
      </c>
      <c r="BU18" s="6">
        <v>22</v>
      </c>
      <c r="BV18" s="6">
        <v>32</v>
      </c>
      <c r="BW18" s="6">
        <v>17</v>
      </c>
      <c r="BX18" s="6">
        <v>25</v>
      </c>
      <c r="BY18" s="6">
        <v>20</v>
      </c>
      <c r="BZ18" s="6">
        <v>14</v>
      </c>
      <c r="CA18" s="6">
        <v>3</v>
      </c>
      <c r="CB18" s="6">
        <v>17</v>
      </c>
      <c r="CC18" s="6">
        <v>22</v>
      </c>
      <c r="CD18" s="6">
        <v>20</v>
      </c>
      <c r="CE18" s="6">
        <v>8</v>
      </c>
      <c r="CF18" s="6">
        <v>29</v>
      </c>
      <c r="CG18" s="6">
        <v>26</v>
      </c>
      <c r="CH18" s="6">
        <v>36</v>
      </c>
      <c r="CI18" s="6">
        <v>18</v>
      </c>
      <c r="CJ18">
        <v>16</v>
      </c>
      <c r="CK18">
        <v>11</v>
      </c>
      <c r="CL18">
        <v>22</v>
      </c>
      <c r="CM18">
        <v>26</v>
      </c>
      <c r="CN18" s="6">
        <v>1.83</v>
      </c>
      <c r="DX18" s="11"/>
      <c r="DY18" s="11"/>
      <c r="EA18" s="12"/>
    </row>
    <row r="19" spans="1:131" ht="16.5" x14ac:dyDescent="0.3">
      <c r="A19" s="4" t="s">
        <v>28</v>
      </c>
      <c r="B19" s="4" t="s">
        <v>51</v>
      </c>
      <c r="C19" s="4">
        <v>280</v>
      </c>
      <c r="D19" s="8">
        <v>6.2</v>
      </c>
      <c r="E19" s="72">
        <v>0</v>
      </c>
      <c r="F19" s="72">
        <f>VLOOKUP(B19,遗传信息!$B:$F,5,FALSE)</f>
        <v>0</v>
      </c>
      <c r="G19" s="8">
        <v>25</v>
      </c>
      <c r="H19" s="8">
        <v>7.2</v>
      </c>
      <c r="I19" s="8">
        <v>6</v>
      </c>
      <c r="J19" s="8">
        <v>1467</v>
      </c>
      <c r="K19" s="72">
        <v>49.390000000000008</v>
      </c>
      <c r="L19" s="8">
        <v>105</v>
      </c>
      <c r="M19" s="8">
        <v>89</v>
      </c>
      <c r="N19" s="8">
        <v>107</v>
      </c>
      <c r="O19" s="8">
        <v>63</v>
      </c>
      <c r="P19" s="8">
        <v>81</v>
      </c>
      <c r="Q19" s="8">
        <v>80</v>
      </c>
      <c r="R19" s="8">
        <v>98</v>
      </c>
      <c r="S19" s="8">
        <v>77</v>
      </c>
      <c r="T19" s="8">
        <v>115</v>
      </c>
      <c r="U19" s="8">
        <v>107</v>
      </c>
      <c r="V19" s="8">
        <v>149</v>
      </c>
      <c r="W19" s="8">
        <v>94</v>
      </c>
      <c r="X19" s="8">
        <v>62</v>
      </c>
      <c r="Y19" s="8">
        <v>60</v>
      </c>
      <c r="Z19" s="8">
        <v>109</v>
      </c>
      <c r="AA19" s="8">
        <v>58</v>
      </c>
      <c r="AB19" s="8">
        <v>21</v>
      </c>
      <c r="AC19" s="8">
        <v>26</v>
      </c>
      <c r="AD19" s="8">
        <v>35</v>
      </c>
      <c r="AE19" s="8">
        <v>22</v>
      </c>
      <c r="AF19" s="8">
        <v>17</v>
      </c>
      <c r="AG19" s="8">
        <v>23</v>
      </c>
      <c r="AH19" s="8">
        <v>28</v>
      </c>
      <c r="AI19" s="8">
        <v>21</v>
      </c>
      <c r="AJ19" s="8">
        <v>27</v>
      </c>
      <c r="AK19" s="8">
        <v>28</v>
      </c>
      <c r="AL19" s="8">
        <v>28</v>
      </c>
      <c r="AM19" s="8">
        <v>23</v>
      </c>
      <c r="AN19" s="8">
        <v>13</v>
      </c>
      <c r="AO19" s="8">
        <v>12</v>
      </c>
      <c r="AP19" s="8">
        <v>27</v>
      </c>
      <c r="AQ19" s="8">
        <v>11</v>
      </c>
      <c r="AR19" s="8">
        <v>22</v>
      </c>
      <c r="AS19" s="8">
        <v>19</v>
      </c>
      <c r="AT19" s="8">
        <v>24</v>
      </c>
      <c r="AU19" s="8">
        <v>16</v>
      </c>
      <c r="AV19" s="8">
        <v>18</v>
      </c>
      <c r="AW19" s="8">
        <v>16</v>
      </c>
      <c r="AX19" s="8">
        <v>21</v>
      </c>
      <c r="AY19" s="8">
        <v>25</v>
      </c>
      <c r="AZ19" s="8">
        <v>17</v>
      </c>
      <c r="BA19" s="8">
        <v>23</v>
      </c>
      <c r="BB19" s="8">
        <v>36</v>
      </c>
      <c r="BC19" s="8">
        <v>22</v>
      </c>
      <c r="BD19" s="8">
        <v>11</v>
      </c>
      <c r="BE19" s="8">
        <v>15</v>
      </c>
      <c r="BF19" s="8">
        <v>28</v>
      </c>
      <c r="BG19" s="8">
        <v>21</v>
      </c>
      <c r="BH19" s="8">
        <v>37</v>
      </c>
      <c r="BI19" s="8">
        <v>24</v>
      </c>
      <c r="BJ19" s="8">
        <v>33</v>
      </c>
      <c r="BK19" s="8">
        <v>21</v>
      </c>
      <c r="BL19" s="8">
        <v>29</v>
      </c>
      <c r="BM19" s="8">
        <v>26</v>
      </c>
      <c r="BN19" s="8">
        <v>29</v>
      </c>
      <c r="BO19" s="8">
        <v>23</v>
      </c>
      <c r="BP19" s="8">
        <v>42</v>
      </c>
      <c r="BQ19" s="8">
        <v>29</v>
      </c>
      <c r="BR19" s="8">
        <v>48</v>
      </c>
      <c r="BS19" s="8">
        <v>30</v>
      </c>
      <c r="BT19" s="8">
        <v>22</v>
      </c>
      <c r="BU19" s="8">
        <v>22</v>
      </c>
      <c r="BV19" s="8">
        <v>32</v>
      </c>
      <c r="BW19" s="8">
        <v>17</v>
      </c>
      <c r="BX19" s="8">
        <v>25</v>
      </c>
      <c r="BY19" s="8">
        <v>20</v>
      </c>
      <c r="BZ19" s="8">
        <v>14</v>
      </c>
      <c r="CA19" s="8">
        <v>3</v>
      </c>
      <c r="CB19" s="8">
        <v>17</v>
      </c>
      <c r="CC19" s="8">
        <v>22</v>
      </c>
      <c r="CD19" s="8">
        <v>20</v>
      </c>
      <c r="CE19" s="8">
        <v>8</v>
      </c>
      <c r="CF19" s="8">
        <v>29</v>
      </c>
      <c r="CG19" s="8">
        <v>26</v>
      </c>
      <c r="CH19" s="8">
        <v>36</v>
      </c>
      <c r="CI19" s="8">
        <v>18</v>
      </c>
      <c r="CJ19">
        <v>16</v>
      </c>
      <c r="CK19">
        <v>11</v>
      </c>
      <c r="CL19">
        <v>22</v>
      </c>
      <c r="CM19">
        <v>26</v>
      </c>
      <c r="CN19" s="8">
        <v>2.2200000000000002</v>
      </c>
      <c r="DX19" s="11"/>
      <c r="DY19" s="11"/>
      <c r="EA19" s="12"/>
    </row>
    <row r="20" spans="1:131" ht="16.5" x14ac:dyDescent="0.3">
      <c r="A20" s="4" t="s">
        <v>28</v>
      </c>
      <c r="B20" s="4" t="s">
        <v>51</v>
      </c>
      <c r="C20" s="4">
        <v>280</v>
      </c>
      <c r="D20" s="8">
        <v>7.78</v>
      </c>
      <c r="E20" s="72">
        <v>0</v>
      </c>
      <c r="F20" s="72">
        <f>VLOOKUP(B20,遗传信息!$B:$F,5,FALSE)</f>
        <v>0</v>
      </c>
      <c r="G20" s="8">
        <v>25</v>
      </c>
      <c r="H20" s="8">
        <v>7.2</v>
      </c>
      <c r="I20" s="8">
        <v>6</v>
      </c>
      <c r="J20" s="8">
        <v>1467</v>
      </c>
      <c r="K20" s="72">
        <v>49.390000000000008</v>
      </c>
      <c r="L20" s="8">
        <v>105</v>
      </c>
      <c r="M20" s="8">
        <v>89</v>
      </c>
      <c r="N20" s="8">
        <v>107</v>
      </c>
      <c r="O20" s="8">
        <v>63</v>
      </c>
      <c r="P20" s="8">
        <v>81</v>
      </c>
      <c r="Q20" s="8">
        <v>80</v>
      </c>
      <c r="R20" s="8">
        <v>98</v>
      </c>
      <c r="S20" s="8">
        <v>77</v>
      </c>
      <c r="T20" s="8">
        <v>115</v>
      </c>
      <c r="U20" s="8">
        <v>107</v>
      </c>
      <c r="V20" s="8">
        <v>149</v>
      </c>
      <c r="W20" s="8">
        <v>94</v>
      </c>
      <c r="X20" s="8">
        <v>62</v>
      </c>
      <c r="Y20" s="8">
        <v>60</v>
      </c>
      <c r="Z20" s="8">
        <v>109</v>
      </c>
      <c r="AA20" s="8">
        <v>58</v>
      </c>
      <c r="AB20" s="8">
        <v>21</v>
      </c>
      <c r="AC20" s="8">
        <v>26</v>
      </c>
      <c r="AD20" s="8">
        <v>35</v>
      </c>
      <c r="AE20" s="8">
        <v>22</v>
      </c>
      <c r="AF20" s="8">
        <v>17</v>
      </c>
      <c r="AG20" s="8">
        <v>23</v>
      </c>
      <c r="AH20" s="8">
        <v>28</v>
      </c>
      <c r="AI20" s="8">
        <v>21</v>
      </c>
      <c r="AJ20" s="8">
        <v>27</v>
      </c>
      <c r="AK20" s="8">
        <v>28</v>
      </c>
      <c r="AL20" s="8">
        <v>28</v>
      </c>
      <c r="AM20" s="8">
        <v>23</v>
      </c>
      <c r="AN20" s="8">
        <v>13</v>
      </c>
      <c r="AO20" s="8">
        <v>12</v>
      </c>
      <c r="AP20" s="8">
        <v>27</v>
      </c>
      <c r="AQ20" s="8">
        <v>11</v>
      </c>
      <c r="AR20" s="8">
        <v>22</v>
      </c>
      <c r="AS20" s="8">
        <v>19</v>
      </c>
      <c r="AT20" s="8">
        <v>24</v>
      </c>
      <c r="AU20" s="8">
        <v>16</v>
      </c>
      <c r="AV20" s="8">
        <v>18</v>
      </c>
      <c r="AW20" s="8">
        <v>16</v>
      </c>
      <c r="AX20" s="8">
        <v>21</v>
      </c>
      <c r="AY20" s="8">
        <v>25</v>
      </c>
      <c r="AZ20" s="8">
        <v>17</v>
      </c>
      <c r="BA20" s="8">
        <v>23</v>
      </c>
      <c r="BB20" s="8">
        <v>36</v>
      </c>
      <c r="BC20" s="8">
        <v>22</v>
      </c>
      <c r="BD20" s="8">
        <v>11</v>
      </c>
      <c r="BE20" s="8">
        <v>15</v>
      </c>
      <c r="BF20" s="8">
        <v>28</v>
      </c>
      <c r="BG20" s="8">
        <v>21</v>
      </c>
      <c r="BH20" s="8">
        <v>37</v>
      </c>
      <c r="BI20" s="8">
        <v>24</v>
      </c>
      <c r="BJ20" s="8">
        <v>33</v>
      </c>
      <c r="BK20" s="8">
        <v>21</v>
      </c>
      <c r="BL20" s="8">
        <v>29</v>
      </c>
      <c r="BM20" s="8">
        <v>26</v>
      </c>
      <c r="BN20" s="8">
        <v>29</v>
      </c>
      <c r="BO20" s="8">
        <v>23</v>
      </c>
      <c r="BP20" s="8">
        <v>42</v>
      </c>
      <c r="BQ20" s="8">
        <v>29</v>
      </c>
      <c r="BR20" s="8">
        <v>48</v>
      </c>
      <c r="BS20" s="8">
        <v>30</v>
      </c>
      <c r="BT20" s="8">
        <v>22</v>
      </c>
      <c r="BU20" s="8">
        <v>22</v>
      </c>
      <c r="BV20" s="8">
        <v>32</v>
      </c>
      <c r="BW20" s="8">
        <v>17</v>
      </c>
      <c r="BX20" s="8">
        <v>25</v>
      </c>
      <c r="BY20" s="8">
        <v>20</v>
      </c>
      <c r="BZ20" s="8">
        <v>14</v>
      </c>
      <c r="CA20" s="8">
        <v>3</v>
      </c>
      <c r="CB20" s="8">
        <v>17</v>
      </c>
      <c r="CC20" s="8">
        <v>22</v>
      </c>
      <c r="CD20" s="8">
        <v>20</v>
      </c>
      <c r="CE20" s="8">
        <v>8</v>
      </c>
      <c r="CF20" s="8">
        <v>29</v>
      </c>
      <c r="CG20" s="8">
        <v>26</v>
      </c>
      <c r="CH20" s="8">
        <v>36</v>
      </c>
      <c r="CI20" s="8">
        <v>18</v>
      </c>
      <c r="CJ20">
        <v>16</v>
      </c>
      <c r="CK20">
        <v>11</v>
      </c>
      <c r="CL20">
        <v>22</v>
      </c>
      <c r="CM20">
        <v>26</v>
      </c>
      <c r="CN20" s="8">
        <v>3.27</v>
      </c>
      <c r="DX20" s="11"/>
      <c r="DY20" s="11"/>
      <c r="EA20" s="12"/>
    </row>
    <row r="21" spans="1:131" ht="16.5" x14ac:dyDescent="0.3">
      <c r="A21" s="4" t="s">
        <v>28</v>
      </c>
      <c r="B21" s="4" t="s">
        <v>51</v>
      </c>
      <c r="C21" s="4">
        <v>300</v>
      </c>
      <c r="D21" s="8">
        <v>20</v>
      </c>
      <c r="E21" s="72">
        <v>0</v>
      </c>
      <c r="F21" s="72">
        <f>VLOOKUP(B21,遗传信息!$B:$F,5,FALSE)</f>
        <v>0</v>
      </c>
      <c r="G21" s="8">
        <v>25</v>
      </c>
      <c r="H21" s="8">
        <v>7.2</v>
      </c>
      <c r="I21" s="8">
        <v>6</v>
      </c>
      <c r="J21" s="8">
        <v>1467</v>
      </c>
      <c r="K21" s="72">
        <v>49.390000000000008</v>
      </c>
      <c r="L21" s="8">
        <v>105</v>
      </c>
      <c r="M21" s="8">
        <v>89</v>
      </c>
      <c r="N21" s="8">
        <v>107</v>
      </c>
      <c r="O21" s="8">
        <v>63</v>
      </c>
      <c r="P21" s="8">
        <v>81</v>
      </c>
      <c r="Q21" s="8">
        <v>80</v>
      </c>
      <c r="R21" s="8">
        <v>98</v>
      </c>
      <c r="S21" s="8">
        <v>77</v>
      </c>
      <c r="T21" s="8">
        <v>115</v>
      </c>
      <c r="U21" s="8">
        <v>107</v>
      </c>
      <c r="V21" s="8">
        <v>149</v>
      </c>
      <c r="W21" s="8">
        <v>94</v>
      </c>
      <c r="X21" s="8">
        <v>62</v>
      </c>
      <c r="Y21" s="8">
        <v>60</v>
      </c>
      <c r="Z21" s="8">
        <v>109</v>
      </c>
      <c r="AA21" s="8">
        <v>58</v>
      </c>
      <c r="AB21" s="8">
        <v>21</v>
      </c>
      <c r="AC21" s="8">
        <v>26</v>
      </c>
      <c r="AD21" s="8">
        <v>35</v>
      </c>
      <c r="AE21" s="8">
        <v>22</v>
      </c>
      <c r="AF21" s="8">
        <v>17</v>
      </c>
      <c r="AG21" s="8">
        <v>23</v>
      </c>
      <c r="AH21" s="8">
        <v>28</v>
      </c>
      <c r="AI21" s="8">
        <v>21</v>
      </c>
      <c r="AJ21" s="8">
        <v>27</v>
      </c>
      <c r="AK21" s="8">
        <v>28</v>
      </c>
      <c r="AL21" s="8">
        <v>28</v>
      </c>
      <c r="AM21" s="8">
        <v>23</v>
      </c>
      <c r="AN21" s="8">
        <v>13</v>
      </c>
      <c r="AO21" s="8">
        <v>12</v>
      </c>
      <c r="AP21" s="8">
        <v>27</v>
      </c>
      <c r="AQ21" s="8">
        <v>11</v>
      </c>
      <c r="AR21" s="8">
        <v>22</v>
      </c>
      <c r="AS21" s="8">
        <v>19</v>
      </c>
      <c r="AT21" s="8">
        <v>24</v>
      </c>
      <c r="AU21" s="8">
        <v>16</v>
      </c>
      <c r="AV21" s="8">
        <v>18</v>
      </c>
      <c r="AW21" s="8">
        <v>16</v>
      </c>
      <c r="AX21" s="8">
        <v>21</v>
      </c>
      <c r="AY21" s="8">
        <v>25</v>
      </c>
      <c r="AZ21" s="8">
        <v>17</v>
      </c>
      <c r="BA21" s="8">
        <v>23</v>
      </c>
      <c r="BB21" s="8">
        <v>36</v>
      </c>
      <c r="BC21" s="8">
        <v>22</v>
      </c>
      <c r="BD21" s="8">
        <v>11</v>
      </c>
      <c r="BE21" s="8">
        <v>15</v>
      </c>
      <c r="BF21" s="8">
        <v>28</v>
      </c>
      <c r="BG21" s="8">
        <v>21</v>
      </c>
      <c r="BH21" s="8">
        <v>37</v>
      </c>
      <c r="BI21" s="8">
        <v>24</v>
      </c>
      <c r="BJ21" s="8">
        <v>33</v>
      </c>
      <c r="BK21" s="8">
        <v>21</v>
      </c>
      <c r="BL21" s="8">
        <v>29</v>
      </c>
      <c r="BM21" s="8">
        <v>26</v>
      </c>
      <c r="BN21" s="8">
        <v>29</v>
      </c>
      <c r="BO21" s="8">
        <v>23</v>
      </c>
      <c r="BP21" s="8">
        <v>42</v>
      </c>
      <c r="BQ21" s="8">
        <v>29</v>
      </c>
      <c r="BR21" s="8">
        <v>48</v>
      </c>
      <c r="BS21" s="8">
        <v>30</v>
      </c>
      <c r="BT21" s="8">
        <v>22</v>
      </c>
      <c r="BU21" s="8">
        <v>22</v>
      </c>
      <c r="BV21" s="8">
        <v>32</v>
      </c>
      <c r="BW21" s="8">
        <v>17</v>
      </c>
      <c r="BX21" s="8">
        <v>25</v>
      </c>
      <c r="BY21" s="8">
        <v>20</v>
      </c>
      <c r="BZ21" s="8">
        <v>14</v>
      </c>
      <c r="CA21" s="8">
        <v>3</v>
      </c>
      <c r="CB21" s="8">
        <v>17</v>
      </c>
      <c r="CC21" s="8">
        <v>22</v>
      </c>
      <c r="CD21" s="8">
        <v>20</v>
      </c>
      <c r="CE21" s="8">
        <v>8</v>
      </c>
      <c r="CF21" s="8">
        <v>29</v>
      </c>
      <c r="CG21" s="8">
        <v>26</v>
      </c>
      <c r="CH21" s="8">
        <v>36</v>
      </c>
      <c r="CI21" s="8">
        <v>18</v>
      </c>
      <c r="CJ21">
        <v>16</v>
      </c>
      <c r="CK21">
        <v>11</v>
      </c>
      <c r="CL21">
        <v>22</v>
      </c>
      <c r="CM21">
        <v>26</v>
      </c>
      <c r="CN21" s="8">
        <v>0.28999999999999998</v>
      </c>
      <c r="DX21" s="11"/>
      <c r="DY21" s="11"/>
      <c r="EA21" s="12"/>
    </row>
    <row r="22" spans="1:131" ht="16.5" x14ac:dyDescent="0.3">
      <c r="A22" s="4" t="s">
        <v>28</v>
      </c>
      <c r="B22" s="4" t="s">
        <v>51</v>
      </c>
      <c r="C22" s="4">
        <v>300</v>
      </c>
      <c r="D22" s="8">
        <v>50.3</v>
      </c>
      <c r="E22" s="72">
        <v>0</v>
      </c>
      <c r="F22" s="72">
        <f>VLOOKUP(B22,遗传信息!$B:$F,5,FALSE)</f>
        <v>0</v>
      </c>
      <c r="G22" s="8">
        <v>25</v>
      </c>
      <c r="H22" s="8">
        <v>7.2</v>
      </c>
      <c r="I22" s="8">
        <v>6</v>
      </c>
      <c r="J22" s="8">
        <v>1467</v>
      </c>
      <c r="K22" s="72">
        <v>49.390000000000008</v>
      </c>
      <c r="L22" s="8">
        <v>105</v>
      </c>
      <c r="M22" s="8">
        <v>89</v>
      </c>
      <c r="N22" s="8">
        <v>107</v>
      </c>
      <c r="O22" s="8">
        <v>63</v>
      </c>
      <c r="P22" s="8">
        <v>81</v>
      </c>
      <c r="Q22" s="8">
        <v>80</v>
      </c>
      <c r="R22" s="8">
        <v>98</v>
      </c>
      <c r="S22" s="8">
        <v>77</v>
      </c>
      <c r="T22" s="8">
        <v>115</v>
      </c>
      <c r="U22" s="8">
        <v>107</v>
      </c>
      <c r="V22" s="8">
        <v>149</v>
      </c>
      <c r="W22" s="8">
        <v>94</v>
      </c>
      <c r="X22" s="8">
        <v>62</v>
      </c>
      <c r="Y22" s="8">
        <v>60</v>
      </c>
      <c r="Z22" s="8">
        <v>109</v>
      </c>
      <c r="AA22" s="8">
        <v>58</v>
      </c>
      <c r="AB22" s="8">
        <v>21</v>
      </c>
      <c r="AC22" s="8">
        <v>26</v>
      </c>
      <c r="AD22" s="8">
        <v>35</v>
      </c>
      <c r="AE22" s="8">
        <v>22</v>
      </c>
      <c r="AF22" s="8">
        <v>17</v>
      </c>
      <c r="AG22" s="8">
        <v>23</v>
      </c>
      <c r="AH22" s="8">
        <v>28</v>
      </c>
      <c r="AI22" s="8">
        <v>21</v>
      </c>
      <c r="AJ22" s="8">
        <v>27</v>
      </c>
      <c r="AK22" s="8">
        <v>28</v>
      </c>
      <c r="AL22" s="8">
        <v>28</v>
      </c>
      <c r="AM22" s="8">
        <v>23</v>
      </c>
      <c r="AN22" s="8">
        <v>13</v>
      </c>
      <c r="AO22" s="8">
        <v>12</v>
      </c>
      <c r="AP22" s="8">
        <v>27</v>
      </c>
      <c r="AQ22" s="8">
        <v>11</v>
      </c>
      <c r="AR22" s="8">
        <v>22</v>
      </c>
      <c r="AS22" s="8">
        <v>19</v>
      </c>
      <c r="AT22" s="8">
        <v>24</v>
      </c>
      <c r="AU22" s="8">
        <v>16</v>
      </c>
      <c r="AV22" s="8">
        <v>18</v>
      </c>
      <c r="AW22" s="8">
        <v>16</v>
      </c>
      <c r="AX22" s="8">
        <v>21</v>
      </c>
      <c r="AY22" s="8">
        <v>25</v>
      </c>
      <c r="AZ22" s="8">
        <v>17</v>
      </c>
      <c r="BA22" s="8">
        <v>23</v>
      </c>
      <c r="BB22" s="8">
        <v>36</v>
      </c>
      <c r="BC22" s="8">
        <v>22</v>
      </c>
      <c r="BD22" s="8">
        <v>11</v>
      </c>
      <c r="BE22" s="8">
        <v>15</v>
      </c>
      <c r="BF22" s="8">
        <v>28</v>
      </c>
      <c r="BG22" s="8">
        <v>21</v>
      </c>
      <c r="BH22" s="8">
        <v>37</v>
      </c>
      <c r="BI22" s="8">
        <v>24</v>
      </c>
      <c r="BJ22" s="8">
        <v>33</v>
      </c>
      <c r="BK22" s="8">
        <v>21</v>
      </c>
      <c r="BL22" s="8">
        <v>29</v>
      </c>
      <c r="BM22" s="8">
        <v>26</v>
      </c>
      <c r="BN22" s="8">
        <v>29</v>
      </c>
      <c r="BO22" s="8">
        <v>23</v>
      </c>
      <c r="BP22" s="8">
        <v>42</v>
      </c>
      <c r="BQ22" s="8">
        <v>29</v>
      </c>
      <c r="BR22" s="8">
        <v>48</v>
      </c>
      <c r="BS22" s="8">
        <v>30</v>
      </c>
      <c r="BT22" s="8">
        <v>22</v>
      </c>
      <c r="BU22" s="8">
        <v>22</v>
      </c>
      <c r="BV22" s="8">
        <v>32</v>
      </c>
      <c r="BW22" s="8">
        <v>17</v>
      </c>
      <c r="BX22" s="8">
        <v>25</v>
      </c>
      <c r="BY22" s="8">
        <v>20</v>
      </c>
      <c r="BZ22" s="8">
        <v>14</v>
      </c>
      <c r="CA22" s="8">
        <v>3</v>
      </c>
      <c r="CB22" s="8">
        <v>17</v>
      </c>
      <c r="CC22" s="8">
        <v>22</v>
      </c>
      <c r="CD22" s="8">
        <v>20</v>
      </c>
      <c r="CE22" s="8">
        <v>8</v>
      </c>
      <c r="CF22" s="8">
        <v>29</v>
      </c>
      <c r="CG22" s="8">
        <v>26</v>
      </c>
      <c r="CH22" s="8">
        <v>36</v>
      </c>
      <c r="CI22" s="8">
        <v>18</v>
      </c>
      <c r="CJ22">
        <v>16</v>
      </c>
      <c r="CK22">
        <v>11</v>
      </c>
      <c r="CL22">
        <v>22</v>
      </c>
      <c r="CM22">
        <v>26</v>
      </c>
      <c r="CN22" s="8">
        <v>1.6</v>
      </c>
      <c r="DX22" s="11"/>
      <c r="DY22" s="11"/>
      <c r="EA22" s="12"/>
    </row>
    <row r="23" spans="1:131" ht="16.5" x14ac:dyDescent="0.3">
      <c r="A23" s="4" t="s">
        <v>28</v>
      </c>
      <c r="B23" s="4" t="s">
        <v>51</v>
      </c>
      <c r="C23" s="4">
        <v>300</v>
      </c>
      <c r="D23" s="8">
        <v>78.06</v>
      </c>
      <c r="E23" s="72">
        <v>0</v>
      </c>
      <c r="F23" s="72">
        <f>VLOOKUP(B23,遗传信息!$B:$F,5,FALSE)</f>
        <v>0</v>
      </c>
      <c r="G23" s="8">
        <v>25</v>
      </c>
      <c r="H23" s="8">
        <v>7.2</v>
      </c>
      <c r="I23" s="8">
        <v>6</v>
      </c>
      <c r="J23" s="8">
        <v>1467</v>
      </c>
      <c r="K23" s="72">
        <v>49.390000000000008</v>
      </c>
      <c r="L23" s="8">
        <v>105</v>
      </c>
      <c r="M23" s="8">
        <v>89</v>
      </c>
      <c r="N23" s="8">
        <v>107</v>
      </c>
      <c r="O23" s="8">
        <v>63</v>
      </c>
      <c r="P23" s="8">
        <v>81</v>
      </c>
      <c r="Q23" s="8">
        <v>80</v>
      </c>
      <c r="R23" s="8">
        <v>98</v>
      </c>
      <c r="S23" s="8">
        <v>77</v>
      </c>
      <c r="T23" s="8">
        <v>115</v>
      </c>
      <c r="U23" s="8">
        <v>107</v>
      </c>
      <c r="V23" s="8">
        <v>149</v>
      </c>
      <c r="W23" s="8">
        <v>94</v>
      </c>
      <c r="X23" s="8">
        <v>62</v>
      </c>
      <c r="Y23" s="8">
        <v>60</v>
      </c>
      <c r="Z23" s="8">
        <v>109</v>
      </c>
      <c r="AA23" s="8">
        <v>58</v>
      </c>
      <c r="AB23" s="8">
        <v>21</v>
      </c>
      <c r="AC23" s="8">
        <v>26</v>
      </c>
      <c r="AD23" s="8">
        <v>35</v>
      </c>
      <c r="AE23" s="8">
        <v>22</v>
      </c>
      <c r="AF23" s="8">
        <v>17</v>
      </c>
      <c r="AG23" s="8">
        <v>23</v>
      </c>
      <c r="AH23" s="8">
        <v>28</v>
      </c>
      <c r="AI23" s="8">
        <v>21</v>
      </c>
      <c r="AJ23" s="8">
        <v>27</v>
      </c>
      <c r="AK23" s="8">
        <v>28</v>
      </c>
      <c r="AL23" s="8">
        <v>28</v>
      </c>
      <c r="AM23" s="8">
        <v>23</v>
      </c>
      <c r="AN23" s="8">
        <v>13</v>
      </c>
      <c r="AO23" s="8">
        <v>12</v>
      </c>
      <c r="AP23" s="8">
        <v>27</v>
      </c>
      <c r="AQ23" s="8">
        <v>11</v>
      </c>
      <c r="AR23" s="8">
        <v>22</v>
      </c>
      <c r="AS23" s="8">
        <v>19</v>
      </c>
      <c r="AT23" s="8">
        <v>24</v>
      </c>
      <c r="AU23" s="8">
        <v>16</v>
      </c>
      <c r="AV23" s="8">
        <v>18</v>
      </c>
      <c r="AW23" s="8">
        <v>16</v>
      </c>
      <c r="AX23" s="8">
        <v>21</v>
      </c>
      <c r="AY23" s="8">
        <v>25</v>
      </c>
      <c r="AZ23" s="8">
        <v>17</v>
      </c>
      <c r="BA23" s="8">
        <v>23</v>
      </c>
      <c r="BB23" s="8">
        <v>36</v>
      </c>
      <c r="BC23" s="8">
        <v>22</v>
      </c>
      <c r="BD23" s="8">
        <v>11</v>
      </c>
      <c r="BE23" s="8">
        <v>15</v>
      </c>
      <c r="BF23" s="8">
        <v>28</v>
      </c>
      <c r="BG23" s="8">
        <v>21</v>
      </c>
      <c r="BH23" s="8">
        <v>37</v>
      </c>
      <c r="BI23" s="8">
        <v>24</v>
      </c>
      <c r="BJ23" s="8">
        <v>33</v>
      </c>
      <c r="BK23" s="8">
        <v>21</v>
      </c>
      <c r="BL23" s="8">
        <v>29</v>
      </c>
      <c r="BM23" s="8">
        <v>26</v>
      </c>
      <c r="BN23" s="8">
        <v>29</v>
      </c>
      <c r="BO23" s="8">
        <v>23</v>
      </c>
      <c r="BP23" s="8">
        <v>42</v>
      </c>
      <c r="BQ23" s="8">
        <v>29</v>
      </c>
      <c r="BR23" s="8">
        <v>48</v>
      </c>
      <c r="BS23" s="8">
        <v>30</v>
      </c>
      <c r="BT23" s="8">
        <v>22</v>
      </c>
      <c r="BU23" s="8">
        <v>22</v>
      </c>
      <c r="BV23" s="8">
        <v>32</v>
      </c>
      <c r="BW23" s="8">
        <v>17</v>
      </c>
      <c r="BX23" s="8">
        <v>25</v>
      </c>
      <c r="BY23" s="8">
        <v>20</v>
      </c>
      <c r="BZ23" s="8">
        <v>14</v>
      </c>
      <c r="CA23" s="8">
        <v>3</v>
      </c>
      <c r="CB23" s="8">
        <v>17</v>
      </c>
      <c r="CC23" s="8">
        <v>22</v>
      </c>
      <c r="CD23" s="8">
        <v>20</v>
      </c>
      <c r="CE23" s="8">
        <v>8</v>
      </c>
      <c r="CF23" s="8">
        <v>29</v>
      </c>
      <c r="CG23" s="8">
        <v>26</v>
      </c>
      <c r="CH23" s="8">
        <v>36</v>
      </c>
      <c r="CI23" s="8">
        <v>18</v>
      </c>
      <c r="CJ23">
        <v>16</v>
      </c>
      <c r="CK23">
        <v>11</v>
      </c>
      <c r="CL23">
        <v>22</v>
      </c>
      <c r="CM23">
        <v>26</v>
      </c>
      <c r="CN23" s="8">
        <v>3.6</v>
      </c>
      <c r="DX23" s="11"/>
      <c r="DY23" s="11"/>
      <c r="EA23" s="12"/>
    </row>
    <row r="24" spans="1:131" ht="16.5" hidden="1" x14ac:dyDescent="0.3">
      <c r="A24" s="78" t="s">
        <v>37</v>
      </c>
      <c r="B24" s="4" t="s">
        <v>14</v>
      </c>
      <c r="C24" s="4">
        <v>254</v>
      </c>
      <c r="D24" s="8">
        <v>20.66</v>
      </c>
      <c r="E24" s="73">
        <v>1</v>
      </c>
      <c r="F24" s="72">
        <f>VLOOKUP(B24,遗传信息!$B:$F,5,FALSE)</f>
        <v>1</v>
      </c>
      <c r="G24" s="8">
        <v>25</v>
      </c>
      <c r="H24" s="8">
        <v>7.2</v>
      </c>
      <c r="I24" s="8">
        <v>6</v>
      </c>
      <c r="J24" s="8">
        <v>1507</v>
      </c>
      <c r="K24" s="72">
        <v>56.07</v>
      </c>
      <c r="L24" s="8">
        <v>107</v>
      </c>
      <c r="M24" s="8">
        <v>98</v>
      </c>
      <c r="N24" s="8">
        <v>115</v>
      </c>
      <c r="O24" s="8">
        <v>58</v>
      </c>
      <c r="P24" s="8">
        <v>85</v>
      </c>
      <c r="Q24" s="8">
        <v>86</v>
      </c>
      <c r="R24" s="8">
        <v>107</v>
      </c>
      <c r="S24" s="8">
        <v>75</v>
      </c>
      <c r="T24" s="8">
        <v>118</v>
      </c>
      <c r="U24" s="8">
        <v>106</v>
      </c>
      <c r="V24" s="8">
        <v>147</v>
      </c>
      <c r="W24" s="8">
        <v>106</v>
      </c>
      <c r="X24" s="8">
        <v>67</v>
      </c>
      <c r="Y24" s="8">
        <v>64</v>
      </c>
      <c r="Z24" s="8">
        <v>108</v>
      </c>
      <c r="AA24" s="8">
        <v>59</v>
      </c>
      <c r="AB24" s="8">
        <v>20</v>
      </c>
      <c r="AC24" s="8">
        <v>32</v>
      </c>
      <c r="AD24" s="8">
        <v>35</v>
      </c>
      <c r="AE24" s="8">
        <v>20</v>
      </c>
      <c r="AF24" s="8">
        <v>27</v>
      </c>
      <c r="AG24" s="8">
        <v>25</v>
      </c>
      <c r="AH24" s="8">
        <v>28</v>
      </c>
      <c r="AI24" s="8">
        <v>18</v>
      </c>
      <c r="AJ24" s="8">
        <v>23</v>
      </c>
      <c r="AK24" s="8">
        <v>32</v>
      </c>
      <c r="AL24" s="8">
        <v>34</v>
      </c>
      <c r="AM24" s="8">
        <v>26</v>
      </c>
      <c r="AN24" s="8">
        <v>9</v>
      </c>
      <c r="AO24" s="8">
        <v>15</v>
      </c>
      <c r="AP24" s="8">
        <v>23</v>
      </c>
      <c r="AQ24" s="8">
        <v>11</v>
      </c>
      <c r="AR24" s="8">
        <v>24</v>
      </c>
      <c r="AS24" s="8">
        <v>22</v>
      </c>
      <c r="AT24" s="8">
        <v>26</v>
      </c>
      <c r="AU24" s="8">
        <v>13</v>
      </c>
      <c r="AV24" s="8">
        <v>16</v>
      </c>
      <c r="AW24" s="8">
        <v>20</v>
      </c>
      <c r="AX24" s="8">
        <v>29</v>
      </c>
      <c r="AY24" s="8">
        <v>21</v>
      </c>
      <c r="AZ24" s="8">
        <v>20</v>
      </c>
      <c r="BA24" s="8">
        <v>26</v>
      </c>
      <c r="BB24" s="8">
        <v>36</v>
      </c>
      <c r="BC24" s="8">
        <v>25</v>
      </c>
      <c r="BD24" s="8">
        <v>15</v>
      </c>
      <c r="BE24" s="8">
        <v>16</v>
      </c>
      <c r="BF24" s="8">
        <v>27</v>
      </c>
      <c r="BG24" s="8">
        <v>17</v>
      </c>
      <c r="BH24" s="8">
        <v>36</v>
      </c>
      <c r="BI24" s="8">
        <v>27</v>
      </c>
      <c r="BJ24" s="8">
        <v>33</v>
      </c>
      <c r="BK24" s="8">
        <v>22</v>
      </c>
      <c r="BL24" s="8">
        <v>29</v>
      </c>
      <c r="BM24" s="8">
        <v>25</v>
      </c>
      <c r="BN24" s="8">
        <v>29</v>
      </c>
      <c r="BO24" s="8">
        <v>22</v>
      </c>
      <c r="BP24" s="8">
        <v>40</v>
      </c>
      <c r="BQ24" s="8">
        <v>27</v>
      </c>
      <c r="BR24" s="8">
        <v>43</v>
      </c>
      <c r="BS24" s="8">
        <v>37</v>
      </c>
      <c r="BT24" s="8">
        <v>26</v>
      </c>
      <c r="BU24" s="8">
        <v>19</v>
      </c>
      <c r="BV24" s="8">
        <v>38</v>
      </c>
      <c r="BW24" s="8">
        <v>23</v>
      </c>
      <c r="BX24" s="8">
        <v>27</v>
      </c>
      <c r="BY24" s="8">
        <v>17</v>
      </c>
      <c r="BZ24" s="8">
        <v>20</v>
      </c>
      <c r="CA24" s="8">
        <v>3</v>
      </c>
      <c r="CB24" s="8">
        <v>13</v>
      </c>
      <c r="CC24" s="8">
        <v>20</v>
      </c>
      <c r="CD24" s="8">
        <v>21</v>
      </c>
      <c r="CE24" s="8">
        <v>14</v>
      </c>
      <c r="CF24" s="8">
        <v>35</v>
      </c>
      <c r="CG24" s="8">
        <v>21</v>
      </c>
      <c r="CH24" s="8">
        <v>34</v>
      </c>
      <c r="CI24" s="8">
        <v>18</v>
      </c>
      <c r="CJ24">
        <v>17</v>
      </c>
      <c r="CK24">
        <v>14</v>
      </c>
      <c r="CL24">
        <v>20</v>
      </c>
      <c r="CM24">
        <v>32</v>
      </c>
      <c r="CN24" s="8">
        <v>0.78</v>
      </c>
      <c r="DX24" s="11"/>
      <c r="DY24" s="11"/>
      <c r="EA24" s="12"/>
    </row>
    <row r="25" spans="1:131" ht="16.5" hidden="1" x14ac:dyDescent="0.3">
      <c r="A25" s="78" t="s">
        <v>37</v>
      </c>
      <c r="B25" s="4" t="s">
        <v>14</v>
      </c>
      <c r="C25" s="4">
        <v>254</v>
      </c>
      <c r="D25" s="8">
        <v>25.2</v>
      </c>
      <c r="E25" s="73">
        <v>1</v>
      </c>
      <c r="F25" s="72">
        <f>VLOOKUP(B25,遗传信息!$B:$F,5,FALSE)</f>
        <v>1</v>
      </c>
      <c r="G25" s="8">
        <v>25</v>
      </c>
      <c r="H25" s="8">
        <v>7.2</v>
      </c>
      <c r="I25" s="8">
        <v>6</v>
      </c>
      <c r="J25" s="8">
        <v>1507</v>
      </c>
      <c r="K25" s="72">
        <v>56.07</v>
      </c>
      <c r="L25" s="8">
        <v>107</v>
      </c>
      <c r="M25" s="8">
        <v>98</v>
      </c>
      <c r="N25" s="8">
        <v>115</v>
      </c>
      <c r="O25" s="8">
        <v>58</v>
      </c>
      <c r="P25" s="8">
        <v>85</v>
      </c>
      <c r="Q25" s="8">
        <v>86</v>
      </c>
      <c r="R25" s="8">
        <v>107</v>
      </c>
      <c r="S25" s="8">
        <v>75</v>
      </c>
      <c r="T25" s="8">
        <v>118</v>
      </c>
      <c r="U25" s="8">
        <v>106</v>
      </c>
      <c r="V25" s="8">
        <v>147</v>
      </c>
      <c r="W25" s="8">
        <v>106</v>
      </c>
      <c r="X25" s="8">
        <v>67</v>
      </c>
      <c r="Y25" s="8">
        <v>64</v>
      </c>
      <c r="Z25" s="8">
        <v>108</v>
      </c>
      <c r="AA25" s="8">
        <v>59</v>
      </c>
      <c r="AB25" s="8">
        <v>20</v>
      </c>
      <c r="AC25" s="8">
        <v>32</v>
      </c>
      <c r="AD25" s="8">
        <v>35</v>
      </c>
      <c r="AE25" s="8">
        <v>20</v>
      </c>
      <c r="AF25" s="8">
        <v>27</v>
      </c>
      <c r="AG25" s="8">
        <v>25</v>
      </c>
      <c r="AH25" s="8">
        <v>28</v>
      </c>
      <c r="AI25" s="8">
        <v>18</v>
      </c>
      <c r="AJ25" s="8">
        <v>23</v>
      </c>
      <c r="AK25" s="8">
        <v>32</v>
      </c>
      <c r="AL25" s="8">
        <v>34</v>
      </c>
      <c r="AM25" s="8">
        <v>26</v>
      </c>
      <c r="AN25" s="8">
        <v>9</v>
      </c>
      <c r="AO25" s="8">
        <v>15</v>
      </c>
      <c r="AP25" s="8">
        <v>23</v>
      </c>
      <c r="AQ25" s="8">
        <v>11</v>
      </c>
      <c r="AR25" s="8">
        <v>24</v>
      </c>
      <c r="AS25" s="8">
        <v>22</v>
      </c>
      <c r="AT25" s="8">
        <v>26</v>
      </c>
      <c r="AU25" s="8">
        <v>13</v>
      </c>
      <c r="AV25" s="8">
        <v>16</v>
      </c>
      <c r="AW25" s="8">
        <v>20</v>
      </c>
      <c r="AX25" s="8">
        <v>29</v>
      </c>
      <c r="AY25" s="8">
        <v>21</v>
      </c>
      <c r="AZ25" s="8">
        <v>20</v>
      </c>
      <c r="BA25" s="8">
        <v>26</v>
      </c>
      <c r="BB25" s="8">
        <v>36</v>
      </c>
      <c r="BC25" s="8">
        <v>25</v>
      </c>
      <c r="BD25" s="8">
        <v>15</v>
      </c>
      <c r="BE25" s="8">
        <v>16</v>
      </c>
      <c r="BF25" s="8">
        <v>27</v>
      </c>
      <c r="BG25" s="8">
        <v>17</v>
      </c>
      <c r="BH25" s="8">
        <v>36</v>
      </c>
      <c r="BI25" s="8">
        <v>27</v>
      </c>
      <c r="BJ25" s="8">
        <v>33</v>
      </c>
      <c r="BK25" s="8">
        <v>22</v>
      </c>
      <c r="BL25" s="8">
        <v>29</v>
      </c>
      <c r="BM25" s="8">
        <v>25</v>
      </c>
      <c r="BN25" s="8">
        <v>29</v>
      </c>
      <c r="BO25" s="8">
        <v>22</v>
      </c>
      <c r="BP25" s="8">
        <v>40</v>
      </c>
      <c r="BQ25" s="8">
        <v>27</v>
      </c>
      <c r="BR25" s="8">
        <v>43</v>
      </c>
      <c r="BS25" s="8">
        <v>37</v>
      </c>
      <c r="BT25" s="8">
        <v>26</v>
      </c>
      <c r="BU25" s="8">
        <v>19</v>
      </c>
      <c r="BV25" s="8">
        <v>38</v>
      </c>
      <c r="BW25" s="8">
        <v>23</v>
      </c>
      <c r="BX25" s="8">
        <v>27</v>
      </c>
      <c r="BY25" s="8">
        <v>17</v>
      </c>
      <c r="BZ25" s="8">
        <v>20</v>
      </c>
      <c r="CA25" s="8">
        <v>3</v>
      </c>
      <c r="CB25" s="8">
        <v>13</v>
      </c>
      <c r="CC25" s="8">
        <v>20</v>
      </c>
      <c r="CD25" s="8">
        <v>21</v>
      </c>
      <c r="CE25" s="8">
        <v>14</v>
      </c>
      <c r="CF25" s="8">
        <v>35</v>
      </c>
      <c r="CG25" s="8">
        <v>21</v>
      </c>
      <c r="CH25" s="8">
        <v>34</v>
      </c>
      <c r="CI25" s="8">
        <v>18</v>
      </c>
      <c r="CJ25">
        <v>17</v>
      </c>
      <c r="CK25">
        <v>14</v>
      </c>
      <c r="CL25">
        <v>20</v>
      </c>
      <c r="CM25">
        <v>32</v>
      </c>
      <c r="CN25" s="8">
        <v>1.27</v>
      </c>
      <c r="DX25" s="11"/>
      <c r="DY25" s="11"/>
      <c r="EA25" s="12"/>
    </row>
    <row r="26" spans="1:131" ht="16.5" hidden="1" x14ac:dyDescent="0.3">
      <c r="A26" s="78" t="s">
        <v>37</v>
      </c>
      <c r="B26" s="4" t="s">
        <v>14</v>
      </c>
      <c r="C26" s="4">
        <v>254</v>
      </c>
      <c r="D26" s="8">
        <v>32.049999999999997</v>
      </c>
      <c r="E26" s="73">
        <v>1</v>
      </c>
      <c r="F26" s="72">
        <f>VLOOKUP(B26,遗传信息!$B:$F,5,FALSE)</f>
        <v>1</v>
      </c>
      <c r="G26" s="8">
        <v>25</v>
      </c>
      <c r="H26" s="8">
        <v>7.2</v>
      </c>
      <c r="I26" s="8">
        <v>6</v>
      </c>
      <c r="J26" s="8">
        <v>1507</v>
      </c>
      <c r="K26" s="72">
        <v>56.07</v>
      </c>
      <c r="L26" s="8">
        <v>107</v>
      </c>
      <c r="M26" s="8">
        <v>98</v>
      </c>
      <c r="N26" s="8">
        <v>115</v>
      </c>
      <c r="O26" s="8">
        <v>58</v>
      </c>
      <c r="P26" s="8">
        <v>85</v>
      </c>
      <c r="Q26" s="8">
        <v>86</v>
      </c>
      <c r="R26" s="8">
        <v>107</v>
      </c>
      <c r="S26" s="8">
        <v>75</v>
      </c>
      <c r="T26" s="8">
        <v>118</v>
      </c>
      <c r="U26" s="8">
        <v>106</v>
      </c>
      <c r="V26" s="8">
        <v>147</v>
      </c>
      <c r="W26" s="8">
        <v>106</v>
      </c>
      <c r="X26" s="8">
        <v>67</v>
      </c>
      <c r="Y26" s="8">
        <v>64</v>
      </c>
      <c r="Z26" s="8">
        <v>108</v>
      </c>
      <c r="AA26" s="8">
        <v>59</v>
      </c>
      <c r="AB26" s="8">
        <v>20</v>
      </c>
      <c r="AC26" s="8">
        <v>32</v>
      </c>
      <c r="AD26" s="8">
        <v>35</v>
      </c>
      <c r="AE26" s="8">
        <v>20</v>
      </c>
      <c r="AF26" s="8">
        <v>27</v>
      </c>
      <c r="AG26" s="8">
        <v>25</v>
      </c>
      <c r="AH26" s="8">
        <v>28</v>
      </c>
      <c r="AI26" s="8">
        <v>18</v>
      </c>
      <c r="AJ26" s="8">
        <v>23</v>
      </c>
      <c r="AK26" s="8">
        <v>32</v>
      </c>
      <c r="AL26" s="8">
        <v>34</v>
      </c>
      <c r="AM26" s="8">
        <v>26</v>
      </c>
      <c r="AN26" s="8">
        <v>9</v>
      </c>
      <c r="AO26" s="8">
        <v>15</v>
      </c>
      <c r="AP26" s="8">
        <v>23</v>
      </c>
      <c r="AQ26" s="8">
        <v>11</v>
      </c>
      <c r="AR26" s="8">
        <v>24</v>
      </c>
      <c r="AS26" s="8">
        <v>22</v>
      </c>
      <c r="AT26" s="8">
        <v>26</v>
      </c>
      <c r="AU26" s="8">
        <v>13</v>
      </c>
      <c r="AV26" s="8">
        <v>16</v>
      </c>
      <c r="AW26" s="8">
        <v>20</v>
      </c>
      <c r="AX26" s="8">
        <v>29</v>
      </c>
      <c r="AY26" s="8">
        <v>21</v>
      </c>
      <c r="AZ26" s="8">
        <v>20</v>
      </c>
      <c r="BA26" s="8">
        <v>26</v>
      </c>
      <c r="BB26" s="8">
        <v>36</v>
      </c>
      <c r="BC26" s="8">
        <v>25</v>
      </c>
      <c r="BD26" s="8">
        <v>15</v>
      </c>
      <c r="BE26" s="8">
        <v>16</v>
      </c>
      <c r="BF26" s="8">
        <v>27</v>
      </c>
      <c r="BG26" s="8">
        <v>17</v>
      </c>
      <c r="BH26" s="8">
        <v>36</v>
      </c>
      <c r="BI26" s="8">
        <v>27</v>
      </c>
      <c r="BJ26" s="8">
        <v>33</v>
      </c>
      <c r="BK26" s="8">
        <v>22</v>
      </c>
      <c r="BL26" s="8">
        <v>29</v>
      </c>
      <c r="BM26" s="8">
        <v>25</v>
      </c>
      <c r="BN26" s="8">
        <v>29</v>
      </c>
      <c r="BO26" s="8">
        <v>22</v>
      </c>
      <c r="BP26" s="8">
        <v>40</v>
      </c>
      <c r="BQ26" s="8">
        <v>27</v>
      </c>
      <c r="BR26" s="8">
        <v>43</v>
      </c>
      <c r="BS26" s="8">
        <v>37</v>
      </c>
      <c r="BT26" s="8">
        <v>26</v>
      </c>
      <c r="BU26" s="8">
        <v>19</v>
      </c>
      <c r="BV26" s="8">
        <v>38</v>
      </c>
      <c r="BW26" s="8">
        <v>23</v>
      </c>
      <c r="BX26" s="8">
        <v>27</v>
      </c>
      <c r="BY26" s="8">
        <v>17</v>
      </c>
      <c r="BZ26" s="8">
        <v>20</v>
      </c>
      <c r="CA26" s="8">
        <v>3</v>
      </c>
      <c r="CB26" s="8">
        <v>13</v>
      </c>
      <c r="CC26" s="8">
        <v>20</v>
      </c>
      <c r="CD26" s="8">
        <v>21</v>
      </c>
      <c r="CE26" s="8">
        <v>14</v>
      </c>
      <c r="CF26" s="8">
        <v>35</v>
      </c>
      <c r="CG26" s="8">
        <v>21</v>
      </c>
      <c r="CH26" s="8">
        <v>34</v>
      </c>
      <c r="CI26" s="8">
        <v>18</v>
      </c>
      <c r="CJ26">
        <v>17</v>
      </c>
      <c r="CK26">
        <v>14</v>
      </c>
      <c r="CL26">
        <v>20</v>
      </c>
      <c r="CM26">
        <v>32</v>
      </c>
      <c r="CN26" s="8">
        <v>1.94</v>
      </c>
      <c r="DX26" s="11"/>
      <c r="DY26" s="11"/>
      <c r="EA26" s="12"/>
    </row>
    <row r="27" spans="1:131" ht="16.5" hidden="1" x14ac:dyDescent="0.3">
      <c r="A27" s="78" t="s">
        <v>37</v>
      </c>
      <c r="B27" s="3" t="s">
        <v>14</v>
      </c>
      <c r="C27" s="3">
        <v>254</v>
      </c>
      <c r="D27" s="8">
        <v>44.68</v>
      </c>
      <c r="E27" s="73">
        <v>1</v>
      </c>
      <c r="F27" s="72">
        <f>VLOOKUP(B27,遗传信息!$B:$F,5,FALSE)</f>
        <v>1</v>
      </c>
      <c r="G27" s="8">
        <v>25</v>
      </c>
      <c r="H27" s="8">
        <v>7.2</v>
      </c>
      <c r="I27" s="8">
        <v>6</v>
      </c>
      <c r="J27" s="8">
        <v>1507</v>
      </c>
      <c r="K27" s="72">
        <v>56.07</v>
      </c>
      <c r="L27" s="8">
        <v>107</v>
      </c>
      <c r="M27" s="8">
        <v>98</v>
      </c>
      <c r="N27" s="8">
        <v>115</v>
      </c>
      <c r="O27" s="8">
        <v>58</v>
      </c>
      <c r="P27" s="8">
        <v>85</v>
      </c>
      <c r="Q27" s="8">
        <v>86</v>
      </c>
      <c r="R27" s="8">
        <v>107</v>
      </c>
      <c r="S27" s="8">
        <v>75</v>
      </c>
      <c r="T27" s="8">
        <v>118</v>
      </c>
      <c r="U27" s="8">
        <v>106</v>
      </c>
      <c r="V27" s="8">
        <v>147</v>
      </c>
      <c r="W27" s="8">
        <v>106</v>
      </c>
      <c r="X27" s="8">
        <v>67</v>
      </c>
      <c r="Y27" s="8">
        <v>64</v>
      </c>
      <c r="Z27" s="8">
        <v>108</v>
      </c>
      <c r="AA27" s="8">
        <v>59</v>
      </c>
      <c r="AB27" s="8">
        <v>20</v>
      </c>
      <c r="AC27" s="8">
        <v>32</v>
      </c>
      <c r="AD27" s="8">
        <v>35</v>
      </c>
      <c r="AE27" s="8">
        <v>20</v>
      </c>
      <c r="AF27" s="8">
        <v>27</v>
      </c>
      <c r="AG27" s="8">
        <v>25</v>
      </c>
      <c r="AH27" s="8">
        <v>28</v>
      </c>
      <c r="AI27" s="8">
        <v>18</v>
      </c>
      <c r="AJ27" s="8">
        <v>23</v>
      </c>
      <c r="AK27" s="8">
        <v>32</v>
      </c>
      <c r="AL27" s="8">
        <v>34</v>
      </c>
      <c r="AM27" s="8">
        <v>26</v>
      </c>
      <c r="AN27" s="8">
        <v>9</v>
      </c>
      <c r="AO27" s="8">
        <v>15</v>
      </c>
      <c r="AP27" s="8">
        <v>23</v>
      </c>
      <c r="AQ27" s="8">
        <v>11</v>
      </c>
      <c r="AR27" s="8">
        <v>24</v>
      </c>
      <c r="AS27" s="8">
        <v>22</v>
      </c>
      <c r="AT27" s="8">
        <v>26</v>
      </c>
      <c r="AU27" s="8">
        <v>13</v>
      </c>
      <c r="AV27" s="8">
        <v>16</v>
      </c>
      <c r="AW27" s="8">
        <v>20</v>
      </c>
      <c r="AX27" s="8">
        <v>29</v>
      </c>
      <c r="AY27" s="8">
        <v>21</v>
      </c>
      <c r="AZ27" s="8">
        <v>20</v>
      </c>
      <c r="BA27" s="8">
        <v>26</v>
      </c>
      <c r="BB27" s="8">
        <v>36</v>
      </c>
      <c r="BC27" s="8">
        <v>25</v>
      </c>
      <c r="BD27" s="8">
        <v>15</v>
      </c>
      <c r="BE27" s="8">
        <v>16</v>
      </c>
      <c r="BF27" s="8">
        <v>27</v>
      </c>
      <c r="BG27" s="8">
        <v>17</v>
      </c>
      <c r="BH27" s="8">
        <v>36</v>
      </c>
      <c r="BI27" s="8">
        <v>27</v>
      </c>
      <c r="BJ27" s="8">
        <v>33</v>
      </c>
      <c r="BK27" s="8">
        <v>22</v>
      </c>
      <c r="BL27" s="8">
        <v>29</v>
      </c>
      <c r="BM27" s="8">
        <v>25</v>
      </c>
      <c r="BN27" s="8">
        <v>29</v>
      </c>
      <c r="BO27" s="8">
        <v>22</v>
      </c>
      <c r="BP27" s="8">
        <v>40</v>
      </c>
      <c r="BQ27" s="8">
        <v>27</v>
      </c>
      <c r="BR27" s="8">
        <v>43</v>
      </c>
      <c r="BS27" s="8">
        <v>37</v>
      </c>
      <c r="BT27" s="8">
        <v>26</v>
      </c>
      <c r="BU27" s="8">
        <v>19</v>
      </c>
      <c r="BV27" s="8">
        <v>38</v>
      </c>
      <c r="BW27" s="8">
        <v>23</v>
      </c>
      <c r="BX27" s="8">
        <v>27</v>
      </c>
      <c r="BY27" s="8">
        <v>17</v>
      </c>
      <c r="BZ27" s="8">
        <v>20</v>
      </c>
      <c r="CA27" s="8">
        <v>3</v>
      </c>
      <c r="CB27" s="8">
        <v>13</v>
      </c>
      <c r="CC27" s="8">
        <v>20</v>
      </c>
      <c r="CD27" s="8">
        <v>21</v>
      </c>
      <c r="CE27" s="8">
        <v>14</v>
      </c>
      <c r="CF27" s="8">
        <v>35</v>
      </c>
      <c r="CG27" s="8">
        <v>21</v>
      </c>
      <c r="CH27" s="8">
        <v>34</v>
      </c>
      <c r="CI27" s="8">
        <v>18</v>
      </c>
      <c r="CJ27">
        <v>17</v>
      </c>
      <c r="CK27">
        <v>14</v>
      </c>
      <c r="CL27">
        <v>20</v>
      </c>
      <c r="CM27">
        <v>32</v>
      </c>
      <c r="CN27" s="8">
        <v>3.48</v>
      </c>
      <c r="DX27" s="11"/>
      <c r="DY27" s="11"/>
      <c r="EA27" s="12"/>
    </row>
    <row r="28" spans="1:131" ht="16.5" hidden="1" x14ac:dyDescent="0.3">
      <c r="A28" s="78" t="s">
        <v>37</v>
      </c>
      <c r="B28" s="5" t="s">
        <v>14</v>
      </c>
      <c r="C28" s="5">
        <v>265</v>
      </c>
      <c r="D28" s="8">
        <v>8.11</v>
      </c>
      <c r="E28" s="73">
        <v>1</v>
      </c>
      <c r="F28" s="72">
        <f>VLOOKUP(B28,遗传信息!$B:$F,5,FALSE)</f>
        <v>1</v>
      </c>
      <c r="G28" s="8">
        <v>25</v>
      </c>
      <c r="H28" s="8">
        <v>7.2</v>
      </c>
      <c r="I28" s="8">
        <v>6</v>
      </c>
      <c r="J28" s="8">
        <v>1507</v>
      </c>
      <c r="K28" s="72">
        <v>56.07</v>
      </c>
      <c r="L28" s="8">
        <v>107</v>
      </c>
      <c r="M28" s="8">
        <v>98</v>
      </c>
      <c r="N28" s="8">
        <v>115</v>
      </c>
      <c r="O28" s="8">
        <v>58</v>
      </c>
      <c r="P28" s="8">
        <v>85</v>
      </c>
      <c r="Q28" s="8">
        <v>86</v>
      </c>
      <c r="R28" s="8">
        <v>107</v>
      </c>
      <c r="S28" s="8">
        <v>75</v>
      </c>
      <c r="T28" s="8">
        <v>118</v>
      </c>
      <c r="U28" s="8">
        <v>106</v>
      </c>
      <c r="V28" s="8">
        <v>147</v>
      </c>
      <c r="W28" s="8">
        <v>106</v>
      </c>
      <c r="X28" s="8">
        <v>67</v>
      </c>
      <c r="Y28" s="8">
        <v>64</v>
      </c>
      <c r="Z28" s="8">
        <v>108</v>
      </c>
      <c r="AA28" s="8">
        <v>59</v>
      </c>
      <c r="AB28" s="8">
        <v>20</v>
      </c>
      <c r="AC28" s="8">
        <v>32</v>
      </c>
      <c r="AD28" s="8">
        <v>35</v>
      </c>
      <c r="AE28" s="8">
        <v>20</v>
      </c>
      <c r="AF28" s="8">
        <v>27</v>
      </c>
      <c r="AG28" s="8">
        <v>25</v>
      </c>
      <c r="AH28" s="8">
        <v>28</v>
      </c>
      <c r="AI28" s="8">
        <v>18</v>
      </c>
      <c r="AJ28" s="8">
        <v>23</v>
      </c>
      <c r="AK28" s="8">
        <v>32</v>
      </c>
      <c r="AL28" s="8">
        <v>34</v>
      </c>
      <c r="AM28" s="8">
        <v>26</v>
      </c>
      <c r="AN28" s="8">
        <v>9</v>
      </c>
      <c r="AO28" s="8">
        <v>15</v>
      </c>
      <c r="AP28" s="8">
        <v>23</v>
      </c>
      <c r="AQ28" s="8">
        <v>11</v>
      </c>
      <c r="AR28" s="8">
        <v>24</v>
      </c>
      <c r="AS28" s="8">
        <v>22</v>
      </c>
      <c r="AT28" s="8">
        <v>26</v>
      </c>
      <c r="AU28" s="8">
        <v>13</v>
      </c>
      <c r="AV28" s="8">
        <v>16</v>
      </c>
      <c r="AW28" s="8">
        <v>20</v>
      </c>
      <c r="AX28" s="8">
        <v>29</v>
      </c>
      <c r="AY28" s="8">
        <v>21</v>
      </c>
      <c r="AZ28" s="8">
        <v>20</v>
      </c>
      <c r="BA28" s="8">
        <v>26</v>
      </c>
      <c r="BB28" s="8">
        <v>36</v>
      </c>
      <c r="BC28" s="8">
        <v>25</v>
      </c>
      <c r="BD28" s="8">
        <v>15</v>
      </c>
      <c r="BE28" s="8">
        <v>16</v>
      </c>
      <c r="BF28" s="8">
        <v>27</v>
      </c>
      <c r="BG28" s="8">
        <v>17</v>
      </c>
      <c r="BH28" s="8">
        <v>36</v>
      </c>
      <c r="BI28" s="8">
        <v>27</v>
      </c>
      <c r="BJ28" s="8">
        <v>33</v>
      </c>
      <c r="BK28" s="8">
        <v>22</v>
      </c>
      <c r="BL28" s="8">
        <v>29</v>
      </c>
      <c r="BM28" s="8">
        <v>25</v>
      </c>
      <c r="BN28" s="8">
        <v>29</v>
      </c>
      <c r="BO28" s="8">
        <v>22</v>
      </c>
      <c r="BP28" s="8">
        <v>40</v>
      </c>
      <c r="BQ28" s="8">
        <v>27</v>
      </c>
      <c r="BR28" s="8">
        <v>43</v>
      </c>
      <c r="BS28" s="8">
        <v>37</v>
      </c>
      <c r="BT28" s="8">
        <v>26</v>
      </c>
      <c r="BU28" s="8">
        <v>19</v>
      </c>
      <c r="BV28" s="8">
        <v>38</v>
      </c>
      <c r="BW28" s="8">
        <v>23</v>
      </c>
      <c r="BX28" s="8">
        <v>27</v>
      </c>
      <c r="BY28" s="8">
        <v>17</v>
      </c>
      <c r="BZ28" s="8">
        <v>20</v>
      </c>
      <c r="CA28" s="8">
        <v>3</v>
      </c>
      <c r="CB28" s="8">
        <v>13</v>
      </c>
      <c r="CC28" s="8">
        <v>20</v>
      </c>
      <c r="CD28" s="8">
        <v>21</v>
      </c>
      <c r="CE28" s="8">
        <v>14</v>
      </c>
      <c r="CF28" s="8">
        <v>35</v>
      </c>
      <c r="CG28" s="8">
        <v>21</v>
      </c>
      <c r="CH28" s="8">
        <v>34</v>
      </c>
      <c r="CI28" s="8">
        <v>18</v>
      </c>
      <c r="CJ28">
        <v>17</v>
      </c>
      <c r="CK28">
        <v>14</v>
      </c>
      <c r="CL28">
        <v>20</v>
      </c>
      <c r="CM28">
        <v>32</v>
      </c>
      <c r="CN28" s="8">
        <v>0.67</v>
      </c>
      <c r="DX28" s="11"/>
      <c r="DY28" s="11"/>
      <c r="EA28" s="12"/>
    </row>
    <row r="29" spans="1:131" ht="16.5" hidden="1" x14ac:dyDescent="0.3">
      <c r="A29" s="78" t="s">
        <v>37</v>
      </c>
      <c r="B29" s="5" t="s">
        <v>14</v>
      </c>
      <c r="C29" s="5">
        <v>265</v>
      </c>
      <c r="D29" s="8">
        <v>12.08</v>
      </c>
      <c r="E29" s="73">
        <v>1</v>
      </c>
      <c r="F29" s="72">
        <f>VLOOKUP(B29,遗传信息!$B:$F,5,FALSE)</f>
        <v>1</v>
      </c>
      <c r="G29" s="8">
        <v>25</v>
      </c>
      <c r="H29" s="8">
        <v>7.2</v>
      </c>
      <c r="I29" s="8">
        <v>6</v>
      </c>
      <c r="J29" s="8">
        <v>1507</v>
      </c>
      <c r="K29" s="72">
        <v>56.07</v>
      </c>
      <c r="L29" s="8">
        <v>107</v>
      </c>
      <c r="M29" s="8">
        <v>98</v>
      </c>
      <c r="N29" s="8">
        <v>115</v>
      </c>
      <c r="O29" s="8">
        <v>58</v>
      </c>
      <c r="P29" s="8">
        <v>85</v>
      </c>
      <c r="Q29" s="8">
        <v>86</v>
      </c>
      <c r="R29" s="8">
        <v>107</v>
      </c>
      <c r="S29" s="8">
        <v>75</v>
      </c>
      <c r="T29" s="8">
        <v>118</v>
      </c>
      <c r="U29" s="8">
        <v>106</v>
      </c>
      <c r="V29" s="8">
        <v>147</v>
      </c>
      <c r="W29" s="8">
        <v>106</v>
      </c>
      <c r="X29" s="8">
        <v>67</v>
      </c>
      <c r="Y29" s="8">
        <v>64</v>
      </c>
      <c r="Z29" s="8">
        <v>108</v>
      </c>
      <c r="AA29" s="8">
        <v>59</v>
      </c>
      <c r="AB29" s="8">
        <v>20</v>
      </c>
      <c r="AC29" s="8">
        <v>32</v>
      </c>
      <c r="AD29" s="8">
        <v>35</v>
      </c>
      <c r="AE29" s="8">
        <v>20</v>
      </c>
      <c r="AF29" s="8">
        <v>27</v>
      </c>
      <c r="AG29" s="8">
        <v>25</v>
      </c>
      <c r="AH29" s="8">
        <v>28</v>
      </c>
      <c r="AI29" s="8">
        <v>18</v>
      </c>
      <c r="AJ29" s="8">
        <v>23</v>
      </c>
      <c r="AK29" s="8">
        <v>32</v>
      </c>
      <c r="AL29" s="8">
        <v>34</v>
      </c>
      <c r="AM29" s="8">
        <v>26</v>
      </c>
      <c r="AN29" s="8">
        <v>9</v>
      </c>
      <c r="AO29" s="8">
        <v>15</v>
      </c>
      <c r="AP29" s="8">
        <v>23</v>
      </c>
      <c r="AQ29" s="8">
        <v>11</v>
      </c>
      <c r="AR29" s="8">
        <v>24</v>
      </c>
      <c r="AS29" s="8">
        <v>22</v>
      </c>
      <c r="AT29" s="8">
        <v>26</v>
      </c>
      <c r="AU29" s="8">
        <v>13</v>
      </c>
      <c r="AV29" s="8">
        <v>16</v>
      </c>
      <c r="AW29" s="8">
        <v>20</v>
      </c>
      <c r="AX29" s="8">
        <v>29</v>
      </c>
      <c r="AY29" s="8">
        <v>21</v>
      </c>
      <c r="AZ29" s="8">
        <v>20</v>
      </c>
      <c r="BA29" s="8">
        <v>26</v>
      </c>
      <c r="BB29" s="8">
        <v>36</v>
      </c>
      <c r="BC29" s="8">
        <v>25</v>
      </c>
      <c r="BD29" s="8">
        <v>15</v>
      </c>
      <c r="BE29" s="8">
        <v>16</v>
      </c>
      <c r="BF29" s="8">
        <v>27</v>
      </c>
      <c r="BG29" s="8">
        <v>17</v>
      </c>
      <c r="BH29" s="8">
        <v>36</v>
      </c>
      <c r="BI29" s="8">
        <v>27</v>
      </c>
      <c r="BJ29" s="8">
        <v>33</v>
      </c>
      <c r="BK29" s="8">
        <v>22</v>
      </c>
      <c r="BL29" s="8">
        <v>29</v>
      </c>
      <c r="BM29" s="8">
        <v>25</v>
      </c>
      <c r="BN29" s="8">
        <v>29</v>
      </c>
      <c r="BO29" s="8">
        <v>22</v>
      </c>
      <c r="BP29" s="8">
        <v>40</v>
      </c>
      <c r="BQ29" s="8">
        <v>27</v>
      </c>
      <c r="BR29" s="8">
        <v>43</v>
      </c>
      <c r="BS29" s="8">
        <v>37</v>
      </c>
      <c r="BT29" s="8">
        <v>26</v>
      </c>
      <c r="BU29" s="8">
        <v>19</v>
      </c>
      <c r="BV29" s="8">
        <v>38</v>
      </c>
      <c r="BW29" s="8">
        <v>23</v>
      </c>
      <c r="BX29" s="8">
        <v>27</v>
      </c>
      <c r="BY29" s="8">
        <v>17</v>
      </c>
      <c r="BZ29" s="8">
        <v>20</v>
      </c>
      <c r="CA29" s="8">
        <v>3</v>
      </c>
      <c r="CB29" s="8">
        <v>13</v>
      </c>
      <c r="CC29" s="8">
        <v>20</v>
      </c>
      <c r="CD29" s="8">
        <v>21</v>
      </c>
      <c r="CE29" s="8">
        <v>14</v>
      </c>
      <c r="CF29" s="8">
        <v>35</v>
      </c>
      <c r="CG29" s="8">
        <v>21</v>
      </c>
      <c r="CH29" s="8">
        <v>34</v>
      </c>
      <c r="CI29" s="8">
        <v>18</v>
      </c>
      <c r="CJ29">
        <v>17</v>
      </c>
      <c r="CK29">
        <v>14</v>
      </c>
      <c r="CL29">
        <v>20</v>
      </c>
      <c r="CM29">
        <v>32</v>
      </c>
      <c r="CN29" s="8">
        <v>1.21</v>
      </c>
      <c r="DX29" s="11"/>
      <c r="DY29" s="11"/>
      <c r="EA29" s="12"/>
    </row>
    <row r="30" spans="1:131" ht="16.5" hidden="1" x14ac:dyDescent="0.3">
      <c r="A30" s="78" t="s">
        <v>37</v>
      </c>
      <c r="B30" s="5" t="s">
        <v>14</v>
      </c>
      <c r="C30" s="5">
        <v>265</v>
      </c>
      <c r="D30" s="8">
        <v>16.23</v>
      </c>
      <c r="E30" s="73">
        <v>1</v>
      </c>
      <c r="F30" s="72">
        <f>VLOOKUP(B30,遗传信息!$B:$F,5,FALSE)</f>
        <v>1</v>
      </c>
      <c r="G30" s="8">
        <v>25</v>
      </c>
      <c r="H30" s="8">
        <v>7.2</v>
      </c>
      <c r="I30" s="8">
        <v>6</v>
      </c>
      <c r="J30" s="8">
        <v>1507</v>
      </c>
      <c r="K30" s="72">
        <v>56.07</v>
      </c>
      <c r="L30" s="8">
        <v>107</v>
      </c>
      <c r="M30" s="8">
        <v>98</v>
      </c>
      <c r="N30" s="8">
        <v>115</v>
      </c>
      <c r="O30" s="8">
        <v>58</v>
      </c>
      <c r="P30" s="8">
        <v>85</v>
      </c>
      <c r="Q30" s="8">
        <v>86</v>
      </c>
      <c r="R30" s="8">
        <v>107</v>
      </c>
      <c r="S30" s="8">
        <v>75</v>
      </c>
      <c r="T30" s="8">
        <v>118</v>
      </c>
      <c r="U30" s="8">
        <v>106</v>
      </c>
      <c r="V30" s="8">
        <v>147</v>
      </c>
      <c r="W30" s="8">
        <v>106</v>
      </c>
      <c r="X30" s="8">
        <v>67</v>
      </c>
      <c r="Y30" s="8">
        <v>64</v>
      </c>
      <c r="Z30" s="8">
        <v>108</v>
      </c>
      <c r="AA30" s="8">
        <v>59</v>
      </c>
      <c r="AB30" s="8">
        <v>20</v>
      </c>
      <c r="AC30" s="8">
        <v>32</v>
      </c>
      <c r="AD30" s="8">
        <v>35</v>
      </c>
      <c r="AE30" s="8">
        <v>20</v>
      </c>
      <c r="AF30" s="8">
        <v>27</v>
      </c>
      <c r="AG30" s="8">
        <v>25</v>
      </c>
      <c r="AH30" s="8">
        <v>28</v>
      </c>
      <c r="AI30" s="8">
        <v>18</v>
      </c>
      <c r="AJ30" s="8">
        <v>23</v>
      </c>
      <c r="AK30" s="8">
        <v>32</v>
      </c>
      <c r="AL30" s="8">
        <v>34</v>
      </c>
      <c r="AM30" s="8">
        <v>26</v>
      </c>
      <c r="AN30" s="8">
        <v>9</v>
      </c>
      <c r="AO30" s="8">
        <v>15</v>
      </c>
      <c r="AP30" s="8">
        <v>23</v>
      </c>
      <c r="AQ30" s="8">
        <v>11</v>
      </c>
      <c r="AR30" s="8">
        <v>24</v>
      </c>
      <c r="AS30" s="8">
        <v>22</v>
      </c>
      <c r="AT30" s="8">
        <v>26</v>
      </c>
      <c r="AU30" s="8">
        <v>13</v>
      </c>
      <c r="AV30" s="8">
        <v>16</v>
      </c>
      <c r="AW30" s="8">
        <v>20</v>
      </c>
      <c r="AX30" s="8">
        <v>29</v>
      </c>
      <c r="AY30" s="8">
        <v>21</v>
      </c>
      <c r="AZ30" s="8">
        <v>20</v>
      </c>
      <c r="BA30" s="8">
        <v>26</v>
      </c>
      <c r="BB30" s="8">
        <v>36</v>
      </c>
      <c r="BC30" s="8">
        <v>25</v>
      </c>
      <c r="BD30" s="8">
        <v>15</v>
      </c>
      <c r="BE30" s="8">
        <v>16</v>
      </c>
      <c r="BF30" s="8">
        <v>27</v>
      </c>
      <c r="BG30" s="8">
        <v>17</v>
      </c>
      <c r="BH30" s="8">
        <v>36</v>
      </c>
      <c r="BI30" s="8">
        <v>27</v>
      </c>
      <c r="BJ30" s="8">
        <v>33</v>
      </c>
      <c r="BK30" s="8">
        <v>22</v>
      </c>
      <c r="BL30" s="8">
        <v>29</v>
      </c>
      <c r="BM30" s="8">
        <v>25</v>
      </c>
      <c r="BN30" s="8">
        <v>29</v>
      </c>
      <c r="BO30" s="8">
        <v>22</v>
      </c>
      <c r="BP30" s="8">
        <v>40</v>
      </c>
      <c r="BQ30" s="8">
        <v>27</v>
      </c>
      <c r="BR30" s="8">
        <v>43</v>
      </c>
      <c r="BS30" s="8">
        <v>37</v>
      </c>
      <c r="BT30" s="8">
        <v>26</v>
      </c>
      <c r="BU30" s="8">
        <v>19</v>
      </c>
      <c r="BV30" s="8">
        <v>38</v>
      </c>
      <c r="BW30" s="8">
        <v>23</v>
      </c>
      <c r="BX30" s="8">
        <v>27</v>
      </c>
      <c r="BY30" s="8">
        <v>17</v>
      </c>
      <c r="BZ30" s="8">
        <v>20</v>
      </c>
      <c r="CA30" s="8">
        <v>3</v>
      </c>
      <c r="CB30" s="8">
        <v>13</v>
      </c>
      <c r="CC30" s="8">
        <v>20</v>
      </c>
      <c r="CD30" s="8">
        <v>21</v>
      </c>
      <c r="CE30" s="8">
        <v>14</v>
      </c>
      <c r="CF30" s="8">
        <v>35</v>
      </c>
      <c r="CG30" s="8">
        <v>21</v>
      </c>
      <c r="CH30" s="8">
        <v>34</v>
      </c>
      <c r="CI30" s="8">
        <v>18</v>
      </c>
      <c r="CJ30">
        <v>17</v>
      </c>
      <c r="CK30">
        <v>14</v>
      </c>
      <c r="CL30">
        <v>20</v>
      </c>
      <c r="CM30">
        <v>32</v>
      </c>
      <c r="CN30" s="8">
        <v>2.02</v>
      </c>
      <c r="DX30" s="11"/>
      <c r="DY30" s="11"/>
      <c r="EA30" s="12"/>
    </row>
    <row r="31" spans="1:131" ht="16.5" hidden="1" x14ac:dyDescent="0.3">
      <c r="A31" s="78" t="s">
        <v>37</v>
      </c>
      <c r="B31" s="5" t="s">
        <v>14</v>
      </c>
      <c r="C31" s="5">
        <v>265</v>
      </c>
      <c r="D31" s="8">
        <v>20.57</v>
      </c>
      <c r="E31" s="73">
        <v>1</v>
      </c>
      <c r="F31" s="72">
        <f>VLOOKUP(B31,遗传信息!$B:$F,5,FALSE)</f>
        <v>1</v>
      </c>
      <c r="G31" s="8">
        <v>25</v>
      </c>
      <c r="H31" s="8">
        <v>7.2</v>
      </c>
      <c r="I31" s="8">
        <v>6</v>
      </c>
      <c r="J31" s="8">
        <v>1507</v>
      </c>
      <c r="K31" s="72">
        <v>56.07</v>
      </c>
      <c r="L31" s="8">
        <v>107</v>
      </c>
      <c r="M31" s="8">
        <v>98</v>
      </c>
      <c r="N31" s="8">
        <v>115</v>
      </c>
      <c r="O31" s="8">
        <v>58</v>
      </c>
      <c r="P31" s="8">
        <v>85</v>
      </c>
      <c r="Q31" s="8">
        <v>86</v>
      </c>
      <c r="R31" s="8">
        <v>107</v>
      </c>
      <c r="S31" s="8">
        <v>75</v>
      </c>
      <c r="T31" s="8">
        <v>118</v>
      </c>
      <c r="U31" s="8">
        <v>106</v>
      </c>
      <c r="V31" s="8">
        <v>147</v>
      </c>
      <c r="W31" s="8">
        <v>106</v>
      </c>
      <c r="X31" s="8">
        <v>67</v>
      </c>
      <c r="Y31" s="8">
        <v>64</v>
      </c>
      <c r="Z31" s="8">
        <v>108</v>
      </c>
      <c r="AA31" s="8">
        <v>59</v>
      </c>
      <c r="AB31" s="8">
        <v>20</v>
      </c>
      <c r="AC31" s="8">
        <v>32</v>
      </c>
      <c r="AD31" s="8">
        <v>35</v>
      </c>
      <c r="AE31" s="8">
        <v>20</v>
      </c>
      <c r="AF31" s="8">
        <v>27</v>
      </c>
      <c r="AG31" s="8">
        <v>25</v>
      </c>
      <c r="AH31" s="8">
        <v>28</v>
      </c>
      <c r="AI31" s="8">
        <v>18</v>
      </c>
      <c r="AJ31" s="8">
        <v>23</v>
      </c>
      <c r="AK31" s="8">
        <v>32</v>
      </c>
      <c r="AL31" s="8">
        <v>34</v>
      </c>
      <c r="AM31" s="8">
        <v>26</v>
      </c>
      <c r="AN31" s="8">
        <v>9</v>
      </c>
      <c r="AO31" s="8">
        <v>15</v>
      </c>
      <c r="AP31" s="8">
        <v>23</v>
      </c>
      <c r="AQ31" s="8">
        <v>11</v>
      </c>
      <c r="AR31" s="8">
        <v>24</v>
      </c>
      <c r="AS31" s="8">
        <v>22</v>
      </c>
      <c r="AT31" s="8">
        <v>26</v>
      </c>
      <c r="AU31" s="8">
        <v>13</v>
      </c>
      <c r="AV31" s="8">
        <v>16</v>
      </c>
      <c r="AW31" s="8">
        <v>20</v>
      </c>
      <c r="AX31" s="8">
        <v>29</v>
      </c>
      <c r="AY31" s="8">
        <v>21</v>
      </c>
      <c r="AZ31" s="8">
        <v>20</v>
      </c>
      <c r="BA31" s="8">
        <v>26</v>
      </c>
      <c r="BB31" s="8">
        <v>36</v>
      </c>
      <c r="BC31" s="8">
        <v>25</v>
      </c>
      <c r="BD31" s="8">
        <v>15</v>
      </c>
      <c r="BE31" s="8">
        <v>16</v>
      </c>
      <c r="BF31" s="8">
        <v>27</v>
      </c>
      <c r="BG31" s="8">
        <v>17</v>
      </c>
      <c r="BH31" s="8">
        <v>36</v>
      </c>
      <c r="BI31" s="8">
        <v>27</v>
      </c>
      <c r="BJ31" s="8">
        <v>33</v>
      </c>
      <c r="BK31" s="8">
        <v>22</v>
      </c>
      <c r="BL31" s="8">
        <v>29</v>
      </c>
      <c r="BM31" s="8">
        <v>25</v>
      </c>
      <c r="BN31" s="8">
        <v>29</v>
      </c>
      <c r="BO31" s="8">
        <v>22</v>
      </c>
      <c r="BP31" s="8">
        <v>40</v>
      </c>
      <c r="BQ31" s="8">
        <v>27</v>
      </c>
      <c r="BR31" s="8">
        <v>43</v>
      </c>
      <c r="BS31" s="8">
        <v>37</v>
      </c>
      <c r="BT31" s="8">
        <v>26</v>
      </c>
      <c r="BU31" s="8">
        <v>19</v>
      </c>
      <c r="BV31" s="8">
        <v>38</v>
      </c>
      <c r="BW31" s="8">
        <v>23</v>
      </c>
      <c r="BX31" s="8">
        <v>27</v>
      </c>
      <c r="BY31" s="8">
        <v>17</v>
      </c>
      <c r="BZ31" s="8">
        <v>20</v>
      </c>
      <c r="CA31" s="8">
        <v>3</v>
      </c>
      <c r="CB31" s="8">
        <v>13</v>
      </c>
      <c r="CC31" s="8">
        <v>20</v>
      </c>
      <c r="CD31" s="8">
        <v>21</v>
      </c>
      <c r="CE31" s="8">
        <v>14</v>
      </c>
      <c r="CF31" s="8">
        <v>35</v>
      </c>
      <c r="CG31" s="8">
        <v>21</v>
      </c>
      <c r="CH31" s="8">
        <v>34</v>
      </c>
      <c r="CI31" s="8">
        <v>18</v>
      </c>
      <c r="CJ31">
        <v>17</v>
      </c>
      <c r="CK31">
        <v>14</v>
      </c>
      <c r="CL31">
        <v>20</v>
      </c>
      <c r="CM31">
        <v>32</v>
      </c>
      <c r="CN31" s="8">
        <v>2.8</v>
      </c>
      <c r="DX31" s="11"/>
      <c r="DY31" s="11"/>
      <c r="EA31" s="12"/>
    </row>
    <row r="32" spans="1:131" ht="16.5" hidden="1" x14ac:dyDescent="0.3">
      <c r="A32" s="78" t="s">
        <v>37</v>
      </c>
      <c r="B32" s="5" t="s">
        <v>14</v>
      </c>
      <c r="C32" s="5">
        <v>280</v>
      </c>
      <c r="D32" s="8">
        <v>21.25</v>
      </c>
      <c r="E32" s="73">
        <v>1</v>
      </c>
      <c r="F32" s="72">
        <f>VLOOKUP(B32,遗传信息!$B:$F,5,FALSE)</f>
        <v>1</v>
      </c>
      <c r="G32" s="8">
        <v>25</v>
      </c>
      <c r="H32" s="8">
        <v>7.2</v>
      </c>
      <c r="I32" s="8">
        <v>6</v>
      </c>
      <c r="J32" s="8">
        <v>1507</v>
      </c>
      <c r="K32" s="72">
        <v>56.07</v>
      </c>
      <c r="L32" s="8">
        <v>107</v>
      </c>
      <c r="M32" s="8">
        <v>98</v>
      </c>
      <c r="N32" s="8">
        <v>115</v>
      </c>
      <c r="O32" s="8">
        <v>58</v>
      </c>
      <c r="P32" s="8">
        <v>85</v>
      </c>
      <c r="Q32" s="8">
        <v>86</v>
      </c>
      <c r="R32" s="8">
        <v>107</v>
      </c>
      <c r="S32" s="8">
        <v>75</v>
      </c>
      <c r="T32" s="8">
        <v>118</v>
      </c>
      <c r="U32" s="8">
        <v>106</v>
      </c>
      <c r="V32" s="8">
        <v>147</v>
      </c>
      <c r="W32" s="8">
        <v>106</v>
      </c>
      <c r="X32" s="8">
        <v>67</v>
      </c>
      <c r="Y32" s="8">
        <v>64</v>
      </c>
      <c r="Z32" s="8">
        <v>108</v>
      </c>
      <c r="AA32" s="8">
        <v>59</v>
      </c>
      <c r="AB32" s="8">
        <v>20</v>
      </c>
      <c r="AC32" s="8">
        <v>32</v>
      </c>
      <c r="AD32" s="8">
        <v>35</v>
      </c>
      <c r="AE32" s="8">
        <v>20</v>
      </c>
      <c r="AF32" s="8">
        <v>27</v>
      </c>
      <c r="AG32" s="8">
        <v>25</v>
      </c>
      <c r="AH32" s="8">
        <v>28</v>
      </c>
      <c r="AI32" s="8">
        <v>18</v>
      </c>
      <c r="AJ32" s="8">
        <v>23</v>
      </c>
      <c r="AK32" s="8">
        <v>32</v>
      </c>
      <c r="AL32" s="8">
        <v>34</v>
      </c>
      <c r="AM32" s="8">
        <v>26</v>
      </c>
      <c r="AN32" s="8">
        <v>9</v>
      </c>
      <c r="AO32" s="8">
        <v>15</v>
      </c>
      <c r="AP32" s="8">
        <v>23</v>
      </c>
      <c r="AQ32" s="8">
        <v>11</v>
      </c>
      <c r="AR32" s="8">
        <v>24</v>
      </c>
      <c r="AS32" s="8">
        <v>22</v>
      </c>
      <c r="AT32" s="8">
        <v>26</v>
      </c>
      <c r="AU32" s="8">
        <v>13</v>
      </c>
      <c r="AV32" s="8">
        <v>16</v>
      </c>
      <c r="AW32" s="8">
        <v>20</v>
      </c>
      <c r="AX32" s="8">
        <v>29</v>
      </c>
      <c r="AY32" s="8">
        <v>21</v>
      </c>
      <c r="AZ32" s="8">
        <v>20</v>
      </c>
      <c r="BA32" s="8">
        <v>26</v>
      </c>
      <c r="BB32" s="8">
        <v>36</v>
      </c>
      <c r="BC32" s="8">
        <v>25</v>
      </c>
      <c r="BD32" s="8">
        <v>15</v>
      </c>
      <c r="BE32" s="8">
        <v>16</v>
      </c>
      <c r="BF32" s="8">
        <v>27</v>
      </c>
      <c r="BG32" s="8">
        <v>17</v>
      </c>
      <c r="BH32" s="8">
        <v>36</v>
      </c>
      <c r="BI32" s="8">
        <v>27</v>
      </c>
      <c r="BJ32" s="8">
        <v>33</v>
      </c>
      <c r="BK32" s="8">
        <v>22</v>
      </c>
      <c r="BL32" s="8">
        <v>29</v>
      </c>
      <c r="BM32" s="8">
        <v>25</v>
      </c>
      <c r="BN32" s="8">
        <v>29</v>
      </c>
      <c r="BO32" s="8">
        <v>22</v>
      </c>
      <c r="BP32" s="8">
        <v>40</v>
      </c>
      <c r="BQ32" s="8">
        <v>27</v>
      </c>
      <c r="BR32" s="8">
        <v>43</v>
      </c>
      <c r="BS32" s="8">
        <v>37</v>
      </c>
      <c r="BT32" s="8">
        <v>26</v>
      </c>
      <c r="BU32" s="8">
        <v>19</v>
      </c>
      <c r="BV32" s="8">
        <v>38</v>
      </c>
      <c r="BW32" s="8">
        <v>23</v>
      </c>
      <c r="BX32" s="8">
        <v>27</v>
      </c>
      <c r="BY32" s="8">
        <v>17</v>
      </c>
      <c r="BZ32" s="8">
        <v>20</v>
      </c>
      <c r="CA32" s="8">
        <v>3</v>
      </c>
      <c r="CB32" s="8">
        <v>13</v>
      </c>
      <c r="CC32" s="8">
        <v>20</v>
      </c>
      <c r="CD32" s="8">
        <v>21</v>
      </c>
      <c r="CE32" s="8">
        <v>14</v>
      </c>
      <c r="CF32" s="8">
        <v>35</v>
      </c>
      <c r="CG32" s="8">
        <v>21</v>
      </c>
      <c r="CH32" s="8">
        <v>34</v>
      </c>
      <c r="CI32" s="8">
        <v>18</v>
      </c>
      <c r="CJ32">
        <v>17</v>
      </c>
      <c r="CK32">
        <v>14</v>
      </c>
      <c r="CL32">
        <v>20</v>
      </c>
      <c r="CM32">
        <v>32</v>
      </c>
      <c r="CN32" s="8">
        <v>1.41</v>
      </c>
      <c r="DX32" s="11"/>
      <c r="DY32" s="11"/>
      <c r="EA32" s="12"/>
    </row>
    <row r="33" spans="1:131" ht="16.5" hidden="1" x14ac:dyDescent="0.3">
      <c r="A33" s="78" t="s">
        <v>37</v>
      </c>
      <c r="B33" s="3" t="s">
        <v>14</v>
      </c>
      <c r="C33" s="3">
        <v>280</v>
      </c>
      <c r="D33" s="5">
        <v>25.58</v>
      </c>
      <c r="E33" s="73">
        <v>1</v>
      </c>
      <c r="F33" s="72">
        <f>VLOOKUP(B33,遗传信息!$B:$F,5,FALSE)</f>
        <v>1</v>
      </c>
      <c r="G33" s="5">
        <v>25</v>
      </c>
      <c r="H33" s="5">
        <v>7.2</v>
      </c>
      <c r="I33" s="5">
        <v>6</v>
      </c>
      <c r="J33" s="5">
        <v>1507</v>
      </c>
      <c r="K33" s="72">
        <v>56.07</v>
      </c>
      <c r="L33" s="5">
        <v>107</v>
      </c>
      <c r="M33" s="5">
        <v>98</v>
      </c>
      <c r="N33" s="5">
        <v>115</v>
      </c>
      <c r="O33" s="5">
        <v>58</v>
      </c>
      <c r="P33" s="5">
        <v>85</v>
      </c>
      <c r="Q33" s="5">
        <v>86</v>
      </c>
      <c r="R33" s="5">
        <v>107</v>
      </c>
      <c r="S33" s="5">
        <v>75</v>
      </c>
      <c r="T33" s="5">
        <v>118</v>
      </c>
      <c r="U33" s="5">
        <v>106</v>
      </c>
      <c r="V33" s="5">
        <v>147</v>
      </c>
      <c r="W33" s="5">
        <v>106</v>
      </c>
      <c r="X33" s="5">
        <v>67</v>
      </c>
      <c r="Y33" s="5">
        <v>64</v>
      </c>
      <c r="Z33" s="5">
        <v>108</v>
      </c>
      <c r="AA33" s="5">
        <v>59</v>
      </c>
      <c r="AB33" s="5">
        <v>20</v>
      </c>
      <c r="AC33" s="5">
        <v>32</v>
      </c>
      <c r="AD33" s="5">
        <v>35</v>
      </c>
      <c r="AE33" s="5">
        <v>20</v>
      </c>
      <c r="AF33" s="5">
        <v>27</v>
      </c>
      <c r="AG33" s="5">
        <v>25</v>
      </c>
      <c r="AH33" s="5">
        <v>28</v>
      </c>
      <c r="AI33" s="5">
        <v>18</v>
      </c>
      <c r="AJ33" s="5">
        <v>23</v>
      </c>
      <c r="AK33" s="5">
        <v>32</v>
      </c>
      <c r="AL33" s="5">
        <v>34</v>
      </c>
      <c r="AM33" s="5">
        <v>26</v>
      </c>
      <c r="AN33" s="5">
        <v>9</v>
      </c>
      <c r="AO33" s="5">
        <v>15</v>
      </c>
      <c r="AP33" s="5">
        <v>23</v>
      </c>
      <c r="AQ33" s="5">
        <v>11</v>
      </c>
      <c r="AR33" s="5">
        <v>24</v>
      </c>
      <c r="AS33" s="5">
        <v>22</v>
      </c>
      <c r="AT33" s="5">
        <v>26</v>
      </c>
      <c r="AU33" s="5">
        <v>13</v>
      </c>
      <c r="AV33" s="5">
        <v>16</v>
      </c>
      <c r="AW33" s="5">
        <v>20</v>
      </c>
      <c r="AX33" s="5">
        <v>29</v>
      </c>
      <c r="AY33" s="5">
        <v>21</v>
      </c>
      <c r="AZ33" s="5">
        <v>20</v>
      </c>
      <c r="BA33" s="5">
        <v>26</v>
      </c>
      <c r="BB33" s="5">
        <v>36</v>
      </c>
      <c r="BC33" s="5">
        <v>25</v>
      </c>
      <c r="BD33" s="5">
        <v>15</v>
      </c>
      <c r="BE33" s="5">
        <v>16</v>
      </c>
      <c r="BF33" s="5">
        <v>27</v>
      </c>
      <c r="BG33" s="5">
        <v>17</v>
      </c>
      <c r="BH33" s="5">
        <v>36</v>
      </c>
      <c r="BI33" s="5">
        <v>27</v>
      </c>
      <c r="BJ33" s="5">
        <v>33</v>
      </c>
      <c r="BK33" s="5">
        <v>22</v>
      </c>
      <c r="BL33" s="5">
        <v>29</v>
      </c>
      <c r="BM33" s="5">
        <v>25</v>
      </c>
      <c r="BN33" s="5">
        <v>29</v>
      </c>
      <c r="BO33" s="5">
        <v>22</v>
      </c>
      <c r="BP33" s="5">
        <v>40</v>
      </c>
      <c r="BQ33" s="5">
        <v>27</v>
      </c>
      <c r="BR33" s="5">
        <v>43</v>
      </c>
      <c r="BS33" s="5">
        <v>37</v>
      </c>
      <c r="BT33" s="5">
        <v>26</v>
      </c>
      <c r="BU33" s="5">
        <v>19</v>
      </c>
      <c r="BV33" s="5">
        <v>38</v>
      </c>
      <c r="BW33" s="5">
        <v>23</v>
      </c>
      <c r="BX33" s="5">
        <v>27</v>
      </c>
      <c r="BY33" s="5">
        <v>17</v>
      </c>
      <c r="BZ33" s="5">
        <v>20</v>
      </c>
      <c r="CA33" s="5">
        <v>3</v>
      </c>
      <c r="CB33" s="5">
        <v>13</v>
      </c>
      <c r="CC33" s="5">
        <v>20</v>
      </c>
      <c r="CD33" s="5">
        <v>21</v>
      </c>
      <c r="CE33" s="5">
        <v>14</v>
      </c>
      <c r="CF33" s="5">
        <v>35</v>
      </c>
      <c r="CG33" s="5">
        <v>21</v>
      </c>
      <c r="CH33" s="5">
        <v>34</v>
      </c>
      <c r="CI33" s="5">
        <v>18</v>
      </c>
      <c r="CJ33">
        <v>17</v>
      </c>
      <c r="CK33">
        <v>14</v>
      </c>
      <c r="CL33">
        <v>20</v>
      </c>
      <c r="CM33">
        <v>32</v>
      </c>
      <c r="CN33" s="5">
        <v>1.76</v>
      </c>
      <c r="DX33" s="11"/>
      <c r="DY33" s="11"/>
      <c r="EA33" s="12"/>
    </row>
    <row r="34" spans="1:131" ht="16.5" hidden="1" x14ac:dyDescent="0.3">
      <c r="A34" s="78" t="s">
        <v>37</v>
      </c>
      <c r="B34" s="5" t="s">
        <v>14</v>
      </c>
      <c r="C34" s="5">
        <v>280</v>
      </c>
      <c r="D34" s="5">
        <v>29.91</v>
      </c>
      <c r="E34" s="73">
        <v>1</v>
      </c>
      <c r="F34" s="72">
        <f>VLOOKUP(B34,遗传信息!$B:$F,5,FALSE)</f>
        <v>1</v>
      </c>
      <c r="G34" s="5">
        <v>25</v>
      </c>
      <c r="H34" s="5">
        <v>7.2</v>
      </c>
      <c r="I34" s="5">
        <v>6</v>
      </c>
      <c r="J34" s="5">
        <v>1507</v>
      </c>
      <c r="K34" s="72">
        <v>56.07</v>
      </c>
      <c r="L34" s="5">
        <v>107</v>
      </c>
      <c r="M34" s="5">
        <v>98</v>
      </c>
      <c r="N34" s="5">
        <v>115</v>
      </c>
      <c r="O34" s="5">
        <v>58</v>
      </c>
      <c r="P34" s="5">
        <v>85</v>
      </c>
      <c r="Q34" s="5">
        <v>86</v>
      </c>
      <c r="R34" s="5">
        <v>107</v>
      </c>
      <c r="S34" s="5">
        <v>75</v>
      </c>
      <c r="T34" s="5">
        <v>118</v>
      </c>
      <c r="U34" s="5">
        <v>106</v>
      </c>
      <c r="V34" s="5">
        <v>147</v>
      </c>
      <c r="W34" s="5">
        <v>106</v>
      </c>
      <c r="X34" s="5">
        <v>67</v>
      </c>
      <c r="Y34" s="5">
        <v>64</v>
      </c>
      <c r="Z34" s="5">
        <v>108</v>
      </c>
      <c r="AA34" s="5">
        <v>59</v>
      </c>
      <c r="AB34" s="5">
        <v>20</v>
      </c>
      <c r="AC34" s="5">
        <v>32</v>
      </c>
      <c r="AD34" s="5">
        <v>35</v>
      </c>
      <c r="AE34" s="5">
        <v>20</v>
      </c>
      <c r="AF34" s="5">
        <v>27</v>
      </c>
      <c r="AG34" s="5">
        <v>25</v>
      </c>
      <c r="AH34" s="5">
        <v>28</v>
      </c>
      <c r="AI34" s="5">
        <v>18</v>
      </c>
      <c r="AJ34" s="5">
        <v>23</v>
      </c>
      <c r="AK34" s="5">
        <v>32</v>
      </c>
      <c r="AL34" s="5">
        <v>34</v>
      </c>
      <c r="AM34" s="5">
        <v>26</v>
      </c>
      <c r="AN34" s="5">
        <v>9</v>
      </c>
      <c r="AO34" s="5">
        <v>15</v>
      </c>
      <c r="AP34" s="5">
        <v>23</v>
      </c>
      <c r="AQ34" s="5">
        <v>11</v>
      </c>
      <c r="AR34" s="5">
        <v>24</v>
      </c>
      <c r="AS34" s="5">
        <v>22</v>
      </c>
      <c r="AT34" s="5">
        <v>26</v>
      </c>
      <c r="AU34" s="5">
        <v>13</v>
      </c>
      <c r="AV34" s="5">
        <v>16</v>
      </c>
      <c r="AW34" s="5">
        <v>20</v>
      </c>
      <c r="AX34" s="5">
        <v>29</v>
      </c>
      <c r="AY34" s="5">
        <v>21</v>
      </c>
      <c r="AZ34" s="5">
        <v>20</v>
      </c>
      <c r="BA34" s="5">
        <v>26</v>
      </c>
      <c r="BB34" s="5">
        <v>36</v>
      </c>
      <c r="BC34" s="5">
        <v>25</v>
      </c>
      <c r="BD34" s="5">
        <v>15</v>
      </c>
      <c r="BE34" s="5">
        <v>16</v>
      </c>
      <c r="BF34" s="5">
        <v>27</v>
      </c>
      <c r="BG34" s="5">
        <v>17</v>
      </c>
      <c r="BH34" s="5">
        <v>36</v>
      </c>
      <c r="BI34" s="5">
        <v>27</v>
      </c>
      <c r="BJ34" s="5">
        <v>33</v>
      </c>
      <c r="BK34" s="5">
        <v>22</v>
      </c>
      <c r="BL34" s="5">
        <v>29</v>
      </c>
      <c r="BM34" s="5">
        <v>25</v>
      </c>
      <c r="BN34" s="5">
        <v>29</v>
      </c>
      <c r="BO34" s="5">
        <v>22</v>
      </c>
      <c r="BP34" s="5">
        <v>40</v>
      </c>
      <c r="BQ34" s="5">
        <v>27</v>
      </c>
      <c r="BR34" s="5">
        <v>43</v>
      </c>
      <c r="BS34" s="5">
        <v>37</v>
      </c>
      <c r="BT34" s="5">
        <v>26</v>
      </c>
      <c r="BU34" s="5">
        <v>19</v>
      </c>
      <c r="BV34" s="5">
        <v>38</v>
      </c>
      <c r="BW34" s="5">
        <v>23</v>
      </c>
      <c r="BX34" s="5">
        <v>27</v>
      </c>
      <c r="BY34" s="5">
        <v>17</v>
      </c>
      <c r="BZ34" s="5">
        <v>20</v>
      </c>
      <c r="CA34" s="5">
        <v>3</v>
      </c>
      <c r="CB34" s="5">
        <v>13</v>
      </c>
      <c r="CC34" s="5">
        <v>20</v>
      </c>
      <c r="CD34" s="5">
        <v>21</v>
      </c>
      <c r="CE34" s="5">
        <v>14</v>
      </c>
      <c r="CF34" s="5">
        <v>35</v>
      </c>
      <c r="CG34" s="5">
        <v>21</v>
      </c>
      <c r="CH34" s="5">
        <v>34</v>
      </c>
      <c r="CI34" s="5">
        <v>18</v>
      </c>
      <c r="CJ34">
        <v>17</v>
      </c>
      <c r="CK34">
        <v>14</v>
      </c>
      <c r="CL34">
        <v>20</v>
      </c>
      <c r="CM34">
        <v>32</v>
      </c>
      <c r="CN34" s="5">
        <v>2.35</v>
      </c>
      <c r="DX34" s="11"/>
      <c r="DY34" s="11"/>
      <c r="EA34" s="12"/>
    </row>
    <row r="35" spans="1:131" ht="16.5" hidden="1" x14ac:dyDescent="0.3">
      <c r="A35" s="78" t="s">
        <v>37</v>
      </c>
      <c r="B35" s="5" t="s">
        <v>14</v>
      </c>
      <c r="C35" s="5">
        <v>280</v>
      </c>
      <c r="D35" s="5">
        <v>34.06</v>
      </c>
      <c r="E35" s="73">
        <v>1</v>
      </c>
      <c r="F35" s="72">
        <f>VLOOKUP(B35,遗传信息!$B:$F,5,FALSE)</f>
        <v>1</v>
      </c>
      <c r="G35" s="5">
        <v>25</v>
      </c>
      <c r="H35" s="5">
        <v>7.2</v>
      </c>
      <c r="I35" s="5">
        <v>6</v>
      </c>
      <c r="J35" s="5">
        <v>1507</v>
      </c>
      <c r="K35" s="72">
        <v>56.07</v>
      </c>
      <c r="L35" s="5">
        <v>107</v>
      </c>
      <c r="M35" s="5">
        <v>98</v>
      </c>
      <c r="N35" s="5">
        <v>115</v>
      </c>
      <c r="O35" s="5">
        <v>58</v>
      </c>
      <c r="P35" s="5">
        <v>85</v>
      </c>
      <c r="Q35" s="5">
        <v>86</v>
      </c>
      <c r="R35" s="5">
        <v>107</v>
      </c>
      <c r="S35" s="5">
        <v>75</v>
      </c>
      <c r="T35" s="5">
        <v>118</v>
      </c>
      <c r="U35" s="5">
        <v>106</v>
      </c>
      <c r="V35" s="5">
        <v>147</v>
      </c>
      <c r="W35" s="5">
        <v>106</v>
      </c>
      <c r="X35" s="5">
        <v>67</v>
      </c>
      <c r="Y35" s="5">
        <v>64</v>
      </c>
      <c r="Z35" s="5">
        <v>108</v>
      </c>
      <c r="AA35" s="5">
        <v>59</v>
      </c>
      <c r="AB35" s="5">
        <v>20</v>
      </c>
      <c r="AC35" s="5">
        <v>32</v>
      </c>
      <c r="AD35" s="5">
        <v>35</v>
      </c>
      <c r="AE35" s="5">
        <v>20</v>
      </c>
      <c r="AF35" s="5">
        <v>27</v>
      </c>
      <c r="AG35" s="5">
        <v>25</v>
      </c>
      <c r="AH35" s="5">
        <v>28</v>
      </c>
      <c r="AI35" s="5">
        <v>18</v>
      </c>
      <c r="AJ35" s="5">
        <v>23</v>
      </c>
      <c r="AK35" s="5">
        <v>32</v>
      </c>
      <c r="AL35" s="5">
        <v>34</v>
      </c>
      <c r="AM35" s="5">
        <v>26</v>
      </c>
      <c r="AN35" s="5">
        <v>9</v>
      </c>
      <c r="AO35" s="5">
        <v>15</v>
      </c>
      <c r="AP35" s="5">
        <v>23</v>
      </c>
      <c r="AQ35" s="5">
        <v>11</v>
      </c>
      <c r="AR35" s="5">
        <v>24</v>
      </c>
      <c r="AS35" s="5">
        <v>22</v>
      </c>
      <c r="AT35" s="5">
        <v>26</v>
      </c>
      <c r="AU35" s="5">
        <v>13</v>
      </c>
      <c r="AV35" s="5">
        <v>16</v>
      </c>
      <c r="AW35" s="5">
        <v>20</v>
      </c>
      <c r="AX35" s="5">
        <v>29</v>
      </c>
      <c r="AY35" s="5">
        <v>21</v>
      </c>
      <c r="AZ35" s="5">
        <v>20</v>
      </c>
      <c r="BA35" s="5">
        <v>26</v>
      </c>
      <c r="BB35" s="5">
        <v>36</v>
      </c>
      <c r="BC35" s="5">
        <v>25</v>
      </c>
      <c r="BD35" s="5">
        <v>15</v>
      </c>
      <c r="BE35" s="5">
        <v>16</v>
      </c>
      <c r="BF35" s="5">
        <v>27</v>
      </c>
      <c r="BG35" s="5">
        <v>17</v>
      </c>
      <c r="BH35" s="5">
        <v>36</v>
      </c>
      <c r="BI35" s="5">
        <v>27</v>
      </c>
      <c r="BJ35" s="5">
        <v>33</v>
      </c>
      <c r="BK35" s="5">
        <v>22</v>
      </c>
      <c r="BL35" s="5">
        <v>29</v>
      </c>
      <c r="BM35" s="5">
        <v>25</v>
      </c>
      <c r="BN35" s="5">
        <v>29</v>
      </c>
      <c r="BO35" s="5">
        <v>22</v>
      </c>
      <c r="BP35" s="5">
        <v>40</v>
      </c>
      <c r="BQ35" s="5">
        <v>27</v>
      </c>
      <c r="BR35" s="5">
        <v>43</v>
      </c>
      <c r="BS35" s="5">
        <v>37</v>
      </c>
      <c r="BT35" s="5">
        <v>26</v>
      </c>
      <c r="BU35" s="5">
        <v>19</v>
      </c>
      <c r="BV35" s="5">
        <v>38</v>
      </c>
      <c r="BW35" s="5">
        <v>23</v>
      </c>
      <c r="BX35" s="5">
        <v>27</v>
      </c>
      <c r="BY35" s="5">
        <v>17</v>
      </c>
      <c r="BZ35" s="5">
        <v>20</v>
      </c>
      <c r="CA35" s="5">
        <v>3</v>
      </c>
      <c r="CB35" s="5">
        <v>13</v>
      </c>
      <c r="CC35" s="5">
        <v>20</v>
      </c>
      <c r="CD35" s="5">
        <v>21</v>
      </c>
      <c r="CE35" s="5">
        <v>14</v>
      </c>
      <c r="CF35" s="5">
        <v>35</v>
      </c>
      <c r="CG35" s="5">
        <v>21</v>
      </c>
      <c r="CH35" s="5">
        <v>34</v>
      </c>
      <c r="CI35" s="5">
        <v>18</v>
      </c>
      <c r="CJ35">
        <v>17</v>
      </c>
      <c r="CK35">
        <v>14</v>
      </c>
      <c r="CL35">
        <v>20</v>
      </c>
      <c r="CM35">
        <v>32</v>
      </c>
      <c r="CN35" s="5">
        <v>2.97</v>
      </c>
      <c r="DX35" s="11"/>
      <c r="DY35" s="11"/>
      <c r="EA35" s="12"/>
    </row>
    <row r="36" spans="1:131" ht="16.5" hidden="1" x14ac:dyDescent="0.3">
      <c r="A36" s="78" t="s">
        <v>37</v>
      </c>
      <c r="B36" s="5" t="s">
        <v>14</v>
      </c>
      <c r="C36" s="5">
        <v>300</v>
      </c>
      <c r="D36" s="5">
        <v>745.02</v>
      </c>
      <c r="E36" s="73">
        <v>1</v>
      </c>
      <c r="F36" s="72">
        <f>VLOOKUP(B36,遗传信息!$B:$F,5,FALSE)</f>
        <v>1</v>
      </c>
      <c r="G36" s="5">
        <v>25</v>
      </c>
      <c r="H36" s="5">
        <v>7.2</v>
      </c>
      <c r="I36" s="5">
        <v>6</v>
      </c>
      <c r="J36" s="5">
        <v>1507</v>
      </c>
      <c r="K36" s="72">
        <v>56.07</v>
      </c>
      <c r="L36" s="5">
        <v>107</v>
      </c>
      <c r="M36" s="5">
        <v>98</v>
      </c>
      <c r="N36" s="5">
        <v>115</v>
      </c>
      <c r="O36" s="5">
        <v>58</v>
      </c>
      <c r="P36" s="5">
        <v>85</v>
      </c>
      <c r="Q36" s="5">
        <v>86</v>
      </c>
      <c r="R36" s="5">
        <v>107</v>
      </c>
      <c r="S36" s="5">
        <v>75</v>
      </c>
      <c r="T36" s="5">
        <v>118</v>
      </c>
      <c r="U36" s="5">
        <v>106</v>
      </c>
      <c r="V36" s="5">
        <v>147</v>
      </c>
      <c r="W36" s="5">
        <v>106</v>
      </c>
      <c r="X36" s="5">
        <v>67</v>
      </c>
      <c r="Y36" s="5">
        <v>64</v>
      </c>
      <c r="Z36" s="5">
        <v>108</v>
      </c>
      <c r="AA36" s="5">
        <v>59</v>
      </c>
      <c r="AB36" s="5">
        <v>20</v>
      </c>
      <c r="AC36" s="5">
        <v>32</v>
      </c>
      <c r="AD36" s="5">
        <v>35</v>
      </c>
      <c r="AE36" s="5">
        <v>20</v>
      </c>
      <c r="AF36" s="5">
        <v>27</v>
      </c>
      <c r="AG36" s="5">
        <v>25</v>
      </c>
      <c r="AH36" s="5">
        <v>28</v>
      </c>
      <c r="AI36" s="5">
        <v>18</v>
      </c>
      <c r="AJ36" s="5">
        <v>23</v>
      </c>
      <c r="AK36" s="5">
        <v>32</v>
      </c>
      <c r="AL36" s="5">
        <v>34</v>
      </c>
      <c r="AM36" s="5">
        <v>26</v>
      </c>
      <c r="AN36" s="5">
        <v>9</v>
      </c>
      <c r="AO36" s="5">
        <v>15</v>
      </c>
      <c r="AP36" s="5">
        <v>23</v>
      </c>
      <c r="AQ36" s="5">
        <v>11</v>
      </c>
      <c r="AR36" s="5">
        <v>24</v>
      </c>
      <c r="AS36" s="5">
        <v>22</v>
      </c>
      <c r="AT36" s="5">
        <v>26</v>
      </c>
      <c r="AU36" s="5">
        <v>13</v>
      </c>
      <c r="AV36" s="5">
        <v>16</v>
      </c>
      <c r="AW36" s="5">
        <v>20</v>
      </c>
      <c r="AX36" s="5">
        <v>29</v>
      </c>
      <c r="AY36" s="5">
        <v>21</v>
      </c>
      <c r="AZ36" s="5">
        <v>20</v>
      </c>
      <c r="BA36" s="5">
        <v>26</v>
      </c>
      <c r="BB36" s="5">
        <v>36</v>
      </c>
      <c r="BC36" s="5">
        <v>25</v>
      </c>
      <c r="BD36" s="5">
        <v>15</v>
      </c>
      <c r="BE36" s="5">
        <v>16</v>
      </c>
      <c r="BF36" s="5">
        <v>27</v>
      </c>
      <c r="BG36" s="5">
        <v>17</v>
      </c>
      <c r="BH36" s="5">
        <v>36</v>
      </c>
      <c r="BI36" s="5">
        <v>27</v>
      </c>
      <c r="BJ36" s="5">
        <v>33</v>
      </c>
      <c r="BK36" s="5">
        <v>22</v>
      </c>
      <c r="BL36" s="5">
        <v>29</v>
      </c>
      <c r="BM36" s="5">
        <v>25</v>
      </c>
      <c r="BN36" s="5">
        <v>29</v>
      </c>
      <c r="BO36" s="5">
        <v>22</v>
      </c>
      <c r="BP36" s="5">
        <v>40</v>
      </c>
      <c r="BQ36" s="5">
        <v>27</v>
      </c>
      <c r="BR36" s="5">
        <v>43</v>
      </c>
      <c r="BS36" s="5">
        <v>37</v>
      </c>
      <c r="BT36" s="5">
        <v>26</v>
      </c>
      <c r="BU36" s="5">
        <v>19</v>
      </c>
      <c r="BV36" s="5">
        <v>38</v>
      </c>
      <c r="BW36" s="5">
        <v>23</v>
      </c>
      <c r="BX36" s="5">
        <v>27</v>
      </c>
      <c r="BY36" s="5">
        <v>17</v>
      </c>
      <c r="BZ36" s="5">
        <v>20</v>
      </c>
      <c r="CA36" s="5">
        <v>3</v>
      </c>
      <c r="CB36" s="5">
        <v>13</v>
      </c>
      <c r="CC36" s="5">
        <v>20</v>
      </c>
      <c r="CD36" s="5">
        <v>21</v>
      </c>
      <c r="CE36" s="5">
        <v>14</v>
      </c>
      <c r="CF36" s="5">
        <v>35</v>
      </c>
      <c r="CG36" s="5">
        <v>21</v>
      </c>
      <c r="CH36" s="5">
        <v>34</v>
      </c>
      <c r="CI36" s="5">
        <v>18</v>
      </c>
      <c r="CJ36">
        <v>17</v>
      </c>
      <c r="CK36">
        <v>14</v>
      </c>
      <c r="CL36">
        <v>20</v>
      </c>
      <c r="CM36">
        <v>32</v>
      </c>
      <c r="CN36" s="5">
        <v>1.31</v>
      </c>
      <c r="DX36" s="11"/>
      <c r="DY36" s="11"/>
      <c r="EA36" s="12"/>
    </row>
    <row r="37" spans="1:131" ht="16.5" hidden="1" x14ac:dyDescent="0.3">
      <c r="A37" s="78" t="s">
        <v>37</v>
      </c>
      <c r="B37" s="5" t="s">
        <v>14</v>
      </c>
      <c r="C37" s="5">
        <v>300</v>
      </c>
      <c r="D37" s="5">
        <v>916.42</v>
      </c>
      <c r="E37" s="73">
        <v>1</v>
      </c>
      <c r="F37" s="72">
        <f>VLOOKUP(B37,遗传信息!$B:$F,5,FALSE)</f>
        <v>1</v>
      </c>
      <c r="G37" s="5">
        <v>25</v>
      </c>
      <c r="H37" s="5">
        <v>7.2</v>
      </c>
      <c r="I37" s="5">
        <v>6</v>
      </c>
      <c r="J37" s="5">
        <v>1507</v>
      </c>
      <c r="K37" s="72">
        <v>56.07</v>
      </c>
      <c r="L37" s="5">
        <v>107</v>
      </c>
      <c r="M37" s="5">
        <v>98</v>
      </c>
      <c r="N37" s="5">
        <v>115</v>
      </c>
      <c r="O37" s="5">
        <v>58</v>
      </c>
      <c r="P37" s="5">
        <v>85</v>
      </c>
      <c r="Q37" s="5">
        <v>86</v>
      </c>
      <c r="R37" s="5">
        <v>107</v>
      </c>
      <c r="S37" s="5">
        <v>75</v>
      </c>
      <c r="T37" s="5">
        <v>118</v>
      </c>
      <c r="U37" s="5">
        <v>106</v>
      </c>
      <c r="V37" s="5">
        <v>147</v>
      </c>
      <c r="W37" s="5">
        <v>106</v>
      </c>
      <c r="X37" s="5">
        <v>67</v>
      </c>
      <c r="Y37" s="5">
        <v>64</v>
      </c>
      <c r="Z37" s="5">
        <v>108</v>
      </c>
      <c r="AA37" s="5">
        <v>59</v>
      </c>
      <c r="AB37" s="5">
        <v>20</v>
      </c>
      <c r="AC37" s="5">
        <v>32</v>
      </c>
      <c r="AD37" s="5">
        <v>35</v>
      </c>
      <c r="AE37" s="5">
        <v>20</v>
      </c>
      <c r="AF37" s="5">
        <v>27</v>
      </c>
      <c r="AG37" s="5">
        <v>25</v>
      </c>
      <c r="AH37" s="5">
        <v>28</v>
      </c>
      <c r="AI37" s="5">
        <v>18</v>
      </c>
      <c r="AJ37" s="5">
        <v>23</v>
      </c>
      <c r="AK37" s="5">
        <v>32</v>
      </c>
      <c r="AL37" s="5">
        <v>34</v>
      </c>
      <c r="AM37" s="5">
        <v>26</v>
      </c>
      <c r="AN37" s="5">
        <v>9</v>
      </c>
      <c r="AO37" s="5">
        <v>15</v>
      </c>
      <c r="AP37" s="5">
        <v>23</v>
      </c>
      <c r="AQ37" s="5">
        <v>11</v>
      </c>
      <c r="AR37" s="5">
        <v>24</v>
      </c>
      <c r="AS37" s="5">
        <v>22</v>
      </c>
      <c r="AT37" s="5">
        <v>26</v>
      </c>
      <c r="AU37" s="5">
        <v>13</v>
      </c>
      <c r="AV37" s="5">
        <v>16</v>
      </c>
      <c r="AW37" s="5">
        <v>20</v>
      </c>
      <c r="AX37" s="5">
        <v>29</v>
      </c>
      <c r="AY37" s="5">
        <v>21</v>
      </c>
      <c r="AZ37" s="5">
        <v>20</v>
      </c>
      <c r="BA37" s="5">
        <v>26</v>
      </c>
      <c r="BB37" s="5">
        <v>36</v>
      </c>
      <c r="BC37" s="5">
        <v>25</v>
      </c>
      <c r="BD37" s="5">
        <v>15</v>
      </c>
      <c r="BE37" s="5">
        <v>16</v>
      </c>
      <c r="BF37" s="5">
        <v>27</v>
      </c>
      <c r="BG37" s="5">
        <v>17</v>
      </c>
      <c r="BH37" s="5">
        <v>36</v>
      </c>
      <c r="BI37" s="5">
        <v>27</v>
      </c>
      <c r="BJ37" s="5">
        <v>33</v>
      </c>
      <c r="BK37" s="5">
        <v>22</v>
      </c>
      <c r="BL37" s="5">
        <v>29</v>
      </c>
      <c r="BM37" s="5">
        <v>25</v>
      </c>
      <c r="BN37" s="5">
        <v>29</v>
      </c>
      <c r="BO37" s="5">
        <v>22</v>
      </c>
      <c r="BP37" s="5">
        <v>40</v>
      </c>
      <c r="BQ37" s="5">
        <v>27</v>
      </c>
      <c r="BR37" s="5">
        <v>43</v>
      </c>
      <c r="BS37" s="5">
        <v>37</v>
      </c>
      <c r="BT37" s="5">
        <v>26</v>
      </c>
      <c r="BU37" s="5">
        <v>19</v>
      </c>
      <c r="BV37" s="5">
        <v>38</v>
      </c>
      <c r="BW37" s="5">
        <v>23</v>
      </c>
      <c r="BX37" s="5">
        <v>27</v>
      </c>
      <c r="BY37" s="5">
        <v>17</v>
      </c>
      <c r="BZ37" s="5">
        <v>20</v>
      </c>
      <c r="CA37" s="5">
        <v>3</v>
      </c>
      <c r="CB37" s="5">
        <v>13</v>
      </c>
      <c r="CC37" s="5">
        <v>20</v>
      </c>
      <c r="CD37" s="5">
        <v>21</v>
      </c>
      <c r="CE37" s="5">
        <v>14</v>
      </c>
      <c r="CF37" s="5">
        <v>35</v>
      </c>
      <c r="CG37" s="5">
        <v>21</v>
      </c>
      <c r="CH37" s="5">
        <v>34</v>
      </c>
      <c r="CI37" s="5">
        <v>18</v>
      </c>
      <c r="CJ37">
        <v>17</v>
      </c>
      <c r="CK37">
        <v>14</v>
      </c>
      <c r="CL37">
        <v>20</v>
      </c>
      <c r="CM37">
        <v>32</v>
      </c>
      <c r="CN37" s="5">
        <v>2.2400000000000002</v>
      </c>
      <c r="DX37" s="11"/>
      <c r="DY37" s="11"/>
      <c r="EA37" s="12"/>
    </row>
    <row r="38" spans="1:131" ht="16.5" hidden="1" x14ac:dyDescent="0.3">
      <c r="A38" s="78" t="s">
        <v>37</v>
      </c>
      <c r="B38" s="5" t="s">
        <v>14</v>
      </c>
      <c r="C38" s="5">
        <v>300</v>
      </c>
      <c r="D38" s="5">
        <v>1153.72</v>
      </c>
      <c r="E38" s="73">
        <v>1</v>
      </c>
      <c r="F38" s="72">
        <f>VLOOKUP(B38,遗传信息!$B:$F,5,FALSE)</f>
        <v>1</v>
      </c>
      <c r="G38" s="5">
        <v>25</v>
      </c>
      <c r="H38" s="5">
        <v>7.2</v>
      </c>
      <c r="I38" s="5">
        <v>6</v>
      </c>
      <c r="J38" s="5">
        <v>1507</v>
      </c>
      <c r="K38" s="72">
        <v>56.07</v>
      </c>
      <c r="L38" s="5">
        <v>107</v>
      </c>
      <c r="M38" s="5">
        <v>98</v>
      </c>
      <c r="N38" s="5">
        <v>115</v>
      </c>
      <c r="O38" s="5">
        <v>58</v>
      </c>
      <c r="P38" s="5">
        <v>85</v>
      </c>
      <c r="Q38" s="5">
        <v>86</v>
      </c>
      <c r="R38" s="5">
        <v>107</v>
      </c>
      <c r="S38" s="5">
        <v>75</v>
      </c>
      <c r="T38" s="5">
        <v>118</v>
      </c>
      <c r="U38" s="5">
        <v>106</v>
      </c>
      <c r="V38" s="5">
        <v>147</v>
      </c>
      <c r="W38" s="5">
        <v>106</v>
      </c>
      <c r="X38" s="5">
        <v>67</v>
      </c>
      <c r="Y38" s="5">
        <v>64</v>
      </c>
      <c r="Z38" s="5">
        <v>108</v>
      </c>
      <c r="AA38" s="5">
        <v>59</v>
      </c>
      <c r="AB38" s="5">
        <v>20</v>
      </c>
      <c r="AC38" s="5">
        <v>32</v>
      </c>
      <c r="AD38" s="5">
        <v>35</v>
      </c>
      <c r="AE38" s="5">
        <v>20</v>
      </c>
      <c r="AF38" s="5">
        <v>27</v>
      </c>
      <c r="AG38" s="5">
        <v>25</v>
      </c>
      <c r="AH38" s="5">
        <v>28</v>
      </c>
      <c r="AI38" s="5">
        <v>18</v>
      </c>
      <c r="AJ38" s="5">
        <v>23</v>
      </c>
      <c r="AK38" s="5">
        <v>32</v>
      </c>
      <c r="AL38" s="5">
        <v>34</v>
      </c>
      <c r="AM38" s="5">
        <v>26</v>
      </c>
      <c r="AN38" s="5">
        <v>9</v>
      </c>
      <c r="AO38" s="5">
        <v>15</v>
      </c>
      <c r="AP38" s="5">
        <v>23</v>
      </c>
      <c r="AQ38" s="5">
        <v>11</v>
      </c>
      <c r="AR38" s="5">
        <v>24</v>
      </c>
      <c r="AS38" s="5">
        <v>22</v>
      </c>
      <c r="AT38" s="5">
        <v>26</v>
      </c>
      <c r="AU38" s="5">
        <v>13</v>
      </c>
      <c r="AV38" s="5">
        <v>16</v>
      </c>
      <c r="AW38" s="5">
        <v>20</v>
      </c>
      <c r="AX38" s="5">
        <v>29</v>
      </c>
      <c r="AY38" s="5">
        <v>21</v>
      </c>
      <c r="AZ38" s="5">
        <v>20</v>
      </c>
      <c r="BA38" s="5">
        <v>26</v>
      </c>
      <c r="BB38" s="5">
        <v>36</v>
      </c>
      <c r="BC38" s="5">
        <v>25</v>
      </c>
      <c r="BD38" s="5">
        <v>15</v>
      </c>
      <c r="BE38" s="5">
        <v>16</v>
      </c>
      <c r="BF38" s="5">
        <v>27</v>
      </c>
      <c r="BG38" s="5">
        <v>17</v>
      </c>
      <c r="BH38" s="5">
        <v>36</v>
      </c>
      <c r="BI38" s="5">
        <v>27</v>
      </c>
      <c r="BJ38" s="5">
        <v>33</v>
      </c>
      <c r="BK38" s="5">
        <v>22</v>
      </c>
      <c r="BL38" s="5">
        <v>29</v>
      </c>
      <c r="BM38" s="5">
        <v>25</v>
      </c>
      <c r="BN38" s="5">
        <v>29</v>
      </c>
      <c r="BO38" s="5">
        <v>22</v>
      </c>
      <c r="BP38" s="5">
        <v>40</v>
      </c>
      <c r="BQ38" s="5">
        <v>27</v>
      </c>
      <c r="BR38" s="5">
        <v>43</v>
      </c>
      <c r="BS38" s="5">
        <v>37</v>
      </c>
      <c r="BT38" s="5">
        <v>26</v>
      </c>
      <c r="BU38" s="5">
        <v>19</v>
      </c>
      <c r="BV38" s="5">
        <v>38</v>
      </c>
      <c r="BW38" s="5">
        <v>23</v>
      </c>
      <c r="BX38" s="5">
        <v>27</v>
      </c>
      <c r="BY38" s="5">
        <v>17</v>
      </c>
      <c r="BZ38" s="5">
        <v>20</v>
      </c>
      <c r="CA38" s="5">
        <v>3</v>
      </c>
      <c r="CB38" s="5">
        <v>13</v>
      </c>
      <c r="CC38" s="5">
        <v>20</v>
      </c>
      <c r="CD38" s="5">
        <v>21</v>
      </c>
      <c r="CE38" s="5">
        <v>14</v>
      </c>
      <c r="CF38" s="5">
        <v>35</v>
      </c>
      <c r="CG38" s="5">
        <v>21</v>
      </c>
      <c r="CH38" s="5">
        <v>34</v>
      </c>
      <c r="CI38" s="5">
        <v>18</v>
      </c>
      <c r="CJ38">
        <v>17</v>
      </c>
      <c r="CK38">
        <v>14</v>
      </c>
      <c r="CL38">
        <v>20</v>
      </c>
      <c r="CM38">
        <v>32</v>
      </c>
      <c r="CN38" s="5">
        <v>3.41</v>
      </c>
      <c r="DX38" s="11"/>
      <c r="DY38" s="11"/>
      <c r="EA38" s="12"/>
    </row>
    <row r="39" spans="1:131" ht="16.5" x14ac:dyDescent="0.3">
      <c r="A39" s="5" t="s">
        <v>15</v>
      </c>
      <c r="B39" s="5" t="s">
        <v>17</v>
      </c>
      <c r="C39" s="5">
        <v>254</v>
      </c>
      <c r="D39" s="5">
        <v>1.21</v>
      </c>
      <c r="E39" s="72">
        <v>0</v>
      </c>
      <c r="F39" s="72">
        <f>VLOOKUP(B39,遗传信息!$B:$F,5,FALSE)</f>
        <v>0</v>
      </c>
      <c r="G39" s="5">
        <v>25</v>
      </c>
      <c r="H39" s="5">
        <v>7.2</v>
      </c>
      <c r="I39" s="5">
        <v>6</v>
      </c>
      <c r="J39" s="5">
        <v>1467</v>
      </c>
      <c r="K39" s="72">
        <v>61.68</v>
      </c>
      <c r="L39" s="5">
        <v>99</v>
      </c>
      <c r="M39" s="5">
        <v>93</v>
      </c>
      <c r="N39" s="5">
        <v>107</v>
      </c>
      <c r="O39" s="5">
        <v>72</v>
      </c>
      <c r="P39" s="5">
        <v>79</v>
      </c>
      <c r="Q39" s="5">
        <v>66</v>
      </c>
      <c r="R39" s="5">
        <v>90</v>
      </c>
      <c r="S39" s="5">
        <v>74</v>
      </c>
      <c r="T39" s="5">
        <v>114</v>
      </c>
      <c r="U39" s="5">
        <v>97</v>
      </c>
      <c r="V39" s="5">
        <v>158</v>
      </c>
      <c r="W39" s="5">
        <v>98</v>
      </c>
      <c r="X39" s="5">
        <v>79</v>
      </c>
      <c r="Y39" s="5">
        <v>53</v>
      </c>
      <c r="Z39" s="5">
        <v>111</v>
      </c>
      <c r="AA39" s="5">
        <v>62</v>
      </c>
      <c r="AB39" s="5">
        <v>18</v>
      </c>
      <c r="AC39" s="5">
        <v>26</v>
      </c>
      <c r="AD39" s="5">
        <v>31</v>
      </c>
      <c r="AE39" s="5">
        <v>24</v>
      </c>
      <c r="AF39" s="5">
        <v>24</v>
      </c>
      <c r="AG39" s="5">
        <v>23</v>
      </c>
      <c r="AH39" s="5">
        <v>25</v>
      </c>
      <c r="AI39" s="5">
        <v>21</v>
      </c>
      <c r="AJ39" s="5">
        <v>25</v>
      </c>
      <c r="AK39" s="5">
        <v>27</v>
      </c>
      <c r="AL39" s="5">
        <v>28</v>
      </c>
      <c r="AM39" s="5">
        <v>27</v>
      </c>
      <c r="AN39" s="5">
        <v>18</v>
      </c>
      <c r="AO39" s="5">
        <v>11</v>
      </c>
      <c r="AP39" s="5">
        <v>25</v>
      </c>
      <c r="AQ39" s="5">
        <v>18</v>
      </c>
      <c r="AR39" s="5">
        <v>20</v>
      </c>
      <c r="AS39" s="5">
        <v>21</v>
      </c>
      <c r="AT39" s="5">
        <v>23</v>
      </c>
      <c r="AU39" s="5">
        <v>15</v>
      </c>
      <c r="AV39" s="5">
        <v>14</v>
      </c>
      <c r="AW39" s="5">
        <v>10</v>
      </c>
      <c r="AX39" s="5">
        <v>17</v>
      </c>
      <c r="AY39" s="5">
        <v>25</v>
      </c>
      <c r="AZ39" s="5">
        <v>21</v>
      </c>
      <c r="BA39" s="5">
        <v>18</v>
      </c>
      <c r="BB39" s="5">
        <v>31</v>
      </c>
      <c r="BC39" s="5">
        <v>20</v>
      </c>
      <c r="BD39" s="5">
        <v>16</v>
      </c>
      <c r="BE39" s="5">
        <v>9</v>
      </c>
      <c r="BF39" s="5">
        <v>32</v>
      </c>
      <c r="BG39" s="5">
        <v>17</v>
      </c>
      <c r="BH39" s="5">
        <v>33</v>
      </c>
      <c r="BI39" s="5">
        <v>24</v>
      </c>
      <c r="BJ39" s="5">
        <v>31</v>
      </c>
      <c r="BK39" s="5">
        <v>26</v>
      </c>
      <c r="BL39" s="5">
        <v>29</v>
      </c>
      <c r="BM39" s="5">
        <v>19</v>
      </c>
      <c r="BN39" s="5">
        <v>28</v>
      </c>
      <c r="BO39" s="5">
        <v>21</v>
      </c>
      <c r="BP39" s="5">
        <v>37</v>
      </c>
      <c r="BQ39" s="5">
        <v>31</v>
      </c>
      <c r="BR39" s="5">
        <v>56</v>
      </c>
      <c r="BS39" s="5">
        <v>34</v>
      </c>
      <c r="BT39" s="5">
        <v>20</v>
      </c>
      <c r="BU39" s="5">
        <v>24</v>
      </c>
      <c r="BV39" s="5">
        <v>33</v>
      </c>
      <c r="BW39" s="5">
        <v>20</v>
      </c>
      <c r="BX39" s="5">
        <v>28</v>
      </c>
      <c r="BY39" s="5">
        <v>22</v>
      </c>
      <c r="BZ39" s="5">
        <v>22</v>
      </c>
      <c r="CA39" s="5">
        <v>7</v>
      </c>
      <c r="CB39" s="5">
        <v>12</v>
      </c>
      <c r="CC39" s="5">
        <v>24</v>
      </c>
      <c r="CD39" s="5">
        <v>20</v>
      </c>
      <c r="CE39" s="5">
        <v>7</v>
      </c>
      <c r="CF39" s="5">
        <v>30</v>
      </c>
      <c r="CG39" s="5">
        <v>20</v>
      </c>
      <c r="CH39" s="5">
        <v>43</v>
      </c>
      <c r="CI39" s="5">
        <v>17</v>
      </c>
      <c r="CJ39">
        <v>25</v>
      </c>
      <c r="CK39">
        <v>9</v>
      </c>
      <c r="CL39">
        <v>21</v>
      </c>
      <c r="CM39">
        <v>26</v>
      </c>
      <c r="CN39" s="5">
        <v>0.69</v>
      </c>
      <c r="DX39" s="11"/>
      <c r="DY39" s="11"/>
      <c r="EA39" s="12"/>
    </row>
    <row r="40" spans="1:131" ht="16.5" x14ac:dyDescent="0.3">
      <c r="A40" s="5" t="s">
        <v>15</v>
      </c>
      <c r="B40" s="5" t="s">
        <v>17</v>
      </c>
      <c r="C40" s="5">
        <v>254</v>
      </c>
      <c r="D40" s="5">
        <v>1.93</v>
      </c>
      <c r="E40" s="72">
        <v>0</v>
      </c>
      <c r="F40" s="72">
        <f>VLOOKUP(B40,遗传信息!$B:$F,5,FALSE)</f>
        <v>0</v>
      </c>
      <c r="G40" s="5">
        <v>25</v>
      </c>
      <c r="H40" s="5">
        <v>7.2</v>
      </c>
      <c r="I40" s="5">
        <v>6</v>
      </c>
      <c r="J40" s="5">
        <v>1467</v>
      </c>
      <c r="K40" s="72">
        <v>61.68</v>
      </c>
      <c r="L40" s="5">
        <v>99</v>
      </c>
      <c r="M40" s="5">
        <v>93</v>
      </c>
      <c r="N40" s="5">
        <v>107</v>
      </c>
      <c r="O40" s="5">
        <v>72</v>
      </c>
      <c r="P40" s="5">
        <v>79</v>
      </c>
      <c r="Q40" s="5">
        <v>66</v>
      </c>
      <c r="R40" s="5">
        <v>90</v>
      </c>
      <c r="S40" s="5">
        <v>74</v>
      </c>
      <c r="T40" s="5">
        <v>114</v>
      </c>
      <c r="U40" s="5">
        <v>97</v>
      </c>
      <c r="V40" s="5">
        <v>158</v>
      </c>
      <c r="W40" s="5">
        <v>98</v>
      </c>
      <c r="X40" s="5">
        <v>79</v>
      </c>
      <c r="Y40" s="5">
        <v>53</v>
      </c>
      <c r="Z40" s="5">
        <v>111</v>
      </c>
      <c r="AA40" s="5">
        <v>62</v>
      </c>
      <c r="AB40" s="5">
        <v>18</v>
      </c>
      <c r="AC40" s="5">
        <v>26</v>
      </c>
      <c r="AD40" s="5">
        <v>31</v>
      </c>
      <c r="AE40" s="5">
        <v>24</v>
      </c>
      <c r="AF40" s="5">
        <v>24</v>
      </c>
      <c r="AG40" s="5">
        <v>23</v>
      </c>
      <c r="AH40" s="5">
        <v>25</v>
      </c>
      <c r="AI40" s="5">
        <v>21</v>
      </c>
      <c r="AJ40" s="5">
        <v>25</v>
      </c>
      <c r="AK40" s="5">
        <v>27</v>
      </c>
      <c r="AL40" s="5">
        <v>28</v>
      </c>
      <c r="AM40" s="5">
        <v>27</v>
      </c>
      <c r="AN40" s="5">
        <v>18</v>
      </c>
      <c r="AO40" s="5">
        <v>11</v>
      </c>
      <c r="AP40" s="5">
        <v>25</v>
      </c>
      <c r="AQ40" s="5">
        <v>18</v>
      </c>
      <c r="AR40" s="5">
        <v>20</v>
      </c>
      <c r="AS40" s="5">
        <v>21</v>
      </c>
      <c r="AT40" s="5">
        <v>23</v>
      </c>
      <c r="AU40" s="5">
        <v>15</v>
      </c>
      <c r="AV40" s="5">
        <v>14</v>
      </c>
      <c r="AW40" s="5">
        <v>10</v>
      </c>
      <c r="AX40" s="5">
        <v>17</v>
      </c>
      <c r="AY40" s="5">
        <v>25</v>
      </c>
      <c r="AZ40" s="5">
        <v>21</v>
      </c>
      <c r="BA40" s="5">
        <v>18</v>
      </c>
      <c r="BB40" s="5">
        <v>31</v>
      </c>
      <c r="BC40" s="5">
        <v>20</v>
      </c>
      <c r="BD40" s="5">
        <v>16</v>
      </c>
      <c r="BE40" s="5">
        <v>9</v>
      </c>
      <c r="BF40" s="5">
        <v>32</v>
      </c>
      <c r="BG40" s="5">
        <v>17</v>
      </c>
      <c r="BH40" s="5">
        <v>33</v>
      </c>
      <c r="BI40" s="5">
        <v>24</v>
      </c>
      <c r="BJ40" s="5">
        <v>31</v>
      </c>
      <c r="BK40" s="5">
        <v>26</v>
      </c>
      <c r="BL40" s="5">
        <v>29</v>
      </c>
      <c r="BM40" s="5">
        <v>19</v>
      </c>
      <c r="BN40" s="5">
        <v>28</v>
      </c>
      <c r="BO40" s="5">
        <v>21</v>
      </c>
      <c r="BP40" s="5">
        <v>37</v>
      </c>
      <c r="BQ40" s="5">
        <v>31</v>
      </c>
      <c r="BR40" s="5">
        <v>56</v>
      </c>
      <c r="BS40" s="5">
        <v>34</v>
      </c>
      <c r="BT40" s="5">
        <v>20</v>
      </c>
      <c r="BU40" s="5">
        <v>24</v>
      </c>
      <c r="BV40" s="5">
        <v>33</v>
      </c>
      <c r="BW40" s="5">
        <v>20</v>
      </c>
      <c r="BX40" s="5">
        <v>28</v>
      </c>
      <c r="BY40" s="5">
        <v>22</v>
      </c>
      <c r="BZ40" s="5">
        <v>22</v>
      </c>
      <c r="CA40" s="5">
        <v>7</v>
      </c>
      <c r="CB40" s="5">
        <v>12</v>
      </c>
      <c r="CC40" s="5">
        <v>24</v>
      </c>
      <c r="CD40" s="5">
        <v>20</v>
      </c>
      <c r="CE40" s="5">
        <v>7</v>
      </c>
      <c r="CF40" s="5">
        <v>30</v>
      </c>
      <c r="CG40" s="5">
        <v>20</v>
      </c>
      <c r="CH40" s="5">
        <v>43</v>
      </c>
      <c r="CI40" s="5">
        <v>17</v>
      </c>
      <c r="CJ40">
        <v>25</v>
      </c>
      <c r="CK40">
        <v>9</v>
      </c>
      <c r="CL40">
        <v>21</v>
      </c>
      <c r="CM40">
        <v>26</v>
      </c>
      <c r="CN40" s="5">
        <v>1.1599999999999999</v>
      </c>
      <c r="DX40" s="11"/>
      <c r="DY40" s="11"/>
      <c r="DZ40" s="11"/>
      <c r="EA40" s="12"/>
    </row>
    <row r="41" spans="1:131" ht="16.5" x14ac:dyDescent="0.3">
      <c r="A41" s="5" t="s">
        <v>15</v>
      </c>
      <c r="B41" s="5" t="s">
        <v>17</v>
      </c>
      <c r="C41" s="5">
        <v>254</v>
      </c>
      <c r="D41" s="5">
        <v>2.44</v>
      </c>
      <c r="E41" s="72">
        <v>0</v>
      </c>
      <c r="F41" s="72">
        <f>VLOOKUP(B41,遗传信息!$B:$F,5,FALSE)</f>
        <v>0</v>
      </c>
      <c r="G41" s="5">
        <v>25</v>
      </c>
      <c r="H41" s="5">
        <v>7.2</v>
      </c>
      <c r="I41" s="5">
        <v>6</v>
      </c>
      <c r="J41" s="5">
        <v>1467</v>
      </c>
      <c r="K41" s="72">
        <v>61.68</v>
      </c>
      <c r="L41" s="5">
        <v>99</v>
      </c>
      <c r="M41" s="5">
        <v>93</v>
      </c>
      <c r="N41" s="5">
        <v>107</v>
      </c>
      <c r="O41" s="5">
        <v>72</v>
      </c>
      <c r="P41" s="5">
        <v>79</v>
      </c>
      <c r="Q41" s="5">
        <v>66</v>
      </c>
      <c r="R41" s="5">
        <v>90</v>
      </c>
      <c r="S41" s="5">
        <v>74</v>
      </c>
      <c r="T41" s="5">
        <v>114</v>
      </c>
      <c r="U41" s="5">
        <v>97</v>
      </c>
      <c r="V41" s="5">
        <v>158</v>
      </c>
      <c r="W41" s="5">
        <v>98</v>
      </c>
      <c r="X41" s="5">
        <v>79</v>
      </c>
      <c r="Y41" s="5">
        <v>53</v>
      </c>
      <c r="Z41" s="5">
        <v>111</v>
      </c>
      <c r="AA41" s="5">
        <v>62</v>
      </c>
      <c r="AB41" s="5">
        <v>18</v>
      </c>
      <c r="AC41" s="5">
        <v>26</v>
      </c>
      <c r="AD41" s="5">
        <v>31</v>
      </c>
      <c r="AE41" s="5">
        <v>24</v>
      </c>
      <c r="AF41" s="5">
        <v>24</v>
      </c>
      <c r="AG41" s="5">
        <v>23</v>
      </c>
      <c r="AH41" s="5">
        <v>25</v>
      </c>
      <c r="AI41" s="5">
        <v>21</v>
      </c>
      <c r="AJ41" s="5">
        <v>25</v>
      </c>
      <c r="AK41" s="5">
        <v>27</v>
      </c>
      <c r="AL41" s="5">
        <v>28</v>
      </c>
      <c r="AM41" s="5">
        <v>27</v>
      </c>
      <c r="AN41" s="5">
        <v>18</v>
      </c>
      <c r="AO41" s="5">
        <v>11</v>
      </c>
      <c r="AP41" s="5">
        <v>25</v>
      </c>
      <c r="AQ41" s="5">
        <v>18</v>
      </c>
      <c r="AR41" s="5">
        <v>20</v>
      </c>
      <c r="AS41" s="5">
        <v>21</v>
      </c>
      <c r="AT41" s="5">
        <v>23</v>
      </c>
      <c r="AU41" s="5">
        <v>15</v>
      </c>
      <c r="AV41" s="5">
        <v>14</v>
      </c>
      <c r="AW41" s="5">
        <v>10</v>
      </c>
      <c r="AX41" s="5">
        <v>17</v>
      </c>
      <c r="AY41" s="5">
        <v>25</v>
      </c>
      <c r="AZ41" s="5">
        <v>21</v>
      </c>
      <c r="BA41" s="5">
        <v>18</v>
      </c>
      <c r="BB41" s="5">
        <v>31</v>
      </c>
      <c r="BC41" s="5">
        <v>20</v>
      </c>
      <c r="BD41" s="5">
        <v>16</v>
      </c>
      <c r="BE41" s="5">
        <v>9</v>
      </c>
      <c r="BF41" s="5">
        <v>32</v>
      </c>
      <c r="BG41" s="5">
        <v>17</v>
      </c>
      <c r="BH41" s="5">
        <v>33</v>
      </c>
      <c r="BI41" s="5">
        <v>24</v>
      </c>
      <c r="BJ41" s="5">
        <v>31</v>
      </c>
      <c r="BK41" s="5">
        <v>26</v>
      </c>
      <c r="BL41" s="5">
        <v>29</v>
      </c>
      <c r="BM41" s="5">
        <v>19</v>
      </c>
      <c r="BN41" s="5">
        <v>28</v>
      </c>
      <c r="BO41" s="5">
        <v>21</v>
      </c>
      <c r="BP41" s="5">
        <v>37</v>
      </c>
      <c r="BQ41" s="5">
        <v>31</v>
      </c>
      <c r="BR41" s="5">
        <v>56</v>
      </c>
      <c r="BS41" s="5">
        <v>34</v>
      </c>
      <c r="BT41" s="5">
        <v>20</v>
      </c>
      <c r="BU41" s="5">
        <v>24</v>
      </c>
      <c r="BV41" s="5">
        <v>33</v>
      </c>
      <c r="BW41" s="5">
        <v>20</v>
      </c>
      <c r="BX41" s="5">
        <v>28</v>
      </c>
      <c r="BY41" s="5">
        <v>22</v>
      </c>
      <c r="BZ41" s="5">
        <v>22</v>
      </c>
      <c r="CA41" s="5">
        <v>7</v>
      </c>
      <c r="CB41" s="5">
        <v>12</v>
      </c>
      <c r="CC41" s="5">
        <v>24</v>
      </c>
      <c r="CD41" s="5">
        <v>20</v>
      </c>
      <c r="CE41" s="5">
        <v>7</v>
      </c>
      <c r="CF41" s="5">
        <v>30</v>
      </c>
      <c r="CG41" s="5">
        <v>20</v>
      </c>
      <c r="CH41" s="5">
        <v>43</v>
      </c>
      <c r="CI41" s="5">
        <v>17</v>
      </c>
      <c r="CJ41">
        <v>25</v>
      </c>
      <c r="CK41">
        <v>9</v>
      </c>
      <c r="CL41">
        <v>21</v>
      </c>
      <c r="CM41">
        <v>26</v>
      </c>
      <c r="CN41" s="5">
        <v>1.46</v>
      </c>
      <c r="DX41" s="11"/>
      <c r="DY41" s="11"/>
      <c r="DZ41" s="11"/>
      <c r="EA41" s="12"/>
    </row>
    <row r="42" spans="1:131" ht="16.5" x14ac:dyDescent="0.3">
      <c r="A42" s="5" t="s">
        <v>15</v>
      </c>
      <c r="B42" s="5" t="s">
        <v>17</v>
      </c>
      <c r="C42" s="5">
        <v>254</v>
      </c>
      <c r="D42" s="5">
        <v>3.23</v>
      </c>
      <c r="E42" s="72">
        <v>0</v>
      </c>
      <c r="F42" s="72">
        <f>VLOOKUP(B42,遗传信息!$B:$F,5,FALSE)</f>
        <v>0</v>
      </c>
      <c r="G42" s="5">
        <v>25</v>
      </c>
      <c r="H42" s="5">
        <v>7.2</v>
      </c>
      <c r="I42" s="5">
        <v>6</v>
      </c>
      <c r="J42" s="5">
        <v>1467</v>
      </c>
      <c r="K42" s="72">
        <v>61.68</v>
      </c>
      <c r="L42" s="5">
        <v>99</v>
      </c>
      <c r="M42" s="5">
        <v>93</v>
      </c>
      <c r="N42" s="5">
        <v>107</v>
      </c>
      <c r="O42" s="5">
        <v>72</v>
      </c>
      <c r="P42" s="5">
        <v>79</v>
      </c>
      <c r="Q42" s="5">
        <v>66</v>
      </c>
      <c r="R42" s="5">
        <v>90</v>
      </c>
      <c r="S42" s="5">
        <v>74</v>
      </c>
      <c r="T42" s="5">
        <v>114</v>
      </c>
      <c r="U42" s="5">
        <v>97</v>
      </c>
      <c r="V42" s="5">
        <v>158</v>
      </c>
      <c r="W42" s="5">
        <v>98</v>
      </c>
      <c r="X42" s="5">
        <v>79</v>
      </c>
      <c r="Y42" s="5">
        <v>53</v>
      </c>
      <c r="Z42" s="5">
        <v>111</v>
      </c>
      <c r="AA42" s="5">
        <v>62</v>
      </c>
      <c r="AB42" s="5">
        <v>18</v>
      </c>
      <c r="AC42" s="5">
        <v>26</v>
      </c>
      <c r="AD42" s="5">
        <v>31</v>
      </c>
      <c r="AE42" s="5">
        <v>24</v>
      </c>
      <c r="AF42" s="5">
        <v>24</v>
      </c>
      <c r="AG42" s="5">
        <v>23</v>
      </c>
      <c r="AH42" s="5">
        <v>25</v>
      </c>
      <c r="AI42" s="5">
        <v>21</v>
      </c>
      <c r="AJ42" s="5">
        <v>25</v>
      </c>
      <c r="AK42" s="5">
        <v>27</v>
      </c>
      <c r="AL42" s="5">
        <v>28</v>
      </c>
      <c r="AM42" s="5">
        <v>27</v>
      </c>
      <c r="AN42" s="5">
        <v>18</v>
      </c>
      <c r="AO42" s="5">
        <v>11</v>
      </c>
      <c r="AP42" s="5">
        <v>25</v>
      </c>
      <c r="AQ42" s="5">
        <v>18</v>
      </c>
      <c r="AR42" s="5">
        <v>20</v>
      </c>
      <c r="AS42" s="5">
        <v>21</v>
      </c>
      <c r="AT42" s="5">
        <v>23</v>
      </c>
      <c r="AU42" s="5">
        <v>15</v>
      </c>
      <c r="AV42" s="5">
        <v>14</v>
      </c>
      <c r="AW42" s="5">
        <v>10</v>
      </c>
      <c r="AX42" s="5">
        <v>17</v>
      </c>
      <c r="AY42" s="5">
        <v>25</v>
      </c>
      <c r="AZ42" s="5">
        <v>21</v>
      </c>
      <c r="BA42" s="5">
        <v>18</v>
      </c>
      <c r="BB42" s="5">
        <v>31</v>
      </c>
      <c r="BC42" s="5">
        <v>20</v>
      </c>
      <c r="BD42" s="5">
        <v>16</v>
      </c>
      <c r="BE42" s="5">
        <v>9</v>
      </c>
      <c r="BF42" s="5">
        <v>32</v>
      </c>
      <c r="BG42" s="5">
        <v>17</v>
      </c>
      <c r="BH42" s="5">
        <v>33</v>
      </c>
      <c r="BI42" s="5">
        <v>24</v>
      </c>
      <c r="BJ42" s="5">
        <v>31</v>
      </c>
      <c r="BK42" s="5">
        <v>26</v>
      </c>
      <c r="BL42" s="5">
        <v>29</v>
      </c>
      <c r="BM42" s="5">
        <v>19</v>
      </c>
      <c r="BN42" s="5">
        <v>28</v>
      </c>
      <c r="BO42" s="5">
        <v>21</v>
      </c>
      <c r="BP42" s="5">
        <v>37</v>
      </c>
      <c r="BQ42" s="5">
        <v>31</v>
      </c>
      <c r="BR42" s="5">
        <v>56</v>
      </c>
      <c r="BS42" s="5">
        <v>34</v>
      </c>
      <c r="BT42" s="5">
        <v>20</v>
      </c>
      <c r="BU42" s="5">
        <v>24</v>
      </c>
      <c r="BV42" s="5">
        <v>33</v>
      </c>
      <c r="BW42" s="5">
        <v>20</v>
      </c>
      <c r="BX42" s="5">
        <v>28</v>
      </c>
      <c r="BY42" s="5">
        <v>22</v>
      </c>
      <c r="BZ42" s="5">
        <v>22</v>
      </c>
      <c r="CA42" s="5">
        <v>7</v>
      </c>
      <c r="CB42" s="5">
        <v>12</v>
      </c>
      <c r="CC42" s="5">
        <v>24</v>
      </c>
      <c r="CD42" s="5">
        <v>20</v>
      </c>
      <c r="CE42" s="5">
        <v>7</v>
      </c>
      <c r="CF42" s="5">
        <v>30</v>
      </c>
      <c r="CG42" s="5">
        <v>20</v>
      </c>
      <c r="CH42" s="5">
        <v>43</v>
      </c>
      <c r="CI42" s="5">
        <v>17</v>
      </c>
      <c r="CJ42">
        <v>25</v>
      </c>
      <c r="CK42">
        <v>9</v>
      </c>
      <c r="CL42">
        <v>21</v>
      </c>
      <c r="CM42">
        <v>26</v>
      </c>
      <c r="CN42" s="5">
        <v>2.11</v>
      </c>
      <c r="DX42" s="11"/>
      <c r="DY42" s="11"/>
      <c r="DZ42" s="11"/>
      <c r="EA42" s="12"/>
    </row>
    <row r="43" spans="1:131" ht="16.5" x14ac:dyDescent="0.3">
      <c r="A43" s="5" t="s">
        <v>15</v>
      </c>
      <c r="B43" s="5" t="s">
        <v>17</v>
      </c>
      <c r="C43" s="5">
        <v>254</v>
      </c>
      <c r="D43" s="5">
        <v>4.37</v>
      </c>
      <c r="E43" s="72">
        <v>0</v>
      </c>
      <c r="F43" s="72">
        <f>VLOOKUP(B43,遗传信息!$B:$F,5,FALSE)</f>
        <v>0</v>
      </c>
      <c r="G43" s="5">
        <v>25</v>
      </c>
      <c r="H43" s="5">
        <v>7.2</v>
      </c>
      <c r="I43" s="5">
        <v>6</v>
      </c>
      <c r="J43" s="5">
        <v>1467</v>
      </c>
      <c r="K43" s="72">
        <v>61.68</v>
      </c>
      <c r="L43" s="5">
        <v>99</v>
      </c>
      <c r="M43" s="5">
        <v>93</v>
      </c>
      <c r="N43" s="5">
        <v>107</v>
      </c>
      <c r="O43" s="5">
        <v>72</v>
      </c>
      <c r="P43" s="5">
        <v>79</v>
      </c>
      <c r="Q43" s="5">
        <v>66</v>
      </c>
      <c r="R43" s="5">
        <v>90</v>
      </c>
      <c r="S43" s="5">
        <v>74</v>
      </c>
      <c r="T43" s="5">
        <v>114</v>
      </c>
      <c r="U43" s="5">
        <v>97</v>
      </c>
      <c r="V43" s="5">
        <v>158</v>
      </c>
      <c r="W43" s="5">
        <v>98</v>
      </c>
      <c r="X43" s="5">
        <v>79</v>
      </c>
      <c r="Y43" s="5">
        <v>53</v>
      </c>
      <c r="Z43" s="5">
        <v>111</v>
      </c>
      <c r="AA43" s="5">
        <v>62</v>
      </c>
      <c r="AB43" s="5">
        <v>18</v>
      </c>
      <c r="AC43" s="5">
        <v>26</v>
      </c>
      <c r="AD43" s="5">
        <v>31</v>
      </c>
      <c r="AE43" s="5">
        <v>24</v>
      </c>
      <c r="AF43" s="5">
        <v>24</v>
      </c>
      <c r="AG43" s="5">
        <v>23</v>
      </c>
      <c r="AH43" s="5">
        <v>25</v>
      </c>
      <c r="AI43" s="5">
        <v>21</v>
      </c>
      <c r="AJ43" s="5">
        <v>25</v>
      </c>
      <c r="AK43" s="5">
        <v>27</v>
      </c>
      <c r="AL43" s="5">
        <v>28</v>
      </c>
      <c r="AM43" s="5">
        <v>27</v>
      </c>
      <c r="AN43" s="5">
        <v>18</v>
      </c>
      <c r="AO43" s="5">
        <v>11</v>
      </c>
      <c r="AP43" s="5">
        <v>25</v>
      </c>
      <c r="AQ43" s="5">
        <v>18</v>
      </c>
      <c r="AR43" s="5">
        <v>20</v>
      </c>
      <c r="AS43" s="5">
        <v>21</v>
      </c>
      <c r="AT43" s="5">
        <v>23</v>
      </c>
      <c r="AU43" s="5">
        <v>15</v>
      </c>
      <c r="AV43" s="5">
        <v>14</v>
      </c>
      <c r="AW43" s="5">
        <v>10</v>
      </c>
      <c r="AX43" s="5">
        <v>17</v>
      </c>
      <c r="AY43" s="5">
        <v>25</v>
      </c>
      <c r="AZ43" s="5">
        <v>21</v>
      </c>
      <c r="BA43" s="5">
        <v>18</v>
      </c>
      <c r="BB43" s="5">
        <v>31</v>
      </c>
      <c r="BC43" s="5">
        <v>20</v>
      </c>
      <c r="BD43" s="5">
        <v>16</v>
      </c>
      <c r="BE43" s="5">
        <v>9</v>
      </c>
      <c r="BF43" s="5">
        <v>32</v>
      </c>
      <c r="BG43" s="5">
        <v>17</v>
      </c>
      <c r="BH43" s="5">
        <v>33</v>
      </c>
      <c r="BI43" s="5">
        <v>24</v>
      </c>
      <c r="BJ43" s="5">
        <v>31</v>
      </c>
      <c r="BK43" s="5">
        <v>26</v>
      </c>
      <c r="BL43" s="5">
        <v>29</v>
      </c>
      <c r="BM43" s="5">
        <v>19</v>
      </c>
      <c r="BN43" s="5">
        <v>28</v>
      </c>
      <c r="BO43" s="5">
        <v>21</v>
      </c>
      <c r="BP43" s="5">
        <v>37</v>
      </c>
      <c r="BQ43" s="5">
        <v>31</v>
      </c>
      <c r="BR43" s="5">
        <v>56</v>
      </c>
      <c r="BS43" s="5">
        <v>34</v>
      </c>
      <c r="BT43" s="5">
        <v>20</v>
      </c>
      <c r="BU43" s="5">
        <v>24</v>
      </c>
      <c r="BV43" s="5">
        <v>33</v>
      </c>
      <c r="BW43" s="5">
        <v>20</v>
      </c>
      <c r="BX43" s="5">
        <v>28</v>
      </c>
      <c r="BY43" s="5">
        <v>22</v>
      </c>
      <c r="BZ43" s="5">
        <v>22</v>
      </c>
      <c r="CA43" s="5">
        <v>7</v>
      </c>
      <c r="CB43" s="5">
        <v>12</v>
      </c>
      <c r="CC43" s="5">
        <v>24</v>
      </c>
      <c r="CD43" s="5">
        <v>20</v>
      </c>
      <c r="CE43" s="5">
        <v>7</v>
      </c>
      <c r="CF43" s="5">
        <v>30</v>
      </c>
      <c r="CG43" s="5">
        <v>20</v>
      </c>
      <c r="CH43" s="5">
        <v>43</v>
      </c>
      <c r="CI43" s="5">
        <v>17</v>
      </c>
      <c r="CJ43">
        <v>25</v>
      </c>
      <c r="CK43">
        <v>9</v>
      </c>
      <c r="CL43">
        <v>21</v>
      </c>
      <c r="CM43">
        <v>26</v>
      </c>
      <c r="CN43" s="5">
        <v>2.65</v>
      </c>
      <c r="DX43" s="11"/>
      <c r="DY43" s="11"/>
      <c r="DZ43" s="11"/>
      <c r="EA43" s="12"/>
    </row>
    <row r="44" spans="1:131" ht="16.5" x14ac:dyDescent="0.3">
      <c r="A44" s="5" t="s">
        <v>15</v>
      </c>
      <c r="B44" s="5" t="s">
        <v>17</v>
      </c>
      <c r="C44" s="5">
        <v>265</v>
      </c>
      <c r="D44" s="5">
        <v>2.37</v>
      </c>
      <c r="E44" s="72">
        <v>0</v>
      </c>
      <c r="F44" s="72">
        <f>VLOOKUP(B44,遗传信息!$B:$F,5,FALSE)</f>
        <v>0</v>
      </c>
      <c r="G44" s="5">
        <v>25</v>
      </c>
      <c r="H44" s="5">
        <v>7.2</v>
      </c>
      <c r="I44" s="5">
        <v>6</v>
      </c>
      <c r="J44" s="5">
        <v>1467</v>
      </c>
      <c r="K44" s="72">
        <v>61.68</v>
      </c>
      <c r="L44" s="5">
        <v>99</v>
      </c>
      <c r="M44" s="5">
        <v>93</v>
      </c>
      <c r="N44" s="5">
        <v>107</v>
      </c>
      <c r="O44" s="5">
        <v>72</v>
      </c>
      <c r="P44" s="5">
        <v>79</v>
      </c>
      <c r="Q44" s="5">
        <v>66</v>
      </c>
      <c r="R44" s="5">
        <v>90</v>
      </c>
      <c r="S44" s="5">
        <v>74</v>
      </c>
      <c r="T44" s="5">
        <v>114</v>
      </c>
      <c r="U44" s="5">
        <v>97</v>
      </c>
      <c r="V44" s="5">
        <v>158</v>
      </c>
      <c r="W44" s="5">
        <v>98</v>
      </c>
      <c r="X44" s="5">
        <v>79</v>
      </c>
      <c r="Y44" s="5">
        <v>53</v>
      </c>
      <c r="Z44" s="5">
        <v>111</v>
      </c>
      <c r="AA44" s="5">
        <v>62</v>
      </c>
      <c r="AB44" s="5">
        <v>18</v>
      </c>
      <c r="AC44" s="5">
        <v>26</v>
      </c>
      <c r="AD44" s="5">
        <v>31</v>
      </c>
      <c r="AE44" s="5">
        <v>24</v>
      </c>
      <c r="AF44" s="5">
        <v>24</v>
      </c>
      <c r="AG44" s="5">
        <v>23</v>
      </c>
      <c r="AH44" s="5">
        <v>25</v>
      </c>
      <c r="AI44" s="5">
        <v>21</v>
      </c>
      <c r="AJ44" s="5">
        <v>25</v>
      </c>
      <c r="AK44" s="5">
        <v>27</v>
      </c>
      <c r="AL44" s="5">
        <v>28</v>
      </c>
      <c r="AM44" s="5">
        <v>27</v>
      </c>
      <c r="AN44" s="5">
        <v>18</v>
      </c>
      <c r="AO44" s="5">
        <v>11</v>
      </c>
      <c r="AP44" s="5">
        <v>25</v>
      </c>
      <c r="AQ44" s="5">
        <v>18</v>
      </c>
      <c r="AR44" s="5">
        <v>20</v>
      </c>
      <c r="AS44" s="5">
        <v>21</v>
      </c>
      <c r="AT44" s="5">
        <v>23</v>
      </c>
      <c r="AU44" s="5">
        <v>15</v>
      </c>
      <c r="AV44" s="5">
        <v>14</v>
      </c>
      <c r="AW44" s="5">
        <v>10</v>
      </c>
      <c r="AX44" s="5">
        <v>17</v>
      </c>
      <c r="AY44" s="5">
        <v>25</v>
      </c>
      <c r="AZ44" s="5">
        <v>21</v>
      </c>
      <c r="BA44" s="5">
        <v>18</v>
      </c>
      <c r="BB44" s="5">
        <v>31</v>
      </c>
      <c r="BC44" s="5">
        <v>20</v>
      </c>
      <c r="BD44" s="5">
        <v>16</v>
      </c>
      <c r="BE44" s="5">
        <v>9</v>
      </c>
      <c r="BF44" s="5">
        <v>32</v>
      </c>
      <c r="BG44" s="5">
        <v>17</v>
      </c>
      <c r="BH44" s="5">
        <v>33</v>
      </c>
      <c r="BI44" s="5">
        <v>24</v>
      </c>
      <c r="BJ44" s="5">
        <v>31</v>
      </c>
      <c r="BK44" s="5">
        <v>26</v>
      </c>
      <c r="BL44" s="5">
        <v>29</v>
      </c>
      <c r="BM44" s="5">
        <v>19</v>
      </c>
      <c r="BN44" s="5">
        <v>28</v>
      </c>
      <c r="BO44" s="5">
        <v>21</v>
      </c>
      <c r="BP44" s="5">
        <v>37</v>
      </c>
      <c r="BQ44" s="5">
        <v>31</v>
      </c>
      <c r="BR44" s="5">
        <v>56</v>
      </c>
      <c r="BS44" s="5">
        <v>34</v>
      </c>
      <c r="BT44" s="5">
        <v>20</v>
      </c>
      <c r="BU44" s="5">
        <v>24</v>
      </c>
      <c r="BV44" s="5">
        <v>33</v>
      </c>
      <c r="BW44" s="5">
        <v>20</v>
      </c>
      <c r="BX44" s="5">
        <v>28</v>
      </c>
      <c r="BY44" s="5">
        <v>22</v>
      </c>
      <c r="BZ44" s="5">
        <v>22</v>
      </c>
      <c r="CA44" s="5">
        <v>7</v>
      </c>
      <c r="CB44" s="5">
        <v>12</v>
      </c>
      <c r="CC44" s="5">
        <v>24</v>
      </c>
      <c r="CD44" s="5">
        <v>20</v>
      </c>
      <c r="CE44" s="5">
        <v>7</v>
      </c>
      <c r="CF44" s="5">
        <v>30</v>
      </c>
      <c r="CG44" s="5">
        <v>20</v>
      </c>
      <c r="CH44" s="5">
        <v>43</v>
      </c>
      <c r="CI44" s="5">
        <v>17</v>
      </c>
      <c r="CJ44">
        <v>25</v>
      </c>
      <c r="CK44">
        <v>9</v>
      </c>
      <c r="CL44">
        <v>21</v>
      </c>
      <c r="CM44">
        <v>26</v>
      </c>
      <c r="CN44" s="5">
        <v>2.2000000000000002</v>
      </c>
      <c r="DX44" s="11"/>
      <c r="DY44" s="11"/>
      <c r="DZ44" s="11"/>
      <c r="EA44" s="12"/>
    </row>
    <row r="45" spans="1:131" ht="16.5" x14ac:dyDescent="0.3">
      <c r="A45" s="4" t="s">
        <v>15</v>
      </c>
      <c r="B45" s="3" t="s">
        <v>17</v>
      </c>
      <c r="C45" s="3">
        <v>265</v>
      </c>
      <c r="D45" s="5">
        <v>3.16</v>
      </c>
      <c r="E45" s="72">
        <v>0</v>
      </c>
      <c r="F45" s="72">
        <f>VLOOKUP(B45,遗传信息!$B:$F,5,FALSE)</f>
        <v>0</v>
      </c>
      <c r="G45" s="5">
        <v>25</v>
      </c>
      <c r="H45" s="5">
        <v>7.2</v>
      </c>
      <c r="I45" s="5">
        <v>6</v>
      </c>
      <c r="J45" s="5">
        <v>1467</v>
      </c>
      <c r="K45" s="72">
        <v>61.68</v>
      </c>
      <c r="L45" s="5">
        <v>99</v>
      </c>
      <c r="M45" s="5">
        <v>93</v>
      </c>
      <c r="N45" s="5">
        <v>107</v>
      </c>
      <c r="O45" s="5">
        <v>72</v>
      </c>
      <c r="P45" s="5">
        <v>79</v>
      </c>
      <c r="Q45" s="5">
        <v>66</v>
      </c>
      <c r="R45" s="5">
        <v>90</v>
      </c>
      <c r="S45" s="5">
        <v>74</v>
      </c>
      <c r="T45" s="5">
        <v>114</v>
      </c>
      <c r="U45" s="5">
        <v>97</v>
      </c>
      <c r="V45" s="5">
        <v>158</v>
      </c>
      <c r="W45" s="5">
        <v>98</v>
      </c>
      <c r="X45" s="5">
        <v>79</v>
      </c>
      <c r="Y45" s="5">
        <v>53</v>
      </c>
      <c r="Z45" s="5">
        <v>111</v>
      </c>
      <c r="AA45" s="5">
        <v>62</v>
      </c>
      <c r="AB45" s="5">
        <v>18</v>
      </c>
      <c r="AC45" s="5">
        <v>26</v>
      </c>
      <c r="AD45" s="5">
        <v>31</v>
      </c>
      <c r="AE45" s="5">
        <v>24</v>
      </c>
      <c r="AF45" s="5">
        <v>24</v>
      </c>
      <c r="AG45" s="5">
        <v>23</v>
      </c>
      <c r="AH45" s="5">
        <v>25</v>
      </c>
      <c r="AI45" s="5">
        <v>21</v>
      </c>
      <c r="AJ45" s="5">
        <v>25</v>
      </c>
      <c r="AK45" s="5">
        <v>27</v>
      </c>
      <c r="AL45" s="5">
        <v>28</v>
      </c>
      <c r="AM45" s="5">
        <v>27</v>
      </c>
      <c r="AN45" s="5">
        <v>18</v>
      </c>
      <c r="AO45" s="5">
        <v>11</v>
      </c>
      <c r="AP45" s="5">
        <v>25</v>
      </c>
      <c r="AQ45" s="5">
        <v>18</v>
      </c>
      <c r="AR45" s="5">
        <v>20</v>
      </c>
      <c r="AS45" s="5">
        <v>21</v>
      </c>
      <c r="AT45" s="5">
        <v>23</v>
      </c>
      <c r="AU45" s="5">
        <v>15</v>
      </c>
      <c r="AV45" s="5">
        <v>14</v>
      </c>
      <c r="AW45" s="5">
        <v>10</v>
      </c>
      <c r="AX45" s="5">
        <v>17</v>
      </c>
      <c r="AY45" s="5">
        <v>25</v>
      </c>
      <c r="AZ45" s="5">
        <v>21</v>
      </c>
      <c r="BA45" s="5">
        <v>18</v>
      </c>
      <c r="BB45" s="5">
        <v>31</v>
      </c>
      <c r="BC45" s="5">
        <v>20</v>
      </c>
      <c r="BD45" s="5">
        <v>16</v>
      </c>
      <c r="BE45" s="5">
        <v>9</v>
      </c>
      <c r="BF45" s="5">
        <v>32</v>
      </c>
      <c r="BG45" s="5">
        <v>17</v>
      </c>
      <c r="BH45" s="5">
        <v>33</v>
      </c>
      <c r="BI45" s="5">
        <v>24</v>
      </c>
      <c r="BJ45" s="5">
        <v>31</v>
      </c>
      <c r="BK45" s="5">
        <v>26</v>
      </c>
      <c r="BL45" s="5">
        <v>29</v>
      </c>
      <c r="BM45" s="5">
        <v>19</v>
      </c>
      <c r="BN45" s="5">
        <v>28</v>
      </c>
      <c r="BO45" s="5">
        <v>21</v>
      </c>
      <c r="BP45" s="5">
        <v>37</v>
      </c>
      <c r="BQ45" s="5">
        <v>31</v>
      </c>
      <c r="BR45" s="5">
        <v>56</v>
      </c>
      <c r="BS45" s="5">
        <v>34</v>
      </c>
      <c r="BT45" s="5">
        <v>20</v>
      </c>
      <c r="BU45" s="5">
        <v>24</v>
      </c>
      <c r="BV45" s="5">
        <v>33</v>
      </c>
      <c r="BW45" s="5">
        <v>20</v>
      </c>
      <c r="BX45" s="5">
        <v>28</v>
      </c>
      <c r="BY45" s="5">
        <v>22</v>
      </c>
      <c r="BZ45" s="5">
        <v>22</v>
      </c>
      <c r="CA45" s="5">
        <v>7</v>
      </c>
      <c r="CB45" s="5">
        <v>12</v>
      </c>
      <c r="CC45" s="5">
        <v>24</v>
      </c>
      <c r="CD45" s="5">
        <v>20</v>
      </c>
      <c r="CE45" s="5">
        <v>7</v>
      </c>
      <c r="CF45" s="5">
        <v>30</v>
      </c>
      <c r="CG45" s="5">
        <v>20</v>
      </c>
      <c r="CH45" s="5">
        <v>43</v>
      </c>
      <c r="CI45" s="5">
        <v>17</v>
      </c>
      <c r="CJ45">
        <v>25</v>
      </c>
      <c r="CK45">
        <v>9</v>
      </c>
      <c r="CL45">
        <v>21</v>
      </c>
      <c r="CM45">
        <v>26</v>
      </c>
      <c r="CN45" s="5">
        <v>3.04</v>
      </c>
      <c r="DX45" s="11"/>
      <c r="DY45" s="11"/>
      <c r="DZ45" s="11"/>
      <c r="EA45" s="12"/>
    </row>
    <row r="46" spans="1:131" ht="16.5" x14ac:dyDescent="0.3">
      <c r="A46" s="6" t="s">
        <v>15</v>
      </c>
      <c r="B46" s="5" t="s">
        <v>17</v>
      </c>
      <c r="C46" s="5">
        <v>265</v>
      </c>
      <c r="D46" s="5">
        <v>3.94</v>
      </c>
      <c r="E46" s="72">
        <v>0</v>
      </c>
      <c r="F46" s="72">
        <f>VLOOKUP(B46,遗传信息!$B:$F,5,FALSE)</f>
        <v>0</v>
      </c>
      <c r="G46" s="5">
        <v>25</v>
      </c>
      <c r="H46" s="5">
        <v>7.2</v>
      </c>
      <c r="I46" s="5">
        <v>6</v>
      </c>
      <c r="J46" s="5">
        <v>1467</v>
      </c>
      <c r="K46" s="72">
        <v>61.68</v>
      </c>
      <c r="L46" s="5">
        <v>99</v>
      </c>
      <c r="M46" s="5">
        <v>93</v>
      </c>
      <c r="N46" s="5">
        <v>107</v>
      </c>
      <c r="O46" s="5">
        <v>72</v>
      </c>
      <c r="P46" s="5">
        <v>79</v>
      </c>
      <c r="Q46" s="5">
        <v>66</v>
      </c>
      <c r="R46" s="5">
        <v>90</v>
      </c>
      <c r="S46" s="5">
        <v>74</v>
      </c>
      <c r="T46" s="5">
        <v>114</v>
      </c>
      <c r="U46" s="5">
        <v>97</v>
      </c>
      <c r="V46" s="5">
        <v>158</v>
      </c>
      <c r="W46" s="5">
        <v>98</v>
      </c>
      <c r="X46" s="5">
        <v>79</v>
      </c>
      <c r="Y46" s="5">
        <v>53</v>
      </c>
      <c r="Z46" s="5">
        <v>111</v>
      </c>
      <c r="AA46" s="5">
        <v>62</v>
      </c>
      <c r="AB46" s="5">
        <v>18</v>
      </c>
      <c r="AC46" s="5">
        <v>26</v>
      </c>
      <c r="AD46" s="5">
        <v>31</v>
      </c>
      <c r="AE46" s="5">
        <v>24</v>
      </c>
      <c r="AF46" s="5">
        <v>24</v>
      </c>
      <c r="AG46" s="5">
        <v>23</v>
      </c>
      <c r="AH46" s="5">
        <v>25</v>
      </c>
      <c r="AI46" s="5">
        <v>21</v>
      </c>
      <c r="AJ46" s="5">
        <v>25</v>
      </c>
      <c r="AK46" s="5">
        <v>27</v>
      </c>
      <c r="AL46" s="5">
        <v>28</v>
      </c>
      <c r="AM46" s="5">
        <v>27</v>
      </c>
      <c r="AN46" s="5">
        <v>18</v>
      </c>
      <c r="AO46" s="5">
        <v>11</v>
      </c>
      <c r="AP46" s="5">
        <v>25</v>
      </c>
      <c r="AQ46" s="5">
        <v>18</v>
      </c>
      <c r="AR46" s="5">
        <v>20</v>
      </c>
      <c r="AS46" s="5">
        <v>21</v>
      </c>
      <c r="AT46" s="5">
        <v>23</v>
      </c>
      <c r="AU46" s="5">
        <v>15</v>
      </c>
      <c r="AV46" s="5">
        <v>14</v>
      </c>
      <c r="AW46" s="5">
        <v>10</v>
      </c>
      <c r="AX46" s="5">
        <v>17</v>
      </c>
      <c r="AY46" s="5">
        <v>25</v>
      </c>
      <c r="AZ46" s="5">
        <v>21</v>
      </c>
      <c r="BA46" s="5">
        <v>18</v>
      </c>
      <c r="BB46" s="5">
        <v>31</v>
      </c>
      <c r="BC46" s="5">
        <v>20</v>
      </c>
      <c r="BD46" s="5">
        <v>16</v>
      </c>
      <c r="BE46" s="5">
        <v>9</v>
      </c>
      <c r="BF46" s="5">
        <v>32</v>
      </c>
      <c r="BG46" s="5">
        <v>17</v>
      </c>
      <c r="BH46" s="5">
        <v>33</v>
      </c>
      <c r="BI46" s="5">
        <v>24</v>
      </c>
      <c r="BJ46" s="5">
        <v>31</v>
      </c>
      <c r="BK46" s="5">
        <v>26</v>
      </c>
      <c r="BL46" s="5">
        <v>29</v>
      </c>
      <c r="BM46" s="5">
        <v>19</v>
      </c>
      <c r="BN46" s="5">
        <v>28</v>
      </c>
      <c r="BO46" s="5">
        <v>21</v>
      </c>
      <c r="BP46" s="5">
        <v>37</v>
      </c>
      <c r="BQ46" s="5">
        <v>31</v>
      </c>
      <c r="BR46" s="5">
        <v>56</v>
      </c>
      <c r="BS46" s="5">
        <v>34</v>
      </c>
      <c r="BT46" s="5">
        <v>20</v>
      </c>
      <c r="BU46" s="5">
        <v>24</v>
      </c>
      <c r="BV46" s="5">
        <v>33</v>
      </c>
      <c r="BW46" s="5">
        <v>20</v>
      </c>
      <c r="BX46" s="5">
        <v>28</v>
      </c>
      <c r="BY46" s="5">
        <v>22</v>
      </c>
      <c r="BZ46" s="5">
        <v>22</v>
      </c>
      <c r="CA46" s="5">
        <v>7</v>
      </c>
      <c r="CB46" s="5">
        <v>12</v>
      </c>
      <c r="CC46" s="5">
        <v>24</v>
      </c>
      <c r="CD46" s="5">
        <v>20</v>
      </c>
      <c r="CE46" s="5">
        <v>7</v>
      </c>
      <c r="CF46" s="5">
        <v>30</v>
      </c>
      <c r="CG46" s="5">
        <v>20</v>
      </c>
      <c r="CH46" s="5">
        <v>43</v>
      </c>
      <c r="CI46" s="5">
        <v>17</v>
      </c>
      <c r="CJ46">
        <v>25</v>
      </c>
      <c r="CK46">
        <v>9</v>
      </c>
      <c r="CL46">
        <v>21</v>
      </c>
      <c r="CM46">
        <v>26</v>
      </c>
      <c r="CN46" s="5">
        <v>3.6</v>
      </c>
      <c r="DX46" s="11"/>
      <c r="DY46" s="11"/>
      <c r="DZ46" s="11"/>
      <c r="EA46" s="12"/>
    </row>
    <row r="47" spans="1:131" ht="16.5" x14ac:dyDescent="0.3">
      <c r="A47" s="6" t="s">
        <v>15</v>
      </c>
      <c r="B47" s="5" t="s">
        <v>17</v>
      </c>
      <c r="C47" s="5">
        <v>265</v>
      </c>
      <c r="D47" s="5">
        <v>4.6900000000000004</v>
      </c>
      <c r="E47" s="72">
        <v>0</v>
      </c>
      <c r="F47" s="72">
        <f>VLOOKUP(B47,遗传信息!$B:$F,5,FALSE)</f>
        <v>0</v>
      </c>
      <c r="G47" s="5">
        <v>25</v>
      </c>
      <c r="H47" s="5">
        <v>7.2</v>
      </c>
      <c r="I47" s="5">
        <v>6</v>
      </c>
      <c r="J47" s="5">
        <v>1467</v>
      </c>
      <c r="K47" s="72">
        <v>61.68</v>
      </c>
      <c r="L47" s="5">
        <v>99</v>
      </c>
      <c r="M47" s="5">
        <v>93</v>
      </c>
      <c r="N47" s="5">
        <v>107</v>
      </c>
      <c r="O47" s="5">
        <v>72</v>
      </c>
      <c r="P47" s="5">
        <v>79</v>
      </c>
      <c r="Q47" s="5">
        <v>66</v>
      </c>
      <c r="R47" s="5">
        <v>90</v>
      </c>
      <c r="S47" s="5">
        <v>74</v>
      </c>
      <c r="T47" s="5">
        <v>114</v>
      </c>
      <c r="U47" s="5">
        <v>97</v>
      </c>
      <c r="V47" s="5">
        <v>158</v>
      </c>
      <c r="W47" s="5">
        <v>98</v>
      </c>
      <c r="X47" s="5">
        <v>79</v>
      </c>
      <c r="Y47" s="5">
        <v>53</v>
      </c>
      <c r="Z47" s="5">
        <v>111</v>
      </c>
      <c r="AA47" s="5">
        <v>62</v>
      </c>
      <c r="AB47" s="5">
        <v>18</v>
      </c>
      <c r="AC47" s="5">
        <v>26</v>
      </c>
      <c r="AD47" s="5">
        <v>31</v>
      </c>
      <c r="AE47" s="5">
        <v>24</v>
      </c>
      <c r="AF47" s="5">
        <v>24</v>
      </c>
      <c r="AG47" s="5">
        <v>23</v>
      </c>
      <c r="AH47" s="5">
        <v>25</v>
      </c>
      <c r="AI47" s="5">
        <v>21</v>
      </c>
      <c r="AJ47" s="5">
        <v>25</v>
      </c>
      <c r="AK47" s="5">
        <v>27</v>
      </c>
      <c r="AL47" s="5">
        <v>28</v>
      </c>
      <c r="AM47" s="5">
        <v>27</v>
      </c>
      <c r="AN47" s="5">
        <v>18</v>
      </c>
      <c r="AO47" s="5">
        <v>11</v>
      </c>
      <c r="AP47" s="5">
        <v>25</v>
      </c>
      <c r="AQ47" s="5">
        <v>18</v>
      </c>
      <c r="AR47" s="5">
        <v>20</v>
      </c>
      <c r="AS47" s="5">
        <v>21</v>
      </c>
      <c r="AT47" s="5">
        <v>23</v>
      </c>
      <c r="AU47" s="5">
        <v>15</v>
      </c>
      <c r="AV47" s="5">
        <v>14</v>
      </c>
      <c r="AW47" s="5">
        <v>10</v>
      </c>
      <c r="AX47" s="5">
        <v>17</v>
      </c>
      <c r="AY47" s="5">
        <v>25</v>
      </c>
      <c r="AZ47" s="5">
        <v>21</v>
      </c>
      <c r="BA47" s="5">
        <v>18</v>
      </c>
      <c r="BB47" s="5">
        <v>31</v>
      </c>
      <c r="BC47" s="5">
        <v>20</v>
      </c>
      <c r="BD47" s="5">
        <v>16</v>
      </c>
      <c r="BE47" s="5">
        <v>9</v>
      </c>
      <c r="BF47" s="5">
        <v>32</v>
      </c>
      <c r="BG47" s="5">
        <v>17</v>
      </c>
      <c r="BH47" s="5">
        <v>33</v>
      </c>
      <c r="BI47" s="5">
        <v>24</v>
      </c>
      <c r="BJ47" s="5">
        <v>31</v>
      </c>
      <c r="BK47" s="5">
        <v>26</v>
      </c>
      <c r="BL47" s="5">
        <v>29</v>
      </c>
      <c r="BM47" s="5">
        <v>19</v>
      </c>
      <c r="BN47" s="5">
        <v>28</v>
      </c>
      <c r="BO47" s="5">
        <v>21</v>
      </c>
      <c r="BP47" s="5">
        <v>37</v>
      </c>
      <c r="BQ47" s="5">
        <v>31</v>
      </c>
      <c r="BR47" s="5">
        <v>56</v>
      </c>
      <c r="BS47" s="5">
        <v>34</v>
      </c>
      <c r="BT47" s="5">
        <v>20</v>
      </c>
      <c r="BU47" s="5">
        <v>24</v>
      </c>
      <c r="BV47" s="5">
        <v>33</v>
      </c>
      <c r="BW47" s="5">
        <v>20</v>
      </c>
      <c r="BX47" s="5">
        <v>28</v>
      </c>
      <c r="BY47" s="5">
        <v>22</v>
      </c>
      <c r="BZ47" s="5">
        <v>22</v>
      </c>
      <c r="CA47" s="5">
        <v>7</v>
      </c>
      <c r="CB47" s="5">
        <v>12</v>
      </c>
      <c r="CC47" s="5">
        <v>24</v>
      </c>
      <c r="CD47" s="5">
        <v>20</v>
      </c>
      <c r="CE47" s="5">
        <v>7</v>
      </c>
      <c r="CF47" s="5">
        <v>30</v>
      </c>
      <c r="CG47" s="5">
        <v>20</v>
      </c>
      <c r="CH47" s="5">
        <v>43</v>
      </c>
      <c r="CI47" s="5">
        <v>17</v>
      </c>
      <c r="CJ47">
        <v>25</v>
      </c>
      <c r="CK47">
        <v>9</v>
      </c>
      <c r="CL47">
        <v>21</v>
      </c>
      <c r="CM47">
        <v>26</v>
      </c>
      <c r="CN47" s="5">
        <v>4.2</v>
      </c>
      <c r="DX47" s="11"/>
      <c r="DY47" s="11"/>
      <c r="DZ47" s="11"/>
      <c r="EA47" s="12"/>
    </row>
    <row r="48" spans="1:131" ht="16.5" x14ac:dyDescent="0.3">
      <c r="A48" s="6" t="s">
        <v>15</v>
      </c>
      <c r="B48" s="5" t="s">
        <v>17</v>
      </c>
      <c r="C48" s="5">
        <v>280</v>
      </c>
      <c r="D48" s="5">
        <v>2.44</v>
      </c>
      <c r="E48" s="72">
        <v>0</v>
      </c>
      <c r="F48" s="72">
        <f>VLOOKUP(B48,遗传信息!$B:$F,5,FALSE)</f>
        <v>0</v>
      </c>
      <c r="G48" s="5">
        <v>25</v>
      </c>
      <c r="H48" s="5">
        <v>7.2</v>
      </c>
      <c r="I48" s="5">
        <v>6</v>
      </c>
      <c r="J48" s="5">
        <v>1467</v>
      </c>
      <c r="K48" s="72">
        <v>61.68</v>
      </c>
      <c r="L48" s="5">
        <v>99</v>
      </c>
      <c r="M48" s="5">
        <v>93</v>
      </c>
      <c r="N48" s="5">
        <v>107</v>
      </c>
      <c r="O48" s="5">
        <v>72</v>
      </c>
      <c r="P48" s="5">
        <v>79</v>
      </c>
      <c r="Q48" s="5">
        <v>66</v>
      </c>
      <c r="R48" s="5">
        <v>90</v>
      </c>
      <c r="S48" s="5">
        <v>74</v>
      </c>
      <c r="T48" s="5">
        <v>114</v>
      </c>
      <c r="U48" s="5">
        <v>97</v>
      </c>
      <c r="V48" s="5">
        <v>158</v>
      </c>
      <c r="W48" s="5">
        <v>98</v>
      </c>
      <c r="X48" s="5">
        <v>79</v>
      </c>
      <c r="Y48" s="5">
        <v>53</v>
      </c>
      <c r="Z48" s="5">
        <v>111</v>
      </c>
      <c r="AA48" s="5">
        <v>62</v>
      </c>
      <c r="AB48" s="5">
        <v>18</v>
      </c>
      <c r="AC48" s="5">
        <v>26</v>
      </c>
      <c r="AD48" s="5">
        <v>31</v>
      </c>
      <c r="AE48" s="5">
        <v>24</v>
      </c>
      <c r="AF48" s="5">
        <v>24</v>
      </c>
      <c r="AG48" s="5">
        <v>23</v>
      </c>
      <c r="AH48" s="5">
        <v>25</v>
      </c>
      <c r="AI48" s="5">
        <v>21</v>
      </c>
      <c r="AJ48" s="5">
        <v>25</v>
      </c>
      <c r="AK48" s="5">
        <v>27</v>
      </c>
      <c r="AL48" s="5">
        <v>28</v>
      </c>
      <c r="AM48" s="5">
        <v>27</v>
      </c>
      <c r="AN48" s="5">
        <v>18</v>
      </c>
      <c r="AO48" s="5">
        <v>11</v>
      </c>
      <c r="AP48" s="5">
        <v>25</v>
      </c>
      <c r="AQ48" s="5">
        <v>18</v>
      </c>
      <c r="AR48" s="5">
        <v>20</v>
      </c>
      <c r="AS48" s="5">
        <v>21</v>
      </c>
      <c r="AT48" s="5">
        <v>23</v>
      </c>
      <c r="AU48" s="5">
        <v>15</v>
      </c>
      <c r="AV48" s="5">
        <v>14</v>
      </c>
      <c r="AW48" s="5">
        <v>10</v>
      </c>
      <c r="AX48" s="5">
        <v>17</v>
      </c>
      <c r="AY48" s="5">
        <v>25</v>
      </c>
      <c r="AZ48" s="5">
        <v>21</v>
      </c>
      <c r="BA48" s="5">
        <v>18</v>
      </c>
      <c r="BB48" s="5">
        <v>31</v>
      </c>
      <c r="BC48" s="5">
        <v>20</v>
      </c>
      <c r="BD48" s="5">
        <v>16</v>
      </c>
      <c r="BE48" s="5">
        <v>9</v>
      </c>
      <c r="BF48" s="5">
        <v>32</v>
      </c>
      <c r="BG48" s="5">
        <v>17</v>
      </c>
      <c r="BH48" s="5">
        <v>33</v>
      </c>
      <c r="BI48" s="5">
        <v>24</v>
      </c>
      <c r="BJ48" s="5">
        <v>31</v>
      </c>
      <c r="BK48" s="5">
        <v>26</v>
      </c>
      <c r="BL48" s="5">
        <v>29</v>
      </c>
      <c r="BM48" s="5">
        <v>19</v>
      </c>
      <c r="BN48" s="5">
        <v>28</v>
      </c>
      <c r="BO48" s="5">
        <v>21</v>
      </c>
      <c r="BP48" s="5">
        <v>37</v>
      </c>
      <c r="BQ48" s="5">
        <v>31</v>
      </c>
      <c r="BR48" s="5">
        <v>56</v>
      </c>
      <c r="BS48" s="5">
        <v>34</v>
      </c>
      <c r="BT48" s="5">
        <v>20</v>
      </c>
      <c r="BU48" s="5">
        <v>24</v>
      </c>
      <c r="BV48" s="5">
        <v>33</v>
      </c>
      <c r="BW48" s="5">
        <v>20</v>
      </c>
      <c r="BX48" s="5">
        <v>28</v>
      </c>
      <c r="BY48" s="5">
        <v>22</v>
      </c>
      <c r="BZ48" s="5">
        <v>22</v>
      </c>
      <c r="CA48" s="5">
        <v>7</v>
      </c>
      <c r="CB48" s="5">
        <v>12</v>
      </c>
      <c r="CC48" s="5">
        <v>24</v>
      </c>
      <c r="CD48" s="5">
        <v>20</v>
      </c>
      <c r="CE48" s="5">
        <v>7</v>
      </c>
      <c r="CF48" s="5">
        <v>30</v>
      </c>
      <c r="CG48" s="5">
        <v>20</v>
      </c>
      <c r="CH48" s="5">
        <v>43</v>
      </c>
      <c r="CI48" s="5">
        <v>17</v>
      </c>
      <c r="CJ48">
        <v>25</v>
      </c>
      <c r="CK48">
        <v>9</v>
      </c>
      <c r="CL48">
        <v>21</v>
      </c>
      <c r="CM48">
        <v>26</v>
      </c>
      <c r="CN48" s="5">
        <v>0.89</v>
      </c>
      <c r="DX48" s="11"/>
      <c r="DY48" s="11"/>
      <c r="DZ48" s="11"/>
      <c r="EA48" s="12"/>
    </row>
    <row r="49" spans="1:131" ht="16.5" x14ac:dyDescent="0.3">
      <c r="A49" s="6" t="s">
        <v>15</v>
      </c>
      <c r="B49" s="5" t="s">
        <v>17</v>
      </c>
      <c r="C49" s="5">
        <v>280</v>
      </c>
      <c r="D49" s="5">
        <v>4.87</v>
      </c>
      <c r="E49" s="72">
        <v>0</v>
      </c>
      <c r="F49" s="72">
        <f>VLOOKUP(B49,遗传信息!$B:$F,5,FALSE)</f>
        <v>0</v>
      </c>
      <c r="G49" s="5">
        <v>25</v>
      </c>
      <c r="H49" s="5">
        <v>7.2</v>
      </c>
      <c r="I49" s="5">
        <v>6</v>
      </c>
      <c r="J49" s="5">
        <v>1467</v>
      </c>
      <c r="K49" s="72">
        <v>61.68</v>
      </c>
      <c r="L49" s="5">
        <v>99</v>
      </c>
      <c r="M49" s="5">
        <v>93</v>
      </c>
      <c r="N49" s="5">
        <v>107</v>
      </c>
      <c r="O49" s="5">
        <v>72</v>
      </c>
      <c r="P49" s="5">
        <v>79</v>
      </c>
      <c r="Q49" s="5">
        <v>66</v>
      </c>
      <c r="R49" s="5">
        <v>90</v>
      </c>
      <c r="S49" s="5">
        <v>74</v>
      </c>
      <c r="T49" s="5">
        <v>114</v>
      </c>
      <c r="U49" s="5">
        <v>97</v>
      </c>
      <c r="V49" s="5">
        <v>158</v>
      </c>
      <c r="W49" s="5">
        <v>98</v>
      </c>
      <c r="X49" s="5">
        <v>79</v>
      </c>
      <c r="Y49" s="5">
        <v>53</v>
      </c>
      <c r="Z49" s="5">
        <v>111</v>
      </c>
      <c r="AA49" s="5">
        <v>62</v>
      </c>
      <c r="AB49" s="5">
        <v>18</v>
      </c>
      <c r="AC49" s="5">
        <v>26</v>
      </c>
      <c r="AD49" s="5">
        <v>31</v>
      </c>
      <c r="AE49" s="5">
        <v>24</v>
      </c>
      <c r="AF49" s="5">
        <v>24</v>
      </c>
      <c r="AG49" s="5">
        <v>23</v>
      </c>
      <c r="AH49" s="5">
        <v>25</v>
      </c>
      <c r="AI49" s="5">
        <v>21</v>
      </c>
      <c r="AJ49" s="5">
        <v>25</v>
      </c>
      <c r="AK49" s="5">
        <v>27</v>
      </c>
      <c r="AL49" s="5">
        <v>28</v>
      </c>
      <c r="AM49" s="5">
        <v>27</v>
      </c>
      <c r="AN49" s="5">
        <v>18</v>
      </c>
      <c r="AO49" s="5">
        <v>11</v>
      </c>
      <c r="AP49" s="5">
        <v>25</v>
      </c>
      <c r="AQ49" s="5">
        <v>18</v>
      </c>
      <c r="AR49" s="5">
        <v>20</v>
      </c>
      <c r="AS49" s="5">
        <v>21</v>
      </c>
      <c r="AT49" s="5">
        <v>23</v>
      </c>
      <c r="AU49" s="5">
        <v>15</v>
      </c>
      <c r="AV49" s="5">
        <v>14</v>
      </c>
      <c r="AW49" s="5">
        <v>10</v>
      </c>
      <c r="AX49" s="5">
        <v>17</v>
      </c>
      <c r="AY49" s="5">
        <v>25</v>
      </c>
      <c r="AZ49" s="5">
        <v>21</v>
      </c>
      <c r="BA49" s="5">
        <v>18</v>
      </c>
      <c r="BB49" s="5">
        <v>31</v>
      </c>
      <c r="BC49" s="5">
        <v>20</v>
      </c>
      <c r="BD49" s="5">
        <v>16</v>
      </c>
      <c r="BE49" s="5">
        <v>9</v>
      </c>
      <c r="BF49" s="5">
        <v>32</v>
      </c>
      <c r="BG49" s="5">
        <v>17</v>
      </c>
      <c r="BH49" s="5">
        <v>33</v>
      </c>
      <c r="BI49" s="5">
        <v>24</v>
      </c>
      <c r="BJ49" s="5">
        <v>31</v>
      </c>
      <c r="BK49" s="5">
        <v>26</v>
      </c>
      <c r="BL49" s="5">
        <v>29</v>
      </c>
      <c r="BM49" s="5">
        <v>19</v>
      </c>
      <c r="BN49" s="5">
        <v>28</v>
      </c>
      <c r="BO49" s="5">
        <v>21</v>
      </c>
      <c r="BP49" s="5">
        <v>37</v>
      </c>
      <c r="BQ49" s="5">
        <v>31</v>
      </c>
      <c r="BR49" s="5">
        <v>56</v>
      </c>
      <c r="BS49" s="5">
        <v>34</v>
      </c>
      <c r="BT49" s="5">
        <v>20</v>
      </c>
      <c r="BU49" s="5">
        <v>24</v>
      </c>
      <c r="BV49" s="5">
        <v>33</v>
      </c>
      <c r="BW49" s="5">
        <v>20</v>
      </c>
      <c r="BX49" s="5">
        <v>28</v>
      </c>
      <c r="BY49" s="5">
        <v>22</v>
      </c>
      <c r="BZ49" s="5">
        <v>22</v>
      </c>
      <c r="CA49" s="5">
        <v>7</v>
      </c>
      <c r="CB49" s="5">
        <v>12</v>
      </c>
      <c r="CC49" s="5">
        <v>24</v>
      </c>
      <c r="CD49" s="5">
        <v>20</v>
      </c>
      <c r="CE49" s="5">
        <v>7</v>
      </c>
      <c r="CF49" s="5">
        <v>30</v>
      </c>
      <c r="CG49" s="5">
        <v>20</v>
      </c>
      <c r="CH49" s="5">
        <v>43</v>
      </c>
      <c r="CI49" s="5">
        <v>17</v>
      </c>
      <c r="CJ49">
        <v>25</v>
      </c>
      <c r="CK49">
        <v>9</v>
      </c>
      <c r="CL49">
        <v>21</v>
      </c>
      <c r="CM49">
        <v>26</v>
      </c>
      <c r="CN49" s="5">
        <v>2.02</v>
      </c>
      <c r="DX49" s="11"/>
      <c r="DY49" s="11"/>
      <c r="DZ49" s="11"/>
      <c r="EA49" s="12"/>
    </row>
    <row r="50" spans="1:131" ht="16.5" x14ac:dyDescent="0.3">
      <c r="A50" s="6" t="s">
        <v>15</v>
      </c>
      <c r="B50" s="5" t="s">
        <v>17</v>
      </c>
      <c r="C50" s="5">
        <v>280</v>
      </c>
      <c r="D50" s="5">
        <v>7.3</v>
      </c>
      <c r="E50" s="72">
        <v>0</v>
      </c>
      <c r="F50" s="72">
        <f>VLOOKUP(B50,遗传信息!$B:$F,5,FALSE)</f>
        <v>0</v>
      </c>
      <c r="G50" s="5">
        <v>25</v>
      </c>
      <c r="H50" s="5">
        <v>7.2</v>
      </c>
      <c r="I50" s="5">
        <v>6</v>
      </c>
      <c r="J50" s="5">
        <v>1467</v>
      </c>
      <c r="K50" s="72">
        <v>61.68</v>
      </c>
      <c r="L50" s="5">
        <v>99</v>
      </c>
      <c r="M50" s="5">
        <v>93</v>
      </c>
      <c r="N50" s="5">
        <v>107</v>
      </c>
      <c r="O50" s="5">
        <v>72</v>
      </c>
      <c r="P50" s="5">
        <v>79</v>
      </c>
      <c r="Q50" s="5">
        <v>66</v>
      </c>
      <c r="R50" s="5">
        <v>90</v>
      </c>
      <c r="S50" s="5">
        <v>74</v>
      </c>
      <c r="T50" s="5">
        <v>114</v>
      </c>
      <c r="U50" s="5">
        <v>97</v>
      </c>
      <c r="V50" s="5">
        <v>158</v>
      </c>
      <c r="W50" s="5">
        <v>98</v>
      </c>
      <c r="X50" s="5">
        <v>79</v>
      </c>
      <c r="Y50" s="5">
        <v>53</v>
      </c>
      <c r="Z50" s="5">
        <v>111</v>
      </c>
      <c r="AA50" s="5">
        <v>62</v>
      </c>
      <c r="AB50" s="5">
        <v>18</v>
      </c>
      <c r="AC50" s="5">
        <v>26</v>
      </c>
      <c r="AD50" s="5">
        <v>31</v>
      </c>
      <c r="AE50" s="5">
        <v>24</v>
      </c>
      <c r="AF50" s="5">
        <v>24</v>
      </c>
      <c r="AG50" s="5">
        <v>23</v>
      </c>
      <c r="AH50" s="5">
        <v>25</v>
      </c>
      <c r="AI50" s="5">
        <v>21</v>
      </c>
      <c r="AJ50" s="5">
        <v>25</v>
      </c>
      <c r="AK50" s="5">
        <v>27</v>
      </c>
      <c r="AL50" s="5">
        <v>28</v>
      </c>
      <c r="AM50" s="5">
        <v>27</v>
      </c>
      <c r="AN50" s="5">
        <v>18</v>
      </c>
      <c r="AO50" s="5">
        <v>11</v>
      </c>
      <c r="AP50" s="5">
        <v>25</v>
      </c>
      <c r="AQ50" s="5">
        <v>18</v>
      </c>
      <c r="AR50" s="5">
        <v>20</v>
      </c>
      <c r="AS50" s="5">
        <v>21</v>
      </c>
      <c r="AT50" s="5">
        <v>23</v>
      </c>
      <c r="AU50" s="5">
        <v>15</v>
      </c>
      <c r="AV50" s="5">
        <v>14</v>
      </c>
      <c r="AW50" s="5">
        <v>10</v>
      </c>
      <c r="AX50" s="5">
        <v>17</v>
      </c>
      <c r="AY50" s="5">
        <v>25</v>
      </c>
      <c r="AZ50" s="5">
        <v>21</v>
      </c>
      <c r="BA50" s="5">
        <v>18</v>
      </c>
      <c r="BB50" s="5">
        <v>31</v>
      </c>
      <c r="BC50" s="5">
        <v>20</v>
      </c>
      <c r="BD50" s="5">
        <v>16</v>
      </c>
      <c r="BE50" s="5">
        <v>9</v>
      </c>
      <c r="BF50" s="5">
        <v>32</v>
      </c>
      <c r="BG50" s="5">
        <v>17</v>
      </c>
      <c r="BH50" s="5">
        <v>33</v>
      </c>
      <c r="BI50" s="5">
        <v>24</v>
      </c>
      <c r="BJ50" s="5">
        <v>31</v>
      </c>
      <c r="BK50" s="5">
        <v>26</v>
      </c>
      <c r="BL50" s="5">
        <v>29</v>
      </c>
      <c r="BM50" s="5">
        <v>19</v>
      </c>
      <c r="BN50" s="5">
        <v>28</v>
      </c>
      <c r="BO50" s="5">
        <v>21</v>
      </c>
      <c r="BP50" s="5">
        <v>37</v>
      </c>
      <c r="BQ50" s="5">
        <v>31</v>
      </c>
      <c r="BR50" s="5">
        <v>56</v>
      </c>
      <c r="BS50" s="5">
        <v>34</v>
      </c>
      <c r="BT50" s="5">
        <v>20</v>
      </c>
      <c r="BU50" s="5">
        <v>24</v>
      </c>
      <c r="BV50" s="5">
        <v>33</v>
      </c>
      <c r="BW50" s="5">
        <v>20</v>
      </c>
      <c r="BX50" s="5">
        <v>28</v>
      </c>
      <c r="BY50" s="5">
        <v>22</v>
      </c>
      <c r="BZ50" s="5">
        <v>22</v>
      </c>
      <c r="CA50" s="5">
        <v>7</v>
      </c>
      <c r="CB50" s="5">
        <v>12</v>
      </c>
      <c r="CC50" s="5">
        <v>24</v>
      </c>
      <c r="CD50" s="5">
        <v>20</v>
      </c>
      <c r="CE50" s="5">
        <v>7</v>
      </c>
      <c r="CF50" s="5">
        <v>30</v>
      </c>
      <c r="CG50" s="5">
        <v>20</v>
      </c>
      <c r="CH50" s="5">
        <v>43</v>
      </c>
      <c r="CI50" s="5">
        <v>17</v>
      </c>
      <c r="CJ50">
        <v>25</v>
      </c>
      <c r="CK50">
        <v>9</v>
      </c>
      <c r="CL50">
        <v>21</v>
      </c>
      <c r="CM50">
        <v>26</v>
      </c>
      <c r="CN50" s="5">
        <v>3.2</v>
      </c>
      <c r="DX50" s="11"/>
      <c r="DY50" s="11"/>
      <c r="DZ50" s="11"/>
      <c r="EA50" s="12"/>
    </row>
    <row r="51" spans="1:131" ht="16.5" x14ac:dyDescent="0.3">
      <c r="A51" s="4" t="s">
        <v>15</v>
      </c>
      <c r="B51" s="3" t="s">
        <v>17</v>
      </c>
      <c r="C51" s="3">
        <v>280</v>
      </c>
      <c r="D51" s="8">
        <v>8.9</v>
      </c>
      <c r="E51" s="72">
        <v>0</v>
      </c>
      <c r="F51" s="72">
        <f>VLOOKUP(B51,遗传信息!$B:$F,5,FALSE)</f>
        <v>0</v>
      </c>
      <c r="G51" s="8">
        <v>25</v>
      </c>
      <c r="H51" s="8">
        <v>7.2</v>
      </c>
      <c r="I51" s="8">
        <v>6</v>
      </c>
      <c r="J51" s="8">
        <v>1467</v>
      </c>
      <c r="K51" s="72">
        <v>61.68</v>
      </c>
      <c r="L51" s="8">
        <v>99</v>
      </c>
      <c r="M51" s="8">
        <v>93</v>
      </c>
      <c r="N51" s="8">
        <v>107</v>
      </c>
      <c r="O51" s="8">
        <v>72</v>
      </c>
      <c r="P51" s="8">
        <v>79</v>
      </c>
      <c r="Q51" s="8">
        <v>66</v>
      </c>
      <c r="R51" s="8">
        <v>90</v>
      </c>
      <c r="S51" s="8">
        <v>74</v>
      </c>
      <c r="T51" s="8">
        <v>114</v>
      </c>
      <c r="U51" s="8">
        <v>97</v>
      </c>
      <c r="V51" s="8">
        <v>158</v>
      </c>
      <c r="W51" s="8">
        <v>98</v>
      </c>
      <c r="X51" s="8">
        <v>79</v>
      </c>
      <c r="Y51" s="8">
        <v>53</v>
      </c>
      <c r="Z51" s="8">
        <v>111</v>
      </c>
      <c r="AA51" s="8">
        <v>62</v>
      </c>
      <c r="AB51" s="8">
        <v>18</v>
      </c>
      <c r="AC51" s="8">
        <v>26</v>
      </c>
      <c r="AD51" s="8">
        <v>31</v>
      </c>
      <c r="AE51" s="8">
        <v>24</v>
      </c>
      <c r="AF51" s="8">
        <v>24</v>
      </c>
      <c r="AG51" s="8">
        <v>23</v>
      </c>
      <c r="AH51" s="8">
        <v>25</v>
      </c>
      <c r="AI51" s="8">
        <v>21</v>
      </c>
      <c r="AJ51" s="8">
        <v>25</v>
      </c>
      <c r="AK51" s="8">
        <v>27</v>
      </c>
      <c r="AL51" s="8">
        <v>28</v>
      </c>
      <c r="AM51" s="8">
        <v>27</v>
      </c>
      <c r="AN51" s="8">
        <v>18</v>
      </c>
      <c r="AO51" s="8">
        <v>11</v>
      </c>
      <c r="AP51" s="8">
        <v>25</v>
      </c>
      <c r="AQ51" s="8">
        <v>18</v>
      </c>
      <c r="AR51" s="8">
        <v>20</v>
      </c>
      <c r="AS51" s="8">
        <v>21</v>
      </c>
      <c r="AT51" s="8">
        <v>23</v>
      </c>
      <c r="AU51" s="8">
        <v>15</v>
      </c>
      <c r="AV51" s="8">
        <v>14</v>
      </c>
      <c r="AW51" s="8">
        <v>10</v>
      </c>
      <c r="AX51" s="8">
        <v>17</v>
      </c>
      <c r="AY51" s="8">
        <v>25</v>
      </c>
      <c r="AZ51" s="8">
        <v>21</v>
      </c>
      <c r="BA51" s="8">
        <v>18</v>
      </c>
      <c r="BB51" s="8">
        <v>31</v>
      </c>
      <c r="BC51" s="8">
        <v>20</v>
      </c>
      <c r="BD51" s="8">
        <v>16</v>
      </c>
      <c r="BE51" s="8">
        <v>9</v>
      </c>
      <c r="BF51" s="8">
        <v>32</v>
      </c>
      <c r="BG51" s="8">
        <v>17</v>
      </c>
      <c r="BH51" s="8">
        <v>33</v>
      </c>
      <c r="BI51" s="8">
        <v>24</v>
      </c>
      <c r="BJ51" s="8">
        <v>31</v>
      </c>
      <c r="BK51" s="8">
        <v>26</v>
      </c>
      <c r="BL51" s="8">
        <v>29</v>
      </c>
      <c r="BM51" s="8">
        <v>19</v>
      </c>
      <c r="BN51" s="8">
        <v>28</v>
      </c>
      <c r="BO51" s="8">
        <v>21</v>
      </c>
      <c r="BP51" s="8">
        <v>37</v>
      </c>
      <c r="BQ51" s="8">
        <v>31</v>
      </c>
      <c r="BR51" s="8">
        <v>56</v>
      </c>
      <c r="BS51" s="8">
        <v>34</v>
      </c>
      <c r="BT51" s="8">
        <v>20</v>
      </c>
      <c r="BU51" s="8">
        <v>24</v>
      </c>
      <c r="BV51" s="8">
        <v>33</v>
      </c>
      <c r="BW51" s="8">
        <v>20</v>
      </c>
      <c r="BX51" s="8">
        <v>28</v>
      </c>
      <c r="BY51" s="8">
        <v>22</v>
      </c>
      <c r="BZ51" s="8">
        <v>22</v>
      </c>
      <c r="CA51" s="8">
        <v>7</v>
      </c>
      <c r="CB51" s="8">
        <v>12</v>
      </c>
      <c r="CC51" s="8">
        <v>24</v>
      </c>
      <c r="CD51" s="8">
        <v>20</v>
      </c>
      <c r="CE51" s="8">
        <v>7</v>
      </c>
      <c r="CF51" s="8">
        <v>30</v>
      </c>
      <c r="CG51" s="8">
        <v>20</v>
      </c>
      <c r="CH51" s="8">
        <v>43</v>
      </c>
      <c r="CI51" s="8">
        <v>17</v>
      </c>
      <c r="CJ51">
        <v>25</v>
      </c>
      <c r="CK51">
        <v>9</v>
      </c>
      <c r="CL51">
        <v>21</v>
      </c>
      <c r="CM51">
        <v>26</v>
      </c>
      <c r="CN51" s="8">
        <v>4.08</v>
      </c>
      <c r="DX51" s="11"/>
      <c r="DY51" s="11"/>
      <c r="DZ51" s="11"/>
      <c r="EA51" s="12"/>
    </row>
    <row r="52" spans="1:131" ht="16.5" x14ac:dyDescent="0.3">
      <c r="A52" s="6" t="s">
        <v>15</v>
      </c>
      <c r="B52" s="5" t="s">
        <v>17</v>
      </c>
      <c r="C52" s="5">
        <v>300</v>
      </c>
      <c r="D52" s="8">
        <v>18.079999999999998</v>
      </c>
      <c r="E52" s="72">
        <v>0</v>
      </c>
      <c r="F52" s="72">
        <f>VLOOKUP(B52,遗传信息!$B:$F,5,FALSE)</f>
        <v>0</v>
      </c>
      <c r="G52" s="8">
        <v>25</v>
      </c>
      <c r="H52" s="8">
        <v>7.2</v>
      </c>
      <c r="I52" s="8">
        <v>6</v>
      </c>
      <c r="J52" s="8">
        <v>1467</v>
      </c>
      <c r="K52" s="72">
        <v>61.68</v>
      </c>
      <c r="L52" s="8">
        <v>99</v>
      </c>
      <c r="M52" s="8">
        <v>93</v>
      </c>
      <c r="N52" s="8">
        <v>107</v>
      </c>
      <c r="O52" s="8">
        <v>72</v>
      </c>
      <c r="P52" s="8">
        <v>79</v>
      </c>
      <c r="Q52" s="8">
        <v>66</v>
      </c>
      <c r="R52" s="8">
        <v>90</v>
      </c>
      <c r="S52" s="8">
        <v>74</v>
      </c>
      <c r="T52" s="8">
        <v>114</v>
      </c>
      <c r="U52" s="8">
        <v>97</v>
      </c>
      <c r="V52" s="8">
        <v>158</v>
      </c>
      <c r="W52" s="8">
        <v>98</v>
      </c>
      <c r="X52" s="8">
        <v>79</v>
      </c>
      <c r="Y52" s="8">
        <v>53</v>
      </c>
      <c r="Z52" s="8">
        <v>111</v>
      </c>
      <c r="AA52" s="8">
        <v>62</v>
      </c>
      <c r="AB52" s="8">
        <v>18</v>
      </c>
      <c r="AC52" s="8">
        <v>26</v>
      </c>
      <c r="AD52" s="8">
        <v>31</v>
      </c>
      <c r="AE52" s="8">
        <v>24</v>
      </c>
      <c r="AF52" s="8">
        <v>24</v>
      </c>
      <c r="AG52" s="8">
        <v>23</v>
      </c>
      <c r="AH52" s="8">
        <v>25</v>
      </c>
      <c r="AI52" s="8">
        <v>21</v>
      </c>
      <c r="AJ52" s="8">
        <v>25</v>
      </c>
      <c r="AK52" s="8">
        <v>27</v>
      </c>
      <c r="AL52" s="8">
        <v>28</v>
      </c>
      <c r="AM52" s="8">
        <v>27</v>
      </c>
      <c r="AN52" s="8">
        <v>18</v>
      </c>
      <c r="AO52" s="8">
        <v>11</v>
      </c>
      <c r="AP52" s="8">
        <v>25</v>
      </c>
      <c r="AQ52" s="8">
        <v>18</v>
      </c>
      <c r="AR52" s="8">
        <v>20</v>
      </c>
      <c r="AS52" s="8">
        <v>21</v>
      </c>
      <c r="AT52" s="8">
        <v>23</v>
      </c>
      <c r="AU52" s="8">
        <v>15</v>
      </c>
      <c r="AV52" s="8">
        <v>14</v>
      </c>
      <c r="AW52" s="8">
        <v>10</v>
      </c>
      <c r="AX52" s="8">
        <v>17</v>
      </c>
      <c r="AY52" s="8">
        <v>25</v>
      </c>
      <c r="AZ52" s="8">
        <v>21</v>
      </c>
      <c r="BA52" s="8">
        <v>18</v>
      </c>
      <c r="BB52" s="8">
        <v>31</v>
      </c>
      <c r="BC52" s="8">
        <v>20</v>
      </c>
      <c r="BD52" s="8">
        <v>16</v>
      </c>
      <c r="BE52" s="8">
        <v>9</v>
      </c>
      <c r="BF52" s="8">
        <v>32</v>
      </c>
      <c r="BG52" s="8">
        <v>17</v>
      </c>
      <c r="BH52" s="8">
        <v>33</v>
      </c>
      <c r="BI52" s="8">
        <v>24</v>
      </c>
      <c r="BJ52" s="8">
        <v>31</v>
      </c>
      <c r="BK52" s="8">
        <v>26</v>
      </c>
      <c r="BL52" s="8">
        <v>29</v>
      </c>
      <c r="BM52" s="8">
        <v>19</v>
      </c>
      <c r="BN52" s="8">
        <v>28</v>
      </c>
      <c r="BO52" s="8">
        <v>21</v>
      </c>
      <c r="BP52" s="8">
        <v>37</v>
      </c>
      <c r="BQ52" s="8">
        <v>31</v>
      </c>
      <c r="BR52" s="8">
        <v>56</v>
      </c>
      <c r="BS52" s="8">
        <v>34</v>
      </c>
      <c r="BT52" s="8">
        <v>20</v>
      </c>
      <c r="BU52" s="8">
        <v>24</v>
      </c>
      <c r="BV52" s="8">
        <v>33</v>
      </c>
      <c r="BW52" s="8">
        <v>20</v>
      </c>
      <c r="BX52" s="8">
        <v>28</v>
      </c>
      <c r="BY52" s="8">
        <v>22</v>
      </c>
      <c r="BZ52" s="8">
        <v>22</v>
      </c>
      <c r="CA52" s="8">
        <v>7</v>
      </c>
      <c r="CB52" s="8">
        <v>12</v>
      </c>
      <c r="CC52" s="8">
        <v>24</v>
      </c>
      <c r="CD52" s="8">
        <v>20</v>
      </c>
      <c r="CE52" s="8">
        <v>7</v>
      </c>
      <c r="CF52" s="8">
        <v>30</v>
      </c>
      <c r="CG52" s="8">
        <v>20</v>
      </c>
      <c r="CH52" s="8">
        <v>43</v>
      </c>
      <c r="CI52" s="8">
        <v>17</v>
      </c>
      <c r="CJ52">
        <v>25</v>
      </c>
      <c r="CK52">
        <v>9</v>
      </c>
      <c r="CL52">
        <v>21</v>
      </c>
      <c r="CM52">
        <v>26</v>
      </c>
      <c r="CN52" s="8">
        <v>0.62</v>
      </c>
      <c r="DX52" s="11"/>
      <c r="DY52" s="11"/>
      <c r="DZ52" s="11"/>
      <c r="EA52" s="12"/>
    </row>
    <row r="53" spans="1:131" ht="16.5" x14ac:dyDescent="0.3">
      <c r="A53" s="6" t="s">
        <v>15</v>
      </c>
      <c r="B53" s="5" t="s">
        <v>17</v>
      </c>
      <c r="C53" s="5">
        <v>300</v>
      </c>
      <c r="D53" s="8">
        <v>35.950000000000003</v>
      </c>
      <c r="E53" s="72">
        <v>0</v>
      </c>
      <c r="F53" s="72">
        <f>VLOOKUP(B53,遗传信息!$B:$F,5,FALSE)</f>
        <v>0</v>
      </c>
      <c r="G53" s="8">
        <v>25</v>
      </c>
      <c r="H53" s="8">
        <v>7.2</v>
      </c>
      <c r="I53" s="8">
        <v>6</v>
      </c>
      <c r="J53" s="8">
        <v>1467</v>
      </c>
      <c r="K53" s="72">
        <v>61.68</v>
      </c>
      <c r="L53" s="8">
        <v>99</v>
      </c>
      <c r="M53" s="8">
        <v>93</v>
      </c>
      <c r="N53" s="8">
        <v>107</v>
      </c>
      <c r="O53" s="8">
        <v>72</v>
      </c>
      <c r="P53" s="8">
        <v>79</v>
      </c>
      <c r="Q53" s="8">
        <v>66</v>
      </c>
      <c r="R53" s="8">
        <v>90</v>
      </c>
      <c r="S53" s="8">
        <v>74</v>
      </c>
      <c r="T53" s="8">
        <v>114</v>
      </c>
      <c r="U53" s="8">
        <v>97</v>
      </c>
      <c r="V53" s="8">
        <v>158</v>
      </c>
      <c r="W53" s="8">
        <v>98</v>
      </c>
      <c r="X53" s="8">
        <v>79</v>
      </c>
      <c r="Y53" s="8">
        <v>53</v>
      </c>
      <c r="Z53" s="8">
        <v>111</v>
      </c>
      <c r="AA53" s="8">
        <v>62</v>
      </c>
      <c r="AB53" s="8">
        <v>18</v>
      </c>
      <c r="AC53" s="8">
        <v>26</v>
      </c>
      <c r="AD53" s="8">
        <v>31</v>
      </c>
      <c r="AE53" s="8">
        <v>24</v>
      </c>
      <c r="AF53" s="8">
        <v>24</v>
      </c>
      <c r="AG53" s="8">
        <v>23</v>
      </c>
      <c r="AH53" s="8">
        <v>25</v>
      </c>
      <c r="AI53" s="8">
        <v>21</v>
      </c>
      <c r="AJ53" s="8">
        <v>25</v>
      </c>
      <c r="AK53" s="8">
        <v>27</v>
      </c>
      <c r="AL53" s="8">
        <v>28</v>
      </c>
      <c r="AM53" s="8">
        <v>27</v>
      </c>
      <c r="AN53" s="8">
        <v>18</v>
      </c>
      <c r="AO53" s="8">
        <v>11</v>
      </c>
      <c r="AP53" s="8">
        <v>25</v>
      </c>
      <c r="AQ53" s="8">
        <v>18</v>
      </c>
      <c r="AR53" s="8">
        <v>20</v>
      </c>
      <c r="AS53" s="8">
        <v>21</v>
      </c>
      <c r="AT53" s="8">
        <v>23</v>
      </c>
      <c r="AU53" s="8">
        <v>15</v>
      </c>
      <c r="AV53" s="8">
        <v>14</v>
      </c>
      <c r="AW53" s="8">
        <v>10</v>
      </c>
      <c r="AX53" s="8">
        <v>17</v>
      </c>
      <c r="AY53" s="8">
        <v>25</v>
      </c>
      <c r="AZ53" s="8">
        <v>21</v>
      </c>
      <c r="BA53" s="8">
        <v>18</v>
      </c>
      <c r="BB53" s="8">
        <v>31</v>
      </c>
      <c r="BC53" s="8">
        <v>20</v>
      </c>
      <c r="BD53" s="8">
        <v>16</v>
      </c>
      <c r="BE53" s="8">
        <v>9</v>
      </c>
      <c r="BF53" s="8">
        <v>32</v>
      </c>
      <c r="BG53" s="8">
        <v>17</v>
      </c>
      <c r="BH53" s="8">
        <v>33</v>
      </c>
      <c r="BI53" s="8">
        <v>24</v>
      </c>
      <c r="BJ53" s="8">
        <v>31</v>
      </c>
      <c r="BK53" s="8">
        <v>26</v>
      </c>
      <c r="BL53" s="8">
        <v>29</v>
      </c>
      <c r="BM53" s="8">
        <v>19</v>
      </c>
      <c r="BN53" s="8">
        <v>28</v>
      </c>
      <c r="BO53" s="8">
        <v>21</v>
      </c>
      <c r="BP53" s="8">
        <v>37</v>
      </c>
      <c r="BQ53" s="8">
        <v>31</v>
      </c>
      <c r="BR53" s="8">
        <v>56</v>
      </c>
      <c r="BS53" s="8">
        <v>34</v>
      </c>
      <c r="BT53" s="8">
        <v>20</v>
      </c>
      <c r="BU53" s="8">
        <v>24</v>
      </c>
      <c r="BV53" s="8">
        <v>33</v>
      </c>
      <c r="BW53" s="8">
        <v>20</v>
      </c>
      <c r="BX53" s="8">
        <v>28</v>
      </c>
      <c r="BY53" s="8">
        <v>22</v>
      </c>
      <c r="BZ53" s="8">
        <v>22</v>
      </c>
      <c r="CA53" s="8">
        <v>7</v>
      </c>
      <c r="CB53" s="8">
        <v>12</v>
      </c>
      <c r="CC53" s="8">
        <v>24</v>
      </c>
      <c r="CD53" s="8">
        <v>20</v>
      </c>
      <c r="CE53" s="8">
        <v>7</v>
      </c>
      <c r="CF53" s="8">
        <v>30</v>
      </c>
      <c r="CG53" s="8">
        <v>20</v>
      </c>
      <c r="CH53" s="8">
        <v>43</v>
      </c>
      <c r="CI53" s="8">
        <v>17</v>
      </c>
      <c r="CJ53">
        <v>25</v>
      </c>
      <c r="CK53">
        <v>9</v>
      </c>
      <c r="CL53">
        <v>21</v>
      </c>
      <c r="CM53">
        <v>26</v>
      </c>
      <c r="CN53" s="8">
        <v>1.62</v>
      </c>
      <c r="DX53" s="11"/>
      <c r="DY53" s="11"/>
      <c r="DZ53" s="11"/>
      <c r="EA53" s="12"/>
    </row>
    <row r="54" spans="1:131" ht="16.5" x14ac:dyDescent="0.3">
      <c r="A54" s="6" t="s">
        <v>15</v>
      </c>
      <c r="B54" s="5" t="s">
        <v>17</v>
      </c>
      <c r="C54" s="5">
        <v>300</v>
      </c>
      <c r="D54" s="8">
        <v>54.25</v>
      </c>
      <c r="E54" s="72">
        <v>0</v>
      </c>
      <c r="F54" s="72">
        <f>VLOOKUP(B54,遗传信息!$B:$F,5,FALSE)</f>
        <v>0</v>
      </c>
      <c r="G54" s="8">
        <v>25</v>
      </c>
      <c r="H54" s="8">
        <v>7.2</v>
      </c>
      <c r="I54" s="8">
        <v>6</v>
      </c>
      <c r="J54" s="8">
        <v>1467</v>
      </c>
      <c r="K54" s="72">
        <v>61.68</v>
      </c>
      <c r="L54" s="8">
        <v>99</v>
      </c>
      <c r="M54" s="8">
        <v>93</v>
      </c>
      <c r="N54" s="8">
        <v>107</v>
      </c>
      <c r="O54" s="8">
        <v>72</v>
      </c>
      <c r="P54" s="8">
        <v>79</v>
      </c>
      <c r="Q54" s="8">
        <v>66</v>
      </c>
      <c r="R54" s="8">
        <v>90</v>
      </c>
      <c r="S54" s="8">
        <v>74</v>
      </c>
      <c r="T54" s="8">
        <v>114</v>
      </c>
      <c r="U54" s="8">
        <v>97</v>
      </c>
      <c r="V54" s="8">
        <v>158</v>
      </c>
      <c r="W54" s="8">
        <v>98</v>
      </c>
      <c r="X54" s="8">
        <v>79</v>
      </c>
      <c r="Y54" s="8">
        <v>53</v>
      </c>
      <c r="Z54" s="8">
        <v>111</v>
      </c>
      <c r="AA54" s="8">
        <v>62</v>
      </c>
      <c r="AB54" s="8">
        <v>18</v>
      </c>
      <c r="AC54" s="8">
        <v>26</v>
      </c>
      <c r="AD54" s="8">
        <v>31</v>
      </c>
      <c r="AE54" s="8">
        <v>24</v>
      </c>
      <c r="AF54" s="8">
        <v>24</v>
      </c>
      <c r="AG54" s="8">
        <v>23</v>
      </c>
      <c r="AH54" s="8">
        <v>25</v>
      </c>
      <c r="AI54" s="8">
        <v>21</v>
      </c>
      <c r="AJ54" s="8">
        <v>25</v>
      </c>
      <c r="AK54" s="8">
        <v>27</v>
      </c>
      <c r="AL54" s="8">
        <v>28</v>
      </c>
      <c r="AM54" s="8">
        <v>27</v>
      </c>
      <c r="AN54" s="8">
        <v>18</v>
      </c>
      <c r="AO54" s="8">
        <v>11</v>
      </c>
      <c r="AP54" s="8">
        <v>25</v>
      </c>
      <c r="AQ54" s="8">
        <v>18</v>
      </c>
      <c r="AR54" s="8">
        <v>20</v>
      </c>
      <c r="AS54" s="8">
        <v>21</v>
      </c>
      <c r="AT54" s="8">
        <v>23</v>
      </c>
      <c r="AU54" s="8">
        <v>15</v>
      </c>
      <c r="AV54" s="8">
        <v>14</v>
      </c>
      <c r="AW54" s="8">
        <v>10</v>
      </c>
      <c r="AX54" s="8">
        <v>17</v>
      </c>
      <c r="AY54" s="8">
        <v>25</v>
      </c>
      <c r="AZ54" s="8">
        <v>21</v>
      </c>
      <c r="BA54" s="8">
        <v>18</v>
      </c>
      <c r="BB54" s="8">
        <v>31</v>
      </c>
      <c r="BC54" s="8">
        <v>20</v>
      </c>
      <c r="BD54" s="8">
        <v>16</v>
      </c>
      <c r="BE54" s="8">
        <v>9</v>
      </c>
      <c r="BF54" s="8">
        <v>32</v>
      </c>
      <c r="BG54" s="8">
        <v>17</v>
      </c>
      <c r="BH54" s="8">
        <v>33</v>
      </c>
      <c r="BI54" s="8">
        <v>24</v>
      </c>
      <c r="BJ54" s="8">
        <v>31</v>
      </c>
      <c r="BK54" s="8">
        <v>26</v>
      </c>
      <c r="BL54" s="8">
        <v>29</v>
      </c>
      <c r="BM54" s="8">
        <v>19</v>
      </c>
      <c r="BN54" s="8">
        <v>28</v>
      </c>
      <c r="BO54" s="8">
        <v>21</v>
      </c>
      <c r="BP54" s="8">
        <v>37</v>
      </c>
      <c r="BQ54" s="8">
        <v>31</v>
      </c>
      <c r="BR54" s="8">
        <v>56</v>
      </c>
      <c r="BS54" s="8">
        <v>34</v>
      </c>
      <c r="BT54" s="8">
        <v>20</v>
      </c>
      <c r="BU54" s="8">
        <v>24</v>
      </c>
      <c r="BV54" s="8">
        <v>33</v>
      </c>
      <c r="BW54" s="8">
        <v>20</v>
      </c>
      <c r="BX54" s="8">
        <v>28</v>
      </c>
      <c r="BY54" s="8">
        <v>22</v>
      </c>
      <c r="BZ54" s="8">
        <v>22</v>
      </c>
      <c r="CA54" s="8">
        <v>7</v>
      </c>
      <c r="CB54" s="8">
        <v>12</v>
      </c>
      <c r="CC54" s="8">
        <v>24</v>
      </c>
      <c r="CD54" s="8">
        <v>20</v>
      </c>
      <c r="CE54" s="8">
        <v>7</v>
      </c>
      <c r="CF54" s="8">
        <v>30</v>
      </c>
      <c r="CG54" s="8">
        <v>20</v>
      </c>
      <c r="CH54" s="8">
        <v>43</v>
      </c>
      <c r="CI54" s="8">
        <v>17</v>
      </c>
      <c r="CJ54">
        <v>25</v>
      </c>
      <c r="CK54">
        <v>9</v>
      </c>
      <c r="CL54">
        <v>21</v>
      </c>
      <c r="CM54">
        <v>26</v>
      </c>
      <c r="CN54" s="8">
        <v>2.65</v>
      </c>
      <c r="DX54" s="11"/>
      <c r="DY54" s="11"/>
      <c r="DZ54" s="11"/>
      <c r="EA54" s="12"/>
    </row>
    <row r="55" spans="1:131" ht="16.5" x14ac:dyDescent="0.3">
      <c r="A55" s="6" t="s">
        <v>15</v>
      </c>
      <c r="B55" s="5" t="s">
        <v>17</v>
      </c>
      <c r="C55" s="5">
        <v>300</v>
      </c>
      <c r="D55" s="8">
        <v>72.400000000000006</v>
      </c>
      <c r="E55" s="72">
        <v>0</v>
      </c>
      <c r="F55" s="72">
        <f>VLOOKUP(B55,遗传信息!$B:$F,5,FALSE)</f>
        <v>0</v>
      </c>
      <c r="G55" s="8">
        <v>25</v>
      </c>
      <c r="H55" s="8">
        <v>7.2</v>
      </c>
      <c r="I55" s="8">
        <v>6</v>
      </c>
      <c r="J55" s="8">
        <v>1467</v>
      </c>
      <c r="K55" s="72">
        <v>61.68</v>
      </c>
      <c r="L55" s="8">
        <v>99</v>
      </c>
      <c r="M55" s="8">
        <v>93</v>
      </c>
      <c r="N55" s="8">
        <v>107</v>
      </c>
      <c r="O55" s="8">
        <v>72</v>
      </c>
      <c r="P55" s="8">
        <v>79</v>
      </c>
      <c r="Q55" s="8">
        <v>66</v>
      </c>
      <c r="R55" s="8">
        <v>90</v>
      </c>
      <c r="S55" s="8">
        <v>74</v>
      </c>
      <c r="T55" s="8">
        <v>114</v>
      </c>
      <c r="U55" s="8">
        <v>97</v>
      </c>
      <c r="V55" s="8">
        <v>158</v>
      </c>
      <c r="W55" s="8">
        <v>98</v>
      </c>
      <c r="X55" s="8">
        <v>79</v>
      </c>
      <c r="Y55" s="8">
        <v>53</v>
      </c>
      <c r="Z55" s="8">
        <v>111</v>
      </c>
      <c r="AA55" s="8">
        <v>62</v>
      </c>
      <c r="AB55" s="8">
        <v>18</v>
      </c>
      <c r="AC55" s="8">
        <v>26</v>
      </c>
      <c r="AD55" s="8">
        <v>31</v>
      </c>
      <c r="AE55" s="8">
        <v>24</v>
      </c>
      <c r="AF55" s="8">
        <v>24</v>
      </c>
      <c r="AG55" s="8">
        <v>23</v>
      </c>
      <c r="AH55" s="8">
        <v>25</v>
      </c>
      <c r="AI55" s="8">
        <v>21</v>
      </c>
      <c r="AJ55" s="8">
        <v>25</v>
      </c>
      <c r="AK55" s="8">
        <v>27</v>
      </c>
      <c r="AL55" s="8">
        <v>28</v>
      </c>
      <c r="AM55" s="8">
        <v>27</v>
      </c>
      <c r="AN55" s="8">
        <v>18</v>
      </c>
      <c r="AO55" s="8">
        <v>11</v>
      </c>
      <c r="AP55" s="8">
        <v>25</v>
      </c>
      <c r="AQ55" s="8">
        <v>18</v>
      </c>
      <c r="AR55" s="8">
        <v>20</v>
      </c>
      <c r="AS55" s="8">
        <v>21</v>
      </c>
      <c r="AT55" s="8">
        <v>23</v>
      </c>
      <c r="AU55" s="8">
        <v>15</v>
      </c>
      <c r="AV55" s="8">
        <v>14</v>
      </c>
      <c r="AW55" s="8">
        <v>10</v>
      </c>
      <c r="AX55" s="8">
        <v>17</v>
      </c>
      <c r="AY55" s="8">
        <v>25</v>
      </c>
      <c r="AZ55" s="8">
        <v>21</v>
      </c>
      <c r="BA55" s="8">
        <v>18</v>
      </c>
      <c r="BB55" s="8">
        <v>31</v>
      </c>
      <c r="BC55" s="8">
        <v>20</v>
      </c>
      <c r="BD55" s="8">
        <v>16</v>
      </c>
      <c r="BE55" s="8">
        <v>9</v>
      </c>
      <c r="BF55" s="8">
        <v>32</v>
      </c>
      <c r="BG55" s="8">
        <v>17</v>
      </c>
      <c r="BH55" s="8">
        <v>33</v>
      </c>
      <c r="BI55" s="8">
        <v>24</v>
      </c>
      <c r="BJ55" s="8">
        <v>31</v>
      </c>
      <c r="BK55" s="8">
        <v>26</v>
      </c>
      <c r="BL55" s="8">
        <v>29</v>
      </c>
      <c r="BM55" s="8">
        <v>19</v>
      </c>
      <c r="BN55" s="8">
        <v>28</v>
      </c>
      <c r="BO55" s="8">
        <v>21</v>
      </c>
      <c r="BP55" s="8">
        <v>37</v>
      </c>
      <c r="BQ55" s="8">
        <v>31</v>
      </c>
      <c r="BR55" s="8">
        <v>56</v>
      </c>
      <c r="BS55" s="8">
        <v>34</v>
      </c>
      <c r="BT55" s="8">
        <v>20</v>
      </c>
      <c r="BU55" s="8">
        <v>24</v>
      </c>
      <c r="BV55" s="8">
        <v>33</v>
      </c>
      <c r="BW55" s="8">
        <v>20</v>
      </c>
      <c r="BX55" s="8">
        <v>28</v>
      </c>
      <c r="BY55" s="8">
        <v>22</v>
      </c>
      <c r="BZ55" s="8">
        <v>22</v>
      </c>
      <c r="CA55" s="8">
        <v>7</v>
      </c>
      <c r="CB55" s="8">
        <v>12</v>
      </c>
      <c r="CC55" s="8">
        <v>24</v>
      </c>
      <c r="CD55" s="8">
        <v>20</v>
      </c>
      <c r="CE55" s="8">
        <v>7</v>
      </c>
      <c r="CF55" s="8">
        <v>30</v>
      </c>
      <c r="CG55" s="8">
        <v>20</v>
      </c>
      <c r="CH55" s="8">
        <v>43</v>
      </c>
      <c r="CI55" s="8">
        <v>17</v>
      </c>
      <c r="CJ55">
        <v>25</v>
      </c>
      <c r="CK55">
        <v>9</v>
      </c>
      <c r="CL55">
        <v>21</v>
      </c>
      <c r="CM55">
        <v>26</v>
      </c>
      <c r="CN55" s="8">
        <v>3.4</v>
      </c>
      <c r="DX55" s="11"/>
      <c r="DY55" s="11"/>
      <c r="DZ55" s="11"/>
      <c r="EA55" s="12"/>
    </row>
    <row r="56" spans="1:131" ht="16.5" x14ac:dyDescent="0.3">
      <c r="A56" s="6" t="s">
        <v>18</v>
      </c>
      <c r="B56" s="5" t="s">
        <v>20</v>
      </c>
      <c r="C56" s="5">
        <v>254</v>
      </c>
      <c r="D56" s="8">
        <v>3.9</v>
      </c>
      <c r="E56" s="72">
        <v>0</v>
      </c>
      <c r="F56" s="72">
        <f>VLOOKUP(B56,遗传信息!$B:$F,5,FALSE)</f>
        <v>0</v>
      </c>
      <c r="G56" s="8">
        <v>25</v>
      </c>
      <c r="H56" s="8">
        <v>7.2</v>
      </c>
      <c r="I56" s="8">
        <v>6</v>
      </c>
      <c r="J56" s="8">
        <v>1417</v>
      </c>
      <c r="K56" s="72">
        <v>33.480000000000004</v>
      </c>
      <c r="L56" s="8">
        <v>102</v>
      </c>
      <c r="M56" s="8">
        <v>87</v>
      </c>
      <c r="N56" s="8">
        <v>107</v>
      </c>
      <c r="O56" s="8">
        <v>63</v>
      </c>
      <c r="P56" s="8">
        <v>77</v>
      </c>
      <c r="Q56" s="8">
        <v>76</v>
      </c>
      <c r="R56" s="8">
        <v>93</v>
      </c>
      <c r="S56" s="8">
        <v>75</v>
      </c>
      <c r="T56" s="8">
        <v>109</v>
      </c>
      <c r="U56" s="8">
        <v>94</v>
      </c>
      <c r="V56" s="8">
        <v>146</v>
      </c>
      <c r="W56" s="8">
        <v>100</v>
      </c>
      <c r="X56" s="8">
        <v>72</v>
      </c>
      <c r="Y56" s="8">
        <v>64</v>
      </c>
      <c r="Z56" s="8">
        <v>102</v>
      </c>
      <c r="AA56" s="8">
        <v>49</v>
      </c>
      <c r="AB56" s="8">
        <v>20</v>
      </c>
      <c r="AC56" s="8">
        <v>24</v>
      </c>
      <c r="AD56" s="8">
        <v>35</v>
      </c>
      <c r="AE56" s="8">
        <v>23</v>
      </c>
      <c r="AF56" s="8">
        <v>19</v>
      </c>
      <c r="AG56" s="8">
        <v>23</v>
      </c>
      <c r="AH56" s="8">
        <v>24</v>
      </c>
      <c r="AI56" s="8">
        <v>21</v>
      </c>
      <c r="AJ56" s="8">
        <v>21</v>
      </c>
      <c r="AK56" s="8">
        <v>31</v>
      </c>
      <c r="AL56" s="8">
        <v>28</v>
      </c>
      <c r="AM56" s="8">
        <v>27</v>
      </c>
      <c r="AN56" s="8">
        <v>14</v>
      </c>
      <c r="AO56" s="8">
        <v>18</v>
      </c>
      <c r="AP56" s="8">
        <v>21</v>
      </c>
      <c r="AQ56" s="8">
        <v>10</v>
      </c>
      <c r="AR56" s="8">
        <v>21</v>
      </c>
      <c r="AS56" s="8">
        <v>21</v>
      </c>
      <c r="AT56" s="8">
        <v>24</v>
      </c>
      <c r="AU56" s="8">
        <v>11</v>
      </c>
      <c r="AV56" s="8">
        <v>18</v>
      </c>
      <c r="AW56" s="8">
        <v>10</v>
      </c>
      <c r="AX56" s="8">
        <v>22</v>
      </c>
      <c r="AY56" s="8">
        <v>26</v>
      </c>
      <c r="AZ56" s="8">
        <v>18</v>
      </c>
      <c r="BA56" s="8">
        <v>20</v>
      </c>
      <c r="BB56" s="8">
        <v>31</v>
      </c>
      <c r="BC56" s="8">
        <v>24</v>
      </c>
      <c r="BD56" s="8">
        <v>20</v>
      </c>
      <c r="BE56" s="8">
        <v>11</v>
      </c>
      <c r="BF56" s="8">
        <v>28</v>
      </c>
      <c r="BG56" s="8">
        <v>16</v>
      </c>
      <c r="BH56" s="8">
        <v>35</v>
      </c>
      <c r="BI56" s="8">
        <v>20</v>
      </c>
      <c r="BJ56" s="8">
        <v>28</v>
      </c>
      <c r="BK56" s="8">
        <v>26</v>
      </c>
      <c r="BL56" s="8">
        <v>24</v>
      </c>
      <c r="BM56" s="8">
        <v>24</v>
      </c>
      <c r="BN56" s="8">
        <v>26</v>
      </c>
      <c r="BO56" s="8">
        <v>20</v>
      </c>
      <c r="BP56" s="8">
        <v>43</v>
      </c>
      <c r="BQ56" s="8">
        <v>22</v>
      </c>
      <c r="BR56" s="8">
        <v>47</v>
      </c>
      <c r="BS56" s="8">
        <v>34</v>
      </c>
      <c r="BT56" s="8">
        <v>23</v>
      </c>
      <c r="BU56" s="8">
        <v>25</v>
      </c>
      <c r="BV56" s="8">
        <v>35</v>
      </c>
      <c r="BW56" s="8">
        <v>17</v>
      </c>
      <c r="BX56" s="8">
        <v>26</v>
      </c>
      <c r="BY56" s="8">
        <v>22</v>
      </c>
      <c r="BZ56" s="8">
        <v>20</v>
      </c>
      <c r="CA56" s="8">
        <v>3</v>
      </c>
      <c r="CB56" s="8">
        <v>16</v>
      </c>
      <c r="CC56" s="8">
        <v>23</v>
      </c>
      <c r="CD56" s="8">
        <v>21</v>
      </c>
      <c r="CE56" s="8">
        <v>8</v>
      </c>
      <c r="CF56" s="8">
        <v>27</v>
      </c>
      <c r="CG56" s="8">
        <v>21</v>
      </c>
      <c r="CH56" s="8">
        <v>39</v>
      </c>
      <c r="CI56" s="8">
        <v>15</v>
      </c>
      <c r="CJ56">
        <v>15</v>
      </c>
      <c r="CK56">
        <v>10</v>
      </c>
      <c r="CL56">
        <v>18</v>
      </c>
      <c r="CM56">
        <v>24</v>
      </c>
      <c r="CN56" s="8">
        <v>1.37</v>
      </c>
      <c r="DX56" s="11"/>
      <c r="DY56" s="11"/>
      <c r="DZ56" s="11"/>
      <c r="EA56" s="12"/>
    </row>
    <row r="57" spans="1:131" ht="16.5" x14ac:dyDescent="0.3">
      <c r="A57" t="s">
        <v>18</v>
      </c>
      <c r="B57" s="5" t="s">
        <v>20</v>
      </c>
      <c r="C57">
        <v>254</v>
      </c>
      <c r="D57" s="5">
        <v>5.82</v>
      </c>
      <c r="E57" s="72">
        <v>0</v>
      </c>
      <c r="F57" s="72">
        <f>VLOOKUP(B57,遗传信息!$B:$F,5,FALSE)</f>
        <v>0</v>
      </c>
      <c r="G57" s="5">
        <v>25</v>
      </c>
      <c r="H57" s="5">
        <v>7.2</v>
      </c>
      <c r="I57" s="5">
        <v>6</v>
      </c>
      <c r="J57" s="5">
        <v>1417</v>
      </c>
      <c r="K57" s="72">
        <v>33.480000000000004</v>
      </c>
      <c r="L57" s="5">
        <v>102</v>
      </c>
      <c r="M57" s="5">
        <v>87</v>
      </c>
      <c r="N57" s="5">
        <v>107</v>
      </c>
      <c r="O57" s="5">
        <v>63</v>
      </c>
      <c r="P57" s="5">
        <v>77</v>
      </c>
      <c r="Q57" s="5">
        <v>76</v>
      </c>
      <c r="R57" s="5">
        <v>93</v>
      </c>
      <c r="S57" s="5">
        <v>75</v>
      </c>
      <c r="T57" s="5">
        <v>109</v>
      </c>
      <c r="U57" s="5">
        <v>94</v>
      </c>
      <c r="V57" s="5">
        <v>146</v>
      </c>
      <c r="W57" s="5">
        <v>100</v>
      </c>
      <c r="X57" s="5">
        <v>72</v>
      </c>
      <c r="Y57" s="5">
        <v>64</v>
      </c>
      <c r="Z57" s="5">
        <v>102</v>
      </c>
      <c r="AA57" s="5">
        <v>49</v>
      </c>
      <c r="AB57" s="5">
        <v>20</v>
      </c>
      <c r="AC57" s="5">
        <v>24</v>
      </c>
      <c r="AD57" s="5">
        <v>35</v>
      </c>
      <c r="AE57" s="5">
        <v>23</v>
      </c>
      <c r="AF57" s="5">
        <v>19</v>
      </c>
      <c r="AG57" s="5">
        <v>23</v>
      </c>
      <c r="AH57" s="5">
        <v>24</v>
      </c>
      <c r="AI57" s="5">
        <v>21</v>
      </c>
      <c r="AJ57" s="5">
        <v>21</v>
      </c>
      <c r="AK57" s="5">
        <v>31</v>
      </c>
      <c r="AL57" s="5">
        <v>28</v>
      </c>
      <c r="AM57" s="5">
        <v>27</v>
      </c>
      <c r="AN57" s="5">
        <v>14</v>
      </c>
      <c r="AO57" s="5">
        <v>18</v>
      </c>
      <c r="AP57" s="5">
        <v>21</v>
      </c>
      <c r="AQ57" s="5">
        <v>10</v>
      </c>
      <c r="AR57" s="5">
        <v>21</v>
      </c>
      <c r="AS57" s="5">
        <v>21</v>
      </c>
      <c r="AT57" s="5">
        <v>24</v>
      </c>
      <c r="AU57" s="5">
        <v>11</v>
      </c>
      <c r="AV57" s="5">
        <v>18</v>
      </c>
      <c r="AW57" s="5">
        <v>10</v>
      </c>
      <c r="AX57" s="5">
        <v>22</v>
      </c>
      <c r="AY57" s="5">
        <v>26</v>
      </c>
      <c r="AZ57" s="5">
        <v>18</v>
      </c>
      <c r="BA57" s="5">
        <v>20</v>
      </c>
      <c r="BB57" s="5">
        <v>31</v>
      </c>
      <c r="BC57" s="5">
        <v>24</v>
      </c>
      <c r="BD57" s="5">
        <v>20</v>
      </c>
      <c r="BE57" s="5">
        <v>11</v>
      </c>
      <c r="BF57" s="5">
        <v>28</v>
      </c>
      <c r="BG57" s="5">
        <v>16</v>
      </c>
      <c r="BH57" s="5">
        <v>35</v>
      </c>
      <c r="BI57" s="5">
        <v>20</v>
      </c>
      <c r="BJ57" s="5">
        <v>28</v>
      </c>
      <c r="BK57" s="5">
        <v>26</v>
      </c>
      <c r="BL57" s="5">
        <v>24</v>
      </c>
      <c r="BM57" s="5">
        <v>24</v>
      </c>
      <c r="BN57" s="5">
        <v>26</v>
      </c>
      <c r="BO57" s="5">
        <v>20</v>
      </c>
      <c r="BP57" s="5">
        <v>43</v>
      </c>
      <c r="BQ57" s="5">
        <v>22</v>
      </c>
      <c r="BR57" s="5">
        <v>47</v>
      </c>
      <c r="BS57" s="5">
        <v>34</v>
      </c>
      <c r="BT57" s="5">
        <v>23</v>
      </c>
      <c r="BU57" s="5">
        <v>25</v>
      </c>
      <c r="BV57" s="5">
        <v>35</v>
      </c>
      <c r="BW57" s="5">
        <v>17</v>
      </c>
      <c r="BX57" s="5">
        <v>26</v>
      </c>
      <c r="BY57" s="5">
        <v>22</v>
      </c>
      <c r="BZ57" s="5">
        <v>20</v>
      </c>
      <c r="CA57" s="5">
        <v>3</v>
      </c>
      <c r="CB57" s="5">
        <v>16</v>
      </c>
      <c r="CC57" s="5">
        <v>23</v>
      </c>
      <c r="CD57" s="5">
        <v>21</v>
      </c>
      <c r="CE57" s="5">
        <v>8</v>
      </c>
      <c r="CF57" s="5">
        <v>27</v>
      </c>
      <c r="CG57" s="5">
        <v>21</v>
      </c>
      <c r="CH57" s="5">
        <v>39</v>
      </c>
      <c r="CI57" s="5">
        <v>15</v>
      </c>
      <c r="CJ57">
        <v>15</v>
      </c>
      <c r="CK57">
        <v>10</v>
      </c>
      <c r="CL57">
        <v>18</v>
      </c>
      <c r="CM57">
        <v>24</v>
      </c>
      <c r="CN57" s="5">
        <v>2.25</v>
      </c>
      <c r="DX57" s="11"/>
      <c r="DY57" s="11"/>
      <c r="DZ57" s="11"/>
      <c r="EA57" s="12"/>
    </row>
    <row r="58" spans="1:131" ht="16.5" x14ac:dyDescent="0.3">
      <c r="A58" s="5" t="s">
        <v>18</v>
      </c>
      <c r="B58" s="5" t="s">
        <v>20</v>
      </c>
      <c r="C58" s="5">
        <v>254</v>
      </c>
      <c r="D58" s="5">
        <v>7.77</v>
      </c>
      <c r="E58" s="72">
        <v>0</v>
      </c>
      <c r="F58" s="72">
        <f>VLOOKUP(B58,遗传信息!$B:$F,5,FALSE)</f>
        <v>0</v>
      </c>
      <c r="G58" s="5">
        <v>25</v>
      </c>
      <c r="H58" s="5">
        <v>7.2</v>
      </c>
      <c r="I58" s="5">
        <v>6</v>
      </c>
      <c r="J58" s="5">
        <v>1417</v>
      </c>
      <c r="K58" s="72">
        <v>33.480000000000004</v>
      </c>
      <c r="L58" s="5">
        <v>102</v>
      </c>
      <c r="M58" s="5">
        <v>87</v>
      </c>
      <c r="N58" s="5">
        <v>107</v>
      </c>
      <c r="O58" s="5">
        <v>63</v>
      </c>
      <c r="P58" s="5">
        <v>77</v>
      </c>
      <c r="Q58" s="5">
        <v>76</v>
      </c>
      <c r="R58" s="5">
        <v>93</v>
      </c>
      <c r="S58" s="5">
        <v>75</v>
      </c>
      <c r="T58" s="5">
        <v>109</v>
      </c>
      <c r="U58" s="5">
        <v>94</v>
      </c>
      <c r="V58" s="5">
        <v>146</v>
      </c>
      <c r="W58" s="5">
        <v>100</v>
      </c>
      <c r="X58" s="5">
        <v>72</v>
      </c>
      <c r="Y58" s="5">
        <v>64</v>
      </c>
      <c r="Z58" s="5">
        <v>102</v>
      </c>
      <c r="AA58" s="5">
        <v>49</v>
      </c>
      <c r="AB58" s="5">
        <v>20</v>
      </c>
      <c r="AC58" s="5">
        <v>24</v>
      </c>
      <c r="AD58" s="5">
        <v>35</v>
      </c>
      <c r="AE58" s="5">
        <v>23</v>
      </c>
      <c r="AF58" s="5">
        <v>19</v>
      </c>
      <c r="AG58" s="5">
        <v>23</v>
      </c>
      <c r="AH58" s="5">
        <v>24</v>
      </c>
      <c r="AI58" s="5">
        <v>21</v>
      </c>
      <c r="AJ58" s="5">
        <v>21</v>
      </c>
      <c r="AK58" s="5">
        <v>31</v>
      </c>
      <c r="AL58" s="5">
        <v>28</v>
      </c>
      <c r="AM58" s="5">
        <v>27</v>
      </c>
      <c r="AN58" s="5">
        <v>14</v>
      </c>
      <c r="AO58" s="5">
        <v>18</v>
      </c>
      <c r="AP58" s="5">
        <v>21</v>
      </c>
      <c r="AQ58" s="5">
        <v>10</v>
      </c>
      <c r="AR58" s="5">
        <v>21</v>
      </c>
      <c r="AS58" s="5">
        <v>21</v>
      </c>
      <c r="AT58" s="5">
        <v>24</v>
      </c>
      <c r="AU58" s="5">
        <v>11</v>
      </c>
      <c r="AV58" s="5">
        <v>18</v>
      </c>
      <c r="AW58" s="5">
        <v>10</v>
      </c>
      <c r="AX58" s="5">
        <v>22</v>
      </c>
      <c r="AY58" s="5">
        <v>26</v>
      </c>
      <c r="AZ58" s="5">
        <v>18</v>
      </c>
      <c r="BA58" s="5">
        <v>20</v>
      </c>
      <c r="BB58" s="5">
        <v>31</v>
      </c>
      <c r="BC58" s="5">
        <v>24</v>
      </c>
      <c r="BD58" s="5">
        <v>20</v>
      </c>
      <c r="BE58" s="5">
        <v>11</v>
      </c>
      <c r="BF58" s="5">
        <v>28</v>
      </c>
      <c r="BG58" s="5">
        <v>16</v>
      </c>
      <c r="BH58" s="5">
        <v>35</v>
      </c>
      <c r="BI58" s="5">
        <v>20</v>
      </c>
      <c r="BJ58" s="5">
        <v>28</v>
      </c>
      <c r="BK58" s="5">
        <v>26</v>
      </c>
      <c r="BL58" s="5">
        <v>24</v>
      </c>
      <c r="BM58" s="5">
        <v>24</v>
      </c>
      <c r="BN58" s="5">
        <v>26</v>
      </c>
      <c r="BO58" s="5">
        <v>20</v>
      </c>
      <c r="BP58" s="5">
        <v>43</v>
      </c>
      <c r="BQ58" s="5">
        <v>22</v>
      </c>
      <c r="BR58" s="5">
        <v>47</v>
      </c>
      <c r="BS58" s="5">
        <v>34</v>
      </c>
      <c r="BT58" s="5">
        <v>23</v>
      </c>
      <c r="BU58" s="5">
        <v>25</v>
      </c>
      <c r="BV58" s="5">
        <v>35</v>
      </c>
      <c r="BW58" s="5">
        <v>17</v>
      </c>
      <c r="BX58" s="5">
        <v>26</v>
      </c>
      <c r="BY58" s="5">
        <v>22</v>
      </c>
      <c r="BZ58" s="5">
        <v>20</v>
      </c>
      <c r="CA58" s="5">
        <v>3</v>
      </c>
      <c r="CB58" s="5">
        <v>16</v>
      </c>
      <c r="CC58" s="5">
        <v>23</v>
      </c>
      <c r="CD58" s="5">
        <v>21</v>
      </c>
      <c r="CE58" s="5">
        <v>8</v>
      </c>
      <c r="CF58" s="5">
        <v>27</v>
      </c>
      <c r="CG58" s="5">
        <v>21</v>
      </c>
      <c r="CH58" s="5">
        <v>39</v>
      </c>
      <c r="CI58" s="5">
        <v>15</v>
      </c>
      <c r="CJ58">
        <v>15</v>
      </c>
      <c r="CK58">
        <v>10</v>
      </c>
      <c r="CL58">
        <v>18</v>
      </c>
      <c r="CM58">
        <v>24</v>
      </c>
      <c r="CN58" s="5">
        <v>3.63</v>
      </c>
      <c r="DX58" s="11"/>
      <c r="DY58" s="11"/>
      <c r="DZ58" s="11"/>
      <c r="EA58" s="12"/>
    </row>
    <row r="59" spans="1:131" ht="16.5" x14ac:dyDescent="0.3">
      <c r="A59" s="5" t="s">
        <v>18</v>
      </c>
      <c r="B59" s="5" t="s">
        <v>20</v>
      </c>
      <c r="C59" s="5">
        <v>254</v>
      </c>
      <c r="D59" s="5">
        <v>9.6999999999999993</v>
      </c>
      <c r="E59" s="72">
        <v>0</v>
      </c>
      <c r="F59" s="72">
        <f>VLOOKUP(B59,遗传信息!$B:$F,5,FALSE)</f>
        <v>0</v>
      </c>
      <c r="G59" s="5">
        <v>25</v>
      </c>
      <c r="H59" s="5">
        <v>7.2</v>
      </c>
      <c r="I59" s="5">
        <v>6</v>
      </c>
      <c r="J59" s="5">
        <v>1417</v>
      </c>
      <c r="K59" s="72">
        <v>33.480000000000004</v>
      </c>
      <c r="L59" s="5">
        <v>102</v>
      </c>
      <c r="M59" s="5">
        <v>87</v>
      </c>
      <c r="N59" s="5">
        <v>107</v>
      </c>
      <c r="O59" s="5">
        <v>63</v>
      </c>
      <c r="P59" s="5">
        <v>77</v>
      </c>
      <c r="Q59" s="5">
        <v>76</v>
      </c>
      <c r="R59" s="5">
        <v>93</v>
      </c>
      <c r="S59" s="5">
        <v>75</v>
      </c>
      <c r="T59" s="5">
        <v>109</v>
      </c>
      <c r="U59" s="5">
        <v>94</v>
      </c>
      <c r="V59" s="5">
        <v>146</v>
      </c>
      <c r="W59" s="5">
        <v>100</v>
      </c>
      <c r="X59" s="5">
        <v>72</v>
      </c>
      <c r="Y59" s="5">
        <v>64</v>
      </c>
      <c r="Z59" s="5">
        <v>102</v>
      </c>
      <c r="AA59" s="5">
        <v>49</v>
      </c>
      <c r="AB59" s="5">
        <v>20</v>
      </c>
      <c r="AC59" s="5">
        <v>24</v>
      </c>
      <c r="AD59" s="5">
        <v>35</v>
      </c>
      <c r="AE59" s="5">
        <v>23</v>
      </c>
      <c r="AF59" s="5">
        <v>19</v>
      </c>
      <c r="AG59" s="5">
        <v>23</v>
      </c>
      <c r="AH59" s="5">
        <v>24</v>
      </c>
      <c r="AI59" s="5">
        <v>21</v>
      </c>
      <c r="AJ59" s="5">
        <v>21</v>
      </c>
      <c r="AK59" s="5">
        <v>31</v>
      </c>
      <c r="AL59" s="5">
        <v>28</v>
      </c>
      <c r="AM59" s="5">
        <v>27</v>
      </c>
      <c r="AN59" s="5">
        <v>14</v>
      </c>
      <c r="AO59" s="5">
        <v>18</v>
      </c>
      <c r="AP59" s="5">
        <v>21</v>
      </c>
      <c r="AQ59" s="5">
        <v>10</v>
      </c>
      <c r="AR59" s="5">
        <v>21</v>
      </c>
      <c r="AS59" s="5">
        <v>21</v>
      </c>
      <c r="AT59" s="5">
        <v>24</v>
      </c>
      <c r="AU59" s="5">
        <v>11</v>
      </c>
      <c r="AV59" s="5">
        <v>18</v>
      </c>
      <c r="AW59" s="5">
        <v>10</v>
      </c>
      <c r="AX59" s="5">
        <v>22</v>
      </c>
      <c r="AY59" s="5">
        <v>26</v>
      </c>
      <c r="AZ59" s="5">
        <v>18</v>
      </c>
      <c r="BA59" s="5">
        <v>20</v>
      </c>
      <c r="BB59" s="5">
        <v>31</v>
      </c>
      <c r="BC59" s="5">
        <v>24</v>
      </c>
      <c r="BD59" s="5">
        <v>20</v>
      </c>
      <c r="BE59" s="5">
        <v>11</v>
      </c>
      <c r="BF59" s="5">
        <v>28</v>
      </c>
      <c r="BG59" s="5">
        <v>16</v>
      </c>
      <c r="BH59" s="5">
        <v>35</v>
      </c>
      <c r="BI59" s="5">
        <v>20</v>
      </c>
      <c r="BJ59" s="5">
        <v>28</v>
      </c>
      <c r="BK59" s="5">
        <v>26</v>
      </c>
      <c r="BL59" s="5">
        <v>24</v>
      </c>
      <c r="BM59" s="5">
        <v>24</v>
      </c>
      <c r="BN59" s="5">
        <v>26</v>
      </c>
      <c r="BO59" s="5">
        <v>20</v>
      </c>
      <c r="BP59" s="5">
        <v>43</v>
      </c>
      <c r="BQ59" s="5">
        <v>22</v>
      </c>
      <c r="BR59" s="5">
        <v>47</v>
      </c>
      <c r="BS59" s="5">
        <v>34</v>
      </c>
      <c r="BT59" s="5">
        <v>23</v>
      </c>
      <c r="BU59" s="5">
        <v>25</v>
      </c>
      <c r="BV59" s="5">
        <v>35</v>
      </c>
      <c r="BW59" s="5">
        <v>17</v>
      </c>
      <c r="BX59" s="5">
        <v>26</v>
      </c>
      <c r="BY59" s="5">
        <v>22</v>
      </c>
      <c r="BZ59" s="5">
        <v>20</v>
      </c>
      <c r="CA59" s="5">
        <v>3</v>
      </c>
      <c r="CB59" s="5">
        <v>16</v>
      </c>
      <c r="CC59" s="5">
        <v>23</v>
      </c>
      <c r="CD59" s="5">
        <v>21</v>
      </c>
      <c r="CE59" s="5">
        <v>8</v>
      </c>
      <c r="CF59" s="5">
        <v>27</v>
      </c>
      <c r="CG59" s="5">
        <v>21</v>
      </c>
      <c r="CH59" s="5">
        <v>39</v>
      </c>
      <c r="CI59" s="5">
        <v>15</v>
      </c>
      <c r="CJ59">
        <v>15</v>
      </c>
      <c r="CK59">
        <v>10</v>
      </c>
      <c r="CL59">
        <v>18</v>
      </c>
      <c r="CM59">
        <v>24</v>
      </c>
      <c r="CN59" s="5">
        <v>4</v>
      </c>
      <c r="DX59" s="11"/>
      <c r="DY59" s="11"/>
      <c r="DZ59" s="11"/>
      <c r="EA59" s="12"/>
    </row>
    <row r="60" spans="1:131" ht="16.5" x14ac:dyDescent="0.3">
      <c r="A60" s="5" t="s">
        <v>18</v>
      </c>
      <c r="B60" s="5" t="s">
        <v>20</v>
      </c>
      <c r="C60" s="5">
        <v>265</v>
      </c>
      <c r="D60" s="5">
        <v>2.2400000000000002</v>
      </c>
      <c r="E60" s="72">
        <v>0</v>
      </c>
      <c r="F60" s="72">
        <f>VLOOKUP(B60,遗传信息!$B:$F,5,FALSE)</f>
        <v>0</v>
      </c>
      <c r="G60" s="5">
        <v>25</v>
      </c>
      <c r="H60" s="5">
        <v>7.2</v>
      </c>
      <c r="I60" s="5">
        <v>6</v>
      </c>
      <c r="J60" s="5">
        <v>1417</v>
      </c>
      <c r="K60" s="72">
        <v>33.480000000000004</v>
      </c>
      <c r="L60" s="5">
        <v>102</v>
      </c>
      <c r="M60" s="5">
        <v>87</v>
      </c>
      <c r="N60" s="5">
        <v>107</v>
      </c>
      <c r="O60" s="5">
        <v>63</v>
      </c>
      <c r="P60" s="5">
        <v>77</v>
      </c>
      <c r="Q60" s="5">
        <v>76</v>
      </c>
      <c r="R60" s="5">
        <v>93</v>
      </c>
      <c r="S60" s="5">
        <v>75</v>
      </c>
      <c r="T60" s="5">
        <v>109</v>
      </c>
      <c r="U60" s="5">
        <v>94</v>
      </c>
      <c r="V60" s="5">
        <v>146</v>
      </c>
      <c r="W60" s="5">
        <v>100</v>
      </c>
      <c r="X60" s="5">
        <v>72</v>
      </c>
      <c r="Y60" s="5">
        <v>64</v>
      </c>
      <c r="Z60" s="5">
        <v>102</v>
      </c>
      <c r="AA60" s="5">
        <v>49</v>
      </c>
      <c r="AB60" s="5">
        <v>20</v>
      </c>
      <c r="AC60" s="5">
        <v>24</v>
      </c>
      <c r="AD60" s="5">
        <v>35</v>
      </c>
      <c r="AE60" s="5">
        <v>23</v>
      </c>
      <c r="AF60" s="5">
        <v>19</v>
      </c>
      <c r="AG60" s="5">
        <v>23</v>
      </c>
      <c r="AH60" s="5">
        <v>24</v>
      </c>
      <c r="AI60" s="5">
        <v>21</v>
      </c>
      <c r="AJ60" s="5">
        <v>21</v>
      </c>
      <c r="AK60" s="5">
        <v>31</v>
      </c>
      <c r="AL60" s="5">
        <v>28</v>
      </c>
      <c r="AM60" s="5">
        <v>27</v>
      </c>
      <c r="AN60" s="5">
        <v>14</v>
      </c>
      <c r="AO60" s="5">
        <v>18</v>
      </c>
      <c r="AP60" s="5">
        <v>21</v>
      </c>
      <c r="AQ60" s="5">
        <v>10</v>
      </c>
      <c r="AR60" s="5">
        <v>21</v>
      </c>
      <c r="AS60" s="5">
        <v>21</v>
      </c>
      <c r="AT60" s="5">
        <v>24</v>
      </c>
      <c r="AU60" s="5">
        <v>11</v>
      </c>
      <c r="AV60" s="5">
        <v>18</v>
      </c>
      <c r="AW60" s="5">
        <v>10</v>
      </c>
      <c r="AX60" s="5">
        <v>22</v>
      </c>
      <c r="AY60" s="5">
        <v>26</v>
      </c>
      <c r="AZ60" s="5">
        <v>18</v>
      </c>
      <c r="BA60" s="5">
        <v>20</v>
      </c>
      <c r="BB60" s="5">
        <v>31</v>
      </c>
      <c r="BC60" s="5">
        <v>24</v>
      </c>
      <c r="BD60" s="5">
        <v>20</v>
      </c>
      <c r="BE60" s="5">
        <v>11</v>
      </c>
      <c r="BF60" s="5">
        <v>28</v>
      </c>
      <c r="BG60" s="5">
        <v>16</v>
      </c>
      <c r="BH60" s="5">
        <v>35</v>
      </c>
      <c r="BI60" s="5">
        <v>20</v>
      </c>
      <c r="BJ60" s="5">
        <v>28</v>
      </c>
      <c r="BK60" s="5">
        <v>26</v>
      </c>
      <c r="BL60" s="5">
        <v>24</v>
      </c>
      <c r="BM60" s="5">
        <v>24</v>
      </c>
      <c r="BN60" s="5">
        <v>26</v>
      </c>
      <c r="BO60" s="5">
        <v>20</v>
      </c>
      <c r="BP60" s="5">
        <v>43</v>
      </c>
      <c r="BQ60" s="5">
        <v>22</v>
      </c>
      <c r="BR60" s="5">
        <v>47</v>
      </c>
      <c r="BS60" s="5">
        <v>34</v>
      </c>
      <c r="BT60" s="5">
        <v>23</v>
      </c>
      <c r="BU60" s="5">
        <v>25</v>
      </c>
      <c r="BV60" s="5">
        <v>35</v>
      </c>
      <c r="BW60" s="5">
        <v>17</v>
      </c>
      <c r="BX60" s="5">
        <v>26</v>
      </c>
      <c r="BY60" s="5">
        <v>22</v>
      </c>
      <c r="BZ60" s="5">
        <v>20</v>
      </c>
      <c r="CA60" s="5">
        <v>3</v>
      </c>
      <c r="CB60" s="5">
        <v>16</v>
      </c>
      <c r="CC60" s="5">
        <v>23</v>
      </c>
      <c r="CD60" s="5">
        <v>21</v>
      </c>
      <c r="CE60" s="5">
        <v>8</v>
      </c>
      <c r="CF60" s="5">
        <v>27</v>
      </c>
      <c r="CG60" s="5">
        <v>21</v>
      </c>
      <c r="CH60" s="5">
        <v>39</v>
      </c>
      <c r="CI60" s="5">
        <v>15</v>
      </c>
      <c r="CJ60">
        <v>15</v>
      </c>
      <c r="CK60">
        <v>10</v>
      </c>
      <c r="CL60">
        <v>18</v>
      </c>
      <c r="CM60">
        <v>24</v>
      </c>
      <c r="CN60" s="5">
        <v>0.83</v>
      </c>
      <c r="DX60" s="11"/>
      <c r="DY60" s="11"/>
      <c r="DZ60" s="11"/>
      <c r="EA60" s="12"/>
    </row>
    <row r="61" spans="1:131" ht="16.5" x14ac:dyDescent="0.3">
      <c r="A61" s="5" t="s">
        <v>18</v>
      </c>
      <c r="B61" s="5" t="s">
        <v>20</v>
      </c>
      <c r="C61" s="5">
        <v>265</v>
      </c>
      <c r="D61" s="5">
        <v>2.95</v>
      </c>
      <c r="E61" s="72">
        <v>0</v>
      </c>
      <c r="F61" s="72">
        <f>VLOOKUP(B61,遗传信息!$B:$F,5,FALSE)</f>
        <v>0</v>
      </c>
      <c r="G61" s="5">
        <v>25</v>
      </c>
      <c r="H61" s="5">
        <v>7.2</v>
      </c>
      <c r="I61" s="5">
        <v>6</v>
      </c>
      <c r="J61" s="5">
        <v>1417</v>
      </c>
      <c r="K61" s="72">
        <v>33.480000000000004</v>
      </c>
      <c r="L61" s="5">
        <v>102</v>
      </c>
      <c r="M61" s="5">
        <v>87</v>
      </c>
      <c r="N61" s="5">
        <v>107</v>
      </c>
      <c r="O61" s="5">
        <v>63</v>
      </c>
      <c r="P61" s="5">
        <v>77</v>
      </c>
      <c r="Q61" s="5">
        <v>76</v>
      </c>
      <c r="R61" s="5">
        <v>93</v>
      </c>
      <c r="S61" s="5">
        <v>75</v>
      </c>
      <c r="T61" s="5">
        <v>109</v>
      </c>
      <c r="U61" s="5">
        <v>94</v>
      </c>
      <c r="V61" s="5">
        <v>146</v>
      </c>
      <c r="W61" s="5">
        <v>100</v>
      </c>
      <c r="X61" s="5">
        <v>72</v>
      </c>
      <c r="Y61" s="5">
        <v>64</v>
      </c>
      <c r="Z61" s="5">
        <v>102</v>
      </c>
      <c r="AA61" s="5">
        <v>49</v>
      </c>
      <c r="AB61" s="5">
        <v>20</v>
      </c>
      <c r="AC61" s="5">
        <v>24</v>
      </c>
      <c r="AD61" s="5">
        <v>35</v>
      </c>
      <c r="AE61" s="5">
        <v>23</v>
      </c>
      <c r="AF61" s="5">
        <v>19</v>
      </c>
      <c r="AG61" s="5">
        <v>23</v>
      </c>
      <c r="AH61" s="5">
        <v>24</v>
      </c>
      <c r="AI61" s="5">
        <v>21</v>
      </c>
      <c r="AJ61" s="5">
        <v>21</v>
      </c>
      <c r="AK61" s="5">
        <v>31</v>
      </c>
      <c r="AL61" s="5">
        <v>28</v>
      </c>
      <c r="AM61" s="5">
        <v>27</v>
      </c>
      <c r="AN61" s="5">
        <v>14</v>
      </c>
      <c r="AO61" s="5">
        <v>18</v>
      </c>
      <c r="AP61" s="5">
        <v>21</v>
      </c>
      <c r="AQ61" s="5">
        <v>10</v>
      </c>
      <c r="AR61" s="5">
        <v>21</v>
      </c>
      <c r="AS61" s="5">
        <v>21</v>
      </c>
      <c r="AT61" s="5">
        <v>24</v>
      </c>
      <c r="AU61" s="5">
        <v>11</v>
      </c>
      <c r="AV61" s="5">
        <v>18</v>
      </c>
      <c r="AW61" s="5">
        <v>10</v>
      </c>
      <c r="AX61" s="5">
        <v>22</v>
      </c>
      <c r="AY61" s="5">
        <v>26</v>
      </c>
      <c r="AZ61" s="5">
        <v>18</v>
      </c>
      <c r="BA61" s="5">
        <v>20</v>
      </c>
      <c r="BB61" s="5">
        <v>31</v>
      </c>
      <c r="BC61" s="5">
        <v>24</v>
      </c>
      <c r="BD61" s="5">
        <v>20</v>
      </c>
      <c r="BE61" s="5">
        <v>11</v>
      </c>
      <c r="BF61" s="5">
        <v>28</v>
      </c>
      <c r="BG61" s="5">
        <v>16</v>
      </c>
      <c r="BH61" s="5">
        <v>35</v>
      </c>
      <c r="BI61" s="5">
        <v>20</v>
      </c>
      <c r="BJ61" s="5">
        <v>28</v>
      </c>
      <c r="BK61" s="5">
        <v>26</v>
      </c>
      <c r="BL61" s="5">
        <v>24</v>
      </c>
      <c r="BM61" s="5">
        <v>24</v>
      </c>
      <c r="BN61" s="5">
        <v>26</v>
      </c>
      <c r="BO61" s="5">
        <v>20</v>
      </c>
      <c r="BP61" s="5">
        <v>43</v>
      </c>
      <c r="BQ61" s="5">
        <v>22</v>
      </c>
      <c r="BR61" s="5">
        <v>47</v>
      </c>
      <c r="BS61" s="5">
        <v>34</v>
      </c>
      <c r="BT61" s="5">
        <v>23</v>
      </c>
      <c r="BU61" s="5">
        <v>25</v>
      </c>
      <c r="BV61" s="5">
        <v>35</v>
      </c>
      <c r="BW61" s="5">
        <v>17</v>
      </c>
      <c r="BX61" s="5">
        <v>26</v>
      </c>
      <c r="BY61" s="5">
        <v>22</v>
      </c>
      <c r="BZ61" s="5">
        <v>20</v>
      </c>
      <c r="CA61" s="5">
        <v>3</v>
      </c>
      <c r="CB61" s="5">
        <v>16</v>
      </c>
      <c r="CC61" s="5">
        <v>23</v>
      </c>
      <c r="CD61" s="5">
        <v>21</v>
      </c>
      <c r="CE61" s="5">
        <v>8</v>
      </c>
      <c r="CF61" s="5">
        <v>27</v>
      </c>
      <c r="CG61" s="5">
        <v>21</v>
      </c>
      <c r="CH61" s="5">
        <v>39</v>
      </c>
      <c r="CI61" s="5">
        <v>15</v>
      </c>
      <c r="CJ61">
        <v>15</v>
      </c>
      <c r="CK61">
        <v>10</v>
      </c>
      <c r="CL61">
        <v>18</v>
      </c>
      <c r="CM61">
        <v>24</v>
      </c>
      <c r="CN61" s="5">
        <v>1.27</v>
      </c>
      <c r="DX61" s="11"/>
      <c r="DY61" s="11"/>
      <c r="DZ61" s="11"/>
      <c r="EA61" s="12"/>
    </row>
    <row r="62" spans="1:131" ht="16.5" x14ac:dyDescent="0.3">
      <c r="A62" s="5" t="s">
        <v>18</v>
      </c>
      <c r="B62" s="5" t="s">
        <v>20</v>
      </c>
      <c r="C62" s="5">
        <v>265</v>
      </c>
      <c r="D62" s="5">
        <v>3.72</v>
      </c>
      <c r="E62" s="72">
        <v>0</v>
      </c>
      <c r="F62" s="72">
        <f>VLOOKUP(B62,遗传信息!$B:$F,5,FALSE)</f>
        <v>0</v>
      </c>
      <c r="G62" s="5">
        <v>25</v>
      </c>
      <c r="H62" s="5">
        <v>7.2</v>
      </c>
      <c r="I62" s="5">
        <v>6</v>
      </c>
      <c r="J62" s="5">
        <v>1417</v>
      </c>
      <c r="K62" s="72">
        <v>33.480000000000004</v>
      </c>
      <c r="L62" s="5">
        <v>102</v>
      </c>
      <c r="M62" s="5">
        <v>87</v>
      </c>
      <c r="N62" s="5">
        <v>107</v>
      </c>
      <c r="O62" s="5">
        <v>63</v>
      </c>
      <c r="P62" s="5">
        <v>77</v>
      </c>
      <c r="Q62" s="5">
        <v>76</v>
      </c>
      <c r="R62" s="5">
        <v>93</v>
      </c>
      <c r="S62" s="5">
        <v>75</v>
      </c>
      <c r="T62" s="5">
        <v>109</v>
      </c>
      <c r="U62" s="5">
        <v>94</v>
      </c>
      <c r="V62" s="5">
        <v>146</v>
      </c>
      <c r="W62" s="5">
        <v>100</v>
      </c>
      <c r="X62" s="5">
        <v>72</v>
      </c>
      <c r="Y62" s="5">
        <v>64</v>
      </c>
      <c r="Z62" s="5">
        <v>102</v>
      </c>
      <c r="AA62" s="5">
        <v>49</v>
      </c>
      <c r="AB62" s="5">
        <v>20</v>
      </c>
      <c r="AC62" s="5">
        <v>24</v>
      </c>
      <c r="AD62" s="5">
        <v>35</v>
      </c>
      <c r="AE62" s="5">
        <v>23</v>
      </c>
      <c r="AF62" s="5">
        <v>19</v>
      </c>
      <c r="AG62" s="5">
        <v>23</v>
      </c>
      <c r="AH62" s="5">
        <v>24</v>
      </c>
      <c r="AI62" s="5">
        <v>21</v>
      </c>
      <c r="AJ62" s="5">
        <v>21</v>
      </c>
      <c r="AK62" s="5">
        <v>31</v>
      </c>
      <c r="AL62" s="5">
        <v>28</v>
      </c>
      <c r="AM62" s="5">
        <v>27</v>
      </c>
      <c r="AN62" s="5">
        <v>14</v>
      </c>
      <c r="AO62" s="5">
        <v>18</v>
      </c>
      <c r="AP62" s="5">
        <v>21</v>
      </c>
      <c r="AQ62" s="5">
        <v>10</v>
      </c>
      <c r="AR62" s="5">
        <v>21</v>
      </c>
      <c r="AS62" s="5">
        <v>21</v>
      </c>
      <c r="AT62" s="5">
        <v>24</v>
      </c>
      <c r="AU62" s="5">
        <v>11</v>
      </c>
      <c r="AV62" s="5">
        <v>18</v>
      </c>
      <c r="AW62" s="5">
        <v>10</v>
      </c>
      <c r="AX62" s="5">
        <v>22</v>
      </c>
      <c r="AY62" s="5">
        <v>26</v>
      </c>
      <c r="AZ62" s="5">
        <v>18</v>
      </c>
      <c r="BA62" s="5">
        <v>20</v>
      </c>
      <c r="BB62" s="5">
        <v>31</v>
      </c>
      <c r="BC62" s="5">
        <v>24</v>
      </c>
      <c r="BD62" s="5">
        <v>20</v>
      </c>
      <c r="BE62" s="5">
        <v>11</v>
      </c>
      <c r="BF62" s="5">
        <v>28</v>
      </c>
      <c r="BG62" s="5">
        <v>16</v>
      </c>
      <c r="BH62" s="5">
        <v>35</v>
      </c>
      <c r="BI62" s="5">
        <v>20</v>
      </c>
      <c r="BJ62" s="5">
        <v>28</v>
      </c>
      <c r="BK62" s="5">
        <v>26</v>
      </c>
      <c r="BL62" s="5">
        <v>24</v>
      </c>
      <c r="BM62" s="5">
        <v>24</v>
      </c>
      <c r="BN62" s="5">
        <v>26</v>
      </c>
      <c r="BO62" s="5">
        <v>20</v>
      </c>
      <c r="BP62" s="5">
        <v>43</v>
      </c>
      <c r="BQ62" s="5">
        <v>22</v>
      </c>
      <c r="BR62" s="5">
        <v>47</v>
      </c>
      <c r="BS62" s="5">
        <v>34</v>
      </c>
      <c r="BT62" s="5">
        <v>23</v>
      </c>
      <c r="BU62" s="5">
        <v>25</v>
      </c>
      <c r="BV62" s="5">
        <v>35</v>
      </c>
      <c r="BW62" s="5">
        <v>17</v>
      </c>
      <c r="BX62" s="5">
        <v>26</v>
      </c>
      <c r="BY62" s="5">
        <v>22</v>
      </c>
      <c r="BZ62" s="5">
        <v>20</v>
      </c>
      <c r="CA62" s="5">
        <v>3</v>
      </c>
      <c r="CB62" s="5">
        <v>16</v>
      </c>
      <c r="CC62" s="5">
        <v>23</v>
      </c>
      <c r="CD62" s="5">
        <v>21</v>
      </c>
      <c r="CE62" s="5">
        <v>8</v>
      </c>
      <c r="CF62" s="5">
        <v>27</v>
      </c>
      <c r="CG62" s="5">
        <v>21</v>
      </c>
      <c r="CH62" s="5">
        <v>39</v>
      </c>
      <c r="CI62" s="5">
        <v>15</v>
      </c>
      <c r="CJ62">
        <v>15</v>
      </c>
      <c r="CK62">
        <v>10</v>
      </c>
      <c r="CL62">
        <v>18</v>
      </c>
      <c r="CM62">
        <v>24</v>
      </c>
      <c r="CN62" s="5">
        <v>1.97</v>
      </c>
      <c r="DX62" s="11"/>
      <c r="DY62" s="11"/>
      <c r="DZ62" s="11"/>
      <c r="EA62" s="12"/>
    </row>
    <row r="63" spans="1:131" ht="16.5" x14ac:dyDescent="0.3">
      <c r="A63" t="s">
        <v>18</v>
      </c>
      <c r="B63" t="s">
        <v>20</v>
      </c>
      <c r="C63">
        <v>265</v>
      </c>
      <c r="D63" s="5">
        <v>5.17</v>
      </c>
      <c r="E63" s="72">
        <v>0</v>
      </c>
      <c r="F63" s="72">
        <f>VLOOKUP(B63,遗传信息!$B:$F,5,FALSE)</f>
        <v>0</v>
      </c>
      <c r="G63" s="5">
        <v>25</v>
      </c>
      <c r="H63" s="5">
        <v>7.2</v>
      </c>
      <c r="I63" s="5">
        <v>6</v>
      </c>
      <c r="J63" s="5">
        <v>1417</v>
      </c>
      <c r="K63" s="72">
        <v>33.480000000000004</v>
      </c>
      <c r="L63" s="5">
        <v>102</v>
      </c>
      <c r="M63" s="5">
        <v>87</v>
      </c>
      <c r="N63" s="5">
        <v>107</v>
      </c>
      <c r="O63" s="5">
        <v>63</v>
      </c>
      <c r="P63" s="5">
        <v>77</v>
      </c>
      <c r="Q63" s="5">
        <v>76</v>
      </c>
      <c r="R63" s="5">
        <v>93</v>
      </c>
      <c r="S63" s="5">
        <v>75</v>
      </c>
      <c r="T63" s="5">
        <v>109</v>
      </c>
      <c r="U63" s="5">
        <v>94</v>
      </c>
      <c r="V63" s="5">
        <v>146</v>
      </c>
      <c r="W63" s="5">
        <v>100</v>
      </c>
      <c r="X63" s="5">
        <v>72</v>
      </c>
      <c r="Y63" s="5">
        <v>64</v>
      </c>
      <c r="Z63" s="5">
        <v>102</v>
      </c>
      <c r="AA63" s="5">
        <v>49</v>
      </c>
      <c r="AB63" s="5">
        <v>20</v>
      </c>
      <c r="AC63" s="5">
        <v>24</v>
      </c>
      <c r="AD63" s="5">
        <v>35</v>
      </c>
      <c r="AE63" s="5">
        <v>23</v>
      </c>
      <c r="AF63" s="5">
        <v>19</v>
      </c>
      <c r="AG63" s="5">
        <v>23</v>
      </c>
      <c r="AH63" s="5">
        <v>24</v>
      </c>
      <c r="AI63" s="5">
        <v>21</v>
      </c>
      <c r="AJ63" s="5">
        <v>21</v>
      </c>
      <c r="AK63" s="5">
        <v>31</v>
      </c>
      <c r="AL63" s="5">
        <v>28</v>
      </c>
      <c r="AM63" s="5">
        <v>27</v>
      </c>
      <c r="AN63" s="5">
        <v>14</v>
      </c>
      <c r="AO63" s="5">
        <v>18</v>
      </c>
      <c r="AP63" s="5">
        <v>21</v>
      </c>
      <c r="AQ63" s="5">
        <v>10</v>
      </c>
      <c r="AR63" s="5">
        <v>21</v>
      </c>
      <c r="AS63" s="5">
        <v>21</v>
      </c>
      <c r="AT63" s="5">
        <v>24</v>
      </c>
      <c r="AU63" s="5">
        <v>11</v>
      </c>
      <c r="AV63" s="5">
        <v>18</v>
      </c>
      <c r="AW63" s="5">
        <v>10</v>
      </c>
      <c r="AX63" s="5">
        <v>22</v>
      </c>
      <c r="AY63" s="5">
        <v>26</v>
      </c>
      <c r="AZ63" s="5">
        <v>18</v>
      </c>
      <c r="BA63" s="5">
        <v>20</v>
      </c>
      <c r="BB63" s="5">
        <v>31</v>
      </c>
      <c r="BC63" s="5">
        <v>24</v>
      </c>
      <c r="BD63" s="5">
        <v>20</v>
      </c>
      <c r="BE63" s="5">
        <v>11</v>
      </c>
      <c r="BF63" s="5">
        <v>28</v>
      </c>
      <c r="BG63" s="5">
        <v>16</v>
      </c>
      <c r="BH63" s="5">
        <v>35</v>
      </c>
      <c r="BI63" s="5">
        <v>20</v>
      </c>
      <c r="BJ63" s="5">
        <v>28</v>
      </c>
      <c r="BK63" s="5">
        <v>26</v>
      </c>
      <c r="BL63" s="5">
        <v>24</v>
      </c>
      <c r="BM63" s="5">
        <v>24</v>
      </c>
      <c r="BN63" s="5">
        <v>26</v>
      </c>
      <c r="BO63" s="5">
        <v>20</v>
      </c>
      <c r="BP63" s="5">
        <v>43</v>
      </c>
      <c r="BQ63" s="5">
        <v>22</v>
      </c>
      <c r="BR63" s="5">
        <v>47</v>
      </c>
      <c r="BS63" s="5">
        <v>34</v>
      </c>
      <c r="BT63" s="5">
        <v>23</v>
      </c>
      <c r="BU63" s="5">
        <v>25</v>
      </c>
      <c r="BV63" s="5">
        <v>35</v>
      </c>
      <c r="BW63" s="5">
        <v>17</v>
      </c>
      <c r="BX63" s="5">
        <v>26</v>
      </c>
      <c r="BY63" s="5">
        <v>22</v>
      </c>
      <c r="BZ63" s="5">
        <v>20</v>
      </c>
      <c r="CA63" s="5">
        <v>3</v>
      </c>
      <c r="CB63" s="5">
        <v>16</v>
      </c>
      <c r="CC63" s="5">
        <v>23</v>
      </c>
      <c r="CD63" s="5">
        <v>21</v>
      </c>
      <c r="CE63" s="5">
        <v>8</v>
      </c>
      <c r="CF63" s="5">
        <v>27</v>
      </c>
      <c r="CG63" s="5">
        <v>21</v>
      </c>
      <c r="CH63" s="5">
        <v>39</v>
      </c>
      <c r="CI63" s="5">
        <v>15</v>
      </c>
      <c r="CJ63">
        <v>15</v>
      </c>
      <c r="CK63">
        <v>10</v>
      </c>
      <c r="CL63">
        <v>18</v>
      </c>
      <c r="CM63">
        <v>24</v>
      </c>
      <c r="CN63" s="5">
        <v>2.99</v>
      </c>
      <c r="DX63" s="11"/>
      <c r="DY63" s="11"/>
      <c r="DZ63" s="11"/>
      <c r="EA63" s="12"/>
    </row>
    <row r="64" spans="1:131" ht="16.5" x14ac:dyDescent="0.3">
      <c r="A64" t="s">
        <v>18</v>
      </c>
      <c r="B64" t="s">
        <v>20</v>
      </c>
      <c r="C64">
        <v>280</v>
      </c>
      <c r="D64" s="5">
        <v>4.47</v>
      </c>
      <c r="E64" s="72">
        <v>0</v>
      </c>
      <c r="F64" s="72">
        <f>VLOOKUP(B64,遗传信息!$B:$F,5,FALSE)</f>
        <v>0</v>
      </c>
      <c r="G64" s="5">
        <v>25</v>
      </c>
      <c r="H64" s="5">
        <v>7.2</v>
      </c>
      <c r="I64" s="5">
        <v>6</v>
      </c>
      <c r="J64" s="5">
        <v>1417</v>
      </c>
      <c r="K64" s="72">
        <v>33.480000000000004</v>
      </c>
      <c r="L64" s="5">
        <v>102</v>
      </c>
      <c r="M64" s="5">
        <v>87</v>
      </c>
      <c r="N64" s="5">
        <v>107</v>
      </c>
      <c r="O64" s="5">
        <v>63</v>
      </c>
      <c r="P64" s="5">
        <v>77</v>
      </c>
      <c r="Q64" s="5">
        <v>76</v>
      </c>
      <c r="R64" s="5">
        <v>93</v>
      </c>
      <c r="S64" s="5">
        <v>75</v>
      </c>
      <c r="T64" s="5">
        <v>109</v>
      </c>
      <c r="U64" s="5">
        <v>94</v>
      </c>
      <c r="V64" s="5">
        <v>146</v>
      </c>
      <c r="W64" s="5">
        <v>100</v>
      </c>
      <c r="X64" s="5">
        <v>72</v>
      </c>
      <c r="Y64" s="5">
        <v>64</v>
      </c>
      <c r="Z64" s="5">
        <v>102</v>
      </c>
      <c r="AA64" s="5">
        <v>49</v>
      </c>
      <c r="AB64" s="5">
        <v>20</v>
      </c>
      <c r="AC64" s="5">
        <v>24</v>
      </c>
      <c r="AD64" s="5">
        <v>35</v>
      </c>
      <c r="AE64" s="5">
        <v>23</v>
      </c>
      <c r="AF64" s="5">
        <v>19</v>
      </c>
      <c r="AG64" s="5">
        <v>23</v>
      </c>
      <c r="AH64" s="5">
        <v>24</v>
      </c>
      <c r="AI64" s="5">
        <v>21</v>
      </c>
      <c r="AJ64" s="5">
        <v>21</v>
      </c>
      <c r="AK64" s="5">
        <v>31</v>
      </c>
      <c r="AL64" s="5">
        <v>28</v>
      </c>
      <c r="AM64" s="5">
        <v>27</v>
      </c>
      <c r="AN64" s="5">
        <v>14</v>
      </c>
      <c r="AO64" s="5">
        <v>18</v>
      </c>
      <c r="AP64" s="5">
        <v>21</v>
      </c>
      <c r="AQ64" s="5">
        <v>10</v>
      </c>
      <c r="AR64" s="5">
        <v>21</v>
      </c>
      <c r="AS64" s="5">
        <v>21</v>
      </c>
      <c r="AT64" s="5">
        <v>24</v>
      </c>
      <c r="AU64" s="5">
        <v>11</v>
      </c>
      <c r="AV64" s="5">
        <v>18</v>
      </c>
      <c r="AW64" s="5">
        <v>10</v>
      </c>
      <c r="AX64" s="5">
        <v>22</v>
      </c>
      <c r="AY64" s="5">
        <v>26</v>
      </c>
      <c r="AZ64" s="5">
        <v>18</v>
      </c>
      <c r="BA64" s="5">
        <v>20</v>
      </c>
      <c r="BB64" s="5">
        <v>31</v>
      </c>
      <c r="BC64" s="5">
        <v>24</v>
      </c>
      <c r="BD64" s="5">
        <v>20</v>
      </c>
      <c r="BE64" s="5">
        <v>11</v>
      </c>
      <c r="BF64" s="5">
        <v>28</v>
      </c>
      <c r="BG64" s="5">
        <v>16</v>
      </c>
      <c r="BH64" s="5">
        <v>35</v>
      </c>
      <c r="BI64" s="5">
        <v>20</v>
      </c>
      <c r="BJ64" s="5">
        <v>28</v>
      </c>
      <c r="BK64" s="5">
        <v>26</v>
      </c>
      <c r="BL64" s="5">
        <v>24</v>
      </c>
      <c r="BM64" s="5">
        <v>24</v>
      </c>
      <c r="BN64" s="5">
        <v>26</v>
      </c>
      <c r="BO64" s="5">
        <v>20</v>
      </c>
      <c r="BP64" s="5">
        <v>43</v>
      </c>
      <c r="BQ64" s="5">
        <v>22</v>
      </c>
      <c r="BR64" s="5">
        <v>47</v>
      </c>
      <c r="BS64" s="5">
        <v>34</v>
      </c>
      <c r="BT64" s="5">
        <v>23</v>
      </c>
      <c r="BU64" s="5">
        <v>25</v>
      </c>
      <c r="BV64" s="5">
        <v>35</v>
      </c>
      <c r="BW64" s="5">
        <v>17</v>
      </c>
      <c r="BX64" s="5">
        <v>26</v>
      </c>
      <c r="BY64" s="5">
        <v>22</v>
      </c>
      <c r="BZ64" s="5">
        <v>20</v>
      </c>
      <c r="CA64" s="5">
        <v>3</v>
      </c>
      <c r="CB64" s="5">
        <v>16</v>
      </c>
      <c r="CC64" s="5">
        <v>23</v>
      </c>
      <c r="CD64" s="5">
        <v>21</v>
      </c>
      <c r="CE64" s="5">
        <v>8</v>
      </c>
      <c r="CF64" s="5">
        <v>27</v>
      </c>
      <c r="CG64" s="5">
        <v>21</v>
      </c>
      <c r="CH64" s="5">
        <v>39</v>
      </c>
      <c r="CI64" s="5">
        <v>15</v>
      </c>
      <c r="CJ64">
        <v>15</v>
      </c>
      <c r="CK64">
        <v>10</v>
      </c>
      <c r="CL64">
        <v>18</v>
      </c>
      <c r="CM64">
        <v>24</v>
      </c>
      <c r="CN64" s="5">
        <v>1.92</v>
      </c>
      <c r="DX64" s="11"/>
      <c r="DY64" s="11"/>
      <c r="DZ64" s="11"/>
      <c r="EA64" s="12"/>
    </row>
    <row r="65" spans="1:131" ht="16.5" x14ac:dyDescent="0.3">
      <c r="A65" t="s">
        <v>18</v>
      </c>
      <c r="B65" t="s">
        <v>20</v>
      </c>
      <c r="C65">
        <v>280</v>
      </c>
      <c r="D65" s="5">
        <v>5.98</v>
      </c>
      <c r="E65" s="72">
        <v>0</v>
      </c>
      <c r="F65" s="72">
        <f>VLOOKUP(B65,遗传信息!$B:$F,5,FALSE)</f>
        <v>0</v>
      </c>
      <c r="G65" s="5">
        <v>25</v>
      </c>
      <c r="H65" s="5">
        <v>7.2</v>
      </c>
      <c r="I65" s="5">
        <v>6</v>
      </c>
      <c r="J65" s="5">
        <v>1417</v>
      </c>
      <c r="K65" s="72">
        <v>33.480000000000004</v>
      </c>
      <c r="L65" s="5">
        <v>102</v>
      </c>
      <c r="M65" s="5">
        <v>87</v>
      </c>
      <c r="N65" s="5">
        <v>107</v>
      </c>
      <c r="O65" s="5">
        <v>63</v>
      </c>
      <c r="P65" s="5">
        <v>77</v>
      </c>
      <c r="Q65" s="5">
        <v>76</v>
      </c>
      <c r="R65" s="5">
        <v>93</v>
      </c>
      <c r="S65" s="5">
        <v>75</v>
      </c>
      <c r="T65" s="5">
        <v>109</v>
      </c>
      <c r="U65" s="5">
        <v>94</v>
      </c>
      <c r="V65" s="5">
        <v>146</v>
      </c>
      <c r="W65" s="5">
        <v>100</v>
      </c>
      <c r="X65" s="5">
        <v>72</v>
      </c>
      <c r="Y65" s="5">
        <v>64</v>
      </c>
      <c r="Z65" s="5">
        <v>102</v>
      </c>
      <c r="AA65" s="5">
        <v>49</v>
      </c>
      <c r="AB65" s="5">
        <v>20</v>
      </c>
      <c r="AC65" s="5">
        <v>24</v>
      </c>
      <c r="AD65" s="5">
        <v>35</v>
      </c>
      <c r="AE65" s="5">
        <v>23</v>
      </c>
      <c r="AF65" s="5">
        <v>19</v>
      </c>
      <c r="AG65" s="5">
        <v>23</v>
      </c>
      <c r="AH65" s="5">
        <v>24</v>
      </c>
      <c r="AI65" s="5">
        <v>21</v>
      </c>
      <c r="AJ65" s="5">
        <v>21</v>
      </c>
      <c r="AK65" s="5">
        <v>31</v>
      </c>
      <c r="AL65" s="5">
        <v>28</v>
      </c>
      <c r="AM65" s="5">
        <v>27</v>
      </c>
      <c r="AN65" s="5">
        <v>14</v>
      </c>
      <c r="AO65" s="5">
        <v>18</v>
      </c>
      <c r="AP65" s="5">
        <v>21</v>
      </c>
      <c r="AQ65" s="5">
        <v>10</v>
      </c>
      <c r="AR65" s="5">
        <v>21</v>
      </c>
      <c r="AS65" s="5">
        <v>21</v>
      </c>
      <c r="AT65" s="5">
        <v>24</v>
      </c>
      <c r="AU65" s="5">
        <v>11</v>
      </c>
      <c r="AV65" s="5">
        <v>18</v>
      </c>
      <c r="AW65" s="5">
        <v>10</v>
      </c>
      <c r="AX65" s="5">
        <v>22</v>
      </c>
      <c r="AY65" s="5">
        <v>26</v>
      </c>
      <c r="AZ65" s="5">
        <v>18</v>
      </c>
      <c r="BA65" s="5">
        <v>20</v>
      </c>
      <c r="BB65" s="5">
        <v>31</v>
      </c>
      <c r="BC65" s="5">
        <v>24</v>
      </c>
      <c r="BD65" s="5">
        <v>20</v>
      </c>
      <c r="BE65" s="5">
        <v>11</v>
      </c>
      <c r="BF65" s="5">
        <v>28</v>
      </c>
      <c r="BG65" s="5">
        <v>16</v>
      </c>
      <c r="BH65" s="5">
        <v>35</v>
      </c>
      <c r="BI65" s="5">
        <v>20</v>
      </c>
      <c r="BJ65" s="5">
        <v>28</v>
      </c>
      <c r="BK65" s="5">
        <v>26</v>
      </c>
      <c r="BL65" s="5">
        <v>24</v>
      </c>
      <c r="BM65" s="5">
        <v>24</v>
      </c>
      <c r="BN65" s="5">
        <v>26</v>
      </c>
      <c r="BO65" s="5">
        <v>20</v>
      </c>
      <c r="BP65" s="5">
        <v>43</v>
      </c>
      <c r="BQ65" s="5">
        <v>22</v>
      </c>
      <c r="BR65" s="5">
        <v>47</v>
      </c>
      <c r="BS65" s="5">
        <v>34</v>
      </c>
      <c r="BT65" s="5">
        <v>23</v>
      </c>
      <c r="BU65" s="5">
        <v>25</v>
      </c>
      <c r="BV65" s="5">
        <v>35</v>
      </c>
      <c r="BW65" s="5">
        <v>17</v>
      </c>
      <c r="BX65" s="5">
        <v>26</v>
      </c>
      <c r="BY65" s="5">
        <v>22</v>
      </c>
      <c r="BZ65" s="5">
        <v>20</v>
      </c>
      <c r="CA65" s="5">
        <v>3</v>
      </c>
      <c r="CB65" s="5">
        <v>16</v>
      </c>
      <c r="CC65" s="5">
        <v>23</v>
      </c>
      <c r="CD65" s="5">
        <v>21</v>
      </c>
      <c r="CE65" s="5">
        <v>8</v>
      </c>
      <c r="CF65" s="5">
        <v>27</v>
      </c>
      <c r="CG65" s="5">
        <v>21</v>
      </c>
      <c r="CH65" s="5">
        <v>39</v>
      </c>
      <c r="CI65" s="5">
        <v>15</v>
      </c>
      <c r="CJ65">
        <v>15</v>
      </c>
      <c r="CK65">
        <v>10</v>
      </c>
      <c r="CL65">
        <v>18</v>
      </c>
      <c r="CM65">
        <v>24</v>
      </c>
      <c r="CN65" s="5">
        <v>2.74</v>
      </c>
      <c r="DX65" s="11"/>
      <c r="DY65" s="11"/>
      <c r="DZ65" s="11"/>
      <c r="EA65" s="12"/>
    </row>
    <row r="66" spans="1:131" ht="16.5" x14ac:dyDescent="0.3">
      <c r="A66" t="s">
        <v>18</v>
      </c>
      <c r="B66" t="s">
        <v>20</v>
      </c>
      <c r="C66">
        <v>280</v>
      </c>
      <c r="D66" s="5">
        <v>7.46</v>
      </c>
      <c r="E66" s="72">
        <v>0</v>
      </c>
      <c r="F66" s="72">
        <f>VLOOKUP(B66,遗传信息!$B:$F,5,FALSE)</f>
        <v>0</v>
      </c>
      <c r="G66" s="5">
        <v>25</v>
      </c>
      <c r="H66" s="5">
        <v>7.2</v>
      </c>
      <c r="I66" s="5">
        <v>6</v>
      </c>
      <c r="J66" s="5">
        <v>1417</v>
      </c>
      <c r="K66" s="72">
        <v>33.480000000000004</v>
      </c>
      <c r="L66" s="5">
        <v>102</v>
      </c>
      <c r="M66" s="5">
        <v>87</v>
      </c>
      <c r="N66" s="5">
        <v>107</v>
      </c>
      <c r="O66" s="5">
        <v>63</v>
      </c>
      <c r="P66" s="5">
        <v>77</v>
      </c>
      <c r="Q66" s="5">
        <v>76</v>
      </c>
      <c r="R66" s="5">
        <v>93</v>
      </c>
      <c r="S66" s="5">
        <v>75</v>
      </c>
      <c r="T66" s="5">
        <v>109</v>
      </c>
      <c r="U66" s="5">
        <v>94</v>
      </c>
      <c r="V66" s="5">
        <v>146</v>
      </c>
      <c r="W66" s="5">
        <v>100</v>
      </c>
      <c r="X66" s="5">
        <v>72</v>
      </c>
      <c r="Y66" s="5">
        <v>64</v>
      </c>
      <c r="Z66" s="5">
        <v>102</v>
      </c>
      <c r="AA66" s="5">
        <v>49</v>
      </c>
      <c r="AB66" s="5">
        <v>20</v>
      </c>
      <c r="AC66" s="5">
        <v>24</v>
      </c>
      <c r="AD66" s="5">
        <v>35</v>
      </c>
      <c r="AE66" s="5">
        <v>23</v>
      </c>
      <c r="AF66" s="5">
        <v>19</v>
      </c>
      <c r="AG66" s="5">
        <v>23</v>
      </c>
      <c r="AH66" s="5">
        <v>24</v>
      </c>
      <c r="AI66" s="5">
        <v>21</v>
      </c>
      <c r="AJ66" s="5">
        <v>21</v>
      </c>
      <c r="AK66" s="5">
        <v>31</v>
      </c>
      <c r="AL66" s="5">
        <v>28</v>
      </c>
      <c r="AM66" s="5">
        <v>27</v>
      </c>
      <c r="AN66" s="5">
        <v>14</v>
      </c>
      <c r="AO66" s="5">
        <v>18</v>
      </c>
      <c r="AP66" s="5">
        <v>21</v>
      </c>
      <c r="AQ66" s="5">
        <v>10</v>
      </c>
      <c r="AR66" s="5">
        <v>21</v>
      </c>
      <c r="AS66" s="5">
        <v>21</v>
      </c>
      <c r="AT66" s="5">
        <v>24</v>
      </c>
      <c r="AU66" s="5">
        <v>11</v>
      </c>
      <c r="AV66" s="5">
        <v>18</v>
      </c>
      <c r="AW66" s="5">
        <v>10</v>
      </c>
      <c r="AX66" s="5">
        <v>22</v>
      </c>
      <c r="AY66" s="5">
        <v>26</v>
      </c>
      <c r="AZ66" s="5">
        <v>18</v>
      </c>
      <c r="BA66" s="5">
        <v>20</v>
      </c>
      <c r="BB66" s="5">
        <v>31</v>
      </c>
      <c r="BC66" s="5">
        <v>24</v>
      </c>
      <c r="BD66" s="5">
        <v>20</v>
      </c>
      <c r="BE66" s="5">
        <v>11</v>
      </c>
      <c r="BF66" s="5">
        <v>28</v>
      </c>
      <c r="BG66" s="5">
        <v>16</v>
      </c>
      <c r="BH66" s="5">
        <v>35</v>
      </c>
      <c r="BI66" s="5">
        <v>20</v>
      </c>
      <c r="BJ66" s="5">
        <v>28</v>
      </c>
      <c r="BK66" s="5">
        <v>26</v>
      </c>
      <c r="BL66" s="5">
        <v>24</v>
      </c>
      <c r="BM66" s="5">
        <v>24</v>
      </c>
      <c r="BN66" s="5">
        <v>26</v>
      </c>
      <c r="BO66" s="5">
        <v>20</v>
      </c>
      <c r="BP66" s="5">
        <v>43</v>
      </c>
      <c r="BQ66" s="5">
        <v>22</v>
      </c>
      <c r="BR66" s="5">
        <v>47</v>
      </c>
      <c r="BS66" s="5">
        <v>34</v>
      </c>
      <c r="BT66" s="5">
        <v>23</v>
      </c>
      <c r="BU66" s="5">
        <v>25</v>
      </c>
      <c r="BV66" s="5">
        <v>35</v>
      </c>
      <c r="BW66" s="5">
        <v>17</v>
      </c>
      <c r="BX66" s="5">
        <v>26</v>
      </c>
      <c r="BY66" s="5">
        <v>22</v>
      </c>
      <c r="BZ66" s="5">
        <v>20</v>
      </c>
      <c r="CA66" s="5">
        <v>3</v>
      </c>
      <c r="CB66" s="5">
        <v>16</v>
      </c>
      <c r="CC66" s="5">
        <v>23</v>
      </c>
      <c r="CD66" s="5">
        <v>21</v>
      </c>
      <c r="CE66" s="5">
        <v>8</v>
      </c>
      <c r="CF66" s="5">
        <v>27</v>
      </c>
      <c r="CG66" s="5">
        <v>21</v>
      </c>
      <c r="CH66" s="5">
        <v>39</v>
      </c>
      <c r="CI66" s="5">
        <v>15</v>
      </c>
      <c r="CJ66">
        <v>15</v>
      </c>
      <c r="CK66">
        <v>10</v>
      </c>
      <c r="CL66">
        <v>18</v>
      </c>
      <c r="CM66">
        <v>24</v>
      </c>
      <c r="CN66" s="5">
        <v>3.49</v>
      </c>
      <c r="DX66" s="11"/>
      <c r="DY66" s="11"/>
      <c r="DZ66" s="11"/>
      <c r="EA66" s="12"/>
    </row>
    <row r="67" spans="1:131" ht="16.5" x14ac:dyDescent="0.3">
      <c r="A67" s="7" t="s">
        <v>18</v>
      </c>
      <c r="B67" t="s">
        <v>20</v>
      </c>
      <c r="C67">
        <v>280</v>
      </c>
      <c r="D67" s="5">
        <v>9.6999999999999993</v>
      </c>
      <c r="E67" s="72">
        <v>0</v>
      </c>
      <c r="F67" s="72">
        <f>VLOOKUP(B67,遗传信息!$B:$F,5,FALSE)</f>
        <v>0</v>
      </c>
      <c r="G67" s="5">
        <v>25</v>
      </c>
      <c r="H67" s="5">
        <v>7.2</v>
      </c>
      <c r="I67" s="5">
        <v>6</v>
      </c>
      <c r="J67" s="5">
        <v>1417</v>
      </c>
      <c r="K67" s="72">
        <v>33.480000000000004</v>
      </c>
      <c r="L67" s="5">
        <v>102</v>
      </c>
      <c r="M67" s="5">
        <v>87</v>
      </c>
      <c r="N67" s="5">
        <v>107</v>
      </c>
      <c r="O67" s="5">
        <v>63</v>
      </c>
      <c r="P67" s="5">
        <v>77</v>
      </c>
      <c r="Q67" s="5">
        <v>76</v>
      </c>
      <c r="R67" s="5">
        <v>93</v>
      </c>
      <c r="S67" s="5">
        <v>75</v>
      </c>
      <c r="T67" s="5">
        <v>109</v>
      </c>
      <c r="U67" s="5">
        <v>94</v>
      </c>
      <c r="V67" s="5">
        <v>146</v>
      </c>
      <c r="W67" s="5">
        <v>100</v>
      </c>
      <c r="X67" s="5">
        <v>72</v>
      </c>
      <c r="Y67" s="5">
        <v>64</v>
      </c>
      <c r="Z67" s="5">
        <v>102</v>
      </c>
      <c r="AA67" s="5">
        <v>49</v>
      </c>
      <c r="AB67" s="5">
        <v>20</v>
      </c>
      <c r="AC67" s="5">
        <v>24</v>
      </c>
      <c r="AD67" s="5">
        <v>35</v>
      </c>
      <c r="AE67" s="5">
        <v>23</v>
      </c>
      <c r="AF67" s="5">
        <v>19</v>
      </c>
      <c r="AG67" s="5">
        <v>23</v>
      </c>
      <c r="AH67" s="5">
        <v>24</v>
      </c>
      <c r="AI67" s="5">
        <v>21</v>
      </c>
      <c r="AJ67" s="5">
        <v>21</v>
      </c>
      <c r="AK67" s="5">
        <v>31</v>
      </c>
      <c r="AL67" s="5">
        <v>28</v>
      </c>
      <c r="AM67" s="5">
        <v>27</v>
      </c>
      <c r="AN67" s="5">
        <v>14</v>
      </c>
      <c r="AO67" s="5">
        <v>18</v>
      </c>
      <c r="AP67" s="5">
        <v>21</v>
      </c>
      <c r="AQ67" s="5">
        <v>10</v>
      </c>
      <c r="AR67" s="5">
        <v>21</v>
      </c>
      <c r="AS67" s="5">
        <v>21</v>
      </c>
      <c r="AT67" s="5">
        <v>24</v>
      </c>
      <c r="AU67" s="5">
        <v>11</v>
      </c>
      <c r="AV67" s="5">
        <v>18</v>
      </c>
      <c r="AW67" s="5">
        <v>10</v>
      </c>
      <c r="AX67" s="5">
        <v>22</v>
      </c>
      <c r="AY67" s="5">
        <v>26</v>
      </c>
      <c r="AZ67" s="5">
        <v>18</v>
      </c>
      <c r="BA67" s="5">
        <v>20</v>
      </c>
      <c r="BB67" s="5">
        <v>31</v>
      </c>
      <c r="BC67" s="5">
        <v>24</v>
      </c>
      <c r="BD67" s="5">
        <v>20</v>
      </c>
      <c r="BE67" s="5">
        <v>11</v>
      </c>
      <c r="BF67" s="5">
        <v>28</v>
      </c>
      <c r="BG67" s="5">
        <v>16</v>
      </c>
      <c r="BH67" s="5">
        <v>35</v>
      </c>
      <c r="BI67" s="5">
        <v>20</v>
      </c>
      <c r="BJ67" s="5">
        <v>28</v>
      </c>
      <c r="BK67" s="5">
        <v>26</v>
      </c>
      <c r="BL67" s="5">
        <v>24</v>
      </c>
      <c r="BM67" s="5">
        <v>24</v>
      </c>
      <c r="BN67" s="5">
        <v>26</v>
      </c>
      <c r="BO67" s="5">
        <v>20</v>
      </c>
      <c r="BP67" s="5">
        <v>43</v>
      </c>
      <c r="BQ67" s="5">
        <v>22</v>
      </c>
      <c r="BR67" s="5">
        <v>47</v>
      </c>
      <c r="BS67" s="5">
        <v>34</v>
      </c>
      <c r="BT67" s="5">
        <v>23</v>
      </c>
      <c r="BU67" s="5">
        <v>25</v>
      </c>
      <c r="BV67" s="5">
        <v>35</v>
      </c>
      <c r="BW67" s="5">
        <v>17</v>
      </c>
      <c r="BX67" s="5">
        <v>26</v>
      </c>
      <c r="BY67" s="5">
        <v>22</v>
      </c>
      <c r="BZ67" s="5">
        <v>20</v>
      </c>
      <c r="CA67" s="5">
        <v>3</v>
      </c>
      <c r="CB67" s="5">
        <v>16</v>
      </c>
      <c r="CC67" s="5">
        <v>23</v>
      </c>
      <c r="CD67" s="5">
        <v>21</v>
      </c>
      <c r="CE67" s="5">
        <v>8</v>
      </c>
      <c r="CF67" s="5">
        <v>27</v>
      </c>
      <c r="CG67" s="5">
        <v>21</v>
      </c>
      <c r="CH67" s="5">
        <v>39</v>
      </c>
      <c r="CI67" s="5">
        <v>15</v>
      </c>
      <c r="CJ67">
        <v>15</v>
      </c>
      <c r="CK67">
        <v>10</v>
      </c>
      <c r="CL67">
        <v>18</v>
      </c>
      <c r="CM67">
        <v>24</v>
      </c>
      <c r="CN67" s="5">
        <v>4.29</v>
      </c>
      <c r="DX67" s="11"/>
      <c r="DY67" s="11"/>
      <c r="DZ67" s="11"/>
      <c r="EA67" s="12"/>
    </row>
    <row r="68" spans="1:131" ht="16.5" x14ac:dyDescent="0.3">
      <c r="A68" s="7" t="s">
        <v>18</v>
      </c>
      <c r="B68" t="s">
        <v>20</v>
      </c>
      <c r="C68">
        <v>300</v>
      </c>
      <c r="D68" s="5">
        <v>31.07</v>
      </c>
      <c r="E68" s="72">
        <v>0</v>
      </c>
      <c r="F68" s="72">
        <f>VLOOKUP(B68,遗传信息!$B:$F,5,FALSE)</f>
        <v>0</v>
      </c>
      <c r="G68" s="5">
        <v>25</v>
      </c>
      <c r="H68" s="5">
        <v>7.2</v>
      </c>
      <c r="I68" s="5">
        <v>6</v>
      </c>
      <c r="J68" s="5">
        <v>1417</v>
      </c>
      <c r="K68" s="72">
        <v>33.480000000000004</v>
      </c>
      <c r="L68" s="5">
        <v>102</v>
      </c>
      <c r="M68" s="5">
        <v>87</v>
      </c>
      <c r="N68" s="5">
        <v>107</v>
      </c>
      <c r="O68" s="5">
        <v>63</v>
      </c>
      <c r="P68" s="5">
        <v>77</v>
      </c>
      <c r="Q68" s="5">
        <v>76</v>
      </c>
      <c r="R68" s="5">
        <v>93</v>
      </c>
      <c r="S68" s="5">
        <v>75</v>
      </c>
      <c r="T68" s="5">
        <v>109</v>
      </c>
      <c r="U68" s="5">
        <v>94</v>
      </c>
      <c r="V68" s="5">
        <v>146</v>
      </c>
      <c r="W68" s="5">
        <v>100</v>
      </c>
      <c r="X68" s="5">
        <v>72</v>
      </c>
      <c r="Y68" s="5">
        <v>64</v>
      </c>
      <c r="Z68" s="5">
        <v>102</v>
      </c>
      <c r="AA68" s="5">
        <v>49</v>
      </c>
      <c r="AB68" s="5">
        <v>20</v>
      </c>
      <c r="AC68" s="5">
        <v>24</v>
      </c>
      <c r="AD68" s="5">
        <v>35</v>
      </c>
      <c r="AE68" s="5">
        <v>23</v>
      </c>
      <c r="AF68" s="5">
        <v>19</v>
      </c>
      <c r="AG68" s="5">
        <v>23</v>
      </c>
      <c r="AH68" s="5">
        <v>24</v>
      </c>
      <c r="AI68" s="5">
        <v>21</v>
      </c>
      <c r="AJ68" s="5">
        <v>21</v>
      </c>
      <c r="AK68" s="5">
        <v>31</v>
      </c>
      <c r="AL68" s="5">
        <v>28</v>
      </c>
      <c r="AM68" s="5">
        <v>27</v>
      </c>
      <c r="AN68" s="5">
        <v>14</v>
      </c>
      <c r="AO68" s="5">
        <v>18</v>
      </c>
      <c r="AP68" s="5">
        <v>21</v>
      </c>
      <c r="AQ68" s="5">
        <v>10</v>
      </c>
      <c r="AR68" s="5">
        <v>21</v>
      </c>
      <c r="AS68" s="5">
        <v>21</v>
      </c>
      <c r="AT68" s="5">
        <v>24</v>
      </c>
      <c r="AU68" s="5">
        <v>11</v>
      </c>
      <c r="AV68" s="5">
        <v>18</v>
      </c>
      <c r="AW68" s="5">
        <v>10</v>
      </c>
      <c r="AX68" s="5">
        <v>22</v>
      </c>
      <c r="AY68" s="5">
        <v>26</v>
      </c>
      <c r="AZ68" s="5">
        <v>18</v>
      </c>
      <c r="BA68" s="5">
        <v>20</v>
      </c>
      <c r="BB68" s="5">
        <v>31</v>
      </c>
      <c r="BC68" s="5">
        <v>24</v>
      </c>
      <c r="BD68" s="5">
        <v>20</v>
      </c>
      <c r="BE68" s="5">
        <v>11</v>
      </c>
      <c r="BF68" s="5">
        <v>28</v>
      </c>
      <c r="BG68" s="5">
        <v>16</v>
      </c>
      <c r="BH68" s="5">
        <v>35</v>
      </c>
      <c r="BI68" s="5">
        <v>20</v>
      </c>
      <c r="BJ68" s="5">
        <v>28</v>
      </c>
      <c r="BK68" s="5">
        <v>26</v>
      </c>
      <c r="BL68" s="5">
        <v>24</v>
      </c>
      <c r="BM68" s="5">
        <v>24</v>
      </c>
      <c r="BN68" s="5">
        <v>26</v>
      </c>
      <c r="BO68" s="5">
        <v>20</v>
      </c>
      <c r="BP68" s="5">
        <v>43</v>
      </c>
      <c r="BQ68" s="5">
        <v>22</v>
      </c>
      <c r="BR68" s="5">
        <v>47</v>
      </c>
      <c r="BS68" s="5">
        <v>34</v>
      </c>
      <c r="BT68" s="5">
        <v>23</v>
      </c>
      <c r="BU68" s="5">
        <v>25</v>
      </c>
      <c r="BV68" s="5">
        <v>35</v>
      </c>
      <c r="BW68" s="5">
        <v>17</v>
      </c>
      <c r="BX68" s="5">
        <v>26</v>
      </c>
      <c r="BY68" s="5">
        <v>22</v>
      </c>
      <c r="BZ68" s="5">
        <v>20</v>
      </c>
      <c r="CA68" s="5">
        <v>3</v>
      </c>
      <c r="CB68" s="5">
        <v>16</v>
      </c>
      <c r="CC68" s="5">
        <v>23</v>
      </c>
      <c r="CD68" s="5">
        <v>21</v>
      </c>
      <c r="CE68" s="5">
        <v>8</v>
      </c>
      <c r="CF68" s="5">
        <v>27</v>
      </c>
      <c r="CG68" s="5">
        <v>21</v>
      </c>
      <c r="CH68" s="5">
        <v>39</v>
      </c>
      <c r="CI68" s="5">
        <v>15</v>
      </c>
      <c r="CJ68">
        <v>15</v>
      </c>
      <c r="CK68">
        <v>10</v>
      </c>
      <c r="CL68">
        <v>18</v>
      </c>
      <c r="CM68">
        <v>24</v>
      </c>
      <c r="CN68" s="5">
        <v>0.67</v>
      </c>
      <c r="DX68" s="11"/>
      <c r="DY68" s="11"/>
      <c r="DZ68" s="11"/>
      <c r="EA68" s="12"/>
    </row>
    <row r="69" spans="1:131" ht="16.5" x14ac:dyDescent="0.3">
      <c r="A69" t="s">
        <v>18</v>
      </c>
      <c r="B69" t="s">
        <v>20</v>
      </c>
      <c r="C69">
        <v>300</v>
      </c>
      <c r="D69" s="5">
        <v>47.82</v>
      </c>
      <c r="E69" s="72">
        <v>0</v>
      </c>
      <c r="F69" s="72">
        <f>VLOOKUP(B69,遗传信息!$B:$F,5,FALSE)</f>
        <v>0</v>
      </c>
      <c r="G69" s="5">
        <v>25</v>
      </c>
      <c r="H69" s="5">
        <v>7.2</v>
      </c>
      <c r="I69" s="5">
        <v>6</v>
      </c>
      <c r="J69" s="5">
        <v>1417</v>
      </c>
      <c r="K69" s="72">
        <v>33.480000000000004</v>
      </c>
      <c r="L69" s="5">
        <v>102</v>
      </c>
      <c r="M69" s="5">
        <v>87</v>
      </c>
      <c r="N69" s="5">
        <v>107</v>
      </c>
      <c r="O69" s="5">
        <v>63</v>
      </c>
      <c r="P69" s="5">
        <v>77</v>
      </c>
      <c r="Q69" s="5">
        <v>76</v>
      </c>
      <c r="R69" s="5">
        <v>93</v>
      </c>
      <c r="S69" s="5">
        <v>75</v>
      </c>
      <c r="T69" s="5">
        <v>109</v>
      </c>
      <c r="U69" s="5">
        <v>94</v>
      </c>
      <c r="V69" s="5">
        <v>146</v>
      </c>
      <c r="W69" s="5">
        <v>100</v>
      </c>
      <c r="X69" s="5">
        <v>72</v>
      </c>
      <c r="Y69" s="5">
        <v>64</v>
      </c>
      <c r="Z69" s="5">
        <v>102</v>
      </c>
      <c r="AA69" s="5">
        <v>49</v>
      </c>
      <c r="AB69" s="5">
        <v>20</v>
      </c>
      <c r="AC69" s="5">
        <v>24</v>
      </c>
      <c r="AD69" s="5">
        <v>35</v>
      </c>
      <c r="AE69" s="5">
        <v>23</v>
      </c>
      <c r="AF69" s="5">
        <v>19</v>
      </c>
      <c r="AG69" s="5">
        <v>23</v>
      </c>
      <c r="AH69" s="5">
        <v>24</v>
      </c>
      <c r="AI69" s="5">
        <v>21</v>
      </c>
      <c r="AJ69" s="5">
        <v>21</v>
      </c>
      <c r="AK69" s="5">
        <v>31</v>
      </c>
      <c r="AL69" s="5">
        <v>28</v>
      </c>
      <c r="AM69" s="5">
        <v>27</v>
      </c>
      <c r="AN69" s="5">
        <v>14</v>
      </c>
      <c r="AO69" s="5">
        <v>18</v>
      </c>
      <c r="AP69" s="5">
        <v>21</v>
      </c>
      <c r="AQ69" s="5">
        <v>10</v>
      </c>
      <c r="AR69" s="5">
        <v>21</v>
      </c>
      <c r="AS69" s="5">
        <v>21</v>
      </c>
      <c r="AT69" s="5">
        <v>24</v>
      </c>
      <c r="AU69" s="5">
        <v>11</v>
      </c>
      <c r="AV69" s="5">
        <v>18</v>
      </c>
      <c r="AW69" s="5">
        <v>10</v>
      </c>
      <c r="AX69" s="5">
        <v>22</v>
      </c>
      <c r="AY69" s="5">
        <v>26</v>
      </c>
      <c r="AZ69" s="5">
        <v>18</v>
      </c>
      <c r="BA69" s="5">
        <v>20</v>
      </c>
      <c r="BB69" s="5">
        <v>31</v>
      </c>
      <c r="BC69" s="5">
        <v>24</v>
      </c>
      <c r="BD69" s="5">
        <v>20</v>
      </c>
      <c r="BE69" s="5">
        <v>11</v>
      </c>
      <c r="BF69" s="5">
        <v>28</v>
      </c>
      <c r="BG69" s="5">
        <v>16</v>
      </c>
      <c r="BH69" s="5">
        <v>35</v>
      </c>
      <c r="BI69" s="5">
        <v>20</v>
      </c>
      <c r="BJ69" s="5">
        <v>28</v>
      </c>
      <c r="BK69" s="5">
        <v>26</v>
      </c>
      <c r="BL69" s="5">
        <v>24</v>
      </c>
      <c r="BM69" s="5">
        <v>24</v>
      </c>
      <c r="BN69" s="5">
        <v>26</v>
      </c>
      <c r="BO69" s="5">
        <v>20</v>
      </c>
      <c r="BP69" s="5">
        <v>43</v>
      </c>
      <c r="BQ69" s="5">
        <v>22</v>
      </c>
      <c r="BR69" s="5">
        <v>47</v>
      </c>
      <c r="BS69" s="5">
        <v>34</v>
      </c>
      <c r="BT69" s="5">
        <v>23</v>
      </c>
      <c r="BU69" s="5">
        <v>25</v>
      </c>
      <c r="BV69" s="5">
        <v>35</v>
      </c>
      <c r="BW69" s="5">
        <v>17</v>
      </c>
      <c r="BX69" s="5">
        <v>26</v>
      </c>
      <c r="BY69" s="5">
        <v>22</v>
      </c>
      <c r="BZ69" s="5">
        <v>20</v>
      </c>
      <c r="CA69" s="5">
        <v>3</v>
      </c>
      <c r="CB69" s="5">
        <v>16</v>
      </c>
      <c r="CC69" s="5">
        <v>23</v>
      </c>
      <c r="CD69" s="5">
        <v>21</v>
      </c>
      <c r="CE69" s="5">
        <v>8</v>
      </c>
      <c r="CF69" s="5">
        <v>27</v>
      </c>
      <c r="CG69" s="5">
        <v>21</v>
      </c>
      <c r="CH69" s="5">
        <v>39</v>
      </c>
      <c r="CI69" s="5">
        <v>15</v>
      </c>
      <c r="CJ69">
        <v>15</v>
      </c>
      <c r="CK69">
        <v>10</v>
      </c>
      <c r="CL69">
        <v>18</v>
      </c>
      <c r="CM69">
        <v>24</v>
      </c>
      <c r="CN69" s="5">
        <v>1.71</v>
      </c>
      <c r="DX69" s="11"/>
      <c r="DY69" s="11"/>
      <c r="DZ69" s="11"/>
      <c r="EA69" s="12"/>
    </row>
    <row r="70" spans="1:131" ht="16.5" x14ac:dyDescent="0.3">
      <c r="A70" t="s">
        <v>18</v>
      </c>
      <c r="B70" t="s">
        <v>20</v>
      </c>
      <c r="C70">
        <v>300</v>
      </c>
      <c r="D70" s="5">
        <v>70.37</v>
      </c>
      <c r="E70" s="72">
        <v>0</v>
      </c>
      <c r="F70" s="72">
        <f>VLOOKUP(B70,遗传信息!$B:$F,5,FALSE)</f>
        <v>0</v>
      </c>
      <c r="G70" s="5">
        <v>25</v>
      </c>
      <c r="H70" s="5">
        <v>7.2</v>
      </c>
      <c r="I70" s="5">
        <v>6</v>
      </c>
      <c r="J70" s="5">
        <v>1417</v>
      </c>
      <c r="K70" s="72">
        <v>33.480000000000004</v>
      </c>
      <c r="L70" s="5">
        <v>102</v>
      </c>
      <c r="M70" s="5">
        <v>87</v>
      </c>
      <c r="N70" s="5">
        <v>107</v>
      </c>
      <c r="O70" s="5">
        <v>63</v>
      </c>
      <c r="P70" s="5">
        <v>77</v>
      </c>
      <c r="Q70" s="5">
        <v>76</v>
      </c>
      <c r="R70" s="5">
        <v>93</v>
      </c>
      <c r="S70" s="5">
        <v>75</v>
      </c>
      <c r="T70" s="5">
        <v>109</v>
      </c>
      <c r="U70" s="5">
        <v>94</v>
      </c>
      <c r="V70" s="5">
        <v>146</v>
      </c>
      <c r="W70" s="5">
        <v>100</v>
      </c>
      <c r="X70" s="5">
        <v>72</v>
      </c>
      <c r="Y70" s="5">
        <v>64</v>
      </c>
      <c r="Z70" s="5">
        <v>102</v>
      </c>
      <c r="AA70" s="5">
        <v>49</v>
      </c>
      <c r="AB70" s="5">
        <v>20</v>
      </c>
      <c r="AC70" s="5">
        <v>24</v>
      </c>
      <c r="AD70" s="5">
        <v>35</v>
      </c>
      <c r="AE70" s="5">
        <v>23</v>
      </c>
      <c r="AF70" s="5">
        <v>19</v>
      </c>
      <c r="AG70" s="5">
        <v>23</v>
      </c>
      <c r="AH70" s="5">
        <v>24</v>
      </c>
      <c r="AI70" s="5">
        <v>21</v>
      </c>
      <c r="AJ70" s="5">
        <v>21</v>
      </c>
      <c r="AK70" s="5">
        <v>31</v>
      </c>
      <c r="AL70" s="5">
        <v>28</v>
      </c>
      <c r="AM70" s="5">
        <v>27</v>
      </c>
      <c r="AN70" s="5">
        <v>14</v>
      </c>
      <c r="AO70" s="5">
        <v>18</v>
      </c>
      <c r="AP70" s="5">
        <v>21</v>
      </c>
      <c r="AQ70" s="5">
        <v>10</v>
      </c>
      <c r="AR70" s="5">
        <v>21</v>
      </c>
      <c r="AS70" s="5">
        <v>21</v>
      </c>
      <c r="AT70" s="5">
        <v>24</v>
      </c>
      <c r="AU70" s="5">
        <v>11</v>
      </c>
      <c r="AV70" s="5">
        <v>18</v>
      </c>
      <c r="AW70" s="5">
        <v>10</v>
      </c>
      <c r="AX70" s="5">
        <v>22</v>
      </c>
      <c r="AY70" s="5">
        <v>26</v>
      </c>
      <c r="AZ70" s="5">
        <v>18</v>
      </c>
      <c r="BA70" s="5">
        <v>20</v>
      </c>
      <c r="BB70" s="5">
        <v>31</v>
      </c>
      <c r="BC70" s="5">
        <v>24</v>
      </c>
      <c r="BD70" s="5">
        <v>20</v>
      </c>
      <c r="BE70" s="5">
        <v>11</v>
      </c>
      <c r="BF70" s="5">
        <v>28</v>
      </c>
      <c r="BG70" s="5">
        <v>16</v>
      </c>
      <c r="BH70" s="5">
        <v>35</v>
      </c>
      <c r="BI70" s="5">
        <v>20</v>
      </c>
      <c r="BJ70" s="5">
        <v>28</v>
      </c>
      <c r="BK70" s="5">
        <v>26</v>
      </c>
      <c r="BL70" s="5">
        <v>24</v>
      </c>
      <c r="BM70" s="5">
        <v>24</v>
      </c>
      <c r="BN70" s="5">
        <v>26</v>
      </c>
      <c r="BO70" s="5">
        <v>20</v>
      </c>
      <c r="BP70" s="5">
        <v>43</v>
      </c>
      <c r="BQ70" s="5">
        <v>22</v>
      </c>
      <c r="BR70" s="5">
        <v>47</v>
      </c>
      <c r="BS70" s="5">
        <v>34</v>
      </c>
      <c r="BT70" s="5">
        <v>23</v>
      </c>
      <c r="BU70" s="5">
        <v>25</v>
      </c>
      <c r="BV70" s="5">
        <v>35</v>
      </c>
      <c r="BW70" s="5">
        <v>17</v>
      </c>
      <c r="BX70" s="5">
        <v>26</v>
      </c>
      <c r="BY70" s="5">
        <v>22</v>
      </c>
      <c r="BZ70" s="5">
        <v>20</v>
      </c>
      <c r="CA70" s="5">
        <v>3</v>
      </c>
      <c r="CB70" s="5">
        <v>16</v>
      </c>
      <c r="CC70" s="5">
        <v>23</v>
      </c>
      <c r="CD70" s="5">
        <v>21</v>
      </c>
      <c r="CE70" s="5">
        <v>8</v>
      </c>
      <c r="CF70" s="5">
        <v>27</v>
      </c>
      <c r="CG70" s="5">
        <v>21</v>
      </c>
      <c r="CH70" s="5">
        <v>39</v>
      </c>
      <c r="CI70" s="5">
        <v>15</v>
      </c>
      <c r="CJ70">
        <v>15</v>
      </c>
      <c r="CK70">
        <v>10</v>
      </c>
      <c r="CL70">
        <v>18</v>
      </c>
      <c r="CM70">
        <v>24</v>
      </c>
      <c r="CN70" s="5">
        <v>3.05</v>
      </c>
      <c r="DX70" s="11"/>
      <c r="DY70" s="11"/>
      <c r="DZ70" s="11"/>
      <c r="EA70" s="12"/>
    </row>
    <row r="71" spans="1:131" ht="16.5" x14ac:dyDescent="0.3">
      <c r="A71" t="s">
        <v>18</v>
      </c>
      <c r="B71" t="s">
        <v>21</v>
      </c>
      <c r="C71">
        <v>222</v>
      </c>
      <c r="D71" s="5">
        <v>3.1</v>
      </c>
      <c r="E71" s="72">
        <v>0</v>
      </c>
      <c r="F71" s="72">
        <f>VLOOKUP(B71,遗传信息!$B:$F,5,FALSE)</f>
        <v>0</v>
      </c>
      <c r="G71" s="5">
        <v>25</v>
      </c>
      <c r="H71" s="5">
        <v>7.2</v>
      </c>
      <c r="I71" s="5">
        <v>5</v>
      </c>
      <c r="J71" s="5">
        <v>1526</v>
      </c>
      <c r="K71" s="72">
        <v>33.909999999999997</v>
      </c>
      <c r="L71" s="5">
        <v>107</v>
      </c>
      <c r="M71" s="5">
        <v>95</v>
      </c>
      <c r="N71" s="5">
        <v>112</v>
      </c>
      <c r="O71" s="5">
        <v>68</v>
      </c>
      <c r="P71" s="5">
        <v>83</v>
      </c>
      <c r="Q71" s="5">
        <v>80</v>
      </c>
      <c r="R71" s="5">
        <v>99</v>
      </c>
      <c r="S71" s="5">
        <v>81</v>
      </c>
      <c r="T71" s="5">
        <v>115</v>
      </c>
      <c r="U71" s="5">
        <v>99</v>
      </c>
      <c r="V71" s="5">
        <v>159</v>
      </c>
      <c r="W71" s="5">
        <v>107</v>
      </c>
      <c r="X71" s="5">
        <v>76</v>
      </c>
      <c r="Y71" s="5">
        <v>70</v>
      </c>
      <c r="Z71" s="5">
        <v>110</v>
      </c>
      <c r="AA71" s="5">
        <v>54</v>
      </c>
      <c r="AB71" s="5">
        <v>20</v>
      </c>
      <c r="AC71" s="5">
        <v>28</v>
      </c>
      <c r="AD71" s="5">
        <v>35</v>
      </c>
      <c r="AE71" s="5">
        <v>23</v>
      </c>
      <c r="AF71" s="5">
        <v>22</v>
      </c>
      <c r="AG71" s="5">
        <v>25</v>
      </c>
      <c r="AH71" s="5">
        <v>26</v>
      </c>
      <c r="AI71" s="5">
        <v>22</v>
      </c>
      <c r="AJ71" s="5">
        <v>22</v>
      </c>
      <c r="AK71" s="5">
        <v>29</v>
      </c>
      <c r="AL71" s="5">
        <v>31</v>
      </c>
      <c r="AM71" s="5">
        <v>30</v>
      </c>
      <c r="AN71" s="5">
        <v>14</v>
      </c>
      <c r="AO71" s="5">
        <v>20</v>
      </c>
      <c r="AP71" s="5">
        <v>22</v>
      </c>
      <c r="AQ71" s="5">
        <v>12</v>
      </c>
      <c r="AR71" s="5">
        <v>22</v>
      </c>
      <c r="AS71" s="5">
        <v>24</v>
      </c>
      <c r="AT71" s="5">
        <v>25</v>
      </c>
      <c r="AU71" s="5">
        <v>12</v>
      </c>
      <c r="AV71" s="5">
        <v>18</v>
      </c>
      <c r="AW71" s="5">
        <v>10</v>
      </c>
      <c r="AX71" s="5">
        <v>23</v>
      </c>
      <c r="AY71" s="5">
        <v>29</v>
      </c>
      <c r="AZ71" s="5">
        <v>18</v>
      </c>
      <c r="BA71" s="5">
        <v>21</v>
      </c>
      <c r="BB71" s="5">
        <v>34</v>
      </c>
      <c r="BC71" s="5">
        <v>26</v>
      </c>
      <c r="BD71" s="5">
        <v>20</v>
      </c>
      <c r="BE71" s="5">
        <v>13</v>
      </c>
      <c r="BF71" s="5">
        <v>32</v>
      </c>
      <c r="BG71" s="5">
        <v>16</v>
      </c>
      <c r="BH71" s="5">
        <v>37</v>
      </c>
      <c r="BI71" s="5">
        <v>21</v>
      </c>
      <c r="BJ71" s="5">
        <v>28</v>
      </c>
      <c r="BK71" s="5">
        <v>29</v>
      </c>
      <c r="BL71" s="5">
        <v>24</v>
      </c>
      <c r="BM71" s="5">
        <v>24</v>
      </c>
      <c r="BN71" s="5">
        <v>28</v>
      </c>
      <c r="BO71" s="5">
        <v>22</v>
      </c>
      <c r="BP71" s="5">
        <v>44</v>
      </c>
      <c r="BQ71" s="5">
        <v>28</v>
      </c>
      <c r="BR71" s="5">
        <v>51</v>
      </c>
      <c r="BS71" s="5">
        <v>36</v>
      </c>
      <c r="BT71" s="5">
        <v>25</v>
      </c>
      <c r="BU71" s="5">
        <v>26</v>
      </c>
      <c r="BV71" s="5">
        <v>36</v>
      </c>
      <c r="BW71" s="5">
        <v>19</v>
      </c>
      <c r="BX71" s="5">
        <v>28</v>
      </c>
      <c r="BY71" s="5">
        <v>22</v>
      </c>
      <c r="BZ71" s="5">
        <v>23</v>
      </c>
      <c r="CA71" s="5">
        <v>3</v>
      </c>
      <c r="CB71" s="5">
        <v>19</v>
      </c>
      <c r="CC71" s="5">
        <v>23</v>
      </c>
      <c r="CD71" s="5">
        <v>22</v>
      </c>
      <c r="CE71" s="5">
        <v>8</v>
      </c>
      <c r="CF71" s="5">
        <v>31</v>
      </c>
      <c r="CG71" s="5">
        <v>21</v>
      </c>
      <c r="CH71" s="5">
        <v>43</v>
      </c>
      <c r="CI71" s="5">
        <v>15</v>
      </c>
      <c r="CJ71">
        <v>16</v>
      </c>
      <c r="CK71">
        <v>11</v>
      </c>
      <c r="CL71">
        <v>19</v>
      </c>
      <c r="CM71">
        <v>28</v>
      </c>
      <c r="CN71" s="5">
        <v>1</v>
      </c>
      <c r="DX71" s="11"/>
      <c r="DY71" s="11"/>
      <c r="DZ71" s="11"/>
      <c r="EA71" s="12"/>
    </row>
    <row r="72" spans="1:131" ht="16.5" x14ac:dyDescent="0.3">
      <c r="A72" t="s">
        <v>18</v>
      </c>
      <c r="B72" t="s">
        <v>21</v>
      </c>
      <c r="C72">
        <v>222</v>
      </c>
      <c r="D72" s="5">
        <v>4.8</v>
      </c>
      <c r="E72" s="72">
        <v>0</v>
      </c>
      <c r="F72" s="72">
        <f>VLOOKUP(B72,遗传信息!$B:$F,5,FALSE)</f>
        <v>0</v>
      </c>
      <c r="G72" s="5">
        <v>25</v>
      </c>
      <c r="H72" s="5">
        <v>7.2</v>
      </c>
      <c r="I72" s="5">
        <v>5</v>
      </c>
      <c r="J72" s="5">
        <v>1526</v>
      </c>
      <c r="K72" s="72">
        <v>33.909999999999997</v>
      </c>
      <c r="L72" s="5">
        <v>107</v>
      </c>
      <c r="M72" s="5">
        <v>95</v>
      </c>
      <c r="N72" s="5">
        <v>112</v>
      </c>
      <c r="O72" s="5">
        <v>68</v>
      </c>
      <c r="P72" s="5">
        <v>83</v>
      </c>
      <c r="Q72" s="5">
        <v>80</v>
      </c>
      <c r="R72" s="5">
        <v>99</v>
      </c>
      <c r="S72" s="5">
        <v>81</v>
      </c>
      <c r="T72" s="5">
        <v>115</v>
      </c>
      <c r="U72" s="5">
        <v>99</v>
      </c>
      <c r="V72" s="5">
        <v>159</v>
      </c>
      <c r="W72" s="5">
        <v>107</v>
      </c>
      <c r="X72" s="5">
        <v>76</v>
      </c>
      <c r="Y72" s="5">
        <v>70</v>
      </c>
      <c r="Z72" s="5">
        <v>110</v>
      </c>
      <c r="AA72" s="5">
        <v>54</v>
      </c>
      <c r="AB72" s="5">
        <v>20</v>
      </c>
      <c r="AC72" s="5">
        <v>28</v>
      </c>
      <c r="AD72" s="5">
        <v>35</v>
      </c>
      <c r="AE72" s="5">
        <v>23</v>
      </c>
      <c r="AF72" s="5">
        <v>22</v>
      </c>
      <c r="AG72" s="5">
        <v>25</v>
      </c>
      <c r="AH72" s="5">
        <v>26</v>
      </c>
      <c r="AI72" s="5">
        <v>22</v>
      </c>
      <c r="AJ72" s="5">
        <v>22</v>
      </c>
      <c r="AK72" s="5">
        <v>29</v>
      </c>
      <c r="AL72" s="5">
        <v>31</v>
      </c>
      <c r="AM72" s="5">
        <v>30</v>
      </c>
      <c r="AN72" s="5">
        <v>14</v>
      </c>
      <c r="AO72" s="5">
        <v>20</v>
      </c>
      <c r="AP72" s="5">
        <v>22</v>
      </c>
      <c r="AQ72" s="5">
        <v>12</v>
      </c>
      <c r="AR72" s="5">
        <v>22</v>
      </c>
      <c r="AS72" s="5">
        <v>24</v>
      </c>
      <c r="AT72" s="5">
        <v>25</v>
      </c>
      <c r="AU72" s="5">
        <v>12</v>
      </c>
      <c r="AV72" s="5">
        <v>18</v>
      </c>
      <c r="AW72" s="5">
        <v>10</v>
      </c>
      <c r="AX72" s="5">
        <v>23</v>
      </c>
      <c r="AY72" s="5">
        <v>29</v>
      </c>
      <c r="AZ72" s="5">
        <v>18</v>
      </c>
      <c r="BA72" s="5">
        <v>21</v>
      </c>
      <c r="BB72" s="5">
        <v>34</v>
      </c>
      <c r="BC72" s="5">
        <v>26</v>
      </c>
      <c r="BD72" s="5">
        <v>20</v>
      </c>
      <c r="BE72" s="5">
        <v>13</v>
      </c>
      <c r="BF72" s="5">
        <v>32</v>
      </c>
      <c r="BG72" s="5">
        <v>16</v>
      </c>
      <c r="BH72" s="5">
        <v>37</v>
      </c>
      <c r="BI72" s="5">
        <v>21</v>
      </c>
      <c r="BJ72" s="5">
        <v>28</v>
      </c>
      <c r="BK72" s="5">
        <v>29</v>
      </c>
      <c r="BL72" s="5">
        <v>24</v>
      </c>
      <c r="BM72" s="5">
        <v>24</v>
      </c>
      <c r="BN72" s="5">
        <v>28</v>
      </c>
      <c r="BO72" s="5">
        <v>22</v>
      </c>
      <c r="BP72" s="5">
        <v>44</v>
      </c>
      <c r="BQ72" s="5">
        <v>28</v>
      </c>
      <c r="BR72" s="5">
        <v>51</v>
      </c>
      <c r="BS72" s="5">
        <v>36</v>
      </c>
      <c r="BT72" s="5">
        <v>25</v>
      </c>
      <c r="BU72" s="5">
        <v>26</v>
      </c>
      <c r="BV72" s="5">
        <v>36</v>
      </c>
      <c r="BW72" s="5">
        <v>19</v>
      </c>
      <c r="BX72" s="5">
        <v>28</v>
      </c>
      <c r="BY72" s="5">
        <v>22</v>
      </c>
      <c r="BZ72" s="5">
        <v>23</v>
      </c>
      <c r="CA72" s="5">
        <v>3</v>
      </c>
      <c r="CB72" s="5">
        <v>19</v>
      </c>
      <c r="CC72" s="5">
        <v>23</v>
      </c>
      <c r="CD72" s="5">
        <v>22</v>
      </c>
      <c r="CE72" s="5">
        <v>8</v>
      </c>
      <c r="CF72" s="5">
        <v>31</v>
      </c>
      <c r="CG72" s="5">
        <v>21</v>
      </c>
      <c r="CH72" s="5">
        <v>43</v>
      </c>
      <c r="CI72" s="5">
        <v>15</v>
      </c>
      <c r="CJ72">
        <v>16</v>
      </c>
      <c r="CK72">
        <v>11</v>
      </c>
      <c r="CL72">
        <v>19</v>
      </c>
      <c r="CM72">
        <v>28</v>
      </c>
      <c r="CN72" s="5">
        <v>2</v>
      </c>
      <c r="DX72" s="11"/>
      <c r="DY72" s="11"/>
      <c r="DZ72" s="11"/>
      <c r="EA72" s="12"/>
    </row>
    <row r="73" spans="1:131" ht="16.5" x14ac:dyDescent="0.3">
      <c r="A73" t="s">
        <v>18</v>
      </c>
      <c r="B73" t="s">
        <v>21</v>
      </c>
      <c r="C73">
        <v>222</v>
      </c>
      <c r="D73" s="5">
        <v>5.9</v>
      </c>
      <c r="E73" s="72">
        <v>0</v>
      </c>
      <c r="F73" s="72">
        <f>VLOOKUP(B73,遗传信息!$B:$F,5,FALSE)</f>
        <v>0</v>
      </c>
      <c r="G73" s="5">
        <v>25</v>
      </c>
      <c r="H73" s="5">
        <v>7.2</v>
      </c>
      <c r="I73" s="5">
        <v>5</v>
      </c>
      <c r="J73" s="5">
        <v>1526</v>
      </c>
      <c r="K73" s="72">
        <v>33.909999999999997</v>
      </c>
      <c r="L73" s="5">
        <v>107</v>
      </c>
      <c r="M73" s="5">
        <v>95</v>
      </c>
      <c r="N73" s="5">
        <v>112</v>
      </c>
      <c r="O73" s="5">
        <v>68</v>
      </c>
      <c r="P73" s="5">
        <v>83</v>
      </c>
      <c r="Q73" s="5">
        <v>80</v>
      </c>
      <c r="R73" s="5">
        <v>99</v>
      </c>
      <c r="S73" s="5">
        <v>81</v>
      </c>
      <c r="T73" s="5">
        <v>115</v>
      </c>
      <c r="U73" s="5">
        <v>99</v>
      </c>
      <c r="V73" s="5">
        <v>159</v>
      </c>
      <c r="W73" s="5">
        <v>107</v>
      </c>
      <c r="X73" s="5">
        <v>76</v>
      </c>
      <c r="Y73" s="5">
        <v>70</v>
      </c>
      <c r="Z73" s="5">
        <v>110</v>
      </c>
      <c r="AA73" s="5">
        <v>54</v>
      </c>
      <c r="AB73" s="5">
        <v>20</v>
      </c>
      <c r="AC73" s="5">
        <v>28</v>
      </c>
      <c r="AD73" s="5">
        <v>35</v>
      </c>
      <c r="AE73" s="5">
        <v>23</v>
      </c>
      <c r="AF73" s="5">
        <v>22</v>
      </c>
      <c r="AG73" s="5">
        <v>25</v>
      </c>
      <c r="AH73" s="5">
        <v>26</v>
      </c>
      <c r="AI73" s="5">
        <v>22</v>
      </c>
      <c r="AJ73" s="5">
        <v>22</v>
      </c>
      <c r="AK73" s="5">
        <v>29</v>
      </c>
      <c r="AL73" s="5">
        <v>31</v>
      </c>
      <c r="AM73" s="5">
        <v>30</v>
      </c>
      <c r="AN73" s="5">
        <v>14</v>
      </c>
      <c r="AO73" s="5">
        <v>20</v>
      </c>
      <c r="AP73" s="5">
        <v>22</v>
      </c>
      <c r="AQ73" s="5">
        <v>12</v>
      </c>
      <c r="AR73" s="5">
        <v>22</v>
      </c>
      <c r="AS73" s="5">
        <v>24</v>
      </c>
      <c r="AT73" s="5">
        <v>25</v>
      </c>
      <c r="AU73" s="5">
        <v>12</v>
      </c>
      <c r="AV73" s="5">
        <v>18</v>
      </c>
      <c r="AW73" s="5">
        <v>10</v>
      </c>
      <c r="AX73" s="5">
        <v>23</v>
      </c>
      <c r="AY73" s="5">
        <v>29</v>
      </c>
      <c r="AZ73" s="5">
        <v>18</v>
      </c>
      <c r="BA73" s="5">
        <v>21</v>
      </c>
      <c r="BB73" s="5">
        <v>34</v>
      </c>
      <c r="BC73" s="5">
        <v>26</v>
      </c>
      <c r="BD73" s="5">
        <v>20</v>
      </c>
      <c r="BE73" s="5">
        <v>13</v>
      </c>
      <c r="BF73" s="5">
        <v>32</v>
      </c>
      <c r="BG73" s="5">
        <v>16</v>
      </c>
      <c r="BH73" s="5">
        <v>37</v>
      </c>
      <c r="BI73" s="5">
        <v>21</v>
      </c>
      <c r="BJ73" s="5">
        <v>28</v>
      </c>
      <c r="BK73" s="5">
        <v>29</v>
      </c>
      <c r="BL73" s="5">
        <v>24</v>
      </c>
      <c r="BM73" s="5">
        <v>24</v>
      </c>
      <c r="BN73" s="5">
        <v>28</v>
      </c>
      <c r="BO73" s="5">
        <v>22</v>
      </c>
      <c r="BP73" s="5">
        <v>44</v>
      </c>
      <c r="BQ73" s="5">
        <v>28</v>
      </c>
      <c r="BR73" s="5">
        <v>51</v>
      </c>
      <c r="BS73" s="5">
        <v>36</v>
      </c>
      <c r="BT73" s="5">
        <v>25</v>
      </c>
      <c r="BU73" s="5">
        <v>26</v>
      </c>
      <c r="BV73" s="5">
        <v>36</v>
      </c>
      <c r="BW73" s="5">
        <v>19</v>
      </c>
      <c r="BX73" s="5">
        <v>28</v>
      </c>
      <c r="BY73" s="5">
        <v>22</v>
      </c>
      <c r="BZ73" s="5">
        <v>23</v>
      </c>
      <c r="CA73" s="5">
        <v>3</v>
      </c>
      <c r="CB73" s="5">
        <v>19</v>
      </c>
      <c r="CC73" s="5">
        <v>23</v>
      </c>
      <c r="CD73" s="5">
        <v>22</v>
      </c>
      <c r="CE73" s="5">
        <v>8</v>
      </c>
      <c r="CF73" s="5">
        <v>31</v>
      </c>
      <c r="CG73" s="5">
        <v>21</v>
      </c>
      <c r="CH73" s="5">
        <v>43</v>
      </c>
      <c r="CI73" s="5">
        <v>15</v>
      </c>
      <c r="CJ73">
        <v>16</v>
      </c>
      <c r="CK73">
        <v>11</v>
      </c>
      <c r="CL73">
        <v>19</v>
      </c>
      <c r="CM73">
        <v>28</v>
      </c>
      <c r="CN73" s="5">
        <v>3</v>
      </c>
      <c r="DX73" s="11"/>
      <c r="DY73" s="11"/>
      <c r="DZ73" s="11"/>
      <c r="EA73" s="12"/>
    </row>
    <row r="74" spans="1:131" ht="16.5" x14ac:dyDescent="0.3">
      <c r="A74" t="s">
        <v>18</v>
      </c>
      <c r="B74" t="s">
        <v>21</v>
      </c>
      <c r="C74">
        <v>222</v>
      </c>
      <c r="D74" s="5">
        <v>7.5</v>
      </c>
      <c r="E74" s="72">
        <v>0</v>
      </c>
      <c r="F74" s="72">
        <f>VLOOKUP(B74,遗传信息!$B:$F,5,FALSE)</f>
        <v>0</v>
      </c>
      <c r="G74" s="5">
        <v>25</v>
      </c>
      <c r="H74" s="5">
        <v>7.2</v>
      </c>
      <c r="I74" s="5">
        <v>5</v>
      </c>
      <c r="J74" s="5">
        <v>1526</v>
      </c>
      <c r="K74" s="72">
        <v>33.909999999999997</v>
      </c>
      <c r="L74" s="5">
        <v>107</v>
      </c>
      <c r="M74" s="5">
        <v>95</v>
      </c>
      <c r="N74" s="5">
        <v>112</v>
      </c>
      <c r="O74" s="5">
        <v>68</v>
      </c>
      <c r="P74" s="5">
        <v>83</v>
      </c>
      <c r="Q74" s="5">
        <v>80</v>
      </c>
      <c r="R74" s="5">
        <v>99</v>
      </c>
      <c r="S74" s="5">
        <v>81</v>
      </c>
      <c r="T74" s="5">
        <v>115</v>
      </c>
      <c r="U74" s="5">
        <v>99</v>
      </c>
      <c r="V74" s="5">
        <v>159</v>
      </c>
      <c r="W74" s="5">
        <v>107</v>
      </c>
      <c r="X74" s="5">
        <v>76</v>
      </c>
      <c r="Y74" s="5">
        <v>70</v>
      </c>
      <c r="Z74" s="5">
        <v>110</v>
      </c>
      <c r="AA74" s="5">
        <v>54</v>
      </c>
      <c r="AB74" s="5">
        <v>20</v>
      </c>
      <c r="AC74" s="5">
        <v>28</v>
      </c>
      <c r="AD74" s="5">
        <v>35</v>
      </c>
      <c r="AE74" s="5">
        <v>23</v>
      </c>
      <c r="AF74" s="5">
        <v>22</v>
      </c>
      <c r="AG74" s="5">
        <v>25</v>
      </c>
      <c r="AH74" s="5">
        <v>26</v>
      </c>
      <c r="AI74" s="5">
        <v>22</v>
      </c>
      <c r="AJ74" s="5">
        <v>22</v>
      </c>
      <c r="AK74" s="5">
        <v>29</v>
      </c>
      <c r="AL74" s="5">
        <v>31</v>
      </c>
      <c r="AM74" s="5">
        <v>30</v>
      </c>
      <c r="AN74" s="5">
        <v>14</v>
      </c>
      <c r="AO74" s="5">
        <v>20</v>
      </c>
      <c r="AP74" s="5">
        <v>22</v>
      </c>
      <c r="AQ74" s="5">
        <v>12</v>
      </c>
      <c r="AR74" s="5">
        <v>22</v>
      </c>
      <c r="AS74" s="5">
        <v>24</v>
      </c>
      <c r="AT74" s="5">
        <v>25</v>
      </c>
      <c r="AU74" s="5">
        <v>12</v>
      </c>
      <c r="AV74" s="5">
        <v>18</v>
      </c>
      <c r="AW74" s="5">
        <v>10</v>
      </c>
      <c r="AX74" s="5">
        <v>23</v>
      </c>
      <c r="AY74" s="5">
        <v>29</v>
      </c>
      <c r="AZ74" s="5">
        <v>18</v>
      </c>
      <c r="BA74" s="5">
        <v>21</v>
      </c>
      <c r="BB74" s="5">
        <v>34</v>
      </c>
      <c r="BC74" s="5">
        <v>26</v>
      </c>
      <c r="BD74" s="5">
        <v>20</v>
      </c>
      <c r="BE74" s="5">
        <v>13</v>
      </c>
      <c r="BF74" s="5">
        <v>32</v>
      </c>
      <c r="BG74" s="5">
        <v>16</v>
      </c>
      <c r="BH74" s="5">
        <v>37</v>
      </c>
      <c r="BI74" s="5">
        <v>21</v>
      </c>
      <c r="BJ74" s="5">
        <v>28</v>
      </c>
      <c r="BK74" s="5">
        <v>29</v>
      </c>
      <c r="BL74" s="5">
        <v>24</v>
      </c>
      <c r="BM74" s="5">
        <v>24</v>
      </c>
      <c r="BN74" s="5">
        <v>28</v>
      </c>
      <c r="BO74" s="5">
        <v>22</v>
      </c>
      <c r="BP74" s="5">
        <v>44</v>
      </c>
      <c r="BQ74" s="5">
        <v>28</v>
      </c>
      <c r="BR74" s="5">
        <v>51</v>
      </c>
      <c r="BS74" s="5">
        <v>36</v>
      </c>
      <c r="BT74" s="5">
        <v>25</v>
      </c>
      <c r="BU74" s="5">
        <v>26</v>
      </c>
      <c r="BV74" s="5">
        <v>36</v>
      </c>
      <c r="BW74" s="5">
        <v>19</v>
      </c>
      <c r="BX74" s="5">
        <v>28</v>
      </c>
      <c r="BY74" s="5">
        <v>22</v>
      </c>
      <c r="BZ74" s="5">
        <v>23</v>
      </c>
      <c r="CA74" s="5">
        <v>3</v>
      </c>
      <c r="CB74" s="5">
        <v>19</v>
      </c>
      <c r="CC74" s="5">
        <v>23</v>
      </c>
      <c r="CD74" s="5">
        <v>22</v>
      </c>
      <c r="CE74" s="5">
        <v>8</v>
      </c>
      <c r="CF74" s="5">
        <v>31</v>
      </c>
      <c r="CG74" s="5">
        <v>21</v>
      </c>
      <c r="CH74" s="5">
        <v>43</v>
      </c>
      <c r="CI74" s="5">
        <v>15</v>
      </c>
      <c r="CJ74">
        <v>16</v>
      </c>
      <c r="CK74">
        <v>11</v>
      </c>
      <c r="CL74">
        <v>19</v>
      </c>
      <c r="CM74">
        <v>28</v>
      </c>
      <c r="CN74" s="5">
        <v>4</v>
      </c>
      <c r="DX74" s="11"/>
      <c r="DY74" s="11"/>
      <c r="DZ74" s="11"/>
      <c r="EA74" s="12"/>
    </row>
    <row r="75" spans="1:131" ht="16.5" x14ac:dyDescent="0.3">
      <c r="A75" t="s">
        <v>26</v>
      </c>
      <c r="B75" t="s">
        <v>25</v>
      </c>
      <c r="C75">
        <v>254</v>
      </c>
      <c r="D75" s="5">
        <v>4.4000000000000004</v>
      </c>
      <c r="E75" s="72">
        <v>0</v>
      </c>
      <c r="F75" s="72">
        <f>VLOOKUP(B75,遗传信息!$B:$F,5,FALSE)</f>
        <v>1</v>
      </c>
      <c r="G75" s="5">
        <v>25</v>
      </c>
      <c r="H75" s="5">
        <v>7.2</v>
      </c>
      <c r="I75" s="5">
        <v>5</v>
      </c>
      <c r="J75" s="5">
        <v>989</v>
      </c>
      <c r="K75" s="72">
        <v>67.14</v>
      </c>
      <c r="L75" s="5">
        <v>86</v>
      </c>
      <c r="M75" s="5">
        <v>61</v>
      </c>
      <c r="N75" s="5">
        <v>74</v>
      </c>
      <c r="O75" s="5">
        <v>47</v>
      </c>
      <c r="P75" s="5">
        <v>52</v>
      </c>
      <c r="Q75" s="5">
        <v>46</v>
      </c>
      <c r="R75" s="5">
        <v>64</v>
      </c>
      <c r="S75" s="5">
        <v>50</v>
      </c>
      <c r="T75" s="5">
        <v>78</v>
      </c>
      <c r="U75" s="5">
        <v>66</v>
      </c>
      <c r="V75" s="5">
        <v>83</v>
      </c>
      <c r="W75" s="5">
        <v>67</v>
      </c>
      <c r="X75" s="5">
        <v>52</v>
      </c>
      <c r="Y75" s="5">
        <v>39</v>
      </c>
      <c r="Z75" s="5">
        <v>73</v>
      </c>
      <c r="AA75" s="5">
        <v>50</v>
      </c>
      <c r="AB75" s="5">
        <v>22</v>
      </c>
      <c r="AC75" s="5">
        <v>25</v>
      </c>
      <c r="AD75" s="5">
        <v>26</v>
      </c>
      <c r="AE75" s="5">
        <v>12</v>
      </c>
      <c r="AF75" s="5">
        <v>11</v>
      </c>
      <c r="AG75" s="5">
        <v>14</v>
      </c>
      <c r="AH75" s="5">
        <v>20</v>
      </c>
      <c r="AI75" s="5">
        <v>16</v>
      </c>
      <c r="AJ75" s="5">
        <v>18</v>
      </c>
      <c r="AK75" s="5">
        <v>22</v>
      </c>
      <c r="AL75" s="5">
        <v>18</v>
      </c>
      <c r="AM75" s="5">
        <v>16</v>
      </c>
      <c r="AN75" s="5">
        <v>11</v>
      </c>
      <c r="AO75" s="5">
        <v>10</v>
      </c>
      <c r="AP75" s="5">
        <v>15</v>
      </c>
      <c r="AQ75" s="5">
        <v>11</v>
      </c>
      <c r="AR75" s="5">
        <v>17</v>
      </c>
      <c r="AS75" s="5">
        <v>11</v>
      </c>
      <c r="AT75" s="5">
        <v>13</v>
      </c>
      <c r="AU75" s="5">
        <v>11</v>
      </c>
      <c r="AV75" s="5">
        <v>10</v>
      </c>
      <c r="AW75" s="5">
        <v>9</v>
      </c>
      <c r="AX75" s="5">
        <v>16</v>
      </c>
      <c r="AY75" s="5">
        <v>11</v>
      </c>
      <c r="AZ75" s="5">
        <v>11</v>
      </c>
      <c r="BA75" s="5">
        <v>20</v>
      </c>
      <c r="BB75" s="5">
        <v>20</v>
      </c>
      <c r="BC75" s="5">
        <v>13</v>
      </c>
      <c r="BD75" s="5">
        <v>9</v>
      </c>
      <c r="BE75" s="5">
        <v>7</v>
      </c>
      <c r="BF75" s="5">
        <v>18</v>
      </c>
      <c r="BG75" s="5">
        <v>16</v>
      </c>
      <c r="BH75" s="5">
        <v>26</v>
      </c>
      <c r="BI75" s="5">
        <v>16</v>
      </c>
      <c r="BJ75" s="5">
        <v>19</v>
      </c>
      <c r="BK75" s="5">
        <v>17</v>
      </c>
      <c r="BL75" s="5">
        <v>23</v>
      </c>
      <c r="BM75" s="5">
        <v>11</v>
      </c>
      <c r="BN75" s="5">
        <v>19</v>
      </c>
      <c r="BO75" s="5">
        <v>13</v>
      </c>
      <c r="BP75" s="5">
        <v>26</v>
      </c>
      <c r="BQ75" s="5">
        <v>12</v>
      </c>
      <c r="BR75" s="5">
        <v>22</v>
      </c>
      <c r="BS75" s="5">
        <v>23</v>
      </c>
      <c r="BT75" s="5">
        <v>16</v>
      </c>
      <c r="BU75" s="5">
        <v>12</v>
      </c>
      <c r="BV75" s="5">
        <v>27</v>
      </c>
      <c r="BW75" s="5">
        <v>12</v>
      </c>
      <c r="BX75" s="5">
        <v>21</v>
      </c>
      <c r="BY75" s="5">
        <v>9</v>
      </c>
      <c r="BZ75" s="5">
        <v>15</v>
      </c>
      <c r="CA75" s="5">
        <v>7</v>
      </c>
      <c r="CB75" s="5">
        <v>8</v>
      </c>
      <c r="CC75" s="5">
        <v>12</v>
      </c>
      <c r="CD75" s="5">
        <v>9</v>
      </c>
      <c r="CE75" s="5">
        <v>10</v>
      </c>
      <c r="CF75" s="5">
        <v>23</v>
      </c>
      <c r="CG75" s="5">
        <v>12</v>
      </c>
      <c r="CH75" s="5">
        <v>23</v>
      </c>
      <c r="CI75" s="5">
        <v>15</v>
      </c>
      <c r="CJ75">
        <v>16</v>
      </c>
      <c r="CK75">
        <v>10</v>
      </c>
      <c r="CL75">
        <v>13</v>
      </c>
      <c r="CM75">
        <v>25</v>
      </c>
      <c r="CN75" s="5">
        <v>1</v>
      </c>
      <c r="DX75" s="11"/>
      <c r="DY75" s="11"/>
      <c r="DZ75" s="11"/>
      <c r="EA75" s="12"/>
    </row>
    <row r="76" spans="1:131" x14ac:dyDescent="0.2">
      <c r="A76" t="s">
        <v>26</v>
      </c>
      <c r="B76" t="s">
        <v>229</v>
      </c>
      <c r="C76">
        <v>254</v>
      </c>
      <c r="D76" s="5">
        <v>6</v>
      </c>
      <c r="E76" s="72">
        <v>0</v>
      </c>
      <c r="F76" s="72">
        <f>VLOOKUP(B76,遗传信息!$B:$F,5,FALSE)</f>
        <v>1</v>
      </c>
      <c r="G76" s="5">
        <v>25</v>
      </c>
      <c r="H76" s="5">
        <v>7.2</v>
      </c>
      <c r="I76" s="5">
        <v>5</v>
      </c>
      <c r="J76" s="5">
        <v>989</v>
      </c>
      <c r="K76" s="72">
        <v>67.14</v>
      </c>
      <c r="L76" s="5">
        <v>86</v>
      </c>
      <c r="M76" s="5">
        <v>61</v>
      </c>
      <c r="N76" s="5">
        <v>74</v>
      </c>
      <c r="O76" s="5">
        <v>47</v>
      </c>
      <c r="P76" s="5">
        <v>52</v>
      </c>
      <c r="Q76" s="5">
        <v>46</v>
      </c>
      <c r="R76" s="5">
        <v>64</v>
      </c>
      <c r="S76" s="5">
        <v>50</v>
      </c>
      <c r="T76" s="5">
        <v>78</v>
      </c>
      <c r="U76" s="5">
        <v>66</v>
      </c>
      <c r="V76" s="5">
        <v>83</v>
      </c>
      <c r="W76" s="5">
        <v>67</v>
      </c>
      <c r="X76" s="5">
        <v>52</v>
      </c>
      <c r="Y76" s="5">
        <v>39</v>
      </c>
      <c r="Z76" s="5">
        <v>73</v>
      </c>
      <c r="AA76" s="5">
        <v>50</v>
      </c>
      <c r="AB76" s="5">
        <v>22</v>
      </c>
      <c r="AC76" s="5">
        <v>25</v>
      </c>
      <c r="AD76" s="5">
        <v>26</v>
      </c>
      <c r="AE76" s="5">
        <v>12</v>
      </c>
      <c r="AF76" s="5">
        <v>11</v>
      </c>
      <c r="AG76" s="5">
        <v>14</v>
      </c>
      <c r="AH76" s="5">
        <v>20</v>
      </c>
      <c r="AI76" s="5">
        <v>16</v>
      </c>
      <c r="AJ76" s="5">
        <v>18</v>
      </c>
      <c r="AK76" s="5">
        <v>22</v>
      </c>
      <c r="AL76" s="5">
        <v>18</v>
      </c>
      <c r="AM76" s="5">
        <v>16</v>
      </c>
      <c r="AN76" s="5">
        <v>11</v>
      </c>
      <c r="AO76" s="5">
        <v>10</v>
      </c>
      <c r="AP76" s="5">
        <v>15</v>
      </c>
      <c r="AQ76" s="5">
        <v>11</v>
      </c>
      <c r="AR76" s="5">
        <v>17</v>
      </c>
      <c r="AS76" s="5">
        <v>11</v>
      </c>
      <c r="AT76" s="5">
        <v>13</v>
      </c>
      <c r="AU76" s="5">
        <v>11</v>
      </c>
      <c r="AV76" s="5">
        <v>10</v>
      </c>
      <c r="AW76" s="5">
        <v>9</v>
      </c>
      <c r="AX76" s="5">
        <v>16</v>
      </c>
      <c r="AY76" s="5">
        <v>11</v>
      </c>
      <c r="AZ76" s="5">
        <v>11</v>
      </c>
      <c r="BA76" s="5">
        <v>20</v>
      </c>
      <c r="BB76" s="5">
        <v>20</v>
      </c>
      <c r="BC76" s="5">
        <v>13</v>
      </c>
      <c r="BD76" s="5">
        <v>9</v>
      </c>
      <c r="BE76" s="5">
        <v>7</v>
      </c>
      <c r="BF76" s="5">
        <v>18</v>
      </c>
      <c r="BG76" s="5">
        <v>16</v>
      </c>
      <c r="BH76" s="5">
        <v>26</v>
      </c>
      <c r="BI76" s="5">
        <v>16</v>
      </c>
      <c r="BJ76" s="5">
        <v>19</v>
      </c>
      <c r="BK76" s="5">
        <v>17</v>
      </c>
      <c r="BL76" s="5">
        <v>23</v>
      </c>
      <c r="BM76" s="5">
        <v>11</v>
      </c>
      <c r="BN76" s="5">
        <v>19</v>
      </c>
      <c r="BO76" s="5">
        <v>13</v>
      </c>
      <c r="BP76" s="5">
        <v>26</v>
      </c>
      <c r="BQ76" s="5">
        <v>12</v>
      </c>
      <c r="BR76" s="5">
        <v>22</v>
      </c>
      <c r="BS76" s="5">
        <v>23</v>
      </c>
      <c r="BT76" s="5">
        <v>16</v>
      </c>
      <c r="BU76" s="5">
        <v>12</v>
      </c>
      <c r="BV76" s="5">
        <v>27</v>
      </c>
      <c r="BW76" s="5">
        <v>12</v>
      </c>
      <c r="BX76" s="5">
        <v>21</v>
      </c>
      <c r="BY76" s="5">
        <v>9</v>
      </c>
      <c r="BZ76" s="5">
        <v>15</v>
      </c>
      <c r="CA76" s="5">
        <v>7</v>
      </c>
      <c r="CB76" s="5">
        <v>8</v>
      </c>
      <c r="CC76" s="5">
        <v>12</v>
      </c>
      <c r="CD76" s="5">
        <v>9</v>
      </c>
      <c r="CE76" s="5">
        <v>10</v>
      </c>
      <c r="CF76" s="5">
        <v>23</v>
      </c>
      <c r="CG76" s="5">
        <v>12</v>
      </c>
      <c r="CH76" s="5">
        <v>23</v>
      </c>
      <c r="CI76" s="5">
        <v>15</v>
      </c>
      <c r="CJ76">
        <v>16</v>
      </c>
      <c r="CK76">
        <v>10</v>
      </c>
      <c r="CL76">
        <v>13</v>
      </c>
      <c r="CM76">
        <v>25</v>
      </c>
      <c r="CN76" s="5">
        <v>2</v>
      </c>
    </row>
    <row r="77" spans="1:131" ht="16.5" x14ac:dyDescent="0.3">
      <c r="A77" t="s">
        <v>26</v>
      </c>
      <c r="B77" t="s">
        <v>25</v>
      </c>
      <c r="C77">
        <v>254</v>
      </c>
      <c r="D77" s="5">
        <v>7.3</v>
      </c>
      <c r="E77" s="72">
        <v>0</v>
      </c>
      <c r="F77" s="72">
        <f>VLOOKUP(B77,遗传信息!$B:$F,5,FALSE)</f>
        <v>1</v>
      </c>
      <c r="G77" s="5">
        <v>25</v>
      </c>
      <c r="H77" s="5">
        <v>7.2</v>
      </c>
      <c r="I77" s="5">
        <v>5</v>
      </c>
      <c r="J77" s="5">
        <v>989</v>
      </c>
      <c r="K77" s="72">
        <v>67.14</v>
      </c>
      <c r="L77" s="5">
        <v>86</v>
      </c>
      <c r="M77" s="5">
        <v>61</v>
      </c>
      <c r="N77" s="5">
        <v>74</v>
      </c>
      <c r="O77" s="5">
        <v>47</v>
      </c>
      <c r="P77" s="5">
        <v>52</v>
      </c>
      <c r="Q77" s="5">
        <v>46</v>
      </c>
      <c r="R77" s="5">
        <v>64</v>
      </c>
      <c r="S77" s="5">
        <v>50</v>
      </c>
      <c r="T77" s="5">
        <v>78</v>
      </c>
      <c r="U77" s="5">
        <v>66</v>
      </c>
      <c r="V77" s="5">
        <v>83</v>
      </c>
      <c r="W77" s="5">
        <v>67</v>
      </c>
      <c r="X77" s="5">
        <v>52</v>
      </c>
      <c r="Y77" s="5">
        <v>39</v>
      </c>
      <c r="Z77" s="5">
        <v>73</v>
      </c>
      <c r="AA77" s="5">
        <v>50</v>
      </c>
      <c r="AB77" s="5">
        <v>22</v>
      </c>
      <c r="AC77" s="5">
        <v>25</v>
      </c>
      <c r="AD77" s="5">
        <v>26</v>
      </c>
      <c r="AE77" s="5">
        <v>12</v>
      </c>
      <c r="AF77" s="5">
        <v>11</v>
      </c>
      <c r="AG77" s="5">
        <v>14</v>
      </c>
      <c r="AH77" s="5">
        <v>20</v>
      </c>
      <c r="AI77" s="5">
        <v>16</v>
      </c>
      <c r="AJ77" s="5">
        <v>18</v>
      </c>
      <c r="AK77" s="5">
        <v>22</v>
      </c>
      <c r="AL77" s="5">
        <v>18</v>
      </c>
      <c r="AM77" s="5">
        <v>16</v>
      </c>
      <c r="AN77" s="5">
        <v>11</v>
      </c>
      <c r="AO77" s="5">
        <v>10</v>
      </c>
      <c r="AP77" s="5">
        <v>15</v>
      </c>
      <c r="AQ77" s="5">
        <v>11</v>
      </c>
      <c r="AR77" s="5">
        <v>17</v>
      </c>
      <c r="AS77" s="5">
        <v>11</v>
      </c>
      <c r="AT77" s="5">
        <v>13</v>
      </c>
      <c r="AU77" s="5">
        <v>11</v>
      </c>
      <c r="AV77" s="5">
        <v>10</v>
      </c>
      <c r="AW77" s="5">
        <v>9</v>
      </c>
      <c r="AX77" s="5">
        <v>16</v>
      </c>
      <c r="AY77" s="5">
        <v>11</v>
      </c>
      <c r="AZ77" s="5">
        <v>11</v>
      </c>
      <c r="BA77" s="5">
        <v>20</v>
      </c>
      <c r="BB77" s="5">
        <v>20</v>
      </c>
      <c r="BC77" s="5">
        <v>13</v>
      </c>
      <c r="BD77" s="5">
        <v>9</v>
      </c>
      <c r="BE77" s="5">
        <v>7</v>
      </c>
      <c r="BF77" s="5">
        <v>18</v>
      </c>
      <c r="BG77" s="5">
        <v>16</v>
      </c>
      <c r="BH77" s="5">
        <v>26</v>
      </c>
      <c r="BI77" s="5">
        <v>16</v>
      </c>
      <c r="BJ77" s="5">
        <v>19</v>
      </c>
      <c r="BK77" s="5">
        <v>17</v>
      </c>
      <c r="BL77" s="5">
        <v>23</v>
      </c>
      <c r="BM77" s="5">
        <v>11</v>
      </c>
      <c r="BN77" s="5">
        <v>19</v>
      </c>
      <c r="BO77" s="5">
        <v>13</v>
      </c>
      <c r="BP77" s="5">
        <v>26</v>
      </c>
      <c r="BQ77" s="5">
        <v>12</v>
      </c>
      <c r="BR77" s="5">
        <v>22</v>
      </c>
      <c r="BS77" s="5">
        <v>23</v>
      </c>
      <c r="BT77" s="5">
        <v>16</v>
      </c>
      <c r="BU77" s="5">
        <v>12</v>
      </c>
      <c r="BV77" s="5">
        <v>27</v>
      </c>
      <c r="BW77" s="5">
        <v>12</v>
      </c>
      <c r="BX77" s="5">
        <v>21</v>
      </c>
      <c r="BY77" s="5">
        <v>9</v>
      </c>
      <c r="BZ77" s="5">
        <v>15</v>
      </c>
      <c r="CA77" s="5">
        <v>7</v>
      </c>
      <c r="CB77" s="5">
        <v>8</v>
      </c>
      <c r="CC77" s="5">
        <v>12</v>
      </c>
      <c r="CD77" s="5">
        <v>9</v>
      </c>
      <c r="CE77" s="5">
        <v>10</v>
      </c>
      <c r="CF77" s="5">
        <v>23</v>
      </c>
      <c r="CG77" s="5">
        <v>12</v>
      </c>
      <c r="CH77" s="5">
        <v>23</v>
      </c>
      <c r="CI77" s="5">
        <v>15</v>
      </c>
      <c r="CJ77">
        <v>16</v>
      </c>
      <c r="CK77">
        <v>10</v>
      </c>
      <c r="CL77">
        <v>13</v>
      </c>
      <c r="CM77">
        <v>25</v>
      </c>
      <c r="CN77" s="5">
        <v>3</v>
      </c>
      <c r="DX77" s="11"/>
      <c r="DY77" s="11"/>
      <c r="EA77" s="12"/>
    </row>
    <row r="78" spans="1:131" ht="16.5" x14ac:dyDescent="0.3">
      <c r="A78" t="s">
        <v>26</v>
      </c>
      <c r="B78" t="s">
        <v>25</v>
      </c>
      <c r="C78">
        <v>254</v>
      </c>
      <c r="D78" s="5">
        <v>9.5</v>
      </c>
      <c r="E78" s="72">
        <v>0</v>
      </c>
      <c r="F78" s="72">
        <f>VLOOKUP(B78,遗传信息!$B:$F,5,FALSE)</f>
        <v>1</v>
      </c>
      <c r="G78" s="5">
        <v>25</v>
      </c>
      <c r="H78" s="5">
        <v>7.2</v>
      </c>
      <c r="I78" s="5">
        <v>5</v>
      </c>
      <c r="J78" s="5">
        <v>989</v>
      </c>
      <c r="K78" s="72">
        <v>67.14</v>
      </c>
      <c r="L78" s="5">
        <v>86</v>
      </c>
      <c r="M78" s="5">
        <v>61</v>
      </c>
      <c r="N78" s="5">
        <v>74</v>
      </c>
      <c r="O78" s="5">
        <v>47</v>
      </c>
      <c r="P78" s="5">
        <v>52</v>
      </c>
      <c r="Q78" s="5">
        <v>46</v>
      </c>
      <c r="R78" s="5">
        <v>64</v>
      </c>
      <c r="S78" s="5">
        <v>50</v>
      </c>
      <c r="T78" s="5">
        <v>78</v>
      </c>
      <c r="U78" s="5">
        <v>66</v>
      </c>
      <c r="V78" s="5">
        <v>83</v>
      </c>
      <c r="W78" s="5">
        <v>67</v>
      </c>
      <c r="X78" s="5">
        <v>52</v>
      </c>
      <c r="Y78" s="5">
        <v>39</v>
      </c>
      <c r="Z78" s="5">
        <v>73</v>
      </c>
      <c r="AA78" s="5">
        <v>50</v>
      </c>
      <c r="AB78" s="5">
        <v>22</v>
      </c>
      <c r="AC78" s="5">
        <v>25</v>
      </c>
      <c r="AD78" s="5">
        <v>26</v>
      </c>
      <c r="AE78" s="5">
        <v>12</v>
      </c>
      <c r="AF78" s="5">
        <v>11</v>
      </c>
      <c r="AG78" s="5">
        <v>14</v>
      </c>
      <c r="AH78" s="5">
        <v>20</v>
      </c>
      <c r="AI78" s="5">
        <v>16</v>
      </c>
      <c r="AJ78" s="5">
        <v>18</v>
      </c>
      <c r="AK78" s="5">
        <v>22</v>
      </c>
      <c r="AL78" s="5">
        <v>18</v>
      </c>
      <c r="AM78" s="5">
        <v>16</v>
      </c>
      <c r="AN78" s="5">
        <v>11</v>
      </c>
      <c r="AO78" s="5">
        <v>10</v>
      </c>
      <c r="AP78" s="5">
        <v>15</v>
      </c>
      <c r="AQ78" s="5">
        <v>11</v>
      </c>
      <c r="AR78" s="5">
        <v>17</v>
      </c>
      <c r="AS78" s="5">
        <v>11</v>
      </c>
      <c r="AT78" s="5">
        <v>13</v>
      </c>
      <c r="AU78" s="5">
        <v>11</v>
      </c>
      <c r="AV78" s="5">
        <v>10</v>
      </c>
      <c r="AW78" s="5">
        <v>9</v>
      </c>
      <c r="AX78" s="5">
        <v>16</v>
      </c>
      <c r="AY78" s="5">
        <v>11</v>
      </c>
      <c r="AZ78" s="5">
        <v>11</v>
      </c>
      <c r="BA78" s="5">
        <v>20</v>
      </c>
      <c r="BB78" s="5">
        <v>20</v>
      </c>
      <c r="BC78" s="5">
        <v>13</v>
      </c>
      <c r="BD78" s="5">
        <v>9</v>
      </c>
      <c r="BE78" s="5">
        <v>7</v>
      </c>
      <c r="BF78" s="5">
        <v>18</v>
      </c>
      <c r="BG78" s="5">
        <v>16</v>
      </c>
      <c r="BH78" s="5">
        <v>26</v>
      </c>
      <c r="BI78" s="5">
        <v>16</v>
      </c>
      <c r="BJ78" s="5">
        <v>19</v>
      </c>
      <c r="BK78" s="5">
        <v>17</v>
      </c>
      <c r="BL78" s="5">
        <v>23</v>
      </c>
      <c r="BM78" s="5">
        <v>11</v>
      </c>
      <c r="BN78" s="5">
        <v>19</v>
      </c>
      <c r="BO78" s="5">
        <v>13</v>
      </c>
      <c r="BP78" s="5">
        <v>26</v>
      </c>
      <c r="BQ78" s="5">
        <v>12</v>
      </c>
      <c r="BR78" s="5">
        <v>22</v>
      </c>
      <c r="BS78" s="5">
        <v>23</v>
      </c>
      <c r="BT78" s="5">
        <v>16</v>
      </c>
      <c r="BU78" s="5">
        <v>12</v>
      </c>
      <c r="BV78" s="5">
        <v>27</v>
      </c>
      <c r="BW78" s="5">
        <v>12</v>
      </c>
      <c r="BX78" s="5">
        <v>21</v>
      </c>
      <c r="BY78" s="5">
        <v>9</v>
      </c>
      <c r="BZ78" s="5">
        <v>15</v>
      </c>
      <c r="CA78" s="5">
        <v>7</v>
      </c>
      <c r="CB78" s="5">
        <v>8</v>
      </c>
      <c r="CC78" s="5">
        <v>12</v>
      </c>
      <c r="CD78" s="5">
        <v>9</v>
      </c>
      <c r="CE78" s="5">
        <v>10</v>
      </c>
      <c r="CF78" s="5">
        <v>23</v>
      </c>
      <c r="CG78" s="5">
        <v>12</v>
      </c>
      <c r="CH78" s="5">
        <v>23</v>
      </c>
      <c r="CI78" s="5">
        <v>15</v>
      </c>
      <c r="CJ78">
        <v>16</v>
      </c>
      <c r="CK78">
        <v>10</v>
      </c>
      <c r="CL78">
        <v>13</v>
      </c>
      <c r="CM78">
        <v>25</v>
      </c>
      <c r="CN78" s="5">
        <v>4</v>
      </c>
      <c r="DX78" s="11"/>
      <c r="DY78" s="11"/>
      <c r="EA78" s="12"/>
    </row>
    <row r="79" spans="1:131" ht="16.5" x14ac:dyDescent="0.3">
      <c r="A79" t="s">
        <v>26</v>
      </c>
      <c r="B79" t="s">
        <v>25</v>
      </c>
      <c r="C79">
        <v>222</v>
      </c>
      <c r="D79" s="5">
        <v>9.3000000000000007</v>
      </c>
      <c r="E79" s="72">
        <v>0</v>
      </c>
      <c r="F79" s="72">
        <f>VLOOKUP(B79,遗传信息!$B:$F,5,FALSE)</f>
        <v>1</v>
      </c>
      <c r="G79" s="5">
        <v>25</v>
      </c>
      <c r="H79" s="5">
        <v>7.2</v>
      </c>
      <c r="I79" s="5">
        <v>5</v>
      </c>
      <c r="J79" s="5">
        <v>989</v>
      </c>
      <c r="K79" s="72">
        <v>67.14</v>
      </c>
      <c r="L79" s="5">
        <v>86</v>
      </c>
      <c r="M79" s="5">
        <v>61</v>
      </c>
      <c r="N79" s="5">
        <v>74</v>
      </c>
      <c r="O79" s="5">
        <v>47</v>
      </c>
      <c r="P79" s="5">
        <v>52</v>
      </c>
      <c r="Q79" s="5">
        <v>46</v>
      </c>
      <c r="R79" s="5">
        <v>64</v>
      </c>
      <c r="S79" s="5">
        <v>50</v>
      </c>
      <c r="T79" s="5">
        <v>78</v>
      </c>
      <c r="U79" s="5">
        <v>66</v>
      </c>
      <c r="V79" s="5">
        <v>83</v>
      </c>
      <c r="W79" s="5">
        <v>67</v>
      </c>
      <c r="X79" s="5">
        <v>52</v>
      </c>
      <c r="Y79" s="5">
        <v>39</v>
      </c>
      <c r="Z79" s="5">
        <v>73</v>
      </c>
      <c r="AA79" s="5">
        <v>50</v>
      </c>
      <c r="AB79" s="5">
        <v>22</v>
      </c>
      <c r="AC79" s="5">
        <v>25</v>
      </c>
      <c r="AD79" s="5">
        <v>26</v>
      </c>
      <c r="AE79" s="5">
        <v>12</v>
      </c>
      <c r="AF79" s="5">
        <v>11</v>
      </c>
      <c r="AG79" s="5">
        <v>14</v>
      </c>
      <c r="AH79" s="5">
        <v>20</v>
      </c>
      <c r="AI79" s="5">
        <v>16</v>
      </c>
      <c r="AJ79" s="5">
        <v>18</v>
      </c>
      <c r="AK79" s="5">
        <v>22</v>
      </c>
      <c r="AL79" s="5">
        <v>18</v>
      </c>
      <c r="AM79" s="5">
        <v>16</v>
      </c>
      <c r="AN79" s="5">
        <v>11</v>
      </c>
      <c r="AO79" s="5">
        <v>10</v>
      </c>
      <c r="AP79" s="5">
        <v>15</v>
      </c>
      <c r="AQ79" s="5">
        <v>11</v>
      </c>
      <c r="AR79" s="5">
        <v>17</v>
      </c>
      <c r="AS79" s="5">
        <v>11</v>
      </c>
      <c r="AT79" s="5">
        <v>13</v>
      </c>
      <c r="AU79" s="5">
        <v>11</v>
      </c>
      <c r="AV79" s="5">
        <v>10</v>
      </c>
      <c r="AW79" s="5">
        <v>9</v>
      </c>
      <c r="AX79" s="5">
        <v>16</v>
      </c>
      <c r="AY79" s="5">
        <v>11</v>
      </c>
      <c r="AZ79" s="5">
        <v>11</v>
      </c>
      <c r="BA79" s="5">
        <v>20</v>
      </c>
      <c r="BB79" s="5">
        <v>20</v>
      </c>
      <c r="BC79" s="5">
        <v>13</v>
      </c>
      <c r="BD79" s="5">
        <v>9</v>
      </c>
      <c r="BE79" s="5">
        <v>7</v>
      </c>
      <c r="BF79" s="5">
        <v>18</v>
      </c>
      <c r="BG79" s="5">
        <v>16</v>
      </c>
      <c r="BH79" s="5">
        <v>26</v>
      </c>
      <c r="BI79" s="5">
        <v>16</v>
      </c>
      <c r="BJ79" s="5">
        <v>19</v>
      </c>
      <c r="BK79" s="5">
        <v>17</v>
      </c>
      <c r="BL79" s="5">
        <v>23</v>
      </c>
      <c r="BM79" s="5">
        <v>11</v>
      </c>
      <c r="BN79" s="5">
        <v>19</v>
      </c>
      <c r="BO79" s="5">
        <v>13</v>
      </c>
      <c r="BP79" s="5">
        <v>26</v>
      </c>
      <c r="BQ79" s="5">
        <v>12</v>
      </c>
      <c r="BR79" s="5">
        <v>22</v>
      </c>
      <c r="BS79" s="5">
        <v>23</v>
      </c>
      <c r="BT79" s="5">
        <v>16</v>
      </c>
      <c r="BU79" s="5">
        <v>12</v>
      </c>
      <c r="BV79" s="5">
        <v>27</v>
      </c>
      <c r="BW79" s="5">
        <v>12</v>
      </c>
      <c r="BX79" s="5">
        <v>21</v>
      </c>
      <c r="BY79" s="5">
        <v>9</v>
      </c>
      <c r="BZ79" s="5">
        <v>15</v>
      </c>
      <c r="CA79" s="5">
        <v>7</v>
      </c>
      <c r="CB79" s="5">
        <v>8</v>
      </c>
      <c r="CC79" s="5">
        <v>12</v>
      </c>
      <c r="CD79" s="5">
        <v>9</v>
      </c>
      <c r="CE79" s="5">
        <v>10</v>
      </c>
      <c r="CF79" s="5">
        <v>23</v>
      </c>
      <c r="CG79" s="5">
        <v>12</v>
      </c>
      <c r="CH79" s="5">
        <v>23</v>
      </c>
      <c r="CI79" s="5">
        <v>15</v>
      </c>
      <c r="CJ79">
        <v>16</v>
      </c>
      <c r="CK79">
        <v>10</v>
      </c>
      <c r="CL79">
        <v>13</v>
      </c>
      <c r="CM79">
        <v>25</v>
      </c>
      <c r="CN79" s="5">
        <v>1</v>
      </c>
      <c r="DX79" s="11"/>
      <c r="DY79" s="11"/>
      <c r="EA79" s="12"/>
    </row>
    <row r="80" spans="1:131" ht="16.5" x14ac:dyDescent="0.3">
      <c r="A80" t="s">
        <v>26</v>
      </c>
      <c r="B80" t="s">
        <v>76</v>
      </c>
      <c r="C80">
        <v>222</v>
      </c>
      <c r="D80" s="5">
        <v>11.5</v>
      </c>
      <c r="E80" s="72">
        <v>0</v>
      </c>
      <c r="F80" s="72">
        <f>VLOOKUP(B80,遗传信息!$B:$F,5,FALSE)</f>
        <v>1</v>
      </c>
      <c r="G80" s="5">
        <v>25</v>
      </c>
      <c r="H80" s="5">
        <v>7.2</v>
      </c>
      <c r="I80" s="5">
        <v>5</v>
      </c>
      <c r="J80" s="5">
        <v>989</v>
      </c>
      <c r="K80" s="72">
        <v>67.14</v>
      </c>
      <c r="L80" s="5">
        <v>86</v>
      </c>
      <c r="M80" s="5">
        <v>61</v>
      </c>
      <c r="N80" s="5">
        <v>74</v>
      </c>
      <c r="O80" s="5">
        <v>47</v>
      </c>
      <c r="P80" s="5">
        <v>52</v>
      </c>
      <c r="Q80" s="5">
        <v>46</v>
      </c>
      <c r="R80" s="5">
        <v>64</v>
      </c>
      <c r="S80" s="5">
        <v>50</v>
      </c>
      <c r="T80" s="5">
        <v>78</v>
      </c>
      <c r="U80" s="5">
        <v>66</v>
      </c>
      <c r="V80" s="5">
        <v>83</v>
      </c>
      <c r="W80" s="5">
        <v>67</v>
      </c>
      <c r="X80" s="5">
        <v>52</v>
      </c>
      <c r="Y80" s="5">
        <v>39</v>
      </c>
      <c r="Z80" s="5">
        <v>73</v>
      </c>
      <c r="AA80" s="5">
        <v>50</v>
      </c>
      <c r="AB80" s="5">
        <v>22</v>
      </c>
      <c r="AC80" s="5">
        <v>25</v>
      </c>
      <c r="AD80" s="5">
        <v>26</v>
      </c>
      <c r="AE80" s="5">
        <v>12</v>
      </c>
      <c r="AF80" s="5">
        <v>11</v>
      </c>
      <c r="AG80" s="5">
        <v>14</v>
      </c>
      <c r="AH80" s="5">
        <v>20</v>
      </c>
      <c r="AI80" s="5">
        <v>16</v>
      </c>
      <c r="AJ80" s="5">
        <v>18</v>
      </c>
      <c r="AK80" s="5">
        <v>22</v>
      </c>
      <c r="AL80" s="5">
        <v>18</v>
      </c>
      <c r="AM80" s="5">
        <v>16</v>
      </c>
      <c r="AN80" s="5">
        <v>11</v>
      </c>
      <c r="AO80" s="5">
        <v>10</v>
      </c>
      <c r="AP80" s="5">
        <v>15</v>
      </c>
      <c r="AQ80" s="5">
        <v>11</v>
      </c>
      <c r="AR80" s="5">
        <v>17</v>
      </c>
      <c r="AS80" s="5">
        <v>11</v>
      </c>
      <c r="AT80" s="5">
        <v>13</v>
      </c>
      <c r="AU80" s="5">
        <v>11</v>
      </c>
      <c r="AV80" s="5">
        <v>10</v>
      </c>
      <c r="AW80" s="5">
        <v>9</v>
      </c>
      <c r="AX80" s="5">
        <v>16</v>
      </c>
      <c r="AY80" s="5">
        <v>11</v>
      </c>
      <c r="AZ80" s="5">
        <v>11</v>
      </c>
      <c r="BA80" s="5">
        <v>20</v>
      </c>
      <c r="BB80" s="5">
        <v>20</v>
      </c>
      <c r="BC80" s="5">
        <v>13</v>
      </c>
      <c r="BD80" s="5">
        <v>9</v>
      </c>
      <c r="BE80" s="5">
        <v>7</v>
      </c>
      <c r="BF80" s="5">
        <v>18</v>
      </c>
      <c r="BG80" s="5">
        <v>16</v>
      </c>
      <c r="BH80" s="5">
        <v>26</v>
      </c>
      <c r="BI80" s="5">
        <v>16</v>
      </c>
      <c r="BJ80" s="5">
        <v>19</v>
      </c>
      <c r="BK80" s="5">
        <v>17</v>
      </c>
      <c r="BL80" s="5">
        <v>23</v>
      </c>
      <c r="BM80" s="5">
        <v>11</v>
      </c>
      <c r="BN80" s="5">
        <v>19</v>
      </c>
      <c r="BO80" s="5">
        <v>13</v>
      </c>
      <c r="BP80" s="5">
        <v>26</v>
      </c>
      <c r="BQ80" s="5">
        <v>12</v>
      </c>
      <c r="BR80" s="5">
        <v>22</v>
      </c>
      <c r="BS80" s="5">
        <v>23</v>
      </c>
      <c r="BT80" s="5">
        <v>16</v>
      </c>
      <c r="BU80" s="5">
        <v>12</v>
      </c>
      <c r="BV80" s="5">
        <v>27</v>
      </c>
      <c r="BW80" s="5">
        <v>12</v>
      </c>
      <c r="BX80" s="5">
        <v>21</v>
      </c>
      <c r="BY80" s="5">
        <v>9</v>
      </c>
      <c r="BZ80" s="5">
        <v>15</v>
      </c>
      <c r="CA80" s="5">
        <v>7</v>
      </c>
      <c r="CB80" s="5">
        <v>8</v>
      </c>
      <c r="CC80" s="5">
        <v>12</v>
      </c>
      <c r="CD80" s="5">
        <v>9</v>
      </c>
      <c r="CE80" s="5">
        <v>10</v>
      </c>
      <c r="CF80" s="5">
        <v>23</v>
      </c>
      <c r="CG80" s="5">
        <v>12</v>
      </c>
      <c r="CH80" s="5">
        <v>23</v>
      </c>
      <c r="CI80" s="5">
        <v>15</v>
      </c>
      <c r="CJ80">
        <v>16</v>
      </c>
      <c r="CK80">
        <v>10</v>
      </c>
      <c r="CL80">
        <v>13</v>
      </c>
      <c r="CM80">
        <v>25</v>
      </c>
      <c r="CN80" s="5">
        <v>2</v>
      </c>
      <c r="DX80" s="11"/>
      <c r="DY80" s="11"/>
      <c r="EA80" s="12"/>
    </row>
    <row r="81" spans="1:131" ht="16.5" x14ac:dyDescent="0.3">
      <c r="A81" t="s">
        <v>26</v>
      </c>
      <c r="B81" t="s">
        <v>76</v>
      </c>
      <c r="C81">
        <v>222</v>
      </c>
      <c r="D81" s="5">
        <v>13.8</v>
      </c>
      <c r="E81" s="72">
        <v>0</v>
      </c>
      <c r="F81" s="72">
        <f>VLOOKUP(B81,遗传信息!$B:$F,5,FALSE)</f>
        <v>1</v>
      </c>
      <c r="G81" s="5">
        <v>25</v>
      </c>
      <c r="H81" s="5">
        <v>7.2</v>
      </c>
      <c r="I81" s="5">
        <v>5</v>
      </c>
      <c r="J81" s="5">
        <v>989</v>
      </c>
      <c r="K81" s="72">
        <v>67.14</v>
      </c>
      <c r="L81" s="5">
        <v>86</v>
      </c>
      <c r="M81" s="5">
        <v>61</v>
      </c>
      <c r="N81" s="5">
        <v>74</v>
      </c>
      <c r="O81" s="5">
        <v>47</v>
      </c>
      <c r="P81" s="5">
        <v>52</v>
      </c>
      <c r="Q81" s="5">
        <v>46</v>
      </c>
      <c r="R81" s="5">
        <v>64</v>
      </c>
      <c r="S81" s="5">
        <v>50</v>
      </c>
      <c r="T81" s="5">
        <v>78</v>
      </c>
      <c r="U81" s="5">
        <v>66</v>
      </c>
      <c r="V81" s="5">
        <v>83</v>
      </c>
      <c r="W81" s="5">
        <v>67</v>
      </c>
      <c r="X81" s="5">
        <v>52</v>
      </c>
      <c r="Y81" s="5">
        <v>39</v>
      </c>
      <c r="Z81" s="5">
        <v>73</v>
      </c>
      <c r="AA81" s="5">
        <v>50</v>
      </c>
      <c r="AB81" s="5">
        <v>22</v>
      </c>
      <c r="AC81" s="5">
        <v>25</v>
      </c>
      <c r="AD81" s="5">
        <v>26</v>
      </c>
      <c r="AE81" s="5">
        <v>12</v>
      </c>
      <c r="AF81" s="5">
        <v>11</v>
      </c>
      <c r="AG81" s="5">
        <v>14</v>
      </c>
      <c r="AH81" s="5">
        <v>20</v>
      </c>
      <c r="AI81" s="5">
        <v>16</v>
      </c>
      <c r="AJ81" s="5">
        <v>18</v>
      </c>
      <c r="AK81" s="5">
        <v>22</v>
      </c>
      <c r="AL81" s="5">
        <v>18</v>
      </c>
      <c r="AM81" s="5">
        <v>16</v>
      </c>
      <c r="AN81" s="5">
        <v>11</v>
      </c>
      <c r="AO81" s="5">
        <v>10</v>
      </c>
      <c r="AP81" s="5">
        <v>15</v>
      </c>
      <c r="AQ81" s="5">
        <v>11</v>
      </c>
      <c r="AR81" s="5">
        <v>17</v>
      </c>
      <c r="AS81" s="5">
        <v>11</v>
      </c>
      <c r="AT81" s="5">
        <v>13</v>
      </c>
      <c r="AU81" s="5">
        <v>11</v>
      </c>
      <c r="AV81" s="5">
        <v>10</v>
      </c>
      <c r="AW81" s="5">
        <v>9</v>
      </c>
      <c r="AX81" s="5">
        <v>16</v>
      </c>
      <c r="AY81" s="5">
        <v>11</v>
      </c>
      <c r="AZ81" s="5">
        <v>11</v>
      </c>
      <c r="BA81" s="5">
        <v>20</v>
      </c>
      <c r="BB81" s="5">
        <v>20</v>
      </c>
      <c r="BC81" s="5">
        <v>13</v>
      </c>
      <c r="BD81" s="5">
        <v>9</v>
      </c>
      <c r="BE81" s="5">
        <v>7</v>
      </c>
      <c r="BF81" s="5">
        <v>18</v>
      </c>
      <c r="BG81" s="5">
        <v>16</v>
      </c>
      <c r="BH81" s="5">
        <v>26</v>
      </c>
      <c r="BI81" s="5">
        <v>16</v>
      </c>
      <c r="BJ81" s="5">
        <v>19</v>
      </c>
      <c r="BK81" s="5">
        <v>17</v>
      </c>
      <c r="BL81" s="5">
        <v>23</v>
      </c>
      <c r="BM81" s="5">
        <v>11</v>
      </c>
      <c r="BN81" s="5">
        <v>19</v>
      </c>
      <c r="BO81" s="5">
        <v>13</v>
      </c>
      <c r="BP81" s="5">
        <v>26</v>
      </c>
      <c r="BQ81" s="5">
        <v>12</v>
      </c>
      <c r="BR81" s="5">
        <v>22</v>
      </c>
      <c r="BS81" s="5">
        <v>23</v>
      </c>
      <c r="BT81" s="5">
        <v>16</v>
      </c>
      <c r="BU81" s="5">
        <v>12</v>
      </c>
      <c r="BV81" s="5">
        <v>27</v>
      </c>
      <c r="BW81" s="5">
        <v>12</v>
      </c>
      <c r="BX81" s="5">
        <v>21</v>
      </c>
      <c r="BY81" s="5">
        <v>9</v>
      </c>
      <c r="BZ81" s="5">
        <v>15</v>
      </c>
      <c r="CA81" s="5">
        <v>7</v>
      </c>
      <c r="CB81" s="5">
        <v>8</v>
      </c>
      <c r="CC81" s="5">
        <v>12</v>
      </c>
      <c r="CD81" s="5">
        <v>9</v>
      </c>
      <c r="CE81" s="5">
        <v>10</v>
      </c>
      <c r="CF81" s="5">
        <v>23</v>
      </c>
      <c r="CG81" s="5">
        <v>12</v>
      </c>
      <c r="CH81" s="5">
        <v>23</v>
      </c>
      <c r="CI81" s="5">
        <v>15</v>
      </c>
      <c r="CJ81">
        <v>16</v>
      </c>
      <c r="CK81">
        <v>10</v>
      </c>
      <c r="CL81">
        <v>13</v>
      </c>
      <c r="CM81">
        <v>25</v>
      </c>
      <c r="CN81" s="5">
        <v>3</v>
      </c>
      <c r="DX81" s="11"/>
      <c r="DY81" s="11"/>
      <c r="EA81" s="12"/>
    </row>
    <row r="82" spans="1:131" ht="16.5" x14ac:dyDescent="0.3">
      <c r="A82" t="s">
        <v>26</v>
      </c>
      <c r="B82" t="s">
        <v>76</v>
      </c>
      <c r="C82">
        <v>222</v>
      </c>
      <c r="D82" s="5">
        <v>17.8</v>
      </c>
      <c r="E82" s="72">
        <v>0</v>
      </c>
      <c r="F82" s="72">
        <f>VLOOKUP(B82,遗传信息!$B:$F,5,FALSE)</f>
        <v>1</v>
      </c>
      <c r="G82" s="5">
        <v>25</v>
      </c>
      <c r="H82" s="5">
        <v>7.2</v>
      </c>
      <c r="I82" s="5">
        <v>5</v>
      </c>
      <c r="J82" s="5">
        <v>989</v>
      </c>
      <c r="K82" s="72">
        <v>67.14</v>
      </c>
      <c r="L82" s="5">
        <v>86</v>
      </c>
      <c r="M82" s="5">
        <v>61</v>
      </c>
      <c r="N82" s="5">
        <v>74</v>
      </c>
      <c r="O82" s="5">
        <v>47</v>
      </c>
      <c r="P82" s="5">
        <v>52</v>
      </c>
      <c r="Q82" s="5">
        <v>46</v>
      </c>
      <c r="R82" s="5">
        <v>64</v>
      </c>
      <c r="S82" s="5">
        <v>50</v>
      </c>
      <c r="T82" s="5">
        <v>78</v>
      </c>
      <c r="U82" s="5">
        <v>66</v>
      </c>
      <c r="V82" s="5">
        <v>83</v>
      </c>
      <c r="W82" s="5">
        <v>67</v>
      </c>
      <c r="X82" s="5">
        <v>52</v>
      </c>
      <c r="Y82" s="5">
        <v>39</v>
      </c>
      <c r="Z82" s="5">
        <v>73</v>
      </c>
      <c r="AA82" s="5">
        <v>50</v>
      </c>
      <c r="AB82" s="5">
        <v>22</v>
      </c>
      <c r="AC82" s="5">
        <v>25</v>
      </c>
      <c r="AD82" s="5">
        <v>26</v>
      </c>
      <c r="AE82" s="5">
        <v>12</v>
      </c>
      <c r="AF82" s="5">
        <v>11</v>
      </c>
      <c r="AG82" s="5">
        <v>14</v>
      </c>
      <c r="AH82" s="5">
        <v>20</v>
      </c>
      <c r="AI82" s="5">
        <v>16</v>
      </c>
      <c r="AJ82" s="5">
        <v>18</v>
      </c>
      <c r="AK82" s="5">
        <v>22</v>
      </c>
      <c r="AL82" s="5">
        <v>18</v>
      </c>
      <c r="AM82" s="5">
        <v>16</v>
      </c>
      <c r="AN82" s="5">
        <v>11</v>
      </c>
      <c r="AO82" s="5">
        <v>10</v>
      </c>
      <c r="AP82" s="5">
        <v>15</v>
      </c>
      <c r="AQ82" s="5">
        <v>11</v>
      </c>
      <c r="AR82" s="5">
        <v>17</v>
      </c>
      <c r="AS82" s="5">
        <v>11</v>
      </c>
      <c r="AT82" s="5">
        <v>13</v>
      </c>
      <c r="AU82" s="5">
        <v>11</v>
      </c>
      <c r="AV82" s="5">
        <v>10</v>
      </c>
      <c r="AW82" s="5">
        <v>9</v>
      </c>
      <c r="AX82" s="5">
        <v>16</v>
      </c>
      <c r="AY82" s="5">
        <v>11</v>
      </c>
      <c r="AZ82" s="5">
        <v>11</v>
      </c>
      <c r="BA82" s="5">
        <v>20</v>
      </c>
      <c r="BB82" s="5">
        <v>20</v>
      </c>
      <c r="BC82" s="5">
        <v>13</v>
      </c>
      <c r="BD82" s="5">
        <v>9</v>
      </c>
      <c r="BE82" s="5">
        <v>7</v>
      </c>
      <c r="BF82" s="5">
        <v>18</v>
      </c>
      <c r="BG82" s="5">
        <v>16</v>
      </c>
      <c r="BH82" s="5">
        <v>26</v>
      </c>
      <c r="BI82" s="5">
        <v>16</v>
      </c>
      <c r="BJ82" s="5">
        <v>19</v>
      </c>
      <c r="BK82" s="5">
        <v>17</v>
      </c>
      <c r="BL82" s="5">
        <v>23</v>
      </c>
      <c r="BM82" s="5">
        <v>11</v>
      </c>
      <c r="BN82" s="5">
        <v>19</v>
      </c>
      <c r="BO82" s="5">
        <v>13</v>
      </c>
      <c r="BP82" s="5">
        <v>26</v>
      </c>
      <c r="BQ82" s="5">
        <v>12</v>
      </c>
      <c r="BR82" s="5">
        <v>22</v>
      </c>
      <c r="BS82" s="5">
        <v>23</v>
      </c>
      <c r="BT82" s="5">
        <v>16</v>
      </c>
      <c r="BU82" s="5">
        <v>12</v>
      </c>
      <c r="BV82" s="5">
        <v>27</v>
      </c>
      <c r="BW82" s="5">
        <v>12</v>
      </c>
      <c r="BX82" s="5">
        <v>21</v>
      </c>
      <c r="BY82" s="5">
        <v>9</v>
      </c>
      <c r="BZ82" s="5">
        <v>15</v>
      </c>
      <c r="CA82" s="5">
        <v>7</v>
      </c>
      <c r="CB82" s="5">
        <v>8</v>
      </c>
      <c r="CC82" s="5">
        <v>12</v>
      </c>
      <c r="CD82" s="5">
        <v>9</v>
      </c>
      <c r="CE82" s="5">
        <v>10</v>
      </c>
      <c r="CF82" s="5">
        <v>23</v>
      </c>
      <c r="CG82" s="5">
        <v>12</v>
      </c>
      <c r="CH82" s="5">
        <v>23</v>
      </c>
      <c r="CI82" s="5">
        <v>15</v>
      </c>
      <c r="CJ82">
        <v>16</v>
      </c>
      <c r="CK82">
        <v>10</v>
      </c>
      <c r="CL82">
        <v>13</v>
      </c>
      <c r="CM82">
        <v>25</v>
      </c>
      <c r="CN82" s="5">
        <v>4</v>
      </c>
      <c r="DX82" s="11"/>
      <c r="DY82" s="11"/>
      <c r="EA82" s="12"/>
    </row>
    <row r="83" spans="1:131" ht="16.5" x14ac:dyDescent="0.3">
      <c r="A83" t="s">
        <v>18</v>
      </c>
      <c r="B83" t="s">
        <v>21</v>
      </c>
      <c r="C83">
        <v>222</v>
      </c>
      <c r="D83" s="5">
        <v>3</v>
      </c>
      <c r="E83" s="72">
        <v>0</v>
      </c>
      <c r="F83" s="72">
        <f>VLOOKUP(B83,遗传信息!$B:$F,5,FALSE)</f>
        <v>0</v>
      </c>
      <c r="G83" s="5">
        <v>25</v>
      </c>
      <c r="H83" s="5">
        <v>7.2</v>
      </c>
      <c r="I83" s="5">
        <v>7</v>
      </c>
      <c r="J83" s="5">
        <v>1526</v>
      </c>
      <c r="K83" s="72">
        <v>33.909999999999997</v>
      </c>
      <c r="L83" s="5">
        <v>107</v>
      </c>
      <c r="M83" s="5">
        <v>95</v>
      </c>
      <c r="N83" s="5">
        <v>112</v>
      </c>
      <c r="O83" s="5">
        <v>68</v>
      </c>
      <c r="P83" s="5">
        <v>83</v>
      </c>
      <c r="Q83" s="5">
        <v>80</v>
      </c>
      <c r="R83" s="5">
        <v>99</v>
      </c>
      <c r="S83" s="5">
        <v>81</v>
      </c>
      <c r="T83" s="5">
        <v>115</v>
      </c>
      <c r="U83" s="5">
        <v>99</v>
      </c>
      <c r="V83" s="5">
        <v>159</v>
      </c>
      <c r="W83" s="5">
        <v>107</v>
      </c>
      <c r="X83" s="5">
        <v>76</v>
      </c>
      <c r="Y83" s="5">
        <v>70</v>
      </c>
      <c r="Z83" s="5">
        <v>110</v>
      </c>
      <c r="AA83" s="5">
        <v>54</v>
      </c>
      <c r="AB83" s="5">
        <v>20</v>
      </c>
      <c r="AC83" s="5">
        <v>28</v>
      </c>
      <c r="AD83" s="5">
        <v>35</v>
      </c>
      <c r="AE83" s="5">
        <v>23</v>
      </c>
      <c r="AF83" s="5">
        <v>22</v>
      </c>
      <c r="AG83" s="5">
        <v>25</v>
      </c>
      <c r="AH83" s="5">
        <v>26</v>
      </c>
      <c r="AI83" s="5">
        <v>22</v>
      </c>
      <c r="AJ83" s="5">
        <v>22</v>
      </c>
      <c r="AK83" s="5">
        <v>29</v>
      </c>
      <c r="AL83" s="5">
        <v>31</v>
      </c>
      <c r="AM83" s="5">
        <v>30</v>
      </c>
      <c r="AN83" s="5">
        <v>14</v>
      </c>
      <c r="AO83" s="5">
        <v>20</v>
      </c>
      <c r="AP83" s="5">
        <v>22</v>
      </c>
      <c r="AQ83" s="5">
        <v>12</v>
      </c>
      <c r="AR83" s="5">
        <v>22</v>
      </c>
      <c r="AS83" s="5">
        <v>24</v>
      </c>
      <c r="AT83" s="5">
        <v>25</v>
      </c>
      <c r="AU83" s="5">
        <v>12</v>
      </c>
      <c r="AV83" s="5">
        <v>18</v>
      </c>
      <c r="AW83" s="5">
        <v>10</v>
      </c>
      <c r="AX83" s="5">
        <v>23</v>
      </c>
      <c r="AY83" s="5">
        <v>29</v>
      </c>
      <c r="AZ83" s="5">
        <v>18</v>
      </c>
      <c r="BA83" s="5">
        <v>21</v>
      </c>
      <c r="BB83" s="5">
        <v>34</v>
      </c>
      <c r="BC83" s="5">
        <v>26</v>
      </c>
      <c r="BD83" s="5">
        <v>20</v>
      </c>
      <c r="BE83" s="5">
        <v>13</v>
      </c>
      <c r="BF83" s="5">
        <v>32</v>
      </c>
      <c r="BG83" s="5">
        <v>16</v>
      </c>
      <c r="BH83" s="5">
        <v>37</v>
      </c>
      <c r="BI83" s="5">
        <v>21</v>
      </c>
      <c r="BJ83" s="5">
        <v>28</v>
      </c>
      <c r="BK83" s="5">
        <v>29</v>
      </c>
      <c r="BL83" s="5">
        <v>24</v>
      </c>
      <c r="BM83" s="5">
        <v>24</v>
      </c>
      <c r="BN83" s="5">
        <v>28</v>
      </c>
      <c r="BO83" s="5">
        <v>22</v>
      </c>
      <c r="BP83" s="5">
        <v>44</v>
      </c>
      <c r="BQ83" s="5">
        <v>28</v>
      </c>
      <c r="BR83" s="5">
        <v>51</v>
      </c>
      <c r="BS83" s="5">
        <v>36</v>
      </c>
      <c r="BT83" s="5">
        <v>25</v>
      </c>
      <c r="BU83" s="5">
        <v>26</v>
      </c>
      <c r="BV83" s="5">
        <v>36</v>
      </c>
      <c r="BW83" s="5">
        <v>19</v>
      </c>
      <c r="BX83" s="5">
        <v>28</v>
      </c>
      <c r="BY83" s="5">
        <v>22</v>
      </c>
      <c r="BZ83" s="5">
        <v>23</v>
      </c>
      <c r="CA83" s="5">
        <v>3</v>
      </c>
      <c r="CB83" s="5">
        <v>19</v>
      </c>
      <c r="CC83" s="5">
        <v>23</v>
      </c>
      <c r="CD83" s="5">
        <v>22</v>
      </c>
      <c r="CE83" s="5">
        <v>8</v>
      </c>
      <c r="CF83" s="5">
        <v>31</v>
      </c>
      <c r="CG83" s="5">
        <v>21</v>
      </c>
      <c r="CH83" s="5">
        <v>43</v>
      </c>
      <c r="CI83" s="5">
        <v>15</v>
      </c>
      <c r="CJ83">
        <v>16</v>
      </c>
      <c r="CK83">
        <v>11</v>
      </c>
      <c r="CL83">
        <v>19</v>
      </c>
      <c r="CM83">
        <v>28</v>
      </c>
      <c r="CN83" s="5">
        <v>2</v>
      </c>
      <c r="DX83" s="11"/>
      <c r="DY83" s="11"/>
      <c r="EA83" s="12"/>
    </row>
    <row r="84" spans="1:131" ht="16.5" x14ac:dyDescent="0.3">
      <c r="A84" t="s">
        <v>18</v>
      </c>
      <c r="B84" t="s">
        <v>21</v>
      </c>
      <c r="C84">
        <v>222</v>
      </c>
      <c r="D84" s="5">
        <v>6.25</v>
      </c>
      <c r="E84" s="72">
        <v>0</v>
      </c>
      <c r="F84" s="72">
        <f>VLOOKUP(B84,遗传信息!$B:$F,5,FALSE)</f>
        <v>0</v>
      </c>
      <c r="G84" s="5">
        <v>25</v>
      </c>
      <c r="H84" s="5">
        <v>7.2</v>
      </c>
      <c r="I84" s="5">
        <v>7</v>
      </c>
      <c r="J84" s="5">
        <v>1526</v>
      </c>
      <c r="K84" s="72">
        <v>33.909999999999997</v>
      </c>
      <c r="L84" s="5">
        <v>107</v>
      </c>
      <c r="M84" s="5">
        <v>95</v>
      </c>
      <c r="N84" s="5">
        <v>112</v>
      </c>
      <c r="O84" s="5">
        <v>68</v>
      </c>
      <c r="P84" s="5">
        <v>83</v>
      </c>
      <c r="Q84" s="5">
        <v>80</v>
      </c>
      <c r="R84" s="5">
        <v>99</v>
      </c>
      <c r="S84" s="5">
        <v>81</v>
      </c>
      <c r="T84" s="5">
        <v>115</v>
      </c>
      <c r="U84" s="5">
        <v>99</v>
      </c>
      <c r="V84" s="5">
        <v>159</v>
      </c>
      <c r="W84" s="5">
        <v>107</v>
      </c>
      <c r="X84" s="5">
        <v>76</v>
      </c>
      <c r="Y84" s="5">
        <v>70</v>
      </c>
      <c r="Z84" s="5">
        <v>110</v>
      </c>
      <c r="AA84" s="5">
        <v>54</v>
      </c>
      <c r="AB84" s="5">
        <v>20</v>
      </c>
      <c r="AC84" s="5">
        <v>28</v>
      </c>
      <c r="AD84" s="5">
        <v>35</v>
      </c>
      <c r="AE84" s="5">
        <v>23</v>
      </c>
      <c r="AF84" s="5">
        <v>22</v>
      </c>
      <c r="AG84" s="5">
        <v>25</v>
      </c>
      <c r="AH84" s="5">
        <v>26</v>
      </c>
      <c r="AI84" s="5">
        <v>22</v>
      </c>
      <c r="AJ84" s="5">
        <v>22</v>
      </c>
      <c r="AK84" s="5">
        <v>29</v>
      </c>
      <c r="AL84" s="5">
        <v>31</v>
      </c>
      <c r="AM84" s="5">
        <v>30</v>
      </c>
      <c r="AN84" s="5">
        <v>14</v>
      </c>
      <c r="AO84" s="5">
        <v>20</v>
      </c>
      <c r="AP84" s="5">
        <v>22</v>
      </c>
      <c r="AQ84" s="5">
        <v>12</v>
      </c>
      <c r="AR84" s="5">
        <v>22</v>
      </c>
      <c r="AS84" s="5">
        <v>24</v>
      </c>
      <c r="AT84" s="5">
        <v>25</v>
      </c>
      <c r="AU84" s="5">
        <v>12</v>
      </c>
      <c r="AV84" s="5">
        <v>18</v>
      </c>
      <c r="AW84" s="5">
        <v>10</v>
      </c>
      <c r="AX84" s="5">
        <v>23</v>
      </c>
      <c r="AY84" s="5">
        <v>29</v>
      </c>
      <c r="AZ84" s="5">
        <v>18</v>
      </c>
      <c r="BA84" s="5">
        <v>21</v>
      </c>
      <c r="BB84" s="5">
        <v>34</v>
      </c>
      <c r="BC84" s="5">
        <v>26</v>
      </c>
      <c r="BD84" s="5">
        <v>20</v>
      </c>
      <c r="BE84" s="5">
        <v>13</v>
      </c>
      <c r="BF84" s="5">
        <v>32</v>
      </c>
      <c r="BG84" s="5">
        <v>16</v>
      </c>
      <c r="BH84" s="5">
        <v>37</v>
      </c>
      <c r="BI84" s="5">
        <v>21</v>
      </c>
      <c r="BJ84" s="5">
        <v>28</v>
      </c>
      <c r="BK84" s="5">
        <v>29</v>
      </c>
      <c r="BL84" s="5">
        <v>24</v>
      </c>
      <c r="BM84" s="5">
        <v>24</v>
      </c>
      <c r="BN84" s="5">
        <v>28</v>
      </c>
      <c r="BO84" s="5">
        <v>22</v>
      </c>
      <c r="BP84" s="5">
        <v>44</v>
      </c>
      <c r="BQ84" s="5">
        <v>28</v>
      </c>
      <c r="BR84" s="5">
        <v>51</v>
      </c>
      <c r="BS84" s="5">
        <v>36</v>
      </c>
      <c r="BT84" s="5">
        <v>25</v>
      </c>
      <c r="BU84" s="5">
        <v>26</v>
      </c>
      <c r="BV84" s="5">
        <v>36</v>
      </c>
      <c r="BW84" s="5">
        <v>19</v>
      </c>
      <c r="BX84" s="5">
        <v>28</v>
      </c>
      <c r="BY84" s="5">
        <v>22</v>
      </c>
      <c r="BZ84" s="5">
        <v>23</v>
      </c>
      <c r="CA84" s="5">
        <v>3</v>
      </c>
      <c r="CB84" s="5">
        <v>19</v>
      </c>
      <c r="CC84" s="5">
        <v>23</v>
      </c>
      <c r="CD84" s="5">
        <v>22</v>
      </c>
      <c r="CE84" s="5">
        <v>8</v>
      </c>
      <c r="CF84" s="5">
        <v>31</v>
      </c>
      <c r="CG84" s="5">
        <v>21</v>
      </c>
      <c r="CH84" s="5">
        <v>43</v>
      </c>
      <c r="CI84" s="5">
        <v>15</v>
      </c>
      <c r="CJ84">
        <v>16</v>
      </c>
      <c r="CK84">
        <v>11</v>
      </c>
      <c r="CL84">
        <v>19</v>
      </c>
      <c r="CM84">
        <v>28</v>
      </c>
      <c r="CN84" s="5">
        <v>3</v>
      </c>
      <c r="DX84" s="11"/>
      <c r="DY84" s="11"/>
      <c r="EA84" s="12"/>
    </row>
    <row r="85" spans="1:131" ht="16.5" x14ac:dyDescent="0.3">
      <c r="A85" t="s">
        <v>18</v>
      </c>
      <c r="B85" t="s">
        <v>21</v>
      </c>
      <c r="C85">
        <v>222</v>
      </c>
      <c r="D85" s="5">
        <v>8.3333333333333339</v>
      </c>
      <c r="E85" s="72">
        <v>0</v>
      </c>
      <c r="F85" s="72">
        <f>VLOOKUP(B85,遗传信息!$B:$F,5,FALSE)</f>
        <v>0</v>
      </c>
      <c r="G85" s="5">
        <v>25</v>
      </c>
      <c r="H85" s="5">
        <v>7.2</v>
      </c>
      <c r="I85" s="5">
        <v>7</v>
      </c>
      <c r="J85" s="5">
        <v>1526</v>
      </c>
      <c r="K85" s="72">
        <v>33.909999999999997</v>
      </c>
      <c r="L85" s="5">
        <v>107</v>
      </c>
      <c r="M85" s="5">
        <v>95</v>
      </c>
      <c r="N85" s="5">
        <v>112</v>
      </c>
      <c r="O85" s="5">
        <v>68</v>
      </c>
      <c r="P85" s="5">
        <v>83</v>
      </c>
      <c r="Q85" s="5">
        <v>80</v>
      </c>
      <c r="R85" s="5">
        <v>99</v>
      </c>
      <c r="S85" s="5">
        <v>81</v>
      </c>
      <c r="T85" s="5">
        <v>115</v>
      </c>
      <c r="U85" s="5">
        <v>99</v>
      </c>
      <c r="V85" s="5">
        <v>159</v>
      </c>
      <c r="W85" s="5">
        <v>107</v>
      </c>
      <c r="X85" s="5">
        <v>76</v>
      </c>
      <c r="Y85" s="5">
        <v>70</v>
      </c>
      <c r="Z85" s="5">
        <v>110</v>
      </c>
      <c r="AA85" s="5">
        <v>54</v>
      </c>
      <c r="AB85" s="5">
        <v>20</v>
      </c>
      <c r="AC85" s="5">
        <v>28</v>
      </c>
      <c r="AD85" s="5">
        <v>35</v>
      </c>
      <c r="AE85" s="5">
        <v>23</v>
      </c>
      <c r="AF85" s="5">
        <v>22</v>
      </c>
      <c r="AG85" s="5">
        <v>25</v>
      </c>
      <c r="AH85" s="5">
        <v>26</v>
      </c>
      <c r="AI85" s="5">
        <v>22</v>
      </c>
      <c r="AJ85" s="5">
        <v>22</v>
      </c>
      <c r="AK85" s="5">
        <v>29</v>
      </c>
      <c r="AL85" s="5">
        <v>31</v>
      </c>
      <c r="AM85" s="5">
        <v>30</v>
      </c>
      <c r="AN85" s="5">
        <v>14</v>
      </c>
      <c r="AO85" s="5">
        <v>20</v>
      </c>
      <c r="AP85" s="5">
        <v>22</v>
      </c>
      <c r="AQ85" s="5">
        <v>12</v>
      </c>
      <c r="AR85" s="5">
        <v>22</v>
      </c>
      <c r="AS85" s="5">
        <v>24</v>
      </c>
      <c r="AT85" s="5">
        <v>25</v>
      </c>
      <c r="AU85" s="5">
        <v>12</v>
      </c>
      <c r="AV85" s="5">
        <v>18</v>
      </c>
      <c r="AW85" s="5">
        <v>10</v>
      </c>
      <c r="AX85" s="5">
        <v>23</v>
      </c>
      <c r="AY85" s="5">
        <v>29</v>
      </c>
      <c r="AZ85" s="5">
        <v>18</v>
      </c>
      <c r="BA85" s="5">
        <v>21</v>
      </c>
      <c r="BB85" s="5">
        <v>34</v>
      </c>
      <c r="BC85" s="5">
        <v>26</v>
      </c>
      <c r="BD85" s="5">
        <v>20</v>
      </c>
      <c r="BE85" s="5">
        <v>13</v>
      </c>
      <c r="BF85" s="5">
        <v>32</v>
      </c>
      <c r="BG85" s="5">
        <v>16</v>
      </c>
      <c r="BH85" s="5">
        <v>37</v>
      </c>
      <c r="BI85" s="5">
        <v>21</v>
      </c>
      <c r="BJ85" s="5">
        <v>28</v>
      </c>
      <c r="BK85" s="5">
        <v>29</v>
      </c>
      <c r="BL85" s="5">
        <v>24</v>
      </c>
      <c r="BM85" s="5">
        <v>24</v>
      </c>
      <c r="BN85" s="5">
        <v>28</v>
      </c>
      <c r="BO85" s="5">
        <v>22</v>
      </c>
      <c r="BP85" s="5">
        <v>44</v>
      </c>
      <c r="BQ85" s="5">
        <v>28</v>
      </c>
      <c r="BR85" s="5">
        <v>51</v>
      </c>
      <c r="BS85" s="5">
        <v>36</v>
      </c>
      <c r="BT85" s="5">
        <v>25</v>
      </c>
      <c r="BU85" s="5">
        <v>26</v>
      </c>
      <c r="BV85" s="5">
        <v>36</v>
      </c>
      <c r="BW85" s="5">
        <v>19</v>
      </c>
      <c r="BX85" s="5">
        <v>28</v>
      </c>
      <c r="BY85" s="5">
        <v>22</v>
      </c>
      <c r="BZ85" s="5">
        <v>23</v>
      </c>
      <c r="CA85" s="5">
        <v>3</v>
      </c>
      <c r="CB85" s="5">
        <v>19</v>
      </c>
      <c r="CC85" s="5">
        <v>23</v>
      </c>
      <c r="CD85" s="5">
        <v>22</v>
      </c>
      <c r="CE85" s="5">
        <v>8</v>
      </c>
      <c r="CF85" s="5">
        <v>31</v>
      </c>
      <c r="CG85" s="5">
        <v>21</v>
      </c>
      <c r="CH85" s="5">
        <v>43</v>
      </c>
      <c r="CI85" s="5">
        <v>15</v>
      </c>
      <c r="CJ85">
        <v>16</v>
      </c>
      <c r="CK85">
        <v>11</v>
      </c>
      <c r="CL85">
        <v>19</v>
      </c>
      <c r="CM85">
        <v>28</v>
      </c>
      <c r="CN85" s="5">
        <v>4</v>
      </c>
      <c r="DX85" s="11"/>
      <c r="DY85" s="11"/>
      <c r="EA85" s="14"/>
    </row>
    <row r="86" spans="1:131" x14ac:dyDescent="0.2">
      <c r="A86" t="s">
        <v>18</v>
      </c>
      <c r="B86" t="s">
        <v>21</v>
      </c>
      <c r="C86">
        <v>254</v>
      </c>
      <c r="D86" s="5">
        <v>3.8</v>
      </c>
      <c r="E86" s="72">
        <v>0</v>
      </c>
      <c r="F86" s="72">
        <f>VLOOKUP(B86,遗传信息!$B:$F,5,FALSE)</f>
        <v>0</v>
      </c>
      <c r="G86" s="5">
        <v>25</v>
      </c>
      <c r="H86" s="5">
        <v>7.2</v>
      </c>
      <c r="I86" s="5">
        <v>7</v>
      </c>
      <c r="J86" s="5">
        <v>1526</v>
      </c>
      <c r="K86" s="72">
        <v>33.909999999999997</v>
      </c>
      <c r="L86" s="5">
        <v>107</v>
      </c>
      <c r="M86" s="5">
        <v>95</v>
      </c>
      <c r="N86" s="5">
        <v>112</v>
      </c>
      <c r="O86" s="5">
        <v>68</v>
      </c>
      <c r="P86" s="5">
        <v>83</v>
      </c>
      <c r="Q86" s="5">
        <v>80</v>
      </c>
      <c r="R86" s="5">
        <v>99</v>
      </c>
      <c r="S86" s="5">
        <v>81</v>
      </c>
      <c r="T86" s="5">
        <v>115</v>
      </c>
      <c r="U86" s="5">
        <v>99</v>
      </c>
      <c r="V86" s="5">
        <v>159</v>
      </c>
      <c r="W86" s="5">
        <v>107</v>
      </c>
      <c r="X86" s="5">
        <v>76</v>
      </c>
      <c r="Y86" s="5">
        <v>70</v>
      </c>
      <c r="Z86" s="5">
        <v>110</v>
      </c>
      <c r="AA86" s="5">
        <v>54</v>
      </c>
      <c r="AB86" s="5">
        <v>20</v>
      </c>
      <c r="AC86" s="5">
        <v>28</v>
      </c>
      <c r="AD86" s="5">
        <v>35</v>
      </c>
      <c r="AE86" s="5">
        <v>23</v>
      </c>
      <c r="AF86" s="5">
        <v>22</v>
      </c>
      <c r="AG86" s="5">
        <v>25</v>
      </c>
      <c r="AH86" s="5">
        <v>26</v>
      </c>
      <c r="AI86" s="5">
        <v>22</v>
      </c>
      <c r="AJ86" s="5">
        <v>22</v>
      </c>
      <c r="AK86" s="5">
        <v>29</v>
      </c>
      <c r="AL86" s="5">
        <v>31</v>
      </c>
      <c r="AM86" s="5">
        <v>30</v>
      </c>
      <c r="AN86" s="5">
        <v>14</v>
      </c>
      <c r="AO86" s="5">
        <v>20</v>
      </c>
      <c r="AP86" s="5">
        <v>22</v>
      </c>
      <c r="AQ86" s="5">
        <v>12</v>
      </c>
      <c r="AR86" s="5">
        <v>22</v>
      </c>
      <c r="AS86" s="5">
        <v>24</v>
      </c>
      <c r="AT86" s="5">
        <v>25</v>
      </c>
      <c r="AU86" s="5">
        <v>12</v>
      </c>
      <c r="AV86" s="5">
        <v>18</v>
      </c>
      <c r="AW86" s="5">
        <v>10</v>
      </c>
      <c r="AX86" s="5">
        <v>23</v>
      </c>
      <c r="AY86" s="5">
        <v>29</v>
      </c>
      <c r="AZ86" s="5">
        <v>18</v>
      </c>
      <c r="BA86" s="5">
        <v>21</v>
      </c>
      <c r="BB86" s="5">
        <v>34</v>
      </c>
      <c r="BC86" s="5">
        <v>26</v>
      </c>
      <c r="BD86" s="5">
        <v>20</v>
      </c>
      <c r="BE86" s="5">
        <v>13</v>
      </c>
      <c r="BF86" s="5">
        <v>32</v>
      </c>
      <c r="BG86" s="5">
        <v>16</v>
      </c>
      <c r="BH86" s="5">
        <v>37</v>
      </c>
      <c r="BI86" s="5">
        <v>21</v>
      </c>
      <c r="BJ86" s="5">
        <v>28</v>
      </c>
      <c r="BK86" s="5">
        <v>29</v>
      </c>
      <c r="BL86" s="5">
        <v>24</v>
      </c>
      <c r="BM86" s="5">
        <v>24</v>
      </c>
      <c r="BN86" s="5">
        <v>28</v>
      </c>
      <c r="BO86" s="5">
        <v>22</v>
      </c>
      <c r="BP86" s="5">
        <v>44</v>
      </c>
      <c r="BQ86" s="5">
        <v>28</v>
      </c>
      <c r="BR86" s="5">
        <v>51</v>
      </c>
      <c r="BS86" s="5">
        <v>36</v>
      </c>
      <c r="BT86" s="5">
        <v>25</v>
      </c>
      <c r="BU86" s="5">
        <v>26</v>
      </c>
      <c r="BV86" s="5">
        <v>36</v>
      </c>
      <c r="BW86" s="5">
        <v>19</v>
      </c>
      <c r="BX86" s="5">
        <v>28</v>
      </c>
      <c r="BY86" s="5">
        <v>22</v>
      </c>
      <c r="BZ86" s="5">
        <v>23</v>
      </c>
      <c r="CA86" s="5">
        <v>3</v>
      </c>
      <c r="CB86" s="5">
        <v>19</v>
      </c>
      <c r="CC86" s="5">
        <v>23</v>
      </c>
      <c r="CD86" s="5">
        <v>22</v>
      </c>
      <c r="CE86" s="5">
        <v>8</v>
      </c>
      <c r="CF86" s="5">
        <v>31</v>
      </c>
      <c r="CG86" s="5">
        <v>21</v>
      </c>
      <c r="CH86" s="5">
        <v>43</v>
      </c>
      <c r="CI86" s="5">
        <v>15</v>
      </c>
      <c r="CJ86">
        <v>16</v>
      </c>
      <c r="CK86">
        <v>11</v>
      </c>
      <c r="CL86">
        <v>19</v>
      </c>
      <c r="CM86">
        <v>28</v>
      </c>
      <c r="CN86" s="5">
        <v>2</v>
      </c>
      <c r="EA86" s="14"/>
    </row>
    <row r="87" spans="1:131" x14ac:dyDescent="0.2">
      <c r="A87" t="s">
        <v>18</v>
      </c>
      <c r="B87" t="s">
        <v>21</v>
      </c>
      <c r="C87">
        <v>254</v>
      </c>
      <c r="D87" s="5">
        <v>4.918032786885246</v>
      </c>
      <c r="E87" s="72">
        <v>0</v>
      </c>
      <c r="F87" s="72">
        <f>VLOOKUP(B87,遗传信息!$B:$F,5,FALSE)</f>
        <v>0</v>
      </c>
      <c r="G87" s="5">
        <v>25</v>
      </c>
      <c r="H87" s="5">
        <v>7.2</v>
      </c>
      <c r="I87" s="5">
        <v>7</v>
      </c>
      <c r="J87" s="5">
        <v>1526</v>
      </c>
      <c r="K87" s="72">
        <v>33.909999999999997</v>
      </c>
      <c r="L87" s="5">
        <v>107</v>
      </c>
      <c r="M87" s="5">
        <v>95</v>
      </c>
      <c r="N87" s="5">
        <v>112</v>
      </c>
      <c r="O87" s="5">
        <v>68</v>
      </c>
      <c r="P87" s="5">
        <v>83</v>
      </c>
      <c r="Q87" s="5">
        <v>80</v>
      </c>
      <c r="R87" s="5">
        <v>99</v>
      </c>
      <c r="S87" s="5">
        <v>81</v>
      </c>
      <c r="T87" s="5">
        <v>115</v>
      </c>
      <c r="U87" s="5">
        <v>99</v>
      </c>
      <c r="V87" s="5">
        <v>159</v>
      </c>
      <c r="W87" s="5">
        <v>107</v>
      </c>
      <c r="X87" s="5">
        <v>76</v>
      </c>
      <c r="Y87" s="5">
        <v>70</v>
      </c>
      <c r="Z87" s="5">
        <v>110</v>
      </c>
      <c r="AA87" s="5">
        <v>54</v>
      </c>
      <c r="AB87" s="5">
        <v>20</v>
      </c>
      <c r="AC87" s="5">
        <v>28</v>
      </c>
      <c r="AD87" s="5">
        <v>35</v>
      </c>
      <c r="AE87" s="5">
        <v>23</v>
      </c>
      <c r="AF87" s="5">
        <v>22</v>
      </c>
      <c r="AG87" s="5">
        <v>25</v>
      </c>
      <c r="AH87" s="5">
        <v>26</v>
      </c>
      <c r="AI87" s="5">
        <v>22</v>
      </c>
      <c r="AJ87" s="5">
        <v>22</v>
      </c>
      <c r="AK87" s="5">
        <v>29</v>
      </c>
      <c r="AL87" s="5">
        <v>31</v>
      </c>
      <c r="AM87" s="5">
        <v>30</v>
      </c>
      <c r="AN87" s="5">
        <v>14</v>
      </c>
      <c r="AO87" s="5">
        <v>20</v>
      </c>
      <c r="AP87" s="5">
        <v>22</v>
      </c>
      <c r="AQ87" s="5">
        <v>12</v>
      </c>
      <c r="AR87" s="5">
        <v>22</v>
      </c>
      <c r="AS87" s="5">
        <v>24</v>
      </c>
      <c r="AT87" s="5">
        <v>25</v>
      </c>
      <c r="AU87" s="5">
        <v>12</v>
      </c>
      <c r="AV87" s="5">
        <v>18</v>
      </c>
      <c r="AW87" s="5">
        <v>10</v>
      </c>
      <c r="AX87" s="5">
        <v>23</v>
      </c>
      <c r="AY87" s="5">
        <v>29</v>
      </c>
      <c r="AZ87" s="5">
        <v>18</v>
      </c>
      <c r="BA87" s="5">
        <v>21</v>
      </c>
      <c r="BB87" s="5">
        <v>34</v>
      </c>
      <c r="BC87" s="5">
        <v>26</v>
      </c>
      <c r="BD87" s="5">
        <v>20</v>
      </c>
      <c r="BE87" s="5">
        <v>13</v>
      </c>
      <c r="BF87" s="5">
        <v>32</v>
      </c>
      <c r="BG87" s="5">
        <v>16</v>
      </c>
      <c r="BH87" s="5">
        <v>37</v>
      </c>
      <c r="BI87" s="5">
        <v>21</v>
      </c>
      <c r="BJ87" s="5">
        <v>28</v>
      </c>
      <c r="BK87" s="5">
        <v>29</v>
      </c>
      <c r="BL87" s="5">
        <v>24</v>
      </c>
      <c r="BM87" s="5">
        <v>24</v>
      </c>
      <c r="BN87" s="5">
        <v>28</v>
      </c>
      <c r="BO87" s="5">
        <v>22</v>
      </c>
      <c r="BP87" s="5">
        <v>44</v>
      </c>
      <c r="BQ87" s="5">
        <v>28</v>
      </c>
      <c r="BR87" s="5">
        <v>51</v>
      </c>
      <c r="BS87" s="5">
        <v>36</v>
      </c>
      <c r="BT87" s="5">
        <v>25</v>
      </c>
      <c r="BU87" s="5">
        <v>26</v>
      </c>
      <c r="BV87" s="5">
        <v>36</v>
      </c>
      <c r="BW87" s="5">
        <v>19</v>
      </c>
      <c r="BX87" s="5">
        <v>28</v>
      </c>
      <c r="BY87" s="5">
        <v>22</v>
      </c>
      <c r="BZ87" s="5">
        <v>23</v>
      </c>
      <c r="CA87" s="5">
        <v>3</v>
      </c>
      <c r="CB87" s="5">
        <v>19</v>
      </c>
      <c r="CC87" s="5">
        <v>23</v>
      </c>
      <c r="CD87" s="5">
        <v>22</v>
      </c>
      <c r="CE87" s="5">
        <v>8</v>
      </c>
      <c r="CF87" s="5">
        <v>31</v>
      </c>
      <c r="CG87" s="5">
        <v>21</v>
      </c>
      <c r="CH87" s="5">
        <v>43</v>
      </c>
      <c r="CI87" s="5">
        <v>15</v>
      </c>
      <c r="CJ87">
        <v>16</v>
      </c>
      <c r="CK87">
        <v>11</v>
      </c>
      <c r="CL87">
        <v>19</v>
      </c>
      <c r="CM87">
        <v>28</v>
      </c>
      <c r="CN87" s="5">
        <v>3</v>
      </c>
      <c r="EA87" s="12"/>
    </row>
    <row r="88" spans="1:131" x14ac:dyDescent="0.2">
      <c r="A88" t="s">
        <v>18</v>
      </c>
      <c r="B88" t="s">
        <v>21</v>
      </c>
      <c r="C88">
        <v>254</v>
      </c>
      <c r="D88" s="5">
        <v>6.557377049180328</v>
      </c>
      <c r="E88" s="72">
        <v>0</v>
      </c>
      <c r="F88" s="72">
        <f>VLOOKUP(B88,遗传信息!$B:$F,5,FALSE)</f>
        <v>0</v>
      </c>
      <c r="G88" s="5">
        <v>25</v>
      </c>
      <c r="H88" s="5">
        <v>7.2</v>
      </c>
      <c r="I88" s="5">
        <v>7</v>
      </c>
      <c r="J88" s="5">
        <v>1526</v>
      </c>
      <c r="K88" s="72">
        <v>33.909999999999997</v>
      </c>
      <c r="L88" s="5">
        <v>107</v>
      </c>
      <c r="M88" s="5">
        <v>95</v>
      </c>
      <c r="N88" s="5">
        <v>112</v>
      </c>
      <c r="O88" s="5">
        <v>68</v>
      </c>
      <c r="P88" s="5">
        <v>83</v>
      </c>
      <c r="Q88" s="5">
        <v>80</v>
      </c>
      <c r="R88" s="5">
        <v>99</v>
      </c>
      <c r="S88" s="5">
        <v>81</v>
      </c>
      <c r="T88" s="5">
        <v>115</v>
      </c>
      <c r="U88" s="5">
        <v>99</v>
      </c>
      <c r="V88" s="5">
        <v>159</v>
      </c>
      <c r="W88" s="5">
        <v>107</v>
      </c>
      <c r="X88" s="5">
        <v>76</v>
      </c>
      <c r="Y88" s="5">
        <v>70</v>
      </c>
      <c r="Z88" s="5">
        <v>110</v>
      </c>
      <c r="AA88" s="5">
        <v>54</v>
      </c>
      <c r="AB88" s="5">
        <v>20</v>
      </c>
      <c r="AC88" s="5">
        <v>28</v>
      </c>
      <c r="AD88" s="5">
        <v>35</v>
      </c>
      <c r="AE88" s="5">
        <v>23</v>
      </c>
      <c r="AF88" s="5">
        <v>22</v>
      </c>
      <c r="AG88" s="5">
        <v>25</v>
      </c>
      <c r="AH88" s="5">
        <v>26</v>
      </c>
      <c r="AI88" s="5">
        <v>22</v>
      </c>
      <c r="AJ88" s="5">
        <v>22</v>
      </c>
      <c r="AK88" s="5">
        <v>29</v>
      </c>
      <c r="AL88" s="5">
        <v>31</v>
      </c>
      <c r="AM88" s="5">
        <v>30</v>
      </c>
      <c r="AN88" s="5">
        <v>14</v>
      </c>
      <c r="AO88" s="5">
        <v>20</v>
      </c>
      <c r="AP88" s="5">
        <v>22</v>
      </c>
      <c r="AQ88" s="5">
        <v>12</v>
      </c>
      <c r="AR88" s="5">
        <v>22</v>
      </c>
      <c r="AS88" s="5">
        <v>24</v>
      </c>
      <c r="AT88" s="5">
        <v>25</v>
      </c>
      <c r="AU88" s="5">
        <v>12</v>
      </c>
      <c r="AV88" s="5">
        <v>18</v>
      </c>
      <c r="AW88" s="5">
        <v>10</v>
      </c>
      <c r="AX88" s="5">
        <v>23</v>
      </c>
      <c r="AY88" s="5">
        <v>29</v>
      </c>
      <c r="AZ88" s="5">
        <v>18</v>
      </c>
      <c r="BA88" s="5">
        <v>21</v>
      </c>
      <c r="BB88" s="5">
        <v>34</v>
      </c>
      <c r="BC88" s="5">
        <v>26</v>
      </c>
      <c r="BD88" s="5">
        <v>20</v>
      </c>
      <c r="BE88" s="5">
        <v>13</v>
      </c>
      <c r="BF88" s="5">
        <v>32</v>
      </c>
      <c r="BG88" s="5">
        <v>16</v>
      </c>
      <c r="BH88" s="5">
        <v>37</v>
      </c>
      <c r="BI88" s="5">
        <v>21</v>
      </c>
      <c r="BJ88" s="5">
        <v>28</v>
      </c>
      <c r="BK88" s="5">
        <v>29</v>
      </c>
      <c r="BL88" s="5">
        <v>24</v>
      </c>
      <c r="BM88" s="5">
        <v>24</v>
      </c>
      <c r="BN88" s="5">
        <v>28</v>
      </c>
      <c r="BO88" s="5">
        <v>22</v>
      </c>
      <c r="BP88" s="5">
        <v>44</v>
      </c>
      <c r="BQ88" s="5">
        <v>28</v>
      </c>
      <c r="BR88" s="5">
        <v>51</v>
      </c>
      <c r="BS88" s="5">
        <v>36</v>
      </c>
      <c r="BT88" s="5">
        <v>25</v>
      </c>
      <c r="BU88" s="5">
        <v>26</v>
      </c>
      <c r="BV88" s="5">
        <v>36</v>
      </c>
      <c r="BW88" s="5">
        <v>19</v>
      </c>
      <c r="BX88" s="5">
        <v>28</v>
      </c>
      <c r="BY88" s="5">
        <v>22</v>
      </c>
      <c r="BZ88" s="5">
        <v>23</v>
      </c>
      <c r="CA88" s="5">
        <v>3</v>
      </c>
      <c r="CB88" s="5">
        <v>19</v>
      </c>
      <c r="CC88" s="5">
        <v>23</v>
      </c>
      <c r="CD88" s="5">
        <v>22</v>
      </c>
      <c r="CE88" s="5">
        <v>8</v>
      </c>
      <c r="CF88" s="5">
        <v>31</v>
      </c>
      <c r="CG88" s="5">
        <v>21</v>
      </c>
      <c r="CH88" s="5">
        <v>43</v>
      </c>
      <c r="CI88" s="5">
        <v>15</v>
      </c>
      <c r="CJ88">
        <v>16</v>
      </c>
      <c r="CK88">
        <v>11</v>
      </c>
      <c r="CL88">
        <v>19</v>
      </c>
      <c r="CM88">
        <v>28</v>
      </c>
      <c r="CN88" s="5">
        <v>4</v>
      </c>
      <c r="EA88" s="14"/>
    </row>
    <row r="89" spans="1:131" x14ac:dyDescent="0.2">
      <c r="A89" t="s">
        <v>18</v>
      </c>
      <c r="B89" t="s">
        <v>21</v>
      </c>
      <c r="C89">
        <v>265</v>
      </c>
      <c r="D89" s="5">
        <v>3.2</v>
      </c>
      <c r="E89" s="72">
        <v>0</v>
      </c>
      <c r="F89" s="72">
        <f>VLOOKUP(B89,遗传信息!$B:$F,5,FALSE)</f>
        <v>0</v>
      </c>
      <c r="G89" s="5">
        <v>25</v>
      </c>
      <c r="H89" s="5">
        <v>7.2</v>
      </c>
      <c r="I89" s="5">
        <v>7</v>
      </c>
      <c r="J89" s="5">
        <v>1526</v>
      </c>
      <c r="K89" s="72">
        <v>33.909999999999997</v>
      </c>
      <c r="L89" s="5">
        <v>107</v>
      </c>
      <c r="M89" s="5">
        <v>95</v>
      </c>
      <c r="N89" s="5">
        <v>112</v>
      </c>
      <c r="O89" s="5">
        <v>68</v>
      </c>
      <c r="P89" s="5">
        <v>83</v>
      </c>
      <c r="Q89" s="5">
        <v>80</v>
      </c>
      <c r="R89" s="5">
        <v>99</v>
      </c>
      <c r="S89" s="5">
        <v>81</v>
      </c>
      <c r="T89" s="5">
        <v>115</v>
      </c>
      <c r="U89" s="5">
        <v>99</v>
      </c>
      <c r="V89" s="5">
        <v>159</v>
      </c>
      <c r="W89" s="5">
        <v>107</v>
      </c>
      <c r="X89" s="5">
        <v>76</v>
      </c>
      <c r="Y89" s="5">
        <v>70</v>
      </c>
      <c r="Z89" s="5">
        <v>110</v>
      </c>
      <c r="AA89" s="5">
        <v>54</v>
      </c>
      <c r="AB89" s="5">
        <v>20</v>
      </c>
      <c r="AC89" s="5">
        <v>28</v>
      </c>
      <c r="AD89" s="5">
        <v>35</v>
      </c>
      <c r="AE89" s="5">
        <v>23</v>
      </c>
      <c r="AF89" s="5">
        <v>22</v>
      </c>
      <c r="AG89" s="5">
        <v>25</v>
      </c>
      <c r="AH89" s="5">
        <v>26</v>
      </c>
      <c r="AI89" s="5">
        <v>22</v>
      </c>
      <c r="AJ89" s="5">
        <v>22</v>
      </c>
      <c r="AK89" s="5">
        <v>29</v>
      </c>
      <c r="AL89" s="5">
        <v>31</v>
      </c>
      <c r="AM89" s="5">
        <v>30</v>
      </c>
      <c r="AN89" s="5">
        <v>14</v>
      </c>
      <c r="AO89" s="5">
        <v>20</v>
      </c>
      <c r="AP89" s="5">
        <v>22</v>
      </c>
      <c r="AQ89" s="5">
        <v>12</v>
      </c>
      <c r="AR89" s="5">
        <v>22</v>
      </c>
      <c r="AS89" s="5">
        <v>24</v>
      </c>
      <c r="AT89" s="5">
        <v>25</v>
      </c>
      <c r="AU89" s="5">
        <v>12</v>
      </c>
      <c r="AV89" s="5">
        <v>18</v>
      </c>
      <c r="AW89" s="5">
        <v>10</v>
      </c>
      <c r="AX89" s="5">
        <v>23</v>
      </c>
      <c r="AY89" s="5">
        <v>29</v>
      </c>
      <c r="AZ89" s="5">
        <v>18</v>
      </c>
      <c r="BA89" s="5">
        <v>21</v>
      </c>
      <c r="BB89" s="5">
        <v>34</v>
      </c>
      <c r="BC89" s="5">
        <v>26</v>
      </c>
      <c r="BD89" s="5">
        <v>20</v>
      </c>
      <c r="BE89" s="5">
        <v>13</v>
      </c>
      <c r="BF89" s="5">
        <v>32</v>
      </c>
      <c r="BG89" s="5">
        <v>16</v>
      </c>
      <c r="BH89" s="5">
        <v>37</v>
      </c>
      <c r="BI89" s="5">
        <v>21</v>
      </c>
      <c r="BJ89" s="5">
        <v>28</v>
      </c>
      <c r="BK89" s="5">
        <v>29</v>
      </c>
      <c r="BL89" s="5">
        <v>24</v>
      </c>
      <c r="BM89" s="5">
        <v>24</v>
      </c>
      <c r="BN89" s="5">
        <v>28</v>
      </c>
      <c r="BO89" s="5">
        <v>22</v>
      </c>
      <c r="BP89" s="5">
        <v>44</v>
      </c>
      <c r="BQ89" s="5">
        <v>28</v>
      </c>
      <c r="BR89" s="5">
        <v>51</v>
      </c>
      <c r="BS89" s="5">
        <v>36</v>
      </c>
      <c r="BT89" s="5">
        <v>25</v>
      </c>
      <c r="BU89" s="5">
        <v>26</v>
      </c>
      <c r="BV89" s="5">
        <v>36</v>
      </c>
      <c r="BW89" s="5">
        <v>19</v>
      </c>
      <c r="BX89" s="5">
        <v>28</v>
      </c>
      <c r="BY89" s="5">
        <v>22</v>
      </c>
      <c r="BZ89" s="5">
        <v>23</v>
      </c>
      <c r="CA89" s="5">
        <v>3</v>
      </c>
      <c r="CB89" s="5">
        <v>19</v>
      </c>
      <c r="CC89" s="5">
        <v>23</v>
      </c>
      <c r="CD89" s="5">
        <v>22</v>
      </c>
      <c r="CE89" s="5">
        <v>8</v>
      </c>
      <c r="CF89" s="5">
        <v>31</v>
      </c>
      <c r="CG89" s="5">
        <v>21</v>
      </c>
      <c r="CH89" s="5">
        <v>43</v>
      </c>
      <c r="CI89" s="5">
        <v>15</v>
      </c>
      <c r="CJ89">
        <v>16</v>
      </c>
      <c r="CK89">
        <v>11</v>
      </c>
      <c r="CL89">
        <v>19</v>
      </c>
      <c r="CM89">
        <v>28</v>
      </c>
      <c r="CN89" s="5">
        <v>2</v>
      </c>
      <c r="EA89" s="14"/>
    </row>
    <row r="90" spans="1:131" x14ac:dyDescent="0.2">
      <c r="A90" t="s">
        <v>18</v>
      </c>
      <c r="B90" t="s">
        <v>21</v>
      </c>
      <c r="C90">
        <v>265</v>
      </c>
      <c r="D90" s="5">
        <v>5.1724137931034484</v>
      </c>
      <c r="E90" s="72">
        <v>0</v>
      </c>
      <c r="F90" s="72">
        <f>VLOOKUP(B90,遗传信息!$B:$F,5,FALSE)</f>
        <v>0</v>
      </c>
      <c r="G90" s="5">
        <v>25</v>
      </c>
      <c r="H90" s="5">
        <v>7.2</v>
      </c>
      <c r="I90" s="5">
        <v>7</v>
      </c>
      <c r="J90" s="5">
        <v>1526</v>
      </c>
      <c r="K90" s="72">
        <v>33.909999999999997</v>
      </c>
      <c r="L90" s="5">
        <v>107</v>
      </c>
      <c r="M90" s="5">
        <v>95</v>
      </c>
      <c r="N90" s="5">
        <v>112</v>
      </c>
      <c r="O90" s="5">
        <v>68</v>
      </c>
      <c r="P90" s="5">
        <v>83</v>
      </c>
      <c r="Q90" s="5">
        <v>80</v>
      </c>
      <c r="R90" s="5">
        <v>99</v>
      </c>
      <c r="S90" s="5">
        <v>81</v>
      </c>
      <c r="T90" s="5">
        <v>115</v>
      </c>
      <c r="U90" s="5">
        <v>99</v>
      </c>
      <c r="V90" s="5">
        <v>159</v>
      </c>
      <c r="W90" s="5">
        <v>107</v>
      </c>
      <c r="X90" s="5">
        <v>76</v>
      </c>
      <c r="Y90" s="5">
        <v>70</v>
      </c>
      <c r="Z90" s="5">
        <v>110</v>
      </c>
      <c r="AA90" s="5">
        <v>54</v>
      </c>
      <c r="AB90" s="5">
        <v>20</v>
      </c>
      <c r="AC90" s="5">
        <v>28</v>
      </c>
      <c r="AD90" s="5">
        <v>35</v>
      </c>
      <c r="AE90" s="5">
        <v>23</v>
      </c>
      <c r="AF90" s="5">
        <v>22</v>
      </c>
      <c r="AG90" s="5">
        <v>25</v>
      </c>
      <c r="AH90" s="5">
        <v>26</v>
      </c>
      <c r="AI90" s="5">
        <v>22</v>
      </c>
      <c r="AJ90" s="5">
        <v>22</v>
      </c>
      <c r="AK90" s="5">
        <v>29</v>
      </c>
      <c r="AL90" s="5">
        <v>31</v>
      </c>
      <c r="AM90" s="5">
        <v>30</v>
      </c>
      <c r="AN90" s="5">
        <v>14</v>
      </c>
      <c r="AO90" s="5">
        <v>20</v>
      </c>
      <c r="AP90" s="5">
        <v>22</v>
      </c>
      <c r="AQ90" s="5">
        <v>12</v>
      </c>
      <c r="AR90" s="5">
        <v>22</v>
      </c>
      <c r="AS90" s="5">
        <v>24</v>
      </c>
      <c r="AT90" s="5">
        <v>25</v>
      </c>
      <c r="AU90" s="5">
        <v>12</v>
      </c>
      <c r="AV90" s="5">
        <v>18</v>
      </c>
      <c r="AW90" s="5">
        <v>10</v>
      </c>
      <c r="AX90" s="5">
        <v>23</v>
      </c>
      <c r="AY90" s="5">
        <v>29</v>
      </c>
      <c r="AZ90" s="5">
        <v>18</v>
      </c>
      <c r="BA90" s="5">
        <v>21</v>
      </c>
      <c r="BB90" s="5">
        <v>34</v>
      </c>
      <c r="BC90" s="5">
        <v>26</v>
      </c>
      <c r="BD90" s="5">
        <v>20</v>
      </c>
      <c r="BE90" s="5">
        <v>13</v>
      </c>
      <c r="BF90" s="5">
        <v>32</v>
      </c>
      <c r="BG90" s="5">
        <v>16</v>
      </c>
      <c r="BH90" s="5">
        <v>37</v>
      </c>
      <c r="BI90" s="5">
        <v>21</v>
      </c>
      <c r="BJ90" s="5">
        <v>28</v>
      </c>
      <c r="BK90" s="5">
        <v>29</v>
      </c>
      <c r="BL90" s="5">
        <v>24</v>
      </c>
      <c r="BM90" s="5">
        <v>24</v>
      </c>
      <c r="BN90" s="5">
        <v>28</v>
      </c>
      <c r="BO90" s="5">
        <v>22</v>
      </c>
      <c r="BP90" s="5">
        <v>44</v>
      </c>
      <c r="BQ90" s="5">
        <v>28</v>
      </c>
      <c r="BR90" s="5">
        <v>51</v>
      </c>
      <c r="BS90" s="5">
        <v>36</v>
      </c>
      <c r="BT90" s="5">
        <v>25</v>
      </c>
      <c r="BU90" s="5">
        <v>26</v>
      </c>
      <c r="BV90" s="5">
        <v>36</v>
      </c>
      <c r="BW90" s="5">
        <v>19</v>
      </c>
      <c r="BX90" s="5">
        <v>28</v>
      </c>
      <c r="BY90" s="5">
        <v>22</v>
      </c>
      <c r="BZ90" s="5">
        <v>23</v>
      </c>
      <c r="CA90" s="5">
        <v>3</v>
      </c>
      <c r="CB90" s="5">
        <v>19</v>
      </c>
      <c r="CC90" s="5">
        <v>23</v>
      </c>
      <c r="CD90" s="5">
        <v>22</v>
      </c>
      <c r="CE90" s="5">
        <v>8</v>
      </c>
      <c r="CF90" s="5">
        <v>31</v>
      </c>
      <c r="CG90" s="5">
        <v>21</v>
      </c>
      <c r="CH90" s="5">
        <v>43</v>
      </c>
      <c r="CI90" s="5">
        <v>15</v>
      </c>
      <c r="CJ90">
        <v>16</v>
      </c>
      <c r="CK90">
        <v>11</v>
      </c>
      <c r="CL90">
        <v>19</v>
      </c>
      <c r="CM90">
        <v>28</v>
      </c>
      <c r="CN90" s="5">
        <v>3</v>
      </c>
      <c r="EA90" s="14"/>
    </row>
    <row r="91" spans="1:131" x14ac:dyDescent="0.2">
      <c r="A91" t="s">
        <v>18</v>
      </c>
      <c r="B91" t="s">
        <v>21</v>
      </c>
      <c r="C91">
        <v>265</v>
      </c>
      <c r="D91" s="5">
        <v>6.8965517241379315</v>
      </c>
      <c r="E91" s="72">
        <v>0</v>
      </c>
      <c r="F91" s="72">
        <f>VLOOKUP(B91,遗传信息!$B:$F,5,FALSE)</f>
        <v>0</v>
      </c>
      <c r="G91" s="5">
        <v>25</v>
      </c>
      <c r="H91" s="5">
        <v>7.2</v>
      </c>
      <c r="I91" s="5">
        <v>7</v>
      </c>
      <c r="J91" s="5">
        <v>1526</v>
      </c>
      <c r="K91" s="72">
        <v>33.909999999999997</v>
      </c>
      <c r="L91" s="5">
        <v>107</v>
      </c>
      <c r="M91" s="5">
        <v>95</v>
      </c>
      <c r="N91" s="5">
        <v>112</v>
      </c>
      <c r="O91" s="5">
        <v>68</v>
      </c>
      <c r="P91" s="5">
        <v>83</v>
      </c>
      <c r="Q91" s="5">
        <v>80</v>
      </c>
      <c r="R91" s="5">
        <v>99</v>
      </c>
      <c r="S91" s="5">
        <v>81</v>
      </c>
      <c r="T91" s="5">
        <v>115</v>
      </c>
      <c r="U91" s="5">
        <v>99</v>
      </c>
      <c r="V91" s="5">
        <v>159</v>
      </c>
      <c r="W91" s="5">
        <v>107</v>
      </c>
      <c r="X91" s="5">
        <v>76</v>
      </c>
      <c r="Y91" s="5">
        <v>70</v>
      </c>
      <c r="Z91" s="5">
        <v>110</v>
      </c>
      <c r="AA91" s="5">
        <v>54</v>
      </c>
      <c r="AB91" s="5">
        <v>20</v>
      </c>
      <c r="AC91" s="5">
        <v>28</v>
      </c>
      <c r="AD91" s="5">
        <v>35</v>
      </c>
      <c r="AE91" s="5">
        <v>23</v>
      </c>
      <c r="AF91" s="5">
        <v>22</v>
      </c>
      <c r="AG91" s="5">
        <v>25</v>
      </c>
      <c r="AH91" s="5">
        <v>26</v>
      </c>
      <c r="AI91" s="5">
        <v>22</v>
      </c>
      <c r="AJ91" s="5">
        <v>22</v>
      </c>
      <c r="AK91" s="5">
        <v>29</v>
      </c>
      <c r="AL91" s="5">
        <v>31</v>
      </c>
      <c r="AM91" s="5">
        <v>30</v>
      </c>
      <c r="AN91" s="5">
        <v>14</v>
      </c>
      <c r="AO91" s="5">
        <v>20</v>
      </c>
      <c r="AP91" s="5">
        <v>22</v>
      </c>
      <c r="AQ91" s="5">
        <v>12</v>
      </c>
      <c r="AR91" s="5">
        <v>22</v>
      </c>
      <c r="AS91" s="5">
        <v>24</v>
      </c>
      <c r="AT91" s="5">
        <v>25</v>
      </c>
      <c r="AU91" s="5">
        <v>12</v>
      </c>
      <c r="AV91" s="5">
        <v>18</v>
      </c>
      <c r="AW91" s="5">
        <v>10</v>
      </c>
      <c r="AX91" s="5">
        <v>23</v>
      </c>
      <c r="AY91" s="5">
        <v>29</v>
      </c>
      <c r="AZ91" s="5">
        <v>18</v>
      </c>
      <c r="BA91" s="5">
        <v>21</v>
      </c>
      <c r="BB91" s="5">
        <v>34</v>
      </c>
      <c r="BC91" s="5">
        <v>26</v>
      </c>
      <c r="BD91" s="5">
        <v>20</v>
      </c>
      <c r="BE91" s="5">
        <v>13</v>
      </c>
      <c r="BF91" s="5">
        <v>32</v>
      </c>
      <c r="BG91" s="5">
        <v>16</v>
      </c>
      <c r="BH91" s="5">
        <v>37</v>
      </c>
      <c r="BI91" s="5">
        <v>21</v>
      </c>
      <c r="BJ91" s="5">
        <v>28</v>
      </c>
      <c r="BK91" s="5">
        <v>29</v>
      </c>
      <c r="BL91" s="5">
        <v>24</v>
      </c>
      <c r="BM91" s="5">
        <v>24</v>
      </c>
      <c r="BN91" s="5">
        <v>28</v>
      </c>
      <c r="BO91" s="5">
        <v>22</v>
      </c>
      <c r="BP91" s="5">
        <v>44</v>
      </c>
      <c r="BQ91" s="5">
        <v>28</v>
      </c>
      <c r="BR91" s="5">
        <v>51</v>
      </c>
      <c r="BS91" s="5">
        <v>36</v>
      </c>
      <c r="BT91" s="5">
        <v>25</v>
      </c>
      <c r="BU91" s="5">
        <v>26</v>
      </c>
      <c r="BV91" s="5">
        <v>36</v>
      </c>
      <c r="BW91" s="5">
        <v>19</v>
      </c>
      <c r="BX91" s="5">
        <v>28</v>
      </c>
      <c r="BY91" s="5">
        <v>22</v>
      </c>
      <c r="BZ91" s="5">
        <v>23</v>
      </c>
      <c r="CA91" s="5">
        <v>3</v>
      </c>
      <c r="CB91" s="5">
        <v>19</v>
      </c>
      <c r="CC91" s="5">
        <v>23</v>
      </c>
      <c r="CD91" s="5">
        <v>22</v>
      </c>
      <c r="CE91" s="5">
        <v>8</v>
      </c>
      <c r="CF91" s="5">
        <v>31</v>
      </c>
      <c r="CG91" s="5">
        <v>21</v>
      </c>
      <c r="CH91" s="5">
        <v>43</v>
      </c>
      <c r="CI91" s="5">
        <v>15</v>
      </c>
      <c r="CJ91">
        <v>16</v>
      </c>
      <c r="CK91">
        <v>11</v>
      </c>
      <c r="CL91">
        <v>19</v>
      </c>
      <c r="CM91">
        <v>28</v>
      </c>
      <c r="CN91" s="5">
        <v>4</v>
      </c>
      <c r="EA91" s="14"/>
    </row>
    <row r="92" spans="1:131" x14ac:dyDescent="0.2">
      <c r="A92" t="s">
        <v>18</v>
      </c>
      <c r="B92" t="s">
        <v>21</v>
      </c>
      <c r="C92">
        <v>275</v>
      </c>
      <c r="D92" s="5">
        <v>3.5</v>
      </c>
      <c r="E92" s="72">
        <v>0</v>
      </c>
      <c r="F92" s="72">
        <f>VLOOKUP(B92,遗传信息!$B:$F,5,FALSE)</f>
        <v>0</v>
      </c>
      <c r="G92" s="5">
        <v>25</v>
      </c>
      <c r="H92" s="5">
        <v>7.2</v>
      </c>
      <c r="I92" s="5">
        <v>7</v>
      </c>
      <c r="J92" s="5">
        <v>1526</v>
      </c>
      <c r="K92" s="72">
        <v>33.909999999999997</v>
      </c>
      <c r="L92" s="5">
        <v>107</v>
      </c>
      <c r="M92" s="5">
        <v>95</v>
      </c>
      <c r="N92" s="5">
        <v>112</v>
      </c>
      <c r="O92" s="5">
        <v>68</v>
      </c>
      <c r="P92" s="5">
        <v>83</v>
      </c>
      <c r="Q92" s="5">
        <v>80</v>
      </c>
      <c r="R92" s="5">
        <v>99</v>
      </c>
      <c r="S92" s="5">
        <v>81</v>
      </c>
      <c r="T92" s="5">
        <v>115</v>
      </c>
      <c r="U92" s="5">
        <v>99</v>
      </c>
      <c r="V92" s="5">
        <v>159</v>
      </c>
      <c r="W92" s="5">
        <v>107</v>
      </c>
      <c r="X92" s="5">
        <v>76</v>
      </c>
      <c r="Y92" s="5">
        <v>70</v>
      </c>
      <c r="Z92" s="5">
        <v>110</v>
      </c>
      <c r="AA92" s="5">
        <v>54</v>
      </c>
      <c r="AB92" s="5">
        <v>20</v>
      </c>
      <c r="AC92" s="5">
        <v>28</v>
      </c>
      <c r="AD92" s="5">
        <v>35</v>
      </c>
      <c r="AE92" s="5">
        <v>23</v>
      </c>
      <c r="AF92" s="5">
        <v>22</v>
      </c>
      <c r="AG92" s="5">
        <v>25</v>
      </c>
      <c r="AH92" s="5">
        <v>26</v>
      </c>
      <c r="AI92" s="5">
        <v>22</v>
      </c>
      <c r="AJ92" s="5">
        <v>22</v>
      </c>
      <c r="AK92" s="5">
        <v>29</v>
      </c>
      <c r="AL92" s="5">
        <v>31</v>
      </c>
      <c r="AM92" s="5">
        <v>30</v>
      </c>
      <c r="AN92" s="5">
        <v>14</v>
      </c>
      <c r="AO92" s="5">
        <v>20</v>
      </c>
      <c r="AP92" s="5">
        <v>22</v>
      </c>
      <c r="AQ92" s="5">
        <v>12</v>
      </c>
      <c r="AR92" s="5">
        <v>22</v>
      </c>
      <c r="AS92" s="5">
        <v>24</v>
      </c>
      <c r="AT92" s="5">
        <v>25</v>
      </c>
      <c r="AU92" s="5">
        <v>12</v>
      </c>
      <c r="AV92" s="5">
        <v>18</v>
      </c>
      <c r="AW92" s="5">
        <v>10</v>
      </c>
      <c r="AX92" s="5">
        <v>23</v>
      </c>
      <c r="AY92" s="5">
        <v>29</v>
      </c>
      <c r="AZ92" s="5">
        <v>18</v>
      </c>
      <c r="BA92" s="5">
        <v>21</v>
      </c>
      <c r="BB92" s="5">
        <v>34</v>
      </c>
      <c r="BC92" s="5">
        <v>26</v>
      </c>
      <c r="BD92" s="5">
        <v>20</v>
      </c>
      <c r="BE92" s="5">
        <v>13</v>
      </c>
      <c r="BF92" s="5">
        <v>32</v>
      </c>
      <c r="BG92" s="5">
        <v>16</v>
      </c>
      <c r="BH92" s="5">
        <v>37</v>
      </c>
      <c r="BI92" s="5">
        <v>21</v>
      </c>
      <c r="BJ92" s="5">
        <v>28</v>
      </c>
      <c r="BK92" s="5">
        <v>29</v>
      </c>
      <c r="BL92" s="5">
        <v>24</v>
      </c>
      <c r="BM92" s="5">
        <v>24</v>
      </c>
      <c r="BN92" s="5">
        <v>28</v>
      </c>
      <c r="BO92" s="5">
        <v>22</v>
      </c>
      <c r="BP92" s="5">
        <v>44</v>
      </c>
      <c r="BQ92" s="5">
        <v>28</v>
      </c>
      <c r="BR92" s="5">
        <v>51</v>
      </c>
      <c r="BS92" s="5">
        <v>36</v>
      </c>
      <c r="BT92" s="5">
        <v>25</v>
      </c>
      <c r="BU92" s="5">
        <v>26</v>
      </c>
      <c r="BV92" s="5">
        <v>36</v>
      </c>
      <c r="BW92" s="5">
        <v>19</v>
      </c>
      <c r="BX92" s="5">
        <v>28</v>
      </c>
      <c r="BY92" s="5">
        <v>22</v>
      </c>
      <c r="BZ92" s="5">
        <v>23</v>
      </c>
      <c r="CA92" s="5">
        <v>3</v>
      </c>
      <c r="CB92" s="5">
        <v>19</v>
      </c>
      <c r="CC92" s="5">
        <v>23</v>
      </c>
      <c r="CD92" s="5">
        <v>22</v>
      </c>
      <c r="CE92" s="5">
        <v>8</v>
      </c>
      <c r="CF92" s="5">
        <v>31</v>
      </c>
      <c r="CG92" s="5">
        <v>21</v>
      </c>
      <c r="CH92" s="5">
        <v>43</v>
      </c>
      <c r="CI92" s="5">
        <v>15</v>
      </c>
      <c r="CJ92">
        <v>16</v>
      </c>
      <c r="CK92">
        <v>11</v>
      </c>
      <c r="CL92">
        <v>19</v>
      </c>
      <c r="CM92">
        <v>28</v>
      </c>
      <c r="CN92" s="5">
        <v>2</v>
      </c>
      <c r="EA92" s="14"/>
    </row>
    <row r="93" spans="1:131" x14ac:dyDescent="0.2">
      <c r="A93" t="s">
        <v>18</v>
      </c>
      <c r="B93" t="s">
        <v>21</v>
      </c>
      <c r="C93">
        <v>275</v>
      </c>
      <c r="D93" s="5">
        <v>5.1724137931034484</v>
      </c>
      <c r="E93" s="72">
        <v>0</v>
      </c>
      <c r="F93" s="72">
        <f>VLOOKUP(B93,遗传信息!$B:$F,5,FALSE)</f>
        <v>0</v>
      </c>
      <c r="G93" s="5">
        <v>25</v>
      </c>
      <c r="H93" s="5">
        <v>7.2</v>
      </c>
      <c r="I93" s="5">
        <v>7</v>
      </c>
      <c r="J93" s="5">
        <v>1526</v>
      </c>
      <c r="K93" s="72">
        <v>33.909999999999997</v>
      </c>
      <c r="L93" s="5">
        <v>107</v>
      </c>
      <c r="M93" s="5">
        <v>95</v>
      </c>
      <c r="N93" s="5">
        <v>112</v>
      </c>
      <c r="O93" s="5">
        <v>68</v>
      </c>
      <c r="P93" s="5">
        <v>83</v>
      </c>
      <c r="Q93" s="5">
        <v>80</v>
      </c>
      <c r="R93" s="5">
        <v>99</v>
      </c>
      <c r="S93" s="5">
        <v>81</v>
      </c>
      <c r="T93" s="5">
        <v>115</v>
      </c>
      <c r="U93" s="5">
        <v>99</v>
      </c>
      <c r="V93" s="5">
        <v>159</v>
      </c>
      <c r="W93" s="5">
        <v>107</v>
      </c>
      <c r="X93" s="5">
        <v>76</v>
      </c>
      <c r="Y93" s="5">
        <v>70</v>
      </c>
      <c r="Z93" s="5">
        <v>110</v>
      </c>
      <c r="AA93" s="5">
        <v>54</v>
      </c>
      <c r="AB93" s="5">
        <v>20</v>
      </c>
      <c r="AC93" s="5">
        <v>28</v>
      </c>
      <c r="AD93" s="5">
        <v>35</v>
      </c>
      <c r="AE93" s="5">
        <v>23</v>
      </c>
      <c r="AF93" s="5">
        <v>22</v>
      </c>
      <c r="AG93" s="5">
        <v>25</v>
      </c>
      <c r="AH93" s="5">
        <v>26</v>
      </c>
      <c r="AI93" s="5">
        <v>22</v>
      </c>
      <c r="AJ93" s="5">
        <v>22</v>
      </c>
      <c r="AK93" s="5">
        <v>29</v>
      </c>
      <c r="AL93" s="5">
        <v>31</v>
      </c>
      <c r="AM93" s="5">
        <v>30</v>
      </c>
      <c r="AN93" s="5">
        <v>14</v>
      </c>
      <c r="AO93" s="5">
        <v>20</v>
      </c>
      <c r="AP93" s="5">
        <v>22</v>
      </c>
      <c r="AQ93" s="5">
        <v>12</v>
      </c>
      <c r="AR93" s="5">
        <v>22</v>
      </c>
      <c r="AS93" s="5">
        <v>24</v>
      </c>
      <c r="AT93" s="5">
        <v>25</v>
      </c>
      <c r="AU93" s="5">
        <v>12</v>
      </c>
      <c r="AV93" s="5">
        <v>18</v>
      </c>
      <c r="AW93" s="5">
        <v>10</v>
      </c>
      <c r="AX93" s="5">
        <v>23</v>
      </c>
      <c r="AY93" s="5">
        <v>29</v>
      </c>
      <c r="AZ93" s="5">
        <v>18</v>
      </c>
      <c r="BA93" s="5">
        <v>21</v>
      </c>
      <c r="BB93" s="5">
        <v>34</v>
      </c>
      <c r="BC93" s="5">
        <v>26</v>
      </c>
      <c r="BD93" s="5">
        <v>20</v>
      </c>
      <c r="BE93" s="5">
        <v>13</v>
      </c>
      <c r="BF93" s="5">
        <v>32</v>
      </c>
      <c r="BG93" s="5">
        <v>16</v>
      </c>
      <c r="BH93" s="5">
        <v>37</v>
      </c>
      <c r="BI93" s="5">
        <v>21</v>
      </c>
      <c r="BJ93" s="5">
        <v>28</v>
      </c>
      <c r="BK93" s="5">
        <v>29</v>
      </c>
      <c r="BL93" s="5">
        <v>24</v>
      </c>
      <c r="BM93" s="5">
        <v>24</v>
      </c>
      <c r="BN93" s="5">
        <v>28</v>
      </c>
      <c r="BO93" s="5">
        <v>22</v>
      </c>
      <c r="BP93" s="5">
        <v>44</v>
      </c>
      <c r="BQ93" s="5">
        <v>28</v>
      </c>
      <c r="BR93" s="5">
        <v>51</v>
      </c>
      <c r="BS93" s="5">
        <v>36</v>
      </c>
      <c r="BT93" s="5">
        <v>25</v>
      </c>
      <c r="BU93" s="5">
        <v>26</v>
      </c>
      <c r="BV93" s="5">
        <v>36</v>
      </c>
      <c r="BW93" s="5">
        <v>19</v>
      </c>
      <c r="BX93" s="5">
        <v>28</v>
      </c>
      <c r="BY93" s="5">
        <v>22</v>
      </c>
      <c r="BZ93" s="5">
        <v>23</v>
      </c>
      <c r="CA93" s="5">
        <v>3</v>
      </c>
      <c r="CB93" s="5">
        <v>19</v>
      </c>
      <c r="CC93" s="5">
        <v>23</v>
      </c>
      <c r="CD93" s="5">
        <v>22</v>
      </c>
      <c r="CE93" s="5">
        <v>8</v>
      </c>
      <c r="CF93" s="5">
        <v>31</v>
      </c>
      <c r="CG93" s="5">
        <v>21</v>
      </c>
      <c r="CH93" s="5">
        <v>43</v>
      </c>
      <c r="CI93" s="5">
        <v>15</v>
      </c>
      <c r="CJ93">
        <v>16</v>
      </c>
      <c r="CK93">
        <v>11</v>
      </c>
      <c r="CL93">
        <v>19</v>
      </c>
      <c r="CM93">
        <v>28</v>
      </c>
      <c r="CN93" s="5">
        <v>3</v>
      </c>
      <c r="EA93" s="14"/>
    </row>
    <row r="94" spans="1:131" x14ac:dyDescent="0.2">
      <c r="A94" t="s">
        <v>18</v>
      </c>
      <c r="B94" t="s">
        <v>21</v>
      </c>
      <c r="C94">
        <v>275</v>
      </c>
      <c r="D94" s="5">
        <v>6.8965517241379315</v>
      </c>
      <c r="E94" s="72">
        <v>0</v>
      </c>
      <c r="F94" s="72">
        <f>VLOOKUP(B94,遗传信息!$B:$F,5,FALSE)</f>
        <v>0</v>
      </c>
      <c r="G94" s="5">
        <v>25</v>
      </c>
      <c r="H94" s="5">
        <v>7.2</v>
      </c>
      <c r="I94" s="5">
        <v>7</v>
      </c>
      <c r="J94" s="5">
        <v>1526</v>
      </c>
      <c r="K94" s="72">
        <v>33.909999999999997</v>
      </c>
      <c r="L94" s="5">
        <v>107</v>
      </c>
      <c r="M94" s="5">
        <v>95</v>
      </c>
      <c r="N94" s="5">
        <v>112</v>
      </c>
      <c r="O94" s="5">
        <v>68</v>
      </c>
      <c r="P94" s="5">
        <v>83</v>
      </c>
      <c r="Q94" s="5">
        <v>80</v>
      </c>
      <c r="R94" s="5">
        <v>99</v>
      </c>
      <c r="S94" s="5">
        <v>81</v>
      </c>
      <c r="T94" s="5">
        <v>115</v>
      </c>
      <c r="U94" s="5">
        <v>99</v>
      </c>
      <c r="V94" s="5">
        <v>159</v>
      </c>
      <c r="W94" s="5">
        <v>107</v>
      </c>
      <c r="X94" s="5">
        <v>76</v>
      </c>
      <c r="Y94" s="5">
        <v>70</v>
      </c>
      <c r="Z94" s="5">
        <v>110</v>
      </c>
      <c r="AA94" s="5">
        <v>54</v>
      </c>
      <c r="AB94" s="5">
        <v>20</v>
      </c>
      <c r="AC94" s="5">
        <v>28</v>
      </c>
      <c r="AD94" s="5">
        <v>35</v>
      </c>
      <c r="AE94" s="5">
        <v>23</v>
      </c>
      <c r="AF94" s="5">
        <v>22</v>
      </c>
      <c r="AG94" s="5">
        <v>25</v>
      </c>
      <c r="AH94" s="5">
        <v>26</v>
      </c>
      <c r="AI94" s="5">
        <v>22</v>
      </c>
      <c r="AJ94" s="5">
        <v>22</v>
      </c>
      <c r="AK94" s="5">
        <v>29</v>
      </c>
      <c r="AL94" s="5">
        <v>31</v>
      </c>
      <c r="AM94" s="5">
        <v>30</v>
      </c>
      <c r="AN94" s="5">
        <v>14</v>
      </c>
      <c r="AO94" s="5">
        <v>20</v>
      </c>
      <c r="AP94" s="5">
        <v>22</v>
      </c>
      <c r="AQ94" s="5">
        <v>12</v>
      </c>
      <c r="AR94" s="5">
        <v>22</v>
      </c>
      <c r="AS94" s="5">
        <v>24</v>
      </c>
      <c r="AT94" s="5">
        <v>25</v>
      </c>
      <c r="AU94" s="5">
        <v>12</v>
      </c>
      <c r="AV94" s="5">
        <v>18</v>
      </c>
      <c r="AW94" s="5">
        <v>10</v>
      </c>
      <c r="AX94" s="5">
        <v>23</v>
      </c>
      <c r="AY94" s="5">
        <v>29</v>
      </c>
      <c r="AZ94" s="5">
        <v>18</v>
      </c>
      <c r="BA94" s="5">
        <v>21</v>
      </c>
      <c r="BB94" s="5">
        <v>34</v>
      </c>
      <c r="BC94" s="5">
        <v>26</v>
      </c>
      <c r="BD94" s="5">
        <v>20</v>
      </c>
      <c r="BE94" s="5">
        <v>13</v>
      </c>
      <c r="BF94" s="5">
        <v>32</v>
      </c>
      <c r="BG94" s="5">
        <v>16</v>
      </c>
      <c r="BH94" s="5">
        <v>37</v>
      </c>
      <c r="BI94" s="5">
        <v>21</v>
      </c>
      <c r="BJ94" s="5">
        <v>28</v>
      </c>
      <c r="BK94" s="5">
        <v>29</v>
      </c>
      <c r="BL94" s="5">
        <v>24</v>
      </c>
      <c r="BM94" s="5">
        <v>24</v>
      </c>
      <c r="BN94" s="5">
        <v>28</v>
      </c>
      <c r="BO94" s="5">
        <v>22</v>
      </c>
      <c r="BP94" s="5">
        <v>44</v>
      </c>
      <c r="BQ94" s="5">
        <v>28</v>
      </c>
      <c r="BR94" s="5">
        <v>51</v>
      </c>
      <c r="BS94" s="5">
        <v>36</v>
      </c>
      <c r="BT94" s="5">
        <v>25</v>
      </c>
      <c r="BU94" s="5">
        <v>26</v>
      </c>
      <c r="BV94" s="5">
        <v>36</v>
      </c>
      <c r="BW94" s="5">
        <v>19</v>
      </c>
      <c r="BX94" s="5">
        <v>28</v>
      </c>
      <c r="BY94" s="5">
        <v>22</v>
      </c>
      <c r="BZ94" s="5">
        <v>23</v>
      </c>
      <c r="CA94" s="5">
        <v>3</v>
      </c>
      <c r="CB94" s="5">
        <v>19</v>
      </c>
      <c r="CC94" s="5">
        <v>23</v>
      </c>
      <c r="CD94" s="5">
        <v>22</v>
      </c>
      <c r="CE94" s="5">
        <v>8</v>
      </c>
      <c r="CF94" s="5">
        <v>31</v>
      </c>
      <c r="CG94" s="5">
        <v>21</v>
      </c>
      <c r="CH94" s="5">
        <v>43</v>
      </c>
      <c r="CI94" s="5">
        <v>15</v>
      </c>
      <c r="CJ94">
        <v>16</v>
      </c>
      <c r="CK94">
        <v>11</v>
      </c>
      <c r="CL94">
        <v>19</v>
      </c>
      <c r="CM94">
        <v>28</v>
      </c>
      <c r="CN94" s="5">
        <v>4</v>
      </c>
      <c r="EA94" s="14"/>
    </row>
    <row r="95" spans="1:131" x14ac:dyDescent="0.2">
      <c r="A95" t="s">
        <v>18</v>
      </c>
      <c r="B95" t="s">
        <v>21</v>
      </c>
      <c r="C95">
        <v>285</v>
      </c>
      <c r="D95" s="5">
        <v>5.5</v>
      </c>
      <c r="E95" s="72">
        <v>0</v>
      </c>
      <c r="F95" s="72">
        <f>VLOOKUP(B95,遗传信息!$B:$F,5,FALSE)</f>
        <v>0</v>
      </c>
      <c r="G95" s="5">
        <v>25</v>
      </c>
      <c r="H95" s="5">
        <v>7.2</v>
      </c>
      <c r="I95" s="5">
        <v>7</v>
      </c>
      <c r="J95" s="5">
        <v>1526</v>
      </c>
      <c r="K95" s="72">
        <v>33.909999999999997</v>
      </c>
      <c r="L95" s="5">
        <v>107</v>
      </c>
      <c r="M95" s="5">
        <v>95</v>
      </c>
      <c r="N95" s="5">
        <v>112</v>
      </c>
      <c r="O95" s="5">
        <v>68</v>
      </c>
      <c r="P95" s="5">
        <v>83</v>
      </c>
      <c r="Q95" s="5">
        <v>80</v>
      </c>
      <c r="R95" s="5">
        <v>99</v>
      </c>
      <c r="S95" s="5">
        <v>81</v>
      </c>
      <c r="T95" s="5">
        <v>115</v>
      </c>
      <c r="U95" s="5">
        <v>99</v>
      </c>
      <c r="V95" s="5">
        <v>159</v>
      </c>
      <c r="W95" s="5">
        <v>107</v>
      </c>
      <c r="X95" s="5">
        <v>76</v>
      </c>
      <c r="Y95" s="5">
        <v>70</v>
      </c>
      <c r="Z95" s="5">
        <v>110</v>
      </c>
      <c r="AA95" s="5">
        <v>54</v>
      </c>
      <c r="AB95" s="5">
        <v>20</v>
      </c>
      <c r="AC95" s="5">
        <v>28</v>
      </c>
      <c r="AD95" s="5">
        <v>35</v>
      </c>
      <c r="AE95" s="5">
        <v>23</v>
      </c>
      <c r="AF95" s="5">
        <v>22</v>
      </c>
      <c r="AG95" s="5">
        <v>25</v>
      </c>
      <c r="AH95" s="5">
        <v>26</v>
      </c>
      <c r="AI95" s="5">
        <v>22</v>
      </c>
      <c r="AJ95" s="5">
        <v>22</v>
      </c>
      <c r="AK95" s="5">
        <v>29</v>
      </c>
      <c r="AL95" s="5">
        <v>31</v>
      </c>
      <c r="AM95" s="5">
        <v>30</v>
      </c>
      <c r="AN95" s="5">
        <v>14</v>
      </c>
      <c r="AO95" s="5">
        <v>20</v>
      </c>
      <c r="AP95" s="5">
        <v>22</v>
      </c>
      <c r="AQ95" s="5">
        <v>12</v>
      </c>
      <c r="AR95" s="5">
        <v>22</v>
      </c>
      <c r="AS95" s="5">
        <v>24</v>
      </c>
      <c r="AT95" s="5">
        <v>25</v>
      </c>
      <c r="AU95" s="5">
        <v>12</v>
      </c>
      <c r="AV95" s="5">
        <v>18</v>
      </c>
      <c r="AW95" s="5">
        <v>10</v>
      </c>
      <c r="AX95" s="5">
        <v>23</v>
      </c>
      <c r="AY95" s="5">
        <v>29</v>
      </c>
      <c r="AZ95" s="5">
        <v>18</v>
      </c>
      <c r="BA95" s="5">
        <v>21</v>
      </c>
      <c r="BB95" s="5">
        <v>34</v>
      </c>
      <c r="BC95" s="5">
        <v>26</v>
      </c>
      <c r="BD95" s="5">
        <v>20</v>
      </c>
      <c r="BE95" s="5">
        <v>13</v>
      </c>
      <c r="BF95" s="5">
        <v>32</v>
      </c>
      <c r="BG95" s="5">
        <v>16</v>
      </c>
      <c r="BH95" s="5">
        <v>37</v>
      </c>
      <c r="BI95" s="5">
        <v>21</v>
      </c>
      <c r="BJ95" s="5">
        <v>28</v>
      </c>
      <c r="BK95" s="5">
        <v>29</v>
      </c>
      <c r="BL95" s="5">
        <v>24</v>
      </c>
      <c r="BM95" s="5">
        <v>24</v>
      </c>
      <c r="BN95" s="5">
        <v>28</v>
      </c>
      <c r="BO95" s="5">
        <v>22</v>
      </c>
      <c r="BP95" s="5">
        <v>44</v>
      </c>
      <c r="BQ95" s="5">
        <v>28</v>
      </c>
      <c r="BR95" s="5">
        <v>51</v>
      </c>
      <c r="BS95" s="5">
        <v>36</v>
      </c>
      <c r="BT95" s="5">
        <v>25</v>
      </c>
      <c r="BU95" s="5">
        <v>26</v>
      </c>
      <c r="BV95" s="5">
        <v>36</v>
      </c>
      <c r="BW95" s="5">
        <v>19</v>
      </c>
      <c r="BX95" s="5">
        <v>28</v>
      </c>
      <c r="BY95" s="5">
        <v>22</v>
      </c>
      <c r="BZ95" s="5">
        <v>23</v>
      </c>
      <c r="CA95" s="5">
        <v>3</v>
      </c>
      <c r="CB95" s="5">
        <v>19</v>
      </c>
      <c r="CC95" s="5">
        <v>23</v>
      </c>
      <c r="CD95" s="5">
        <v>22</v>
      </c>
      <c r="CE95" s="5">
        <v>8</v>
      </c>
      <c r="CF95" s="5">
        <v>31</v>
      </c>
      <c r="CG95" s="5">
        <v>21</v>
      </c>
      <c r="CH95" s="5">
        <v>43</v>
      </c>
      <c r="CI95" s="5">
        <v>15</v>
      </c>
      <c r="CJ95">
        <v>16</v>
      </c>
      <c r="CK95">
        <v>11</v>
      </c>
      <c r="CL95">
        <v>19</v>
      </c>
      <c r="CM95">
        <v>28</v>
      </c>
      <c r="CN95" s="5">
        <v>2</v>
      </c>
      <c r="EA95" s="14"/>
    </row>
    <row r="96" spans="1:131" x14ac:dyDescent="0.2">
      <c r="A96" t="s">
        <v>18</v>
      </c>
      <c r="B96" t="s">
        <v>21</v>
      </c>
      <c r="C96">
        <v>285</v>
      </c>
      <c r="D96" s="5">
        <v>7.3170731707317076</v>
      </c>
      <c r="E96" s="72">
        <v>0</v>
      </c>
      <c r="F96" s="72">
        <f>VLOOKUP(B96,遗传信息!$B:$F,5,FALSE)</f>
        <v>0</v>
      </c>
      <c r="G96" s="5">
        <v>25</v>
      </c>
      <c r="H96" s="5">
        <v>7.2</v>
      </c>
      <c r="I96" s="5">
        <v>7</v>
      </c>
      <c r="J96" s="5">
        <v>1526</v>
      </c>
      <c r="K96" s="72">
        <v>33.909999999999997</v>
      </c>
      <c r="L96" s="5">
        <v>107</v>
      </c>
      <c r="M96" s="5">
        <v>95</v>
      </c>
      <c r="N96" s="5">
        <v>112</v>
      </c>
      <c r="O96" s="5">
        <v>68</v>
      </c>
      <c r="P96" s="5">
        <v>83</v>
      </c>
      <c r="Q96" s="5">
        <v>80</v>
      </c>
      <c r="R96" s="5">
        <v>99</v>
      </c>
      <c r="S96" s="5">
        <v>81</v>
      </c>
      <c r="T96" s="5">
        <v>115</v>
      </c>
      <c r="U96" s="5">
        <v>99</v>
      </c>
      <c r="V96" s="5">
        <v>159</v>
      </c>
      <c r="W96" s="5">
        <v>107</v>
      </c>
      <c r="X96" s="5">
        <v>76</v>
      </c>
      <c r="Y96" s="5">
        <v>70</v>
      </c>
      <c r="Z96" s="5">
        <v>110</v>
      </c>
      <c r="AA96" s="5">
        <v>54</v>
      </c>
      <c r="AB96" s="5">
        <v>20</v>
      </c>
      <c r="AC96" s="5">
        <v>28</v>
      </c>
      <c r="AD96" s="5">
        <v>35</v>
      </c>
      <c r="AE96" s="5">
        <v>23</v>
      </c>
      <c r="AF96" s="5">
        <v>22</v>
      </c>
      <c r="AG96" s="5">
        <v>25</v>
      </c>
      <c r="AH96" s="5">
        <v>26</v>
      </c>
      <c r="AI96" s="5">
        <v>22</v>
      </c>
      <c r="AJ96" s="5">
        <v>22</v>
      </c>
      <c r="AK96" s="5">
        <v>29</v>
      </c>
      <c r="AL96" s="5">
        <v>31</v>
      </c>
      <c r="AM96" s="5">
        <v>30</v>
      </c>
      <c r="AN96" s="5">
        <v>14</v>
      </c>
      <c r="AO96" s="5">
        <v>20</v>
      </c>
      <c r="AP96" s="5">
        <v>22</v>
      </c>
      <c r="AQ96" s="5">
        <v>12</v>
      </c>
      <c r="AR96" s="5">
        <v>22</v>
      </c>
      <c r="AS96" s="5">
        <v>24</v>
      </c>
      <c r="AT96" s="5">
        <v>25</v>
      </c>
      <c r="AU96" s="5">
        <v>12</v>
      </c>
      <c r="AV96" s="5">
        <v>18</v>
      </c>
      <c r="AW96" s="5">
        <v>10</v>
      </c>
      <c r="AX96" s="5">
        <v>23</v>
      </c>
      <c r="AY96" s="5">
        <v>29</v>
      </c>
      <c r="AZ96" s="5">
        <v>18</v>
      </c>
      <c r="BA96" s="5">
        <v>21</v>
      </c>
      <c r="BB96" s="5">
        <v>34</v>
      </c>
      <c r="BC96" s="5">
        <v>26</v>
      </c>
      <c r="BD96" s="5">
        <v>20</v>
      </c>
      <c r="BE96" s="5">
        <v>13</v>
      </c>
      <c r="BF96" s="5">
        <v>32</v>
      </c>
      <c r="BG96" s="5">
        <v>16</v>
      </c>
      <c r="BH96" s="5">
        <v>37</v>
      </c>
      <c r="BI96" s="5">
        <v>21</v>
      </c>
      <c r="BJ96" s="5">
        <v>28</v>
      </c>
      <c r="BK96" s="5">
        <v>29</v>
      </c>
      <c r="BL96" s="5">
        <v>24</v>
      </c>
      <c r="BM96" s="5">
        <v>24</v>
      </c>
      <c r="BN96" s="5">
        <v>28</v>
      </c>
      <c r="BO96" s="5">
        <v>22</v>
      </c>
      <c r="BP96" s="5">
        <v>44</v>
      </c>
      <c r="BQ96" s="5">
        <v>28</v>
      </c>
      <c r="BR96" s="5">
        <v>51</v>
      </c>
      <c r="BS96" s="5">
        <v>36</v>
      </c>
      <c r="BT96" s="5">
        <v>25</v>
      </c>
      <c r="BU96" s="5">
        <v>26</v>
      </c>
      <c r="BV96" s="5">
        <v>36</v>
      </c>
      <c r="BW96" s="5">
        <v>19</v>
      </c>
      <c r="BX96" s="5">
        <v>28</v>
      </c>
      <c r="BY96" s="5">
        <v>22</v>
      </c>
      <c r="BZ96" s="5">
        <v>23</v>
      </c>
      <c r="CA96" s="5">
        <v>3</v>
      </c>
      <c r="CB96" s="5">
        <v>19</v>
      </c>
      <c r="CC96" s="5">
        <v>23</v>
      </c>
      <c r="CD96" s="5">
        <v>22</v>
      </c>
      <c r="CE96" s="5">
        <v>8</v>
      </c>
      <c r="CF96" s="5">
        <v>31</v>
      </c>
      <c r="CG96" s="5">
        <v>21</v>
      </c>
      <c r="CH96" s="5">
        <v>43</v>
      </c>
      <c r="CI96" s="5">
        <v>15</v>
      </c>
      <c r="CJ96">
        <v>16</v>
      </c>
      <c r="CK96">
        <v>11</v>
      </c>
      <c r="CL96">
        <v>19</v>
      </c>
      <c r="CM96">
        <v>28</v>
      </c>
      <c r="CN96" s="5">
        <v>3</v>
      </c>
      <c r="EA96" s="14"/>
    </row>
    <row r="97" spans="1:131" x14ac:dyDescent="0.2">
      <c r="A97" t="s">
        <v>18</v>
      </c>
      <c r="B97" t="s">
        <v>21</v>
      </c>
      <c r="C97">
        <v>285</v>
      </c>
      <c r="D97" s="5">
        <v>9.7560975609756095</v>
      </c>
      <c r="E97" s="72">
        <v>0</v>
      </c>
      <c r="F97" s="72">
        <f>VLOOKUP(B97,遗传信息!$B:$F,5,FALSE)</f>
        <v>0</v>
      </c>
      <c r="G97" s="5">
        <v>25</v>
      </c>
      <c r="H97" s="5">
        <v>7.2</v>
      </c>
      <c r="I97" s="5">
        <v>7</v>
      </c>
      <c r="J97" s="5">
        <v>1526</v>
      </c>
      <c r="K97" s="72">
        <v>33.909999999999997</v>
      </c>
      <c r="L97" s="5">
        <v>107</v>
      </c>
      <c r="M97" s="5">
        <v>95</v>
      </c>
      <c r="N97" s="5">
        <v>112</v>
      </c>
      <c r="O97" s="5">
        <v>68</v>
      </c>
      <c r="P97" s="5">
        <v>83</v>
      </c>
      <c r="Q97" s="5">
        <v>80</v>
      </c>
      <c r="R97" s="5">
        <v>99</v>
      </c>
      <c r="S97" s="5">
        <v>81</v>
      </c>
      <c r="T97" s="5">
        <v>115</v>
      </c>
      <c r="U97" s="5">
        <v>99</v>
      </c>
      <c r="V97" s="5">
        <v>159</v>
      </c>
      <c r="W97" s="5">
        <v>107</v>
      </c>
      <c r="X97" s="5">
        <v>76</v>
      </c>
      <c r="Y97" s="5">
        <v>70</v>
      </c>
      <c r="Z97" s="5">
        <v>110</v>
      </c>
      <c r="AA97" s="5">
        <v>54</v>
      </c>
      <c r="AB97" s="5">
        <v>20</v>
      </c>
      <c r="AC97" s="5">
        <v>28</v>
      </c>
      <c r="AD97" s="5">
        <v>35</v>
      </c>
      <c r="AE97" s="5">
        <v>23</v>
      </c>
      <c r="AF97" s="5">
        <v>22</v>
      </c>
      <c r="AG97" s="5">
        <v>25</v>
      </c>
      <c r="AH97" s="5">
        <v>26</v>
      </c>
      <c r="AI97" s="5">
        <v>22</v>
      </c>
      <c r="AJ97" s="5">
        <v>22</v>
      </c>
      <c r="AK97" s="5">
        <v>29</v>
      </c>
      <c r="AL97" s="5">
        <v>31</v>
      </c>
      <c r="AM97" s="5">
        <v>30</v>
      </c>
      <c r="AN97" s="5">
        <v>14</v>
      </c>
      <c r="AO97" s="5">
        <v>20</v>
      </c>
      <c r="AP97" s="5">
        <v>22</v>
      </c>
      <c r="AQ97" s="5">
        <v>12</v>
      </c>
      <c r="AR97" s="5">
        <v>22</v>
      </c>
      <c r="AS97" s="5">
        <v>24</v>
      </c>
      <c r="AT97" s="5">
        <v>25</v>
      </c>
      <c r="AU97" s="5">
        <v>12</v>
      </c>
      <c r="AV97" s="5">
        <v>18</v>
      </c>
      <c r="AW97" s="5">
        <v>10</v>
      </c>
      <c r="AX97" s="5">
        <v>23</v>
      </c>
      <c r="AY97" s="5">
        <v>29</v>
      </c>
      <c r="AZ97" s="5">
        <v>18</v>
      </c>
      <c r="BA97" s="5">
        <v>21</v>
      </c>
      <c r="BB97" s="5">
        <v>34</v>
      </c>
      <c r="BC97" s="5">
        <v>26</v>
      </c>
      <c r="BD97" s="5">
        <v>20</v>
      </c>
      <c r="BE97" s="5">
        <v>13</v>
      </c>
      <c r="BF97" s="5">
        <v>32</v>
      </c>
      <c r="BG97" s="5">
        <v>16</v>
      </c>
      <c r="BH97" s="5">
        <v>37</v>
      </c>
      <c r="BI97" s="5">
        <v>21</v>
      </c>
      <c r="BJ97" s="5">
        <v>28</v>
      </c>
      <c r="BK97" s="5">
        <v>29</v>
      </c>
      <c r="BL97" s="5">
        <v>24</v>
      </c>
      <c r="BM97" s="5">
        <v>24</v>
      </c>
      <c r="BN97" s="5">
        <v>28</v>
      </c>
      <c r="BO97" s="5">
        <v>22</v>
      </c>
      <c r="BP97" s="5">
        <v>44</v>
      </c>
      <c r="BQ97" s="5">
        <v>28</v>
      </c>
      <c r="BR97" s="5">
        <v>51</v>
      </c>
      <c r="BS97" s="5">
        <v>36</v>
      </c>
      <c r="BT97" s="5">
        <v>25</v>
      </c>
      <c r="BU97" s="5">
        <v>26</v>
      </c>
      <c r="BV97" s="5">
        <v>36</v>
      </c>
      <c r="BW97" s="5">
        <v>19</v>
      </c>
      <c r="BX97" s="5">
        <v>28</v>
      </c>
      <c r="BY97" s="5">
        <v>22</v>
      </c>
      <c r="BZ97" s="5">
        <v>23</v>
      </c>
      <c r="CA97" s="5">
        <v>3</v>
      </c>
      <c r="CB97" s="5">
        <v>19</v>
      </c>
      <c r="CC97" s="5">
        <v>23</v>
      </c>
      <c r="CD97" s="5">
        <v>22</v>
      </c>
      <c r="CE97" s="5">
        <v>8</v>
      </c>
      <c r="CF97" s="5">
        <v>31</v>
      </c>
      <c r="CG97" s="5">
        <v>21</v>
      </c>
      <c r="CH97" s="5">
        <v>43</v>
      </c>
      <c r="CI97" s="5">
        <v>15</v>
      </c>
      <c r="CJ97">
        <v>16</v>
      </c>
      <c r="CK97">
        <v>11</v>
      </c>
      <c r="CL97">
        <v>19</v>
      </c>
      <c r="CM97">
        <v>28</v>
      </c>
      <c r="CN97" s="5">
        <v>4</v>
      </c>
      <c r="EA97" s="14"/>
    </row>
    <row r="98" spans="1:131" x14ac:dyDescent="0.2">
      <c r="A98" t="s">
        <v>18</v>
      </c>
      <c r="B98" t="s">
        <v>21</v>
      </c>
      <c r="C98">
        <v>300</v>
      </c>
      <c r="D98" s="5">
        <v>60</v>
      </c>
      <c r="E98" s="72">
        <v>0</v>
      </c>
      <c r="F98" s="72">
        <f>VLOOKUP(B98,遗传信息!$B:$F,5,FALSE)</f>
        <v>0</v>
      </c>
      <c r="G98" s="5">
        <v>25</v>
      </c>
      <c r="H98" s="5">
        <v>7.2</v>
      </c>
      <c r="I98" s="5">
        <v>7</v>
      </c>
      <c r="J98" s="5">
        <v>1526</v>
      </c>
      <c r="K98" s="72">
        <v>33.909999999999997</v>
      </c>
      <c r="L98" s="5">
        <v>107</v>
      </c>
      <c r="M98" s="5">
        <v>95</v>
      </c>
      <c r="N98" s="5">
        <v>112</v>
      </c>
      <c r="O98" s="5">
        <v>68</v>
      </c>
      <c r="P98" s="5">
        <v>83</v>
      </c>
      <c r="Q98" s="5">
        <v>80</v>
      </c>
      <c r="R98" s="5">
        <v>99</v>
      </c>
      <c r="S98" s="5">
        <v>81</v>
      </c>
      <c r="T98" s="5">
        <v>115</v>
      </c>
      <c r="U98" s="5">
        <v>99</v>
      </c>
      <c r="V98" s="5">
        <v>159</v>
      </c>
      <c r="W98" s="5">
        <v>107</v>
      </c>
      <c r="X98" s="5">
        <v>76</v>
      </c>
      <c r="Y98" s="5">
        <v>70</v>
      </c>
      <c r="Z98" s="5">
        <v>110</v>
      </c>
      <c r="AA98" s="5">
        <v>54</v>
      </c>
      <c r="AB98" s="5">
        <v>20</v>
      </c>
      <c r="AC98" s="5">
        <v>28</v>
      </c>
      <c r="AD98" s="5">
        <v>35</v>
      </c>
      <c r="AE98" s="5">
        <v>23</v>
      </c>
      <c r="AF98" s="5">
        <v>22</v>
      </c>
      <c r="AG98" s="5">
        <v>25</v>
      </c>
      <c r="AH98" s="5">
        <v>26</v>
      </c>
      <c r="AI98" s="5">
        <v>22</v>
      </c>
      <c r="AJ98" s="5">
        <v>22</v>
      </c>
      <c r="AK98" s="5">
        <v>29</v>
      </c>
      <c r="AL98" s="5">
        <v>31</v>
      </c>
      <c r="AM98" s="5">
        <v>30</v>
      </c>
      <c r="AN98" s="5">
        <v>14</v>
      </c>
      <c r="AO98" s="5">
        <v>20</v>
      </c>
      <c r="AP98" s="5">
        <v>22</v>
      </c>
      <c r="AQ98" s="5">
        <v>12</v>
      </c>
      <c r="AR98" s="5">
        <v>22</v>
      </c>
      <c r="AS98" s="5">
        <v>24</v>
      </c>
      <c r="AT98" s="5">
        <v>25</v>
      </c>
      <c r="AU98" s="5">
        <v>12</v>
      </c>
      <c r="AV98" s="5">
        <v>18</v>
      </c>
      <c r="AW98" s="5">
        <v>10</v>
      </c>
      <c r="AX98" s="5">
        <v>23</v>
      </c>
      <c r="AY98" s="5">
        <v>29</v>
      </c>
      <c r="AZ98" s="5">
        <v>18</v>
      </c>
      <c r="BA98" s="5">
        <v>21</v>
      </c>
      <c r="BB98" s="5">
        <v>34</v>
      </c>
      <c r="BC98" s="5">
        <v>26</v>
      </c>
      <c r="BD98" s="5">
        <v>20</v>
      </c>
      <c r="BE98" s="5">
        <v>13</v>
      </c>
      <c r="BF98" s="5">
        <v>32</v>
      </c>
      <c r="BG98" s="5">
        <v>16</v>
      </c>
      <c r="BH98" s="5">
        <v>37</v>
      </c>
      <c r="BI98" s="5">
        <v>21</v>
      </c>
      <c r="BJ98" s="5">
        <v>28</v>
      </c>
      <c r="BK98" s="5">
        <v>29</v>
      </c>
      <c r="BL98" s="5">
        <v>24</v>
      </c>
      <c r="BM98" s="5">
        <v>24</v>
      </c>
      <c r="BN98" s="5">
        <v>28</v>
      </c>
      <c r="BO98" s="5">
        <v>22</v>
      </c>
      <c r="BP98" s="5">
        <v>44</v>
      </c>
      <c r="BQ98" s="5">
        <v>28</v>
      </c>
      <c r="BR98" s="5">
        <v>51</v>
      </c>
      <c r="BS98" s="5">
        <v>36</v>
      </c>
      <c r="BT98" s="5">
        <v>25</v>
      </c>
      <c r="BU98" s="5">
        <v>26</v>
      </c>
      <c r="BV98" s="5">
        <v>36</v>
      </c>
      <c r="BW98" s="5">
        <v>19</v>
      </c>
      <c r="BX98" s="5">
        <v>28</v>
      </c>
      <c r="BY98" s="5">
        <v>22</v>
      </c>
      <c r="BZ98" s="5">
        <v>23</v>
      </c>
      <c r="CA98" s="5">
        <v>3</v>
      </c>
      <c r="CB98" s="5">
        <v>19</v>
      </c>
      <c r="CC98" s="5">
        <v>23</v>
      </c>
      <c r="CD98" s="5">
        <v>22</v>
      </c>
      <c r="CE98" s="5">
        <v>8</v>
      </c>
      <c r="CF98" s="5">
        <v>31</v>
      </c>
      <c r="CG98" s="5">
        <v>21</v>
      </c>
      <c r="CH98" s="5">
        <v>43</v>
      </c>
      <c r="CI98" s="5">
        <v>15</v>
      </c>
      <c r="CJ98">
        <v>16</v>
      </c>
      <c r="CK98">
        <v>11</v>
      </c>
      <c r="CL98">
        <v>19</v>
      </c>
      <c r="CM98">
        <v>28</v>
      </c>
      <c r="CN98" s="5">
        <v>2</v>
      </c>
      <c r="DZ98" s="12"/>
      <c r="EA98" s="14"/>
    </row>
    <row r="99" spans="1:131" x14ac:dyDescent="0.2">
      <c r="A99" t="s">
        <v>18</v>
      </c>
      <c r="B99" t="s">
        <v>21</v>
      </c>
      <c r="C99">
        <v>300</v>
      </c>
      <c r="D99" s="5">
        <v>70</v>
      </c>
      <c r="E99" s="72">
        <v>0</v>
      </c>
      <c r="F99" s="72">
        <f>VLOOKUP(B99,遗传信息!$B:$F,5,FALSE)</f>
        <v>0</v>
      </c>
      <c r="G99" s="5">
        <v>25</v>
      </c>
      <c r="H99" s="5">
        <v>7.2</v>
      </c>
      <c r="I99" s="5">
        <v>7</v>
      </c>
      <c r="J99" s="5">
        <v>1526</v>
      </c>
      <c r="K99" s="72">
        <v>33.909999999999997</v>
      </c>
      <c r="L99" s="5">
        <v>107</v>
      </c>
      <c r="M99" s="5">
        <v>95</v>
      </c>
      <c r="N99" s="5">
        <v>112</v>
      </c>
      <c r="O99" s="5">
        <v>68</v>
      </c>
      <c r="P99" s="5">
        <v>83</v>
      </c>
      <c r="Q99" s="5">
        <v>80</v>
      </c>
      <c r="R99" s="5">
        <v>99</v>
      </c>
      <c r="S99" s="5">
        <v>81</v>
      </c>
      <c r="T99" s="5">
        <v>115</v>
      </c>
      <c r="U99" s="5">
        <v>99</v>
      </c>
      <c r="V99" s="5">
        <v>159</v>
      </c>
      <c r="W99" s="5">
        <v>107</v>
      </c>
      <c r="X99" s="5">
        <v>76</v>
      </c>
      <c r="Y99" s="5">
        <v>70</v>
      </c>
      <c r="Z99" s="5">
        <v>110</v>
      </c>
      <c r="AA99" s="5">
        <v>54</v>
      </c>
      <c r="AB99" s="5">
        <v>20</v>
      </c>
      <c r="AC99" s="5">
        <v>28</v>
      </c>
      <c r="AD99" s="5">
        <v>35</v>
      </c>
      <c r="AE99" s="5">
        <v>23</v>
      </c>
      <c r="AF99" s="5">
        <v>22</v>
      </c>
      <c r="AG99" s="5">
        <v>25</v>
      </c>
      <c r="AH99" s="5">
        <v>26</v>
      </c>
      <c r="AI99" s="5">
        <v>22</v>
      </c>
      <c r="AJ99" s="5">
        <v>22</v>
      </c>
      <c r="AK99" s="5">
        <v>29</v>
      </c>
      <c r="AL99" s="5">
        <v>31</v>
      </c>
      <c r="AM99" s="5">
        <v>30</v>
      </c>
      <c r="AN99" s="5">
        <v>14</v>
      </c>
      <c r="AO99" s="5">
        <v>20</v>
      </c>
      <c r="AP99" s="5">
        <v>22</v>
      </c>
      <c r="AQ99" s="5">
        <v>12</v>
      </c>
      <c r="AR99" s="5">
        <v>22</v>
      </c>
      <c r="AS99" s="5">
        <v>24</v>
      </c>
      <c r="AT99" s="5">
        <v>25</v>
      </c>
      <c r="AU99" s="5">
        <v>12</v>
      </c>
      <c r="AV99" s="5">
        <v>18</v>
      </c>
      <c r="AW99" s="5">
        <v>10</v>
      </c>
      <c r="AX99" s="5">
        <v>23</v>
      </c>
      <c r="AY99" s="5">
        <v>29</v>
      </c>
      <c r="AZ99" s="5">
        <v>18</v>
      </c>
      <c r="BA99" s="5">
        <v>21</v>
      </c>
      <c r="BB99" s="5">
        <v>34</v>
      </c>
      <c r="BC99" s="5">
        <v>26</v>
      </c>
      <c r="BD99" s="5">
        <v>20</v>
      </c>
      <c r="BE99" s="5">
        <v>13</v>
      </c>
      <c r="BF99" s="5">
        <v>32</v>
      </c>
      <c r="BG99" s="5">
        <v>16</v>
      </c>
      <c r="BH99" s="5">
        <v>37</v>
      </c>
      <c r="BI99" s="5">
        <v>21</v>
      </c>
      <c r="BJ99" s="5">
        <v>28</v>
      </c>
      <c r="BK99" s="5">
        <v>29</v>
      </c>
      <c r="BL99" s="5">
        <v>24</v>
      </c>
      <c r="BM99" s="5">
        <v>24</v>
      </c>
      <c r="BN99" s="5">
        <v>28</v>
      </c>
      <c r="BO99" s="5">
        <v>22</v>
      </c>
      <c r="BP99" s="5">
        <v>44</v>
      </c>
      <c r="BQ99" s="5">
        <v>28</v>
      </c>
      <c r="BR99" s="5">
        <v>51</v>
      </c>
      <c r="BS99" s="5">
        <v>36</v>
      </c>
      <c r="BT99" s="5">
        <v>25</v>
      </c>
      <c r="BU99" s="5">
        <v>26</v>
      </c>
      <c r="BV99" s="5">
        <v>36</v>
      </c>
      <c r="BW99" s="5">
        <v>19</v>
      </c>
      <c r="BX99" s="5">
        <v>28</v>
      </c>
      <c r="BY99" s="5">
        <v>22</v>
      </c>
      <c r="BZ99" s="5">
        <v>23</v>
      </c>
      <c r="CA99" s="5">
        <v>3</v>
      </c>
      <c r="CB99" s="5">
        <v>19</v>
      </c>
      <c r="CC99" s="5">
        <v>23</v>
      </c>
      <c r="CD99" s="5">
        <v>22</v>
      </c>
      <c r="CE99" s="5">
        <v>8</v>
      </c>
      <c r="CF99" s="5">
        <v>31</v>
      </c>
      <c r="CG99" s="5">
        <v>21</v>
      </c>
      <c r="CH99" s="5">
        <v>43</v>
      </c>
      <c r="CI99" s="5">
        <v>15</v>
      </c>
      <c r="CJ99">
        <v>16</v>
      </c>
      <c r="CK99">
        <v>11</v>
      </c>
      <c r="CL99">
        <v>19</v>
      </c>
      <c r="CM99">
        <v>28</v>
      </c>
      <c r="CN99" s="5">
        <v>3.3</v>
      </c>
      <c r="DZ99" s="12"/>
      <c r="EA99" s="14"/>
    </row>
    <row r="100" spans="1:131" x14ac:dyDescent="0.2">
      <c r="A100" t="s">
        <v>28</v>
      </c>
      <c r="B100" t="s">
        <v>29</v>
      </c>
      <c r="C100">
        <v>222</v>
      </c>
      <c r="D100" s="5">
        <v>5.8</v>
      </c>
      <c r="E100" s="72">
        <v>0</v>
      </c>
      <c r="F100" s="72">
        <f>VLOOKUP(B100,遗传信息!$B:$F,5,FALSE)</f>
        <v>0</v>
      </c>
      <c r="G100" s="5">
        <v>25</v>
      </c>
      <c r="H100" s="5">
        <v>7.2</v>
      </c>
      <c r="I100" s="5">
        <v>7</v>
      </c>
      <c r="J100" s="5">
        <v>1452</v>
      </c>
      <c r="K100" s="72">
        <v>49.390000000000008</v>
      </c>
      <c r="L100" s="5">
        <v>105</v>
      </c>
      <c r="M100" s="5">
        <v>85</v>
      </c>
      <c r="N100" s="5">
        <v>109</v>
      </c>
      <c r="O100" s="5">
        <v>63</v>
      </c>
      <c r="P100" s="5">
        <v>80</v>
      </c>
      <c r="Q100" s="5">
        <v>78</v>
      </c>
      <c r="R100" s="5">
        <v>96</v>
      </c>
      <c r="S100" s="5">
        <v>75</v>
      </c>
      <c r="T100" s="5">
        <v>115</v>
      </c>
      <c r="U100" s="5">
        <v>106</v>
      </c>
      <c r="V100" s="5">
        <v>147</v>
      </c>
      <c r="W100" s="5">
        <v>93</v>
      </c>
      <c r="X100" s="5">
        <v>63</v>
      </c>
      <c r="Y100" s="5">
        <v>61</v>
      </c>
      <c r="Z100" s="5">
        <v>108</v>
      </c>
      <c r="AA100" s="5">
        <v>57</v>
      </c>
      <c r="AB100" s="5">
        <v>22</v>
      </c>
      <c r="AC100" s="5">
        <v>26</v>
      </c>
      <c r="AD100" s="5">
        <v>34</v>
      </c>
      <c r="AE100" s="5">
        <v>22</v>
      </c>
      <c r="AF100" s="5">
        <v>17</v>
      </c>
      <c r="AG100" s="5">
        <v>22</v>
      </c>
      <c r="AH100" s="5">
        <v>27</v>
      </c>
      <c r="AI100" s="5">
        <v>19</v>
      </c>
      <c r="AJ100" s="5">
        <v>28</v>
      </c>
      <c r="AK100" s="5">
        <v>25</v>
      </c>
      <c r="AL100" s="5">
        <v>30</v>
      </c>
      <c r="AM100" s="5">
        <v>25</v>
      </c>
      <c r="AN100" s="5">
        <v>13</v>
      </c>
      <c r="AO100" s="5">
        <v>13</v>
      </c>
      <c r="AP100" s="5">
        <v>27</v>
      </c>
      <c r="AQ100" s="5">
        <v>10</v>
      </c>
      <c r="AR100" s="5">
        <v>22</v>
      </c>
      <c r="AS100" s="5">
        <v>16</v>
      </c>
      <c r="AT100" s="5">
        <v>25</v>
      </c>
      <c r="AU100" s="5">
        <v>16</v>
      </c>
      <c r="AV100" s="5">
        <v>17</v>
      </c>
      <c r="AW100" s="5">
        <v>15</v>
      </c>
      <c r="AX100" s="5">
        <v>21</v>
      </c>
      <c r="AY100" s="5">
        <v>25</v>
      </c>
      <c r="AZ100" s="5">
        <v>18</v>
      </c>
      <c r="BA100" s="5">
        <v>21</v>
      </c>
      <c r="BB100" s="5">
        <v>35</v>
      </c>
      <c r="BC100" s="5">
        <v>22</v>
      </c>
      <c r="BD100" s="5">
        <v>11</v>
      </c>
      <c r="BE100" s="5">
        <v>16</v>
      </c>
      <c r="BF100" s="5">
        <v>28</v>
      </c>
      <c r="BG100" s="5">
        <v>20</v>
      </c>
      <c r="BH100" s="5">
        <v>36</v>
      </c>
      <c r="BI100" s="5">
        <v>23</v>
      </c>
      <c r="BJ100" s="5">
        <v>33</v>
      </c>
      <c r="BK100" s="5">
        <v>22</v>
      </c>
      <c r="BL100" s="5">
        <v>28</v>
      </c>
      <c r="BM100" s="5">
        <v>26</v>
      </c>
      <c r="BN100" s="5">
        <v>28</v>
      </c>
      <c r="BO100" s="5">
        <v>23</v>
      </c>
      <c r="BP100" s="5">
        <v>42</v>
      </c>
      <c r="BQ100" s="5">
        <v>30</v>
      </c>
      <c r="BR100" s="5">
        <v>46</v>
      </c>
      <c r="BS100" s="5">
        <v>29</v>
      </c>
      <c r="BT100" s="5">
        <v>23</v>
      </c>
      <c r="BU100" s="5">
        <v>22</v>
      </c>
      <c r="BV100" s="5">
        <v>30</v>
      </c>
      <c r="BW100" s="5">
        <v>18</v>
      </c>
      <c r="BX100" s="5">
        <v>25</v>
      </c>
      <c r="BY100" s="5">
        <v>19</v>
      </c>
      <c r="BZ100" s="5">
        <v>16</v>
      </c>
      <c r="CA100" s="5">
        <v>3</v>
      </c>
      <c r="CB100" s="5">
        <v>18</v>
      </c>
      <c r="CC100" s="5">
        <v>22</v>
      </c>
      <c r="CD100" s="5">
        <v>20</v>
      </c>
      <c r="CE100" s="5">
        <v>8</v>
      </c>
      <c r="CF100" s="5">
        <v>27</v>
      </c>
      <c r="CG100" s="5">
        <v>28</v>
      </c>
      <c r="CH100" s="5">
        <v>36</v>
      </c>
      <c r="CI100" s="5">
        <v>17</v>
      </c>
      <c r="CJ100">
        <v>15</v>
      </c>
      <c r="CK100">
        <v>10</v>
      </c>
      <c r="CL100">
        <v>23</v>
      </c>
      <c r="CM100">
        <v>26</v>
      </c>
      <c r="CN100" s="5">
        <v>2</v>
      </c>
      <c r="DZ100" s="12"/>
      <c r="EA100" s="14"/>
    </row>
    <row r="101" spans="1:131" x14ac:dyDescent="0.2">
      <c r="A101" t="s">
        <v>28</v>
      </c>
      <c r="B101" t="s">
        <v>29</v>
      </c>
      <c r="C101">
        <v>222</v>
      </c>
      <c r="D101" s="5">
        <v>7.4545454545454541</v>
      </c>
      <c r="E101" s="72">
        <v>0</v>
      </c>
      <c r="F101" s="72">
        <f>VLOOKUP(B101,遗传信息!$B:$F,5,FALSE)</f>
        <v>0</v>
      </c>
      <c r="G101" s="5">
        <v>25</v>
      </c>
      <c r="H101" s="5">
        <v>7.2</v>
      </c>
      <c r="I101" s="5">
        <v>7</v>
      </c>
      <c r="J101" s="5">
        <v>1452</v>
      </c>
      <c r="K101" s="72">
        <v>49.390000000000008</v>
      </c>
      <c r="L101" s="5">
        <v>105</v>
      </c>
      <c r="M101" s="5">
        <v>85</v>
      </c>
      <c r="N101" s="5">
        <v>109</v>
      </c>
      <c r="O101" s="5">
        <v>63</v>
      </c>
      <c r="P101" s="5">
        <v>80</v>
      </c>
      <c r="Q101" s="5">
        <v>78</v>
      </c>
      <c r="R101" s="5">
        <v>96</v>
      </c>
      <c r="S101" s="5">
        <v>75</v>
      </c>
      <c r="T101" s="5">
        <v>115</v>
      </c>
      <c r="U101" s="5">
        <v>106</v>
      </c>
      <c r="V101" s="5">
        <v>147</v>
      </c>
      <c r="W101" s="5">
        <v>93</v>
      </c>
      <c r="X101" s="5">
        <v>63</v>
      </c>
      <c r="Y101" s="5">
        <v>61</v>
      </c>
      <c r="Z101" s="5">
        <v>108</v>
      </c>
      <c r="AA101" s="5">
        <v>57</v>
      </c>
      <c r="AB101" s="5">
        <v>22</v>
      </c>
      <c r="AC101" s="5">
        <v>26</v>
      </c>
      <c r="AD101" s="5">
        <v>34</v>
      </c>
      <c r="AE101" s="5">
        <v>22</v>
      </c>
      <c r="AF101" s="5">
        <v>17</v>
      </c>
      <c r="AG101" s="5">
        <v>22</v>
      </c>
      <c r="AH101" s="5">
        <v>27</v>
      </c>
      <c r="AI101" s="5">
        <v>19</v>
      </c>
      <c r="AJ101" s="5">
        <v>28</v>
      </c>
      <c r="AK101" s="5">
        <v>25</v>
      </c>
      <c r="AL101" s="5">
        <v>30</v>
      </c>
      <c r="AM101" s="5">
        <v>25</v>
      </c>
      <c r="AN101" s="5">
        <v>13</v>
      </c>
      <c r="AO101" s="5">
        <v>13</v>
      </c>
      <c r="AP101" s="5">
        <v>27</v>
      </c>
      <c r="AQ101" s="5">
        <v>10</v>
      </c>
      <c r="AR101" s="5">
        <v>22</v>
      </c>
      <c r="AS101" s="5">
        <v>16</v>
      </c>
      <c r="AT101" s="5">
        <v>25</v>
      </c>
      <c r="AU101" s="5">
        <v>16</v>
      </c>
      <c r="AV101" s="5">
        <v>17</v>
      </c>
      <c r="AW101" s="5">
        <v>15</v>
      </c>
      <c r="AX101" s="5">
        <v>21</v>
      </c>
      <c r="AY101" s="5">
        <v>25</v>
      </c>
      <c r="AZ101" s="5">
        <v>18</v>
      </c>
      <c r="BA101" s="5">
        <v>21</v>
      </c>
      <c r="BB101" s="5">
        <v>35</v>
      </c>
      <c r="BC101" s="5">
        <v>22</v>
      </c>
      <c r="BD101" s="5">
        <v>11</v>
      </c>
      <c r="BE101" s="5">
        <v>16</v>
      </c>
      <c r="BF101" s="5">
        <v>28</v>
      </c>
      <c r="BG101" s="5">
        <v>20</v>
      </c>
      <c r="BH101" s="5">
        <v>36</v>
      </c>
      <c r="BI101" s="5">
        <v>23</v>
      </c>
      <c r="BJ101" s="5">
        <v>33</v>
      </c>
      <c r="BK101" s="5">
        <v>22</v>
      </c>
      <c r="BL101" s="5">
        <v>28</v>
      </c>
      <c r="BM101" s="5">
        <v>26</v>
      </c>
      <c r="BN101" s="5">
        <v>28</v>
      </c>
      <c r="BO101" s="5">
        <v>23</v>
      </c>
      <c r="BP101" s="5">
        <v>42</v>
      </c>
      <c r="BQ101" s="5">
        <v>30</v>
      </c>
      <c r="BR101" s="5">
        <v>46</v>
      </c>
      <c r="BS101" s="5">
        <v>29</v>
      </c>
      <c r="BT101" s="5">
        <v>23</v>
      </c>
      <c r="BU101" s="5">
        <v>22</v>
      </c>
      <c r="BV101" s="5">
        <v>30</v>
      </c>
      <c r="BW101" s="5">
        <v>18</v>
      </c>
      <c r="BX101" s="5">
        <v>25</v>
      </c>
      <c r="BY101" s="5">
        <v>19</v>
      </c>
      <c r="BZ101" s="5">
        <v>16</v>
      </c>
      <c r="CA101" s="5">
        <v>3</v>
      </c>
      <c r="CB101" s="5">
        <v>18</v>
      </c>
      <c r="CC101" s="5">
        <v>22</v>
      </c>
      <c r="CD101" s="5">
        <v>20</v>
      </c>
      <c r="CE101" s="5">
        <v>8</v>
      </c>
      <c r="CF101" s="5">
        <v>27</v>
      </c>
      <c r="CG101" s="5">
        <v>28</v>
      </c>
      <c r="CH101" s="5">
        <v>36</v>
      </c>
      <c r="CI101" s="5">
        <v>17</v>
      </c>
      <c r="CJ101">
        <v>15</v>
      </c>
      <c r="CK101">
        <v>10</v>
      </c>
      <c r="CL101">
        <v>23</v>
      </c>
      <c r="CM101">
        <v>26</v>
      </c>
      <c r="CN101" s="5">
        <v>3</v>
      </c>
      <c r="DZ101" s="12"/>
      <c r="EA101" s="14"/>
    </row>
    <row r="102" spans="1:131" x14ac:dyDescent="0.2">
      <c r="A102" t="s">
        <v>28</v>
      </c>
      <c r="B102" t="s">
        <v>29</v>
      </c>
      <c r="C102">
        <v>222</v>
      </c>
      <c r="D102" s="5">
        <v>9.2727272727272734</v>
      </c>
      <c r="E102" s="72">
        <v>0</v>
      </c>
      <c r="F102" s="72">
        <f>VLOOKUP(B102,遗传信息!$B:$F,5,FALSE)</f>
        <v>0</v>
      </c>
      <c r="G102" s="5">
        <v>25</v>
      </c>
      <c r="H102" s="5">
        <v>7.2</v>
      </c>
      <c r="I102" s="5">
        <v>7</v>
      </c>
      <c r="J102" s="5">
        <v>1452</v>
      </c>
      <c r="K102" s="72">
        <v>49.390000000000008</v>
      </c>
      <c r="L102" s="5">
        <v>105</v>
      </c>
      <c r="M102" s="5">
        <v>85</v>
      </c>
      <c r="N102" s="5">
        <v>109</v>
      </c>
      <c r="O102" s="5">
        <v>63</v>
      </c>
      <c r="P102" s="5">
        <v>80</v>
      </c>
      <c r="Q102" s="5">
        <v>78</v>
      </c>
      <c r="R102" s="5">
        <v>96</v>
      </c>
      <c r="S102" s="5">
        <v>75</v>
      </c>
      <c r="T102" s="5">
        <v>115</v>
      </c>
      <c r="U102" s="5">
        <v>106</v>
      </c>
      <c r="V102" s="5">
        <v>147</v>
      </c>
      <c r="W102" s="5">
        <v>93</v>
      </c>
      <c r="X102" s="5">
        <v>63</v>
      </c>
      <c r="Y102" s="5">
        <v>61</v>
      </c>
      <c r="Z102" s="5">
        <v>108</v>
      </c>
      <c r="AA102" s="5">
        <v>57</v>
      </c>
      <c r="AB102" s="5">
        <v>22</v>
      </c>
      <c r="AC102" s="5">
        <v>26</v>
      </c>
      <c r="AD102" s="5">
        <v>34</v>
      </c>
      <c r="AE102" s="5">
        <v>22</v>
      </c>
      <c r="AF102" s="5">
        <v>17</v>
      </c>
      <c r="AG102" s="5">
        <v>22</v>
      </c>
      <c r="AH102" s="5">
        <v>27</v>
      </c>
      <c r="AI102" s="5">
        <v>19</v>
      </c>
      <c r="AJ102" s="5">
        <v>28</v>
      </c>
      <c r="AK102" s="5">
        <v>25</v>
      </c>
      <c r="AL102" s="5">
        <v>30</v>
      </c>
      <c r="AM102" s="5">
        <v>25</v>
      </c>
      <c r="AN102" s="5">
        <v>13</v>
      </c>
      <c r="AO102" s="5">
        <v>13</v>
      </c>
      <c r="AP102" s="5">
        <v>27</v>
      </c>
      <c r="AQ102" s="5">
        <v>10</v>
      </c>
      <c r="AR102" s="5">
        <v>22</v>
      </c>
      <c r="AS102" s="5">
        <v>16</v>
      </c>
      <c r="AT102" s="5">
        <v>25</v>
      </c>
      <c r="AU102" s="5">
        <v>16</v>
      </c>
      <c r="AV102" s="5">
        <v>17</v>
      </c>
      <c r="AW102" s="5">
        <v>15</v>
      </c>
      <c r="AX102" s="5">
        <v>21</v>
      </c>
      <c r="AY102" s="5">
        <v>25</v>
      </c>
      <c r="AZ102" s="5">
        <v>18</v>
      </c>
      <c r="BA102" s="5">
        <v>21</v>
      </c>
      <c r="BB102" s="5">
        <v>35</v>
      </c>
      <c r="BC102" s="5">
        <v>22</v>
      </c>
      <c r="BD102" s="5">
        <v>11</v>
      </c>
      <c r="BE102" s="5">
        <v>16</v>
      </c>
      <c r="BF102" s="5">
        <v>28</v>
      </c>
      <c r="BG102" s="5">
        <v>20</v>
      </c>
      <c r="BH102" s="5">
        <v>36</v>
      </c>
      <c r="BI102" s="5">
        <v>23</v>
      </c>
      <c r="BJ102" s="5">
        <v>33</v>
      </c>
      <c r="BK102" s="5">
        <v>22</v>
      </c>
      <c r="BL102" s="5">
        <v>28</v>
      </c>
      <c r="BM102" s="5">
        <v>26</v>
      </c>
      <c r="BN102" s="5">
        <v>28</v>
      </c>
      <c r="BO102" s="5">
        <v>23</v>
      </c>
      <c r="BP102" s="5">
        <v>42</v>
      </c>
      <c r="BQ102" s="5">
        <v>30</v>
      </c>
      <c r="BR102" s="5">
        <v>46</v>
      </c>
      <c r="BS102" s="5">
        <v>29</v>
      </c>
      <c r="BT102" s="5">
        <v>23</v>
      </c>
      <c r="BU102" s="5">
        <v>22</v>
      </c>
      <c r="BV102" s="5">
        <v>30</v>
      </c>
      <c r="BW102" s="5">
        <v>18</v>
      </c>
      <c r="BX102" s="5">
        <v>25</v>
      </c>
      <c r="BY102" s="5">
        <v>19</v>
      </c>
      <c r="BZ102" s="5">
        <v>16</v>
      </c>
      <c r="CA102" s="5">
        <v>3</v>
      </c>
      <c r="CB102" s="5">
        <v>18</v>
      </c>
      <c r="CC102" s="5">
        <v>22</v>
      </c>
      <c r="CD102" s="5">
        <v>20</v>
      </c>
      <c r="CE102" s="5">
        <v>8</v>
      </c>
      <c r="CF102" s="5">
        <v>27</v>
      </c>
      <c r="CG102" s="5">
        <v>28</v>
      </c>
      <c r="CH102" s="5">
        <v>36</v>
      </c>
      <c r="CI102" s="5">
        <v>17</v>
      </c>
      <c r="CJ102">
        <v>15</v>
      </c>
      <c r="CK102">
        <v>10</v>
      </c>
      <c r="CL102">
        <v>23</v>
      </c>
      <c r="CM102">
        <v>26</v>
      </c>
      <c r="CN102" s="5">
        <v>4</v>
      </c>
      <c r="EA102" s="14"/>
    </row>
    <row r="103" spans="1:131" x14ac:dyDescent="0.2">
      <c r="A103" t="s">
        <v>28</v>
      </c>
      <c r="B103" t="s">
        <v>29</v>
      </c>
      <c r="C103">
        <v>254</v>
      </c>
      <c r="D103" s="5">
        <v>6.8016326530612243</v>
      </c>
      <c r="E103" s="72">
        <v>0</v>
      </c>
      <c r="F103" s="72">
        <f>VLOOKUP(B103,遗传信息!$B:$F,5,FALSE)</f>
        <v>0</v>
      </c>
      <c r="G103" s="5">
        <v>25</v>
      </c>
      <c r="H103" s="5">
        <v>7.2</v>
      </c>
      <c r="I103" s="5">
        <v>7</v>
      </c>
      <c r="J103" s="5">
        <v>1452</v>
      </c>
      <c r="K103" s="72">
        <v>49.390000000000008</v>
      </c>
      <c r="L103" s="5">
        <v>105</v>
      </c>
      <c r="M103" s="5">
        <v>85</v>
      </c>
      <c r="N103" s="5">
        <v>109</v>
      </c>
      <c r="O103" s="5">
        <v>63</v>
      </c>
      <c r="P103" s="5">
        <v>80</v>
      </c>
      <c r="Q103" s="5">
        <v>78</v>
      </c>
      <c r="R103" s="5">
        <v>96</v>
      </c>
      <c r="S103" s="5">
        <v>75</v>
      </c>
      <c r="T103" s="5">
        <v>115</v>
      </c>
      <c r="U103" s="5">
        <v>106</v>
      </c>
      <c r="V103" s="5">
        <v>147</v>
      </c>
      <c r="W103" s="5">
        <v>93</v>
      </c>
      <c r="X103" s="5">
        <v>63</v>
      </c>
      <c r="Y103" s="5">
        <v>61</v>
      </c>
      <c r="Z103" s="5">
        <v>108</v>
      </c>
      <c r="AA103" s="5">
        <v>57</v>
      </c>
      <c r="AB103" s="5">
        <v>22</v>
      </c>
      <c r="AC103" s="5">
        <v>26</v>
      </c>
      <c r="AD103" s="5">
        <v>34</v>
      </c>
      <c r="AE103" s="5">
        <v>22</v>
      </c>
      <c r="AF103" s="5">
        <v>17</v>
      </c>
      <c r="AG103" s="5">
        <v>22</v>
      </c>
      <c r="AH103" s="5">
        <v>27</v>
      </c>
      <c r="AI103" s="5">
        <v>19</v>
      </c>
      <c r="AJ103" s="5">
        <v>28</v>
      </c>
      <c r="AK103" s="5">
        <v>25</v>
      </c>
      <c r="AL103" s="5">
        <v>30</v>
      </c>
      <c r="AM103" s="5">
        <v>25</v>
      </c>
      <c r="AN103" s="5">
        <v>13</v>
      </c>
      <c r="AO103" s="5">
        <v>13</v>
      </c>
      <c r="AP103" s="5">
        <v>27</v>
      </c>
      <c r="AQ103" s="5">
        <v>10</v>
      </c>
      <c r="AR103" s="5">
        <v>22</v>
      </c>
      <c r="AS103" s="5">
        <v>16</v>
      </c>
      <c r="AT103" s="5">
        <v>25</v>
      </c>
      <c r="AU103" s="5">
        <v>16</v>
      </c>
      <c r="AV103" s="5">
        <v>17</v>
      </c>
      <c r="AW103" s="5">
        <v>15</v>
      </c>
      <c r="AX103" s="5">
        <v>21</v>
      </c>
      <c r="AY103" s="5">
        <v>25</v>
      </c>
      <c r="AZ103" s="5">
        <v>18</v>
      </c>
      <c r="BA103" s="5">
        <v>21</v>
      </c>
      <c r="BB103" s="5">
        <v>35</v>
      </c>
      <c r="BC103" s="5">
        <v>22</v>
      </c>
      <c r="BD103" s="5">
        <v>11</v>
      </c>
      <c r="BE103" s="5">
        <v>16</v>
      </c>
      <c r="BF103" s="5">
        <v>28</v>
      </c>
      <c r="BG103" s="5">
        <v>20</v>
      </c>
      <c r="BH103" s="5">
        <v>36</v>
      </c>
      <c r="BI103" s="5">
        <v>23</v>
      </c>
      <c r="BJ103" s="5">
        <v>33</v>
      </c>
      <c r="BK103" s="5">
        <v>22</v>
      </c>
      <c r="BL103" s="5">
        <v>28</v>
      </c>
      <c r="BM103" s="5">
        <v>26</v>
      </c>
      <c r="BN103" s="5">
        <v>28</v>
      </c>
      <c r="BO103" s="5">
        <v>23</v>
      </c>
      <c r="BP103" s="5">
        <v>42</v>
      </c>
      <c r="BQ103" s="5">
        <v>30</v>
      </c>
      <c r="BR103" s="5">
        <v>46</v>
      </c>
      <c r="BS103" s="5">
        <v>29</v>
      </c>
      <c r="BT103" s="5">
        <v>23</v>
      </c>
      <c r="BU103" s="5">
        <v>22</v>
      </c>
      <c r="BV103" s="5">
        <v>30</v>
      </c>
      <c r="BW103" s="5">
        <v>18</v>
      </c>
      <c r="BX103" s="5">
        <v>25</v>
      </c>
      <c r="BY103" s="5">
        <v>19</v>
      </c>
      <c r="BZ103" s="5">
        <v>16</v>
      </c>
      <c r="CA103" s="5">
        <v>3</v>
      </c>
      <c r="CB103" s="5">
        <v>18</v>
      </c>
      <c r="CC103" s="5">
        <v>22</v>
      </c>
      <c r="CD103" s="5">
        <v>20</v>
      </c>
      <c r="CE103" s="5">
        <v>8</v>
      </c>
      <c r="CF103" s="5">
        <v>27</v>
      </c>
      <c r="CG103" s="5">
        <v>28</v>
      </c>
      <c r="CH103" s="5">
        <v>36</v>
      </c>
      <c r="CI103" s="5">
        <v>17</v>
      </c>
      <c r="CJ103">
        <v>15</v>
      </c>
      <c r="CK103">
        <v>10</v>
      </c>
      <c r="CL103">
        <v>23</v>
      </c>
      <c r="CM103">
        <v>26</v>
      </c>
      <c r="CN103" s="5">
        <v>2</v>
      </c>
      <c r="EA103" s="14"/>
    </row>
    <row r="104" spans="1:131" x14ac:dyDescent="0.2">
      <c r="A104" t="s">
        <v>28</v>
      </c>
      <c r="B104" t="s">
        <v>29</v>
      </c>
      <c r="C104">
        <v>254</v>
      </c>
      <c r="D104" s="5">
        <v>8.8424489795918362</v>
      </c>
      <c r="E104" s="72">
        <v>0</v>
      </c>
      <c r="F104" s="72">
        <f>VLOOKUP(B104,遗传信息!$B:$F,5,FALSE)</f>
        <v>0</v>
      </c>
      <c r="G104" s="5">
        <v>25</v>
      </c>
      <c r="H104" s="5">
        <v>7.2</v>
      </c>
      <c r="I104" s="5">
        <v>7</v>
      </c>
      <c r="J104" s="5">
        <v>1452</v>
      </c>
      <c r="K104" s="72">
        <v>49.390000000000008</v>
      </c>
      <c r="L104" s="5">
        <v>105</v>
      </c>
      <c r="M104" s="5">
        <v>85</v>
      </c>
      <c r="N104" s="5">
        <v>109</v>
      </c>
      <c r="O104" s="5">
        <v>63</v>
      </c>
      <c r="P104" s="5">
        <v>80</v>
      </c>
      <c r="Q104" s="5">
        <v>78</v>
      </c>
      <c r="R104" s="5">
        <v>96</v>
      </c>
      <c r="S104" s="5">
        <v>75</v>
      </c>
      <c r="T104" s="5">
        <v>115</v>
      </c>
      <c r="U104" s="5">
        <v>106</v>
      </c>
      <c r="V104" s="5">
        <v>147</v>
      </c>
      <c r="W104" s="5">
        <v>93</v>
      </c>
      <c r="X104" s="5">
        <v>63</v>
      </c>
      <c r="Y104" s="5">
        <v>61</v>
      </c>
      <c r="Z104" s="5">
        <v>108</v>
      </c>
      <c r="AA104" s="5">
        <v>57</v>
      </c>
      <c r="AB104" s="5">
        <v>22</v>
      </c>
      <c r="AC104" s="5">
        <v>26</v>
      </c>
      <c r="AD104" s="5">
        <v>34</v>
      </c>
      <c r="AE104" s="5">
        <v>22</v>
      </c>
      <c r="AF104" s="5">
        <v>17</v>
      </c>
      <c r="AG104" s="5">
        <v>22</v>
      </c>
      <c r="AH104" s="5">
        <v>27</v>
      </c>
      <c r="AI104" s="5">
        <v>19</v>
      </c>
      <c r="AJ104" s="5">
        <v>28</v>
      </c>
      <c r="AK104" s="5">
        <v>25</v>
      </c>
      <c r="AL104" s="5">
        <v>30</v>
      </c>
      <c r="AM104" s="5">
        <v>25</v>
      </c>
      <c r="AN104" s="5">
        <v>13</v>
      </c>
      <c r="AO104" s="5">
        <v>13</v>
      </c>
      <c r="AP104" s="5">
        <v>27</v>
      </c>
      <c r="AQ104" s="5">
        <v>10</v>
      </c>
      <c r="AR104" s="5">
        <v>22</v>
      </c>
      <c r="AS104" s="5">
        <v>16</v>
      </c>
      <c r="AT104" s="5">
        <v>25</v>
      </c>
      <c r="AU104" s="5">
        <v>16</v>
      </c>
      <c r="AV104" s="5">
        <v>17</v>
      </c>
      <c r="AW104" s="5">
        <v>15</v>
      </c>
      <c r="AX104" s="5">
        <v>21</v>
      </c>
      <c r="AY104" s="5">
        <v>25</v>
      </c>
      <c r="AZ104" s="5">
        <v>18</v>
      </c>
      <c r="BA104" s="5">
        <v>21</v>
      </c>
      <c r="BB104" s="5">
        <v>35</v>
      </c>
      <c r="BC104" s="5">
        <v>22</v>
      </c>
      <c r="BD104" s="5">
        <v>11</v>
      </c>
      <c r="BE104" s="5">
        <v>16</v>
      </c>
      <c r="BF104" s="5">
        <v>28</v>
      </c>
      <c r="BG104" s="5">
        <v>20</v>
      </c>
      <c r="BH104" s="5">
        <v>36</v>
      </c>
      <c r="BI104" s="5">
        <v>23</v>
      </c>
      <c r="BJ104" s="5">
        <v>33</v>
      </c>
      <c r="BK104" s="5">
        <v>22</v>
      </c>
      <c r="BL104" s="5">
        <v>28</v>
      </c>
      <c r="BM104" s="5">
        <v>26</v>
      </c>
      <c r="BN104" s="5">
        <v>28</v>
      </c>
      <c r="BO104" s="5">
        <v>23</v>
      </c>
      <c r="BP104" s="5">
        <v>42</v>
      </c>
      <c r="BQ104" s="5">
        <v>30</v>
      </c>
      <c r="BR104" s="5">
        <v>46</v>
      </c>
      <c r="BS104" s="5">
        <v>29</v>
      </c>
      <c r="BT104" s="5">
        <v>23</v>
      </c>
      <c r="BU104" s="5">
        <v>22</v>
      </c>
      <c r="BV104" s="5">
        <v>30</v>
      </c>
      <c r="BW104" s="5">
        <v>18</v>
      </c>
      <c r="BX104" s="5">
        <v>25</v>
      </c>
      <c r="BY104" s="5">
        <v>19</v>
      </c>
      <c r="BZ104" s="5">
        <v>16</v>
      </c>
      <c r="CA104" s="5">
        <v>3</v>
      </c>
      <c r="CB104" s="5">
        <v>18</v>
      </c>
      <c r="CC104" s="5">
        <v>22</v>
      </c>
      <c r="CD104" s="5">
        <v>20</v>
      </c>
      <c r="CE104" s="5">
        <v>8</v>
      </c>
      <c r="CF104" s="5">
        <v>27</v>
      </c>
      <c r="CG104" s="5">
        <v>28</v>
      </c>
      <c r="CH104" s="5">
        <v>36</v>
      </c>
      <c r="CI104" s="5">
        <v>17</v>
      </c>
      <c r="CJ104">
        <v>15</v>
      </c>
      <c r="CK104">
        <v>10</v>
      </c>
      <c r="CL104">
        <v>23</v>
      </c>
      <c r="CM104">
        <v>26</v>
      </c>
      <c r="CN104" s="5">
        <v>3</v>
      </c>
      <c r="EA104" s="14"/>
    </row>
    <row r="105" spans="1:131" x14ac:dyDescent="0.2">
      <c r="A105" t="s">
        <v>28</v>
      </c>
      <c r="B105" t="s">
        <v>29</v>
      </c>
      <c r="C105">
        <v>254</v>
      </c>
      <c r="D105" s="5">
        <v>10.88326530612245</v>
      </c>
      <c r="E105" s="72">
        <v>0</v>
      </c>
      <c r="F105" s="72">
        <f>VLOOKUP(B105,遗传信息!$B:$F,5,FALSE)</f>
        <v>0</v>
      </c>
      <c r="G105" s="5">
        <v>25</v>
      </c>
      <c r="H105" s="5">
        <v>7.2</v>
      </c>
      <c r="I105" s="5">
        <v>7</v>
      </c>
      <c r="J105" s="5">
        <v>1452</v>
      </c>
      <c r="K105" s="72">
        <v>49.390000000000008</v>
      </c>
      <c r="L105" s="5">
        <v>105</v>
      </c>
      <c r="M105" s="5">
        <v>85</v>
      </c>
      <c r="N105" s="5">
        <v>109</v>
      </c>
      <c r="O105" s="5">
        <v>63</v>
      </c>
      <c r="P105" s="5">
        <v>80</v>
      </c>
      <c r="Q105" s="5">
        <v>78</v>
      </c>
      <c r="R105" s="5">
        <v>96</v>
      </c>
      <c r="S105" s="5">
        <v>75</v>
      </c>
      <c r="T105" s="5">
        <v>115</v>
      </c>
      <c r="U105" s="5">
        <v>106</v>
      </c>
      <c r="V105" s="5">
        <v>147</v>
      </c>
      <c r="W105" s="5">
        <v>93</v>
      </c>
      <c r="X105" s="5">
        <v>63</v>
      </c>
      <c r="Y105" s="5">
        <v>61</v>
      </c>
      <c r="Z105" s="5">
        <v>108</v>
      </c>
      <c r="AA105" s="5">
        <v>57</v>
      </c>
      <c r="AB105" s="5">
        <v>22</v>
      </c>
      <c r="AC105" s="5">
        <v>26</v>
      </c>
      <c r="AD105" s="5">
        <v>34</v>
      </c>
      <c r="AE105" s="5">
        <v>22</v>
      </c>
      <c r="AF105" s="5">
        <v>17</v>
      </c>
      <c r="AG105" s="5">
        <v>22</v>
      </c>
      <c r="AH105" s="5">
        <v>27</v>
      </c>
      <c r="AI105" s="5">
        <v>19</v>
      </c>
      <c r="AJ105" s="5">
        <v>28</v>
      </c>
      <c r="AK105" s="5">
        <v>25</v>
      </c>
      <c r="AL105" s="5">
        <v>30</v>
      </c>
      <c r="AM105" s="5">
        <v>25</v>
      </c>
      <c r="AN105" s="5">
        <v>13</v>
      </c>
      <c r="AO105" s="5">
        <v>13</v>
      </c>
      <c r="AP105" s="5">
        <v>27</v>
      </c>
      <c r="AQ105" s="5">
        <v>10</v>
      </c>
      <c r="AR105" s="5">
        <v>22</v>
      </c>
      <c r="AS105" s="5">
        <v>16</v>
      </c>
      <c r="AT105" s="5">
        <v>25</v>
      </c>
      <c r="AU105" s="5">
        <v>16</v>
      </c>
      <c r="AV105" s="5">
        <v>17</v>
      </c>
      <c r="AW105" s="5">
        <v>15</v>
      </c>
      <c r="AX105" s="5">
        <v>21</v>
      </c>
      <c r="AY105" s="5">
        <v>25</v>
      </c>
      <c r="AZ105" s="5">
        <v>18</v>
      </c>
      <c r="BA105" s="5">
        <v>21</v>
      </c>
      <c r="BB105" s="5">
        <v>35</v>
      </c>
      <c r="BC105" s="5">
        <v>22</v>
      </c>
      <c r="BD105" s="5">
        <v>11</v>
      </c>
      <c r="BE105" s="5">
        <v>16</v>
      </c>
      <c r="BF105" s="5">
        <v>28</v>
      </c>
      <c r="BG105" s="5">
        <v>20</v>
      </c>
      <c r="BH105" s="5">
        <v>36</v>
      </c>
      <c r="BI105" s="5">
        <v>23</v>
      </c>
      <c r="BJ105" s="5">
        <v>33</v>
      </c>
      <c r="BK105" s="5">
        <v>22</v>
      </c>
      <c r="BL105" s="5">
        <v>28</v>
      </c>
      <c r="BM105" s="5">
        <v>26</v>
      </c>
      <c r="BN105" s="5">
        <v>28</v>
      </c>
      <c r="BO105" s="5">
        <v>23</v>
      </c>
      <c r="BP105" s="5">
        <v>42</v>
      </c>
      <c r="BQ105" s="5">
        <v>30</v>
      </c>
      <c r="BR105" s="5">
        <v>46</v>
      </c>
      <c r="BS105" s="5">
        <v>29</v>
      </c>
      <c r="BT105" s="5">
        <v>23</v>
      </c>
      <c r="BU105" s="5">
        <v>22</v>
      </c>
      <c r="BV105" s="5">
        <v>30</v>
      </c>
      <c r="BW105" s="5">
        <v>18</v>
      </c>
      <c r="BX105" s="5">
        <v>25</v>
      </c>
      <c r="BY105" s="5">
        <v>19</v>
      </c>
      <c r="BZ105" s="5">
        <v>16</v>
      </c>
      <c r="CA105" s="5">
        <v>3</v>
      </c>
      <c r="CB105" s="5">
        <v>18</v>
      </c>
      <c r="CC105" s="5">
        <v>22</v>
      </c>
      <c r="CD105" s="5">
        <v>20</v>
      </c>
      <c r="CE105" s="5">
        <v>8</v>
      </c>
      <c r="CF105" s="5">
        <v>27</v>
      </c>
      <c r="CG105" s="5">
        <v>28</v>
      </c>
      <c r="CH105" s="5">
        <v>36</v>
      </c>
      <c r="CI105" s="5">
        <v>17</v>
      </c>
      <c r="CJ105">
        <v>15</v>
      </c>
      <c r="CK105">
        <v>10</v>
      </c>
      <c r="CL105">
        <v>23</v>
      </c>
      <c r="CM105">
        <v>26</v>
      </c>
      <c r="CN105" s="5">
        <v>4</v>
      </c>
      <c r="EA105" s="14"/>
    </row>
    <row r="106" spans="1:131" x14ac:dyDescent="0.2">
      <c r="A106" t="s">
        <v>28</v>
      </c>
      <c r="B106" t="s">
        <v>29</v>
      </c>
      <c r="C106">
        <v>265</v>
      </c>
      <c r="D106" s="5">
        <v>5.7998305084745763</v>
      </c>
      <c r="E106" s="72">
        <v>0</v>
      </c>
      <c r="F106" s="72">
        <f>VLOOKUP(B106,遗传信息!$B:$F,5,FALSE)</f>
        <v>0</v>
      </c>
      <c r="G106" s="5">
        <v>25</v>
      </c>
      <c r="H106" s="5">
        <v>7.2</v>
      </c>
      <c r="I106" s="5">
        <v>7</v>
      </c>
      <c r="J106" s="5">
        <v>1452</v>
      </c>
      <c r="K106" s="72">
        <v>49.390000000000008</v>
      </c>
      <c r="L106" s="5">
        <v>105</v>
      </c>
      <c r="M106" s="5">
        <v>85</v>
      </c>
      <c r="N106" s="5">
        <v>109</v>
      </c>
      <c r="O106" s="5">
        <v>63</v>
      </c>
      <c r="P106" s="5">
        <v>80</v>
      </c>
      <c r="Q106" s="5">
        <v>78</v>
      </c>
      <c r="R106" s="5">
        <v>96</v>
      </c>
      <c r="S106" s="5">
        <v>75</v>
      </c>
      <c r="T106" s="5">
        <v>115</v>
      </c>
      <c r="U106" s="5">
        <v>106</v>
      </c>
      <c r="V106" s="5">
        <v>147</v>
      </c>
      <c r="W106" s="5">
        <v>93</v>
      </c>
      <c r="X106" s="5">
        <v>63</v>
      </c>
      <c r="Y106" s="5">
        <v>61</v>
      </c>
      <c r="Z106" s="5">
        <v>108</v>
      </c>
      <c r="AA106" s="5">
        <v>57</v>
      </c>
      <c r="AB106" s="5">
        <v>22</v>
      </c>
      <c r="AC106" s="5">
        <v>26</v>
      </c>
      <c r="AD106" s="5">
        <v>34</v>
      </c>
      <c r="AE106" s="5">
        <v>22</v>
      </c>
      <c r="AF106" s="5">
        <v>17</v>
      </c>
      <c r="AG106" s="5">
        <v>22</v>
      </c>
      <c r="AH106" s="5">
        <v>27</v>
      </c>
      <c r="AI106" s="5">
        <v>19</v>
      </c>
      <c r="AJ106" s="5">
        <v>28</v>
      </c>
      <c r="AK106" s="5">
        <v>25</v>
      </c>
      <c r="AL106" s="5">
        <v>30</v>
      </c>
      <c r="AM106" s="5">
        <v>25</v>
      </c>
      <c r="AN106" s="5">
        <v>13</v>
      </c>
      <c r="AO106" s="5">
        <v>13</v>
      </c>
      <c r="AP106" s="5">
        <v>27</v>
      </c>
      <c r="AQ106" s="5">
        <v>10</v>
      </c>
      <c r="AR106" s="5">
        <v>22</v>
      </c>
      <c r="AS106" s="5">
        <v>16</v>
      </c>
      <c r="AT106" s="5">
        <v>25</v>
      </c>
      <c r="AU106" s="5">
        <v>16</v>
      </c>
      <c r="AV106" s="5">
        <v>17</v>
      </c>
      <c r="AW106" s="5">
        <v>15</v>
      </c>
      <c r="AX106" s="5">
        <v>21</v>
      </c>
      <c r="AY106" s="5">
        <v>25</v>
      </c>
      <c r="AZ106" s="5">
        <v>18</v>
      </c>
      <c r="BA106" s="5">
        <v>21</v>
      </c>
      <c r="BB106" s="5">
        <v>35</v>
      </c>
      <c r="BC106" s="5">
        <v>22</v>
      </c>
      <c r="BD106" s="5">
        <v>11</v>
      </c>
      <c r="BE106" s="5">
        <v>16</v>
      </c>
      <c r="BF106" s="5">
        <v>28</v>
      </c>
      <c r="BG106" s="5">
        <v>20</v>
      </c>
      <c r="BH106" s="5">
        <v>36</v>
      </c>
      <c r="BI106" s="5">
        <v>23</v>
      </c>
      <c r="BJ106" s="5">
        <v>33</v>
      </c>
      <c r="BK106" s="5">
        <v>22</v>
      </c>
      <c r="BL106" s="5">
        <v>28</v>
      </c>
      <c r="BM106" s="5">
        <v>26</v>
      </c>
      <c r="BN106" s="5">
        <v>28</v>
      </c>
      <c r="BO106" s="5">
        <v>23</v>
      </c>
      <c r="BP106" s="5">
        <v>42</v>
      </c>
      <c r="BQ106" s="5">
        <v>30</v>
      </c>
      <c r="BR106" s="5">
        <v>46</v>
      </c>
      <c r="BS106" s="5">
        <v>29</v>
      </c>
      <c r="BT106" s="5">
        <v>23</v>
      </c>
      <c r="BU106" s="5">
        <v>22</v>
      </c>
      <c r="BV106" s="5">
        <v>30</v>
      </c>
      <c r="BW106" s="5">
        <v>18</v>
      </c>
      <c r="BX106" s="5">
        <v>25</v>
      </c>
      <c r="BY106" s="5">
        <v>19</v>
      </c>
      <c r="BZ106" s="5">
        <v>16</v>
      </c>
      <c r="CA106" s="5">
        <v>3</v>
      </c>
      <c r="CB106" s="5">
        <v>18</v>
      </c>
      <c r="CC106" s="5">
        <v>22</v>
      </c>
      <c r="CD106" s="5">
        <v>20</v>
      </c>
      <c r="CE106" s="5">
        <v>8</v>
      </c>
      <c r="CF106" s="5">
        <v>27</v>
      </c>
      <c r="CG106" s="5">
        <v>28</v>
      </c>
      <c r="CH106" s="5">
        <v>36</v>
      </c>
      <c r="CI106" s="5">
        <v>17</v>
      </c>
      <c r="CJ106">
        <v>15</v>
      </c>
      <c r="CK106">
        <v>10</v>
      </c>
      <c r="CL106">
        <v>23</v>
      </c>
      <c r="CM106">
        <v>26</v>
      </c>
      <c r="CN106" s="5">
        <v>2</v>
      </c>
      <c r="EA106" s="12"/>
    </row>
    <row r="107" spans="1:131" x14ac:dyDescent="0.2">
      <c r="A107" t="s">
        <v>28</v>
      </c>
      <c r="B107" t="s">
        <v>29</v>
      </c>
      <c r="C107">
        <v>265</v>
      </c>
      <c r="D107" s="5">
        <v>7.4947457627118652</v>
      </c>
      <c r="E107" s="72">
        <v>0</v>
      </c>
      <c r="F107" s="72">
        <f>VLOOKUP(B107,遗传信息!$B:$F,5,FALSE)</f>
        <v>0</v>
      </c>
      <c r="G107" s="5">
        <v>25</v>
      </c>
      <c r="H107" s="5">
        <v>7.2</v>
      </c>
      <c r="I107" s="5">
        <v>7</v>
      </c>
      <c r="J107" s="5">
        <v>1452</v>
      </c>
      <c r="K107" s="72">
        <v>49.390000000000008</v>
      </c>
      <c r="L107" s="5">
        <v>105</v>
      </c>
      <c r="M107" s="5">
        <v>85</v>
      </c>
      <c r="N107" s="5">
        <v>109</v>
      </c>
      <c r="O107" s="5">
        <v>63</v>
      </c>
      <c r="P107" s="5">
        <v>80</v>
      </c>
      <c r="Q107" s="5">
        <v>78</v>
      </c>
      <c r="R107" s="5">
        <v>96</v>
      </c>
      <c r="S107" s="5">
        <v>75</v>
      </c>
      <c r="T107" s="5">
        <v>115</v>
      </c>
      <c r="U107" s="5">
        <v>106</v>
      </c>
      <c r="V107" s="5">
        <v>147</v>
      </c>
      <c r="W107" s="5">
        <v>93</v>
      </c>
      <c r="X107" s="5">
        <v>63</v>
      </c>
      <c r="Y107" s="5">
        <v>61</v>
      </c>
      <c r="Z107" s="5">
        <v>108</v>
      </c>
      <c r="AA107" s="5">
        <v>57</v>
      </c>
      <c r="AB107" s="5">
        <v>22</v>
      </c>
      <c r="AC107" s="5">
        <v>26</v>
      </c>
      <c r="AD107" s="5">
        <v>34</v>
      </c>
      <c r="AE107" s="5">
        <v>22</v>
      </c>
      <c r="AF107" s="5">
        <v>17</v>
      </c>
      <c r="AG107" s="5">
        <v>22</v>
      </c>
      <c r="AH107" s="5">
        <v>27</v>
      </c>
      <c r="AI107" s="5">
        <v>19</v>
      </c>
      <c r="AJ107" s="5">
        <v>28</v>
      </c>
      <c r="AK107" s="5">
        <v>25</v>
      </c>
      <c r="AL107" s="5">
        <v>30</v>
      </c>
      <c r="AM107" s="5">
        <v>25</v>
      </c>
      <c r="AN107" s="5">
        <v>13</v>
      </c>
      <c r="AO107" s="5">
        <v>13</v>
      </c>
      <c r="AP107" s="5">
        <v>27</v>
      </c>
      <c r="AQ107" s="5">
        <v>10</v>
      </c>
      <c r="AR107" s="5">
        <v>22</v>
      </c>
      <c r="AS107" s="5">
        <v>16</v>
      </c>
      <c r="AT107" s="5">
        <v>25</v>
      </c>
      <c r="AU107" s="5">
        <v>16</v>
      </c>
      <c r="AV107" s="5">
        <v>17</v>
      </c>
      <c r="AW107" s="5">
        <v>15</v>
      </c>
      <c r="AX107" s="5">
        <v>21</v>
      </c>
      <c r="AY107" s="5">
        <v>25</v>
      </c>
      <c r="AZ107" s="5">
        <v>18</v>
      </c>
      <c r="BA107" s="5">
        <v>21</v>
      </c>
      <c r="BB107" s="5">
        <v>35</v>
      </c>
      <c r="BC107" s="5">
        <v>22</v>
      </c>
      <c r="BD107" s="5">
        <v>11</v>
      </c>
      <c r="BE107" s="5">
        <v>16</v>
      </c>
      <c r="BF107" s="5">
        <v>28</v>
      </c>
      <c r="BG107" s="5">
        <v>20</v>
      </c>
      <c r="BH107" s="5">
        <v>36</v>
      </c>
      <c r="BI107" s="5">
        <v>23</v>
      </c>
      <c r="BJ107" s="5">
        <v>33</v>
      </c>
      <c r="BK107" s="5">
        <v>22</v>
      </c>
      <c r="BL107" s="5">
        <v>28</v>
      </c>
      <c r="BM107" s="5">
        <v>26</v>
      </c>
      <c r="BN107" s="5">
        <v>28</v>
      </c>
      <c r="BO107" s="5">
        <v>23</v>
      </c>
      <c r="BP107" s="5">
        <v>42</v>
      </c>
      <c r="BQ107" s="5">
        <v>30</v>
      </c>
      <c r="BR107" s="5">
        <v>46</v>
      </c>
      <c r="BS107" s="5">
        <v>29</v>
      </c>
      <c r="BT107" s="5">
        <v>23</v>
      </c>
      <c r="BU107" s="5">
        <v>22</v>
      </c>
      <c r="BV107" s="5">
        <v>30</v>
      </c>
      <c r="BW107" s="5">
        <v>18</v>
      </c>
      <c r="BX107" s="5">
        <v>25</v>
      </c>
      <c r="BY107" s="5">
        <v>19</v>
      </c>
      <c r="BZ107" s="5">
        <v>16</v>
      </c>
      <c r="CA107" s="5">
        <v>3</v>
      </c>
      <c r="CB107" s="5">
        <v>18</v>
      </c>
      <c r="CC107" s="5">
        <v>22</v>
      </c>
      <c r="CD107" s="5">
        <v>20</v>
      </c>
      <c r="CE107" s="5">
        <v>8</v>
      </c>
      <c r="CF107" s="5">
        <v>27</v>
      </c>
      <c r="CG107" s="5">
        <v>28</v>
      </c>
      <c r="CH107" s="5">
        <v>36</v>
      </c>
      <c r="CI107" s="5">
        <v>17</v>
      </c>
      <c r="CJ107">
        <v>15</v>
      </c>
      <c r="CK107">
        <v>10</v>
      </c>
      <c r="CL107">
        <v>23</v>
      </c>
      <c r="CM107">
        <v>26</v>
      </c>
      <c r="CN107" s="5">
        <v>3</v>
      </c>
      <c r="EA107" s="12"/>
    </row>
    <row r="108" spans="1:131" x14ac:dyDescent="0.2">
      <c r="A108" t="s">
        <v>28</v>
      </c>
      <c r="B108" t="s">
        <v>29</v>
      </c>
      <c r="C108">
        <v>265</v>
      </c>
      <c r="D108" s="5">
        <v>9.1896610169491524</v>
      </c>
      <c r="E108" s="72">
        <v>0</v>
      </c>
      <c r="F108" s="72">
        <f>VLOOKUP(B108,遗传信息!$B:$F,5,FALSE)</f>
        <v>0</v>
      </c>
      <c r="G108" s="5">
        <v>25</v>
      </c>
      <c r="H108" s="5">
        <v>7.2</v>
      </c>
      <c r="I108" s="5">
        <v>7</v>
      </c>
      <c r="J108" s="5">
        <v>1452</v>
      </c>
      <c r="K108" s="72">
        <v>49.390000000000008</v>
      </c>
      <c r="L108" s="5">
        <v>105</v>
      </c>
      <c r="M108" s="5">
        <v>85</v>
      </c>
      <c r="N108" s="5">
        <v>109</v>
      </c>
      <c r="O108" s="5">
        <v>63</v>
      </c>
      <c r="P108" s="5">
        <v>80</v>
      </c>
      <c r="Q108" s="5">
        <v>78</v>
      </c>
      <c r="R108" s="5">
        <v>96</v>
      </c>
      <c r="S108" s="5">
        <v>75</v>
      </c>
      <c r="T108" s="5">
        <v>115</v>
      </c>
      <c r="U108" s="5">
        <v>106</v>
      </c>
      <c r="V108" s="5">
        <v>147</v>
      </c>
      <c r="W108" s="5">
        <v>93</v>
      </c>
      <c r="X108" s="5">
        <v>63</v>
      </c>
      <c r="Y108" s="5">
        <v>61</v>
      </c>
      <c r="Z108" s="5">
        <v>108</v>
      </c>
      <c r="AA108" s="5">
        <v>57</v>
      </c>
      <c r="AB108" s="5">
        <v>22</v>
      </c>
      <c r="AC108" s="5">
        <v>26</v>
      </c>
      <c r="AD108" s="5">
        <v>34</v>
      </c>
      <c r="AE108" s="5">
        <v>22</v>
      </c>
      <c r="AF108" s="5">
        <v>17</v>
      </c>
      <c r="AG108" s="5">
        <v>22</v>
      </c>
      <c r="AH108" s="5">
        <v>27</v>
      </c>
      <c r="AI108" s="5">
        <v>19</v>
      </c>
      <c r="AJ108" s="5">
        <v>28</v>
      </c>
      <c r="AK108" s="5">
        <v>25</v>
      </c>
      <c r="AL108" s="5">
        <v>30</v>
      </c>
      <c r="AM108" s="5">
        <v>25</v>
      </c>
      <c r="AN108" s="5">
        <v>13</v>
      </c>
      <c r="AO108" s="5">
        <v>13</v>
      </c>
      <c r="AP108" s="5">
        <v>27</v>
      </c>
      <c r="AQ108" s="5">
        <v>10</v>
      </c>
      <c r="AR108" s="5">
        <v>22</v>
      </c>
      <c r="AS108" s="5">
        <v>16</v>
      </c>
      <c r="AT108" s="5">
        <v>25</v>
      </c>
      <c r="AU108" s="5">
        <v>16</v>
      </c>
      <c r="AV108" s="5">
        <v>17</v>
      </c>
      <c r="AW108" s="5">
        <v>15</v>
      </c>
      <c r="AX108" s="5">
        <v>21</v>
      </c>
      <c r="AY108" s="5">
        <v>25</v>
      </c>
      <c r="AZ108" s="5">
        <v>18</v>
      </c>
      <c r="BA108" s="5">
        <v>21</v>
      </c>
      <c r="BB108" s="5">
        <v>35</v>
      </c>
      <c r="BC108" s="5">
        <v>22</v>
      </c>
      <c r="BD108" s="5">
        <v>11</v>
      </c>
      <c r="BE108" s="5">
        <v>16</v>
      </c>
      <c r="BF108" s="5">
        <v>28</v>
      </c>
      <c r="BG108" s="5">
        <v>20</v>
      </c>
      <c r="BH108" s="5">
        <v>36</v>
      </c>
      <c r="BI108" s="5">
        <v>23</v>
      </c>
      <c r="BJ108" s="5">
        <v>33</v>
      </c>
      <c r="BK108" s="5">
        <v>22</v>
      </c>
      <c r="BL108" s="5">
        <v>28</v>
      </c>
      <c r="BM108" s="5">
        <v>26</v>
      </c>
      <c r="BN108" s="5">
        <v>28</v>
      </c>
      <c r="BO108" s="5">
        <v>23</v>
      </c>
      <c r="BP108" s="5">
        <v>42</v>
      </c>
      <c r="BQ108" s="5">
        <v>30</v>
      </c>
      <c r="BR108" s="5">
        <v>46</v>
      </c>
      <c r="BS108" s="5">
        <v>29</v>
      </c>
      <c r="BT108" s="5">
        <v>23</v>
      </c>
      <c r="BU108" s="5">
        <v>22</v>
      </c>
      <c r="BV108" s="5">
        <v>30</v>
      </c>
      <c r="BW108" s="5">
        <v>18</v>
      </c>
      <c r="BX108" s="5">
        <v>25</v>
      </c>
      <c r="BY108" s="5">
        <v>19</v>
      </c>
      <c r="BZ108" s="5">
        <v>16</v>
      </c>
      <c r="CA108" s="5">
        <v>3</v>
      </c>
      <c r="CB108" s="5">
        <v>18</v>
      </c>
      <c r="CC108" s="5">
        <v>22</v>
      </c>
      <c r="CD108" s="5">
        <v>20</v>
      </c>
      <c r="CE108" s="5">
        <v>8</v>
      </c>
      <c r="CF108" s="5">
        <v>27</v>
      </c>
      <c r="CG108" s="5">
        <v>28</v>
      </c>
      <c r="CH108" s="5">
        <v>36</v>
      </c>
      <c r="CI108" s="5">
        <v>17</v>
      </c>
      <c r="CJ108">
        <v>15</v>
      </c>
      <c r="CK108">
        <v>10</v>
      </c>
      <c r="CL108">
        <v>23</v>
      </c>
      <c r="CM108">
        <v>26</v>
      </c>
      <c r="CN108" s="5">
        <v>4</v>
      </c>
      <c r="EA108" s="12"/>
    </row>
    <row r="109" spans="1:131" x14ac:dyDescent="0.2">
      <c r="A109" t="s">
        <v>28</v>
      </c>
      <c r="B109" t="s">
        <v>29</v>
      </c>
      <c r="C109">
        <v>275</v>
      </c>
      <c r="D109" s="5">
        <v>7.0978260869565215</v>
      </c>
      <c r="E109" s="72">
        <v>0</v>
      </c>
      <c r="F109" s="72">
        <f>VLOOKUP(B109,遗传信息!$B:$F,5,FALSE)</f>
        <v>0</v>
      </c>
      <c r="G109" s="5">
        <v>25</v>
      </c>
      <c r="H109" s="5">
        <v>7.2</v>
      </c>
      <c r="I109" s="5">
        <v>7</v>
      </c>
      <c r="J109" s="5">
        <v>1452</v>
      </c>
      <c r="K109" s="72">
        <v>49.390000000000008</v>
      </c>
      <c r="L109" s="5">
        <v>105</v>
      </c>
      <c r="M109" s="5">
        <v>85</v>
      </c>
      <c r="N109" s="5">
        <v>109</v>
      </c>
      <c r="O109" s="5">
        <v>63</v>
      </c>
      <c r="P109" s="5">
        <v>80</v>
      </c>
      <c r="Q109" s="5">
        <v>78</v>
      </c>
      <c r="R109" s="5">
        <v>96</v>
      </c>
      <c r="S109" s="5">
        <v>75</v>
      </c>
      <c r="T109" s="5">
        <v>115</v>
      </c>
      <c r="U109" s="5">
        <v>106</v>
      </c>
      <c r="V109" s="5">
        <v>147</v>
      </c>
      <c r="W109" s="5">
        <v>93</v>
      </c>
      <c r="X109" s="5">
        <v>63</v>
      </c>
      <c r="Y109" s="5">
        <v>61</v>
      </c>
      <c r="Z109" s="5">
        <v>108</v>
      </c>
      <c r="AA109" s="5">
        <v>57</v>
      </c>
      <c r="AB109" s="5">
        <v>22</v>
      </c>
      <c r="AC109" s="5">
        <v>26</v>
      </c>
      <c r="AD109" s="5">
        <v>34</v>
      </c>
      <c r="AE109" s="5">
        <v>22</v>
      </c>
      <c r="AF109" s="5">
        <v>17</v>
      </c>
      <c r="AG109" s="5">
        <v>22</v>
      </c>
      <c r="AH109" s="5">
        <v>27</v>
      </c>
      <c r="AI109" s="5">
        <v>19</v>
      </c>
      <c r="AJ109" s="5">
        <v>28</v>
      </c>
      <c r="AK109" s="5">
        <v>25</v>
      </c>
      <c r="AL109" s="5">
        <v>30</v>
      </c>
      <c r="AM109" s="5">
        <v>25</v>
      </c>
      <c r="AN109" s="5">
        <v>13</v>
      </c>
      <c r="AO109" s="5">
        <v>13</v>
      </c>
      <c r="AP109" s="5">
        <v>27</v>
      </c>
      <c r="AQ109" s="5">
        <v>10</v>
      </c>
      <c r="AR109" s="5">
        <v>22</v>
      </c>
      <c r="AS109" s="5">
        <v>16</v>
      </c>
      <c r="AT109" s="5">
        <v>25</v>
      </c>
      <c r="AU109" s="5">
        <v>16</v>
      </c>
      <c r="AV109" s="5">
        <v>17</v>
      </c>
      <c r="AW109" s="5">
        <v>15</v>
      </c>
      <c r="AX109" s="5">
        <v>21</v>
      </c>
      <c r="AY109" s="5">
        <v>25</v>
      </c>
      <c r="AZ109" s="5">
        <v>18</v>
      </c>
      <c r="BA109" s="5">
        <v>21</v>
      </c>
      <c r="BB109" s="5">
        <v>35</v>
      </c>
      <c r="BC109" s="5">
        <v>22</v>
      </c>
      <c r="BD109" s="5">
        <v>11</v>
      </c>
      <c r="BE109" s="5">
        <v>16</v>
      </c>
      <c r="BF109" s="5">
        <v>28</v>
      </c>
      <c r="BG109" s="5">
        <v>20</v>
      </c>
      <c r="BH109" s="5">
        <v>36</v>
      </c>
      <c r="BI109" s="5">
        <v>23</v>
      </c>
      <c r="BJ109" s="5">
        <v>33</v>
      </c>
      <c r="BK109" s="5">
        <v>22</v>
      </c>
      <c r="BL109" s="5">
        <v>28</v>
      </c>
      <c r="BM109" s="5">
        <v>26</v>
      </c>
      <c r="BN109" s="5">
        <v>28</v>
      </c>
      <c r="BO109" s="5">
        <v>23</v>
      </c>
      <c r="BP109" s="5">
        <v>42</v>
      </c>
      <c r="BQ109" s="5">
        <v>30</v>
      </c>
      <c r="BR109" s="5">
        <v>46</v>
      </c>
      <c r="BS109" s="5">
        <v>29</v>
      </c>
      <c r="BT109" s="5">
        <v>23</v>
      </c>
      <c r="BU109" s="5">
        <v>22</v>
      </c>
      <c r="BV109" s="5">
        <v>30</v>
      </c>
      <c r="BW109" s="5">
        <v>18</v>
      </c>
      <c r="BX109" s="5">
        <v>25</v>
      </c>
      <c r="BY109" s="5">
        <v>19</v>
      </c>
      <c r="BZ109" s="5">
        <v>16</v>
      </c>
      <c r="CA109" s="5">
        <v>3</v>
      </c>
      <c r="CB109" s="5">
        <v>18</v>
      </c>
      <c r="CC109" s="5">
        <v>22</v>
      </c>
      <c r="CD109" s="5">
        <v>20</v>
      </c>
      <c r="CE109" s="5">
        <v>8</v>
      </c>
      <c r="CF109" s="5">
        <v>27</v>
      </c>
      <c r="CG109" s="5">
        <v>28</v>
      </c>
      <c r="CH109" s="5">
        <v>36</v>
      </c>
      <c r="CI109" s="5">
        <v>17</v>
      </c>
      <c r="CJ109">
        <v>15</v>
      </c>
      <c r="CK109">
        <v>10</v>
      </c>
      <c r="CL109">
        <v>23</v>
      </c>
      <c r="CM109">
        <v>26</v>
      </c>
      <c r="CN109" s="5">
        <v>2</v>
      </c>
      <c r="EA109" s="14"/>
    </row>
    <row r="110" spans="1:131" x14ac:dyDescent="0.2">
      <c r="A110" t="s">
        <v>28</v>
      </c>
      <c r="B110" t="s">
        <v>29</v>
      </c>
      <c r="C110">
        <v>275</v>
      </c>
      <c r="D110" s="5">
        <v>9.2717391304347814</v>
      </c>
      <c r="E110" s="72">
        <v>0</v>
      </c>
      <c r="F110" s="72">
        <f>VLOOKUP(B110,遗传信息!$B:$F,5,FALSE)</f>
        <v>0</v>
      </c>
      <c r="G110" s="5">
        <v>25</v>
      </c>
      <c r="H110" s="5">
        <v>7.2</v>
      </c>
      <c r="I110" s="5">
        <v>7</v>
      </c>
      <c r="J110" s="5">
        <v>1452</v>
      </c>
      <c r="K110" s="72">
        <v>49.390000000000008</v>
      </c>
      <c r="L110" s="5">
        <v>105</v>
      </c>
      <c r="M110" s="5">
        <v>85</v>
      </c>
      <c r="N110" s="5">
        <v>109</v>
      </c>
      <c r="O110" s="5">
        <v>63</v>
      </c>
      <c r="P110" s="5">
        <v>80</v>
      </c>
      <c r="Q110" s="5">
        <v>78</v>
      </c>
      <c r="R110" s="5">
        <v>96</v>
      </c>
      <c r="S110" s="5">
        <v>75</v>
      </c>
      <c r="T110" s="5">
        <v>115</v>
      </c>
      <c r="U110" s="5">
        <v>106</v>
      </c>
      <c r="V110" s="5">
        <v>147</v>
      </c>
      <c r="W110" s="5">
        <v>93</v>
      </c>
      <c r="X110" s="5">
        <v>63</v>
      </c>
      <c r="Y110" s="5">
        <v>61</v>
      </c>
      <c r="Z110" s="5">
        <v>108</v>
      </c>
      <c r="AA110" s="5">
        <v>57</v>
      </c>
      <c r="AB110" s="5">
        <v>22</v>
      </c>
      <c r="AC110" s="5">
        <v>26</v>
      </c>
      <c r="AD110" s="5">
        <v>34</v>
      </c>
      <c r="AE110" s="5">
        <v>22</v>
      </c>
      <c r="AF110" s="5">
        <v>17</v>
      </c>
      <c r="AG110" s="5">
        <v>22</v>
      </c>
      <c r="AH110" s="5">
        <v>27</v>
      </c>
      <c r="AI110" s="5">
        <v>19</v>
      </c>
      <c r="AJ110" s="5">
        <v>28</v>
      </c>
      <c r="AK110" s="5">
        <v>25</v>
      </c>
      <c r="AL110" s="5">
        <v>30</v>
      </c>
      <c r="AM110" s="5">
        <v>25</v>
      </c>
      <c r="AN110" s="5">
        <v>13</v>
      </c>
      <c r="AO110" s="5">
        <v>13</v>
      </c>
      <c r="AP110" s="5">
        <v>27</v>
      </c>
      <c r="AQ110" s="5">
        <v>10</v>
      </c>
      <c r="AR110" s="5">
        <v>22</v>
      </c>
      <c r="AS110" s="5">
        <v>16</v>
      </c>
      <c r="AT110" s="5">
        <v>25</v>
      </c>
      <c r="AU110" s="5">
        <v>16</v>
      </c>
      <c r="AV110" s="5">
        <v>17</v>
      </c>
      <c r="AW110" s="5">
        <v>15</v>
      </c>
      <c r="AX110" s="5">
        <v>21</v>
      </c>
      <c r="AY110" s="5">
        <v>25</v>
      </c>
      <c r="AZ110" s="5">
        <v>18</v>
      </c>
      <c r="BA110" s="5">
        <v>21</v>
      </c>
      <c r="BB110" s="5">
        <v>35</v>
      </c>
      <c r="BC110" s="5">
        <v>22</v>
      </c>
      <c r="BD110" s="5">
        <v>11</v>
      </c>
      <c r="BE110" s="5">
        <v>16</v>
      </c>
      <c r="BF110" s="5">
        <v>28</v>
      </c>
      <c r="BG110" s="5">
        <v>20</v>
      </c>
      <c r="BH110" s="5">
        <v>36</v>
      </c>
      <c r="BI110" s="5">
        <v>23</v>
      </c>
      <c r="BJ110" s="5">
        <v>33</v>
      </c>
      <c r="BK110" s="5">
        <v>22</v>
      </c>
      <c r="BL110" s="5">
        <v>28</v>
      </c>
      <c r="BM110" s="5">
        <v>26</v>
      </c>
      <c r="BN110" s="5">
        <v>28</v>
      </c>
      <c r="BO110" s="5">
        <v>23</v>
      </c>
      <c r="BP110" s="5">
        <v>42</v>
      </c>
      <c r="BQ110" s="5">
        <v>30</v>
      </c>
      <c r="BR110" s="5">
        <v>46</v>
      </c>
      <c r="BS110" s="5">
        <v>29</v>
      </c>
      <c r="BT110" s="5">
        <v>23</v>
      </c>
      <c r="BU110" s="5">
        <v>22</v>
      </c>
      <c r="BV110" s="5">
        <v>30</v>
      </c>
      <c r="BW110" s="5">
        <v>18</v>
      </c>
      <c r="BX110" s="5">
        <v>25</v>
      </c>
      <c r="BY110" s="5">
        <v>19</v>
      </c>
      <c r="BZ110" s="5">
        <v>16</v>
      </c>
      <c r="CA110" s="5">
        <v>3</v>
      </c>
      <c r="CB110" s="5">
        <v>18</v>
      </c>
      <c r="CC110" s="5">
        <v>22</v>
      </c>
      <c r="CD110" s="5">
        <v>20</v>
      </c>
      <c r="CE110" s="5">
        <v>8</v>
      </c>
      <c r="CF110" s="5">
        <v>27</v>
      </c>
      <c r="CG110" s="5">
        <v>28</v>
      </c>
      <c r="CH110" s="5">
        <v>36</v>
      </c>
      <c r="CI110" s="5">
        <v>17</v>
      </c>
      <c r="CJ110">
        <v>15</v>
      </c>
      <c r="CK110">
        <v>10</v>
      </c>
      <c r="CL110">
        <v>23</v>
      </c>
      <c r="CM110">
        <v>26</v>
      </c>
      <c r="CN110" s="5">
        <v>3</v>
      </c>
      <c r="EA110" s="14"/>
    </row>
    <row r="111" spans="1:131" x14ac:dyDescent="0.2">
      <c r="A111" t="s">
        <v>28</v>
      </c>
      <c r="B111" t="s">
        <v>29</v>
      </c>
      <c r="C111">
        <v>275</v>
      </c>
      <c r="D111" s="5">
        <v>11.445652173913043</v>
      </c>
      <c r="E111" s="72">
        <v>0</v>
      </c>
      <c r="F111" s="72">
        <f>VLOOKUP(B111,遗传信息!$B:$F,5,FALSE)</f>
        <v>0</v>
      </c>
      <c r="G111" s="5">
        <v>25</v>
      </c>
      <c r="H111" s="5">
        <v>7.2</v>
      </c>
      <c r="I111" s="5">
        <v>7</v>
      </c>
      <c r="J111" s="5">
        <v>1452</v>
      </c>
      <c r="K111" s="72">
        <v>49.390000000000008</v>
      </c>
      <c r="L111" s="5">
        <v>105</v>
      </c>
      <c r="M111" s="5">
        <v>85</v>
      </c>
      <c r="N111" s="5">
        <v>109</v>
      </c>
      <c r="O111" s="5">
        <v>63</v>
      </c>
      <c r="P111" s="5">
        <v>80</v>
      </c>
      <c r="Q111" s="5">
        <v>78</v>
      </c>
      <c r="R111" s="5">
        <v>96</v>
      </c>
      <c r="S111" s="5">
        <v>75</v>
      </c>
      <c r="T111" s="5">
        <v>115</v>
      </c>
      <c r="U111" s="5">
        <v>106</v>
      </c>
      <c r="V111" s="5">
        <v>147</v>
      </c>
      <c r="W111" s="5">
        <v>93</v>
      </c>
      <c r="X111" s="5">
        <v>63</v>
      </c>
      <c r="Y111" s="5">
        <v>61</v>
      </c>
      <c r="Z111" s="5">
        <v>108</v>
      </c>
      <c r="AA111" s="5">
        <v>57</v>
      </c>
      <c r="AB111" s="5">
        <v>22</v>
      </c>
      <c r="AC111" s="5">
        <v>26</v>
      </c>
      <c r="AD111" s="5">
        <v>34</v>
      </c>
      <c r="AE111" s="5">
        <v>22</v>
      </c>
      <c r="AF111" s="5">
        <v>17</v>
      </c>
      <c r="AG111" s="5">
        <v>22</v>
      </c>
      <c r="AH111" s="5">
        <v>27</v>
      </c>
      <c r="AI111" s="5">
        <v>19</v>
      </c>
      <c r="AJ111" s="5">
        <v>28</v>
      </c>
      <c r="AK111" s="5">
        <v>25</v>
      </c>
      <c r="AL111" s="5">
        <v>30</v>
      </c>
      <c r="AM111" s="5">
        <v>25</v>
      </c>
      <c r="AN111" s="5">
        <v>13</v>
      </c>
      <c r="AO111" s="5">
        <v>13</v>
      </c>
      <c r="AP111" s="5">
        <v>27</v>
      </c>
      <c r="AQ111" s="5">
        <v>10</v>
      </c>
      <c r="AR111" s="5">
        <v>22</v>
      </c>
      <c r="AS111" s="5">
        <v>16</v>
      </c>
      <c r="AT111" s="5">
        <v>25</v>
      </c>
      <c r="AU111" s="5">
        <v>16</v>
      </c>
      <c r="AV111" s="5">
        <v>17</v>
      </c>
      <c r="AW111" s="5">
        <v>15</v>
      </c>
      <c r="AX111" s="5">
        <v>21</v>
      </c>
      <c r="AY111" s="5">
        <v>25</v>
      </c>
      <c r="AZ111" s="5">
        <v>18</v>
      </c>
      <c r="BA111" s="5">
        <v>21</v>
      </c>
      <c r="BB111" s="5">
        <v>35</v>
      </c>
      <c r="BC111" s="5">
        <v>22</v>
      </c>
      <c r="BD111" s="5">
        <v>11</v>
      </c>
      <c r="BE111" s="5">
        <v>16</v>
      </c>
      <c r="BF111" s="5">
        <v>28</v>
      </c>
      <c r="BG111" s="5">
        <v>20</v>
      </c>
      <c r="BH111" s="5">
        <v>36</v>
      </c>
      <c r="BI111" s="5">
        <v>23</v>
      </c>
      <c r="BJ111" s="5">
        <v>33</v>
      </c>
      <c r="BK111" s="5">
        <v>22</v>
      </c>
      <c r="BL111" s="5">
        <v>28</v>
      </c>
      <c r="BM111" s="5">
        <v>26</v>
      </c>
      <c r="BN111" s="5">
        <v>28</v>
      </c>
      <c r="BO111" s="5">
        <v>23</v>
      </c>
      <c r="BP111" s="5">
        <v>42</v>
      </c>
      <c r="BQ111" s="5">
        <v>30</v>
      </c>
      <c r="BR111" s="5">
        <v>46</v>
      </c>
      <c r="BS111" s="5">
        <v>29</v>
      </c>
      <c r="BT111" s="5">
        <v>23</v>
      </c>
      <c r="BU111" s="5">
        <v>22</v>
      </c>
      <c r="BV111" s="5">
        <v>30</v>
      </c>
      <c r="BW111" s="5">
        <v>18</v>
      </c>
      <c r="BX111" s="5">
        <v>25</v>
      </c>
      <c r="BY111" s="5">
        <v>19</v>
      </c>
      <c r="BZ111" s="5">
        <v>16</v>
      </c>
      <c r="CA111" s="5">
        <v>3</v>
      </c>
      <c r="CB111" s="5">
        <v>18</v>
      </c>
      <c r="CC111" s="5">
        <v>22</v>
      </c>
      <c r="CD111" s="5">
        <v>20</v>
      </c>
      <c r="CE111" s="5">
        <v>8</v>
      </c>
      <c r="CF111" s="5">
        <v>27</v>
      </c>
      <c r="CG111" s="5">
        <v>28</v>
      </c>
      <c r="CH111" s="5">
        <v>36</v>
      </c>
      <c r="CI111" s="5">
        <v>17</v>
      </c>
      <c r="CJ111">
        <v>15</v>
      </c>
      <c r="CK111">
        <v>10</v>
      </c>
      <c r="CL111">
        <v>23</v>
      </c>
      <c r="CM111">
        <v>26</v>
      </c>
      <c r="CN111" s="5">
        <v>4</v>
      </c>
      <c r="EA111" s="14"/>
    </row>
    <row r="112" spans="1:131" x14ac:dyDescent="0.2">
      <c r="A112" t="s">
        <v>28</v>
      </c>
      <c r="B112" t="s">
        <v>29</v>
      </c>
      <c r="C112">
        <v>285</v>
      </c>
      <c r="D112" s="5">
        <v>9.1954054054054062</v>
      </c>
      <c r="E112" s="72">
        <v>0</v>
      </c>
      <c r="F112" s="72">
        <f>VLOOKUP(B112,遗传信息!$B:$F,5,FALSE)</f>
        <v>0</v>
      </c>
      <c r="G112" s="5">
        <v>25</v>
      </c>
      <c r="H112" s="5">
        <v>7.2</v>
      </c>
      <c r="I112" s="5">
        <v>7</v>
      </c>
      <c r="J112" s="5">
        <v>1452</v>
      </c>
      <c r="K112" s="72">
        <v>49.390000000000008</v>
      </c>
      <c r="L112" s="5">
        <v>105</v>
      </c>
      <c r="M112" s="5">
        <v>85</v>
      </c>
      <c r="N112" s="5">
        <v>109</v>
      </c>
      <c r="O112" s="5">
        <v>63</v>
      </c>
      <c r="P112" s="5">
        <v>80</v>
      </c>
      <c r="Q112" s="5">
        <v>78</v>
      </c>
      <c r="R112" s="5">
        <v>96</v>
      </c>
      <c r="S112" s="5">
        <v>75</v>
      </c>
      <c r="T112" s="5">
        <v>115</v>
      </c>
      <c r="U112" s="5">
        <v>106</v>
      </c>
      <c r="V112" s="5">
        <v>147</v>
      </c>
      <c r="W112" s="5">
        <v>93</v>
      </c>
      <c r="X112" s="5">
        <v>63</v>
      </c>
      <c r="Y112" s="5">
        <v>61</v>
      </c>
      <c r="Z112" s="5">
        <v>108</v>
      </c>
      <c r="AA112" s="5">
        <v>57</v>
      </c>
      <c r="AB112" s="5">
        <v>22</v>
      </c>
      <c r="AC112" s="5">
        <v>26</v>
      </c>
      <c r="AD112" s="5">
        <v>34</v>
      </c>
      <c r="AE112" s="5">
        <v>22</v>
      </c>
      <c r="AF112" s="5">
        <v>17</v>
      </c>
      <c r="AG112" s="5">
        <v>22</v>
      </c>
      <c r="AH112" s="5">
        <v>27</v>
      </c>
      <c r="AI112" s="5">
        <v>19</v>
      </c>
      <c r="AJ112" s="5">
        <v>28</v>
      </c>
      <c r="AK112" s="5">
        <v>25</v>
      </c>
      <c r="AL112" s="5">
        <v>30</v>
      </c>
      <c r="AM112" s="5">
        <v>25</v>
      </c>
      <c r="AN112" s="5">
        <v>13</v>
      </c>
      <c r="AO112" s="5">
        <v>13</v>
      </c>
      <c r="AP112" s="5">
        <v>27</v>
      </c>
      <c r="AQ112" s="5">
        <v>10</v>
      </c>
      <c r="AR112" s="5">
        <v>22</v>
      </c>
      <c r="AS112" s="5">
        <v>16</v>
      </c>
      <c r="AT112" s="5">
        <v>25</v>
      </c>
      <c r="AU112" s="5">
        <v>16</v>
      </c>
      <c r="AV112" s="5">
        <v>17</v>
      </c>
      <c r="AW112" s="5">
        <v>15</v>
      </c>
      <c r="AX112" s="5">
        <v>21</v>
      </c>
      <c r="AY112" s="5">
        <v>25</v>
      </c>
      <c r="AZ112" s="5">
        <v>18</v>
      </c>
      <c r="BA112" s="5">
        <v>21</v>
      </c>
      <c r="BB112" s="5">
        <v>35</v>
      </c>
      <c r="BC112" s="5">
        <v>22</v>
      </c>
      <c r="BD112" s="5">
        <v>11</v>
      </c>
      <c r="BE112" s="5">
        <v>16</v>
      </c>
      <c r="BF112" s="5">
        <v>28</v>
      </c>
      <c r="BG112" s="5">
        <v>20</v>
      </c>
      <c r="BH112" s="5">
        <v>36</v>
      </c>
      <c r="BI112" s="5">
        <v>23</v>
      </c>
      <c r="BJ112" s="5">
        <v>33</v>
      </c>
      <c r="BK112" s="5">
        <v>22</v>
      </c>
      <c r="BL112" s="5">
        <v>28</v>
      </c>
      <c r="BM112" s="5">
        <v>26</v>
      </c>
      <c r="BN112" s="5">
        <v>28</v>
      </c>
      <c r="BO112" s="5">
        <v>23</v>
      </c>
      <c r="BP112" s="5">
        <v>42</v>
      </c>
      <c r="BQ112" s="5">
        <v>30</v>
      </c>
      <c r="BR112" s="5">
        <v>46</v>
      </c>
      <c r="BS112" s="5">
        <v>29</v>
      </c>
      <c r="BT112" s="5">
        <v>23</v>
      </c>
      <c r="BU112" s="5">
        <v>22</v>
      </c>
      <c r="BV112" s="5">
        <v>30</v>
      </c>
      <c r="BW112" s="5">
        <v>18</v>
      </c>
      <c r="BX112" s="5">
        <v>25</v>
      </c>
      <c r="BY112" s="5">
        <v>19</v>
      </c>
      <c r="BZ112" s="5">
        <v>16</v>
      </c>
      <c r="CA112" s="5">
        <v>3</v>
      </c>
      <c r="CB112" s="5">
        <v>18</v>
      </c>
      <c r="CC112" s="5">
        <v>22</v>
      </c>
      <c r="CD112" s="5">
        <v>20</v>
      </c>
      <c r="CE112" s="5">
        <v>8</v>
      </c>
      <c r="CF112" s="5">
        <v>27</v>
      </c>
      <c r="CG112" s="5">
        <v>28</v>
      </c>
      <c r="CH112" s="5">
        <v>36</v>
      </c>
      <c r="CI112" s="5">
        <v>17</v>
      </c>
      <c r="CJ112">
        <v>15</v>
      </c>
      <c r="CK112">
        <v>10</v>
      </c>
      <c r="CL112">
        <v>23</v>
      </c>
      <c r="CM112">
        <v>26</v>
      </c>
      <c r="CN112" s="5">
        <v>2</v>
      </c>
      <c r="EA112" s="14"/>
    </row>
    <row r="113" spans="1:131" x14ac:dyDescent="0.2">
      <c r="A113" t="s">
        <v>28</v>
      </c>
      <c r="B113" t="s">
        <v>29</v>
      </c>
      <c r="C113">
        <v>285</v>
      </c>
      <c r="D113" s="5">
        <v>11.898108108108108</v>
      </c>
      <c r="E113" s="72">
        <v>0</v>
      </c>
      <c r="F113" s="72">
        <f>VLOOKUP(B113,遗传信息!$B:$F,5,FALSE)</f>
        <v>0</v>
      </c>
      <c r="G113" s="5">
        <v>25</v>
      </c>
      <c r="H113" s="5">
        <v>7.2</v>
      </c>
      <c r="I113" s="5">
        <v>7</v>
      </c>
      <c r="J113" s="5">
        <v>1452</v>
      </c>
      <c r="K113" s="72">
        <v>49.390000000000008</v>
      </c>
      <c r="L113" s="5">
        <v>105</v>
      </c>
      <c r="M113" s="5">
        <v>85</v>
      </c>
      <c r="N113" s="5">
        <v>109</v>
      </c>
      <c r="O113" s="5">
        <v>63</v>
      </c>
      <c r="P113" s="5">
        <v>80</v>
      </c>
      <c r="Q113" s="5">
        <v>78</v>
      </c>
      <c r="R113" s="5">
        <v>96</v>
      </c>
      <c r="S113" s="5">
        <v>75</v>
      </c>
      <c r="T113" s="5">
        <v>115</v>
      </c>
      <c r="U113" s="5">
        <v>106</v>
      </c>
      <c r="V113" s="5">
        <v>147</v>
      </c>
      <c r="W113" s="5">
        <v>93</v>
      </c>
      <c r="X113" s="5">
        <v>63</v>
      </c>
      <c r="Y113" s="5">
        <v>61</v>
      </c>
      <c r="Z113" s="5">
        <v>108</v>
      </c>
      <c r="AA113" s="5">
        <v>57</v>
      </c>
      <c r="AB113" s="5">
        <v>22</v>
      </c>
      <c r="AC113" s="5">
        <v>26</v>
      </c>
      <c r="AD113" s="5">
        <v>34</v>
      </c>
      <c r="AE113" s="5">
        <v>22</v>
      </c>
      <c r="AF113" s="5">
        <v>17</v>
      </c>
      <c r="AG113" s="5">
        <v>22</v>
      </c>
      <c r="AH113" s="5">
        <v>27</v>
      </c>
      <c r="AI113" s="5">
        <v>19</v>
      </c>
      <c r="AJ113" s="5">
        <v>28</v>
      </c>
      <c r="AK113" s="5">
        <v>25</v>
      </c>
      <c r="AL113" s="5">
        <v>30</v>
      </c>
      <c r="AM113" s="5">
        <v>25</v>
      </c>
      <c r="AN113" s="5">
        <v>13</v>
      </c>
      <c r="AO113" s="5">
        <v>13</v>
      </c>
      <c r="AP113" s="5">
        <v>27</v>
      </c>
      <c r="AQ113" s="5">
        <v>10</v>
      </c>
      <c r="AR113" s="5">
        <v>22</v>
      </c>
      <c r="AS113" s="5">
        <v>16</v>
      </c>
      <c r="AT113" s="5">
        <v>25</v>
      </c>
      <c r="AU113" s="5">
        <v>16</v>
      </c>
      <c r="AV113" s="5">
        <v>17</v>
      </c>
      <c r="AW113" s="5">
        <v>15</v>
      </c>
      <c r="AX113" s="5">
        <v>21</v>
      </c>
      <c r="AY113" s="5">
        <v>25</v>
      </c>
      <c r="AZ113" s="5">
        <v>18</v>
      </c>
      <c r="BA113" s="5">
        <v>21</v>
      </c>
      <c r="BB113" s="5">
        <v>35</v>
      </c>
      <c r="BC113" s="5">
        <v>22</v>
      </c>
      <c r="BD113" s="5">
        <v>11</v>
      </c>
      <c r="BE113" s="5">
        <v>16</v>
      </c>
      <c r="BF113" s="5">
        <v>28</v>
      </c>
      <c r="BG113" s="5">
        <v>20</v>
      </c>
      <c r="BH113" s="5">
        <v>36</v>
      </c>
      <c r="BI113" s="5">
        <v>23</v>
      </c>
      <c r="BJ113" s="5">
        <v>33</v>
      </c>
      <c r="BK113" s="5">
        <v>22</v>
      </c>
      <c r="BL113" s="5">
        <v>28</v>
      </c>
      <c r="BM113" s="5">
        <v>26</v>
      </c>
      <c r="BN113" s="5">
        <v>28</v>
      </c>
      <c r="BO113" s="5">
        <v>23</v>
      </c>
      <c r="BP113" s="5">
        <v>42</v>
      </c>
      <c r="BQ113" s="5">
        <v>30</v>
      </c>
      <c r="BR113" s="5">
        <v>46</v>
      </c>
      <c r="BS113" s="5">
        <v>29</v>
      </c>
      <c r="BT113" s="5">
        <v>23</v>
      </c>
      <c r="BU113" s="5">
        <v>22</v>
      </c>
      <c r="BV113" s="5">
        <v>30</v>
      </c>
      <c r="BW113" s="5">
        <v>18</v>
      </c>
      <c r="BX113" s="5">
        <v>25</v>
      </c>
      <c r="BY113" s="5">
        <v>19</v>
      </c>
      <c r="BZ113" s="5">
        <v>16</v>
      </c>
      <c r="CA113" s="5">
        <v>3</v>
      </c>
      <c r="CB113" s="5">
        <v>18</v>
      </c>
      <c r="CC113" s="5">
        <v>22</v>
      </c>
      <c r="CD113" s="5">
        <v>20</v>
      </c>
      <c r="CE113" s="5">
        <v>8</v>
      </c>
      <c r="CF113" s="5">
        <v>27</v>
      </c>
      <c r="CG113" s="5">
        <v>28</v>
      </c>
      <c r="CH113" s="5">
        <v>36</v>
      </c>
      <c r="CI113" s="5">
        <v>17</v>
      </c>
      <c r="CJ113">
        <v>15</v>
      </c>
      <c r="CK113">
        <v>10</v>
      </c>
      <c r="CL113">
        <v>23</v>
      </c>
      <c r="CM113">
        <v>26</v>
      </c>
      <c r="CN113" s="5">
        <v>3</v>
      </c>
      <c r="EA113" s="14"/>
    </row>
    <row r="114" spans="1:131" x14ac:dyDescent="0.2">
      <c r="A114" t="s">
        <v>28</v>
      </c>
      <c r="B114" t="s">
        <v>29</v>
      </c>
      <c r="C114">
        <v>285</v>
      </c>
      <c r="D114" s="5">
        <v>14.60081081081081</v>
      </c>
      <c r="E114" s="72">
        <v>0</v>
      </c>
      <c r="F114" s="72">
        <f>VLOOKUP(B114,遗传信息!$B:$F,5,FALSE)</f>
        <v>0</v>
      </c>
      <c r="G114" s="5">
        <v>25</v>
      </c>
      <c r="H114" s="5">
        <v>7.2</v>
      </c>
      <c r="I114" s="5">
        <v>7</v>
      </c>
      <c r="J114" s="5">
        <v>1452</v>
      </c>
      <c r="K114" s="72">
        <v>49.390000000000008</v>
      </c>
      <c r="L114" s="5">
        <v>105</v>
      </c>
      <c r="M114" s="5">
        <v>85</v>
      </c>
      <c r="N114" s="5">
        <v>109</v>
      </c>
      <c r="O114" s="5">
        <v>63</v>
      </c>
      <c r="P114" s="5">
        <v>80</v>
      </c>
      <c r="Q114" s="5">
        <v>78</v>
      </c>
      <c r="R114" s="5">
        <v>96</v>
      </c>
      <c r="S114" s="5">
        <v>75</v>
      </c>
      <c r="T114" s="5">
        <v>115</v>
      </c>
      <c r="U114" s="5">
        <v>106</v>
      </c>
      <c r="V114" s="5">
        <v>147</v>
      </c>
      <c r="W114" s="5">
        <v>93</v>
      </c>
      <c r="X114" s="5">
        <v>63</v>
      </c>
      <c r="Y114" s="5">
        <v>61</v>
      </c>
      <c r="Z114" s="5">
        <v>108</v>
      </c>
      <c r="AA114" s="5">
        <v>57</v>
      </c>
      <c r="AB114" s="5">
        <v>22</v>
      </c>
      <c r="AC114" s="5">
        <v>26</v>
      </c>
      <c r="AD114" s="5">
        <v>34</v>
      </c>
      <c r="AE114" s="5">
        <v>22</v>
      </c>
      <c r="AF114" s="5">
        <v>17</v>
      </c>
      <c r="AG114" s="5">
        <v>22</v>
      </c>
      <c r="AH114" s="5">
        <v>27</v>
      </c>
      <c r="AI114" s="5">
        <v>19</v>
      </c>
      <c r="AJ114" s="5">
        <v>28</v>
      </c>
      <c r="AK114" s="5">
        <v>25</v>
      </c>
      <c r="AL114" s="5">
        <v>30</v>
      </c>
      <c r="AM114" s="5">
        <v>25</v>
      </c>
      <c r="AN114" s="5">
        <v>13</v>
      </c>
      <c r="AO114" s="5">
        <v>13</v>
      </c>
      <c r="AP114" s="5">
        <v>27</v>
      </c>
      <c r="AQ114" s="5">
        <v>10</v>
      </c>
      <c r="AR114" s="5">
        <v>22</v>
      </c>
      <c r="AS114" s="5">
        <v>16</v>
      </c>
      <c r="AT114" s="5">
        <v>25</v>
      </c>
      <c r="AU114" s="5">
        <v>16</v>
      </c>
      <c r="AV114" s="5">
        <v>17</v>
      </c>
      <c r="AW114" s="5">
        <v>15</v>
      </c>
      <c r="AX114" s="5">
        <v>21</v>
      </c>
      <c r="AY114" s="5">
        <v>25</v>
      </c>
      <c r="AZ114" s="5">
        <v>18</v>
      </c>
      <c r="BA114" s="5">
        <v>21</v>
      </c>
      <c r="BB114" s="5">
        <v>35</v>
      </c>
      <c r="BC114" s="5">
        <v>22</v>
      </c>
      <c r="BD114" s="5">
        <v>11</v>
      </c>
      <c r="BE114" s="5">
        <v>16</v>
      </c>
      <c r="BF114" s="5">
        <v>28</v>
      </c>
      <c r="BG114" s="5">
        <v>20</v>
      </c>
      <c r="BH114" s="5">
        <v>36</v>
      </c>
      <c r="BI114" s="5">
        <v>23</v>
      </c>
      <c r="BJ114" s="5">
        <v>33</v>
      </c>
      <c r="BK114" s="5">
        <v>22</v>
      </c>
      <c r="BL114" s="5">
        <v>28</v>
      </c>
      <c r="BM114" s="5">
        <v>26</v>
      </c>
      <c r="BN114" s="5">
        <v>28</v>
      </c>
      <c r="BO114" s="5">
        <v>23</v>
      </c>
      <c r="BP114" s="5">
        <v>42</v>
      </c>
      <c r="BQ114" s="5">
        <v>30</v>
      </c>
      <c r="BR114" s="5">
        <v>46</v>
      </c>
      <c r="BS114" s="5">
        <v>29</v>
      </c>
      <c r="BT114" s="5">
        <v>23</v>
      </c>
      <c r="BU114" s="5">
        <v>22</v>
      </c>
      <c r="BV114" s="5">
        <v>30</v>
      </c>
      <c r="BW114" s="5">
        <v>18</v>
      </c>
      <c r="BX114" s="5">
        <v>25</v>
      </c>
      <c r="BY114" s="5">
        <v>19</v>
      </c>
      <c r="BZ114" s="5">
        <v>16</v>
      </c>
      <c r="CA114" s="5">
        <v>3</v>
      </c>
      <c r="CB114" s="5">
        <v>18</v>
      </c>
      <c r="CC114" s="5">
        <v>22</v>
      </c>
      <c r="CD114" s="5">
        <v>20</v>
      </c>
      <c r="CE114" s="5">
        <v>8</v>
      </c>
      <c r="CF114" s="5">
        <v>27</v>
      </c>
      <c r="CG114" s="5">
        <v>28</v>
      </c>
      <c r="CH114" s="5">
        <v>36</v>
      </c>
      <c r="CI114" s="5">
        <v>17</v>
      </c>
      <c r="CJ114">
        <v>15</v>
      </c>
      <c r="CK114">
        <v>10</v>
      </c>
      <c r="CL114">
        <v>23</v>
      </c>
      <c r="CM114">
        <v>26</v>
      </c>
      <c r="CN114" s="5">
        <v>4</v>
      </c>
      <c r="EA114" s="14"/>
    </row>
    <row r="115" spans="1:131" x14ac:dyDescent="0.2">
      <c r="A115" t="s">
        <v>28</v>
      </c>
      <c r="B115" t="s">
        <v>29</v>
      </c>
      <c r="C115">
        <v>300</v>
      </c>
      <c r="D115" s="5">
        <v>58</v>
      </c>
      <c r="E115" s="72">
        <v>0</v>
      </c>
      <c r="F115" s="72">
        <f>VLOOKUP(B115,遗传信息!$B:$F,5,FALSE)</f>
        <v>0</v>
      </c>
      <c r="G115" s="5">
        <v>25</v>
      </c>
      <c r="H115" s="5">
        <v>7.2</v>
      </c>
      <c r="I115" s="5">
        <v>7</v>
      </c>
      <c r="J115" s="5">
        <v>1452</v>
      </c>
      <c r="K115" s="72">
        <v>49.390000000000008</v>
      </c>
      <c r="L115" s="5">
        <v>105</v>
      </c>
      <c r="M115" s="5">
        <v>85</v>
      </c>
      <c r="N115" s="5">
        <v>109</v>
      </c>
      <c r="O115" s="5">
        <v>63</v>
      </c>
      <c r="P115" s="5">
        <v>80</v>
      </c>
      <c r="Q115" s="5">
        <v>78</v>
      </c>
      <c r="R115" s="5">
        <v>96</v>
      </c>
      <c r="S115" s="5">
        <v>75</v>
      </c>
      <c r="T115" s="5">
        <v>115</v>
      </c>
      <c r="U115" s="5">
        <v>106</v>
      </c>
      <c r="V115" s="5">
        <v>147</v>
      </c>
      <c r="W115" s="5">
        <v>93</v>
      </c>
      <c r="X115" s="5">
        <v>63</v>
      </c>
      <c r="Y115" s="5">
        <v>61</v>
      </c>
      <c r="Z115" s="5">
        <v>108</v>
      </c>
      <c r="AA115" s="5">
        <v>57</v>
      </c>
      <c r="AB115" s="5">
        <v>22</v>
      </c>
      <c r="AC115" s="5">
        <v>26</v>
      </c>
      <c r="AD115" s="5">
        <v>34</v>
      </c>
      <c r="AE115" s="5">
        <v>22</v>
      </c>
      <c r="AF115" s="5">
        <v>17</v>
      </c>
      <c r="AG115" s="5">
        <v>22</v>
      </c>
      <c r="AH115" s="5">
        <v>27</v>
      </c>
      <c r="AI115" s="5">
        <v>19</v>
      </c>
      <c r="AJ115" s="5">
        <v>28</v>
      </c>
      <c r="AK115" s="5">
        <v>25</v>
      </c>
      <c r="AL115" s="5">
        <v>30</v>
      </c>
      <c r="AM115" s="5">
        <v>25</v>
      </c>
      <c r="AN115" s="5">
        <v>13</v>
      </c>
      <c r="AO115" s="5">
        <v>13</v>
      </c>
      <c r="AP115" s="5">
        <v>27</v>
      </c>
      <c r="AQ115" s="5">
        <v>10</v>
      </c>
      <c r="AR115" s="5">
        <v>22</v>
      </c>
      <c r="AS115" s="5">
        <v>16</v>
      </c>
      <c r="AT115" s="5">
        <v>25</v>
      </c>
      <c r="AU115" s="5">
        <v>16</v>
      </c>
      <c r="AV115" s="5">
        <v>17</v>
      </c>
      <c r="AW115" s="5">
        <v>15</v>
      </c>
      <c r="AX115" s="5">
        <v>21</v>
      </c>
      <c r="AY115" s="5">
        <v>25</v>
      </c>
      <c r="AZ115" s="5">
        <v>18</v>
      </c>
      <c r="BA115" s="5">
        <v>21</v>
      </c>
      <c r="BB115" s="5">
        <v>35</v>
      </c>
      <c r="BC115" s="5">
        <v>22</v>
      </c>
      <c r="BD115" s="5">
        <v>11</v>
      </c>
      <c r="BE115" s="5">
        <v>16</v>
      </c>
      <c r="BF115" s="5">
        <v>28</v>
      </c>
      <c r="BG115" s="5">
        <v>20</v>
      </c>
      <c r="BH115" s="5">
        <v>36</v>
      </c>
      <c r="BI115" s="5">
        <v>23</v>
      </c>
      <c r="BJ115" s="5">
        <v>33</v>
      </c>
      <c r="BK115" s="5">
        <v>22</v>
      </c>
      <c r="BL115" s="5">
        <v>28</v>
      </c>
      <c r="BM115" s="5">
        <v>26</v>
      </c>
      <c r="BN115" s="5">
        <v>28</v>
      </c>
      <c r="BO115" s="5">
        <v>23</v>
      </c>
      <c r="BP115" s="5">
        <v>42</v>
      </c>
      <c r="BQ115" s="5">
        <v>30</v>
      </c>
      <c r="BR115" s="5">
        <v>46</v>
      </c>
      <c r="BS115" s="5">
        <v>29</v>
      </c>
      <c r="BT115" s="5">
        <v>23</v>
      </c>
      <c r="BU115" s="5">
        <v>22</v>
      </c>
      <c r="BV115" s="5">
        <v>30</v>
      </c>
      <c r="BW115" s="5">
        <v>18</v>
      </c>
      <c r="BX115" s="5">
        <v>25</v>
      </c>
      <c r="BY115" s="5">
        <v>19</v>
      </c>
      <c r="BZ115" s="5">
        <v>16</v>
      </c>
      <c r="CA115" s="5">
        <v>3</v>
      </c>
      <c r="CB115" s="5">
        <v>18</v>
      </c>
      <c r="CC115" s="5">
        <v>22</v>
      </c>
      <c r="CD115" s="5">
        <v>20</v>
      </c>
      <c r="CE115" s="5">
        <v>8</v>
      </c>
      <c r="CF115" s="5">
        <v>27</v>
      </c>
      <c r="CG115" s="5">
        <v>28</v>
      </c>
      <c r="CH115" s="5">
        <v>36</v>
      </c>
      <c r="CI115" s="5">
        <v>17</v>
      </c>
      <c r="CJ115">
        <v>15</v>
      </c>
      <c r="CK115">
        <v>10</v>
      </c>
      <c r="CL115">
        <v>23</v>
      </c>
      <c r="CM115">
        <v>26</v>
      </c>
      <c r="CN115" s="5">
        <v>2</v>
      </c>
      <c r="EA115" s="14"/>
    </row>
    <row r="116" spans="1:131" x14ac:dyDescent="0.2">
      <c r="A116" t="s">
        <v>28</v>
      </c>
      <c r="B116" t="s">
        <v>29</v>
      </c>
      <c r="C116">
        <v>300</v>
      </c>
      <c r="D116" s="5">
        <v>69</v>
      </c>
      <c r="E116" s="72">
        <v>0</v>
      </c>
      <c r="F116" s="72">
        <f>VLOOKUP(B116,遗传信息!$B:$F,5,FALSE)</f>
        <v>0</v>
      </c>
      <c r="G116" s="5">
        <v>25</v>
      </c>
      <c r="H116" s="5">
        <v>7.2</v>
      </c>
      <c r="I116" s="5">
        <v>7</v>
      </c>
      <c r="J116" s="5">
        <v>1452</v>
      </c>
      <c r="K116" s="72">
        <v>49.390000000000008</v>
      </c>
      <c r="L116" s="5">
        <v>105</v>
      </c>
      <c r="M116" s="5">
        <v>85</v>
      </c>
      <c r="N116" s="5">
        <v>109</v>
      </c>
      <c r="O116" s="5">
        <v>63</v>
      </c>
      <c r="P116" s="5">
        <v>80</v>
      </c>
      <c r="Q116" s="5">
        <v>78</v>
      </c>
      <c r="R116" s="5">
        <v>96</v>
      </c>
      <c r="S116" s="5">
        <v>75</v>
      </c>
      <c r="T116" s="5">
        <v>115</v>
      </c>
      <c r="U116" s="5">
        <v>106</v>
      </c>
      <c r="V116" s="5">
        <v>147</v>
      </c>
      <c r="W116" s="5">
        <v>93</v>
      </c>
      <c r="X116" s="5">
        <v>63</v>
      </c>
      <c r="Y116" s="5">
        <v>61</v>
      </c>
      <c r="Z116" s="5">
        <v>108</v>
      </c>
      <c r="AA116" s="5">
        <v>57</v>
      </c>
      <c r="AB116" s="5">
        <v>22</v>
      </c>
      <c r="AC116" s="5">
        <v>26</v>
      </c>
      <c r="AD116" s="5">
        <v>34</v>
      </c>
      <c r="AE116" s="5">
        <v>22</v>
      </c>
      <c r="AF116" s="5">
        <v>17</v>
      </c>
      <c r="AG116" s="5">
        <v>22</v>
      </c>
      <c r="AH116" s="5">
        <v>27</v>
      </c>
      <c r="AI116" s="5">
        <v>19</v>
      </c>
      <c r="AJ116" s="5">
        <v>28</v>
      </c>
      <c r="AK116" s="5">
        <v>25</v>
      </c>
      <c r="AL116" s="5">
        <v>30</v>
      </c>
      <c r="AM116" s="5">
        <v>25</v>
      </c>
      <c r="AN116" s="5">
        <v>13</v>
      </c>
      <c r="AO116" s="5">
        <v>13</v>
      </c>
      <c r="AP116" s="5">
        <v>27</v>
      </c>
      <c r="AQ116" s="5">
        <v>10</v>
      </c>
      <c r="AR116" s="5">
        <v>22</v>
      </c>
      <c r="AS116" s="5">
        <v>16</v>
      </c>
      <c r="AT116" s="5">
        <v>25</v>
      </c>
      <c r="AU116" s="5">
        <v>16</v>
      </c>
      <c r="AV116" s="5">
        <v>17</v>
      </c>
      <c r="AW116" s="5">
        <v>15</v>
      </c>
      <c r="AX116" s="5">
        <v>21</v>
      </c>
      <c r="AY116" s="5">
        <v>25</v>
      </c>
      <c r="AZ116" s="5">
        <v>18</v>
      </c>
      <c r="BA116" s="5">
        <v>21</v>
      </c>
      <c r="BB116" s="5">
        <v>35</v>
      </c>
      <c r="BC116" s="5">
        <v>22</v>
      </c>
      <c r="BD116" s="5">
        <v>11</v>
      </c>
      <c r="BE116" s="5">
        <v>16</v>
      </c>
      <c r="BF116" s="5">
        <v>28</v>
      </c>
      <c r="BG116" s="5">
        <v>20</v>
      </c>
      <c r="BH116" s="5">
        <v>36</v>
      </c>
      <c r="BI116" s="5">
        <v>23</v>
      </c>
      <c r="BJ116" s="5">
        <v>33</v>
      </c>
      <c r="BK116" s="5">
        <v>22</v>
      </c>
      <c r="BL116" s="5">
        <v>28</v>
      </c>
      <c r="BM116" s="5">
        <v>26</v>
      </c>
      <c r="BN116" s="5">
        <v>28</v>
      </c>
      <c r="BO116" s="5">
        <v>23</v>
      </c>
      <c r="BP116" s="5">
        <v>42</v>
      </c>
      <c r="BQ116" s="5">
        <v>30</v>
      </c>
      <c r="BR116" s="5">
        <v>46</v>
      </c>
      <c r="BS116" s="5">
        <v>29</v>
      </c>
      <c r="BT116" s="5">
        <v>23</v>
      </c>
      <c r="BU116" s="5">
        <v>22</v>
      </c>
      <c r="BV116" s="5">
        <v>30</v>
      </c>
      <c r="BW116" s="5">
        <v>18</v>
      </c>
      <c r="BX116" s="5">
        <v>25</v>
      </c>
      <c r="BY116" s="5">
        <v>19</v>
      </c>
      <c r="BZ116" s="5">
        <v>16</v>
      </c>
      <c r="CA116" s="5">
        <v>3</v>
      </c>
      <c r="CB116" s="5">
        <v>18</v>
      </c>
      <c r="CC116" s="5">
        <v>22</v>
      </c>
      <c r="CD116" s="5">
        <v>20</v>
      </c>
      <c r="CE116" s="5">
        <v>8</v>
      </c>
      <c r="CF116" s="5">
        <v>27</v>
      </c>
      <c r="CG116" s="5">
        <v>28</v>
      </c>
      <c r="CH116" s="5">
        <v>36</v>
      </c>
      <c r="CI116" s="5">
        <v>17</v>
      </c>
      <c r="CJ116">
        <v>15</v>
      </c>
      <c r="CK116">
        <v>10</v>
      </c>
      <c r="CL116">
        <v>23</v>
      </c>
      <c r="CM116">
        <v>26</v>
      </c>
      <c r="CN116" s="5">
        <v>3</v>
      </c>
      <c r="EA116" s="14"/>
    </row>
    <row r="117" spans="1:131" x14ac:dyDescent="0.2">
      <c r="A117" t="s">
        <v>28</v>
      </c>
      <c r="B117" t="s">
        <v>29</v>
      </c>
      <c r="C117">
        <v>300</v>
      </c>
      <c r="D117" s="5">
        <v>80</v>
      </c>
      <c r="E117" s="72">
        <v>0</v>
      </c>
      <c r="F117" s="72">
        <f>VLOOKUP(B117,遗传信息!$B:$F,5,FALSE)</f>
        <v>0</v>
      </c>
      <c r="G117" s="5">
        <v>25</v>
      </c>
      <c r="H117" s="5">
        <v>7.2</v>
      </c>
      <c r="I117" s="5">
        <v>7</v>
      </c>
      <c r="J117" s="5">
        <v>1452</v>
      </c>
      <c r="K117" s="72">
        <v>49.390000000000008</v>
      </c>
      <c r="L117" s="5">
        <v>105</v>
      </c>
      <c r="M117" s="5">
        <v>85</v>
      </c>
      <c r="N117" s="5">
        <v>109</v>
      </c>
      <c r="O117" s="5">
        <v>63</v>
      </c>
      <c r="P117" s="5">
        <v>80</v>
      </c>
      <c r="Q117" s="5">
        <v>78</v>
      </c>
      <c r="R117" s="5">
        <v>96</v>
      </c>
      <c r="S117" s="5">
        <v>75</v>
      </c>
      <c r="T117" s="5">
        <v>115</v>
      </c>
      <c r="U117" s="5">
        <v>106</v>
      </c>
      <c r="V117" s="5">
        <v>147</v>
      </c>
      <c r="W117" s="5">
        <v>93</v>
      </c>
      <c r="X117" s="5">
        <v>63</v>
      </c>
      <c r="Y117" s="5">
        <v>61</v>
      </c>
      <c r="Z117" s="5">
        <v>108</v>
      </c>
      <c r="AA117" s="5">
        <v>57</v>
      </c>
      <c r="AB117" s="5">
        <v>22</v>
      </c>
      <c r="AC117" s="5">
        <v>26</v>
      </c>
      <c r="AD117" s="5">
        <v>34</v>
      </c>
      <c r="AE117" s="5">
        <v>22</v>
      </c>
      <c r="AF117" s="5">
        <v>17</v>
      </c>
      <c r="AG117" s="5">
        <v>22</v>
      </c>
      <c r="AH117" s="5">
        <v>27</v>
      </c>
      <c r="AI117" s="5">
        <v>19</v>
      </c>
      <c r="AJ117" s="5">
        <v>28</v>
      </c>
      <c r="AK117" s="5">
        <v>25</v>
      </c>
      <c r="AL117" s="5">
        <v>30</v>
      </c>
      <c r="AM117" s="5">
        <v>25</v>
      </c>
      <c r="AN117" s="5">
        <v>13</v>
      </c>
      <c r="AO117" s="5">
        <v>13</v>
      </c>
      <c r="AP117" s="5">
        <v>27</v>
      </c>
      <c r="AQ117" s="5">
        <v>10</v>
      </c>
      <c r="AR117" s="5">
        <v>22</v>
      </c>
      <c r="AS117" s="5">
        <v>16</v>
      </c>
      <c r="AT117" s="5">
        <v>25</v>
      </c>
      <c r="AU117" s="5">
        <v>16</v>
      </c>
      <c r="AV117" s="5">
        <v>17</v>
      </c>
      <c r="AW117" s="5">
        <v>15</v>
      </c>
      <c r="AX117" s="5">
        <v>21</v>
      </c>
      <c r="AY117" s="5">
        <v>25</v>
      </c>
      <c r="AZ117" s="5">
        <v>18</v>
      </c>
      <c r="BA117" s="5">
        <v>21</v>
      </c>
      <c r="BB117" s="5">
        <v>35</v>
      </c>
      <c r="BC117" s="5">
        <v>22</v>
      </c>
      <c r="BD117" s="5">
        <v>11</v>
      </c>
      <c r="BE117" s="5">
        <v>16</v>
      </c>
      <c r="BF117" s="5">
        <v>28</v>
      </c>
      <c r="BG117" s="5">
        <v>20</v>
      </c>
      <c r="BH117" s="5">
        <v>36</v>
      </c>
      <c r="BI117" s="5">
        <v>23</v>
      </c>
      <c r="BJ117" s="5">
        <v>33</v>
      </c>
      <c r="BK117" s="5">
        <v>22</v>
      </c>
      <c r="BL117" s="5">
        <v>28</v>
      </c>
      <c r="BM117" s="5">
        <v>26</v>
      </c>
      <c r="BN117" s="5">
        <v>28</v>
      </c>
      <c r="BO117" s="5">
        <v>23</v>
      </c>
      <c r="BP117" s="5">
        <v>42</v>
      </c>
      <c r="BQ117" s="5">
        <v>30</v>
      </c>
      <c r="BR117" s="5">
        <v>46</v>
      </c>
      <c r="BS117" s="5">
        <v>29</v>
      </c>
      <c r="BT117" s="5">
        <v>23</v>
      </c>
      <c r="BU117" s="5">
        <v>22</v>
      </c>
      <c r="BV117" s="5">
        <v>30</v>
      </c>
      <c r="BW117" s="5">
        <v>18</v>
      </c>
      <c r="BX117" s="5">
        <v>25</v>
      </c>
      <c r="BY117" s="5">
        <v>19</v>
      </c>
      <c r="BZ117" s="5">
        <v>16</v>
      </c>
      <c r="CA117" s="5">
        <v>3</v>
      </c>
      <c r="CB117" s="5">
        <v>18</v>
      </c>
      <c r="CC117" s="5">
        <v>22</v>
      </c>
      <c r="CD117" s="5">
        <v>20</v>
      </c>
      <c r="CE117" s="5">
        <v>8</v>
      </c>
      <c r="CF117" s="5">
        <v>27</v>
      </c>
      <c r="CG117" s="5">
        <v>28</v>
      </c>
      <c r="CH117" s="5">
        <v>36</v>
      </c>
      <c r="CI117" s="5">
        <v>17</v>
      </c>
      <c r="CJ117">
        <v>15</v>
      </c>
      <c r="CK117">
        <v>10</v>
      </c>
      <c r="CL117">
        <v>23</v>
      </c>
      <c r="CM117">
        <v>26</v>
      </c>
      <c r="CN117" s="5">
        <v>4</v>
      </c>
      <c r="EA117" s="14"/>
    </row>
    <row r="118" spans="1:131" x14ac:dyDescent="0.2">
      <c r="A118" t="s">
        <v>24</v>
      </c>
      <c r="B118" t="s">
        <v>22</v>
      </c>
      <c r="C118">
        <v>222</v>
      </c>
      <c r="D118" s="5">
        <v>8.0019047619047612</v>
      </c>
      <c r="E118" s="72">
        <v>0</v>
      </c>
      <c r="F118" s="72">
        <f>VLOOKUP(B118,遗传信息!$B:$F,5,FALSE)</f>
        <v>1</v>
      </c>
      <c r="G118" s="5">
        <v>25</v>
      </c>
      <c r="H118" s="5">
        <v>7.2</v>
      </c>
      <c r="I118" s="5">
        <v>7</v>
      </c>
      <c r="J118" s="5">
        <v>1505</v>
      </c>
      <c r="K118" s="72">
        <v>33.81</v>
      </c>
      <c r="L118" s="5">
        <v>87</v>
      </c>
      <c r="M118" s="5">
        <v>91</v>
      </c>
      <c r="N118" s="5">
        <v>95</v>
      </c>
      <c r="O118" s="5">
        <v>57</v>
      </c>
      <c r="P118" s="5">
        <v>76</v>
      </c>
      <c r="Q118" s="5">
        <v>87</v>
      </c>
      <c r="R118" s="5">
        <v>119</v>
      </c>
      <c r="S118" s="5">
        <v>77</v>
      </c>
      <c r="T118" s="5">
        <v>106</v>
      </c>
      <c r="U118" s="5">
        <v>115</v>
      </c>
      <c r="V118" s="5">
        <v>176</v>
      </c>
      <c r="W118" s="5">
        <v>115</v>
      </c>
      <c r="X118" s="5">
        <v>61</v>
      </c>
      <c r="Y118" s="5">
        <v>66</v>
      </c>
      <c r="Z118" s="5">
        <v>122</v>
      </c>
      <c r="AA118" s="5">
        <v>54</v>
      </c>
      <c r="AB118" s="5">
        <v>15</v>
      </c>
      <c r="AC118" s="5">
        <v>26</v>
      </c>
      <c r="AD118" s="5">
        <v>30</v>
      </c>
      <c r="AE118" s="5">
        <v>16</v>
      </c>
      <c r="AF118" s="5">
        <v>19</v>
      </c>
      <c r="AG118" s="5">
        <v>19</v>
      </c>
      <c r="AH118" s="5">
        <v>32</v>
      </c>
      <c r="AI118" s="5">
        <v>21</v>
      </c>
      <c r="AJ118" s="5">
        <v>18</v>
      </c>
      <c r="AK118" s="5">
        <v>29</v>
      </c>
      <c r="AL118" s="5">
        <v>30</v>
      </c>
      <c r="AM118" s="5">
        <v>18</v>
      </c>
      <c r="AN118" s="5">
        <v>12</v>
      </c>
      <c r="AO118" s="5">
        <v>12</v>
      </c>
      <c r="AP118" s="5">
        <v>24</v>
      </c>
      <c r="AQ118" s="5">
        <v>9</v>
      </c>
      <c r="AR118" s="5">
        <v>21</v>
      </c>
      <c r="AS118" s="5">
        <v>20</v>
      </c>
      <c r="AT118" s="5">
        <v>24</v>
      </c>
      <c r="AU118" s="5">
        <v>11</v>
      </c>
      <c r="AV118" s="5">
        <v>9</v>
      </c>
      <c r="AW118" s="5">
        <v>19</v>
      </c>
      <c r="AX118" s="5">
        <v>30</v>
      </c>
      <c r="AY118" s="5">
        <v>29</v>
      </c>
      <c r="AZ118" s="5">
        <v>25</v>
      </c>
      <c r="BA118" s="5">
        <v>24</v>
      </c>
      <c r="BB118" s="5">
        <v>41</v>
      </c>
      <c r="BC118" s="5">
        <v>29</v>
      </c>
      <c r="BD118" s="5">
        <v>13</v>
      </c>
      <c r="BE118" s="5">
        <v>15</v>
      </c>
      <c r="BF118" s="5">
        <v>29</v>
      </c>
      <c r="BG118" s="5">
        <v>20</v>
      </c>
      <c r="BH118" s="5">
        <v>31</v>
      </c>
      <c r="BI118" s="5">
        <v>24</v>
      </c>
      <c r="BJ118" s="5">
        <v>28</v>
      </c>
      <c r="BK118" s="5">
        <v>23</v>
      </c>
      <c r="BL118" s="5">
        <v>28</v>
      </c>
      <c r="BM118" s="5">
        <v>34</v>
      </c>
      <c r="BN118" s="5">
        <v>34</v>
      </c>
      <c r="BO118" s="5">
        <v>19</v>
      </c>
      <c r="BP118" s="5">
        <v>40</v>
      </c>
      <c r="BQ118" s="5">
        <v>36</v>
      </c>
      <c r="BR118" s="5">
        <v>56</v>
      </c>
      <c r="BS118" s="5">
        <v>44</v>
      </c>
      <c r="BT118" s="5">
        <v>26</v>
      </c>
      <c r="BU118" s="5">
        <v>25</v>
      </c>
      <c r="BV118" s="5">
        <v>49</v>
      </c>
      <c r="BW118" s="5">
        <v>15</v>
      </c>
      <c r="BX118" s="5">
        <v>20</v>
      </c>
      <c r="BY118" s="5">
        <v>21</v>
      </c>
      <c r="BZ118" s="5">
        <v>13</v>
      </c>
      <c r="CA118" s="5">
        <v>7</v>
      </c>
      <c r="CB118" s="5">
        <v>20</v>
      </c>
      <c r="CC118" s="5">
        <v>16</v>
      </c>
      <c r="CD118" s="5">
        <v>23</v>
      </c>
      <c r="CE118" s="5">
        <v>8</v>
      </c>
      <c r="CF118" s="5">
        <v>23</v>
      </c>
      <c r="CG118" s="5">
        <v>26</v>
      </c>
      <c r="CH118" s="5">
        <v>49</v>
      </c>
      <c r="CI118" s="5">
        <v>24</v>
      </c>
      <c r="CJ118">
        <v>10</v>
      </c>
      <c r="CK118">
        <v>14</v>
      </c>
      <c r="CL118">
        <v>20</v>
      </c>
      <c r="CM118">
        <v>26</v>
      </c>
      <c r="CN118" s="5">
        <v>2</v>
      </c>
      <c r="EA118" s="14"/>
    </row>
    <row r="119" spans="1:131" x14ac:dyDescent="0.2">
      <c r="A119" t="s">
        <v>24</v>
      </c>
      <c r="B119" t="s">
        <v>22</v>
      </c>
      <c r="C119">
        <v>222</v>
      </c>
      <c r="D119" s="5">
        <v>10.382857142857144</v>
      </c>
      <c r="E119" s="72">
        <v>0</v>
      </c>
      <c r="F119" s="72">
        <f>VLOOKUP(B119,遗传信息!$B:$F,5,FALSE)</f>
        <v>1</v>
      </c>
      <c r="G119" s="5">
        <v>25</v>
      </c>
      <c r="H119" s="5">
        <v>7.2</v>
      </c>
      <c r="I119" s="5">
        <v>7</v>
      </c>
      <c r="J119" s="5">
        <v>1505</v>
      </c>
      <c r="K119" s="72">
        <v>33.81</v>
      </c>
      <c r="L119" s="5">
        <v>87</v>
      </c>
      <c r="M119" s="5">
        <v>91</v>
      </c>
      <c r="N119" s="5">
        <v>95</v>
      </c>
      <c r="O119" s="5">
        <v>57</v>
      </c>
      <c r="P119" s="5">
        <v>76</v>
      </c>
      <c r="Q119" s="5">
        <v>87</v>
      </c>
      <c r="R119" s="5">
        <v>119</v>
      </c>
      <c r="S119" s="5">
        <v>77</v>
      </c>
      <c r="T119" s="5">
        <v>106</v>
      </c>
      <c r="U119" s="5">
        <v>115</v>
      </c>
      <c r="V119" s="5">
        <v>176</v>
      </c>
      <c r="W119" s="5">
        <v>115</v>
      </c>
      <c r="X119" s="5">
        <v>61</v>
      </c>
      <c r="Y119" s="5">
        <v>66</v>
      </c>
      <c r="Z119" s="5">
        <v>122</v>
      </c>
      <c r="AA119" s="5">
        <v>54</v>
      </c>
      <c r="AB119" s="5">
        <v>15</v>
      </c>
      <c r="AC119" s="5">
        <v>26</v>
      </c>
      <c r="AD119" s="5">
        <v>30</v>
      </c>
      <c r="AE119" s="5">
        <v>16</v>
      </c>
      <c r="AF119" s="5">
        <v>19</v>
      </c>
      <c r="AG119" s="5">
        <v>19</v>
      </c>
      <c r="AH119" s="5">
        <v>32</v>
      </c>
      <c r="AI119" s="5">
        <v>21</v>
      </c>
      <c r="AJ119" s="5">
        <v>18</v>
      </c>
      <c r="AK119" s="5">
        <v>29</v>
      </c>
      <c r="AL119" s="5">
        <v>30</v>
      </c>
      <c r="AM119" s="5">
        <v>18</v>
      </c>
      <c r="AN119" s="5">
        <v>12</v>
      </c>
      <c r="AO119" s="5">
        <v>12</v>
      </c>
      <c r="AP119" s="5">
        <v>24</v>
      </c>
      <c r="AQ119" s="5">
        <v>9</v>
      </c>
      <c r="AR119" s="5">
        <v>21</v>
      </c>
      <c r="AS119" s="5">
        <v>20</v>
      </c>
      <c r="AT119" s="5">
        <v>24</v>
      </c>
      <c r="AU119" s="5">
        <v>11</v>
      </c>
      <c r="AV119" s="5">
        <v>9</v>
      </c>
      <c r="AW119" s="5">
        <v>19</v>
      </c>
      <c r="AX119" s="5">
        <v>30</v>
      </c>
      <c r="AY119" s="5">
        <v>29</v>
      </c>
      <c r="AZ119" s="5">
        <v>25</v>
      </c>
      <c r="BA119" s="5">
        <v>24</v>
      </c>
      <c r="BB119" s="5">
        <v>41</v>
      </c>
      <c r="BC119" s="5">
        <v>29</v>
      </c>
      <c r="BD119" s="5">
        <v>13</v>
      </c>
      <c r="BE119" s="5">
        <v>15</v>
      </c>
      <c r="BF119" s="5">
        <v>29</v>
      </c>
      <c r="BG119" s="5">
        <v>20</v>
      </c>
      <c r="BH119" s="5">
        <v>31</v>
      </c>
      <c r="BI119" s="5">
        <v>24</v>
      </c>
      <c r="BJ119" s="5">
        <v>28</v>
      </c>
      <c r="BK119" s="5">
        <v>23</v>
      </c>
      <c r="BL119" s="5">
        <v>28</v>
      </c>
      <c r="BM119" s="5">
        <v>34</v>
      </c>
      <c r="BN119" s="5">
        <v>34</v>
      </c>
      <c r="BO119" s="5">
        <v>19</v>
      </c>
      <c r="BP119" s="5">
        <v>40</v>
      </c>
      <c r="BQ119" s="5">
        <v>36</v>
      </c>
      <c r="BR119" s="5">
        <v>56</v>
      </c>
      <c r="BS119" s="5">
        <v>44</v>
      </c>
      <c r="BT119" s="5">
        <v>26</v>
      </c>
      <c r="BU119" s="5">
        <v>25</v>
      </c>
      <c r="BV119" s="5">
        <v>49</v>
      </c>
      <c r="BW119" s="5">
        <v>15</v>
      </c>
      <c r="BX119" s="5">
        <v>20</v>
      </c>
      <c r="BY119" s="5">
        <v>21</v>
      </c>
      <c r="BZ119" s="5">
        <v>13</v>
      </c>
      <c r="CA119" s="5">
        <v>7</v>
      </c>
      <c r="CB119" s="5">
        <v>20</v>
      </c>
      <c r="CC119" s="5">
        <v>16</v>
      </c>
      <c r="CD119" s="5">
        <v>23</v>
      </c>
      <c r="CE119" s="5">
        <v>8</v>
      </c>
      <c r="CF119" s="5">
        <v>23</v>
      </c>
      <c r="CG119" s="5">
        <v>26</v>
      </c>
      <c r="CH119" s="5">
        <v>49</v>
      </c>
      <c r="CI119" s="5">
        <v>24</v>
      </c>
      <c r="CJ119">
        <v>10</v>
      </c>
      <c r="CK119">
        <v>14</v>
      </c>
      <c r="CL119">
        <v>20</v>
      </c>
      <c r="CM119">
        <v>26</v>
      </c>
      <c r="CN119" s="5">
        <v>3</v>
      </c>
      <c r="EA119" s="14"/>
    </row>
    <row r="120" spans="1:131" x14ac:dyDescent="0.2">
      <c r="A120" t="s">
        <v>24</v>
      </c>
      <c r="B120" t="s">
        <v>22</v>
      </c>
      <c r="C120">
        <v>222</v>
      </c>
      <c r="D120" s="5">
        <v>12.763809523809524</v>
      </c>
      <c r="E120" s="72">
        <v>0</v>
      </c>
      <c r="F120" s="72">
        <f>VLOOKUP(B120,遗传信息!$B:$F,5,FALSE)</f>
        <v>1</v>
      </c>
      <c r="G120" s="5">
        <v>25</v>
      </c>
      <c r="H120" s="5">
        <v>7.2</v>
      </c>
      <c r="I120" s="5">
        <v>7</v>
      </c>
      <c r="J120" s="5">
        <v>1505</v>
      </c>
      <c r="K120" s="72">
        <v>33.81</v>
      </c>
      <c r="L120" s="5">
        <v>87</v>
      </c>
      <c r="M120" s="5">
        <v>91</v>
      </c>
      <c r="N120" s="5">
        <v>95</v>
      </c>
      <c r="O120" s="5">
        <v>57</v>
      </c>
      <c r="P120" s="5">
        <v>76</v>
      </c>
      <c r="Q120" s="5">
        <v>87</v>
      </c>
      <c r="R120" s="5">
        <v>119</v>
      </c>
      <c r="S120" s="5">
        <v>77</v>
      </c>
      <c r="T120" s="5">
        <v>106</v>
      </c>
      <c r="U120" s="5">
        <v>115</v>
      </c>
      <c r="V120" s="5">
        <v>176</v>
      </c>
      <c r="W120" s="5">
        <v>115</v>
      </c>
      <c r="X120" s="5">
        <v>61</v>
      </c>
      <c r="Y120" s="5">
        <v>66</v>
      </c>
      <c r="Z120" s="5">
        <v>122</v>
      </c>
      <c r="AA120" s="5">
        <v>54</v>
      </c>
      <c r="AB120" s="5">
        <v>15</v>
      </c>
      <c r="AC120" s="5">
        <v>26</v>
      </c>
      <c r="AD120" s="5">
        <v>30</v>
      </c>
      <c r="AE120" s="5">
        <v>16</v>
      </c>
      <c r="AF120" s="5">
        <v>19</v>
      </c>
      <c r="AG120" s="5">
        <v>19</v>
      </c>
      <c r="AH120" s="5">
        <v>32</v>
      </c>
      <c r="AI120" s="5">
        <v>21</v>
      </c>
      <c r="AJ120" s="5">
        <v>18</v>
      </c>
      <c r="AK120" s="5">
        <v>29</v>
      </c>
      <c r="AL120" s="5">
        <v>30</v>
      </c>
      <c r="AM120" s="5">
        <v>18</v>
      </c>
      <c r="AN120" s="5">
        <v>12</v>
      </c>
      <c r="AO120" s="5">
        <v>12</v>
      </c>
      <c r="AP120" s="5">
        <v>24</v>
      </c>
      <c r="AQ120" s="5">
        <v>9</v>
      </c>
      <c r="AR120" s="5">
        <v>21</v>
      </c>
      <c r="AS120" s="5">
        <v>20</v>
      </c>
      <c r="AT120" s="5">
        <v>24</v>
      </c>
      <c r="AU120" s="5">
        <v>11</v>
      </c>
      <c r="AV120" s="5">
        <v>9</v>
      </c>
      <c r="AW120" s="5">
        <v>19</v>
      </c>
      <c r="AX120" s="5">
        <v>30</v>
      </c>
      <c r="AY120" s="5">
        <v>29</v>
      </c>
      <c r="AZ120" s="5">
        <v>25</v>
      </c>
      <c r="BA120" s="5">
        <v>24</v>
      </c>
      <c r="BB120" s="5">
        <v>41</v>
      </c>
      <c r="BC120" s="5">
        <v>29</v>
      </c>
      <c r="BD120" s="5">
        <v>13</v>
      </c>
      <c r="BE120" s="5">
        <v>15</v>
      </c>
      <c r="BF120" s="5">
        <v>29</v>
      </c>
      <c r="BG120" s="5">
        <v>20</v>
      </c>
      <c r="BH120" s="5">
        <v>31</v>
      </c>
      <c r="BI120" s="5">
        <v>24</v>
      </c>
      <c r="BJ120" s="5">
        <v>28</v>
      </c>
      <c r="BK120" s="5">
        <v>23</v>
      </c>
      <c r="BL120" s="5">
        <v>28</v>
      </c>
      <c r="BM120" s="5">
        <v>34</v>
      </c>
      <c r="BN120" s="5">
        <v>34</v>
      </c>
      <c r="BO120" s="5">
        <v>19</v>
      </c>
      <c r="BP120" s="5">
        <v>40</v>
      </c>
      <c r="BQ120" s="5">
        <v>36</v>
      </c>
      <c r="BR120" s="5">
        <v>56</v>
      </c>
      <c r="BS120" s="5">
        <v>44</v>
      </c>
      <c r="BT120" s="5">
        <v>26</v>
      </c>
      <c r="BU120" s="5">
        <v>25</v>
      </c>
      <c r="BV120" s="5">
        <v>49</v>
      </c>
      <c r="BW120" s="5">
        <v>15</v>
      </c>
      <c r="BX120" s="5">
        <v>20</v>
      </c>
      <c r="BY120" s="5">
        <v>21</v>
      </c>
      <c r="BZ120" s="5">
        <v>13</v>
      </c>
      <c r="CA120" s="5">
        <v>7</v>
      </c>
      <c r="CB120" s="5">
        <v>20</v>
      </c>
      <c r="CC120" s="5">
        <v>16</v>
      </c>
      <c r="CD120" s="5">
        <v>23</v>
      </c>
      <c r="CE120" s="5">
        <v>8</v>
      </c>
      <c r="CF120" s="5">
        <v>23</v>
      </c>
      <c r="CG120" s="5">
        <v>26</v>
      </c>
      <c r="CH120" s="5">
        <v>49</v>
      </c>
      <c r="CI120" s="5">
        <v>24</v>
      </c>
      <c r="CJ120">
        <v>10</v>
      </c>
      <c r="CK120">
        <v>14</v>
      </c>
      <c r="CL120">
        <v>20</v>
      </c>
      <c r="CM120">
        <v>26</v>
      </c>
      <c r="CN120" s="5">
        <v>4</v>
      </c>
      <c r="EA120" s="14"/>
    </row>
    <row r="121" spans="1:131" x14ac:dyDescent="0.2">
      <c r="A121" t="s">
        <v>24</v>
      </c>
      <c r="B121" t="s">
        <v>22</v>
      </c>
      <c r="C121">
        <v>254</v>
      </c>
      <c r="D121" s="5">
        <v>7.0978260869565215</v>
      </c>
      <c r="E121" s="72">
        <v>0</v>
      </c>
      <c r="F121" s="72">
        <f>VLOOKUP(B121,遗传信息!$B:$F,5,FALSE)</f>
        <v>1</v>
      </c>
      <c r="G121" s="5">
        <v>25</v>
      </c>
      <c r="H121" s="5">
        <v>7.2</v>
      </c>
      <c r="I121" s="5">
        <v>7</v>
      </c>
      <c r="J121" s="5">
        <v>1505</v>
      </c>
      <c r="K121" s="72">
        <v>33.81</v>
      </c>
      <c r="L121" s="5">
        <v>87</v>
      </c>
      <c r="M121" s="5">
        <v>91</v>
      </c>
      <c r="N121" s="5">
        <v>95</v>
      </c>
      <c r="O121" s="5">
        <v>57</v>
      </c>
      <c r="P121" s="5">
        <v>76</v>
      </c>
      <c r="Q121" s="5">
        <v>87</v>
      </c>
      <c r="R121" s="5">
        <v>119</v>
      </c>
      <c r="S121" s="5">
        <v>77</v>
      </c>
      <c r="T121" s="5">
        <v>106</v>
      </c>
      <c r="U121" s="5">
        <v>115</v>
      </c>
      <c r="V121" s="5">
        <v>176</v>
      </c>
      <c r="W121" s="5">
        <v>115</v>
      </c>
      <c r="X121" s="5">
        <v>61</v>
      </c>
      <c r="Y121" s="5">
        <v>66</v>
      </c>
      <c r="Z121" s="5">
        <v>122</v>
      </c>
      <c r="AA121" s="5">
        <v>54</v>
      </c>
      <c r="AB121" s="5">
        <v>15</v>
      </c>
      <c r="AC121" s="5">
        <v>26</v>
      </c>
      <c r="AD121" s="5">
        <v>30</v>
      </c>
      <c r="AE121" s="5">
        <v>16</v>
      </c>
      <c r="AF121" s="5">
        <v>19</v>
      </c>
      <c r="AG121" s="5">
        <v>19</v>
      </c>
      <c r="AH121" s="5">
        <v>32</v>
      </c>
      <c r="AI121" s="5">
        <v>21</v>
      </c>
      <c r="AJ121" s="5">
        <v>18</v>
      </c>
      <c r="AK121" s="5">
        <v>29</v>
      </c>
      <c r="AL121" s="5">
        <v>30</v>
      </c>
      <c r="AM121" s="5">
        <v>18</v>
      </c>
      <c r="AN121" s="5">
        <v>12</v>
      </c>
      <c r="AO121" s="5">
        <v>12</v>
      </c>
      <c r="AP121" s="5">
        <v>24</v>
      </c>
      <c r="AQ121" s="5">
        <v>9</v>
      </c>
      <c r="AR121" s="5">
        <v>21</v>
      </c>
      <c r="AS121" s="5">
        <v>20</v>
      </c>
      <c r="AT121" s="5">
        <v>24</v>
      </c>
      <c r="AU121" s="5">
        <v>11</v>
      </c>
      <c r="AV121" s="5">
        <v>9</v>
      </c>
      <c r="AW121" s="5">
        <v>19</v>
      </c>
      <c r="AX121" s="5">
        <v>30</v>
      </c>
      <c r="AY121" s="5">
        <v>29</v>
      </c>
      <c r="AZ121" s="5">
        <v>25</v>
      </c>
      <c r="BA121" s="5">
        <v>24</v>
      </c>
      <c r="BB121" s="5">
        <v>41</v>
      </c>
      <c r="BC121" s="5">
        <v>29</v>
      </c>
      <c r="BD121" s="5">
        <v>13</v>
      </c>
      <c r="BE121" s="5">
        <v>15</v>
      </c>
      <c r="BF121" s="5">
        <v>29</v>
      </c>
      <c r="BG121" s="5">
        <v>20</v>
      </c>
      <c r="BH121" s="5">
        <v>31</v>
      </c>
      <c r="BI121" s="5">
        <v>24</v>
      </c>
      <c r="BJ121" s="5">
        <v>28</v>
      </c>
      <c r="BK121" s="5">
        <v>23</v>
      </c>
      <c r="BL121" s="5">
        <v>28</v>
      </c>
      <c r="BM121" s="5">
        <v>34</v>
      </c>
      <c r="BN121" s="5">
        <v>34</v>
      </c>
      <c r="BO121" s="5">
        <v>19</v>
      </c>
      <c r="BP121" s="5">
        <v>40</v>
      </c>
      <c r="BQ121" s="5">
        <v>36</v>
      </c>
      <c r="BR121" s="5">
        <v>56</v>
      </c>
      <c r="BS121" s="5">
        <v>44</v>
      </c>
      <c r="BT121" s="5">
        <v>26</v>
      </c>
      <c r="BU121" s="5">
        <v>25</v>
      </c>
      <c r="BV121" s="5">
        <v>49</v>
      </c>
      <c r="BW121" s="5">
        <v>15</v>
      </c>
      <c r="BX121" s="5">
        <v>20</v>
      </c>
      <c r="BY121" s="5">
        <v>21</v>
      </c>
      <c r="BZ121" s="5">
        <v>13</v>
      </c>
      <c r="CA121" s="5">
        <v>7</v>
      </c>
      <c r="CB121" s="5">
        <v>20</v>
      </c>
      <c r="CC121" s="5">
        <v>16</v>
      </c>
      <c r="CD121" s="5">
        <v>23</v>
      </c>
      <c r="CE121" s="5">
        <v>8</v>
      </c>
      <c r="CF121" s="5">
        <v>23</v>
      </c>
      <c r="CG121" s="5">
        <v>26</v>
      </c>
      <c r="CH121" s="5">
        <v>49</v>
      </c>
      <c r="CI121" s="5">
        <v>24</v>
      </c>
      <c r="CJ121">
        <v>10</v>
      </c>
      <c r="CK121">
        <v>14</v>
      </c>
      <c r="CL121">
        <v>20</v>
      </c>
      <c r="CM121">
        <v>26</v>
      </c>
      <c r="CN121" s="5">
        <v>2</v>
      </c>
      <c r="EA121" s="12"/>
    </row>
    <row r="122" spans="1:131" x14ac:dyDescent="0.2">
      <c r="A122" t="s">
        <v>24</v>
      </c>
      <c r="B122" t="s">
        <v>22</v>
      </c>
      <c r="C122">
        <v>254</v>
      </c>
      <c r="D122" s="5">
        <v>9.2717391304347814</v>
      </c>
      <c r="E122" s="72">
        <v>0</v>
      </c>
      <c r="F122" s="72">
        <f>VLOOKUP(B122,遗传信息!$B:$F,5,FALSE)</f>
        <v>1</v>
      </c>
      <c r="G122" s="5">
        <v>25</v>
      </c>
      <c r="H122" s="5">
        <v>7.2</v>
      </c>
      <c r="I122" s="5">
        <v>7</v>
      </c>
      <c r="J122" s="5">
        <v>1505</v>
      </c>
      <c r="K122" s="72">
        <v>33.81</v>
      </c>
      <c r="L122" s="5">
        <v>87</v>
      </c>
      <c r="M122" s="5">
        <v>91</v>
      </c>
      <c r="N122" s="5">
        <v>95</v>
      </c>
      <c r="O122" s="5">
        <v>57</v>
      </c>
      <c r="P122" s="5">
        <v>76</v>
      </c>
      <c r="Q122" s="5">
        <v>87</v>
      </c>
      <c r="R122" s="5">
        <v>119</v>
      </c>
      <c r="S122" s="5">
        <v>77</v>
      </c>
      <c r="T122" s="5">
        <v>106</v>
      </c>
      <c r="U122" s="5">
        <v>115</v>
      </c>
      <c r="V122" s="5">
        <v>176</v>
      </c>
      <c r="W122" s="5">
        <v>115</v>
      </c>
      <c r="X122" s="5">
        <v>61</v>
      </c>
      <c r="Y122" s="5">
        <v>66</v>
      </c>
      <c r="Z122" s="5">
        <v>122</v>
      </c>
      <c r="AA122" s="5">
        <v>54</v>
      </c>
      <c r="AB122" s="5">
        <v>15</v>
      </c>
      <c r="AC122" s="5">
        <v>26</v>
      </c>
      <c r="AD122" s="5">
        <v>30</v>
      </c>
      <c r="AE122" s="5">
        <v>16</v>
      </c>
      <c r="AF122" s="5">
        <v>19</v>
      </c>
      <c r="AG122" s="5">
        <v>19</v>
      </c>
      <c r="AH122" s="5">
        <v>32</v>
      </c>
      <c r="AI122" s="5">
        <v>21</v>
      </c>
      <c r="AJ122" s="5">
        <v>18</v>
      </c>
      <c r="AK122" s="5">
        <v>29</v>
      </c>
      <c r="AL122" s="5">
        <v>30</v>
      </c>
      <c r="AM122" s="5">
        <v>18</v>
      </c>
      <c r="AN122" s="5">
        <v>12</v>
      </c>
      <c r="AO122" s="5">
        <v>12</v>
      </c>
      <c r="AP122" s="5">
        <v>24</v>
      </c>
      <c r="AQ122" s="5">
        <v>9</v>
      </c>
      <c r="AR122" s="5">
        <v>21</v>
      </c>
      <c r="AS122" s="5">
        <v>20</v>
      </c>
      <c r="AT122" s="5">
        <v>24</v>
      </c>
      <c r="AU122" s="5">
        <v>11</v>
      </c>
      <c r="AV122" s="5">
        <v>9</v>
      </c>
      <c r="AW122" s="5">
        <v>19</v>
      </c>
      <c r="AX122" s="5">
        <v>30</v>
      </c>
      <c r="AY122" s="5">
        <v>29</v>
      </c>
      <c r="AZ122" s="5">
        <v>25</v>
      </c>
      <c r="BA122" s="5">
        <v>24</v>
      </c>
      <c r="BB122" s="5">
        <v>41</v>
      </c>
      <c r="BC122" s="5">
        <v>29</v>
      </c>
      <c r="BD122" s="5">
        <v>13</v>
      </c>
      <c r="BE122" s="5">
        <v>15</v>
      </c>
      <c r="BF122" s="5">
        <v>29</v>
      </c>
      <c r="BG122" s="5">
        <v>20</v>
      </c>
      <c r="BH122" s="5">
        <v>31</v>
      </c>
      <c r="BI122" s="5">
        <v>24</v>
      </c>
      <c r="BJ122" s="5">
        <v>28</v>
      </c>
      <c r="BK122" s="5">
        <v>23</v>
      </c>
      <c r="BL122" s="5">
        <v>28</v>
      </c>
      <c r="BM122" s="5">
        <v>34</v>
      </c>
      <c r="BN122" s="5">
        <v>34</v>
      </c>
      <c r="BO122" s="5">
        <v>19</v>
      </c>
      <c r="BP122" s="5">
        <v>40</v>
      </c>
      <c r="BQ122" s="5">
        <v>36</v>
      </c>
      <c r="BR122" s="5">
        <v>56</v>
      </c>
      <c r="BS122" s="5">
        <v>44</v>
      </c>
      <c r="BT122" s="5">
        <v>26</v>
      </c>
      <c r="BU122" s="5">
        <v>25</v>
      </c>
      <c r="BV122" s="5">
        <v>49</v>
      </c>
      <c r="BW122" s="5">
        <v>15</v>
      </c>
      <c r="BX122" s="5">
        <v>20</v>
      </c>
      <c r="BY122" s="5">
        <v>21</v>
      </c>
      <c r="BZ122" s="5">
        <v>13</v>
      </c>
      <c r="CA122" s="5">
        <v>7</v>
      </c>
      <c r="CB122" s="5">
        <v>20</v>
      </c>
      <c r="CC122" s="5">
        <v>16</v>
      </c>
      <c r="CD122" s="5">
        <v>23</v>
      </c>
      <c r="CE122" s="5">
        <v>8</v>
      </c>
      <c r="CF122" s="5">
        <v>23</v>
      </c>
      <c r="CG122" s="5">
        <v>26</v>
      </c>
      <c r="CH122" s="5">
        <v>49</v>
      </c>
      <c r="CI122" s="5">
        <v>24</v>
      </c>
      <c r="CJ122">
        <v>10</v>
      </c>
      <c r="CK122">
        <v>14</v>
      </c>
      <c r="CL122">
        <v>20</v>
      </c>
      <c r="CM122">
        <v>26</v>
      </c>
      <c r="CN122" s="5">
        <v>3</v>
      </c>
      <c r="EA122" s="12"/>
    </row>
    <row r="123" spans="1:131" x14ac:dyDescent="0.2">
      <c r="A123" t="s">
        <v>24</v>
      </c>
      <c r="B123" t="s">
        <v>22</v>
      </c>
      <c r="C123">
        <v>254</v>
      </c>
      <c r="D123" s="5">
        <v>11.445652173913043</v>
      </c>
      <c r="E123" s="72">
        <v>0</v>
      </c>
      <c r="F123" s="72">
        <f>VLOOKUP(B123,遗传信息!$B:$F,5,FALSE)</f>
        <v>1</v>
      </c>
      <c r="G123" s="5">
        <v>25</v>
      </c>
      <c r="H123" s="5">
        <v>7.2</v>
      </c>
      <c r="I123" s="5">
        <v>7</v>
      </c>
      <c r="J123" s="5">
        <v>1505</v>
      </c>
      <c r="K123" s="72">
        <v>33.81</v>
      </c>
      <c r="L123" s="5">
        <v>87</v>
      </c>
      <c r="M123" s="5">
        <v>91</v>
      </c>
      <c r="N123" s="5">
        <v>95</v>
      </c>
      <c r="O123" s="5">
        <v>57</v>
      </c>
      <c r="P123" s="5">
        <v>76</v>
      </c>
      <c r="Q123" s="5">
        <v>87</v>
      </c>
      <c r="R123" s="5">
        <v>119</v>
      </c>
      <c r="S123" s="5">
        <v>77</v>
      </c>
      <c r="T123" s="5">
        <v>106</v>
      </c>
      <c r="U123" s="5">
        <v>115</v>
      </c>
      <c r="V123" s="5">
        <v>176</v>
      </c>
      <c r="W123" s="5">
        <v>115</v>
      </c>
      <c r="X123" s="5">
        <v>61</v>
      </c>
      <c r="Y123" s="5">
        <v>66</v>
      </c>
      <c r="Z123" s="5">
        <v>122</v>
      </c>
      <c r="AA123" s="5">
        <v>54</v>
      </c>
      <c r="AB123" s="5">
        <v>15</v>
      </c>
      <c r="AC123" s="5">
        <v>26</v>
      </c>
      <c r="AD123" s="5">
        <v>30</v>
      </c>
      <c r="AE123" s="5">
        <v>16</v>
      </c>
      <c r="AF123" s="5">
        <v>19</v>
      </c>
      <c r="AG123" s="5">
        <v>19</v>
      </c>
      <c r="AH123" s="5">
        <v>32</v>
      </c>
      <c r="AI123" s="5">
        <v>21</v>
      </c>
      <c r="AJ123" s="5">
        <v>18</v>
      </c>
      <c r="AK123" s="5">
        <v>29</v>
      </c>
      <c r="AL123" s="5">
        <v>30</v>
      </c>
      <c r="AM123" s="5">
        <v>18</v>
      </c>
      <c r="AN123" s="5">
        <v>12</v>
      </c>
      <c r="AO123" s="5">
        <v>12</v>
      </c>
      <c r="AP123" s="5">
        <v>24</v>
      </c>
      <c r="AQ123" s="5">
        <v>9</v>
      </c>
      <c r="AR123" s="5">
        <v>21</v>
      </c>
      <c r="AS123" s="5">
        <v>20</v>
      </c>
      <c r="AT123" s="5">
        <v>24</v>
      </c>
      <c r="AU123" s="5">
        <v>11</v>
      </c>
      <c r="AV123" s="5">
        <v>9</v>
      </c>
      <c r="AW123" s="5">
        <v>19</v>
      </c>
      <c r="AX123" s="5">
        <v>30</v>
      </c>
      <c r="AY123" s="5">
        <v>29</v>
      </c>
      <c r="AZ123" s="5">
        <v>25</v>
      </c>
      <c r="BA123" s="5">
        <v>24</v>
      </c>
      <c r="BB123" s="5">
        <v>41</v>
      </c>
      <c r="BC123" s="5">
        <v>29</v>
      </c>
      <c r="BD123" s="5">
        <v>13</v>
      </c>
      <c r="BE123" s="5">
        <v>15</v>
      </c>
      <c r="BF123" s="5">
        <v>29</v>
      </c>
      <c r="BG123" s="5">
        <v>20</v>
      </c>
      <c r="BH123" s="5">
        <v>31</v>
      </c>
      <c r="BI123" s="5">
        <v>24</v>
      </c>
      <c r="BJ123" s="5">
        <v>28</v>
      </c>
      <c r="BK123" s="5">
        <v>23</v>
      </c>
      <c r="BL123" s="5">
        <v>28</v>
      </c>
      <c r="BM123" s="5">
        <v>34</v>
      </c>
      <c r="BN123" s="5">
        <v>34</v>
      </c>
      <c r="BO123" s="5">
        <v>19</v>
      </c>
      <c r="BP123" s="5">
        <v>40</v>
      </c>
      <c r="BQ123" s="5">
        <v>36</v>
      </c>
      <c r="BR123" s="5">
        <v>56</v>
      </c>
      <c r="BS123" s="5">
        <v>44</v>
      </c>
      <c r="BT123" s="5">
        <v>26</v>
      </c>
      <c r="BU123" s="5">
        <v>25</v>
      </c>
      <c r="BV123" s="5">
        <v>49</v>
      </c>
      <c r="BW123" s="5">
        <v>15</v>
      </c>
      <c r="BX123" s="5">
        <v>20</v>
      </c>
      <c r="BY123" s="5">
        <v>21</v>
      </c>
      <c r="BZ123" s="5">
        <v>13</v>
      </c>
      <c r="CA123" s="5">
        <v>7</v>
      </c>
      <c r="CB123" s="5">
        <v>20</v>
      </c>
      <c r="CC123" s="5">
        <v>16</v>
      </c>
      <c r="CD123" s="5">
        <v>23</v>
      </c>
      <c r="CE123" s="5">
        <v>8</v>
      </c>
      <c r="CF123" s="5">
        <v>23</v>
      </c>
      <c r="CG123" s="5">
        <v>26</v>
      </c>
      <c r="CH123" s="5">
        <v>49</v>
      </c>
      <c r="CI123" s="5">
        <v>24</v>
      </c>
      <c r="CJ123">
        <v>10</v>
      </c>
      <c r="CK123">
        <v>14</v>
      </c>
      <c r="CL123">
        <v>20</v>
      </c>
      <c r="CM123">
        <v>26</v>
      </c>
      <c r="CN123" s="5">
        <v>4</v>
      </c>
      <c r="EA123" s="12"/>
    </row>
    <row r="124" spans="1:131" x14ac:dyDescent="0.2">
      <c r="A124" t="s">
        <v>24</v>
      </c>
      <c r="B124" t="s">
        <v>22</v>
      </c>
      <c r="C124">
        <v>265</v>
      </c>
      <c r="D124" s="5">
        <v>6.1953191489361696</v>
      </c>
      <c r="E124" s="72">
        <v>0</v>
      </c>
      <c r="F124" s="72">
        <f>VLOOKUP(B124,遗传信息!$B:$F,5,FALSE)</f>
        <v>1</v>
      </c>
      <c r="G124" s="5">
        <v>25</v>
      </c>
      <c r="H124" s="5">
        <v>7.2</v>
      </c>
      <c r="I124" s="5">
        <v>7</v>
      </c>
      <c r="J124" s="5">
        <v>1505</v>
      </c>
      <c r="K124" s="72">
        <v>33.81</v>
      </c>
      <c r="L124" s="5">
        <v>87</v>
      </c>
      <c r="M124" s="5">
        <v>91</v>
      </c>
      <c r="N124" s="5">
        <v>95</v>
      </c>
      <c r="O124" s="5">
        <v>57</v>
      </c>
      <c r="P124" s="5">
        <v>76</v>
      </c>
      <c r="Q124" s="5">
        <v>87</v>
      </c>
      <c r="R124" s="5">
        <v>119</v>
      </c>
      <c r="S124" s="5">
        <v>77</v>
      </c>
      <c r="T124" s="5">
        <v>106</v>
      </c>
      <c r="U124" s="5">
        <v>115</v>
      </c>
      <c r="V124" s="5">
        <v>176</v>
      </c>
      <c r="W124" s="5">
        <v>115</v>
      </c>
      <c r="X124" s="5">
        <v>61</v>
      </c>
      <c r="Y124" s="5">
        <v>66</v>
      </c>
      <c r="Z124" s="5">
        <v>122</v>
      </c>
      <c r="AA124" s="5">
        <v>54</v>
      </c>
      <c r="AB124" s="5">
        <v>15</v>
      </c>
      <c r="AC124" s="5">
        <v>26</v>
      </c>
      <c r="AD124" s="5">
        <v>30</v>
      </c>
      <c r="AE124" s="5">
        <v>16</v>
      </c>
      <c r="AF124" s="5">
        <v>19</v>
      </c>
      <c r="AG124" s="5">
        <v>19</v>
      </c>
      <c r="AH124" s="5">
        <v>32</v>
      </c>
      <c r="AI124" s="5">
        <v>21</v>
      </c>
      <c r="AJ124" s="5">
        <v>18</v>
      </c>
      <c r="AK124" s="5">
        <v>29</v>
      </c>
      <c r="AL124" s="5">
        <v>30</v>
      </c>
      <c r="AM124" s="5">
        <v>18</v>
      </c>
      <c r="AN124" s="5">
        <v>12</v>
      </c>
      <c r="AO124" s="5">
        <v>12</v>
      </c>
      <c r="AP124" s="5">
        <v>24</v>
      </c>
      <c r="AQ124" s="5">
        <v>9</v>
      </c>
      <c r="AR124" s="5">
        <v>21</v>
      </c>
      <c r="AS124" s="5">
        <v>20</v>
      </c>
      <c r="AT124" s="5">
        <v>24</v>
      </c>
      <c r="AU124" s="5">
        <v>11</v>
      </c>
      <c r="AV124" s="5">
        <v>9</v>
      </c>
      <c r="AW124" s="5">
        <v>19</v>
      </c>
      <c r="AX124" s="5">
        <v>30</v>
      </c>
      <c r="AY124" s="5">
        <v>29</v>
      </c>
      <c r="AZ124" s="5">
        <v>25</v>
      </c>
      <c r="BA124" s="5">
        <v>24</v>
      </c>
      <c r="BB124" s="5">
        <v>41</v>
      </c>
      <c r="BC124" s="5">
        <v>29</v>
      </c>
      <c r="BD124" s="5">
        <v>13</v>
      </c>
      <c r="BE124" s="5">
        <v>15</v>
      </c>
      <c r="BF124" s="5">
        <v>29</v>
      </c>
      <c r="BG124" s="5">
        <v>20</v>
      </c>
      <c r="BH124" s="5">
        <v>31</v>
      </c>
      <c r="BI124" s="5">
        <v>24</v>
      </c>
      <c r="BJ124" s="5">
        <v>28</v>
      </c>
      <c r="BK124" s="5">
        <v>23</v>
      </c>
      <c r="BL124" s="5">
        <v>28</v>
      </c>
      <c r="BM124" s="5">
        <v>34</v>
      </c>
      <c r="BN124" s="5">
        <v>34</v>
      </c>
      <c r="BO124" s="5">
        <v>19</v>
      </c>
      <c r="BP124" s="5">
        <v>40</v>
      </c>
      <c r="BQ124" s="5">
        <v>36</v>
      </c>
      <c r="BR124" s="5">
        <v>56</v>
      </c>
      <c r="BS124" s="5">
        <v>44</v>
      </c>
      <c r="BT124" s="5">
        <v>26</v>
      </c>
      <c r="BU124" s="5">
        <v>25</v>
      </c>
      <c r="BV124" s="5">
        <v>49</v>
      </c>
      <c r="BW124" s="5">
        <v>15</v>
      </c>
      <c r="BX124" s="5">
        <v>20</v>
      </c>
      <c r="BY124" s="5">
        <v>21</v>
      </c>
      <c r="BZ124" s="5">
        <v>13</v>
      </c>
      <c r="CA124" s="5">
        <v>7</v>
      </c>
      <c r="CB124" s="5">
        <v>20</v>
      </c>
      <c r="CC124" s="5">
        <v>16</v>
      </c>
      <c r="CD124" s="5">
        <v>23</v>
      </c>
      <c r="CE124" s="5">
        <v>8</v>
      </c>
      <c r="CF124" s="5">
        <v>23</v>
      </c>
      <c r="CG124" s="5">
        <v>26</v>
      </c>
      <c r="CH124" s="5">
        <v>49</v>
      </c>
      <c r="CI124" s="5">
        <v>24</v>
      </c>
      <c r="CJ124">
        <v>10</v>
      </c>
      <c r="CK124">
        <v>14</v>
      </c>
      <c r="CL124">
        <v>20</v>
      </c>
      <c r="CM124">
        <v>26</v>
      </c>
      <c r="CN124" s="5">
        <v>2</v>
      </c>
      <c r="EA124" s="12"/>
    </row>
    <row r="125" spans="1:131" x14ac:dyDescent="0.2">
      <c r="A125" t="s">
        <v>24</v>
      </c>
      <c r="B125" t="s">
        <v>22</v>
      </c>
      <c r="C125">
        <v>265</v>
      </c>
      <c r="D125" s="5">
        <v>8.3229787234042565</v>
      </c>
      <c r="E125" s="72">
        <v>0</v>
      </c>
      <c r="F125" s="72">
        <f>VLOOKUP(B125,遗传信息!$B:$F,5,FALSE)</f>
        <v>1</v>
      </c>
      <c r="G125" s="5">
        <v>25</v>
      </c>
      <c r="H125" s="5">
        <v>7.2</v>
      </c>
      <c r="I125" s="5">
        <v>7</v>
      </c>
      <c r="J125" s="5">
        <v>1505</v>
      </c>
      <c r="K125" s="72">
        <v>33.81</v>
      </c>
      <c r="L125" s="5">
        <v>87</v>
      </c>
      <c r="M125" s="5">
        <v>91</v>
      </c>
      <c r="N125" s="5">
        <v>95</v>
      </c>
      <c r="O125" s="5">
        <v>57</v>
      </c>
      <c r="P125" s="5">
        <v>76</v>
      </c>
      <c r="Q125" s="5">
        <v>87</v>
      </c>
      <c r="R125" s="5">
        <v>119</v>
      </c>
      <c r="S125" s="5">
        <v>77</v>
      </c>
      <c r="T125" s="5">
        <v>106</v>
      </c>
      <c r="U125" s="5">
        <v>115</v>
      </c>
      <c r="V125" s="5">
        <v>176</v>
      </c>
      <c r="W125" s="5">
        <v>115</v>
      </c>
      <c r="X125" s="5">
        <v>61</v>
      </c>
      <c r="Y125" s="5">
        <v>66</v>
      </c>
      <c r="Z125" s="5">
        <v>122</v>
      </c>
      <c r="AA125" s="5">
        <v>54</v>
      </c>
      <c r="AB125" s="5">
        <v>15</v>
      </c>
      <c r="AC125" s="5">
        <v>26</v>
      </c>
      <c r="AD125" s="5">
        <v>30</v>
      </c>
      <c r="AE125" s="5">
        <v>16</v>
      </c>
      <c r="AF125" s="5">
        <v>19</v>
      </c>
      <c r="AG125" s="5">
        <v>19</v>
      </c>
      <c r="AH125" s="5">
        <v>32</v>
      </c>
      <c r="AI125" s="5">
        <v>21</v>
      </c>
      <c r="AJ125" s="5">
        <v>18</v>
      </c>
      <c r="AK125" s="5">
        <v>29</v>
      </c>
      <c r="AL125" s="5">
        <v>30</v>
      </c>
      <c r="AM125" s="5">
        <v>18</v>
      </c>
      <c r="AN125" s="5">
        <v>12</v>
      </c>
      <c r="AO125" s="5">
        <v>12</v>
      </c>
      <c r="AP125" s="5">
        <v>24</v>
      </c>
      <c r="AQ125" s="5">
        <v>9</v>
      </c>
      <c r="AR125" s="5">
        <v>21</v>
      </c>
      <c r="AS125" s="5">
        <v>20</v>
      </c>
      <c r="AT125" s="5">
        <v>24</v>
      </c>
      <c r="AU125" s="5">
        <v>11</v>
      </c>
      <c r="AV125" s="5">
        <v>9</v>
      </c>
      <c r="AW125" s="5">
        <v>19</v>
      </c>
      <c r="AX125" s="5">
        <v>30</v>
      </c>
      <c r="AY125" s="5">
        <v>29</v>
      </c>
      <c r="AZ125" s="5">
        <v>25</v>
      </c>
      <c r="BA125" s="5">
        <v>24</v>
      </c>
      <c r="BB125" s="5">
        <v>41</v>
      </c>
      <c r="BC125" s="5">
        <v>29</v>
      </c>
      <c r="BD125" s="5">
        <v>13</v>
      </c>
      <c r="BE125" s="5">
        <v>15</v>
      </c>
      <c r="BF125" s="5">
        <v>29</v>
      </c>
      <c r="BG125" s="5">
        <v>20</v>
      </c>
      <c r="BH125" s="5">
        <v>31</v>
      </c>
      <c r="BI125" s="5">
        <v>24</v>
      </c>
      <c r="BJ125" s="5">
        <v>28</v>
      </c>
      <c r="BK125" s="5">
        <v>23</v>
      </c>
      <c r="BL125" s="5">
        <v>28</v>
      </c>
      <c r="BM125" s="5">
        <v>34</v>
      </c>
      <c r="BN125" s="5">
        <v>34</v>
      </c>
      <c r="BO125" s="5">
        <v>19</v>
      </c>
      <c r="BP125" s="5">
        <v>40</v>
      </c>
      <c r="BQ125" s="5">
        <v>36</v>
      </c>
      <c r="BR125" s="5">
        <v>56</v>
      </c>
      <c r="BS125" s="5">
        <v>44</v>
      </c>
      <c r="BT125" s="5">
        <v>26</v>
      </c>
      <c r="BU125" s="5">
        <v>25</v>
      </c>
      <c r="BV125" s="5">
        <v>49</v>
      </c>
      <c r="BW125" s="5">
        <v>15</v>
      </c>
      <c r="BX125" s="5">
        <v>20</v>
      </c>
      <c r="BY125" s="5">
        <v>21</v>
      </c>
      <c r="BZ125" s="5">
        <v>13</v>
      </c>
      <c r="CA125" s="5">
        <v>7</v>
      </c>
      <c r="CB125" s="5">
        <v>20</v>
      </c>
      <c r="CC125" s="5">
        <v>16</v>
      </c>
      <c r="CD125" s="5">
        <v>23</v>
      </c>
      <c r="CE125" s="5">
        <v>8</v>
      </c>
      <c r="CF125" s="5">
        <v>23</v>
      </c>
      <c r="CG125" s="5">
        <v>26</v>
      </c>
      <c r="CH125" s="5">
        <v>49</v>
      </c>
      <c r="CI125" s="5">
        <v>24</v>
      </c>
      <c r="CJ125">
        <v>10</v>
      </c>
      <c r="CK125">
        <v>14</v>
      </c>
      <c r="CL125">
        <v>20</v>
      </c>
      <c r="CM125">
        <v>26</v>
      </c>
      <c r="CN125" s="5">
        <v>3</v>
      </c>
      <c r="EA125" s="12"/>
    </row>
    <row r="126" spans="1:131" x14ac:dyDescent="0.2">
      <c r="A126" t="s">
        <v>24</v>
      </c>
      <c r="B126" t="s">
        <v>22</v>
      </c>
      <c r="C126">
        <v>265</v>
      </c>
      <c r="D126" s="5">
        <v>10.45063829787234</v>
      </c>
      <c r="E126" s="72">
        <v>0</v>
      </c>
      <c r="F126" s="72">
        <f>VLOOKUP(B126,遗传信息!$B:$F,5,FALSE)</f>
        <v>1</v>
      </c>
      <c r="G126" s="5">
        <v>25</v>
      </c>
      <c r="H126" s="5">
        <v>7.2</v>
      </c>
      <c r="I126" s="5">
        <v>7</v>
      </c>
      <c r="J126" s="5">
        <v>1505</v>
      </c>
      <c r="K126" s="72">
        <v>33.81</v>
      </c>
      <c r="L126" s="5">
        <v>87</v>
      </c>
      <c r="M126" s="5">
        <v>91</v>
      </c>
      <c r="N126" s="5">
        <v>95</v>
      </c>
      <c r="O126" s="5">
        <v>57</v>
      </c>
      <c r="P126" s="5">
        <v>76</v>
      </c>
      <c r="Q126" s="5">
        <v>87</v>
      </c>
      <c r="R126" s="5">
        <v>119</v>
      </c>
      <c r="S126" s="5">
        <v>77</v>
      </c>
      <c r="T126" s="5">
        <v>106</v>
      </c>
      <c r="U126" s="5">
        <v>115</v>
      </c>
      <c r="V126" s="5">
        <v>176</v>
      </c>
      <c r="W126" s="5">
        <v>115</v>
      </c>
      <c r="X126" s="5">
        <v>61</v>
      </c>
      <c r="Y126" s="5">
        <v>66</v>
      </c>
      <c r="Z126" s="5">
        <v>122</v>
      </c>
      <c r="AA126" s="5">
        <v>54</v>
      </c>
      <c r="AB126" s="5">
        <v>15</v>
      </c>
      <c r="AC126" s="5">
        <v>26</v>
      </c>
      <c r="AD126" s="5">
        <v>30</v>
      </c>
      <c r="AE126" s="5">
        <v>16</v>
      </c>
      <c r="AF126" s="5">
        <v>19</v>
      </c>
      <c r="AG126" s="5">
        <v>19</v>
      </c>
      <c r="AH126" s="5">
        <v>32</v>
      </c>
      <c r="AI126" s="5">
        <v>21</v>
      </c>
      <c r="AJ126" s="5">
        <v>18</v>
      </c>
      <c r="AK126" s="5">
        <v>29</v>
      </c>
      <c r="AL126" s="5">
        <v>30</v>
      </c>
      <c r="AM126" s="5">
        <v>18</v>
      </c>
      <c r="AN126" s="5">
        <v>12</v>
      </c>
      <c r="AO126" s="5">
        <v>12</v>
      </c>
      <c r="AP126" s="5">
        <v>24</v>
      </c>
      <c r="AQ126" s="5">
        <v>9</v>
      </c>
      <c r="AR126" s="5">
        <v>21</v>
      </c>
      <c r="AS126" s="5">
        <v>20</v>
      </c>
      <c r="AT126" s="5">
        <v>24</v>
      </c>
      <c r="AU126" s="5">
        <v>11</v>
      </c>
      <c r="AV126" s="5">
        <v>9</v>
      </c>
      <c r="AW126" s="5">
        <v>19</v>
      </c>
      <c r="AX126" s="5">
        <v>30</v>
      </c>
      <c r="AY126" s="5">
        <v>29</v>
      </c>
      <c r="AZ126" s="5">
        <v>25</v>
      </c>
      <c r="BA126" s="5">
        <v>24</v>
      </c>
      <c r="BB126" s="5">
        <v>41</v>
      </c>
      <c r="BC126" s="5">
        <v>29</v>
      </c>
      <c r="BD126" s="5">
        <v>13</v>
      </c>
      <c r="BE126" s="5">
        <v>15</v>
      </c>
      <c r="BF126" s="5">
        <v>29</v>
      </c>
      <c r="BG126" s="5">
        <v>20</v>
      </c>
      <c r="BH126" s="5">
        <v>31</v>
      </c>
      <c r="BI126" s="5">
        <v>24</v>
      </c>
      <c r="BJ126" s="5">
        <v>28</v>
      </c>
      <c r="BK126" s="5">
        <v>23</v>
      </c>
      <c r="BL126" s="5">
        <v>28</v>
      </c>
      <c r="BM126" s="5">
        <v>34</v>
      </c>
      <c r="BN126" s="5">
        <v>34</v>
      </c>
      <c r="BO126" s="5">
        <v>19</v>
      </c>
      <c r="BP126" s="5">
        <v>40</v>
      </c>
      <c r="BQ126" s="5">
        <v>36</v>
      </c>
      <c r="BR126" s="5">
        <v>56</v>
      </c>
      <c r="BS126" s="5">
        <v>44</v>
      </c>
      <c r="BT126" s="5">
        <v>26</v>
      </c>
      <c r="BU126" s="5">
        <v>25</v>
      </c>
      <c r="BV126" s="5">
        <v>49</v>
      </c>
      <c r="BW126" s="5">
        <v>15</v>
      </c>
      <c r="BX126" s="5">
        <v>20</v>
      </c>
      <c r="BY126" s="5">
        <v>21</v>
      </c>
      <c r="BZ126" s="5">
        <v>13</v>
      </c>
      <c r="CA126" s="5">
        <v>7</v>
      </c>
      <c r="CB126" s="5">
        <v>20</v>
      </c>
      <c r="CC126" s="5">
        <v>16</v>
      </c>
      <c r="CD126" s="5">
        <v>23</v>
      </c>
      <c r="CE126" s="5">
        <v>8</v>
      </c>
      <c r="CF126" s="5">
        <v>23</v>
      </c>
      <c r="CG126" s="5">
        <v>26</v>
      </c>
      <c r="CH126" s="5">
        <v>49</v>
      </c>
      <c r="CI126" s="5">
        <v>24</v>
      </c>
      <c r="CJ126">
        <v>10</v>
      </c>
      <c r="CK126">
        <v>14</v>
      </c>
      <c r="CL126">
        <v>20</v>
      </c>
      <c r="CM126">
        <v>26</v>
      </c>
      <c r="CN126" s="5">
        <v>4</v>
      </c>
      <c r="EA126" s="12"/>
    </row>
    <row r="127" spans="1:131" x14ac:dyDescent="0.2">
      <c r="A127" t="s">
        <v>24</v>
      </c>
      <c r="B127" t="s">
        <v>22</v>
      </c>
      <c r="C127">
        <v>275</v>
      </c>
      <c r="D127" s="5">
        <v>6.9982051282051279</v>
      </c>
      <c r="E127" s="72">
        <v>0</v>
      </c>
      <c r="F127" s="72">
        <f>VLOOKUP(B127,遗传信息!$B:$F,5,FALSE)</f>
        <v>1</v>
      </c>
      <c r="G127" s="5">
        <v>25</v>
      </c>
      <c r="H127" s="5">
        <v>7.2</v>
      </c>
      <c r="I127" s="5">
        <v>7</v>
      </c>
      <c r="J127" s="5">
        <v>1505</v>
      </c>
      <c r="K127" s="72">
        <v>33.81</v>
      </c>
      <c r="L127" s="5">
        <v>87</v>
      </c>
      <c r="M127" s="5">
        <v>91</v>
      </c>
      <c r="N127" s="5">
        <v>95</v>
      </c>
      <c r="O127" s="5">
        <v>57</v>
      </c>
      <c r="P127" s="5">
        <v>76</v>
      </c>
      <c r="Q127" s="5">
        <v>87</v>
      </c>
      <c r="R127" s="5">
        <v>119</v>
      </c>
      <c r="S127" s="5">
        <v>77</v>
      </c>
      <c r="T127" s="5">
        <v>106</v>
      </c>
      <c r="U127" s="5">
        <v>115</v>
      </c>
      <c r="V127" s="5">
        <v>176</v>
      </c>
      <c r="W127" s="5">
        <v>115</v>
      </c>
      <c r="X127" s="5">
        <v>61</v>
      </c>
      <c r="Y127" s="5">
        <v>66</v>
      </c>
      <c r="Z127" s="5">
        <v>122</v>
      </c>
      <c r="AA127" s="5">
        <v>54</v>
      </c>
      <c r="AB127" s="5">
        <v>15</v>
      </c>
      <c r="AC127" s="5">
        <v>26</v>
      </c>
      <c r="AD127" s="5">
        <v>30</v>
      </c>
      <c r="AE127" s="5">
        <v>16</v>
      </c>
      <c r="AF127" s="5">
        <v>19</v>
      </c>
      <c r="AG127" s="5">
        <v>19</v>
      </c>
      <c r="AH127" s="5">
        <v>32</v>
      </c>
      <c r="AI127" s="5">
        <v>21</v>
      </c>
      <c r="AJ127" s="5">
        <v>18</v>
      </c>
      <c r="AK127" s="5">
        <v>29</v>
      </c>
      <c r="AL127" s="5">
        <v>30</v>
      </c>
      <c r="AM127" s="5">
        <v>18</v>
      </c>
      <c r="AN127" s="5">
        <v>12</v>
      </c>
      <c r="AO127" s="5">
        <v>12</v>
      </c>
      <c r="AP127" s="5">
        <v>24</v>
      </c>
      <c r="AQ127" s="5">
        <v>9</v>
      </c>
      <c r="AR127" s="5">
        <v>21</v>
      </c>
      <c r="AS127" s="5">
        <v>20</v>
      </c>
      <c r="AT127" s="5">
        <v>24</v>
      </c>
      <c r="AU127" s="5">
        <v>11</v>
      </c>
      <c r="AV127" s="5">
        <v>9</v>
      </c>
      <c r="AW127" s="5">
        <v>19</v>
      </c>
      <c r="AX127" s="5">
        <v>30</v>
      </c>
      <c r="AY127" s="5">
        <v>29</v>
      </c>
      <c r="AZ127" s="5">
        <v>25</v>
      </c>
      <c r="BA127" s="5">
        <v>24</v>
      </c>
      <c r="BB127" s="5">
        <v>41</v>
      </c>
      <c r="BC127" s="5">
        <v>29</v>
      </c>
      <c r="BD127" s="5">
        <v>13</v>
      </c>
      <c r="BE127" s="5">
        <v>15</v>
      </c>
      <c r="BF127" s="5">
        <v>29</v>
      </c>
      <c r="BG127" s="5">
        <v>20</v>
      </c>
      <c r="BH127" s="5">
        <v>31</v>
      </c>
      <c r="BI127" s="5">
        <v>24</v>
      </c>
      <c r="BJ127" s="5">
        <v>28</v>
      </c>
      <c r="BK127" s="5">
        <v>23</v>
      </c>
      <c r="BL127" s="5">
        <v>28</v>
      </c>
      <c r="BM127" s="5">
        <v>34</v>
      </c>
      <c r="BN127" s="5">
        <v>34</v>
      </c>
      <c r="BO127" s="5">
        <v>19</v>
      </c>
      <c r="BP127" s="5">
        <v>40</v>
      </c>
      <c r="BQ127" s="5">
        <v>36</v>
      </c>
      <c r="BR127" s="5">
        <v>56</v>
      </c>
      <c r="BS127" s="5">
        <v>44</v>
      </c>
      <c r="BT127" s="5">
        <v>26</v>
      </c>
      <c r="BU127" s="5">
        <v>25</v>
      </c>
      <c r="BV127" s="5">
        <v>49</v>
      </c>
      <c r="BW127" s="5">
        <v>15</v>
      </c>
      <c r="BX127" s="5">
        <v>20</v>
      </c>
      <c r="BY127" s="5">
        <v>21</v>
      </c>
      <c r="BZ127" s="5">
        <v>13</v>
      </c>
      <c r="CA127" s="5">
        <v>7</v>
      </c>
      <c r="CB127" s="5">
        <v>20</v>
      </c>
      <c r="CC127" s="5">
        <v>16</v>
      </c>
      <c r="CD127" s="5">
        <v>23</v>
      </c>
      <c r="CE127" s="5">
        <v>8</v>
      </c>
      <c r="CF127" s="5">
        <v>23</v>
      </c>
      <c r="CG127" s="5">
        <v>26</v>
      </c>
      <c r="CH127" s="5">
        <v>49</v>
      </c>
      <c r="CI127" s="5">
        <v>24</v>
      </c>
      <c r="CJ127">
        <v>10</v>
      </c>
      <c r="CK127">
        <v>14</v>
      </c>
      <c r="CL127">
        <v>20</v>
      </c>
      <c r="CM127">
        <v>26</v>
      </c>
      <c r="CN127" s="5">
        <v>2</v>
      </c>
      <c r="EA127" s="12"/>
    </row>
    <row r="128" spans="1:131" x14ac:dyDescent="0.2">
      <c r="A128" t="s">
        <v>24</v>
      </c>
      <c r="B128" t="s">
        <v>22</v>
      </c>
      <c r="C128">
        <v>275</v>
      </c>
      <c r="D128" s="5">
        <v>9.5623076923076908</v>
      </c>
      <c r="E128" s="72">
        <v>0</v>
      </c>
      <c r="F128" s="72">
        <f>VLOOKUP(B128,遗传信息!$B:$F,5,FALSE)</f>
        <v>1</v>
      </c>
      <c r="G128" s="5">
        <v>25</v>
      </c>
      <c r="H128" s="5">
        <v>7.2</v>
      </c>
      <c r="I128" s="5">
        <v>7</v>
      </c>
      <c r="J128" s="5">
        <v>1505</v>
      </c>
      <c r="K128" s="72">
        <v>33.81</v>
      </c>
      <c r="L128" s="5">
        <v>87</v>
      </c>
      <c r="M128" s="5">
        <v>91</v>
      </c>
      <c r="N128" s="5">
        <v>95</v>
      </c>
      <c r="O128" s="5">
        <v>57</v>
      </c>
      <c r="P128" s="5">
        <v>76</v>
      </c>
      <c r="Q128" s="5">
        <v>87</v>
      </c>
      <c r="R128" s="5">
        <v>119</v>
      </c>
      <c r="S128" s="5">
        <v>77</v>
      </c>
      <c r="T128" s="5">
        <v>106</v>
      </c>
      <c r="U128" s="5">
        <v>115</v>
      </c>
      <c r="V128" s="5">
        <v>176</v>
      </c>
      <c r="W128" s="5">
        <v>115</v>
      </c>
      <c r="X128" s="5">
        <v>61</v>
      </c>
      <c r="Y128" s="5">
        <v>66</v>
      </c>
      <c r="Z128" s="5">
        <v>122</v>
      </c>
      <c r="AA128" s="5">
        <v>54</v>
      </c>
      <c r="AB128" s="5">
        <v>15</v>
      </c>
      <c r="AC128" s="5">
        <v>26</v>
      </c>
      <c r="AD128" s="5">
        <v>30</v>
      </c>
      <c r="AE128" s="5">
        <v>16</v>
      </c>
      <c r="AF128" s="5">
        <v>19</v>
      </c>
      <c r="AG128" s="5">
        <v>19</v>
      </c>
      <c r="AH128" s="5">
        <v>32</v>
      </c>
      <c r="AI128" s="5">
        <v>21</v>
      </c>
      <c r="AJ128" s="5">
        <v>18</v>
      </c>
      <c r="AK128" s="5">
        <v>29</v>
      </c>
      <c r="AL128" s="5">
        <v>30</v>
      </c>
      <c r="AM128" s="5">
        <v>18</v>
      </c>
      <c r="AN128" s="5">
        <v>12</v>
      </c>
      <c r="AO128" s="5">
        <v>12</v>
      </c>
      <c r="AP128" s="5">
        <v>24</v>
      </c>
      <c r="AQ128" s="5">
        <v>9</v>
      </c>
      <c r="AR128" s="5">
        <v>21</v>
      </c>
      <c r="AS128" s="5">
        <v>20</v>
      </c>
      <c r="AT128" s="5">
        <v>24</v>
      </c>
      <c r="AU128" s="5">
        <v>11</v>
      </c>
      <c r="AV128" s="5">
        <v>9</v>
      </c>
      <c r="AW128" s="5">
        <v>19</v>
      </c>
      <c r="AX128" s="5">
        <v>30</v>
      </c>
      <c r="AY128" s="5">
        <v>29</v>
      </c>
      <c r="AZ128" s="5">
        <v>25</v>
      </c>
      <c r="BA128" s="5">
        <v>24</v>
      </c>
      <c r="BB128" s="5">
        <v>41</v>
      </c>
      <c r="BC128" s="5">
        <v>29</v>
      </c>
      <c r="BD128" s="5">
        <v>13</v>
      </c>
      <c r="BE128" s="5">
        <v>15</v>
      </c>
      <c r="BF128" s="5">
        <v>29</v>
      </c>
      <c r="BG128" s="5">
        <v>20</v>
      </c>
      <c r="BH128" s="5">
        <v>31</v>
      </c>
      <c r="BI128" s="5">
        <v>24</v>
      </c>
      <c r="BJ128" s="5">
        <v>28</v>
      </c>
      <c r="BK128" s="5">
        <v>23</v>
      </c>
      <c r="BL128" s="5">
        <v>28</v>
      </c>
      <c r="BM128" s="5">
        <v>34</v>
      </c>
      <c r="BN128" s="5">
        <v>34</v>
      </c>
      <c r="BO128" s="5">
        <v>19</v>
      </c>
      <c r="BP128" s="5">
        <v>40</v>
      </c>
      <c r="BQ128" s="5">
        <v>36</v>
      </c>
      <c r="BR128" s="5">
        <v>56</v>
      </c>
      <c r="BS128" s="5">
        <v>44</v>
      </c>
      <c r="BT128" s="5">
        <v>26</v>
      </c>
      <c r="BU128" s="5">
        <v>25</v>
      </c>
      <c r="BV128" s="5">
        <v>49</v>
      </c>
      <c r="BW128" s="5">
        <v>15</v>
      </c>
      <c r="BX128" s="5">
        <v>20</v>
      </c>
      <c r="BY128" s="5">
        <v>21</v>
      </c>
      <c r="BZ128" s="5">
        <v>13</v>
      </c>
      <c r="CA128" s="5">
        <v>7</v>
      </c>
      <c r="CB128" s="5">
        <v>20</v>
      </c>
      <c r="CC128" s="5">
        <v>16</v>
      </c>
      <c r="CD128" s="5">
        <v>23</v>
      </c>
      <c r="CE128" s="5">
        <v>8</v>
      </c>
      <c r="CF128" s="5">
        <v>23</v>
      </c>
      <c r="CG128" s="5">
        <v>26</v>
      </c>
      <c r="CH128" s="5">
        <v>49</v>
      </c>
      <c r="CI128" s="5">
        <v>24</v>
      </c>
      <c r="CJ128">
        <v>10</v>
      </c>
      <c r="CK128">
        <v>14</v>
      </c>
      <c r="CL128">
        <v>20</v>
      </c>
      <c r="CM128">
        <v>26</v>
      </c>
      <c r="CN128" s="5">
        <v>3</v>
      </c>
      <c r="EA128" s="12"/>
    </row>
    <row r="129" spans="1:131" x14ac:dyDescent="0.2">
      <c r="A129" t="s">
        <v>24</v>
      </c>
      <c r="B129" t="s">
        <v>22</v>
      </c>
      <c r="C129">
        <v>275</v>
      </c>
      <c r="D129" s="5">
        <v>12.126410256410256</v>
      </c>
      <c r="E129" s="72">
        <v>0</v>
      </c>
      <c r="F129" s="72">
        <f>VLOOKUP(B129,遗传信息!$B:$F,5,FALSE)</f>
        <v>1</v>
      </c>
      <c r="G129" s="5">
        <v>25</v>
      </c>
      <c r="H129" s="5">
        <v>7.2</v>
      </c>
      <c r="I129" s="5">
        <v>7</v>
      </c>
      <c r="J129" s="5">
        <v>1505</v>
      </c>
      <c r="K129" s="72">
        <v>33.81</v>
      </c>
      <c r="L129" s="5">
        <v>87</v>
      </c>
      <c r="M129" s="5">
        <v>91</v>
      </c>
      <c r="N129" s="5">
        <v>95</v>
      </c>
      <c r="O129" s="5">
        <v>57</v>
      </c>
      <c r="P129" s="5">
        <v>76</v>
      </c>
      <c r="Q129" s="5">
        <v>87</v>
      </c>
      <c r="R129" s="5">
        <v>119</v>
      </c>
      <c r="S129" s="5">
        <v>77</v>
      </c>
      <c r="T129" s="5">
        <v>106</v>
      </c>
      <c r="U129" s="5">
        <v>115</v>
      </c>
      <c r="V129" s="5">
        <v>176</v>
      </c>
      <c r="W129" s="5">
        <v>115</v>
      </c>
      <c r="X129" s="5">
        <v>61</v>
      </c>
      <c r="Y129" s="5">
        <v>66</v>
      </c>
      <c r="Z129" s="5">
        <v>122</v>
      </c>
      <c r="AA129" s="5">
        <v>54</v>
      </c>
      <c r="AB129" s="5">
        <v>15</v>
      </c>
      <c r="AC129" s="5">
        <v>26</v>
      </c>
      <c r="AD129" s="5">
        <v>30</v>
      </c>
      <c r="AE129" s="5">
        <v>16</v>
      </c>
      <c r="AF129" s="5">
        <v>19</v>
      </c>
      <c r="AG129" s="5">
        <v>19</v>
      </c>
      <c r="AH129" s="5">
        <v>32</v>
      </c>
      <c r="AI129" s="5">
        <v>21</v>
      </c>
      <c r="AJ129" s="5">
        <v>18</v>
      </c>
      <c r="AK129" s="5">
        <v>29</v>
      </c>
      <c r="AL129" s="5">
        <v>30</v>
      </c>
      <c r="AM129" s="5">
        <v>18</v>
      </c>
      <c r="AN129" s="5">
        <v>12</v>
      </c>
      <c r="AO129" s="5">
        <v>12</v>
      </c>
      <c r="AP129" s="5">
        <v>24</v>
      </c>
      <c r="AQ129" s="5">
        <v>9</v>
      </c>
      <c r="AR129" s="5">
        <v>21</v>
      </c>
      <c r="AS129" s="5">
        <v>20</v>
      </c>
      <c r="AT129" s="5">
        <v>24</v>
      </c>
      <c r="AU129" s="5">
        <v>11</v>
      </c>
      <c r="AV129" s="5">
        <v>9</v>
      </c>
      <c r="AW129" s="5">
        <v>19</v>
      </c>
      <c r="AX129" s="5">
        <v>30</v>
      </c>
      <c r="AY129" s="5">
        <v>29</v>
      </c>
      <c r="AZ129" s="5">
        <v>25</v>
      </c>
      <c r="BA129" s="5">
        <v>24</v>
      </c>
      <c r="BB129" s="5">
        <v>41</v>
      </c>
      <c r="BC129" s="5">
        <v>29</v>
      </c>
      <c r="BD129" s="5">
        <v>13</v>
      </c>
      <c r="BE129" s="5">
        <v>15</v>
      </c>
      <c r="BF129" s="5">
        <v>29</v>
      </c>
      <c r="BG129" s="5">
        <v>20</v>
      </c>
      <c r="BH129" s="5">
        <v>31</v>
      </c>
      <c r="BI129" s="5">
        <v>24</v>
      </c>
      <c r="BJ129" s="5">
        <v>28</v>
      </c>
      <c r="BK129" s="5">
        <v>23</v>
      </c>
      <c r="BL129" s="5">
        <v>28</v>
      </c>
      <c r="BM129" s="5">
        <v>34</v>
      </c>
      <c r="BN129" s="5">
        <v>34</v>
      </c>
      <c r="BO129" s="5">
        <v>19</v>
      </c>
      <c r="BP129" s="5">
        <v>40</v>
      </c>
      <c r="BQ129" s="5">
        <v>36</v>
      </c>
      <c r="BR129" s="5">
        <v>56</v>
      </c>
      <c r="BS129" s="5">
        <v>44</v>
      </c>
      <c r="BT129" s="5">
        <v>26</v>
      </c>
      <c r="BU129" s="5">
        <v>25</v>
      </c>
      <c r="BV129" s="5">
        <v>49</v>
      </c>
      <c r="BW129" s="5">
        <v>15</v>
      </c>
      <c r="BX129" s="5">
        <v>20</v>
      </c>
      <c r="BY129" s="5">
        <v>21</v>
      </c>
      <c r="BZ129" s="5">
        <v>13</v>
      </c>
      <c r="CA129" s="5">
        <v>7</v>
      </c>
      <c r="CB129" s="5">
        <v>20</v>
      </c>
      <c r="CC129" s="5">
        <v>16</v>
      </c>
      <c r="CD129" s="5">
        <v>23</v>
      </c>
      <c r="CE129" s="5">
        <v>8</v>
      </c>
      <c r="CF129" s="5">
        <v>23</v>
      </c>
      <c r="CG129" s="5">
        <v>26</v>
      </c>
      <c r="CH129" s="5">
        <v>49</v>
      </c>
      <c r="CI129" s="5">
        <v>24</v>
      </c>
      <c r="CJ129">
        <v>10</v>
      </c>
      <c r="CK129">
        <v>14</v>
      </c>
      <c r="CL129">
        <v>20</v>
      </c>
      <c r="CM129">
        <v>26</v>
      </c>
      <c r="CN129" s="5">
        <v>4</v>
      </c>
      <c r="EA129" s="12"/>
    </row>
    <row r="130" spans="1:131" x14ac:dyDescent="0.2">
      <c r="A130" t="s">
        <v>24</v>
      </c>
      <c r="B130" t="s">
        <v>22</v>
      </c>
      <c r="C130">
        <v>285</v>
      </c>
      <c r="D130" s="5">
        <v>10.903333333333334</v>
      </c>
      <c r="E130" s="72">
        <v>0</v>
      </c>
      <c r="F130" s="72">
        <f>VLOOKUP(B130,遗传信息!$B:$F,5,FALSE)</f>
        <v>1</v>
      </c>
      <c r="G130" s="5">
        <v>25</v>
      </c>
      <c r="H130" s="5">
        <v>7.2</v>
      </c>
      <c r="I130" s="5">
        <v>7</v>
      </c>
      <c r="J130" s="5">
        <v>1505</v>
      </c>
      <c r="K130" s="72">
        <v>33.81</v>
      </c>
      <c r="L130" s="5">
        <v>87</v>
      </c>
      <c r="M130" s="5">
        <v>91</v>
      </c>
      <c r="N130" s="5">
        <v>95</v>
      </c>
      <c r="O130" s="5">
        <v>57</v>
      </c>
      <c r="P130" s="5">
        <v>76</v>
      </c>
      <c r="Q130" s="5">
        <v>87</v>
      </c>
      <c r="R130" s="5">
        <v>119</v>
      </c>
      <c r="S130" s="5">
        <v>77</v>
      </c>
      <c r="T130" s="5">
        <v>106</v>
      </c>
      <c r="U130" s="5">
        <v>115</v>
      </c>
      <c r="V130" s="5">
        <v>176</v>
      </c>
      <c r="W130" s="5">
        <v>115</v>
      </c>
      <c r="X130" s="5">
        <v>61</v>
      </c>
      <c r="Y130" s="5">
        <v>66</v>
      </c>
      <c r="Z130" s="5">
        <v>122</v>
      </c>
      <c r="AA130" s="5">
        <v>54</v>
      </c>
      <c r="AB130" s="5">
        <v>15</v>
      </c>
      <c r="AC130" s="5">
        <v>26</v>
      </c>
      <c r="AD130" s="5">
        <v>30</v>
      </c>
      <c r="AE130" s="5">
        <v>16</v>
      </c>
      <c r="AF130" s="5">
        <v>19</v>
      </c>
      <c r="AG130" s="5">
        <v>19</v>
      </c>
      <c r="AH130" s="5">
        <v>32</v>
      </c>
      <c r="AI130" s="5">
        <v>21</v>
      </c>
      <c r="AJ130" s="5">
        <v>18</v>
      </c>
      <c r="AK130" s="5">
        <v>29</v>
      </c>
      <c r="AL130" s="5">
        <v>30</v>
      </c>
      <c r="AM130" s="5">
        <v>18</v>
      </c>
      <c r="AN130" s="5">
        <v>12</v>
      </c>
      <c r="AO130" s="5">
        <v>12</v>
      </c>
      <c r="AP130" s="5">
        <v>24</v>
      </c>
      <c r="AQ130" s="5">
        <v>9</v>
      </c>
      <c r="AR130" s="5">
        <v>21</v>
      </c>
      <c r="AS130" s="5">
        <v>20</v>
      </c>
      <c r="AT130" s="5">
        <v>24</v>
      </c>
      <c r="AU130" s="5">
        <v>11</v>
      </c>
      <c r="AV130" s="5">
        <v>9</v>
      </c>
      <c r="AW130" s="5">
        <v>19</v>
      </c>
      <c r="AX130" s="5">
        <v>30</v>
      </c>
      <c r="AY130" s="5">
        <v>29</v>
      </c>
      <c r="AZ130" s="5">
        <v>25</v>
      </c>
      <c r="BA130" s="5">
        <v>24</v>
      </c>
      <c r="BB130" s="5">
        <v>41</v>
      </c>
      <c r="BC130" s="5">
        <v>29</v>
      </c>
      <c r="BD130" s="5">
        <v>13</v>
      </c>
      <c r="BE130" s="5">
        <v>15</v>
      </c>
      <c r="BF130" s="5">
        <v>29</v>
      </c>
      <c r="BG130" s="5">
        <v>20</v>
      </c>
      <c r="BH130" s="5">
        <v>31</v>
      </c>
      <c r="BI130" s="5">
        <v>24</v>
      </c>
      <c r="BJ130" s="5">
        <v>28</v>
      </c>
      <c r="BK130" s="5">
        <v>23</v>
      </c>
      <c r="BL130" s="5">
        <v>28</v>
      </c>
      <c r="BM130" s="5">
        <v>34</v>
      </c>
      <c r="BN130" s="5">
        <v>34</v>
      </c>
      <c r="BO130" s="5">
        <v>19</v>
      </c>
      <c r="BP130" s="5">
        <v>40</v>
      </c>
      <c r="BQ130" s="5">
        <v>36</v>
      </c>
      <c r="BR130" s="5">
        <v>56</v>
      </c>
      <c r="BS130" s="5">
        <v>44</v>
      </c>
      <c r="BT130" s="5">
        <v>26</v>
      </c>
      <c r="BU130" s="5">
        <v>25</v>
      </c>
      <c r="BV130" s="5">
        <v>49</v>
      </c>
      <c r="BW130" s="5">
        <v>15</v>
      </c>
      <c r="BX130" s="5">
        <v>20</v>
      </c>
      <c r="BY130" s="5">
        <v>21</v>
      </c>
      <c r="BZ130" s="5">
        <v>13</v>
      </c>
      <c r="CA130" s="5">
        <v>7</v>
      </c>
      <c r="CB130" s="5">
        <v>20</v>
      </c>
      <c r="CC130" s="5">
        <v>16</v>
      </c>
      <c r="CD130" s="5">
        <v>23</v>
      </c>
      <c r="CE130" s="5">
        <v>8</v>
      </c>
      <c r="CF130" s="5">
        <v>23</v>
      </c>
      <c r="CG130" s="5">
        <v>26</v>
      </c>
      <c r="CH130" s="5">
        <v>49</v>
      </c>
      <c r="CI130" s="5">
        <v>24</v>
      </c>
      <c r="CJ130">
        <v>10</v>
      </c>
      <c r="CK130">
        <v>14</v>
      </c>
      <c r="CL130">
        <v>20</v>
      </c>
      <c r="CM130">
        <v>26</v>
      </c>
      <c r="CN130" s="5">
        <v>2</v>
      </c>
      <c r="EA130" s="12"/>
    </row>
    <row r="131" spans="1:131" x14ac:dyDescent="0.2">
      <c r="A131" t="s">
        <v>24</v>
      </c>
      <c r="B131" t="s">
        <v>22</v>
      </c>
      <c r="C131">
        <v>285</v>
      </c>
      <c r="D131" s="5">
        <v>15.07</v>
      </c>
      <c r="E131" s="72">
        <v>0</v>
      </c>
      <c r="F131" s="72">
        <f>VLOOKUP(B131,遗传信息!$B:$F,5,FALSE)</f>
        <v>1</v>
      </c>
      <c r="G131" s="5">
        <v>25</v>
      </c>
      <c r="H131" s="5">
        <v>7.2</v>
      </c>
      <c r="I131" s="5">
        <v>7</v>
      </c>
      <c r="J131" s="5">
        <v>1505</v>
      </c>
      <c r="K131" s="72">
        <v>33.81</v>
      </c>
      <c r="L131" s="5">
        <v>87</v>
      </c>
      <c r="M131" s="5">
        <v>91</v>
      </c>
      <c r="N131" s="5">
        <v>95</v>
      </c>
      <c r="O131" s="5">
        <v>57</v>
      </c>
      <c r="P131" s="5">
        <v>76</v>
      </c>
      <c r="Q131" s="5">
        <v>87</v>
      </c>
      <c r="R131" s="5">
        <v>119</v>
      </c>
      <c r="S131" s="5">
        <v>77</v>
      </c>
      <c r="T131" s="5">
        <v>106</v>
      </c>
      <c r="U131" s="5">
        <v>115</v>
      </c>
      <c r="V131" s="5">
        <v>176</v>
      </c>
      <c r="W131" s="5">
        <v>115</v>
      </c>
      <c r="X131" s="5">
        <v>61</v>
      </c>
      <c r="Y131" s="5">
        <v>66</v>
      </c>
      <c r="Z131" s="5">
        <v>122</v>
      </c>
      <c r="AA131" s="5">
        <v>54</v>
      </c>
      <c r="AB131" s="5">
        <v>15</v>
      </c>
      <c r="AC131" s="5">
        <v>26</v>
      </c>
      <c r="AD131" s="5">
        <v>30</v>
      </c>
      <c r="AE131" s="5">
        <v>16</v>
      </c>
      <c r="AF131" s="5">
        <v>19</v>
      </c>
      <c r="AG131" s="5">
        <v>19</v>
      </c>
      <c r="AH131" s="5">
        <v>32</v>
      </c>
      <c r="AI131" s="5">
        <v>21</v>
      </c>
      <c r="AJ131" s="5">
        <v>18</v>
      </c>
      <c r="AK131" s="5">
        <v>29</v>
      </c>
      <c r="AL131" s="5">
        <v>30</v>
      </c>
      <c r="AM131" s="5">
        <v>18</v>
      </c>
      <c r="AN131" s="5">
        <v>12</v>
      </c>
      <c r="AO131" s="5">
        <v>12</v>
      </c>
      <c r="AP131" s="5">
        <v>24</v>
      </c>
      <c r="AQ131" s="5">
        <v>9</v>
      </c>
      <c r="AR131" s="5">
        <v>21</v>
      </c>
      <c r="AS131" s="5">
        <v>20</v>
      </c>
      <c r="AT131" s="5">
        <v>24</v>
      </c>
      <c r="AU131" s="5">
        <v>11</v>
      </c>
      <c r="AV131" s="5">
        <v>9</v>
      </c>
      <c r="AW131" s="5">
        <v>19</v>
      </c>
      <c r="AX131" s="5">
        <v>30</v>
      </c>
      <c r="AY131" s="5">
        <v>29</v>
      </c>
      <c r="AZ131" s="5">
        <v>25</v>
      </c>
      <c r="BA131" s="5">
        <v>24</v>
      </c>
      <c r="BB131" s="5">
        <v>41</v>
      </c>
      <c r="BC131" s="5">
        <v>29</v>
      </c>
      <c r="BD131" s="5">
        <v>13</v>
      </c>
      <c r="BE131" s="5">
        <v>15</v>
      </c>
      <c r="BF131" s="5">
        <v>29</v>
      </c>
      <c r="BG131" s="5">
        <v>20</v>
      </c>
      <c r="BH131" s="5">
        <v>31</v>
      </c>
      <c r="BI131" s="5">
        <v>24</v>
      </c>
      <c r="BJ131" s="5">
        <v>28</v>
      </c>
      <c r="BK131" s="5">
        <v>23</v>
      </c>
      <c r="BL131" s="5">
        <v>28</v>
      </c>
      <c r="BM131" s="5">
        <v>34</v>
      </c>
      <c r="BN131" s="5">
        <v>34</v>
      </c>
      <c r="BO131" s="5">
        <v>19</v>
      </c>
      <c r="BP131" s="5">
        <v>40</v>
      </c>
      <c r="BQ131" s="5">
        <v>36</v>
      </c>
      <c r="BR131" s="5">
        <v>56</v>
      </c>
      <c r="BS131" s="5">
        <v>44</v>
      </c>
      <c r="BT131" s="5">
        <v>26</v>
      </c>
      <c r="BU131" s="5">
        <v>25</v>
      </c>
      <c r="BV131" s="5">
        <v>49</v>
      </c>
      <c r="BW131" s="5">
        <v>15</v>
      </c>
      <c r="BX131" s="5">
        <v>20</v>
      </c>
      <c r="BY131" s="5">
        <v>21</v>
      </c>
      <c r="BZ131" s="5">
        <v>13</v>
      </c>
      <c r="CA131" s="5">
        <v>7</v>
      </c>
      <c r="CB131" s="5">
        <v>20</v>
      </c>
      <c r="CC131" s="5">
        <v>16</v>
      </c>
      <c r="CD131" s="5">
        <v>23</v>
      </c>
      <c r="CE131" s="5">
        <v>8</v>
      </c>
      <c r="CF131" s="5">
        <v>23</v>
      </c>
      <c r="CG131" s="5">
        <v>26</v>
      </c>
      <c r="CH131" s="5">
        <v>49</v>
      </c>
      <c r="CI131" s="5">
        <v>24</v>
      </c>
      <c r="CJ131">
        <v>10</v>
      </c>
      <c r="CK131">
        <v>14</v>
      </c>
      <c r="CL131">
        <v>20</v>
      </c>
      <c r="CM131">
        <v>26</v>
      </c>
      <c r="CN131" s="5">
        <v>3</v>
      </c>
      <c r="EA131" s="12"/>
    </row>
    <row r="132" spans="1:131" x14ac:dyDescent="0.2">
      <c r="A132" t="s">
        <v>24</v>
      </c>
      <c r="B132" t="s">
        <v>22</v>
      </c>
      <c r="C132">
        <v>285</v>
      </c>
      <c r="D132" s="5">
        <v>19.236666666666668</v>
      </c>
      <c r="E132" s="72">
        <v>0</v>
      </c>
      <c r="F132" s="72">
        <f>VLOOKUP(B132,遗传信息!$B:$F,5,FALSE)</f>
        <v>1</v>
      </c>
      <c r="G132" s="5">
        <v>25</v>
      </c>
      <c r="H132" s="5">
        <v>7.2</v>
      </c>
      <c r="I132" s="5">
        <v>7</v>
      </c>
      <c r="J132" s="5">
        <v>1505</v>
      </c>
      <c r="K132" s="72">
        <v>33.81</v>
      </c>
      <c r="L132" s="5">
        <v>87</v>
      </c>
      <c r="M132" s="5">
        <v>91</v>
      </c>
      <c r="N132" s="5">
        <v>95</v>
      </c>
      <c r="O132" s="5">
        <v>57</v>
      </c>
      <c r="P132" s="5">
        <v>76</v>
      </c>
      <c r="Q132" s="5">
        <v>87</v>
      </c>
      <c r="R132" s="5">
        <v>119</v>
      </c>
      <c r="S132" s="5">
        <v>77</v>
      </c>
      <c r="T132" s="5">
        <v>106</v>
      </c>
      <c r="U132" s="5">
        <v>115</v>
      </c>
      <c r="V132" s="5">
        <v>176</v>
      </c>
      <c r="W132" s="5">
        <v>115</v>
      </c>
      <c r="X132" s="5">
        <v>61</v>
      </c>
      <c r="Y132" s="5">
        <v>66</v>
      </c>
      <c r="Z132" s="5">
        <v>122</v>
      </c>
      <c r="AA132" s="5">
        <v>54</v>
      </c>
      <c r="AB132" s="5">
        <v>15</v>
      </c>
      <c r="AC132" s="5">
        <v>26</v>
      </c>
      <c r="AD132" s="5">
        <v>30</v>
      </c>
      <c r="AE132" s="5">
        <v>16</v>
      </c>
      <c r="AF132" s="5">
        <v>19</v>
      </c>
      <c r="AG132" s="5">
        <v>19</v>
      </c>
      <c r="AH132" s="5">
        <v>32</v>
      </c>
      <c r="AI132" s="5">
        <v>21</v>
      </c>
      <c r="AJ132" s="5">
        <v>18</v>
      </c>
      <c r="AK132" s="5">
        <v>29</v>
      </c>
      <c r="AL132" s="5">
        <v>30</v>
      </c>
      <c r="AM132" s="5">
        <v>18</v>
      </c>
      <c r="AN132" s="5">
        <v>12</v>
      </c>
      <c r="AO132" s="5">
        <v>12</v>
      </c>
      <c r="AP132" s="5">
        <v>24</v>
      </c>
      <c r="AQ132" s="5">
        <v>9</v>
      </c>
      <c r="AR132" s="5">
        <v>21</v>
      </c>
      <c r="AS132" s="5">
        <v>20</v>
      </c>
      <c r="AT132" s="5">
        <v>24</v>
      </c>
      <c r="AU132" s="5">
        <v>11</v>
      </c>
      <c r="AV132" s="5">
        <v>9</v>
      </c>
      <c r="AW132" s="5">
        <v>19</v>
      </c>
      <c r="AX132" s="5">
        <v>30</v>
      </c>
      <c r="AY132" s="5">
        <v>29</v>
      </c>
      <c r="AZ132" s="5">
        <v>25</v>
      </c>
      <c r="BA132" s="5">
        <v>24</v>
      </c>
      <c r="BB132" s="5">
        <v>41</v>
      </c>
      <c r="BC132" s="5">
        <v>29</v>
      </c>
      <c r="BD132" s="5">
        <v>13</v>
      </c>
      <c r="BE132" s="5">
        <v>15</v>
      </c>
      <c r="BF132" s="5">
        <v>29</v>
      </c>
      <c r="BG132" s="5">
        <v>20</v>
      </c>
      <c r="BH132" s="5">
        <v>31</v>
      </c>
      <c r="BI132" s="5">
        <v>24</v>
      </c>
      <c r="BJ132" s="5">
        <v>28</v>
      </c>
      <c r="BK132" s="5">
        <v>23</v>
      </c>
      <c r="BL132" s="5">
        <v>28</v>
      </c>
      <c r="BM132" s="5">
        <v>34</v>
      </c>
      <c r="BN132" s="5">
        <v>34</v>
      </c>
      <c r="BO132" s="5">
        <v>19</v>
      </c>
      <c r="BP132" s="5">
        <v>40</v>
      </c>
      <c r="BQ132" s="5">
        <v>36</v>
      </c>
      <c r="BR132" s="5">
        <v>56</v>
      </c>
      <c r="BS132" s="5">
        <v>44</v>
      </c>
      <c r="BT132" s="5">
        <v>26</v>
      </c>
      <c r="BU132" s="5">
        <v>25</v>
      </c>
      <c r="BV132" s="5">
        <v>49</v>
      </c>
      <c r="BW132" s="5">
        <v>15</v>
      </c>
      <c r="BX132" s="5">
        <v>20</v>
      </c>
      <c r="BY132" s="5">
        <v>21</v>
      </c>
      <c r="BZ132" s="5">
        <v>13</v>
      </c>
      <c r="CA132" s="5">
        <v>7</v>
      </c>
      <c r="CB132" s="5">
        <v>20</v>
      </c>
      <c r="CC132" s="5">
        <v>16</v>
      </c>
      <c r="CD132" s="5">
        <v>23</v>
      </c>
      <c r="CE132" s="5">
        <v>8</v>
      </c>
      <c r="CF132" s="5">
        <v>23</v>
      </c>
      <c r="CG132" s="5">
        <v>26</v>
      </c>
      <c r="CH132" s="5">
        <v>49</v>
      </c>
      <c r="CI132" s="5">
        <v>24</v>
      </c>
      <c r="CJ132">
        <v>10</v>
      </c>
      <c r="CK132">
        <v>14</v>
      </c>
      <c r="CL132">
        <v>20</v>
      </c>
      <c r="CM132">
        <v>26</v>
      </c>
      <c r="CN132" s="5">
        <v>4</v>
      </c>
      <c r="EA132" s="12"/>
    </row>
    <row r="133" spans="1:131" x14ac:dyDescent="0.2">
      <c r="A133" t="s">
        <v>24</v>
      </c>
      <c r="B133" t="s">
        <v>22</v>
      </c>
      <c r="C133">
        <v>300</v>
      </c>
      <c r="D133" s="5">
        <v>41.201428571428572</v>
      </c>
      <c r="E133" s="72">
        <v>0</v>
      </c>
      <c r="F133" s="72">
        <f>VLOOKUP(B133,遗传信息!$B:$F,5,FALSE)</f>
        <v>1</v>
      </c>
      <c r="G133" s="5">
        <v>25</v>
      </c>
      <c r="H133" s="5">
        <v>7.2</v>
      </c>
      <c r="I133" s="5">
        <v>7</v>
      </c>
      <c r="J133" s="5">
        <v>1505</v>
      </c>
      <c r="K133" s="72">
        <v>33.81</v>
      </c>
      <c r="L133" s="5">
        <v>87</v>
      </c>
      <c r="M133" s="5">
        <v>91</v>
      </c>
      <c r="N133" s="5">
        <v>95</v>
      </c>
      <c r="O133" s="5">
        <v>57</v>
      </c>
      <c r="P133" s="5">
        <v>76</v>
      </c>
      <c r="Q133" s="5">
        <v>87</v>
      </c>
      <c r="R133" s="5">
        <v>119</v>
      </c>
      <c r="S133" s="5">
        <v>77</v>
      </c>
      <c r="T133" s="5">
        <v>106</v>
      </c>
      <c r="U133" s="5">
        <v>115</v>
      </c>
      <c r="V133" s="5">
        <v>176</v>
      </c>
      <c r="W133" s="5">
        <v>115</v>
      </c>
      <c r="X133" s="5">
        <v>61</v>
      </c>
      <c r="Y133" s="5">
        <v>66</v>
      </c>
      <c r="Z133" s="5">
        <v>122</v>
      </c>
      <c r="AA133" s="5">
        <v>54</v>
      </c>
      <c r="AB133" s="5">
        <v>15</v>
      </c>
      <c r="AC133" s="5">
        <v>26</v>
      </c>
      <c r="AD133" s="5">
        <v>30</v>
      </c>
      <c r="AE133" s="5">
        <v>16</v>
      </c>
      <c r="AF133" s="5">
        <v>19</v>
      </c>
      <c r="AG133" s="5">
        <v>19</v>
      </c>
      <c r="AH133" s="5">
        <v>32</v>
      </c>
      <c r="AI133" s="5">
        <v>21</v>
      </c>
      <c r="AJ133" s="5">
        <v>18</v>
      </c>
      <c r="AK133" s="5">
        <v>29</v>
      </c>
      <c r="AL133" s="5">
        <v>30</v>
      </c>
      <c r="AM133" s="5">
        <v>18</v>
      </c>
      <c r="AN133" s="5">
        <v>12</v>
      </c>
      <c r="AO133" s="5">
        <v>12</v>
      </c>
      <c r="AP133" s="5">
        <v>24</v>
      </c>
      <c r="AQ133" s="5">
        <v>9</v>
      </c>
      <c r="AR133" s="5">
        <v>21</v>
      </c>
      <c r="AS133" s="5">
        <v>20</v>
      </c>
      <c r="AT133" s="5">
        <v>24</v>
      </c>
      <c r="AU133" s="5">
        <v>11</v>
      </c>
      <c r="AV133" s="5">
        <v>9</v>
      </c>
      <c r="AW133" s="5">
        <v>19</v>
      </c>
      <c r="AX133" s="5">
        <v>30</v>
      </c>
      <c r="AY133" s="5">
        <v>29</v>
      </c>
      <c r="AZ133" s="5">
        <v>25</v>
      </c>
      <c r="BA133" s="5">
        <v>24</v>
      </c>
      <c r="BB133" s="5">
        <v>41</v>
      </c>
      <c r="BC133" s="5">
        <v>29</v>
      </c>
      <c r="BD133" s="5">
        <v>13</v>
      </c>
      <c r="BE133" s="5">
        <v>15</v>
      </c>
      <c r="BF133" s="5">
        <v>29</v>
      </c>
      <c r="BG133" s="5">
        <v>20</v>
      </c>
      <c r="BH133" s="5">
        <v>31</v>
      </c>
      <c r="BI133" s="5">
        <v>24</v>
      </c>
      <c r="BJ133" s="5">
        <v>28</v>
      </c>
      <c r="BK133" s="5">
        <v>23</v>
      </c>
      <c r="BL133" s="5">
        <v>28</v>
      </c>
      <c r="BM133" s="5">
        <v>34</v>
      </c>
      <c r="BN133" s="5">
        <v>34</v>
      </c>
      <c r="BO133" s="5">
        <v>19</v>
      </c>
      <c r="BP133" s="5">
        <v>40</v>
      </c>
      <c r="BQ133" s="5">
        <v>36</v>
      </c>
      <c r="BR133" s="5">
        <v>56</v>
      </c>
      <c r="BS133" s="5">
        <v>44</v>
      </c>
      <c r="BT133" s="5">
        <v>26</v>
      </c>
      <c r="BU133" s="5">
        <v>25</v>
      </c>
      <c r="BV133" s="5">
        <v>49</v>
      </c>
      <c r="BW133" s="5">
        <v>15</v>
      </c>
      <c r="BX133" s="5">
        <v>20</v>
      </c>
      <c r="BY133" s="5">
        <v>21</v>
      </c>
      <c r="BZ133" s="5">
        <v>13</v>
      </c>
      <c r="CA133" s="5">
        <v>7</v>
      </c>
      <c r="CB133" s="5">
        <v>20</v>
      </c>
      <c r="CC133" s="5">
        <v>16</v>
      </c>
      <c r="CD133" s="5">
        <v>23</v>
      </c>
      <c r="CE133" s="5">
        <v>8</v>
      </c>
      <c r="CF133" s="5">
        <v>23</v>
      </c>
      <c r="CG133" s="5">
        <v>26</v>
      </c>
      <c r="CH133" s="5">
        <v>49</v>
      </c>
      <c r="CI133" s="5">
        <v>24</v>
      </c>
      <c r="CJ133">
        <v>10</v>
      </c>
      <c r="CK133">
        <v>14</v>
      </c>
      <c r="CL133">
        <v>20</v>
      </c>
      <c r="CM133">
        <v>26</v>
      </c>
      <c r="CN133" s="5">
        <v>2</v>
      </c>
      <c r="EA133" s="12"/>
    </row>
    <row r="134" spans="1:131" x14ac:dyDescent="0.2">
      <c r="A134" t="s">
        <v>24</v>
      </c>
      <c r="B134" t="s">
        <v>22</v>
      </c>
      <c r="C134">
        <v>300</v>
      </c>
      <c r="D134" s="5">
        <v>55.487142857142857</v>
      </c>
      <c r="E134" s="72">
        <v>0</v>
      </c>
      <c r="F134" s="72">
        <f>VLOOKUP(B134,遗传信息!$B:$F,5,FALSE)</f>
        <v>1</v>
      </c>
      <c r="G134" s="5">
        <v>25</v>
      </c>
      <c r="H134" s="5">
        <v>7.2</v>
      </c>
      <c r="I134" s="5">
        <v>7</v>
      </c>
      <c r="J134" s="5">
        <v>1505</v>
      </c>
      <c r="K134" s="72">
        <v>33.81</v>
      </c>
      <c r="L134" s="5">
        <v>87</v>
      </c>
      <c r="M134" s="5">
        <v>91</v>
      </c>
      <c r="N134" s="5">
        <v>95</v>
      </c>
      <c r="O134" s="5">
        <v>57</v>
      </c>
      <c r="P134" s="5">
        <v>76</v>
      </c>
      <c r="Q134" s="5">
        <v>87</v>
      </c>
      <c r="R134" s="5">
        <v>119</v>
      </c>
      <c r="S134" s="5">
        <v>77</v>
      </c>
      <c r="T134" s="5">
        <v>106</v>
      </c>
      <c r="U134" s="5">
        <v>115</v>
      </c>
      <c r="V134" s="5">
        <v>176</v>
      </c>
      <c r="W134" s="5">
        <v>115</v>
      </c>
      <c r="X134" s="5">
        <v>61</v>
      </c>
      <c r="Y134" s="5">
        <v>66</v>
      </c>
      <c r="Z134" s="5">
        <v>122</v>
      </c>
      <c r="AA134" s="5">
        <v>54</v>
      </c>
      <c r="AB134" s="5">
        <v>15</v>
      </c>
      <c r="AC134" s="5">
        <v>26</v>
      </c>
      <c r="AD134" s="5">
        <v>30</v>
      </c>
      <c r="AE134" s="5">
        <v>16</v>
      </c>
      <c r="AF134" s="5">
        <v>19</v>
      </c>
      <c r="AG134" s="5">
        <v>19</v>
      </c>
      <c r="AH134" s="5">
        <v>32</v>
      </c>
      <c r="AI134" s="5">
        <v>21</v>
      </c>
      <c r="AJ134" s="5">
        <v>18</v>
      </c>
      <c r="AK134" s="5">
        <v>29</v>
      </c>
      <c r="AL134" s="5">
        <v>30</v>
      </c>
      <c r="AM134" s="5">
        <v>18</v>
      </c>
      <c r="AN134" s="5">
        <v>12</v>
      </c>
      <c r="AO134" s="5">
        <v>12</v>
      </c>
      <c r="AP134" s="5">
        <v>24</v>
      </c>
      <c r="AQ134" s="5">
        <v>9</v>
      </c>
      <c r="AR134" s="5">
        <v>21</v>
      </c>
      <c r="AS134" s="5">
        <v>20</v>
      </c>
      <c r="AT134" s="5">
        <v>24</v>
      </c>
      <c r="AU134" s="5">
        <v>11</v>
      </c>
      <c r="AV134" s="5">
        <v>9</v>
      </c>
      <c r="AW134" s="5">
        <v>19</v>
      </c>
      <c r="AX134" s="5">
        <v>30</v>
      </c>
      <c r="AY134" s="5">
        <v>29</v>
      </c>
      <c r="AZ134" s="5">
        <v>25</v>
      </c>
      <c r="BA134" s="5">
        <v>24</v>
      </c>
      <c r="BB134" s="5">
        <v>41</v>
      </c>
      <c r="BC134" s="5">
        <v>29</v>
      </c>
      <c r="BD134" s="5">
        <v>13</v>
      </c>
      <c r="BE134" s="5">
        <v>15</v>
      </c>
      <c r="BF134" s="5">
        <v>29</v>
      </c>
      <c r="BG134" s="5">
        <v>20</v>
      </c>
      <c r="BH134" s="5">
        <v>31</v>
      </c>
      <c r="BI134" s="5">
        <v>24</v>
      </c>
      <c r="BJ134" s="5">
        <v>28</v>
      </c>
      <c r="BK134" s="5">
        <v>23</v>
      </c>
      <c r="BL134" s="5">
        <v>28</v>
      </c>
      <c r="BM134" s="5">
        <v>34</v>
      </c>
      <c r="BN134" s="5">
        <v>34</v>
      </c>
      <c r="BO134" s="5">
        <v>19</v>
      </c>
      <c r="BP134" s="5">
        <v>40</v>
      </c>
      <c r="BQ134" s="5">
        <v>36</v>
      </c>
      <c r="BR134" s="5">
        <v>56</v>
      </c>
      <c r="BS134" s="5">
        <v>44</v>
      </c>
      <c r="BT134" s="5">
        <v>26</v>
      </c>
      <c r="BU134" s="5">
        <v>25</v>
      </c>
      <c r="BV134" s="5">
        <v>49</v>
      </c>
      <c r="BW134" s="5">
        <v>15</v>
      </c>
      <c r="BX134" s="5">
        <v>20</v>
      </c>
      <c r="BY134" s="5">
        <v>21</v>
      </c>
      <c r="BZ134" s="5">
        <v>13</v>
      </c>
      <c r="CA134" s="5">
        <v>7</v>
      </c>
      <c r="CB134" s="5">
        <v>20</v>
      </c>
      <c r="CC134" s="5">
        <v>16</v>
      </c>
      <c r="CD134" s="5">
        <v>23</v>
      </c>
      <c r="CE134" s="5">
        <v>8</v>
      </c>
      <c r="CF134" s="5">
        <v>23</v>
      </c>
      <c r="CG134" s="5">
        <v>26</v>
      </c>
      <c r="CH134" s="5">
        <v>49</v>
      </c>
      <c r="CI134" s="5">
        <v>24</v>
      </c>
      <c r="CJ134">
        <v>10</v>
      </c>
      <c r="CK134">
        <v>14</v>
      </c>
      <c r="CL134">
        <v>20</v>
      </c>
      <c r="CM134">
        <v>26</v>
      </c>
      <c r="CN134" s="5">
        <v>3</v>
      </c>
      <c r="EA134" s="12"/>
    </row>
    <row r="135" spans="1:131" x14ac:dyDescent="0.2">
      <c r="A135" t="s">
        <v>24</v>
      </c>
      <c r="B135" t="s">
        <v>22</v>
      </c>
      <c r="C135">
        <v>300</v>
      </c>
      <c r="D135" s="5">
        <v>69.772857142857134</v>
      </c>
      <c r="E135" s="72">
        <v>0</v>
      </c>
      <c r="F135" s="72">
        <f>VLOOKUP(B135,遗传信息!$B:$F,5,FALSE)</f>
        <v>1</v>
      </c>
      <c r="G135" s="5">
        <v>25</v>
      </c>
      <c r="H135" s="5">
        <v>7.2</v>
      </c>
      <c r="I135" s="5">
        <v>7</v>
      </c>
      <c r="J135" s="5">
        <v>1505</v>
      </c>
      <c r="K135" s="72">
        <v>33.81</v>
      </c>
      <c r="L135" s="5">
        <v>87</v>
      </c>
      <c r="M135" s="5">
        <v>91</v>
      </c>
      <c r="N135" s="5">
        <v>95</v>
      </c>
      <c r="O135" s="5">
        <v>57</v>
      </c>
      <c r="P135" s="5">
        <v>76</v>
      </c>
      <c r="Q135" s="5">
        <v>87</v>
      </c>
      <c r="R135" s="5">
        <v>119</v>
      </c>
      <c r="S135" s="5">
        <v>77</v>
      </c>
      <c r="T135" s="5">
        <v>106</v>
      </c>
      <c r="U135" s="5">
        <v>115</v>
      </c>
      <c r="V135" s="5">
        <v>176</v>
      </c>
      <c r="W135" s="5">
        <v>115</v>
      </c>
      <c r="X135" s="5">
        <v>61</v>
      </c>
      <c r="Y135" s="5">
        <v>66</v>
      </c>
      <c r="Z135" s="5">
        <v>122</v>
      </c>
      <c r="AA135" s="5">
        <v>54</v>
      </c>
      <c r="AB135" s="5">
        <v>15</v>
      </c>
      <c r="AC135" s="5">
        <v>26</v>
      </c>
      <c r="AD135" s="5">
        <v>30</v>
      </c>
      <c r="AE135" s="5">
        <v>16</v>
      </c>
      <c r="AF135" s="5">
        <v>19</v>
      </c>
      <c r="AG135" s="5">
        <v>19</v>
      </c>
      <c r="AH135" s="5">
        <v>32</v>
      </c>
      <c r="AI135" s="5">
        <v>21</v>
      </c>
      <c r="AJ135" s="5">
        <v>18</v>
      </c>
      <c r="AK135" s="5">
        <v>29</v>
      </c>
      <c r="AL135" s="5">
        <v>30</v>
      </c>
      <c r="AM135" s="5">
        <v>18</v>
      </c>
      <c r="AN135" s="5">
        <v>12</v>
      </c>
      <c r="AO135" s="5">
        <v>12</v>
      </c>
      <c r="AP135" s="5">
        <v>24</v>
      </c>
      <c r="AQ135" s="5">
        <v>9</v>
      </c>
      <c r="AR135" s="5">
        <v>21</v>
      </c>
      <c r="AS135" s="5">
        <v>20</v>
      </c>
      <c r="AT135" s="5">
        <v>24</v>
      </c>
      <c r="AU135" s="5">
        <v>11</v>
      </c>
      <c r="AV135" s="5">
        <v>9</v>
      </c>
      <c r="AW135" s="5">
        <v>19</v>
      </c>
      <c r="AX135" s="5">
        <v>30</v>
      </c>
      <c r="AY135" s="5">
        <v>29</v>
      </c>
      <c r="AZ135" s="5">
        <v>25</v>
      </c>
      <c r="BA135" s="5">
        <v>24</v>
      </c>
      <c r="BB135" s="5">
        <v>41</v>
      </c>
      <c r="BC135" s="5">
        <v>29</v>
      </c>
      <c r="BD135" s="5">
        <v>13</v>
      </c>
      <c r="BE135" s="5">
        <v>15</v>
      </c>
      <c r="BF135" s="5">
        <v>29</v>
      </c>
      <c r="BG135" s="5">
        <v>20</v>
      </c>
      <c r="BH135" s="5">
        <v>31</v>
      </c>
      <c r="BI135" s="5">
        <v>24</v>
      </c>
      <c r="BJ135" s="5">
        <v>28</v>
      </c>
      <c r="BK135" s="5">
        <v>23</v>
      </c>
      <c r="BL135" s="5">
        <v>28</v>
      </c>
      <c r="BM135" s="5">
        <v>34</v>
      </c>
      <c r="BN135" s="5">
        <v>34</v>
      </c>
      <c r="BO135" s="5">
        <v>19</v>
      </c>
      <c r="BP135" s="5">
        <v>40</v>
      </c>
      <c r="BQ135" s="5">
        <v>36</v>
      </c>
      <c r="BR135" s="5">
        <v>56</v>
      </c>
      <c r="BS135" s="5">
        <v>44</v>
      </c>
      <c r="BT135" s="5">
        <v>26</v>
      </c>
      <c r="BU135" s="5">
        <v>25</v>
      </c>
      <c r="BV135" s="5">
        <v>49</v>
      </c>
      <c r="BW135" s="5">
        <v>15</v>
      </c>
      <c r="BX135" s="5">
        <v>20</v>
      </c>
      <c r="BY135" s="5">
        <v>21</v>
      </c>
      <c r="BZ135" s="5">
        <v>13</v>
      </c>
      <c r="CA135" s="5">
        <v>7</v>
      </c>
      <c r="CB135" s="5">
        <v>20</v>
      </c>
      <c r="CC135" s="5">
        <v>16</v>
      </c>
      <c r="CD135" s="5">
        <v>23</v>
      </c>
      <c r="CE135" s="5">
        <v>8</v>
      </c>
      <c r="CF135" s="5">
        <v>23</v>
      </c>
      <c r="CG135" s="5">
        <v>26</v>
      </c>
      <c r="CH135" s="5">
        <v>49</v>
      </c>
      <c r="CI135" s="5">
        <v>24</v>
      </c>
      <c r="CJ135">
        <v>10</v>
      </c>
      <c r="CK135">
        <v>14</v>
      </c>
      <c r="CL135">
        <v>20</v>
      </c>
      <c r="CM135">
        <v>26</v>
      </c>
      <c r="CN135" s="5">
        <v>4</v>
      </c>
      <c r="EA135" s="12"/>
    </row>
    <row r="136" spans="1:131" x14ac:dyDescent="0.2">
      <c r="A136" t="s">
        <v>26</v>
      </c>
      <c r="B136" t="s">
        <v>25</v>
      </c>
      <c r="C136">
        <v>222</v>
      </c>
      <c r="D136" s="5">
        <v>8.1042857142857141</v>
      </c>
      <c r="E136" s="72">
        <v>0</v>
      </c>
      <c r="F136" s="72">
        <f>VLOOKUP(B136,遗传信息!$B:$F,5,FALSE)</f>
        <v>1</v>
      </c>
      <c r="G136" s="5">
        <v>25</v>
      </c>
      <c r="H136" s="5">
        <v>7.2</v>
      </c>
      <c r="I136" s="5">
        <v>7</v>
      </c>
      <c r="J136" s="5">
        <v>989</v>
      </c>
      <c r="K136" s="72">
        <v>67.14</v>
      </c>
      <c r="L136" s="5">
        <v>86</v>
      </c>
      <c r="M136" s="5">
        <v>61</v>
      </c>
      <c r="N136" s="5">
        <v>74</v>
      </c>
      <c r="O136" s="5">
        <v>47</v>
      </c>
      <c r="P136" s="5">
        <v>52</v>
      </c>
      <c r="Q136" s="5">
        <v>46</v>
      </c>
      <c r="R136" s="5">
        <v>64</v>
      </c>
      <c r="S136" s="5">
        <v>50</v>
      </c>
      <c r="T136" s="5">
        <v>78</v>
      </c>
      <c r="U136" s="5">
        <v>66</v>
      </c>
      <c r="V136" s="5">
        <v>83</v>
      </c>
      <c r="W136" s="5">
        <v>67</v>
      </c>
      <c r="X136" s="5">
        <v>52</v>
      </c>
      <c r="Y136" s="5">
        <v>39</v>
      </c>
      <c r="Z136" s="5">
        <v>73</v>
      </c>
      <c r="AA136" s="5">
        <v>50</v>
      </c>
      <c r="AB136" s="5">
        <v>22</v>
      </c>
      <c r="AC136" s="5">
        <v>25</v>
      </c>
      <c r="AD136" s="5">
        <v>26</v>
      </c>
      <c r="AE136" s="5">
        <v>12</v>
      </c>
      <c r="AF136" s="5">
        <v>11</v>
      </c>
      <c r="AG136" s="5">
        <v>14</v>
      </c>
      <c r="AH136" s="5">
        <v>20</v>
      </c>
      <c r="AI136" s="5">
        <v>16</v>
      </c>
      <c r="AJ136" s="5">
        <v>18</v>
      </c>
      <c r="AK136" s="5">
        <v>22</v>
      </c>
      <c r="AL136" s="5">
        <v>18</v>
      </c>
      <c r="AM136" s="5">
        <v>16</v>
      </c>
      <c r="AN136" s="5">
        <v>11</v>
      </c>
      <c r="AO136" s="5">
        <v>10</v>
      </c>
      <c r="AP136" s="5">
        <v>15</v>
      </c>
      <c r="AQ136" s="5">
        <v>11</v>
      </c>
      <c r="AR136" s="5">
        <v>17</v>
      </c>
      <c r="AS136" s="5">
        <v>11</v>
      </c>
      <c r="AT136" s="5">
        <v>13</v>
      </c>
      <c r="AU136" s="5">
        <v>11</v>
      </c>
      <c r="AV136" s="5">
        <v>10</v>
      </c>
      <c r="AW136" s="5">
        <v>9</v>
      </c>
      <c r="AX136" s="5">
        <v>16</v>
      </c>
      <c r="AY136" s="5">
        <v>11</v>
      </c>
      <c r="AZ136" s="5">
        <v>11</v>
      </c>
      <c r="BA136" s="5">
        <v>20</v>
      </c>
      <c r="BB136" s="5">
        <v>20</v>
      </c>
      <c r="BC136" s="5">
        <v>13</v>
      </c>
      <c r="BD136" s="5">
        <v>9</v>
      </c>
      <c r="BE136" s="5">
        <v>7</v>
      </c>
      <c r="BF136" s="5">
        <v>18</v>
      </c>
      <c r="BG136" s="5">
        <v>16</v>
      </c>
      <c r="BH136" s="5">
        <v>26</v>
      </c>
      <c r="BI136" s="5">
        <v>16</v>
      </c>
      <c r="BJ136" s="5">
        <v>19</v>
      </c>
      <c r="BK136" s="5">
        <v>17</v>
      </c>
      <c r="BL136" s="5">
        <v>23</v>
      </c>
      <c r="BM136" s="5">
        <v>11</v>
      </c>
      <c r="BN136" s="5">
        <v>19</v>
      </c>
      <c r="BO136" s="5">
        <v>13</v>
      </c>
      <c r="BP136" s="5">
        <v>26</v>
      </c>
      <c r="BQ136" s="5">
        <v>12</v>
      </c>
      <c r="BR136" s="5">
        <v>22</v>
      </c>
      <c r="BS136" s="5">
        <v>23</v>
      </c>
      <c r="BT136" s="5">
        <v>16</v>
      </c>
      <c r="BU136" s="5">
        <v>12</v>
      </c>
      <c r="BV136" s="5">
        <v>27</v>
      </c>
      <c r="BW136" s="5">
        <v>12</v>
      </c>
      <c r="BX136" s="5">
        <v>21</v>
      </c>
      <c r="BY136" s="5">
        <v>9</v>
      </c>
      <c r="BZ136" s="5">
        <v>15</v>
      </c>
      <c r="CA136" s="5">
        <v>7</v>
      </c>
      <c r="CB136" s="5">
        <v>8</v>
      </c>
      <c r="CC136" s="5">
        <v>12</v>
      </c>
      <c r="CD136" s="5">
        <v>9</v>
      </c>
      <c r="CE136" s="5">
        <v>10</v>
      </c>
      <c r="CF136" s="5">
        <v>23</v>
      </c>
      <c r="CG136" s="5">
        <v>12</v>
      </c>
      <c r="CH136" s="5">
        <v>23</v>
      </c>
      <c r="CI136" s="5">
        <v>15</v>
      </c>
      <c r="CJ136">
        <v>16</v>
      </c>
      <c r="CK136">
        <v>10</v>
      </c>
      <c r="CL136">
        <v>13</v>
      </c>
      <c r="CM136">
        <v>25</v>
      </c>
      <c r="CN136" s="5">
        <v>2</v>
      </c>
      <c r="EA136" s="12"/>
    </row>
    <row r="137" spans="1:131" x14ac:dyDescent="0.2">
      <c r="A137" t="s">
        <v>26</v>
      </c>
      <c r="B137" t="s">
        <v>25</v>
      </c>
      <c r="C137">
        <v>222</v>
      </c>
      <c r="D137" s="5">
        <v>10.961428571428572</v>
      </c>
      <c r="E137" s="72">
        <v>0</v>
      </c>
      <c r="F137" s="72">
        <f>VLOOKUP(B137,遗传信息!$B:$F,5,FALSE)</f>
        <v>1</v>
      </c>
      <c r="G137" s="5">
        <v>25</v>
      </c>
      <c r="H137" s="5">
        <v>7.2</v>
      </c>
      <c r="I137" s="5">
        <v>7</v>
      </c>
      <c r="J137" s="5">
        <v>989</v>
      </c>
      <c r="K137" s="72">
        <v>67.14</v>
      </c>
      <c r="L137" s="5">
        <v>86</v>
      </c>
      <c r="M137" s="5">
        <v>61</v>
      </c>
      <c r="N137" s="5">
        <v>74</v>
      </c>
      <c r="O137" s="5">
        <v>47</v>
      </c>
      <c r="P137" s="5">
        <v>52</v>
      </c>
      <c r="Q137" s="5">
        <v>46</v>
      </c>
      <c r="R137" s="5">
        <v>64</v>
      </c>
      <c r="S137" s="5">
        <v>50</v>
      </c>
      <c r="T137" s="5">
        <v>78</v>
      </c>
      <c r="U137" s="5">
        <v>66</v>
      </c>
      <c r="V137" s="5">
        <v>83</v>
      </c>
      <c r="W137" s="5">
        <v>67</v>
      </c>
      <c r="X137" s="5">
        <v>52</v>
      </c>
      <c r="Y137" s="5">
        <v>39</v>
      </c>
      <c r="Z137" s="5">
        <v>73</v>
      </c>
      <c r="AA137" s="5">
        <v>50</v>
      </c>
      <c r="AB137" s="5">
        <v>22</v>
      </c>
      <c r="AC137" s="5">
        <v>25</v>
      </c>
      <c r="AD137" s="5">
        <v>26</v>
      </c>
      <c r="AE137" s="5">
        <v>12</v>
      </c>
      <c r="AF137" s="5">
        <v>11</v>
      </c>
      <c r="AG137" s="5">
        <v>14</v>
      </c>
      <c r="AH137" s="5">
        <v>20</v>
      </c>
      <c r="AI137" s="5">
        <v>16</v>
      </c>
      <c r="AJ137" s="5">
        <v>18</v>
      </c>
      <c r="AK137" s="5">
        <v>22</v>
      </c>
      <c r="AL137" s="5">
        <v>18</v>
      </c>
      <c r="AM137" s="5">
        <v>16</v>
      </c>
      <c r="AN137" s="5">
        <v>11</v>
      </c>
      <c r="AO137" s="5">
        <v>10</v>
      </c>
      <c r="AP137" s="5">
        <v>15</v>
      </c>
      <c r="AQ137" s="5">
        <v>11</v>
      </c>
      <c r="AR137" s="5">
        <v>17</v>
      </c>
      <c r="AS137" s="5">
        <v>11</v>
      </c>
      <c r="AT137" s="5">
        <v>13</v>
      </c>
      <c r="AU137" s="5">
        <v>11</v>
      </c>
      <c r="AV137" s="5">
        <v>10</v>
      </c>
      <c r="AW137" s="5">
        <v>9</v>
      </c>
      <c r="AX137" s="5">
        <v>16</v>
      </c>
      <c r="AY137" s="5">
        <v>11</v>
      </c>
      <c r="AZ137" s="5">
        <v>11</v>
      </c>
      <c r="BA137" s="5">
        <v>20</v>
      </c>
      <c r="BB137" s="5">
        <v>20</v>
      </c>
      <c r="BC137" s="5">
        <v>13</v>
      </c>
      <c r="BD137" s="5">
        <v>9</v>
      </c>
      <c r="BE137" s="5">
        <v>7</v>
      </c>
      <c r="BF137" s="5">
        <v>18</v>
      </c>
      <c r="BG137" s="5">
        <v>16</v>
      </c>
      <c r="BH137" s="5">
        <v>26</v>
      </c>
      <c r="BI137" s="5">
        <v>16</v>
      </c>
      <c r="BJ137" s="5">
        <v>19</v>
      </c>
      <c r="BK137" s="5">
        <v>17</v>
      </c>
      <c r="BL137" s="5">
        <v>23</v>
      </c>
      <c r="BM137" s="5">
        <v>11</v>
      </c>
      <c r="BN137" s="5">
        <v>19</v>
      </c>
      <c r="BO137" s="5">
        <v>13</v>
      </c>
      <c r="BP137" s="5">
        <v>26</v>
      </c>
      <c r="BQ137" s="5">
        <v>12</v>
      </c>
      <c r="BR137" s="5">
        <v>22</v>
      </c>
      <c r="BS137" s="5">
        <v>23</v>
      </c>
      <c r="BT137" s="5">
        <v>16</v>
      </c>
      <c r="BU137" s="5">
        <v>12</v>
      </c>
      <c r="BV137" s="5">
        <v>27</v>
      </c>
      <c r="BW137" s="5">
        <v>12</v>
      </c>
      <c r="BX137" s="5">
        <v>21</v>
      </c>
      <c r="BY137" s="5">
        <v>9</v>
      </c>
      <c r="BZ137" s="5">
        <v>15</v>
      </c>
      <c r="CA137" s="5">
        <v>7</v>
      </c>
      <c r="CB137" s="5">
        <v>8</v>
      </c>
      <c r="CC137" s="5">
        <v>12</v>
      </c>
      <c r="CD137" s="5">
        <v>9</v>
      </c>
      <c r="CE137" s="5">
        <v>10</v>
      </c>
      <c r="CF137" s="5">
        <v>23</v>
      </c>
      <c r="CG137" s="5">
        <v>12</v>
      </c>
      <c r="CH137" s="5">
        <v>23</v>
      </c>
      <c r="CI137" s="5">
        <v>15</v>
      </c>
      <c r="CJ137">
        <v>16</v>
      </c>
      <c r="CK137">
        <v>10</v>
      </c>
      <c r="CL137">
        <v>13</v>
      </c>
      <c r="CM137">
        <v>25</v>
      </c>
      <c r="CN137" s="5">
        <v>3</v>
      </c>
      <c r="EA137" s="12"/>
    </row>
    <row r="138" spans="1:131" x14ac:dyDescent="0.2">
      <c r="A138" t="s">
        <v>26</v>
      </c>
      <c r="B138" t="s">
        <v>25</v>
      </c>
      <c r="C138">
        <v>222</v>
      </c>
      <c r="D138" s="5">
        <v>13.818571428571429</v>
      </c>
      <c r="E138" s="72">
        <v>0</v>
      </c>
      <c r="F138" s="72">
        <f>VLOOKUP(B138,遗传信息!$B:$F,5,FALSE)</f>
        <v>1</v>
      </c>
      <c r="G138" s="5">
        <v>25</v>
      </c>
      <c r="H138" s="5">
        <v>7.2</v>
      </c>
      <c r="I138" s="5">
        <v>7</v>
      </c>
      <c r="J138" s="5">
        <v>989</v>
      </c>
      <c r="K138" s="72">
        <v>67.14</v>
      </c>
      <c r="L138" s="5">
        <v>86</v>
      </c>
      <c r="M138" s="5">
        <v>61</v>
      </c>
      <c r="N138" s="5">
        <v>74</v>
      </c>
      <c r="O138" s="5">
        <v>47</v>
      </c>
      <c r="P138" s="5">
        <v>52</v>
      </c>
      <c r="Q138" s="5">
        <v>46</v>
      </c>
      <c r="R138" s="5">
        <v>64</v>
      </c>
      <c r="S138" s="5">
        <v>50</v>
      </c>
      <c r="T138" s="5">
        <v>78</v>
      </c>
      <c r="U138" s="5">
        <v>66</v>
      </c>
      <c r="V138" s="5">
        <v>83</v>
      </c>
      <c r="W138" s="5">
        <v>67</v>
      </c>
      <c r="X138" s="5">
        <v>52</v>
      </c>
      <c r="Y138" s="5">
        <v>39</v>
      </c>
      <c r="Z138" s="5">
        <v>73</v>
      </c>
      <c r="AA138" s="5">
        <v>50</v>
      </c>
      <c r="AB138" s="5">
        <v>22</v>
      </c>
      <c r="AC138" s="5">
        <v>25</v>
      </c>
      <c r="AD138" s="5">
        <v>26</v>
      </c>
      <c r="AE138" s="5">
        <v>12</v>
      </c>
      <c r="AF138" s="5">
        <v>11</v>
      </c>
      <c r="AG138" s="5">
        <v>14</v>
      </c>
      <c r="AH138" s="5">
        <v>20</v>
      </c>
      <c r="AI138" s="5">
        <v>16</v>
      </c>
      <c r="AJ138" s="5">
        <v>18</v>
      </c>
      <c r="AK138" s="5">
        <v>22</v>
      </c>
      <c r="AL138" s="5">
        <v>18</v>
      </c>
      <c r="AM138" s="5">
        <v>16</v>
      </c>
      <c r="AN138" s="5">
        <v>11</v>
      </c>
      <c r="AO138" s="5">
        <v>10</v>
      </c>
      <c r="AP138" s="5">
        <v>15</v>
      </c>
      <c r="AQ138" s="5">
        <v>11</v>
      </c>
      <c r="AR138" s="5">
        <v>17</v>
      </c>
      <c r="AS138" s="5">
        <v>11</v>
      </c>
      <c r="AT138" s="5">
        <v>13</v>
      </c>
      <c r="AU138" s="5">
        <v>11</v>
      </c>
      <c r="AV138" s="5">
        <v>10</v>
      </c>
      <c r="AW138" s="5">
        <v>9</v>
      </c>
      <c r="AX138" s="5">
        <v>16</v>
      </c>
      <c r="AY138" s="5">
        <v>11</v>
      </c>
      <c r="AZ138" s="5">
        <v>11</v>
      </c>
      <c r="BA138" s="5">
        <v>20</v>
      </c>
      <c r="BB138" s="5">
        <v>20</v>
      </c>
      <c r="BC138" s="5">
        <v>13</v>
      </c>
      <c r="BD138" s="5">
        <v>9</v>
      </c>
      <c r="BE138" s="5">
        <v>7</v>
      </c>
      <c r="BF138" s="5">
        <v>18</v>
      </c>
      <c r="BG138" s="5">
        <v>16</v>
      </c>
      <c r="BH138" s="5">
        <v>26</v>
      </c>
      <c r="BI138" s="5">
        <v>16</v>
      </c>
      <c r="BJ138" s="5">
        <v>19</v>
      </c>
      <c r="BK138" s="5">
        <v>17</v>
      </c>
      <c r="BL138" s="5">
        <v>23</v>
      </c>
      <c r="BM138" s="5">
        <v>11</v>
      </c>
      <c r="BN138" s="5">
        <v>19</v>
      </c>
      <c r="BO138" s="5">
        <v>13</v>
      </c>
      <c r="BP138" s="5">
        <v>26</v>
      </c>
      <c r="BQ138" s="5">
        <v>12</v>
      </c>
      <c r="BR138" s="5">
        <v>22</v>
      </c>
      <c r="BS138" s="5">
        <v>23</v>
      </c>
      <c r="BT138" s="5">
        <v>16</v>
      </c>
      <c r="BU138" s="5">
        <v>12</v>
      </c>
      <c r="BV138" s="5">
        <v>27</v>
      </c>
      <c r="BW138" s="5">
        <v>12</v>
      </c>
      <c r="BX138" s="5">
        <v>21</v>
      </c>
      <c r="BY138" s="5">
        <v>9</v>
      </c>
      <c r="BZ138" s="5">
        <v>15</v>
      </c>
      <c r="CA138" s="5">
        <v>7</v>
      </c>
      <c r="CB138" s="5">
        <v>8</v>
      </c>
      <c r="CC138" s="5">
        <v>12</v>
      </c>
      <c r="CD138" s="5">
        <v>9</v>
      </c>
      <c r="CE138" s="5">
        <v>10</v>
      </c>
      <c r="CF138" s="5">
        <v>23</v>
      </c>
      <c r="CG138" s="5">
        <v>12</v>
      </c>
      <c r="CH138" s="5">
        <v>23</v>
      </c>
      <c r="CI138" s="5">
        <v>15</v>
      </c>
      <c r="CJ138">
        <v>16</v>
      </c>
      <c r="CK138">
        <v>10</v>
      </c>
      <c r="CL138">
        <v>13</v>
      </c>
      <c r="CM138">
        <v>25</v>
      </c>
      <c r="CN138" s="5">
        <v>4</v>
      </c>
      <c r="EA138" s="12"/>
    </row>
    <row r="139" spans="1:131" x14ac:dyDescent="0.2">
      <c r="A139" t="s">
        <v>26</v>
      </c>
      <c r="B139" t="s">
        <v>25</v>
      </c>
      <c r="C139">
        <v>254</v>
      </c>
      <c r="D139" s="5">
        <v>4.5014285714285709</v>
      </c>
      <c r="E139" s="72">
        <v>0</v>
      </c>
      <c r="F139" s="72">
        <f>VLOOKUP(B139,遗传信息!$B:$F,5,FALSE)</f>
        <v>1</v>
      </c>
      <c r="G139" s="5">
        <v>25</v>
      </c>
      <c r="H139" s="5">
        <v>7.2</v>
      </c>
      <c r="I139" s="5">
        <v>7</v>
      </c>
      <c r="J139" s="5">
        <v>989</v>
      </c>
      <c r="K139" s="72">
        <v>67.14</v>
      </c>
      <c r="L139" s="5">
        <v>86</v>
      </c>
      <c r="M139" s="5">
        <v>61</v>
      </c>
      <c r="N139" s="5">
        <v>74</v>
      </c>
      <c r="O139" s="5">
        <v>47</v>
      </c>
      <c r="P139" s="5">
        <v>52</v>
      </c>
      <c r="Q139" s="5">
        <v>46</v>
      </c>
      <c r="R139" s="5">
        <v>64</v>
      </c>
      <c r="S139" s="5">
        <v>50</v>
      </c>
      <c r="T139" s="5">
        <v>78</v>
      </c>
      <c r="U139" s="5">
        <v>66</v>
      </c>
      <c r="V139" s="5">
        <v>83</v>
      </c>
      <c r="W139" s="5">
        <v>67</v>
      </c>
      <c r="X139" s="5">
        <v>52</v>
      </c>
      <c r="Y139" s="5">
        <v>39</v>
      </c>
      <c r="Z139" s="5">
        <v>73</v>
      </c>
      <c r="AA139" s="5">
        <v>50</v>
      </c>
      <c r="AB139" s="5">
        <v>22</v>
      </c>
      <c r="AC139" s="5">
        <v>25</v>
      </c>
      <c r="AD139" s="5">
        <v>26</v>
      </c>
      <c r="AE139" s="5">
        <v>12</v>
      </c>
      <c r="AF139" s="5">
        <v>11</v>
      </c>
      <c r="AG139" s="5">
        <v>14</v>
      </c>
      <c r="AH139" s="5">
        <v>20</v>
      </c>
      <c r="AI139" s="5">
        <v>16</v>
      </c>
      <c r="AJ139" s="5">
        <v>18</v>
      </c>
      <c r="AK139" s="5">
        <v>22</v>
      </c>
      <c r="AL139" s="5">
        <v>18</v>
      </c>
      <c r="AM139" s="5">
        <v>16</v>
      </c>
      <c r="AN139" s="5">
        <v>11</v>
      </c>
      <c r="AO139" s="5">
        <v>10</v>
      </c>
      <c r="AP139" s="5">
        <v>15</v>
      </c>
      <c r="AQ139" s="5">
        <v>11</v>
      </c>
      <c r="AR139" s="5">
        <v>17</v>
      </c>
      <c r="AS139" s="5">
        <v>11</v>
      </c>
      <c r="AT139" s="5">
        <v>13</v>
      </c>
      <c r="AU139" s="5">
        <v>11</v>
      </c>
      <c r="AV139" s="5">
        <v>10</v>
      </c>
      <c r="AW139" s="5">
        <v>9</v>
      </c>
      <c r="AX139" s="5">
        <v>16</v>
      </c>
      <c r="AY139" s="5">
        <v>11</v>
      </c>
      <c r="AZ139" s="5">
        <v>11</v>
      </c>
      <c r="BA139" s="5">
        <v>20</v>
      </c>
      <c r="BB139" s="5">
        <v>20</v>
      </c>
      <c r="BC139" s="5">
        <v>13</v>
      </c>
      <c r="BD139" s="5">
        <v>9</v>
      </c>
      <c r="BE139" s="5">
        <v>7</v>
      </c>
      <c r="BF139" s="5">
        <v>18</v>
      </c>
      <c r="BG139" s="5">
        <v>16</v>
      </c>
      <c r="BH139" s="5">
        <v>26</v>
      </c>
      <c r="BI139" s="5">
        <v>16</v>
      </c>
      <c r="BJ139" s="5">
        <v>19</v>
      </c>
      <c r="BK139" s="5">
        <v>17</v>
      </c>
      <c r="BL139" s="5">
        <v>23</v>
      </c>
      <c r="BM139" s="5">
        <v>11</v>
      </c>
      <c r="BN139" s="5">
        <v>19</v>
      </c>
      <c r="BO139" s="5">
        <v>13</v>
      </c>
      <c r="BP139" s="5">
        <v>26</v>
      </c>
      <c r="BQ139" s="5">
        <v>12</v>
      </c>
      <c r="BR139" s="5">
        <v>22</v>
      </c>
      <c r="BS139" s="5">
        <v>23</v>
      </c>
      <c r="BT139" s="5">
        <v>16</v>
      </c>
      <c r="BU139" s="5">
        <v>12</v>
      </c>
      <c r="BV139" s="5">
        <v>27</v>
      </c>
      <c r="BW139" s="5">
        <v>12</v>
      </c>
      <c r="BX139" s="5">
        <v>21</v>
      </c>
      <c r="BY139" s="5">
        <v>9</v>
      </c>
      <c r="BZ139" s="5">
        <v>15</v>
      </c>
      <c r="CA139" s="5">
        <v>7</v>
      </c>
      <c r="CB139" s="5">
        <v>8</v>
      </c>
      <c r="CC139" s="5">
        <v>12</v>
      </c>
      <c r="CD139" s="5">
        <v>9</v>
      </c>
      <c r="CE139" s="5">
        <v>10</v>
      </c>
      <c r="CF139" s="5">
        <v>23</v>
      </c>
      <c r="CG139" s="5">
        <v>12</v>
      </c>
      <c r="CH139" s="5">
        <v>23</v>
      </c>
      <c r="CI139" s="5">
        <v>15</v>
      </c>
      <c r="CJ139">
        <v>16</v>
      </c>
      <c r="CK139">
        <v>10</v>
      </c>
      <c r="CL139">
        <v>13</v>
      </c>
      <c r="CM139">
        <v>25</v>
      </c>
      <c r="CN139" s="5">
        <v>2</v>
      </c>
      <c r="EA139" s="12"/>
    </row>
    <row r="140" spans="1:131" x14ac:dyDescent="0.2">
      <c r="A140" t="s">
        <v>26</v>
      </c>
      <c r="B140" t="s">
        <v>25</v>
      </c>
      <c r="C140">
        <v>254</v>
      </c>
      <c r="D140" s="5">
        <v>6.2871428571428565</v>
      </c>
      <c r="E140" s="72">
        <v>0</v>
      </c>
      <c r="F140" s="72">
        <f>VLOOKUP(B140,遗传信息!$B:$F,5,FALSE)</f>
        <v>1</v>
      </c>
      <c r="G140" s="5">
        <v>25</v>
      </c>
      <c r="H140" s="5">
        <v>7.2</v>
      </c>
      <c r="I140" s="5">
        <v>7</v>
      </c>
      <c r="J140" s="5">
        <v>989</v>
      </c>
      <c r="K140" s="72">
        <v>67.14</v>
      </c>
      <c r="L140" s="5">
        <v>86</v>
      </c>
      <c r="M140" s="5">
        <v>61</v>
      </c>
      <c r="N140" s="5">
        <v>74</v>
      </c>
      <c r="O140" s="5">
        <v>47</v>
      </c>
      <c r="P140" s="5">
        <v>52</v>
      </c>
      <c r="Q140" s="5">
        <v>46</v>
      </c>
      <c r="R140" s="5">
        <v>64</v>
      </c>
      <c r="S140" s="5">
        <v>50</v>
      </c>
      <c r="T140" s="5">
        <v>78</v>
      </c>
      <c r="U140" s="5">
        <v>66</v>
      </c>
      <c r="V140" s="5">
        <v>83</v>
      </c>
      <c r="W140" s="5">
        <v>67</v>
      </c>
      <c r="X140" s="5">
        <v>52</v>
      </c>
      <c r="Y140" s="5">
        <v>39</v>
      </c>
      <c r="Z140" s="5">
        <v>73</v>
      </c>
      <c r="AA140" s="5">
        <v>50</v>
      </c>
      <c r="AB140" s="5">
        <v>22</v>
      </c>
      <c r="AC140" s="5">
        <v>25</v>
      </c>
      <c r="AD140" s="5">
        <v>26</v>
      </c>
      <c r="AE140" s="5">
        <v>12</v>
      </c>
      <c r="AF140" s="5">
        <v>11</v>
      </c>
      <c r="AG140" s="5">
        <v>14</v>
      </c>
      <c r="AH140" s="5">
        <v>20</v>
      </c>
      <c r="AI140" s="5">
        <v>16</v>
      </c>
      <c r="AJ140" s="5">
        <v>18</v>
      </c>
      <c r="AK140" s="5">
        <v>22</v>
      </c>
      <c r="AL140" s="5">
        <v>18</v>
      </c>
      <c r="AM140" s="5">
        <v>16</v>
      </c>
      <c r="AN140" s="5">
        <v>11</v>
      </c>
      <c r="AO140" s="5">
        <v>10</v>
      </c>
      <c r="AP140" s="5">
        <v>15</v>
      </c>
      <c r="AQ140" s="5">
        <v>11</v>
      </c>
      <c r="AR140" s="5">
        <v>17</v>
      </c>
      <c r="AS140" s="5">
        <v>11</v>
      </c>
      <c r="AT140" s="5">
        <v>13</v>
      </c>
      <c r="AU140" s="5">
        <v>11</v>
      </c>
      <c r="AV140" s="5">
        <v>10</v>
      </c>
      <c r="AW140" s="5">
        <v>9</v>
      </c>
      <c r="AX140" s="5">
        <v>16</v>
      </c>
      <c r="AY140" s="5">
        <v>11</v>
      </c>
      <c r="AZ140" s="5">
        <v>11</v>
      </c>
      <c r="BA140" s="5">
        <v>20</v>
      </c>
      <c r="BB140" s="5">
        <v>20</v>
      </c>
      <c r="BC140" s="5">
        <v>13</v>
      </c>
      <c r="BD140" s="5">
        <v>9</v>
      </c>
      <c r="BE140" s="5">
        <v>7</v>
      </c>
      <c r="BF140" s="5">
        <v>18</v>
      </c>
      <c r="BG140" s="5">
        <v>16</v>
      </c>
      <c r="BH140" s="5">
        <v>26</v>
      </c>
      <c r="BI140" s="5">
        <v>16</v>
      </c>
      <c r="BJ140" s="5">
        <v>19</v>
      </c>
      <c r="BK140" s="5">
        <v>17</v>
      </c>
      <c r="BL140" s="5">
        <v>23</v>
      </c>
      <c r="BM140" s="5">
        <v>11</v>
      </c>
      <c r="BN140" s="5">
        <v>19</v>
      </c>
      <c r="BO140" s="5">
        <v>13</v>
      </c>
      <c r="BP140" s="5">
        <v>26</v>
      </c>
      <c r="BQ140" s="5">
        <v>12</v>
      </c>
      <c r="BR140" s="5">
        <v>22</v>
      </c>
      <c r="BS140" s="5">
        <v>23</v>
      </c>
      <c r="BT140" s="5">
        <v>16</v>
      </c>
      <c r="BU140" s="5">
        <v>12</v>
      </c>
      <c r="BV140" s="5">
        <v>27</v>
      </c>
      <c r="BW140" s="5">
        <v>12</v>
      </c>
      <c r="BX140" s="5">
        <v>21</v>
      </c>
      <c r="BY140" s="5">
        <v>9</v>
      </c>
      <c r="BZ140" s="5">
        <v>15</v>
      </c>
      <c r="CA140" s="5">
        <v>7</v>
      </c>
      <c r="CB140" s="5">
        <v>8</v>
      </c>
      <c r="CC140" s="5">
        <v>12</v>
      </c>
      <c r="CD140" s="5">
        <v>9</v>
      </c>
      <c r="CE140" s="5">
        <v>10</v>
      </c>
      <c r="CF140" s="5">
        <v>23</v>
      </c>
      <c r="CG140" s="5">
        <v>12</v>
      </c>
      <c r="CH140" s="5">
        <v>23</v>
      </c>
      <c r="CI140" s="5">
        <v>15</v>
      </c>
      <c r="CJ140">
        <v>16</v>
      </c>
      <c r="CK140">
        <v>10</v>
      </c>
      <c r="CL140">
        <v>13</v>
      </c>
      <c r="CM140">
        <v>25</v>
      </c>
      <c r="CN140" s="5">
        <v>3</v>
      </c>
      <c r="EA140" s="12"/>
    </row>
    <row r="141" spans="1:131" x14ac:dyDescent="0.2">
      <c r="A141" t="s">
        <v>26</v>
      </c>
      <c r="B141" t="s">
        <v>25</v>
      </c>
      <c r="C141">
        <v>254</v>
      </c>
      <c r="D141" s="5">
        <v>8.0728571428571421</v>
      </c>
      <c r="E141" s="72">
        <v>0</v>
      </c>
      <c r="F141" s="72">
        <f>VLOOKUP(B141,遗传信息!$B:$F,5,FALSE)</f>
        <v>1</v>
      </c>
      <c r="G141" s="5">
        <v>25</v>
      </c>
      <c r="H141" s="5">
        <v>7.2</v>
      </c>
      <c r="I141" s="5">
        <v>7</v>
      </c>
      <c r="J141" s="5">
        <v>989</v>
      </c>
      <c r="K141" s="72">
        <v>67.14</v>
      </c>
      <c r="L141" s="5">
        <v>86</v>
      </c>
      <c r="M141" s="5">
        <v>61</v>
      </c>
      <c r="N141" s="5">
        <v>74</v>
      </c>
      <c r="O141" s="5">
        <v>47</v>
      </c>
      <c r="P141" s="5">
        <v>52</v>
      </c>
      <c r="Q141" s="5">
        <v>46</v>
      </c>
      <c r="R141" s="5">
        <v>64</v>
      </c>
      <c r="S141" s="5">
        <v>50</v>
      </c>
      <c r="T141" s="5">
        <v>78</v>
      </c>
      <c r="U141" s="5">
        <v>66</v>
      </c>
      <c r="V141" s="5">
        <v>83</v>
      </c>
      <c r="W141" s="5">
        <v>67</v>
      </c>
      <c r="X141" s="5">
        <v>52</v>
      </c>
      <c r="Y141" s="5">
        <v>39</v>
      </c>
      <c r="Z141" s="5">
        <v>73</v>
      </c>
      <c r="AA141" s="5">
        <v>50</v>
      </c>
      <c r="AB141" s="5">
        <v>22</v>
      </c>
      <c r="AC141" s="5">
        <v>25</v>
      </c>
      <c r="AD141" s="5">
        <v>26</v>
      </c>
      <c r="AE141" s="5">
        <v>12</v>
      </c>
      <c r="AF141" s="5">
        <v>11</v>
      </c>
      <c r="AG141" s="5">
        <v>14</v>
      </c>
      <c r="AH141" s="5">
        <v>20</v>
      </c>
      <c r="AI141" s="5">
        <v>16</v>
      </c>
      <c r="AJ141" s="5">
        <v>18</v>
      </c>
      <c r="AK141" s="5">
        <v>22</v>
      </c>
      <c r="AL141" s="5">
        <v>18</v>
      </c>
      <c r="AM141" s="5">
        <v>16</v>
      </c>
      <c r="AN141" s="5">
        <v>11</v>
      </c>
      <c r="AO141" s="5">
        <v>10</v>
      </c>
      <c r="AP141" s="5">
        <v>15</v>
      </c>
      <c r="AQ141" s="5">
        <v>11</v>
      </c>
      <c r="AR141" s="5">
        <v>17</v>
      </c>
      <c r="AS141" s="5">
        <v>11</v>
      </c>
      <c r="AT141" s="5">
        <v>13</v>
      </c>
      <c r="AU141" s="5">
        <v>11</v>
      </c>
      <c r="AV141" s="5">
        <v>10</v>
      </c>
      <c r="AW141" s="5">
        <v>9</v>
      </c>
      <c r="AX141" s="5">
        <v>16</v>
      </c>
      <c r="AY141" s="5">
        <v>11</v>
      </c>
      <c r="AZ141" s="5">
        <v>11</v>
      </c>
      <c r="BA141" s="5">
        <v>20</v>
      </c>
      <c r="BB141" s="5">
        <v>20</v>
      </c>
      <c r="BC141" s="5">
        <v>13</v>
      </c>
      <c r="BD141" s="5">
        <v>9</v>
      </c>
      <c r="BE141" s="5">
        <v>7</v>
      </c>
      <c r="BF141" s="5">
        <v>18</v>
      </c>
      <c r="BG141" s="5">
        <v>16</v>
      </c>
      <c r="BH141" s="5">
        <v>26</v>
      </c>
      <c r="BI141" s="5">
        <v>16</v>
      </c>
      <c r="BJ141" s="5">
        <v>19</v>
      </c>
      <c r="BK141" s="5">
        <v>17</v>
      </c>
      <c r="BL141" s="5">
        <v>23</v>
      </c>
      <c r="BM141" s="5">
        <v>11</v>
      </c>
      <c r="BN141" s="5">
        <v>19</v>
      </c>
      <c r="BO141" s="5">
        <v>13</v>
      </c>
      <c r="BP141" s="5">
        <v>26</v>
      </c>
      <c r="BQ141" s="5">
        <v>12</v>
      </c>
      <c r="BR141" s="5">
        <v>22</v>
      </c>
      <c r="BS141" s="5">
        <v>23</v>
      </c>
      <c r="BT141" s="5">
        <v>16</v>
      </c>
      <c r="BU141" s="5">
        <v>12</v>
      </c>
      <c r="BV141" s="5">
        <v>27</v>
      </c>
      <c r="BW141" s="5">
        <v>12</v>
      </c>
      <c r="BX141" s="5">
        <v>21</v>
      </c>
      <c r="BY141" s="5">
        <v>9</v>
      </c>
      <c r="BZ141" s="5">
        <v>15</v>
      </c>
      <c r="CA141" s="5">
        <v>7</v>
      </c>
      <c r="CB141" s="5">
        <v>8</v>
      </c>
      <c r="CC141" s="5">
        <v>12</v>
      </c>
      <c r="CD141" s="5">
        <v>9</v>
      </c>
      <c r="CE141" s="5">
        <v>10</v>
      </c>
      <c r="CF141" s="5">
        <v>23</v>
      </c>
      <c r="CG141" s="5">
        <v>12</v>
      </c>
      <c r="CH141" s="5">
        <v>23</v>
      </c>
      <c r="CI141" s="5">
        <v>15</v>
      </c>
      <c r="CJ141">
        <v>16</v>
      </c>
      <c r="CK141">
        <v>10</v>
      </c>
      <c r="CL141">
        <v>13</v>
      </c>
      <c r="CM141">
        <v>25</v>
      </c>
      <c r="CN141" s="5">
        <v>4</v>
      </c>
      <c r="EA141" s="12"/>
    </row>
    <row r="142" spans="1:131" x14ac:dyDescent="0.2">
      <c r="A142" t="s">
        <v>26</v>
      </c>
      <c r="B142" t="s">
        <v>25</v>
      </c>
      <c r="C142">
        <v>265</v>
      </c>
      <c r="D142" s="5">
        <v>4.4987719298245619</v>
      </c>
      <c r="E142" s="72">
        <v>0</v>
      </c>
      <c r="F142" s="72">
        <f>VLOOKUP(B142,遗传信息!$B:$F,5,FALSE)</f>
        <v>1</v>
      </c>
      <c r="G142" s="5">
        <v>25</v>
      </c>
      <c r="H142" s="5">
        <v>7.2</v>
      </c>
      <c r="I142" s="5">
        <v>7</v>
      </c>
      <c r="J142" s="5">
        <v>989</v>
      </c>
      <c r="K142" s="72">
        <v>67.14</v>
      </c>
      <c r="L142" s="5">
        <v>86</v>
      </c>
      <c r="M142" s="5">
        <v>61</v>
      </c>
      <c r="N142" s="5">
        <v>74</v>
      </c>
      <c r="O142" s="5">
        <v>47</v>
      </c>
      <c r="P142" s="5">
        <v>52</v>
      </c>
      <c r="Q142" s="5">
        <v>46</v>
      </c>
      <c r="R142" s="5">
        <v>64</v>
      </c>
      <c r="S142" s="5">
        <v>50</v>
      </c>
      <c r="T142" s="5">
        <v>78</v>
      </c>
      <c r="U142" s="5">
        <v>66</v>
      </c>
      <c r="V142" s="5">
        <v>83</v>
      </c>
      <c r="W142" s="5">
        <v>67</v>
      </c>
      <c r="X142" s="5">
        <v>52</v>
      </c>
      <c r="Y142" s="5">
        <v>39</v>
      </c>
      <c r="Z142" s="5">
        <v>73</v>
      </c>
      <c r="AA142" s="5">
        <v>50</v>
      </c>
      <c r="AB142" s="5">
        <v>22</v>
      </c>
      <c r="AC142" s="5">
        <v>25</v>
      </c>
      <c r="AD142" s="5">
        <v>26</v>
      </c>
      <c r="AE142" s="5">
        <v>12</v>
      </c>
      <c r="AF142" s="5">
        <v>11</v>
      </c>
      <c r="AG142" s="5">
        <v>14</v>
      </c>
      <c r="AH142" s="5">
        <v>20</v>
      </c>
      <c r="AI142" s="5">
        <v>16</v>
      </c>
      <c r="AJ142" s="5">
        <v>18</v>
      </c>
      <c r="AK142" s="5">
        <v>22</v>
      </c>
      <c r="AL142" s="5">
        <v>18</v>
      </c>
      <c r="AM142" s="5">
        <v>16</v>
      </c>
      <c r="AN142" s="5">
        <v>11</v>
      </c>
      <c r="AO142" s="5">
        <v>10</v>
      </c>
      <c r="AP142" s="5">
        <v>15</v>
      </c>
      <c r="AQ142" s="5">
        <v>11</v>
      </c>
      <c r="AR142" s="5">
        <v>17</v>
      </c>
      <c r="AS142" s="5">
        <v>11</v>
      </c>
      <c r="AT142" s="5">
        <v>13</v>
      </c>
      <c r="AU142" s="5">
        <v>11</v>
      </c>
      <c r="AV142" s="5">
        <v>10</v>
      </c>
      <c r="AW142" s="5">
        <v>9</v>
      </c>
      <c r="AX142" s="5">
        <v>16</v>
      </c>
      <c r="AY142" s="5">
        <v>11</v>
      </c>
      <c r="AZ142" s="5">
        <v>11</v>
      </c>
      <c r="BA142" s="5">
        <v>20</v>
      </c>
      <c r="BB142" s="5">
        <v>20</v>
      </c>
      <c r="BC142" s="5">
        <v>13</v>
      </c>
      <c r="BD142" s="5">
        <v>9</v>
      </c>
      <c r="BE142" s="5">
        <v>7</v>
      </c>
      <c r="BF142" s="5">
        <v>18</v>
      </c>
      <c r="BG142" s="5">
        <v>16</v>
      </c>
      <c r="BH142" s="5">
        <v>26</v>
      </c>
      <c r="BI142" s="5">
        <v>16</v>
      </c>
      <c r="BJ142" s="5">
        <v>19</v>
      </c>
      <c r="BK142" s="5">
        <v>17</v>
      </c>
      <c r="BL142" s="5">
        <v>23</v>
      </c>
      <c r="BM142" s="5">
        <v>11</v>
      </c>
      <c r="BN142" s="5">
        <v>19</v>
      </c>
      <c r="BO142" s="5">
        <v>13</v>
      </c>
      <c r="BP142" s="5">
        <v>26</v>
      </c>
      <c r="BQ142" s="5">
        <v>12</v>
      </c>
      <c r="BR142" s="5">
        <v>22</v>
      </c>
      <c r="BS142" s="5">
        <v>23</v>
      </c>
      <c r="BT142" s="5">
        <v>16</v>
      </c>
      <c r="BU142" s="5">
        <v>12</v>
      </c>
      <c r="BV142" s="5">
        <v>27</v>
      </c>
      <c r="BW142" s="5">
        <v>12</v>
      </c>
      <c r="BX142" s="5">
        <v>21</v>
      </c>
      <c r="BY142" s="5">
        <v>9</v>
      </c>
      <c r="BZ142" s="5">
        <v>15</v>
      </c>
      <c r="CA142" s="5">
        <v>7</v>
      </c>
      <c r="CB142" s="5">
        <v>8</v>
      </c>
      <c r="CC142" s="5">
        <v>12</v>
      </c>
      <c r="CD142" s="5">
        <v>9</v>
      </c>
      <c r="CE142" s="5">
        <v>10</v>
      </c>
      <c r="CF142" s="5">
        <v>23</v>
      </c>
      <c r="CG142" s="5">
        <v>12</v>
      </c>
      <c r="CH142" s="5">
        <v>23</v>
      </c>
      <c r="CI142" s="5">
        <v>15</v>
      </c>
      <c r="CJ142">
        <v>16</v>
      </c>
      <c r="CK142">
        <v>10</v>
      </c>
      <c r="CL142">
        <v>13</v>
      </c>
      <c r="CM142">
        <v>25</v>
      </c>
      <c r="CN142" s="5">
        <v>2</v>
      </c>
      <c r="EA142" s="12"/>
    </row>
    <row r="143" spans="1:131" x14ac:dyDescent="0.2">
      <c r="A143" t="s">
        <v>26</v>
      </c>
      <c r="B143" t="s">
        <v>25</v>
      </c>
      <c r="C143">
        <v>265</v>
      </c>
      <c r="D143" s="5">
        <v>6.1931578947368422</v>
      </c>
      <c r="E143" s="72">
        <v>0</v>
      </c>
      <c r="F143" s="72">
        <f>VLOOKUP(B143,遗传信息!$B:$F,5,FALSE)</f>
        <v>1</v>
      </c>
      <c r="G143" s="5">
        <v>25</v>
      </c>
      <c r="H143" s="5">
        <v>7.2</v>
      </c>
      <c r="I143" s="5">
        <v>7</v>
      </c>
      <c r="J143" s="5">
        <v>989</v>
      </c>
      <c r="K143" s="72">
        <v>67.14</v>
      </c>
      <c r="L143" s="5">
        <v>86</v>
      </c>
      <c r="M143" s="5">
        <v>61</v>
      </c>
      <c r="N143" s="5">
        <v>74</v>
      </c>
      <c r="O143" s="5">
        <v>47</v>
      </c>
      <c r="P143" s="5">
        <v>52</v>
      </c>
      <c r="Q143" s="5">
        <v>46</v>
      </c>
      <c r="R143" s="5">
        <v>64</v>
      </c>
      <c r="S143" s="5">
        <v>50</v>
      </c>
      <c r="T143" s="5">
        <v>78</v>
      </c>
      <c r="U143" s="5">
        <v>66</v>
      </c>
      <c r="V143" s="5">
        <v>83</v>
      </c>
      <c r="W143" s="5">
        <v>67</v>
      </c>
      <c r="X143" s="5">
        <v>52</v>
      </c>
      <c r="Y143" s="5">
        <v>39</v>
      </c>
      <c r="Z143" s="5">
        <v>73</v>
      </c>
      <c r="AA143" s="5">
        <v>50</v>
      </c>
      <c r="AB143" s="5">
        <v>22</v>
      </c>
      <c r="AC143" s="5">
        <v>25</v>
      </c>
      <c r="AD143" s="5">
        <v>26</v>
      </c>
      <c r="AE143" s="5">
        <v>12</v>
      </c>
      <c r="AF143" s="5">
        <v>11</v>
      </c>
      <c r="AG143" s="5">
        <v>14</v>
      </c>
      <c r="AH143" s="5">
        <v>20</v>
      </c>
      <c r="AI143" s="5">
        <v>16</v>
      </c>
      <c r="AJ143" s="5">
        <v>18</v>
      </c>
      <c r="AK143" s="5">
        <v>22</v>
      </c>
      <c r="AL143" s="5">
        <v>18</v>
      </c>
      <c r="AM143" s="5">
        <v>16</v>
      </c>
      <c r="AN143" s="5">
        <v>11</v>
      </c>
      <c r="AO143" s="5">
        <v>10</v>
      </c>
      <c r="AP143" s="5">
        <v>15</v>
      </c>
      <c r="AQ143" s="5">
        <v>11</v>
      </c>
      <c r="AR143" s="5">
        <v>17</v>
      </c>
      <c r="AS143" s="5">
        <v>11</v>
      </c>
      <c r="AT143" s="5">
        <v>13</v>
      </c>
      <c r="AU143" s="5">
        <v>11</v>
      </c>
      <c r="AV143" s="5">
        <v>10</v>
      </c>
      <c r="AW143" s="5">
        <v>9</v>
      </c>
      <c r="AX143" s="5">
        <v>16</v>
      </c>
      <c r="AY143" s="5">
        <v>11</v>
      </c>
      <c r="AZ143" s="5">
        <v>11</v>
      </c>
      <c r="BA143" s="5">
        <v>20</v>
      </c>
      <c r="BB143" s="5">
        <v>20</v>
      </c>
      <c r="BC143" s="5">
        <v>13</v>
      </c>
      <c r="BD143" s="5">
        <v>9</v>
      </c>
      <c r="BE143" s="5">
        <v>7</v>
      </c>
      <c r="BF143" s="5">
        <v>18</v>
      </c>
      <c r="BG143" s="5">
        <v>16</v>
      </c>
      <c r="BH143" s="5">
        <v>26</v>
      </c>
      <c r="BI143" s="5">
        <v>16</v>
      </c>
      <c r="BJ143" s="5">
        <v>19</v>
      </c>
      <c r="BK143" s="5">
        <v>17</v>
      </c>
      <c r="BL143" s="5">
        <v>23</v>
      </c>
      <c r="BM143" s="5">
        <v>11</v>
      </c>
      <c r="BN143" s="5">
        <v>19</v>
      </c>
      <c r="BO143" s="5">
        <v>13</v>
      </c>
      <c r="BP143" s="5">
        <v>26</v>
      </c>
      <c r="BQ143" s="5">
        <v>12</v>
      </c>
      <c r="BR143" s="5">
        <v>22</v>
      </c>
      <c r="BS143" s="5">
        <v>23</v>
      </c>
      <c r="BT143" s="5">
        <v>16</v>
      </c>
      <c r="BU143" s="5">
        <v>12</v>
      </c>
      <c r="BV143" s="5">
        <v>27</v>
      </c>
      <c r="BW143" s="5">
        <v>12</v>
      </c>
      <c r="BX143" s="5">
        <v>21</v>
      </c>
      <c r="BY143" s="5">
        <v>9</v>
      </c>
      <c r="BZ143" s="5">
        <v>15</v>
      </c>
      <c r="CA143" s="5">
        <v>7</v>
      </c>
      <c r="CB143" s="5">
        <v>8</v>
      </c>
      <c r="CC143" s="5">
        <v>12</v>
      </c>
      <c r="CD143" s="5">
        <v>9</v>
      </c>
      <c r="CE143" s="5">
        <v>10</v>
      </c>
      <c r="CF143" s="5">
        <v>23</v>
      </c>
      <c r="CG143" s="5">
        <v>12</v>
      </c>
      <c r="CH143" s="5">
        <v>23</v>
      </c>
      <c r="CI143" s="5">
        <v>15</v>
      </c>
      <c r="CJ143">
        <v>16</v>
      </c>
      <c r="CK143">
        <v>10</v>
      </c>
      <c r="CL143">
        <v>13</v>
      </c>
      <c r="CM143">
        <v>25</v>
      </c>
      <c r="CN143" s="5">
        <v>3</v>
      </c>
      <c r="EA143" s="12"/>
    </row>
    <row r="144" spans="1:131" x14ac:dyDescent="0.2">
      <c r="A144" t="s">
        <v>26</v>
      </c>
      <c r="B144" t="s">
        <v>25</v>
      </c>
      <c r="C144">
        <v>265</v>
      </c>
      <c r="D144" s="5">
        <v>7.947543859649123</v>
      </c>
      <c r="E144" s="72">
        <v>0</v>
      </c>
      <c r="F144" s="72">
        <f>VLOOKUP(B144,遗传信息!$B:$F,5,FALSE)</f>
        <v>1</v>
      </c>
      <c r="G144" s="5">
        <v>25</v>
      </c>
      <c r="H144" s="5">
        <v>7.2</v>
      </c>
      <c r="I144" s="5">
        <v>7</v>
      </c>
      <c r="J144" s="5">
        <v>989</v>
      </c>
      <c r="K144" s="72">
        <v>67.14</v>
      </c>
      <c r="L144" s="5">
        <v>86</v>
      </c>
      <c r="M144" s="5">
        <v>61</v>
      </c>
      <c r="N144" s="5">
        <v>74</v>
      </c>
      <c r="O144" s="5">
        <v>47</v>
      </c>
      <c r="P144" s="5">
        <v>52</v>
      </c>
      <c r="Q144" s="5">
        <v>46</v>
      </c>
      <c r="R144" s="5">
        <v>64</v>
      </c>
      <c r="S144" s="5">
        <v>50</v>
      </c>
      <c r="T144" s="5">
        <v>78</v>
      </c>
      <c r="U144" s="5">
        <v>66</v>
      </c>
      <c r="V144" s="5">
        <v>83</v>
      </c>
      <c r="W144" s="5">
        <v>67</v>
      </c>
      <c r="X144" s="5">
        <v>52</v>
      </c>
      <c r="Y144" s="5">
        <v>39</v>
      </c>
      <c r="Z144" s="5">
        <v>73</v>
      </c>
      <c r="AA144" s="5">
        <v>50</v>
      </c>
      <c r="AB144" s="5">
        <v>22</v>
      </c>
      <c r="AC144" s="5">
        <v>25</v>
      </c>
      <c r="AD144" s="5">
        <v>26</v>
      </c>
      <c r="AE144" s="5">
        <v>12</v>
      </c>
      <c r="AF144" s="5">
        <v>11</v>
      </c>
      <c r="AG144" s="5">
        <v>14</v>
      </c>
      <c r="AH144" s="5">
        <v>20</v>
      </c>
      <c r="AI144" s="5">
        <v>16</v>
      </c>
      <c r="AJ144" s="5">
        <v>18</v>
      </c>
      <c r="AK144" s="5">
        <v>22</v>
      </c>
      <c r="AL144" s="5">
        <v>18</v>
      </c>
      <c r="AM144" s="5">
        <v>16</v>
      </c>
      <c r="AN144" s="5">
        <v>11</v>
      </c>
      <c r="AO144" s="5">
        <v>10</v>
      </c>
      <c r="AP144" s="5">
        <v>15</v>
      </c>
      <c r="AQ144" s="5">
        <v>11</v>
      </c>
      <c r="AR144" s="5">
        <v>17</v>
      </c>
      <c r="AS144" s="5">
        <v>11</v>
      </c>
      <c r="AT144" s="5">
        <v>13</v>
      </c>
      <c r="AU144" s="5">
        <v>11</v>
      </c>
      <c r="AV144" s="5">
        <v>10</v>
      </c>
      <c r="AW144" s="5">
        <v>9</v>
      </c>
      <c r="AX144" s="5">
        <v>16</v>
      </c>
      <c r="AY144" s="5">
        <v>11</v>
      </c>
      <c r="AZ144" s="5">
        <v>11</v>
      </c>
      <c r="BA144" s="5">
        <v>20</v>
      </c>
      <c r="BB144" s="5">
        <v>20</v>
      </c>
      <c r="BC144" s="5">
        <v>13</v>
      </c>
      <c r="BD144" s="5">
        <v>9</v>
      </c>
      <c r="BE144" s="5">
        <v>7</v>
      </c>
      <c r="BF144" s="5">
        <v>18</v>
      </c>
      <c r="BG144" s="5">
        <v>16</v>
      </c>
      <c r="BH144" s="5">
        <v>26</v>
      </c>
      <c r="BI144" s="5">
        <v>16</v>
      </c>
      <c r="BJ144" s="5">
        <v>19</v>
      </c>
      <c r="BK144" s="5">
        <v>17</v>
      </c>
      <c r="BL144" s="5">
        <v>23</v>
      </c>
      <c r="BM144" s="5">
        <v>11</v>
      </c>
      <c r="BN144" s="5">
        <v>19</v>
      </c>
      <c r="BO144" s="5">
        <v>13</v>
      </c>
      <c r="BP144" s="5">
        <v>26</v>
      </c>
      <c r="BQ144" s="5">
        <v>12</v>
      </c>
      <c r="BR144" s="5">
        <v>22</v>
      </c>
      <c r="BS144" s="5">
        <v>23</v>
      </c>
      <c r="BT144" s="5">
        <v>16</v>
      </c>
      <c r="BU144" s="5">
        <v>12</v>
      </c>
      <c r="BV144" s="5">
        <v>27</v>
      </c>
      <c r="BW144" s="5">
        <v>12</v>
      </c>
      <c r="BX144" s="5">
        <v>21</v>
      </c>
      <c r="BY144" s="5">
        <v>9</v>
      </c>
      <c r="BZ144" s="5">
        <v>15</v>
      </c>
      <c r="CA144" s="5">
        <v>7</v>
      </c>
      <c r="CB144" s="5">
        <v>8</v>
      </c>
      <c r="CC144" s="5">
        <v>12</v>
      </c>
      <c r="CD144" s="5">
        <v>9</v>
      </c>
      <c r="CE144" s="5">
        <v>10</v>
      </c>
      <c r="CF144" s="5">
        <v>23</v>
      </c>
      <c r="CG144" s="5">
        <v>12</v>
      </c>
      <c r="CH144" s="5">
        <v>23</v>
      </c>
      <c r="CI144" s="5">
        <v>15</v>
      </c>
      <c r="CJ144">
        <v>16</v>
      </c>
      <c r="CK144">
        <v>10</v>
      </c>
      <c r="CL144">
        <v>13</v>
      </c>
      <c r="CM144">
        <v>25</v>
      </c>
      <c r="CN144" s="5">
        <v>4</v>
      </c>
      <c r="EA144" s="12"/>
    </row>
    <row r="145" spans="1:131" x14ac:dyDescent="0.2">
      <c r="A145" t="s">
        <v>26</v>
      </c>
      <c r="B145" t="s">
        <v>25</v>
      </c>
      <c r="C145">
        <v>275</v>
      </c>
      <c r="D145" s="5">
        <v>5.2035849056603771</v>
      </c>
      <c r="E145" s="72">
        <v>0</v>
      </c>
      <c r="F145" s="72">
        <f>VLOOKUP(B145,遗传信息!$B:$F,5,FALSE)</f>
        <v>1</v>
      </c>
      <c r="G145" s="5">
        <v>25</v>
      </c>
      <c r="H145" s="5">
        <v>7.2</v>
      </c>
      <c r="I145" s="5">
        <v>7</v>
      </c>
      <c r="J145" s="5">
        <v>989</v>
      </c>
      <c r="K145" s="72">
        <v>67.14</v>
      </c>
      <c r="L145" s="5">
        <v>86</v>
      </c>
      <c r="M145" s="5">
        <v>61</v>
      </c>
      <c r="N145" s="5">
        <v>74</v>
      </c>
      <c r="O145" s="5">
        <v>47</v>
      </c>
      <c r="P145" s="5">
        <v>52</v>
      </c>
      <c r="Q145" s="5">
        <v>46</v>
      </c>
      <c r="R145" s="5">
        <v>64</v>
      </c>
      <c r="S145" s="5">
        <v>50</v>
      </c>
      <c r="T145" s="5">
        <v>78</v>
      </c>
      <c r="U145" s="5">
        <v>66</v>
      </c>
      <c r="V145" s="5">
        <v>83</v>
      </c>
      <c r="W145" s="5">
        <v>67</v>
      </c>
      <c r="X145" s="5">
        <v>52</v>
      </c>
      <c r="Y145" s="5">
        <v>39</v>
      </c>
      <c r="Z145" s="5">
        <v>73</v>
      </c>
      <c r="AA145" s="5">
        <v>50</v>
      </c>
      <c r="AB145" s="5">
        <v>22</v>
      </c>
      <c r="AC145" s="5">
        <v>25</v>
      </c>
      <c r="AD145" s="5">
        <v>26</v>
      </c>
      <c r="AE145" s="5">
        <v>12</v>
      </c>
      <c r="AF145" s="5">
        <v>11</v>
      </c>
      <c r="AG145" s="5">
        <v>14</v>
      </c>
      <c r="AH145" s="5">
        <v>20</v>
      </c>
      <c r="AI145" s="5">
        <v>16</v>
      </c>
      <c r="AJ145" s="5">
        <v>18</v>
      </c>
      <c r="AK145" s="5">
        <v>22</v>
      </c>
      <c r="AL145" s="5">
        <v>18</v>
      </c>
      <c r="AM145" s="5">
        <v>16</v>
      </c>
      <c r="AN145" s="5">
        <v>11</v>
      </c>
      <c r="AO145" s="5">
        <v>10</v>
      </c>
      <c r="AP145" s="5">
        <v>15</v>
      </c>
      <c r="AQ145" s="5">
        <v>11</v>
      </c>
      <c r="AR145" s="5">
        <v>17</v>
      </c>
      <c r="AS145" s="5">
        <v>11</v>
      </c>
      <c r="AT145" s="5">
        <v>13</v>
      </c>
      <c r="AU145" s="5">
        <v>11</v>
      </c>
      <c r="AV145" s="5">
        <v>10</v>
      </c>
      <c r="AW145" s="5">
        <v>9</v>
      </c>
      <c r="AX145" s="5">
        <v>16</v>
      </c>
      <c r="AY145" s="5">
        <v>11</v>
      </c>
      <c r="AZ145" s="5">
        <v>11</v>
      </c>
      <c r="BA145" s="5">
        <v>20</v>
      </c>
      <c r="BB145" s="5">
        <v>20</v>
      </c>
      <c r="BC145" s="5">
        <v>13</v>
      </c>
      <c r="BD145" s="5">
        <v>9</v>
      </c>
      <c r="BE145" s="5">
        <v>7</v>
      </c>
      <c r="BF145" s="5">
        <v>18</v>
      </c>
      <c r="BG145" s="5">
        <v>16</v>
      </c>
      <c r="BH145" s="5">
        <v>26</v>
      </c>
      <c r="BI145" s="5">
        <v>16</v>
      </c>
      <c r="BJ145" s="5">
        <v>19</v>
      </c>
      <c r="BK145" s="5">
        <v>17</v>
      </c>
      <c r="BL145" s="5">
        <v>23</v>
      </c>
      <c r="BM145" s="5">
        <v>11</v>
      </c>
      <c r="BN145" s="5">
        <v>19</v>
      </c>
      <c r="BO145" s="5">
        <v>13</v>
      </c>
      <c r="BP145" s="5">
        <v>26</v>
      </c>
      <c r="BQ145" s="5">
        <v>12</v>
      </c>
      <c r="BR145" s="5">
        <v>22</v>
      </c>
      <c r="BS145" s="5">
        <v>23</v>
      </c>
      <c r="BT145" s="5">
        <v>16</v>
      </c>
      <c r="BU145" s="5">
        <v>12</v>
      </c>
      <c r="BV145" s="5">
        <v>27</v>
      </c>
      <c r="BW145" s="5">
        <v>12</v>
      </c>
      <c r="BX145" s="5">
        <v>21</v>
      </c>
      <c r="BY145" s="5">
        <v>9</v>
      </c>
      <c r="BZ145" s="5">
        <v>15</v>
      </c>
      <c r="CA145" s="5">
        <v>7</v>
      </c>
      <c r="CB145" s="5">
        <v>8</v>
      </c>
      <c r="CC145" s="5">
        <v>12</v>
      </c>
      <c r="CD145" s="5">
        <v>9</v>
      </c>
      <c r="CE145" s="5">
        <v>10</v>
      </c>
      <c r="CF145" s="5">
        <v>23</v>
      </c>
      <c r="CG145" s="5">
        <v>12</v>
      </c>
      <c r="CH145" s="5">
        <v>23</v>
      </c>
      <c r="CI145" s="5">
        <v>15</v>
      </c>
      <c r="CJ145">
        <v>16</v>
      </c>
      <c r="CK145">
        <v>10</v>
      </c>
      <c r="CL145">
        <v>13</v>
      </c>
      <c r="CM145">
        <v>25</v>
      </c>
      <c r="CN145" s="5">
        <v>2</v>
      </c>
      <c r="EA145" s="12"/>
    </row>
    <row r="146" spans="1:131" x14ac:dyDescent="0.2">
      <c r="A146" t="s">
        <v>26</v>
      </c>
      <c r="B146" t="s">
        <v>25</v>
      </c>
      <c r="C146">
        <v>275</v>
      </c>
      <c r="D146" s="5">
        <v>7.0903773584905654</v>
      </c>
      <c r="E146" s="72">
        <v>0</v>
      </c>
      <c r="F146" s="72">
        <f>VLOOKUP(B146,遗传信息!$B:$F,5,FALSE)</f>
        <v>1</v>
      </c>
      <c r="G146" s="5">
        <v>25</v>
      </c>
      <c r="H146" s="5">
        <v>7.2</v>
      </c>
      <c r="I146" s="5">
        <v>7</v>
      </c>
      <c r="J146" s="5">
        <v>989</v>
      </c>
      <c r="K146" s="72">
        <v>67.14</v>
      </c>
      <c r="L146" s="5">
        <v>86</v>
      </c>
      <c r="M146" s="5">
        <v>61</v>
      </c>
      <c r="N146" s="5">
        <v>74</v>
      </c>
      <c r="O146" s="5">
        <v>47</v>
      </c>
      <c r="P146" s="5">
        <v>52</v>
      </c>
      <c r="Q146" s="5">
        <v>46</v>
      </c>
      <c r="R146" s="5">
        <v>64</v>
      </c>
      <c r="S146" s="5">
        <v>50</v>
      </c>
      <c r="T146" s="5">
        <v>78</v>
      </c>
      <c r="U146" s="5">
        <v>66</v>
      </c>
      <c r="V146" s="5">
        <v>83</v>
      </c>
      <c r="W146" s="5">
        <v>67</v>
      </c>
      <c r="X146" s="5">
        <v>52</v>
      </c>
      <c r="Y146" s="5">
        <v>39</v>
      </c>
      <c r="Z146" s="5">
        <v>73</v>
      </c>
      <c r="AA146" s="5">
        <v>50</v>
      </c>
      <c r="AB146" s="5">
        <v>22</v>
      </c>
      <c r="AC146" s="5">
        <v>25</v>
      </c>
      <c r="AD146" s="5">
        <v>26</v>
      </c>
      <c r="AE146" s="5">
        <v>12</v>
      </c>
      <c r="AF146" s="5">
        <v>11</v>
      </c>
      <c r="AG146" s="5">
        <v>14</v>
      </c>
      <c r="AH146" s="5">
        <v>20</v>
      </c>
      <c r="AI146" s="5">
        <v>16</v>
      </c>
      <c r="AJ146" s="5">
        <v>18</v>
      </c>
      <c r="AK146" s="5">
        <v>22</v>
      </c>
      <c r="AL146" s="5">
        <v>18</v>
      </c>
      <c r="AM146" s="5">
        <v>16</v>
      </c>
      <c r="AN146" s="5">
        <v>11</v>
      </c>
      <c r="AO146" s="5">
        <v>10</v>
      </c>
      <c r="AP146" s="5">
        <v>15</v>
      </c>
      <c r="AQ146" s="5">
        <v>11</v>
      </c>
      <c r="AR146" s="5">
        <v>17</v>
      </c>
      <c r="AS146" s="5">
        <v>11</v>
      </c>
      <c r="AT146" s="5">
        <v>13</v>
      </c>
      <c r="AU146" s="5">
        <v>11</v>
      </c>
      <c r="AV146" s="5">
        <v>10</v>
      </c>
      <c r="AW146" s="5">
        <v>9</v>
      </c>
      <c r="AX146" s="5">
        <v>16</v>
      </c>
      <c r="AY146" s="5">
        <v>11</v>
      </c>
      <c r="AZ146" s="5">
        <v>11</v>
      </c>
      <c r="BA146" s="5">
        <v>20</v>
      </c>
      <c r="BB146" s="5">
        <v>20</v>
      </c>
      <c r="BC146" s="5">
        <v>13</v>
      </c>
      <c r="BD146" s="5">
        <v>9</v>
      </c>
      <c r="BE146" s="5">
        <v>7</v>
      </c>
      <c r="BF146" s="5">
        <v>18</v>
      </c>
      <c r="BG146" s="5">
        <v>16</v>
      </c>
      <c r="BH146" s="5">
        <v>26</v>
      </c>
      <c r="BI146" s="5">
        <v>16</v>
      </c>
      <c r="BJ146" s="5">
        <v>19</v>
      </c>
      <c r="BK146" s="5">
        <v>17</v>
      </c>
      <c r="BL146" s="5">
        <v>23</v>
      </c>
      <c r="BM146" s="5">
        <v>11</v>
      </c>
      <c r="BN146" s="5">
        <v>19</v>
      </c>
      <c r="BO146" s="5">
        <v>13</v>
      </c>
      <c r="BP146" s="5">
        <v>26</v>
      </c>
      <c r="BQ146" s="5">
        <v>12</v>
      </c>
      <c r="BR146" s="5">
        <v>22</v>
      </c>
      <c r="BS146" s="5">
        <v>23</v>
      </c>
      <c r="BT146" s="5">
        <v>16</v>
      </c>
      <c r="BU146" s="5">
        <v>12</v>
      </c>
      <c r="BV146" s="5">
        <v>27</v>
      </c>
      <c r="BW146" s="5">
        <v>12</v>
      </c>
      <c r="BX146" s="5">
        <v>21</v>
      </c>
      <c r="BY146" s="5">
        <v>9</v>
      </c>
      <c r="BZ146" s="5">
        <v>15</v>
      </c>
      <c r="CA146" s="5">
        <v>7</v>
      </c>
      <c r="CB146" s="5">
        <v>8</v>
      </c>
      <c r="CC146" s="5">
        <v>12</v>
      </c>
      <c r="CD146" s="5">
        <v>9</v>
      </c>
      <c r="CE146" s="5">
        <v>10</v>
      </c>
      <c r="CF146" s="5">
        <v>23</v>
      </c>
      <c r="CG146" s="5">
        <v>12</v>
      </c>
      <c r="CH146" s="5">
        <v>23</v>
      </c>
      <c r="CI146" s="5">
        <v>15</v>
      </c>
      <c r="CJ146">
        <v>16</v>
      </c>
      <c r="CK146">
        <v>10</v>
      </c>
      <c r="CL146">
        <v>13</v>
      </c>
      <c r="CM146">
        <v>25</v>
      </c>
      <c r="CN146" s="5">
        <v>3</v>
      </c>
      <c r="EA146" s="12"/>
    </row>
    <row r="147" spans="1:131" x14ac:dyDescent="0.2">
      <c r="A147" t="s">
        <v>26</v>
      </c>
      <c r="B147" t="s">
        <v>25</v>
      </c>
      <c r="C147">
        <v>275</v>
      </c>
      <c r="D147" s="5">
        <v>8.9771698113207545</v>
      </c>
      <c r="E147" s="72">
        <v>0</v>
      </c>
      <c r="F147" s="72">
        <f>VLOOKUP(B147,遗传信息!$B:$F,5,FALSE)</f>
        <v>1</v>
      </c>
      <c r="G147" s="5">
        <v>25</v>
      </c>
      <c r="H147" s="5">
        <v>7.2</v>
      </c>
      <c r="I147" s="5">
        <v>7</v>
      </c>
      <c r="J147" s="5">
        <v>989</v>
      </c>
      <c r="K147" s="72">
        <v>67.14</v>
      </c>
      <c r="L147" s="5">
        <v>86</v>
      </c>
      <c r="M147" s="5">
        <v>61</v>
      </c>
      <c r="N147" s="5">
        <v>74</v>
      </c>
      <c r="O147" s="5">
        <v>47</v>
      </c>
      <c r="P147" s="5">
        <v>52</v>
      </c>
      <c r="Q147" s="5">
        <v>46</v>
      </c>
      <c r="R147" s="5">
        <v>64</v>
      </c>
      <c r="S147" s="5">
        <v>50</v>
      </c>
      <c r="T147" s="5">
        <v>78</v>
      </c>
      <c r="U147" s="5">
        <v>66</v>
      </c>
      <c r="V147" s="5">
        <v>83</v>
      </c>
      <c r="W147" s="5">
        <v>67</v>
      </c>
      <c r="X147" s="5">
        <v>52</v>
      </c>
      <c r="Y147" s="5">
        <v>39</v>
      </c>
      <c r="Z147" s="5">
        <v>73</v>
      </c>
      <c r="AA147" s="5">
        <v>50</v>
      </c>
      <c r="AB147" s="5">
        <v>22</v>
      </c>
      <c r="AC147" s="5">
        <v>25</v>
      </c>
      <c r="AD147" s="5">
        <v>26</v>
      </c>
      <c r="AE147" s="5">
        <v>12</v>
      </c>
      <c r="AF147" s="5">
        <v>11</v>
      </c>
      <c r="AG147" s="5">
        <v>14</v>
      </c>
      <c r="AH147" s="5">
        <v>20</v>
      </c>
      <c r="AI147" s="5">
        <v>16</v>
      </c>
      <c r="AJ147" s="5">
        <v>18</v>
      </c>
      <c r="AK147" s="5">
        <v>22</v>
      </c>
      <c r="AL147" s="5">
        <v>18</v>
      </c>
      <c r="AM147" s="5">
        <v>16</v>
      </c>
      <c r="AN147" s="5">
        <v>11</v>
      </c>
      <c r="AO147" s="5">
        <v>10</v>
      </c>
      <c r="AP147" s="5">
        <v>15</v>
      </c>
      <c r="AQ147" s="5">
        <v>11</v>
      </c>
      <c r="AR147" s="5">
        <v>17</v>
      </c>
      <c r="AS147" s="5">
        <v>11</v>
      </c>
      <c r="AT147" s="5">
        <v>13</v>
      </c>
      <c r="AU147" s="5">
        <v>11</v>
      </c>
      <c r="AV147" s="5">
        <v>10</v>
      </c>
      <c r="AW147" s="5">
        <v>9</v>
      </c>
      <c r="AX147" s="5">
        <v>16</v>
      </c>
      <c r="AY147" s="5">
        <v>11</v>
      </c>
      <c r="AZ147" s="5">
        <v>11</v>
      </c>
      <c r="BA147" s="5">
        <v>20</v>
      </c>
      <c r="BB147" s="5">
        <v>20</v>
      </c>
      <c r="BC147" s="5">
        <v>13</v>
      </c>
      <c r="BD147" s="5">
        <v>9</v>
      </c>
      <c r="BE147" s="5">
        <v>7</v>
      </c>
      <c r="BF147" s="5">
        <v>18</v>
      </c>
      <c r="BG147" s="5">
        <v>16</v>
      </c>
      <c r="BH147" s="5">
        <v>26</v>
      </c>
      <c r="BI147" s="5">
        <v>16</v>
      </c>
      <c r="BJ147" s="5">
        <v>19</v>
      </c>
      <c r="BK147" s="5">
        <v>17</v>
      </c>
      <c r="BL147" s="5">
        <v>23</v>
      </c>
      <c r="BM147" s="5">
        <v>11</v>
      </c>
      <c r="BN147" s="5">
        <v>19</v>
      </c>
      <c r="BO147" s="5">
        <v>13</v>
      </c>
      <c r="BP147" s="5">
        <v>26</v>
      </c>
      <c r="BQ147" s="5">
        <v>12</v>
      </c>
      <c r="BR147" s="5">
        <v>22</v>
      </c>
      <c r="BS147" s="5">
        <v>23</v>
      </c>
      <c r="BT147" s="5">
        <v>16</v>
      </c>
      <c r="BU147" s="5">
        <v>12</v>
      </c>
      <c r="BV147" s="5">
        <v>27</v>
      </c>
      <c r="BW147" s="5">
        <v>12</v>
      </c>
      <c r="BX147" s="5">
        <v>21</v>
      </c>
      <c r="BY147" s="5">
        <v>9</v>
      </c>
      <c r="BZ147" s="5">
        <v>15</v>
      </c>
      <c r="CA147" s="5">
        <v>7</v>
      </c>
      <c r="CB147" s="5">
        <v>8</v>
      </c>
      <c r="CC147" s="5">
        <v>12</v>
      </c>
      <c r="CD147" s="5">
        <v>9</v>
      </c>
      <c r="CE147" s="5">
        <v>10</v>
      </c>
      <c r="CF147" s="5">
        <v>23</v>
      </c>
      <c r="CG147" s="5">
        <v>12</v>
      </c>
      <c r="CH147" s="5">
        <v>23</v>
      </c>
      <c r="CI147" s="5">
        <v>15</v>
      </c>
      <c r="CJ147">
        <v>16</v>
      </c>
      <c r="CK147">
        <v>10</v>
      </c>
      <c r="CL147">
        <v>13</v>
      </c>
      <c r="CM147">
        <v>25</v>
      </c>
      <c r="CN147" s="5">
        <v>4</v>
      </c>
      <c r="EA147" s="12"/>
    </row>
    <row r="148" spans="1:131" x14ac:dyDescent="0.2">
      <c r="A148" t="s">
        <v>26</v>
      </c>
      <c r="B148" t="s">
        <v>25</v>
      </c>
      <c r="C148">
        <v>285</v>
      </c>
      <c r="D148" s="5">
        <v>7.1</v>
      </c>
      <c r="E148" s="72">
        <v>0</v>
      </c>
      <c r="F148" s="72">
        <f>VLOOKUP(B148,遗传信息!$B:$F,5,FALSE)</f>
        <v>1</v>
      </c>
      <c r="G148" s="5">
        <v>25</v>
      </c>
      <c r="H148" s="5">
        <v>7.2</v>
      </c>
      <c r="I148" s="5">
        <v>7</v>
      </c>
      <c r="J148" s="5">
        <v>989</v>
      </c>
      <c r="K148" s="72">
        <v>67.14</v>
      </c>
      <c r="L148" s="5">
        <v>86</v>
      </c>
      <c r="M148" s="5">
        <v>61</v>
      </c>
      <c r="N148" s="5">
        <v>74</v>
      </c>
      <c r="O148" s="5">
        <v>47</v>
      </c>
      <c r="P148" s="5">
        <v>52</v>
      </c>
      <c r="Q148" s="5">
        <v>46</v>
      </c>
      <c r="R148" s="5">
        <v>64</v>
      </c>
      <c r="S148" s="5">
        <v>50</v>
      </c>
      <c r="T148" s="5">
        <v>78</v>
      </c>
      <c r="U148" s="5">
        <v>66</v>
      </c>
      <c r="V148" s="5">
        <v>83</v>
      </c>
      <c r="W148" s="5">
        <v>67</v>
      </c>
      <c r="X148" s="5">
        <v>52</v>
      </c>
      <c r="Y148" s="5">
        <v>39</v>
      </c>
      <c r="Z148" s="5">
        <v>73</v>
      </c>
      <c r="AA148" s="5">
        <v>50</v>
      </c>
      <c r="AB148" s="5">
        <v>22</v>
      </c>
      <c r="AC148" s="5">
        <v>25</v>
      </c>
      <c r="AD148" s="5">
        <v>26</v>
      </c>
      <c r="AE148" s="5">
        <v>12</v>
      </c>
      <c r="AF148" s="5">
        <v>11</v>
      </c>
      <c r="AG148" s="5">
        <v>14</v>
      </c>
      <c r="AH148" s="5">
        <v>20</v>
      </c>
      <c r="AI148" s="5">
        <v>16</v>
      </c>
      <c r="AJ148" s="5">
        <v>18</v>
      </c>
      <c r="AK148" s="5">
        <v>22</v>
      </c>
      <c r="AL148" s="5">
        <v>18</v>
      </c>
      <c r="AM148" s="5">
        <v>16</v>
      </c>
      <c r="AN148" s="5">
        <v>11</v>
      </c>
      <c r="AO148" s="5">
        <v>10</v>
      </c>
      <c r="AP148" s="5">
        <v>15</v>
      </c>
      <c r="AQ148" s="5">
        <v>11</v>
      </c>
      <c r="AR148" s="5">
        <v>17</v>
      </c>
      <c r="AS148" s="5">
        <v>11</v>
      </c>
      <c r="AT148" s="5">
        <v>13</v>
      </c>
      <c r="AU148" s="5">
        <v>11</v>
      </c>
      <c r="AV148" s="5">
        <v>10</v>
      </c>
      <c r="AW148" s="5">
        <v>9</v>
      </c>
      <c r="AX148" s="5">
        <v>16</v>
      </c>
      <c r="AY148" s="5">
        <v>11</v>
      </c>
      <c r="AZ148" s="5">
        <v>11</v>
      </c>
      <c r="BA148" s="5">
        <v>20</v>
      </c>
      <c r="BB148" s="5">
        <v>20</v>
      </c>
      <c r="BC148" s="5">
        <v>13</v>
      </c>
      <c r="BD148" s="5">
        <v>9</v>
      </c>
      <c r="BE148" s="5">
        <v>7</v>
      </c>
      <c r="BF148" s="5">
        <v>18</v>
      </c>
      <c r="BG148" s="5">
        <v>16</v>
      </c>
      <c r="BH148" s="5">
        <v>26</v>
      </c>
      <c r="BI148" s="5">
        <v>16</v>
      </c>
      <c r="BJ148" s="5">
        <v>19</v>
      </c>
      <c r="BK148" s="5">
        <v>17</v>
      </c>
      <c r="BL148" s="5">
        <v>23</v>
      </c>
      <c r="BM148" s="5">
        <v>11</v>
      </c>
      <c r="BN148" s="5">
        <v>19</v>
      </c>
      <c r="BO148" s="5">
        <v>13</v>
      </c>
      <c r="BP148" s="5">
        <v>26</v>
      </c>
      <c r="BQ148" s="5">
        <v>12</v>
      </c>
      <c r="BR148" s="5">
        <v>22</v>
      </c>
      <c r="BS148" s="5">
        <v>23</v>
      </c>
      <c r="BT148" s="5">
        <v>16</v>
      </c>
      <c r="BU148" s="5">
        <v>12</v>
      </c>
      <c r="BV148" s="5">
        <v>27</v>
      </c>
      <c r="BW148" s="5">
        <v>12</v>
      </c>
      <c r="BX148" s="5">
        <v>21</v>
      </c>
      <c r="BY148" s="5">
        <v>9</v>
      </c>
      <c r="BZ148" s="5">
        <v>15</v>
      </c>
      <c r="CA148" s="5">
        <v>7</v>
      </c>
      <c r="CB148" s="5">
        <v>8</v>
      </c>
      <c r="CC148" s="5">
        <v>12</v>
      </c>
      <c r="CD148" s="5">
        <v>9</v>
      </c>
      <c r="CE148" s="5">
        <v>10</v>
      </c>
      <c r="CF148" s="5">
        <v>23</v>
      </c>
      <c r="CG148" s="5">
        <v>12</v>
      </c>
      <c r="CH148" s="5">
        <v>23</v>
      </c>
      <c r="CI148" s="5">
        <v>15</v>
      </c>
      <c r="CJ148">
        <v>16</v>
      </c>
      <c r="CK148">
        <v>10</v>
      </c>
      <c r="CL148">
        <v>13</v>
      </c>
      <c r="CM148">
        <v>25</v>
      </c>
      <c r="CN148" s="5">
        <v>2</v>
      </c>
      <c r="EA148" s="12"/>
    </row>
    <row r="149" spans="1:131" x14ac:dyDescent="0.2">
      <c r="A149" t="s">
        <v>26</v>
      </c>
      <c r="B149" t="s">
        <v>25</v>
      </c>
      <c r="C149">
        <v>285</v>
      </c>
      <c r="D149" s="5">
        <v>10.225</v>
      </c>
      <c r="E149" s="72">
        <v>0</v>
      </c>
      <c r="F149" s="72">
        <f>VLOOKUP(B149,遗传信息!$B:$F,5,FALSE)</f>
        <v>1</v>
      </c>
      <c r="G149" s="5">
        <v>25</v>
      </c>
      <c r="H149" s="5">
        <v>7.2</v>
      </c>
      <c r="I149" s="5">
        <v>7</v>
      </c>
      <c r="J149" s="5">
        <v>989</v>
      </c>
      <c r="K149" s="72">
        <v>67.14</v>
      </c>
      <c r="L149" s="5">
        <v>86</v>
      </c>
      <c r="M149" s="5">
        <v>61</v>
      </c>
      <c r="N149" s="5">
        <v>74</v>
      </c>
      <c r="O149" s="5">
        <v>47</v>
      </c>
      <c r="P149" s="5">
        <v>52</v>
      </c>
      <c r="Q149" s="5">
        <v>46</v>
      </c>
      <c r="R149" s="5">
        <v>64</v>
      </c>
      <c r="S149" s="5">
        <v>50</v>
      </c>
      <c r="T149" s="5">
        <v>78</v>
      </c>
      <c r="U149" s="5">
        <v>66</v>
      </c>
      <c r="V149" s="5">
        <v>83</v>
      </c>
      <c r="W149" s="5">
        <v>67</v>
      </c>
      <c r="X149" s="5">
        <v>52</v>
      </c>
      <c r="Y149" s="5">
        <v>39</v>
      </c>
      <c r="Z149" s="5">
        <v>73</v>
      </c>
      <c r="AA149" s="5">
        <v>50</v>
      </c>
      <c r="AB149" s="5">
        <v>22</v>
      </c>
      <c r="AC149" s="5">
        <v>25</v>
      </c>
      <c r="AD149" s="5">
        <v>26</v>
      </c>
      <c r="AE149" s="5">
        <v>12</v>
      </c>
      <c r="AF149" s="5">
        <v>11</v>
      </c>
      <c r="AG149" s="5">
        <v>14</v>
      </c>
      <c r="AH149" s="5">
        <v>20</v>
      </c>
      <c r="AI149" s="5">
        <v>16</v>
      </c>
      <c r="AJ149" s="5">
        <v>18</v>
      </c>
      <c r="AK149" s="5">
        <v>22</v>
      </c>
      <c r="AL149" s="5">
        <v>18</v>
      </c>
      <c r="AM149" s="5">
        <v>16</v>
      </c>
      <c r="AN149" s="5">
        <v>11</v>
      </c>
      <c r="AO149" s="5">
        <v>10</v>
      </c>
      <c r="AP149" s="5">
        <v>15</v>
      </c>
      <c r="AQ149" s="5">
        <v>11</v>
      </c>
      <c r="AR149" s="5">
        <v>17</v>
      </c>
      <c r="AS149" s="5">
        <v>11</v>
      </c>
      <c r="AT149" s="5">
        <v>13</v>
      </c>
      <c r="AU149" s="5">
        <v>11</v>
      </c>
      <c r="AV149" s="5">
        <v>10</v>
      </c>
      <c r="AW149" s="5">
        <v>9</v>
      </c>
      <c r="AX149" s="5">
        <v>16</v>
      </c>
      <c r="AY149" s="5">
        <v>11</v>
      </c>
      <c r="AZ149" s="5">
        <v>11</v>
      </c>
      <c r="BA149" s="5">
        <v>20</v>
      </c>
      <c r="BB149" s="5">
        <v>20</v>
      </c>
      <c r="BC149" s="5">
        <v>13</v>
      </c>
      <c r="BD149" s="5">
        <v>9</v>
      </c>
      <c r="BE149" s="5">
        <v>7</v>
      </c>
      <c r="BF149" s="5">
        <v>18</v>
      </c>
      <c r="BG149" s="5">
        <v>16</v>
      </c>
      <c r="BH149" s="5">
        <v>26</v>
      </c>
      <c r="BI149" s="5">
        <v>16</v>
      </c>
      <c r="BJ149" s="5">
        <v>19</v>
      </c>
      <c r="BK149" s="5">
        <v>17</v>
      </c>
      <c r="BL149" s="5">
        <v>23</v>
      </c>
      <c r="BM149" s="5">
        <v>11</v>
      </c>
      <c r="BN149" s="5">
        <v>19</v>
      </c>
      <c r="BO149" s="5">
        <v>13</v>
      </c>
      <c r="BP149" s="5">
        <v>26</v>
      </c>
      <c r="BQ149" s="5">
        <v>12</v>
      </c>
      <c r="BR149" s="5">
        <v>22</v>
      </c>
      <c r="BS149" s="5">
        <v>23</v>
      </c>
      <c r="BT149" s="5">
        <v>16</v>
      </c>
      <c r="BU149" s="5">
        <v>12</v>
      </c>
      <c r="BV149" s="5">
        <v>27</v>
      </c>
      <c r="BW149" s="5">
        <v>12</v>
      </c>
      <c r="BX149" s="5">
        <v>21</v>
      </c>
      <c r="BY149" s="5">
        <v>9</v>
      </c>
      <c r="BZ149" s="5">
        <v>15</v>
      </c>
      <c r="CA149" s="5">
        <v>7</v>
      </c>
      <c r="CB149" s="5">
        <v>8</v>
      </c>
      <c r="CC149" s="5">
        <v>12</v>
      </c>
      <c r="CD149" s="5">
        <v>9</v>
      </c>
      <c r="CE149" s="5">
        <v>10</v>
      </c>
      <c r="CF149" s="5">
        <v>23</v>
      </c>
      <c r="CG149" s="5">
        <v>12</v>
      </c>
      <c r="CH149" s="5">
        <v>23</v>
      </c>
      <c r="CI149" s="5">
        <v>15</v>
      </c>
      <c r="CJ149">
        <v>16</v>
      </c>
      <c r="CK149">
        <v>10</v>
      </c>
      <c r="CL149">
        <v>13</v>
      </c>
      <c r="CM149">
        <v>25</v>
      </c>
      <c r="CN149" s="5">
        <v>3</v>
      </c>
      <c r="EA149" s="12"/>
    </row>
    <row r="150" spans="1:131" x14ac:dyDescent="0.2">
      <c r="A150" t="s">
        <v>26</v>
      </c>
      <c r="B150" t="s">
        <v>25</v>
      </c>
      <c r="C150">
        <v>285</v>
      </c>
      <c r="D150" s="5">
        <v>13.35</v>
      </c>
      <c r="E150" s="72">
        <v>0</v>
      </c>
      <c r="F150" s="72">
        <f>VLOOKUP(B150,遗传信息!$B:$F,5,FALSE)</f>
        <v>1</v>
      </c>
      <c r="G150" s="5">
        <v>25</v>
      </c>
      <c r="H150" s="5">
        <v>7.2</v>
      </c>
      <c r="I150" s="5">
        <v>7</v>
      </c>
      <c r="J150" s="5">
        <v>989</v>
      </c>
      <c r="K150" s="72">
        <v>67.14</v>
      </c>
      <c r="L150" s="5">
        <v>86</v>
      </c>
      <c r="M150" s="5">
        <v>61</v>
      </c>
      <c r="N150" s="5">
        <v>74</v>
      </c>
      <c r="O150" s="5">
        <v>47</v>
      </c>
      <c r="P150" s="5">
        <v>52</v>
      </c>
      <c r="Q150" s="5">
        <v>46</v>
      </c>
      <c r="R150" s="5">
        <v>64</v>
      </c>
      <c r="S150" s="5">
        <v>50</v>
      </c>
      <c r="T150" s="5">
        <v>78</v>
      </c>
      <c r="U150" s="5">
        <v>66</v>
      </c>
      <c r="V150" s="5">
        <v>83</v>
      </c>
      <c r="W150" s="5">
        <v>67</v>
      </c>
      <c r="X150" s="5">
        <v>52</v>
      </c>
      <c r="Y150" s="5">
        <v>39</v>
      </c>
      <c r="Z150" s="5">
        <v>73</v>
      </c>
      <c r="AA150" s="5">
        <v>50</v>
      </c>
      <c r="AB150" s="5">
        <v>22</v>
      </c>
      <c r="AC150" s="5">
        <v>25</v>
      </c>
      <c r="AD150" s="5">
        <v>26</v>
      </c>
      <c r="AE150" s="5">
        <v>12</v>
      </c>
      <c r="AF150" s="5">
        <v>11</v>
      </c>
      <c r="AG150" s="5">
        <v>14</v>
      </c>
      <c r="AH150" s="5">
        <v>20</v>
      </c>
      <c r="AI150" s="5">
        <v>16</v>
      </c>
      <c r="AJ150" s="5">
        <v>18</v>
      </c>
      <c r="AK150" s="5">
        <v>22</v>
      </c>
      <c r="AL150" s="5">
        <v>18</v>
      </c>
      <c r="AM150" s="5">
        <v>16</v>
      </c>
      <c r="AN150" s="5">
        <v>11</v>
      </c>
      <c r="AO150" s="5">
        <v>10</v>
      </c>
      <c r="AP150" s="5">
        <v>15</v>
      </c>
      <c r="AQ150" s="5">
        <v>11</v>
      </c>
      <c r="AR150" s="5">
        <v>17</v>
      </c>
      <c r="AS150" s="5">
        <v>11</v>
      </c>
      <c r="AT150" s="5">
        <v>13</v>
      </c>
      <c r="AU150" s="5">
        <v>11</v>
      </c>
      <c r="AV150" s="5">
        <v>10</v>
      </c>
      <c r="AW150" s="5">
        <v>9</v>
      </c>
      <c r="AX150" s="5">
        <v>16</v>
      </c>
      <c r="AY150" s="5">
        <v>11</v>
      </c>
      <c r="AZ150" s="5">
        <v>11</v>
      </c>
      <c r="BA150" s="5">
        <v>20</v>
      </c>
      <c r="BB150" s="5">
        <v>20</v>
      </c>
      <c r="BC150" s="5">
        <v>13</v>
      </c>
      <c r="BD150" s="5">
        <v>9</v>
      </c>
      <c r="BE150" s="5">
        <v>7</v>
      </c>
      <c r="BF150" s="5">
        <v>18</v>
      </c>
      <c r="BG150" s="5">
        <v>16</v>
      </c>
      <c r="BH150" s="5">
        <v>26</v>
      </c>
      <c r="BI150" s="5">
        <v>16</v>
      </c>
      <c r="BJ150" s="5">
        <v>19</v>
      </c>
      <c r="BK150" s="5">
        <v>17</v>
      </c>
      <c r="BL150" s="5">
        <v>23</v>
      </c>
      <c r="BM150" s="5">
        <v>11</v>
      </c>
      <c r="BN150" s="5">
        <v>19</v>
      </c>
      <c r="BO150" s="5">
        <v>13</v>
      </c>
      <c r="BP150" s="5">
        <v>26</v>
      </c>
      <c r="BQ150" s="5">
        <v>12</v>
      </c>
      <c r="BR150" s="5">
        <v>22</v>
      </c>
      <c r="BS150" s="5">
        <v>23</v>
      </c>
      <c r="BT150" s="5">
        <v>16</v>
      </c>
      <c r="BU150" s="5">
        <v>12</v>
      </c>
      <c r="BV150" s="5">
        <v>27</v>
      </c>
      <c r="BW150" s="5">
        <v>12</v>
      </c>
      <c r="BX150" s="5">
        <v>21</v>
      </c>
      <c r="BY150" s="5">
        <v>9</v>
      </c>
      <c r="BZ150" s="5">
        <v>15</v>
      </c>
      <c r="CA150" s="5">
        <v>7</v>
      </c>
      <c r="CB150" s="5">
        <v>8</v>
      </c>
      <c r="CC150" s="5">
        <v>12</v>
      </c>
      <c r="CD150" s="5">
        <v>9</v>
      </c>
      <c r="CE150" s="5">
        <v>10</v>
      </c>
      <c r="CF150" s="5">
        <v>23</v>
      </c>
      <c r="CG150" s="5">
        <v>12</v>
      </c>
      <c r="CH150" s="5">
        <v>23</v>
      </c>
      <c r="CI150" s="5">
        <v>15</v>
      </c>
      <c r="CJ150">
        <v>16</v>
      </c>
      <c r="CK150">
        <v>10</v>
      </c>
      <c r="CL150">
        <v>13</v>
      </c>
      <c r="CM150">
        <v>25</v>
      </c>
      <c r="CN150" s="5">
        <v>4</v>
      </c>
      <c r="EA150" s="12"/>
    </row>
    <row r="151" spans="1:131" x14ac:dyDescent="0.2">
      <c r="A151" t="s">
        <v>26</v>
      </c>
      <c r="B151" t="s">
        <v>25</v>
      </c>
      <c r="C151">
        <v>300</v>
      </c>
      <c r="D151" s="5">
        <v>40.1</v>
      </c>
      <c r="E151" s="72">
        <v>0</v>
      </c>
      <c r="F151" s="72">
        <f>VLOOKUP(B151,遗传信息!$B:$F,5,FALSE)</f>
        <v>1</v>
      </c>
      <c r="G151" s="5">
        <v>25</v>
      </c>
      <c r="H151" s="5">
        <v>7.2</v>
      </c>
      <c r="I151" s="5">
        <v>7</v>
      </c>
      <c r="J151" s="5">
        <v>989</v>
      </c>
      <c r="K151" s="72">
        <v>67.14</v>
      </c>
      <c r="L151" s="5">
        <v>86</v>
      </c>
      <c r="M151" s="5">
        <v>61</v>
      </c>
      <c r="N151" s="5">
        <v>74</v>
      </c>
      <c r="O151" s="5">
        <v>47</v>
      </c>
      <c r="P151" s="5">
        <v>52</v>
      </c>
      <c r="Q151" s="5">
        <v>46</v>
      </c>
      <c r="R151" s="5">
        <v>64</v>
      </c>
      <c r="S151" s="5">
        <v>50</v>
      </c>
      <c r="T151" s="5">
        <v>78</v>
      </c>
      <c r="U151" s="5">
        <v>66</v>
      </c>
      <c r="V151" s="5">
        <v>83</v>
      </c>
      <c r="W151" s="5">
        <v>67</v>
      </c>
      <c r="X151" s="5">
        <v>52</v>
      </c>
      <c r="Y151" s="5">
        <v>39</v>
      </c>
      <c r="Z151" s="5">
        <v>73</v>
      </c>
      <c r="AA151" s="5">
        <v>50</v>
      </c>
      <c r="AB151" s="5">
        <v>22</v>
      </c>
      <c r="AC151" s="5">
        <v>25</v>
      </c>
      <c r="AD151" s="5">
        <v>26</v>
      </c>
      <c r="AE151" s="5">
        <v>12</v>
      </c>
      <c r="AF151" s="5">
        <v>11</v>
      </c>
      <c r="AG151" s="5">
        <v>14</v>
      </c>
      <c r="AH151" s="5">
        <v>20</v>
      </c>
      <c r="AI151" s="5">
        <v>16</v>
      </c>
      <c r="AJ151" s="5">
        <v>18</v>
      </c>
      <c r="AK151" s="5">
        <v>22</v>
      </c>
      <c r="AL151" s="5">
        <v>18</v>
      </c>
      <c r="AM151" s="5">
        <v>16</v>
      </c>
      <c r="AN151" s="5">
        <v>11</v>
      </c>
      <c r="AO151" s="5">
        <v>10</v>
      </c>
      <c r="AP151" s="5">
        <v>15</v>
      </c>
      <c r="AQ151" s="5">
        <v>11</v>
      </c>
      <c r="AR151" s="5">
        <v>17</v>
      </c>
      <c r="AS151" s="5">
        <v>11</v>
      </c>
      <c r="AT151" s="5">
        <v>13</v>
      </c>
      <c r="AU151" s="5">
        <v>11</v>
      </c>
      <c r="AV151" s="5">
        <v>10</v>
      </c>
      <c r="AW151" s="5">
        <v>9</v>
      </c>
      <c r="AX151" s="5">
        <v>16</v>
      </c>
      <c r="AY151" s="5">
        <v>11</v>
      </c>
      <c r="AZ151" s="5">
        <v>11</v>
      </c>
      <c r="BA151" s="5">
        <v>20</v>
      </c>
      <c r="BB151" s="5">
        <v>20</v>
      </c>
      <c r="BC151" s="5">
        <v>13</v>
      </c>
      <c r="BD151" s="5">
        <v>9</v>
      </c>
      <c r="BE151" s="5">
        <v>7</v>
      </c>
      <c r="BF151" s="5">
        <v>18</v>
      </c>
      <c r="BG151" s="5">
        <v>16</v>
      </c>
      <c r="BH151" s="5">
        <v>26</v>
      </c>
      <c r="BI151" s="5">
        <v>16</v>
      </c>
      <c r="BJ151" s="5">
        <v>19</v>
      </c>
      <c r="BK151" s="5">
        <v>17</v>
      </c>
      <c r="BL151" s="5">
        <v>23</v>
      </c>
      <c r="BM151" s="5">
        <v>11</v>
      </c>
      <c r="BN151" s="5">
        <v>19</v>
      </c>
      <c r="BO151" s="5">
        <v>13</v>
      </c>
      <c r="BP151" s="5">
        <v>26</v>
      </c>
      <c r="BQ151" s="5">
        <v>12</v>
      </c>
      <c r="BR151" s="5">
        <v>22</v>
      </c>
      <c r="BS151" s="5">
        <v>23</v>
      </c>
      <c r="BT151" s="5">
        <v>16</v>
      </c>
      <c r="BU151" s="5">
        <v>12</v>
      </c>
      <c r="BV151" s="5">
        <v>27</v>
      </c>
      <c r="BW151" s="5">
        <v>12</v>
      </c>
      <c r="BX151" s="5">
        <v>21</v>
      </c>
      <c r="BY151" s="5">
        <v>9</v>
      </c>
      <c r="BZ151" s="5">
        <v>15</v>
      </c>
      <c r="CA151" s="5">
        <v>7</v>
      </c>
      <c r="CB151" s="5">
        <v>8</v>
      </c>
      <c r="CC151" s="5">
        <v>12</v>
      </c>
      <c r="CD151" s="5">
        <v>9</v>
      </c>
      <c r="CE151" s="5">
        <v>10</v>
      </c>
      <c r="CF151" s="5">
        <v>23</v>
      </c>
      <c r="CG151" s="5">
        <v>12</v>
      </c>
      <c r="CH151" s="5">
        <v>23</v>
      </c>
      <c r="CI151" s="5">
        <v>15</v>
      </c>
      <c r="CJ151">
        <v>16</v>
      </c>
      <c r="CK151">
        <v>10</v>
      </c>
      <c r="CL151">
        <v>13</v>
      </c>
      <c r="CM151">
        <v>25</v>
      </c>
      <c r="CN151" s="5">
        <v>2</v>
      </c>
      <c r="EA151" s="12"/>
    </row>
    <row r="152" spans="1:131" x14ac:dyDescent="0.2">
      <c r="A152" t="s">
        <v>26</v>
      </c>
      <c r="B152" t="s">
        <v>25</v>
      </c>
      <c r="C152">
        <v>300</v>
      </c>
      <c r="D152" s="5">
        <v>50.1</v>
      </c>
      <c r="E152" s="72">
        <v>0</v>
      </c>
      <c r="F152" s="72">
        <f>VLOOKUP(B152,遗传信息!$B:$F,5,FALSE)</f>
        <v>1</v>
      </c>
      <c r="G152" s="5">
        <v>25</v>
      </c>
      <c r="H152" s="5">
        <v>7.2</v>
      </c>
      <c r="I152" s="5">
        <v>7</v>
      </c>
      <c r="J152" s="5">
        <v>989</v>
      </c>
      <c r="K152" s="72">
        <v>67.14</v>
      </c>
      <c r="L152" s="5">
        <v>86</v>
      </c>
      <c r="M152" s="5">
        <v>61</v>
      </c>
      <c r="N152" s="5">
        <v>74</v>
      </c>
      <c r="O152" s="5">
        <v>47</v>
      </c>
      <c r="P152" s="5">
        <v>52</v>
      </c>
      <c r="Q152" s="5">
        <v>46</v>
      </c>
      <c r="R152" s="5">
        <v>64</v>
      </c>
      <c r="S152" s="5">
        <v>50</v>
      </c>
      <c r="T152" s="5">
        <v>78</v>
      </c>
      <c r="U152" s="5">
        <v>66</v>
      </c>
      <c r="V152" s="5">
        <v>83</v>
      </c>
      <c r="W152" s="5">
        <v>67</v>
      </c>
      <c r="X152" s="5">
        <v>52</v>
      </c>
      <c r="Y152" s="5">
        <v>39</v>
      </c>
      <c r="Z152" s="5">
        <v>73</v>
      </c>
      <c r="AA152" s="5">
        <v>50</v>
      </c>
      <c r="AB152" s="5">
        <v>22</v>
      </c>
      <c r="AC152" s="5">
        <v>25</v>
      </c>
      <c r="AD152" s="5">
        <v>26</v>
      </c>
      <c r="AE152" s="5">
        <v>12</v>
      </c>
      <c r="AF152" s="5">
        <v>11</v>
      </c>
      <c r="AG152" s="5">
        <v>14</v>
      </c>
      <c r="AH152" s="5">
        <v>20</v>
      </c>
      <c r="AI152" s="5">
        <v>16</v>
      </c>
      <c r="AJ152" s="5">
        <v>18</v>
      </c>
      <c r="AK152" s="5">
        <v>22</v>
      </c>
      <c r="AL152" s="5">
        <v>18</v>
      </c>
      <c r="AM152" s="5">
        <v>16</v>
      </c>
      <c r="AN152" s="5">
        <v>11</v>
      </c>
      <c r="AO152" s="5">
        <v>10</v>
      </c>
      <c r="AP152" s="5">
        <v>15</v>
      </c>
      <c r="AQ152" s="5">
        <v>11</v>
      </c>
      <c r="AR152" s="5">
        <v>17</v>
      </c>
      <c r="AS152" s="5">
        <v>11</v>
      </c>
      <c r="AT152" s="5">
        <v>13</v>
      </c>
      <c r="AU152" s="5">
        <v>11</v>
      </c>
      <c r="AV152" s="5">
        <v>10</v>
      </c>
      <c r="AW152" s="5">
        <v>9</v>
      </c>
      <c r="AX152" s="5">
        <v>16</v>
      </c>
      <c r="AY152" s="5">
        <v>11</v>
      </c>
      <c r="AZ152" s="5">
        <v>11</v>
      </c>
      <c r="BA152" s="5">
        <v>20</v>
      </c>
      <c r="BB152" s="5">
        <v>20</v>
      </c>
      <c r="BC152" s="5">
        <v>13</v>
      </c>
      <c r="BD152" s="5">
        <v>9</v>
      </c>
      <c r="BE152" s="5">
        <v>7</v>
      </c>
      <c r="BF152" s="5">
        <v>18</v>
      </c>
      <c r="BG152" s="5">
        <v>16</v>
      </c>
      <c r="BH152" s="5">
        <v>26</v>
      </c>
      <c r="BI152" s="5">
        <v>16</v>
      </c>
      <c r="BJ152" s="5">
        <v>19</v>
      </c>
      <c r="BK152" s="5">
        <v>17</v>
      </c>
      <c r="BL152" s="5">
        <v>23</v>
      </c>
      <c r="BM152" s="5">
        <v>11</v>
      </c>
      <c r="BN152" s="5">
        <v>19</v>
      </c>
      <c r="BO152" s="5">
        <v>13</v>
      </c>
      <c r="BP152" s="5">
        <v>26</v>
      </c>
      <c r="BQ152" s="5">
        <v>12</v>
      </c>
      <c r="BR152" s="5">
        <v>22</v>
      </c>
      <c r="BS152" s="5">
        <v>23</v>
      </c>
      <c r="BT152" s="5">
        <v>16</v>
      </c>
      <c r="BU152" s="5">
        <v>12</v>
      </c>
      <c r="BV152" s="5">
        <v>27</v>
      </c>
      <c r="BW152" s="5">
        <v>12</v>
      </c>
      <c r="BX152" s="5">
        <v>21</v>
      </c>
      <c r="BY152" s="5">
        <v>9</v>
      </c>
      <c r="BZ152" s="5">
        <v>15</v>
      </c>
      <c r="CA152" s="5">
        <v>7</v>
      </c>
      <c r="CB152" s="5">
        <v>8</v>
      </c>
      <c r="CC152" s="5">
        <v>12</v>
      </c>
      <c r="CD152" s="5">
        <v>9</v>
      </c>
      <c r="CE152" s="5">
        <v>10</v>
      </c>
      <c r="CF152" s="5">
        <v>23</v>
      </c>
      <c r="CG152" s="5">
        <v>12</v>
      </c>
      <c r="CH152" s="5">
        <v>23</v>
      </c>
      <c r="CI152" s="5">
        <v>15</v>
      </c>
      <c r="CJ152">
        <v>16</v>
      </c>
      <c r="CK152">
        <v>10</v>
      </c>
      <c r="CL152">
        <v>13</v>
      </c>
      <c r="CM152">
        <v>25</v>
      </c>
      <c r="CN152" s="5">
        <v>3</v>
      </c>
      <c r="EA152" s="12"/>
    </row>
    <row r="153" spans="1:131" x14ac:dyDescent="0.2">
      <c r="A153" t="s">
        <v>26</v>
      </c>
      <c r="B153" t="s">
        <v>25</v>
      </c>
      <c r="C153">
        <v>300</v>
      </c>
      <c r="D153" s="5">
        <v>60.1</v>
      </c>
      <c r="E153" s="72">
        <v>0</v>
      </c>
      <c r="F153" s="72">
        <f>VLOOKUP(B153,遗传信息!$B:$F,5,FALSE)</f>
        <v>1</v>
      </c>
      <c r="G153" s="5">
        <v>25</v>
      </c>
      <c r="H153" s="5">
        <v>7.2</v>
      </c>
      <c r="I153" s="5">
        <v>7</v>
      </c>
      <c r="J153" s="5">
        <v>989</v>
      </c>
      <c r="K153" s="72">
        <v>67.14</v>
      </c>
      <c r="L153" s="5">
        <v>86</v>
      </c>
      <c r="M153" s="5">
        <v>61</v>
      </c>
      <c r="N153" s="5">
        <v>74</v>
      </c>
      <c r="O153" s="5">
        <v>47</v>
      </c>
      <c r="P153" s="5">
        <v>52</v>
      </c>
      <c r="Q153" s="5">
        <v>46</v>
      </c>
      <c r="R153" s="5">
        <v>64</v>
      </c>
      <c r="S153" s="5">
        <v>50</v>
      </c>
      <c r="T153" s="5">
        <v>78</v>
      </c>
      <c r="U153" s="5">
        <v>66</v>
      </c>
      <c r="V153" s="5">
        <v>83</v>
      </c>
      <c r="W153" s="5">
        <v>67</v>
      </c>
      <c r="X153" s="5">
        <v>52</v>
      </c>
      <c r="Y153" s="5">
        <v>39</v>
      </c>
      <c r="Z153" s="5">
        <v>73</v>
      </c>
      <c r="AA153" s="5">
        <v>50</v>
      </c>
      <c r="AB153" s="5">
        <v>22</v>
      </c>
      <c r="AC153" s="5">
        <v>25</v>
      </c>
      <c r="AD153" s="5">
        <v>26</v>
      </c>
      <c r="AE153" s="5">
        <v>12</v>
      </c>
      <c r="AF153" s="5">
        <v>11</v>
      </c>
      <c r="AG153" s="5">
        <v>14</v>
      </c>
      <c r="AH153" s="5">
        <v>20</v>
      </c>
      <c r="AI153" s="5">
        <v>16</v>
      </c>
      <c r="AJ153" s="5">
        <v>18</v>
      </c>
      <c r="AK153" s="5">
        <v>22</v>
      </c>
      <c r="AL153" s="5">
        <v>18</v>
      </c>
      <c r="AM153" s="5">
        <v>16</v>
      </c>
      <c r="AN153" s="5">
        <v>11</v>
      </c>
      <c r="AO153" s="5">
        <v>10</v>
      </c>
      <c r="AP153" s="5">
        <v>15</v>
      </c>
      <c r="AQ153" s="5">
        <v>11</v>
      </c>
      <c r="AR153" s="5">
        <v>17</v>
      </c>
      <c r="AS153" s="5">
        <v>11</v>
      </c>
      <c r="AT153" s="5">
        <v>13</v>
      </c>
      <c r="AU153" s="5">
        <v>11</v>
      </c>
      <c r="AV153" s="5">
        <v>10</v>
      </c>
      <c r="AW153" s="5">
        <v>9</v>
      </c>
      <c r="AX153" s="5">
        <v>16</v>
      </c>
      <c r="AY153" s="5">
        <v>11</v>
      </c>
      <c r="AZ153" s="5">
        <v>11</v>
      </c>
      <c r="BA153" s="5">
        <v>20</v>
      </c>
      <c r="BB153" s="5">
        <v>20</v>
      </c>
      <c r="BC153" s="5">
        <v>13</v>
      </c>
      <c r="BD153" s="5">
        <v>9</v>
      </c>
      <c r="BE153" s="5">
        <v>7</v>
      </c>
      <c r="BF153" s="5">
        <v>18</v>
      </c>
      <c r="BG153" s="5">
        <v>16</v>
      </c>
      <c r="BH153" s="5">
        <v>26</v>
      </c>
      <c r="BI153" s="5">
        <v>16</v>
      </c>
      <c r="BJ153" s="5">
        <v>19</v>
      </c>
      <c r="BK153" s="5">
        <v>17</v>
      </c>
      <c r="BL153" s="5">
        <v>23</v>
      </c>
      <c r="BM153" s="5">
        <v>11</v>
      </c>
      <c r="BN153" s="5">
        <v>19</v>
      </c>
      <c r="BO153" s="5">
        <v>13</v>
      </c>
      <c r="BP153" s="5">
        <v>26</v>
      </c>
      <c r="BQ153" s="5">
        <v>12</v>
      </c>
      <c r="BR153" s="5">
        <v>22</v>
      </c>
      <c r="BS153" s="5">
        <v>23</v>
      </c>
      <c r="BT153" s="5">
        <v>16</v>
      </c>
      <c r="BU153" s="5">
        <v>12</v>
      </c>
      <c r="BV153" s="5">
        <v>27</v>
      </c>
      <c r="BW153" s="5">
        <v>12</v>
      </c>
      <c r="BX153" s="5">
        <v>21</v>
      </c>
      <c r="BY153" s="5">
        <v>9</v>
      </c>
      <c r="BZ153" s="5">
        <v>15</v>
      </c>
      <c r="CA153" s="5">
        <v>7</v>
      </c>
      <c r="CB153" s="5">
        <v>8</v>
      </c>
      <c r="CC153" s="5">
        <v>12</v>
      </c>
      <c r="CD153" s="5">
        <v>9</v>
      </c>
      <c r="CE153" s="5">
        <v>10</v>
      </c>
      <c r="CF153" s="5">
        <v>23</v>
      </c>
      <c r="CG153" s="5">
        <v>12</v>
      </c>
      <c r="CH153" s="5">
        <v>23</v>
      </c>
      <c r="CI153" s="5">
        <v>15</v>
      </c>
      <c r="CJ153">
        <v>16</v>
      </c>
      <c r="CK153">
        <v>10</v>
      </c>
      <c r="CL153">
        <v>13</v>
      </c>
      <c r="CM153">
        <v>25</v>
      </c>
      <c r="CN153" s="5">
        <v>4</v>
      </c>
      <c r="EA153" s="12"/>
    </row>
    <row r="154" spans="1:131" x14ac:dyDescent="0.2">
      <c r="A154" t="s">
        <v>30</v>
      </c>
      <c r="B154" t="s">
        <v>14</v>
      </c>
      <c r="C154">
        <v>222</v>
      </c>
      <c r="D154" s="5">
        <v>8.1965517241379313</v>
      </c>
      <c r="E154" s="73">
        <v>0</v>
      </c>
      <c r="F154" s="72">
        <f>VLOOKUP(B154,遗传信息!$B:$F,5,FALSE)</f>
        <v>1</v>
      </c>
      <c r="G154" s="5">
        <v>25</v>
      </c>
      <c r="H154" s="5">
        <v>7.2</v>
      </c>
      <c r="I154" s="5">
        <v>7</v>
      </c>
      <c r="J154" s="5">
        <v>1507</v>
      </c>
      <c r="K154" s="72">
        <v>56.07</v>
      </c>
      <c r="L154" s="5">
        <v>107</v>
      </c>
      <c r="M154" s="5">
        <v>98</v>
      </c>
      <c r="N154" s="5">
        <v>115</v>
      </c>
      <c r="O154" s="5">
        <v>58</v>
      </c>
      <c r="P154" s="5">
        <v>85</v>
      </c>
      <c r="Q154" s="5">
        <v>86</v>
      </c>
      <c r="R154" s="5">
        <v>107</v>
      </c>
      <c r="S154" s="5">
        <v>75</v>
      </c>
      <c r="T154" s="5">
        <v>118</v>
      </c>
      <c r="U154" s="5">
        <v>106</v>
      </c>
      <c r="V154" s="5">
        <v>147</v>
      </c>
      <c r="W154" s="5">
        <v>106</v>
      </c>
      <c r="X154" s="5">
        <v>67</v>
      </c>
      <c r="Y154" s="5">
        <v>64</v>
      </c>
      <c r="Z154" s="5">
        <v>108</v>
      </c>
      <c r="AA154" s="5">
        <v>59</v>
      </c>
      <c r="AB154" s="5">
        <v>20</v>
      </c>
      <c r="AC154" s="5">
        <v>32</v>
      </c>
      <c r="AD154" s="5">
        <v>35</v>
      </c>
      <c r="AE154" s="5">
        <v>20</v>
      </c>
      <c r="AF154" s="5">
        <v>27</v>
      </c>
      <c r="AG154" s="5">
        <v>25</v>
      </c>
      <c r="AH154" s="5">
        <v>28</v>
      </c>
      <c r="AI154" s="5">
        <v>18</v>
      </c>
      <c r="AJ154" s="5">
        <v>23</v>
      </c>
      <c r="AK154" s="5">
        <v>32</v>
      </c>
      <c r="AL154" s="5">
        <v>34</v>
      </c>
      <c r="AM154" s="5">
        <v>26</v>
      </c>
      <c r="AN154" s="5">
        <v>9</v>
      </c>
      <c r="AO154" s="5">
        <v>15</v>
      </c>
      <c r="AP154" s="5">
        <v>23</v>
      </c>
      <c r="AQ154" s="5">
        <v>11</v>
      </c>
      <c r="AR154" s="5">
        <v>24</v>
      </c>
      <c r="AS154" s="5">
        <v>22</v>
      </c>
      <c r="AT154" s="5">
        <v>26</v>
      </c>
      <c r="AU154" s="5">
        <v>13</v>
      </c>
      <c r="AV154" s="5">
        <v>16</v>
      </c>
      <c r="AW154" s="5">
        <v>20</v>
      </c>
      <c r="AX154" s="5">
        <v>29</v>
      </c>
      <c r="AY154" s="5">
        <v>21</v>
      </c>
      <c r="AZ154" s="5">
        <v>20</v>
      </c>
      <c r="BA154" s="5">
        <v>26</v>
      </c>
      <c r="BB154" s="5">
        <v>36</v>
      </c>
      <c r="BC154" s="5">
        <v>25</v>
      </c>
      <c r="BD154" s="5">
        <v>15</v>
      </c>
      <c r="BE154" s="5">
        <v>16</v>
      </c>
      <c r="BF154" s="5">
        <v>27</v>
      </c>
      <c r="BG154" s="5">
        <v>17</v>
      </c>
      <c r="BH154" s="5">
        <v>36</v>
      </c>
      <c r="BI154" s="5">
        <v>27</v>
      </c>
      <c r="BJ154" s="5">
        <v>33</v>
      </c>
      <c r="BK154" s="5">
        <v>22</v>
      </c>
      <c r="BL154" s="5">
        <v>29</v>
      </c>
      <c r="BM154" s="5">
        <v>25</v>
      </c>
      <c r="BN154" s="5">
        <v>29</v>
      </c>
      <c r="BO154" s="5">
        <v>22</v>
      </c>
      <c r="BP154" s="5">
        <v>40</v>
      </c>
      <c r="BQ154" s="5">
        <v>27</v>
      </c>
      <c r="BR154" s="5">
        <v>43</v>
      </c>
      <c r="BS154" s="5">
        <v>37</v>
      </c>
      <c r="BT154" s="5">
        <v>26</v>
      </c>
      <c r="BU154" s="5">
        <v>19</v>
      </c>
      <c r="BV154" s="5">
        <v>38</v>
      </c>
      <c r="BW154" s="5">
        <v>23</v>
      </c>
      <c r="BX154" s="5">
        <v>27</v>
      </c>
      <c r="BY154" s="5">
        <v>17</v>
      </c>
      <c r="BZ154" s="5">
        <v>20</v>
      </c>
      <c r="CA154" s="5">
        <v>3</v>
      </c>
      <c r="CB154" s="5">
        <v>13</v>
      </c>
      <c r="CC154" s="5">
        <v>20</v>
      </c>
      <c r="CD154" s="5">
        <v>21</v>
      </c>
      <c r="CE154" s="5">
        <v>14</v>
      </c>
      <c r="CF154" s="5">
        <v>35</v>
      </c>
      <c r="CG154" s="5">
        <v>21</v>
      </c>
      <c r="CH154" s="5">
        <v>34</v>
      </c>
      <c r="CI154" s="5">
        <v>18</v>
      </c>
      <c r="CJ154">
        <v>17</v>
      </c>
      <c r="CK154">
        <v>14</v>
      </c>
      <c r="CL154">
        <v>20</v>
      </c>
      <c r="CM154">
        <v>32</v>
      </c>
      <c r="CN154" s="5">
        <v>2</v>
      </c>
      <c r="EA154" s="12"/>
    </row>
    <row r="155" spans="1:131" x14ac:dyDescent="0.2">
      <c r="A155" t="s">
        <v>30</v>
      </c>
      <c r="B155" t="s">
        <v>14</v>
      </c>
      <c r="C155">
        <v>222</v>
      </c>
      <c r="D155" s="5">
        <v>11.644827586206898</v>
      </c>
      <c r="E155" s="73">
        <v>0</v>
      </c>
      <c r="F155" s="72">
        <f>VLOOKUP(B155,遗传信息!$B:$F,5,FALSE)</f>
        <v>1</v>
      </c>
      <c r="G155" s="5">
        <v>25</v>
      </c>
      <c r="H155" s="5">
        <v>7.2</v>
      </c>
      <c r="I155" s="5">
        <v>7</v>
      </c>
      <c r="J155" s="5">
        <v>1507</v>
      </c>
      <c r="K155" s="72">
        <v>56.07</v>
      </c>
      <c r="L155" s="5">
        <v>107</v>
      </c>
      <c r="M155" s="5">
        <v>98</v>
      </c>
      <c r="N155" s="5">
        <v>115</v>
      </c>
      <c r="O155" s="5">
        <v>58</v>
      </c>
      <c r="P155" s="5">
        <v>85</v>
      </c>
      <c r="Q155" s="5">
        <v>86</v>
      </c>
      <c r="R155" s="5">
        <v>107</v>
      </c>
      <c r="S155" s="5">
        <v>75</v>
      </c>
      <c r="T155" s="5">
        <v>118</v>
      </c>
      <c r="U155" s="5">
        <v>106</v>
      </c>
      <c r="V155" s="5">
        <v>147</v>
      </c>
      <c r="W155" s="5">
        <v>106</v>
      </c>
      <c r="X155" s="5">
        <v>67</v>
      </c>
      <c r="Y155" s="5">
        <v>64</v>
      </c>
      <c r="Z155" s="5">
        <v>108</v>
      </c>
      <c r="AA155" s="5">
        <v>59</v>
      </c>
      <c r="AB155" s="5">
        <v>20</v>
      </c>
      <c r="AC155" s="5">
        <v>32</v>
      </c>
      <c r="AD155" s="5">
        <v>35</v>
      </c>
      <c r="AE155" s="5">
        <v>20</v>
      </c>
      <c r="AF155" s="5">
        <v>27</v>
      </c>
      <c r="AG155" s="5">
        <v>25</v>
      </c>
      <c r="AH155" s="5">
        <v>28</v>
      </c>
      <c r="AI155" s="5">
        <v>18</v>
      </c>
      <c r="AJ155" s="5">
        <v>23</v>
      </c>
      <c r="AK155" s="5">
        <v>32</v>
      </c>
      <c r="AL155" s="5">
        <v>34</v>
      </c>
      <c r="AM155" s="5">
        <v>26</v>
      </c>
      <c r="AN155" s="5">
        <v>9</v>
      </c>
      <c r="AO155" s="5">
        <v>15</v>
      </c>
      <c r="AP155" s="5">
        <v>23</v>
      </c>
      <c r="AQ155" s="5">
        <v>11</v>
      </c>
      <c r="AR155" s="5">
        <v>24</v>
      </c>
      <c r="AS155" s="5">
        <v>22</v>
      </c>
      <c r="AT155" s="5">
        <v>26</v>
      </c>
      <c r="AU155" s="5">
        <v>13</v>
      </c>
      <c r="AV155" s="5">
        <v>16</v>
      </c>
      <c r="AW155" s="5">
        <v>20</v>
      </c>
      <c r="AX155" s="5">
        <v>29</v>
      </c>
      <c r="AY155" s="5">
        <v>21</v>
      </c>
      <c r="AZ155" s="5">
        <v>20</v>
      </c>
      <c r="BA155" s="5">
        <v>26</v>
      </c>
      <c r="BB155" s="5">
        <v>36</v>
      </c>
      <c r="BC155" s="5">
        <v>25</v>
      </c>
      <c r="BD155" s="5">
        <v>15</v>
      </c>
      <c r="BE155" s="5">
        <v>16</v>
      </c>
      <c r="BF155" s="5">
        <v>27</v>
      </c>
      <c r="BG155" s="5">
        <v>17</v>
      </c>
      <c r="BH155" s="5">
        <v>36</v>
      </c>
      <c r="BI155" s="5">
        <v>27</v>
      </c>
      <c r="BJ155" s="5">
        <v>33</v>
      </c>
      <c r="BK155" s="5">
        <v>22</v>
      </c>
      <c r="BL155" s="5">
        <v>29</v>
      </c>
      <c r="BM155" s="5">
        <v>25</v>
      </c>
      <c r="BN155" s="5">
        <v>29</v>
      </c>
      <c r="BO155" s="5">
        <v>22</v>
      </c>
      <c r="BP155" s="5">
        <v>40</v>
      </c>
      <c r="BQ155" s="5">
        <v>27</v>
      </c>
      <c r="BR155" s="5">
        <v>43</v>
      </c>
      <c r="BS155" s="5">
        <v>37</v>
      </c>
      <c r="BT155" s="5">
        <v>26</v>
      </c>
      <c r="BU155" s="5">
        <v>19</v>
      </c>
      <c r="BV155" s="5">
        <v>38</v>
      </c>
      <c r="BW155" s="5">
        <v>23</v>
      </c>
      <c r="BX155" s="5">
        <v>27</v>
      </c>
      <c r="BY155" s="5">
        <v>17</v>
      </c>
      <c r="BZ155" s="5">
        <v>20</v>
      </c>
      <c r="CA155" s="5">
        <v>3</v>
      </c>
      <c r="CB155" s="5">
        <v>13</v>
      </c>
      <c r="CC155" s="5">
        <v>20</v>
      </c>
      <c r="CD155" s="5">
        <v>21</v>
      </c>
      <c r="CE155" s="5">
        <v>14</v>
      </c>
      <c r="CF155" s="5">
        <v>35</v>
      </c>
      <c r="CG155" s="5">
        <v>21</v>
      </c>
      <c r="CH155" s="5">
        <v>34</v>
      </c>
      <c r="CI155" s="5">
        <v>18</v>
      </c>
      <c r="CJ155">
        <v>17</v>
      </c>
      <c r="CK155">
        <v>14</v>
      </c>
      <c r="CL155">
        <v>20</v>
      </c>
      <c r="CM155">
        <v>32</v>
      </c>
      <c r="CN155" s="5">
        <v>3</v>
      </c>
      <c r="EA155" s="12"/>
    </row>
    <row r="156" spans="1:131" x14ac:dyDescent="0.2">
      <c r="A156" t="s">
        <v>30</v>
      </c>
      <c r="B156" t="s">
        <v>14</v>
      </c>
      <c r="C156">
        <v>222</v>
      </c>
      <c r="D156" s="5">
        <v>15.093103448275864</v>
      </c>
      <c r="E156" s="73">
        <v>0</v>
      </c>
      <c r="F156" s="72">
        <f>VLOOKUP(B156,遗传信息!$B:$F,5,FALSE)</f>
        <v>1</v>
      </c>
      <c r="G156" s="5">
        <v>25</v>
      </c>
      <c r="H156" s="5">
        <v>7.2</v>
      </c>
      <c r="I156" s="5">
        <v>7</v>
      </c>
      <c r="J156" s="5">
        <v>1507</v>
      </c>
      <c r="K156" s="72">
        <v>56.07</v>
      </c>
      <c r="L156" s="5">
        <v>107</v>
      </c>
      <c r="M156" s="5">
        <v>98</v>
      </c>
      <c r="N156" s="5">
        <v>115</v>
      </c>
      <c r="O156" s="5">
        <v>58</v>
      </c>
      <c r="P156" s="5">
        <v>85</v>
      </c>
      <c r="Q156" s="5">
        <v>86</v>
      </c>
      <c r="R156" s="5">
        <v>107</v>
      </c>
      <c r="S156" s="5">
        <v>75</v>
      </c>
      <c r="T156" s="5">
        <v>118</v>
      </c>
      <c r="U156" s="5">
        <v>106</v>
      </c>
      <c r="V156" s="5">
        <v>147</v>
      </c>
      <c r="W156" s="5">
        <v>106</v>
      </c>
      <c r="X156" s="5">
        <v>67</v>
      </c>
      <c r="Y156" s="5">
        <v>64</v>
      </c>
      <c r="Z156" s="5">
        <v>108</v>
      </c>
      <c r="AA156" s="5">
        <v>59</v>
      </c>
      <c r="AB156" s="5">
        <v>20</v>
      </c>
      <c r="AC156" s="5">
        <v>32</v>
      </c>
      <c r="AD156" s="5">
        <v>35</v>
      </c>
      <c r="AE156" s="5">
        <v>20</v>
      </c>
      <c r="AF156" s="5">
        <v>27</v>
      </c>
      <c r="AG156" s="5">
        <v>25</v>
      </c>
      <c r="AH156" s="5">
        <v>28</v>
      </c>
      <c r="AI156" s="5">
        <v>18</v>
      </c>
      <c r="AJ156" s="5">
        <v>23</v>
      </c>
      <c r="AK156" s="5">
        <v>32</v>
      </c>
      <c r="AL156" s="5">
        <v>34</v>
      </c>
      <c r="AM156" s="5">
        <v>26</v>
      </c>
      <c r="AN156" s="5">
        <v>9</v>
      </c>
      <c r="AO156" s="5">
        <v>15</v>
      </c>
      <c r="AP156" s="5">
        <v>23</v>
      </c>
      <c r="AQ156" s="5">
        <v>11</v>
      </c>
      <c r="AR156" s="5">
        <v>24</v>
      </c>
      <c r="AS156" s="5">
        <v>22</v>
      </c>
      <c r="AT156" s="5">
        <v>26</v>
      </c>
      <c r="AU156" s="5">
        <v>13</v>
      </c>
      <c r="AV156" s="5">
        <v>16</v>
      </c>
      <c r="AW156" s="5">
        <v>20</v>
      </c>
      <c r="AX156" s="5">
        <v>29</v>
      </c>
      <c r="AY156" s="5">
        <v>21</v>
      </c>
      <c r="AZ156" s="5">
        <v>20</v>
      </c>
      <c r="BA156" s="5">
        <v>26</v>
      </c>
      <c r="BB156" s="5">
        <v>36</v>
      </c>
      <c r="BC156" s="5">
        <v>25</v>
      </c>
      <c r="BD156" s="5">
        <v>15</v>
      </c>
      <c r="BE156" s="5">
        <v>16</v>
      </c>
      <c r="BF156" s="5">
        <v>27</v>
      </c>
      <c r="BG156" s="5">
        <v>17</v>
      </c>
      <c r="BH156" s="5">
        <v>36</v>
      </c>
      <c r="BI156" s="5">
        <v>27</v>
      </c>
      <c r="BJ156" s="5">
        <v>33</v>
      </c>
      <c r="BK156" s="5">
        <v>22</v>
      </c>
      <c r="BL156" s="5">
        <v>29</v>
      </c>
      <c r="BM156" s="5">
        <v>25</v>
      </c>
      <c r="BN156" s="5">
        <v>29</v>
      </c>
      <c r="BO156" s="5">
        <v>22</v>
      </c>
      <c r="BP156" s="5">
        <v>40</v>
      </c>
      <c r="BQ156" s="5">
        <v>27</v>
      </c>
      <c r="BR156" s="5">
        <v>43</v>
      </c>
      <c r="BS156" s="5">
        <v>37</v>
      </c>
      <c r="BT156" s="5">
        <v>26</v>
      </c>
      <c r="BU156" s="5">
        <v>19</v>
      </c>
      <c r="BV156" s="5">
        <v>38</v>
      </c>
      <c r="BW156" s="5">
        <v>23</v>
      </c>
      <c r="BX156" s="5">
        <v>27</v>
      </c>
      <c r="BY156" s="5">
        <v>17</v>
      </c>
      <c r="BZ156" s="5">
        <v>20</v>
      </c>
      <c r="CA156" s="5">
        <v>3</v>
      </c>
      <c r="CB156" s="5">
        <v>13</v>
      </c>
      <c r="CC156" s="5">
        <v>20</v>
      </c>
      <c r="CD156" s="5">
        <v>21</v>
      </c>
      <c r="CE156" s="5">
        <v>14</v>
      </c>
      <c r="CF156" s="5">
        <v>35</v>
      </c>
      <c r="CG156" s="5">
        <v>21</v>
      </c>
      <c r="CH156" s="5">
        <v>34</v>
      </c>
      <c r="CI156" s="5">
        <v>18</v>
      </c>
      <c r="CJ156">
        <v>17</v>
      </c>
      <c r="CK156">
        <v>14</v>
      </c>
      <c r="CL156">
        <v>20</v>
      </c>
      <c r="CM156">
        <v>32</v>
      </c>
      <c r="CN156" s="5">
        <v>4</v>
      </c>
      <c r="EA156" s="12"/>
    </row>
    <row r="157" spans="1:131" x14ac:dyDescent="0.2">
      <c r="A157" t="s">
        <v>30</v>
      </c>
      <c r="B157" t="s">
        <v>14</v>
      </c>
      <c r="C157">
        <v>254</v>
      </c>
      <c r="D157" s="5">
        <v>8.2042857142857137</v>
      </c>
      <c r="E157" s="73">
        <v>0</v>
      </c>
      <c r="F157" s="72">
        <f>VLOOKUP(B157,遗传信息!$B:$F,5,FALSE)</f>
        <v>1</v>
      </c>
      <c r="G157" s="5">
        <v>25</v>
      </c>
      <c r="H157" s="5">
        <v>7.2</v>
      </c>
      <c r="I157" s="5">
        <v>7</v>
      </c>
      <c r="J157" s="5">
        <v>1507</v>
      </c>
      <c r="K157" s="72">
        <v>56.07</v>
      </c>
      <c r="L157" s="5">
        <v>107</v>
      </c>
      <c r="M157" s="5">
        <v>98</v>
      </c>
      <c r="N157" s="5">
        <v>115</v>
      </c>
      <c r="O157" s="5">
        <v>58</v>
      </c>
      <c r="P157" s="5">
        <v>85</v>
      </c>
      <c r="Q157" s="5">
        <v>86</v>
      </c>
      <c r="R157" s="5">
        <v>107</v>
      </c>
      <c r="S157" s="5">
        <v>75</v>
      </c>
      <c r="T157" s="5">
        <v>118</v>
      </c>
      <c r="U157" s="5">
        <v>106</v>
      </c>
      <c r="V157" s="5">
        <v>147</v>
      </c>
      <c r="W157" s="5">
        <v>106</v>
      </c>
      <c r="X157" s="5">
        <v>67</v>
      </c>
      <c r="Y157" s="5">
        <v>64</v>
      </c>
      <c r="Z157" s="5">
        <v>108</v>
      </c>
      <c r="AA157" s="5">
        <v>59</v>
      </c>
      <c r="AB157" s="5">
        <v>20</v>
      </c>
      <c r="AC157" s="5">
        <v>32</v>
      </c>
      <c r="AD157" s="5">
        <v>35</v>
      </c>
      <c r="AE157" s="5">
        <v>20</v>
      </c>
      <c r="AF157" s="5">
        <v>27</v>
      </c>
      <c r="AG157" s="5">
        <v>25</v>
      </c>
      <c r="AH157" s="5">
        <v>28</v>
      </c>
      <c r="AI157" s="5">
        <v>18</v>
      </c>
      <c r="AJ157" s="5">
        <v>23</v>
      </c>
      <c r="AK157" s="5">
        <v>32</v>
      </c>
      <c r="AL157" s="5">
        <v>34</v>
      </c>
      <c r="AM157" s="5">
        <v>26</v>
      </c>
      <c r="AN157" s="5">
        <v>9</v>
      </c>
      <c r="AO157" s="5">
        <v>15</v>
      </c>
      <c r="AP157" s="5">
        <v>23</v>
      </c>
      <c r="AQ157" s="5">
        <v>11</v>
      </c>
      <c r="AR157" s="5">
        <v>24</v>
      </c>
      <c r="AS157" s="5">
        <v>22</v>
      </c>
      <c r="AT157" s="5">
        <v>26</v>
      </c>
      <c r="AU157" s="5">
        <v>13</v>
      </c>
      <c r="AV157" s="5">
        <v>16</v>
      </c>
      <c r="AW157" s="5">
        <v>20</v>
      </c>
      <c r="AX157" s="5">
        <v>29</v>
      </c>
      <c r="AY157" s="5">
        <v>21</v>
      </c>
      <c r="AZ157" s="5">
        <v>20</v>
      </c>
      <c r="BA157" s="5">
        <v>26</v>
      </c>
      <c r="BB157" s="5">
        <v>36</v>
      </c>
      <c r="BC157" s="5">
        <v>25</v>
      </c>
      <c r="BD157" s="5">
        <v>15</v>
      </c>
      <c r="BE157" s="5">
        <v>16</v>
      </c>
      <c r="BF157" s="5">
        <v>27</v>
      </c>
      <c r="BG157" s="5">
        <v>17</v>
      </c>
      <c r="BH157" s="5">
        <v>36</v>
      </c>
      <c r="BI157" s="5">
        <v>27</v>
      </c>
      <c r="BJ157" s="5">
        <v>33</v>
      </c>
      <c r="BK157" s="5">
        <v>22</v>
      </c>
      <c r="BL157" s="5">
        <v>29</v>
      </c>
      <c r="BM157" s="5">
        <v>25</v>
      </c>
      <c r="BN157" s="5">
        <v>29</v>
      </c>
      <c r="BO157" s="5">
        <v>22</v>
      </c>
      <c r="BP157" s="5">
        <v>40</v>
      </c>
      <c r="BQ157" s="5">
        <v>27</v>
      </c>
      <c r="BR157" s="5">
        <v>43</v>
      </c>
      <c r="BS157" s="5">
        <v>37</v>
      </c>
      <c r="BT157" s="5">
        <v>26</v>
      </c>
      <c r="BU157" s="5">
        <v>19</v>
      </c>
      <c r="BV157" s="5">
        <v>38</v>
      </c>
      <c r="BW157" s="5">
        <v>23</v>
      </c>
      <c r="BX157" s="5">
        <v>27</v>
      </c>
      <c r="BY157" s="5">
        <v>17</v>
      </c>
      <c r="BZ157" s="5">
        <v>20</v>
      </c>
      <c r="CA157" s="5">
        <v>3</v>
      </c>
      <c r="CB157" s="5">
        <v>13</v>
      </c>
      <c r="CC157" s="5">
        <v>20</v>
      </c>
      <c r="CD157" s="5">
        <v>21</v>
      </c>
      <c r="CE157" s="5">
        <v>14</v>
      </c>
      <c r="CF157" s="5">
        <v>35</v>
      </c>
      <c r="CG157" s="5">
        <v>21</v>
      </c>
      <c r="CH157" s="5">
        <v>34</v>
      </c>
      <c r="CI157" s="5">
        <v>18</v>
      </c>
      <c r="CJ157">
        <v>17</v>
      </c>
      <c r="CK157">
        <v>14</v>
      </c>
      <c r="CL157">
        <v>20</v>
      </c>
      <c r="CM157">
        <v>32</v>
      </c>
      <c r="CN157" s="5">
        <v>2</v>
      </c>
      <c r="EA157" s="12"/>
    </row>
    <row r="158" spans="1:131" x14ac:dyDescent="0.2">
      <c r="A158" t="s">
        <v>30</v>
      </c>
      <c r="B158" t="s">
        <v>14</v>
      </c>
      <c r="C158">
        <v>254</v>
      </c>
      <c r="D158" s="5">
        <v>11.061428571428571</v>
      </c>
      <c r="E158" s="73">
        <v>0</v>
      </c>
      <c r="F158" s="72">
        <f>VLOOKUP(B158,遗传信息!$B:$F,5,FALSE)</f>
        <v>1</v>
      </c>
      <c r="G158" s="5">
        <v>25</v>
      </c>
      <c r="H158" s="5">
        <v>7.2</v>
      </c>
      <c r="I158" s="5">
        <v>7</v>
      </c>
      <c r="J158" s="5">
        <v>1507</v>
      </c>
      <c r="K158" s="72">
        <v>56.07</v>
      </c>
      <c r="L158" s="5">
        <v>107</v>
      </c>
      <c r="M158" s="5">
        <v>98</v>
      </c>
      <c r="N158" s="5">
        <v>115</v>
      </c>
      <c r="O158" s="5">
        <v>58</v>
      </c>
      <c r="P158" s="5">
        <v>85</v>
      </c>
      <c r="Q158" s="5">
        <v>86</v>
      </c>
      <c r="R158" s="5">
        <v>107</v>
      </c>
      <c r="S158" s="5">
        <v>75</v>
      </c>
      <c r="T158" s="5">
        <v>118</v>
      </c>
      <c r="U158" s="5">
        <v>106</v>
      </c>
      <c r="V158" s="5">
        <v>147</v>
      </c>
      <c r="W158" s="5">
        <v>106</v>
      </c>
      <c r="X158" s="5">
        <v>67</v>
      </c>
      <c r="Y158" s="5">
        <v>64</v>
      </c>
      <c r="Z158" s="5">
        <v>108</v>
      </c>
      <c r="AA158" s="5">
        <v>59</v>
      </c>
      <c r="AB158" s="5">
        <v>20</v>
      </c>
      <c r="AC158" s="5">
        <v>32</v>
      </c>
      <c r="AD158" s="5">
        <v>35</v>
      </c>
      <c r="AE158" s="5">
        <v>20</v>
      </c>
      <c r="AF158" s="5">
        <v>27</v>
      </c>
      <c r="AG158" s="5">
        <v>25</v>
      </c>
      <c r="AH158" s="5">
        <v>28</v>
      </c>
      <c r="AI158" s="5">
        <v>18</v>
      </c>
      <c r="AJ158" s="5">
        <v>23</v>
      </c>
      <c r="AK158" s="5">
        <v>32</v>
      </c>
      <c r="AL158" s="5">
        <v>34</v>
      </c>
      <c r="AM158" s="5">
        <v>26</v>
      </c>
      <c r="AN158" s="5">
        <v>9</v>
      </c>
      <c r="AO158" s="5">
        <v>15</v>
      </c>
      <c r="AP158" s="5">
        <v>23</v>
      </c>
      <c r="AQ158" s="5">
        <v>11</v>
      </c>
      <c r="AR158" s="5">
        <v>24</v>
      </c>
      <c r="AS158" s="5">
        <v>22</v>
      </c>
      <c r="AT158" s="5">
        <v>26</v>
      </c>
      <c r="AU158" s="5">
        <v>13</v>
      </c>
      <c r="AV158" s="5">
        <v>16</v>
      </c>
      <c r="AW158" s="5">
        <v>20</v>
      </c>
      <c r="AX158" s="5">
        <v>29</v>
      </c>
      <c r="AY158" s="5">
        <v>21</v>
      </c>
      <c r="AZ158" s="5">
        <v>20</v>
      </c>
      <c r="BA158" s="5">
        <v>26</v>
      </c>
      <c r="BB158" s="5">
        <v>36</v>
      </c>
      <c r="BC158" s="5">
        <v>25</v>
      </c>
      <c r="BD158" s="5">
        <v>15</v>
      </c>
      <c r="BE158" s="5">
        <v>16</v>
      </c>
      <c r="BF158" s="5">
        <v>27</v>
      </c>
      <c r="BG158" s="5">
        <v>17</v>
      </c>
      <c r="BH158" s="5">
        <v>36</v>
      </c>
      <c r="BI158" s="5">
        <v>27</v>
      </c>
      <c r="BJ158" s="5">
        <v>33</v>
      </c>
      <c r="BK158" s="5">
        <v>22</v>
      </c>
      <c r="BL158" s="5">
        <v>29</v>
      </c>
      <c r="BM158" s="5">
        <v>25</v>
      </c>
      <c r="BN158" s="5">
        <v>29</v>
      </c>
      <c r="BO158" s="5">
        <v>22</v>
      </c>
      <c r="BP158" s="5">
        <v>40</v>
      </c>
      <c r="BQ158" s="5">
        <v>27</v>
      </c>
      <c r="BR158" s="5">
        <v>43</v>
      </c>
      <c r="BS158" s="5">
        <v>37</v>
      </c>
      <c r="BT158" s="5">
        <v>26</v>
      </c>
      <c r="BU158" s="5">
        <v>19</v>
      </c>
      <c r="BV158" s="5">
        <v>38</v>
      </c>
      <c r="BW158" s="5">
        <v>23</v>
      </c>
      <c r="BX158" s="5">
        <v>27</v>
      </c>
      <c r="BY158" s="5">
        <v>17</v>
      </c>
      <c r="BZ158" s="5">
        <v>20</v>
      </c>
      <c r="CA158" s="5">
        <v>3</v>
      </c>
      <c r="CB158" s="5">
        <v>13</v>
      </c>
      <c r="CC158" s="5">
        <v>20</v>
      </c>
      <c r="CD158" s="5">
        <v>21</v>
      </c>
      <c r="CE158" s="5">
        <v>14</v>
      </c>
      <c r="CF158" s="5">
        <v>35</v>
      </c>
      <c r="CG158" s="5">
        <v>21</v>
      </c>
      <c r="CH158" s="5">
        <v>34</v>
      </c>
      <c r="CI158" s="5">
        <v>18</v>
      </c>
      <c r="CJ158">
        <v>17</v>
      </c>
      <c r="CK158">
        <v>14</v>
      </c>
      <c r="CL158">
        <v>20</v>
      </c>
      <c r="CM158">
        <v>32</v>
      </c>
      <c r="CN158" s="5">
        <v>3</v>
      </c>
      <c r="EA158" s="12"/>
    </row>
    <row r="159" spans="1:131" x14ac:dyDescent="0.2">
      <c r="A159" t="s">
        <v>30</v>
      </c>
      <c r="B159" t="s">
        <v>14</v>
      </c>
      <c r="C159">
        <v>254</v>
      </c>
      <c r="D159" s="5">
        <v>13.918571428571429</v>
      </c>
      <c r="E159" s="73">
        <v>0</v>
      </c>
      <c r="F159" s="72">
        <f>VLOOKUP(B159,遗传信息!$B:$F,5,FALSE)</f>
        <v>1</v>
      </c>
      <c r="G159" s="5">
        <v>25</v>
      </c>
      <c r="H159" s="5">
        <v>7.2</v>
      </c>
      <c r="I159" s="5">
        <v>7</v>
      </c>
      <c r="J159" s="5">
        <v>1507</v>
      </c>
      <c r="K159" s="72">
        <v>56.07</v>
      </c>
      <c r="L159" s="5">
        <v>107</v>
      </c>
      <c r="M159" s="5">
        <v>98</v>
      </c>
      <c r="N159" s="5">
        <v>115</v>
      </c>
      <c r="O159" s="5">
        <v>58</v>
      </c>
      <c r="P159" s="5">
        <v>85</v>
      </c>
      <c r="Q159" s="5">
        <v>86</v>
      </c>
      <c r="R159" s="5">
        <v>107</v>
      </c>
      <c r="S159" s="5">
        <v>75</v>
      </c>
      <c r="T159" s="5">
        <v>118</v>
      </c>
      <c r="U159" s="5">
        <v>106</v>
      </c>
      <c r="V159" s="5">
        <v>147</v>
      </c>
      <c r="W159" s="5">
        <v>106</v>
      </c>
      <c r="X159" s="5">
        <v>67</v>
      </c>
      <c r="Y159" s="5">
        <v>64</v>
      </c>
      <c r="Z159" s="5">
        <v>108</v>
      </c>
      <c r="AA159" s="5">
        <v>59</v>
      </c>
      <c r="AB159" s="5">
        <v>20</v>
      </c>
      <c r="AC159" s="5">
        <v>32</v>
      </c>
      <c r="AD159" s="5">
        <v>35</v>
      </c>
      <c r="AE159" s="5">
        <v>20</v>
      </c>
      <c r="AF159" s="5">
        <v>27</v>
      </c>
      <c r="AG159" s="5">
        <v>25</v>
      </c>
      <c r="AH159" s="5">
        <v>28</v>
      </c>
      <c r="AI159" s="5">
        <v>18</v>
      </c>
      <c r="AJ159" s="5">
        <v>23</v>
      </c>
      <c r="AK159" s="5">
        <v>32</v>
      </c>
      <c r="AL159" s="5">
        <v>34</v>
      </c>
      <c r="AM159" s="5">
        <v>26</v>
      </c>
      <c r="AN159" s="5">
        <v>9</v>
      </c>
      <c r="AO159" s="5">
        <v>15</v>
      </c>
      <c r="AP159" s="5">
        <v>23</v>
      </c>
      <c r="AQ159" s="5">
        <v>11</v>
      </c>
      <c r="AR159" s="5">
        <v>24</v>
      </c>
      <c r="AS159" s="5">
        <v>22</v>
      </c>
      <c r="AT159" s="5">
        <v>26</v>
      </c>
      <c r="AU159" s="5">
        <v>13</v>
      </c>
      <c r="AV159" s="5">
        <v>16</v>
      </c>
      <c r="AW159" s="5">
        <v>20</v>
      </c>
      <c r="AX159" s="5">
        <v>29</v>
      </c>
      <c r="AY159" s="5">
        <v>21</v>
      </c>
      <c r="AZ159" s="5">
        <v>20</v>
      </c>
      <c r="BA159" s="5">
        <v>26</v>
      </c>
      <c r="BB159" s="5">
        <v>36</v>
      </c>
      <c r="BC159" s="5">
        <v>25</v>
      </c>
      <c r="BD159" s="5">
        <v>15</v>
      </c>
      <c r="BE159" s="5">
        <v>16</v>
      </c>
      <c r="BF159" s="5">
        <v>27</v>
      </c>
      <c r="BG159" s="5">
        <v>17</v>
      </c>
      <c r="BH159" s="5">
        <v>36</v>
      </c>
      <c r="BI159" s="5">
        <v>27</v>
      </c>
      <c r="BJ159" s="5">
        <v>33</v>
      </c>
      <c r="BK159" s="5">
        <v>22</v>
      </c>
      <c r="BL159" s="5">
        <v>29</v>
      </c>
      <c r="BM159" s="5">
        <v>25</v>
      </c>
      <c r="BN159" s="5">
        <v>29</v>
      </c>
      <c r="BO159" s="5">
        <v>22</v>
      </c>
      <c r="BP159" s="5">
        <v>40</v>
      </c>
      <c r="BQ159" s="5">
        <v>27</v>
      </c>
      <c r="BR159" s="5">
        <v>43</v>
      </c>
      <c r="BS159" s="5">
        <v>37</v>
      </c>
      <c r="BT159" s="5">
        <v>26</v>
      </c>
      <c r="BU159" s="5">
        <v>19</v>
      </c>
      <c r="BV159" s="5">
        <v>38</v>
      </c>
      <c r="BW159" s="5">
        <v>23</v>
      </c>
      <c r="BX159" s="5">
        <v>27</v>
      </c>
      <c r="BY159" s="5">
        <v>17</v>
      </c>
      <c r="BZ159" s="5">
        <v>20</v>
      </c>
      <c r="CA159" s="5">
        <v>3</v>
      </c>
      <c r="CB159" s="5">
        <v>13</v>
      </c>
      <c r="CC159" s="5">
        <v>20</v>
      </c>
      <c r="CD159" s="5">
        <v>21</v>
      </c>
      <c r="CE159" s="5">
        <v>14</v>
      </c>
      <c r="CF159" s="5">
        <v>35</v>
      </c>
      <c r="CG159" s="5">
        <v>21</v>
      </c>
      <c r="CH159" s="5">
        <v>34</v>
      </c>
      <c r="CI159" s="5">
        <v>18</v>
      </c>
      <c r="CJ159">
        <v>17</v>
      </c>
      <c r="CK159">
        <v>14</v>
      </c>
      <c r="CL159">
        <v>20</v>
      </c>
      <c r="CM159">
        <v>32</v>
      </c>
      <c r="CN159" s="5">
        <v>4</v>
      </c>
      <c r="EA159" s="12"/>
    </row>
    <row r="160" spans="1:131" x14ac:dyDescent="0.2">
      <c r="A160" t="s">
        <v>30</v>
      </c>
      <c r="B160" t="s">
        <v>14</v>
      </c>
      <c r="C160">
        <v>265</v>
      </c>
      <c r="D160" s="5">
        <v>6.20156862745098</v>
      </c>
      <c r="E160" s="73">
        <v>0</v>
      </c>
      <c r="F160" s="72">
        <f>VLOOKUP(B160,遗传信息!$B:$F,5,FALSE)</f>
        <v>1</v>
      </c>
      <c r="G160" s="5">
        <v>25</v>
      </c>
      <c r="H160" s="5">
        <v>7.2</v>
      </c>
      <c r="I160" s="5">
        <v>7</v>
      </c>
      <c r="J160" s="5">
        <v>1507</v>
      </c>
      <c r="K160" s="72">
        <v>56.07</v>
      </c>
      <c r="L160" s="5">
        <v>107</v>
      </c>
      <c r="M160" s="5">
        <v>98</v>
      </c>
      <c r="N160" s="5">
        <v>115</v>
      </c>
      <c r="O160" s="5">
        <v>58</v>
      </c>
      <c r="P160" s="5">
        <v>85</v>
      </c>
      <c r="Q160" s="5">
        <v>86</v>
      </c>
      <c r="R160" s="5">
        <v>107</v>
      </c>
      <c r="S160" s="5">
        <v>75</v>
      </c>
      <c r="T160" s="5">
        <v>118</v>
      </c>
      <c r="U160" s="5">
        <v>106</v>
      </c>
      <c r="V160" s="5">
        <v>147</v>
      </c>
      <c r="W160" s="5">
        <v>106</v>
      </c>
      <c r="X160" s="5">
        <v>67</v>
      </c>
      <c r="Y160" s="5">
        <v>64</v>
      </c>
      <c r="Z160" s="5">
        <v>108</v>
      </c>
      <c r="AA160" s="5">
        <v>59</v>
      </c>
      <c r="AB160" s="5">
        <v>20</v>
      </c>
      <c r="AC160" s="5">
        <v>32</v>
      </c>
      <c r="AD160" s="5">
        <v>35</v>
      </c>
      <c r="AE160" s="5">
        <v>20</v>
      </c>
      <c r="AF160" s="5">
        <v>27</v>
      </c>
      <c r="AG160" s="5">
        <v>25</v>
      </c>
      <c r="AH160" s="5">
        <v>28</v>
      </c>
      <c r="AI160" s="5">
        <v>18</v>
      </c>
      <c r="AJ160" s="5">
        <v>23</v>
      </c>
      <c r="AK160" s="5">
        <v>32</v>
      </c>
      <c r="AL160" s="5">
        <v>34</v>
      </c>
      <c r="AM160" s="5">
        <v>26</v>
      </c>
      <c r="AN160" s="5">
        <v>9</v>
      </c>
      <c r="AO160" s="5">
        <v>15</v>
      </c>
      <c r="AP160" s="5">
        <v>23</v>
      </c>
      <c r="AQ160" s="5">
        <v>11</v>
      </c>
      <c r="AR160" s="5">
        <v>24</v>
      </c>
      <c r="AS160" s="5">
        <v>22</v>
      </c>
      <c r="AT160" s="5">
        <v>26</v>
      </c>
      <c r="AU160" s="5">
        <v>13</v>
      </c>
      <c r="AV160" s="5">
        <v>16</v>
      </c>
      <c r="AW160" s="5">
        <v>20</v>
      </c>
      <c r="AX160" s="5">
        <v>29</v>
      </c>
      <c r="AY160" s="5">
        <v>21</v>
      </c>
      <c r="AZ160" s="5">
        <v>20</v>
      </c>
      <c r="BA160" s="5">
        <v>26</v>
      </c>
      <c r="BB160" s="5">
        <v>36</v>
      </c>
      <c r="BC160" s="5">
        <v>25</v>
      </c>
      <c r="BD160" s="5">
        <v>15</v>
      </c>
      <c r="BE160" s="5">
        <v>16</v>
      </c>
      <c r="BF160" s="5">
        <v>27</v>
      </c>
      <c r="BG160" s="5">
        <v>17</v>
      </c>
      <c r="BH160" s="5">
        <v>36</v>
      </c>
      <c r="BI160" s="5">
        <v>27</v>
      </c>
      <c r="BJ160" s="5">
        <v>33</v>
      </c>
      <c r="BK160" s="5">
        <v>22</v>
      </c>
      <c r="BL160" s="5">
        <v>29</v>
      </c>
      <c r="BM160" s="5">
        <v>25</v>
      </c>
      <c r="BN160" s="5">
        <v>29</v>
      </c>
      <c r="BO160" s="5">
        <v>22</v>
      </c>
      <c r="BP160" s="5">
        <v>40</v>
      </c>
      <c r="BQ160" s="5">
        <v>27</v>
      </c>
      <c r="BR160" s="5">
        <v>43</v>
      </c>
      <c r="BS160" s="5">
        <v>37</v>
      </c>
      <c r="BT160" s="5">
        <v>26</v>
      </c>
      <c r="BU160" s="5">
        <v>19</v>
      </c>
      <c r="BV160" s="5">
        <v>38</v>
      </c>
      <c r="BW160" s="5">
        <v>23</v>
      </c>
      <c r="BX160" s="5">
        <v>27</v>
      </c>
      <c r="BY160" s="5">
        <v>17</v>
      </c>
      <c r="BZ160" s="5">
        <v>20</v>
      </c>
      <c r="CA160" s="5">
        <v>3</v>
      </c>
      <c r="CB160" s="5">
        <v>13</v>
      </c>
      <c r="CC160" s="5">
        <v>20</v>
      </c>
      <c r="CD160" s="5">
        <v>21</v>
      </c>
      <c r="CE160" s="5">
        <v>14</v>
      </c>
      <c r="CF160" s="5">
        <v>35</v>
      </c>
      <c r="CG160" s="5">
        <v>21</v>
      </c>
      <c r="CH160" s="5">
        <v>34</v>
      </c>
      <c r="CI160" s="5">
        <v>18</v>
      </c>
      <c r="CJ160">
        <v>17</v>
      </c>
      <c r="CK160">
        <v>14</v>
      </c>
      <c r="CL160">
        <v>20</v>
      </c>
      <c r="CM160">
        <v>32</v>
      </c>
      <c r="CN160" s="5">
        <v>2</v>
      </c>
      <c r="EA160" s="12"/>
    </row>
    <row r="161" spans="1:131" x14ac:dyDescent="0.2">
      <c r="A161" t="s">
        <v>30</v>
      </c>
      <c r="B161" t="s">
        <v>14</v>
      </c>
      <c r="C161">
        <v>265</v>
      </c>
      <c r="D161" s="5">
        <v>8.1623529411764704</v>
      </c>
      <c r="E161" s="73">
        <v>0</v>
      </c>
      <c r="F161" s="72">
        <f>VLOOKUP(B161,遗传信息!$B:$F,5,FALSE)</f>
        <v>1</v>
      </c>
      <c r="G161" s="5">
        <v>25</v>
      </c>
      <c r="H161" s="5">
        <v>7.2</v>
      </c>
      <c r="I161" s="5">
        <v>7</v>
      </c>
      <c r="J161" s="5">
        <v>1507</v>
      </c>
      <c r="K161" s="72">
        <v>56.07</v>
      </c>
      <c r="L161" s="5">
        <v>107</v>
      </c>
      <c r="M161" s="5">
        <v>98</v>
      </c>
      <c r="N161" s="5">
        <v>115</v>
      </c>
      <c r="O161" s="5">
        <v>58</v>
      </c>
      <c r="P161" s="5">
        <v>85</v>
      </c>
      <c r="Q161" s="5">
        <v>86</v>
      </c>
      <c r="R161" s="5">
        <v>107</v>
      </c>
      <c r="S161" s="5">
        <v>75</v>
      </c>
      <c r="T161" s="5">
        <v>118</v>
      </c>
      <c r="U161" s="5">
        <v>106</v>
      </c>
      <c r="V161" s="5">
        <v>147</v>
      </c>
      <c r="W161" s="5">
        <v>106</v>
      </c>
      <c r="X161" s="5">
        <v>67</v>
      </c>
      <c r="Y161" s="5">
        <v>64</v>
      </c>
      <c r="Z161" s="5">
        <v>108</v>
      </c>
      <c r="AA161" s="5">
        <v>59</v>
      </c>
      <c r="AB161" s="5">
        <v>20</v>
      </c>
      <c r="AC161" s="5">
        <v>32</v>
      </c>
      <c r="AD161" s="5">
        <v>35</v>
      </c>
      <c r="AE161" s="5">
        <v>20</v>
      </c>
      <c r="AF161" s="5">
        <v>27</v>
      </c>
      <c r="AG161" s="5">
        <v>25</v>
      </c>
      <c r="AH161" s="5">
        <v>28</v>
      </c>
      <c r="AI161" s="5">
        <v>18</v>
      </c>
      <c r="AJ161" s="5">
        <v>23</v>
      </c>
      <c r="AK161" s="5">
        <v>32</v>
      </c>
      <c r="AL161" s="5">
        <v>34</v>
      </c>
      <c r="AM161" s="5">
        <v>26</v>
      </c>
      <c r="AN161" s="5">
        <v>9</v>
      </c>
      <c r="AO161" s="5">
        <v>15</v>
      </c>
      <c r="AP161" s="5">
        <v>23</v>
      </c>
      <c r="AQ161" s="5">
        <v>11</v>
      </c>
      <c r="AR161" s="5">
        <v>24</v>
      </c>
      <c r="AS161" s="5">
        <v>22</v>
      </c>
      <c r="AT161" s="5">
        <v>26</v>
      </c>
      <c r="AU161" s="5">
        <v>13</v>
      </c>
      <c r="AV161" s="5">
        <v>16</v>
      </c>
      <c r="AW161" s="5">
        <v>20</v>
      </c>
      <c r="AX161" s="5">
        <v>29</v>
      </c>
      <c r="AY161" s="5">
        <v>21</v>
      </c>
      <c r="AZ161" s="5">
        <v>20</v>
      </c>
      <c r="BA161" s="5">
        <v>26</v>
      </c>
      <c r="BB161" s="5">
        <v>36</v>
      </c>
      <c r="BC161" s="5">
        <v>25</v>
      </c>
      <c r="BD161" s="5">
        <v>15</v>
      </c>
      <c r="BE161" s="5">
        <v>16</v>
      </c>
      <c r="BF161" s="5">
        <v>27</v>
      </c>
      <c r="BG161" s="5">
        <v>17</v>
      </c>
      <c r="BH161" s="5">
        <v>36</v>
      </c>
      <c r="BI161" s="5">
        <v>27</v>
      </c>
      <c r="BJ161" s="5">
        <v>33</v>
      </c>
      <c r="BK161" s="5">
        <v>22</v>
      </c>
      <c r="BL161" s="5">
        <v>29</v>
      </c>
      <c r="BM161" s="5">
        <v>25</v>
      </c>
      <c r="BN161" s="5">
        <v>29</v>
      </c>
      <c r="BO161" s="5">
        <v>22</v>
      </c>
      <c r="BP161" s="5">
        <v>40</v>
      </c>
      <c r="BQ161" s="5">
        <v>27</v>
      </c>
      <c r="BR161" s="5">
        <v>43</v>
      </c>
      <c r="BS161" s="5">
        <v>37</v>
      </c>
      <c r="BT161" s="5">
        <v>26</v>
      </c>
      <c r="BU161" s="5">
        <v>19</v>
      </c>
      <c r="BV161" s="5">
        <v>38</v>
      </c>
      <c r="BW161" s="5">
        <v>23</v>
      </c>
      <c r="BX161" s="5">
        <v>27</v>
      </c>
      <c r="BY161" s="5">
        <v>17</v>
      </c>
      <c r="BZ161" s="5">
        <v>20</v>
      </c>
      <c r="CA161" s="5">
        <v>3</v>
      </c>
      <c r="CB161" s="5">
        <v>13</v>
      </c>
      <c r="CC161" s="5">
        <v>20</v>
      </c>
      <c r="CD161" s="5">
        <v>21</v>
      </c>
      <c r="CE161" s="5">
        <v>14</v>
      </c>
      <c r="CF161" s="5">
        <v>35</v>
      </c>
      <c r="CG161" s="5">
        <v>21</v>
      </c>
      <c r="CH161" s="5">
        <v>34</v>
      </c>
      <c r="CI161" s="5">
        <v>18</v>
      </c>
      <c r="CJ161">
        <v>17</v>
      </c>
      <c r="CK161">
        <v>14</v>
      </c>
      <c r="CL161">
        <v>20</v>
      </c>
      <c r="CM161">
        <v>32</v>
      </c>
      <c r="CN161" s="5">
        <v>3</v>
      </c>
      <c r="EA161" s="12"/>
    </row>
    <row r="162" spans="1:131" x14ac:dyDescent="0.2">
      <c r="A162" t="s">
        <v>30</v>
      </c>
      <c r="B162" t="s">
        <v>14</v>
      </c>
      <c r="C162">
        <v>265</v>
      </c>
      <c r="D162" s="5">
        <v>10.123137254901961</v>
      </c>
      <c r="E162" s="73">
        <v>0</v>
      </c>
      <c r="F162" s="72">
        <f>VLOOKUP(B162,遗传信息!$B:$F,5,FALSE)</f>
        <v>1</v>
      </c>
      <c r="G162" s="5">
        <v>25</v>
      </c>
      <c r="H162" s="5">
        <v>7.2</v>
      </c>
      <c r="I162" s="5">
        <v>7</v>
      </c>
      <c r="J162" s="5">
        <v>1507</v>
      </c>
      <c r="K162" s="72">
        <v>56.07</v>
      </c>
      <c r="L162" s="5">
        <v>107</v>
      </c>
      <c r="M162" s="5">
        <v>98</v>
      </c>
      <c r="N162" s="5">
        <v>115</v>
      </c>
      <c r="O162" s="5">
        <v>58</v>
      </c>
      <c r="P162" s="5">
        <v>85</v>
      </c>
      <c r="Q162" s="5">
        <v>86</v>
      </c>
      <c r="R162" s="5">
        <v>107</v>
      </c>
      <c r="S162" s="5">
        <v>75</v>
      </c>
      <c r="T162" s="5">
        <v>118</v>
      </c>
      <c r="U162" s="5">
        <v>106</v>
      </c>
      <c r="V162" s="5">
        <v>147</v>
      </c>
      <c r="W162" s="5">
        <v>106</v>
      </c>
      <c r="X162" s="5">
        <v>67</v>
      </c>
      <c r="Y162" s="5">
        <v>64</v>
      </c>
      <c r="Z162" s="5">
        <v>108</v>
      </c>
      <c r="AA162" s="5">
        <v>59</v>
      </c>
      <c r="AB162" s="5">
        <v>20</v>
      </c>
      <c r="AC162" s="5">
        <v>32</v>
      </c>
      <c r="AD162" s="5">
        <v>35</v>
      </c>
      <c r="AE162" s="5">
        <v>20</v>
      </c>
      <c r="AF162" s="5">
        <v>27</v>
      </c>
      <c r="AG162" s="5">
        <v>25</v>
      </c>
      <c r="AH162" s="5">
        <v>28</v>
      </c>
      <c r="AI162" s="5">
        <v>18</v>
      </c>
      <c r="AJ162" s="5">
        <v>23</v>
      </c>
      <c r="AK162" s="5">
        <v>32</v>
      </c>
      <c r="AL162" s="5">
        <v>34</v>
      </c>
      <c r="AM162" s="5">
        <v>26</v>
      </c>
      <c r="AN162" s="5">
        <v>9</v>
      </c>
      <c r="AO162" s="5">
        <v>15</v>
      </c>
      <c r="AP162" s="5">
        <v>23</v>
      </c>
      <c r="AQ162" s="5">
        <v>11</v>
      </c>
      <c r="AR162" s="5">
        <v>24</v>
      </c>
      <c r="AS162" s="5">
        <v>22</v>
      </c>
      <c r="AT162" s="5">
        <v>26</v>
      </c>
      <c r="AU162" s="5">
        <v>13</v>
      </c>
      <c r="AV162" s="5">
        <v>16</v>
      </c>
      <c r="AW162" s="5">
        <v>20</v>
      </c>
      <c r="AX162" s="5">
        <v>29</v>
      </c>
      <c r="AY162" s="5">
        <v>21</v>
      </c>
      <c r="AZ162" s="5">
        <v>20</v>
      </c>
      <c r="BA162" s="5">
        <v>26</v>
      </c>
      <c r="BB162" s="5">
        <v>36</v>
      </c>
      <c r="BC162" s="5">
        <v>25</v>
      </c>
      <c r="BD162" s="5">
        <v>15</v>
      </c>
      <c r="BE162" s="5">
        <v>16</v>
      </c>
      <c r="BF162" s="5">
        <v>27</v>
      </c>
      <c r="BG162" s="5">
        <v>17</v>
      </c>
      <c r="BH162" s="5">
        <v>36</v>
      </c>
      <c r="BI162" s="5">
        <v>27</v>
      </c>
      <c r="BJ162" s="5">
        <v>33</v>
      </c>
      <c r="BK162" s="5">
        <v>22</v>
      </c>
      <c r="BL162" s="5">
        <v>29</v>
      </c>
      <c r="BM162" s="5">
        <v>25</v>
      </c>
      <c r="BN162" s="5">
        <v>29</v>
      </c>
      <c r="BO162" s="5">
        <v>22</v>
      </c>
      <c r="BP162" s="5">
        <v>40</v>
      </c>
      <c r="BQ162" s="5">
        <v>27</v>
      </c>
      <c r="BR162" s="5">
        <v>43</v>
      </c>
      <c r="BS162" s="5">
        <v>37</v>
      </c>
      <c r="BT162" s="5">
        <v>26</v>
      </c>
      <c r="BU162" s="5">
        <v>19</v>
      </c>
      <c r="BV162" s="5">
        <v>38</v>
      </c>
      <c r="BW162" s="5">
        <v>23</v>
      </c>
      <c r="BX162" s="5">
        <v>27</v>
      </c>
      <c r="BY162" s="5">
        <v>17</v>
      </c>
      <c r="BZ162" s="5">
        <v>20</v>
      </c>
      <c r="CA162" s="5">
        <v>3</v>
      </c>
      <c r="CB162" s="5">
        <v>13</v>
      </c>
      <c r="CC162" s="5">
        <v>20</v>
      </c>
      <c r="CD162" s="5">
        <v>21</v>
      </c>
      <c r="CE162" s="5">
        <v>14</v>
      </c>
      <c r="CF162" s="5">
        <v>35</v>
      </c>
      <c r="CG162" s="5">
        <v>21</v>
      </c>
      <c r="CH162" s="5">
        <v>34</v>
      </c>
      <c r="CI162" s="5">
        <v>18</v>
      </c>
      <c r="CJ162">
        <v>17</v>
      </c>
      <c r="CK162">
        <v>14</v>
      </c>
      <c r="CL162">
        <v>20</v>
      </c>
      <c r="CM162">
        <v>32</v>
      </c>
      <c r="CN162" s="5">
        <v>4</v>
      </c>
      <c r="EA162" s="12"/>
    </row>
    <row r="163" spans="1:131" x14ac:dyDescent="0.2">
      <c r="A163" t="s">
        <v>30</v>
      </c>
      <c r="B163" t="s">
        <v>14</v>
      </c>
      <c r="C163">
        <v>275</v>
      </c>
      <c r="D163" s="5">
        <v>9.3965517241379324</v>
      </c>
      <c r="E163" s="73">
        <v>0</v>
      </c>
      <c r="F163" s="72">
        <f>VLOOKUP(B163,遗传信息!$B:$F,5,FALSE)</f>
        <v>1</v>
      </c>
      <c r="G163" s="5">
        <v>25</v>
      </c>
      <c r="H163" s="5">
        <v>7.2</v>
      </c>
      <c r="I163" s="5">
        <v>7</v>
      </c>
      <c r="J163" s="5">
        <v>1507</v>
      </c>
      <c r="K163" s="72">
        <v>56.07</v>
      </c>
      <c r="L163" s="5">
        <v>107</v>
      </c>
      <c r="M163" s="5">
        <v>98</v>
      </c>
      <c r="N163" s="5">
        <v>115</v>
      </c>
      <c r="O163" s="5">
        <v>58</v>
      </c>
      <c r="P163" s="5">
        <v>85</v>
      </c>
      <c r="Q163" s="5">
        <v>86</v>
      </c>
      <c r="R163" s="5">
        <v>107</v>
      </c>
      <c r="S163" s="5">
        <v>75</v>
      </c>
      <c r="T163" s="5">
        <v>118</v>
      </c>
      <c r="U163" s="5">
        <v>106</v>
      </c>
      <c r="V163" s="5">
        <v>147</v>
      </c>
      <c r="W163" s="5">
        <v>106</v>
      </c>
      <c r="X163" s="5">
        <v>67</v>
      </c>
      <c r="Y163" s="5">
        <v>64</v>
      </c>
      <c r="Z163" s="5">
        <v>108</v>
      </c>
      <c r="AA163" s="5">
        <v>59</v>
      </c>
      <c r="AB163" s="5">
        <v>20</v>
      </c>
      <c r="AC163" s="5">
        <v>32</v>
      </c>
      <c r="AD163" s="5">
        <v>35</v>
      </c>
      <c r="AE163" s="5">
        <v>20</v>
      </c>
      <c r="AF163" s="5">
        <v>27</v>
      </c>
      <c r="AG163" s="5">
        <v>25</v>
      </c>
      <c r="AH163" s="5">
        <v>28</v>
      </c>
      <c r="AI163" s="5">
        <v>18</v>
      </c>
      <c r="AJ163" s="5">
        <v>23</v>
      </c>
      <c r="AK163" s="5">
        <v>32</v>
      </c>
      <c r="AL163" s="5">
        <v>34</v>
      </c>
      <c r="AM163" s="5">
        <v>26</v>
      </c>
      <c r="AN163" s="5">
        <v>9</v>
      </c>
      <c r="AO163" s="5">
        <v>15</v>
      </c>
      <c r="AP163" s="5">
        <v>23</v>
      </c>
      <c r="AQ163" s="5">
        <v>11</v>
      </c>
      <c r="AR163" s="5">
        <v>24</v>
      </c>
      <c r="AS163" s="5">
        <v>22</v>
      </c>
      <c r="AT163" s="5">
        <v>26</v>
      </c>
      <c r="AU163" s="5">
        <v>13</v>
      </c>
      <c r="AV163" s="5">
        <v>16</v>
      </c>
      <c r="AW163" s="5">
        <v>20</v>
      </c>
      <c r="AX163" s="5">
        <v>29</v>
      </c>
      <c r="AY163" s="5">
        <v>21</v>
      </c>
      <c r="AZ163" s="5">
        <v>20</v>
      </c>
      <c r="BA163" s="5">
        <v>26</v>
      </c>
      <c r="BB163" s="5">
        <v>36</v>
      </c>
      <c r="BC163" s="5">
        <v>25</v>
      </c>
      <c r="BD163" s="5">
        <v>15</v>
      </c>
      <c r="BE163" s="5">
        <v>16</v>
      </c>
      <c r="BF163" s="5">
        <v>27</v>
      </c>
      <c r="BG163" s="5">
        <v>17</v>
      </c>
      <c r="BH163" s="5">
        <v>36</v>
      </c>
      <c r="BI163" s="5">
        <v>27</v>
      </c>
      <c r="BJ163" s="5">
        <v>33</v>
      </c>
      <c r="BK163" s="5">
        <v>22</v>
      </c>
      <c r="BL163" s="5">
        <v>29</v>
      </c>
      <c r="BM163" s="5">
        <v>25</v>
      </c>
      <c r="BN163" s="5">
        <v>29</v>
      </c>
      <c r="BO163" s="5">
        <v>22</v>
      </c>
      <c r="BP163" s="5">
        <v>40</v>
      </c>
      <c r="BQ163" s="5">
        <v>27</v>
      </c>
      <c r="BR163" s="5">
        <v>43</v>
      </c>
      <c r="BS163" s="5">
        <v>37</v>
      </c>
      <c r="BT163" s="5">
        <v>26</v>
      </c>
      <c r="BU163" s="5">
        <v>19</v>
      </c>
      <c r="BV163" s="5">
        <v>38</v>
      </c>
      <c r="BW163" s="5">
        <v>23</v>
      </c>
      <c r="BX163" s="5">
        <v>27</v>
      </c>
      <c r="BY163" s="5">
        <v>17</v>
      </c>
      <c r="BZ163" s="5">
        <v>20</v>
      </c>
      <c r="CA163" s="5">
        <v>3</v>
      </c>
      <c r="CB163" s="5">
        <v>13</v>
      </c>
      <c r="CC163" s="5">
        <v>20</v>
      </c>
      <c r="CD163" s="5">
        <v>21</v>
      </c>
      <c r="CE163" s="5">
        <v>14</v>
      </c>
      <c r="CF163" s="5">
        <v>35</v>
      </c>
      <c r="CG163" s="5">
        <v>21</v>
      </c>
      <c r="CH163" s="5">
        <v>34</v>
      </c>
      <c r="CI163" s="5">
        <v>18</v>
      </c>
      <c r="CJ163">
        <v>17</v>
      </c>
      <c r="CK163">
        <v>14</v>
      </c>
      <c r="CL163">
        <v>20</v>
      </c>
      <c r="CM163">
        <v>32</v>
      </c>
      <c r="CN163" s="5">
        <v>2</v>
      </c>
      <c r="EA163" s="12"/>
    </row>
    <row r="164" spans="1:131" x14ac:dyDescent="0.2">
      <c r="A164" t="s">
        <v>30</v>
      </c>
      <c r="B164" t="s">
        <v>14</v>
      </c>
      <c r="C164">
        <v>275</v>
      </c>
      <c r="D164" s="5">
        <v>12.844827586206897</v>
      </c>
      <c r="E164" s="73">
        <v>0</v>
      </c>
      <c r="F164" s="72">
        <f>VLOOKUP(B164,遗传信息!$B:$F,5,FALSE)</f>
        <v>1</v>
      </c>
      <c r="G164" s="5">
        <v>25</v>
      </c>
      <c r="H164" s="5">
        <v>7.2</v>
      </c>
      <c r="I164" s="5">
        <v>7</v>
      </c>
      <c r="J164" s="5">
        <v>1507</v>
      </c>
      <c r="K164" s="72">
        <v>56.07</v>
      </c>
      <c r="L164" s="5">
        <v>107</v>
      </c>
      <c r="M164" s="5">
        <v>98</v>
      </c>
      <c r="N164" s="5">
        <v>115</v>
      </c>
      <c r="O164" s="5">
        <v>58</v>
      </c>
      <c r="P164" s="5">
        <v>85</v>
      </c>
      <c r="Q164" s="5">
        <v>86</v>
      </c>
      <c r="R164" s="5">
        <v>107</v>
      </c>
      <c r="S164" s="5">
        <v>75</v>
      </c>
      <c r="T164" s="5">
        <v>118</v>
      </c>
      <c r="U164" s="5">
        <v>106</v>
      </c>
      <c r="V164" s="5">
        <v>147</v>
      </c>
      <c r="W164" s="5">
        <v>106</v>
      </c>
      <c r="X164" s="5">
        <v>67</v>
      </c>
      <c r="Y164" s="5">
        <v>64</v>
      </c>
      <c r="Z164" s="5">
        <v>108</v>
      </c>
      <c r="AA164" s="5">
        <v>59</v>
      </c>
      <c r="AB164" s="5">
        <v>20</v>
      </c>
      <c r="AC164" s="5">
        <v>32</v>
      </c>
      <c r="AD164" s="5">
        <v>35</v>
      </c>
      <c r="AE164" s="5">
        <v>20</v>
      </c>
      <c r="AF164" s="5">
        <v>27</v>
      </c>
      <c r="AG164" s="5">
        <v>25</v>
      </c>
      <c r="AH164" s="5">
        <v>28</v>
      </c>
      <c r="AI164" s="5">
        <v>18</v>
      </c>
      <c r="AJ164" s="5">
        <v>23</v>
      </c>
      <c r="AK164" s="5">
        <v>32</v>
      </c>
      <c r="AL164" s="5">
        <v>34</v>
      </c>
      <c r="AM164" s="5">
        <v>26</v>
      </c>
      <c r="AN164" s="5">
        <v>9</v>
      </c>
      <c r="AO164" s="5">
        <v>15</v>
      </c>
      <c r="AP164" s="5">
        <v>23</v>
      </c>
      <c r="AQ164" s="5">
        <v>11</v>
      </c>
      <c r="AR164" s="5">
        <v>24</v>
      </c>
      <c r="AS164" s="5">
        <v>22</v>
      </c>
      <c r="AT164" s="5">
        <v>26</v>
      </c>
      <c r="AU164" s="5">
        <v>13</v>
      </c>
      <c r="AV164" s="5">
        <v>16</v>
      </c>
      <c r="AW164" s="5">
        <v>20</v>
      </c>
      <c r="AX164" s="5">
        <v>29</v>
      </c>
      <c r="AY164" s="5">
        <v>21</v>
      </c>
      <c r="AZ164" s="5">
        <v>20</v>
      </c>
      <c r="BA164" s="5">
        <v>26</v>
      </c>
      <c r="BB164" s="5">
        <v>36</v>
      </c>
      <c r="BC164" s="5">
        <v>25</v>
      </c>
      <c r="BD164" s="5">
        <v>15</v>
      </c>
      <c r="BE164" s="5">
        <v>16</v>
      </c>
      <c r="BF164" s="5">
        <v>27</v>
      </c>
      <c r="BG164" s="5">
        <v>17</v>
      </c>
      <c r="BH164" s="5">
        <v>36</v>
      </c>
      <c r="BI164" s="5">
        <v>27</v>
      </c>
      <c r="BJ164" s="5">
        <v>33</v>
      </c>
      <c r="BK164" s="5">
        <v>22</v>
      </c>
      <c r="BL164" s="5">
        <v>29</v>
      </c>
      <c r="BM164" s="5">
        <v>25</v>
      </c>
      <c r="BN164" s="5">
        <v>29</v>
      </c>
      <c r="BO164" s="5">
        <v>22</v>
      </c>
      <c r="BP164" s="5">
        <v>40</v>
      </c>
      <c r="BQ164" s="5">
        <v>27</v>
      </c>
      <c r="BR164" s="5">
        <v>43</v>
      </c>
      <c r="BS164" s="5">
        <v>37</v>
      </c>
      <c r="BT164" s="5">
        <v>26</v>
      </c>
      <c r="BU164" s="5">
        <v>19</v>
      </c>
      <c r="BV164" s="5">
        <v>38</v>
      </c>
      <c r="BW164" s="5">
        <v>23</v>
      </c>
      <c r="BX164" s="5">
        <v>27</v>
      </c>
      <c r="BY164" s="5">
        <v>17</v>
      </c>
      <c r="BZ164" s="5">
        <v>20</v>
      </c>
      <c r="CA164" s="5">
        <v>3</v>
      </c>
      <c r="CB164" s="5">
        <v>13</v>
      </c>
      <c r="CC164" s="5">
        <v>20</v>
      </c>
      <c r="CD164" s="5">
        <v>21</v>
      </c>
      <c r="CE164" s="5">
        <v>14</v>
      </c>
      <c r="CF164" s="5">
        <v>35</v>
      </c>
      <c r="CG164" s="5">
        <v>21</v>
      </c>
      <c r="CH164" s="5">
        <v>34</v>
      </c>
      <c r="CI164" s="5">
        <v>18</v>
      </c>
      <c r="CJ164">
        <v>17</v>
      </c>
      <c r="CK164">
        <v>14</v>
      </c>
      <c r="CL164">
        <v>20</v>
      </c>
      <c r="CM164">
        <v>32</v>
      </c>
      <c r="CN164" s="5">
        <v>3</v>
      </c>
      <c r="EA164" s="14"/>
    </row>
    <row r="165" spans="1:131" x14ac:dyDescent="0.2">
      <c r="A165" t="s">
        <v>30</v>
      </c>
      <c r="B165" t="s">
        <v>14</v>
      </c>
      <c r="C165">
        <v>275</v>
      </c>
      <c r="D165" s="5">
        <v>16.293103448275865</v>
      </c>
      <c r="E165" s="73">
        <v>0</v>
      </c>
      <c r="F165" s="72">
        <f>VLOOKUP(B165,遗传信息!$B:$F,5,FALSE)</f>
        <v>1</v>
      </c>
      <c r="G165" s="5">
        <v>25</v>
      </c>
      <c r="H165" s="5">
        <v>7.2</v>
      </c>
      <c r="I165" s="5">
        <v>7</v>
      </c>
      <c r="J165" s="5">
        <v>1507</v>
      </c>
      <c r="K165" s="72">
        <v>56.07</v>
      </c>
      <c r="L165" s="5">
        <v>107</v>
      </c>
      <c r="M165" s="5">
        <v>98</v>
      </c>
      <c r="N165" s="5">
        <v>115</v>
      </c>
      <c r="O165" s="5">
        <v>58</v>
      </c>
      <c r="P165" s="5">
        <v>85</v>
      </c>
      <c r="Q165" s="5">
        <v>86</v>
      </c>
      <c r="R165" s="5">
        <v>107</v>
      </c>
      <c r="S165" s="5">
        <v>75</v>
      </c>
      <c r="T165" s="5">
        <v>118</v>
      </c>
      <c r="U165" s="5">
        <v>106</v>
      </c>
      <c r="V165" s="5">
        <v>147</v>
      </c>
      <c r="W165" s="5">
        <v>106</v>
      </c>
      <c r="X165" s="5">
        <v>67</v>
      </c>
      <c r="Y165" s="5">
        <v>64</v>
      </c>
      <c r="Z165" s="5">
        <v>108</v>
      </c>
      <c r="AA165" s="5">
        <v>59</v>
      </c>
      <c r="AB165" s="5">
        <v>20</v>
      </c>
      <c r="AC165" s="5">
        <v>32</v>
      </c>
      <c r="AD165" s="5">
        <v>35</v>
      </c>
      <c r="AE165" s="5">
        <v>20</v>
      </c>
      <c r="AF165" s="5">
        <v>27</v>
      </c>
      <c r="AG165" s="5">
        <v>25</v>
      </c>
      <c r="AH165" s="5">
        <v>28</v>
      </c>
      <c r="AI165" s="5">
        <v>18</v>
      </c>
      <c r="AJ165" s="5">
        <v>23</v>
      </c>
      <c r="AK165" s="5">
        <v>32</v>
      </c>
      <c r="AL165" s="5">
        <v>34</v>
      </c>
      <c r="AM165" s="5">
        <v>26</v>
      </c>
      <c r="AN165" s="5">
        <v>9</v>
      </c>
      <c r="AO165" s="5">
        <v>15</v>
      </c>
      <c r="AP165" s="5">
        <v>23</v>
      </c>
      <c r="AQ165" s="5">
        <v>11</v>
      </c>
      <c r="AR165" s="5">
        <v>24</v>
      </c>
      <c r="AS165" s="5">
        <v>22</v>
      </c>
      <c r="AT165" s="5">
        <v>26</v>
      </c>
      <c r="AU165" s="5">
        <v>13</v>
      </c>
      <c r="AV165" s="5">
        <v>16</v>
      </c>
      <c r="AW165" s="5">
        <v>20</v>
      </c>
      <c r="AX165" s="5">
        <v>29</v>
      </c>
      <c r="AY165" s="5">
        <v>21</v>
      </c>
      <c r="AZ165" s="5">
        <v>20</v>
      </c>
      <c r="BA165" s="5">
        <v>26</v>
      </c>
      <c r="BB165" s="5">
        <v>36</v>
      </c>
      <c r="BC165" s="5">
        <v>25</v>
      </c>
      <c r="BD165" s="5">
        <v>15</v>
      </c>
      <c r="BE165" s="5">
        <v>16</v>
      </c>
      <c r="BF165" s="5">
        <v>27</v>
      </c>
      <c r="BG165" s="5">
        <v>17</v>
      </c>
      <c r="BH165" s="5">
        <v>36</v>
      </c>
      <c r="BI165" s="5">
        <v>27</v>
      </c>
      <c r="BJ165" s="5">
        <v>33</v>
      </c>
      <c r="BK165" s="5">
        <v>22</v>
      </c>
      <c r="BL165" s="5">
        <v>29</v>
      </c>
      <c r="BM165" s="5">
        <v>25</v>
      </c>
      <c r="BN165" s="5">
        <v>29</v>
      </c>
      <c r="BO165" s="5">
        <v>22</v>
      </c>
      <c r="BP165" s="5">
        <v>40</v>
      </c>
      <c r="BQ165" s="5">
        <v>27</v>
      </c>
      <c r="BR165" s="5">
        <v>43</v>
      </c>
      <c r="BS165" s="5">
        <v>37</v>
      </c>
      <c r="BT165" s="5">
        <v>26</v>
      </c>
      <c r="BU165" s="5">
        <v>19</v>
      </c>
      <c r="BV165" s="5">
        <v>38</v>
      </c>
      <c r="BW165" s="5">
        <v>23</v>
      </c>
      <c r="BX165" s="5">
        <v>27</v>
      </c>
      <c r="BY165" s="5">
        <v>17</v>
      </c>
      <c r="BZ165" s="5">
        <v>20</v>
      </c>
      <c r="CA165" s="5">
        <v>3</v>
      </c>
      <c r="CB165" s="5">
        <v>13</v>
      </c>
      <c r="CC165" s="5">
        <v>20</v>
      </c>
      <c r="CD165" s="5">
        <v>21</v>
      </c>
      <c r="CE165" s="5">
        <v>14</v>
      </c>
      <c r="CF165" s="5">
        <v>35</v>
      </c>
      <c r="CG165" s="5">
        <v>21</v>
      </c>
      <c r="CH165" s="5">
        <v>34</v>
      </c>
      <c r="CI165" s="5">
        <v>18</v>
      </c>
      <c r="CJ165">
        <v>17</v>
      </c>
      <c r="CK165">
        <v>14</v>
      </c>
      <c r="CL165">
        <v>20</v>
      </c>
      <c r="CM165">
        <v>32</v>
      </c>
      <c r="CN165" s="5">
        <v>4</v>
      </c>
    </row>
    <row r="166" spans="1:131" x14ac:dyDescent="0.2">
      <c r="A166" t="s">
        <v>30</v>
      </c>
      <c r="B166" t="s">
        <v>14</v>
      </c>
      <c r="C166">
        <v>285</v>
      </c>
      <c r="D166" s="5">
        <v>10.797407407407407</v>
      </c>
      <c r="E166" s="73">
        <v>0</v>
      </c>
      <c r="F166" s="72">
        <f>VLOOKUP(B166,遗传信息!$B:$F,5,FALSE)</f>
        <v>1</v>
      </c>
      <c r="G166" s="5">
        <v>25</v>
      </c>
      <c r="H166" s="5">
        <v>7.2</v>
      </c>
      <c r="I166" s="5">
        <v>7</v>
      </c>
      <c r="J166" s="5">
        <v>1507</v>
      </c>
      <c r="K166" s="72">
        <v>56.07</v>
      </c>
      <c r="L166" s="5">
        <v>107</v>
      </c>
      <c r="M166" s="5">
        <v>98</v>
      </c>
      <c r="N166" s="5">
        <v>115</v>
      </c>
      <c r="O166" s="5">
        <v>58</v>
      </c>
      <c r="P166" s="5">
        <v>85</v>
      </c>
      <c r="Q166" s="5">
        <v>86</v>
      </c>
      <c r="R166" s="5">
        <v>107</v>
      </c>
      <c r="S166" s="5">
        <v>75</v>
      </c>
      <c r="T166" s="5">
        <v>118</v>
      </c>
      <c r="U166" s="5">
        <v>106</v>
      </c>
      <c r="V166" s="5">
        <v>147</v>
      </c>
      <c r="W166" s="5">
        <v>106</v>
      </c>
      <c r="X166" s="5">
        <v>67</v>
      </c>
      <c r="Y166" s="5">
        <v>64</v>
      </c>
      <c r="Z166" s="5">
        <v>108</v>
      </c>
      <c r="AA166" s="5">
        <v>59</v>
      </c>
      <c r="AB166" s="5">
        <v>20</v>
      </c>
      <c r="AC166" s="5">
        <v>32</v>
      </c>
      <c r="AD166" s="5">
        <v>35</v>
      </c>
      <c r="AE166" s="5">
        <v>20</v>
      </c>
      <c r="AF166" s="5">
        <v>27</v>
      </c>
      <c r="AG166" s="5">
        <v>25</v>
      </c>
      <c r="AH166" s="5">
        <v>28</v>
      </c>
      <c r="AI166" s="5">
        <v>18</v>
      </c>
      <c r="AJ166" s="5">
        <v>23</v>
      </c>
      <c r="AK166" s="5">
        <v>32</v>
      </c>
      <c r="AL166" s="5">
        <v>34</v>
      </c>
      <c r="AM166" s="5">
        <v>26</v>
      </c>
      <c r="AN166" s="5">
        <v>9</v>
      </c>
      <c r="AO166" s="5">
        <v>15</v>
      </c>
      <c r="AP166" s="5">
        <v>23</v>
      </c>
      <c r="AQ166" s="5">
        <v>11</v>
      </c>
      <c r="AR166" s="5">
        <v>24</v>
      </c>
      <c r="AS166" s="5">
        <v>22</v>
      </c>
      <c r="AT166" s="5">
        <v>26</v>
      </c>
      <c r="AU166" s="5">
        <v>13</v>
      </c>
      <c r="AV166" s="5">
        <v>16</v>
      </c>
      <c r="AW166" s="5">
        <v>20</v>
      </c>
      <c r="AX166" s="5">
        <v>29</v>
      </c>
      <c r="AY166" s="5">
        <v>21</v>
      </c>
      <c r="AZ166" s="5">
        <v>20</v>
      </c>
      <c r="BA166" s="5">
        <v>26</v>
      </c>
      <c r="BB166" s="5">
        <v>36</v>
      </c>
      <c r="BC166" s="5">
        <v>25</v>
      </c>
      <c r="BD166" s="5">
        <v>15</v>
      </c>
      <c r="BE166" s="5">
        <v>16</v>
      </c>
      <c r="BF166" s="5">
        <v>27</v>
      </c>
      <c r="BG166" s="5">
        <v>17</v>
      </c>
      <c r="BH166" s="5">
        <v>36</v>
      </c>
      <c r="BI166" s="5">
        <v>27</v>
      </c>
      <c r="BJ166" s="5">
        <v>33</v>
      </c>
      <c r="BK166" s="5">
        <v>22</v>
      </c>
      <c r="BL166" s="5">
        <v>29</v>
      </c>
      <c r="BM166" s="5">
        <v>25</v>
      </c>
      <c r="BN166" s="5">
        <v>29</v>
      </c>
      <c r="BO166" s="5">
        <v>22</v>
      </c>
      <c r="BP166" s="5">
        <v>40</v>
      </c>
      <c r="BQ166" s="5">
        <v>27</v>
      </c>
      <c r="BR166" s="5">
        <v>43</v>
      </c>
      <c r="BS166" s="5">
        <v>37</v>
      </c>
      <c r="BT166" s="5">
        <v>26</v>
      </c>
      <c r="BU166" s="5">
        <v>19</v>
      </c>
      <c r="BV166" s="5">
        <v>38</v>
      </c>
      <c r="BW166" s="5">
        <v>23</v>
      </c>
      <c r="BX166" s="5">
        <v>27</v>
      </c>
      <c r="BY166" s="5">
        <v>17</v>
      </c>
      <c r="BZ166" s="5">
        <v>20</v>
      </c>
      <c r="CA166" s="5">
        <v>3</v>
      </c>
      <c r="CB166" s="5">
        <v>13</v>
      </c>
      <c r="CC166" s="5">
        <v>20</v>
      </c>
      <c r="CD166" s="5">
        <v>21</v>
      </c>
      <c r="CE166" s="5">
        <v>14</v>
      </c>
      <c r="CF166" s="5">
        <v>35</v>
      </c>
      <c r="CG166" s="5">
        <v>21</v>
      </c>
      <c r="CH166" s="5">
        <v>34</v>
      </c>
      <c r="CI166" s="5">
        <v>18</v>
      </c>
      <c r="CJ166">
        <v>17</v>
      </c>
      <c r="CK166">
        <v>14</v>
      </c>
      <c r="CL166">
        <v>20</v>
      </c>
      <c r="CM166">
        <v>32</v>
      </c>
      <c r="CN166" s="5">
        <v>2</v>
      </c>
    </row>
    <row r="167" spans="1:131" x14ac:dyDescent="0.2">
      <c r="A167" t="s">
        <v>30</v>
      </c>
      <c r="B167" t="s">
        <v>14</v>
      </c>
      <c r="C167">
        <v>285</v>
      </c>
      <c r="D167" s="5">
        <v>14.501111111111111</v>
      </c>
      <c r="E167" s="73">
        <v>0</v>
      </c>
      <c r="F167" s="72">
        <f>VLOOKUP(B167,遗传信息!$B:$F,5,FALSE)</f>
        <v>1</v>
      </c>
      <c r="G167" s="5">
        <v>25</v>
      </c>
      <c r="H167" s="5">
        <v>7.2</v>
      </c>
      <c r="I167" s="5">
        <v>7</v>
      </c>
      <c r="J167" s="5">
        <v>1507</v>
      </c>
      <c r="K167" s="72">
        <v>56.07</v>
      </c>
      <c r="L167" s="5">
        <v>107</v>
      </c>
      <c r="M167" s="5">
        <v>98</v>
      </c>
      <c r="N167" s="5">
        <v>115</v>
      </c>
      <c r="O167" s="5">
        <v>58</v>
      </c>
      <c r="P167" s="5">
        <v>85</v>
      </c>
      <c r="Q167" s="5">
        <v>86</v>
      </c>
      <c r="R167" s="5">
        <v>107</v>
      </c>
      <c r="S167" s="5">
        <v>75</v>
      </c>
      <c r="T167" s="5">
        <v>118</v>
      </c>
      <c r="U167" s="5">
        <v>106</v>
      </c>
      <c r="V167" s="5">
        <v>147</v>
      </c>
      <c r="W167" s="5">
        <v>106</v>
      </c>
      <c r="X167" s="5">
        <v>67</v>
      </c>
      <c r="Y167" s="5">
        <v>64</v>
      </c>
      <c r="Z167" s="5">
        <v>108</v>
      </c>
      <c r="AA167" s="5">
        <v>59</v>
      </c>
      <c r="AB167" s="5">
        <v>20</v>
      </c>
      <c r="AC167" s="5">
        <v>32</v>
      </c>
      <c r="AD167" s="5">
        <v>35</v>
      </c>
      <c r="AE167" s="5">
        <v>20</v>
      </c>
      <c r="AF167" s="5">
        <v>27</v>
      </c>
      <c r="AG167" s="5">
        <v>25</v>
      </c>
      <c r="AH167" s="5">
        <v>28</v>
      </c>
      <c r="AI167" s="5">
        <v>18</v>
      </c>
      <c r="AJ167" s="5">
        <v>23</v>
      </c>
      <c r="AK167" s="5">
        <v>32</v>
      </c>
      <c r="AL167" s="5">
        <v>34</v>
      </c>
      <c r="AM167" s="5">
        <v>26</v>
      </c>
      <c r="AN167" s="5">
        <v>9</v>
      </c>
      <c r="AO167" s="5">
        <v>15</v>
      </c>
      <c r="AP167" s="5">
        <v>23</v>
      </c>
      <c r="AQ167" s="5">
        <v>11</v>
      </c>
      <c r="AR167" s="5">
        <v>24</v>
      </c>
      <c r="AS167" s="5">
        <v>22</v>
      </c>
      <c r="AT167" s="5">
        <v>26</v>
      </c>
      <c r="AU167" s="5">
        <v>13</v>
      </c>
      <c r="AV167" s="5">
        <v>16</v>
      </c>
      <c r="AW167" s="5">
        <v>20</v>
      </c>
      <c r="AX167" s="5">
        <v>29</v>
      </c>
      <c r="AY167" s="5">
        <v>21</v>
      </c>
      <c r="AZ167" s="5">
        <v>20</v>
      </c>
      <c r="BA167" s="5">
        <v>26</v>
      </c>
      <c r="BB167" s="5">
        <v>36</v>
      </c>
      <c r="BC167" s="5">
        <v>25</v>
      </c>
      <c r="BD167" s="5">
        <v>15</v>
      </c>
      <c r="BE167" s="5">
        <v>16</v>
      </c>
      <c r="BF167" s="5">
        <v>27</v>
      </c>
      <c r="BG167" s="5">
        <v>17</v>
      </c>
      <c r="BH167" s="5">
        <v>36</v>
      </c>
      <c r="BI167" s="5">
        <v>27</v>
      </c>
      <c r="BJ167" s="5">
        <v>33</v>
      </c>
      <c r="BK167" s="5">
        <v>22</v>
      </c>
      <c r="BL167" s="5">
        <v>29</v>
      </c>
      <c r="BM167" s="5">
        <v>25</v>
      </c>
      <c r="BN167" s="5">
        <v>29</v>
      </c>
      <c r="BO167" s="5">
        <v>22</v>
      </c>
      <c r="BP167" s="5">
        <v>40</v>
      </c>
      <c r="BQ167" s="5">
        <v>27</v>
      </c>
      <c r="BR167" s="5">
        <v>43</v>
      </c>
      <c r="BS167" s="5">
        <v>37</v>
      </c>
      <c r="BT167" s="5">
        <v>26</v>
      </c>
      <c r="BU167" s="5">
        <v>19</v>
      </c>
      <c r="BV167" s="5">
        <v>38</v>
      </c>
      <c r="BW167" s="5">
        <v>23</v>
      </c>
      <c r="BX167" s="5">
        <v>27</v>
      </c>
      <c r="BY167" s="5">
        <v>17</v>
      </c>
      <c r="BZ167" s="5">
        <v>20</v>
      </c>
      <c r="CA167" s="5">
        <v>3</v>
      </c>
      <c r="CB167" s="5">
        <v>13</v>
      </c>
      <c r="CC167" s="5">
        <v>20</v>
      </c>
      <c r="CD167" s="5">
        <v>21</v>
      </c>
      <c r="CE167" s="5">
        <v>14</v>
      </c>
      <c r="CF167" s="5">
        <v>35</v>
      </c>
      <c r="CG167" s="5">
        <v>21</v>
      </c>
      <c r="CH167" s="5">
        <v>34</v>
      </c>
      <c r="CI167" s="5">
        <v>18</v>
      </c>
      <c r="CJ167">
        <v>17</v>
      </c>
      <c r="CK167">
        <v>14</v>
      </c>
      <c r="CL167">
        <v>20</v>
      </c>
      <c r="CM167">
        <v>32</v>
      </c>
      <c r="CN167" s="5">
        <v>3</v>
      </c>
    </row>
    <row r="168" spans="1:131" x14ac:dyDescent="0.2">
      <c r="A168" t="s">
        <v>30</v>
      </c>
      <c r="B168" t="s">
        <v>14</v>
      </c>
      <c r="C168">
        <v>285</v>
      </c>
      <c r="D168" s="5">
        <v>18.204814814814814</v>
      </c>
      <c r="E168" s="73">
        <v>0</v>
      </c>
      <c r="F168" s="72">
        <f>VLOOKUP(B168,遗传信息!$B:$F,5,FALSE)</f>
        <v>1</v>
      </c>
      <c r="G168" s="5">
        <v>25</v>
      </c>
      <c r="H168" s="5">
        <v>7.2</v>
      </c>
      <c r="I168" s="5">
        <v>7</v>
      </c>
      <c r="J168" s="5">
        <v>1507</v>
      </c>
      <c r="K168" s="72">
        <v>56.07</v>
      </c>
      <c r="L168" s="5">
        <v>107</v>
      </c>
      <c r="M168" s="5">
        <v>98</v>
      </c>
      <c r="N168" s="5">
        <v>115</v>
      </c>
      <c r="O168" s="5">
        <v>58</v>
      </c>
      <c r="P168" s="5">
        <v>85</v>
      </c>
      <c r="Q168" s="5">
        <v>86</v>
      </c>
      <c r="R168" s="5">
        <v>107</v>
      </c>
      <c r="S168" s="5">
        <v>75</v>
      </c>
      <c r="T168" s="5">
        <v>118</v>
      </c>
      <c r="U168" s="5">
        <v>106</v>
      </c>
      <c r="V168" s="5">
        <v>147</v>
      </c>
      <c r="W168" s="5">
        <v>106</v>
      </c>
      <c r="X168" s="5">
        <v>67</v>
      </c>
      <c r="Y168" s="5">
        <v>64</v>
      </c>
      <c r="Z168" s="5">
        <v>108</v>
      </c>
      <c r="AA168" s="5">
        <v>59</v>
      </c>
      <c r="AB168" s="5">
        <v>20</v>
      </c>
      <c r="AC168" s="5">
        <v>32</v>
      </c>
      <c r="AD168" s="5">
        <v>35</v>
      </c>
      <c r="AE168" s="5">
        <v>20</v>
      </c>
      <c r="AF168" s="5">
        <v>27</v>
      </c>
      <c r="AG168" s="5">
        <v>25</v>
      </c>
      <c r="AH168" s="5">
        <v>28</v>
      </c>
      <c r="AI168" s="5">
        <v>18</v>
      </c>
      <c r="AJ168" s="5">
        <v>23</v>
      </c>
      <c r="AK168" s="5">
        <v>32</v>
      </c>
      <c r="AL168" s="5">
        <v>34</v>
      </c>
      <c r="AM168" s="5">
        <v>26</v>
      </c>
      <c r="AN168" s="5">
        <v>9</v>
      </c>
      <c r="AO168" s="5">
        <v>15</v>
      </c>
      <c r="AP168" s="5">
        <v>23</v>
      </c>
      <c r="AQ168" s="5">
        <v>11</v>
      </c>
      <c r="AR168" s="5">
        <v>24</v>
      </c>
      <c r="AS168" s="5">
        <v>22</v>
      </c>
      <c r="AT168" s="5">
        <v>26</v>
      </c>
      <c r="AU168" s="5">
        <v>13</v>
      </c>
      <c r="AV168" s="5">
        <v>16</v>
      </c>
      <c r="AW168" s="5">
        <v>20</v>
      </c>
      <c r="AX168" s="5">
        <v>29</v>
      </c>
      <c r="AY168" s="5">
        <v>21</v>
      </c>
      <c r="AZ168" s="5">
        <v>20</v>
      </c>
      <c r="BA168" s="5">
        <v>26</v>
      </c>
      <c r="BB168" s="5">
        <v>36</v>
      </c>
      <c r="BC168" s="5">
        <v>25</v>
      </c>
      <c r="BD168" s="5">
        <v>15</v>
      </c>
      <c r="BE168" s="5">
        <v>16</v>
      </c>
      <c r="BF168" s="5">
        <v>27</v>
      </c>
      <c r="BG168" s="5">
        <v>17</v>
      </c>
      <c r="BH168" s="5">
        <v>36</v>
      </c>
      <c r="BI168" s="5">
        <v>27</v>
      </c>
      <c r="BJ168" s="5">
        <v>33</v>
      </c>
      <c r="BK168" s="5">
        <v>22</v>
      </c>
      <c r="BL168" s="5">
        <v>29</v>
      </c>
      <c r="BM168" s="5">
        <v>25</v>
      </c>
      <c r="BN168" s="5">
        <v>29</v>
      </c>
      <c r="BO168" s="5">
        <v>22</v>
      </c>
      <c r="BP168" s="5">
        <v>40</v>
      </c>
      <c r="BQ168" s="5">
        <v>27</v>
      </c>
      <c r="BR168" s="5">
        <v>43</v>
      </c>
      <c r="BS168" s="5">
        <v>37</v>
      </c>
      <c r="BT168" s="5">
        <v>26</v>
      </c>
      <c r="BU168" s="5">
        <v>19</v>
      </c>
      <c r="BV168" s="5">
        <v>38</v>
      </c>
      <c r="BW168" s="5">
        <v>23</v>
      </c>
      <c r="BX168" s="5">
        <v>27</v>
      </c>
      <c r="BY168" s="5">
        <v>17</v>
      </c>
      <c r="BZ168" s="5">
        <v>20</v>
      </c>
      <c r="CA168" s="5">
        <v>3</v>
      </c>
      <c r="CB168" s="5">
        <v>13</v>
      </c>
      <c r="CC168" s="5">
        <v>20</v>
      </c>
      <c r="CD168" s="5">
        <v>21</v>
      </c>
      <c r="CE168" s="5">
        <v>14</v>
      </c>
      <c r="CF168" s="5">
        <v>35</v>
      </c>
      <c r="CG168" s="5">
        <v>21</v>
      </c>
      <c r="CH168" s="5">
        <v>34</v>
      </c>
      <c r="CI168" s="5">
        <v>18</v>
      </c>
      <c r="CJ168">
        <v>17</v>
      </c>
      <c r="CK168">
        <v>14</v>
      </c>
      <c r="CL168">
        <v>20</v>
      </c>
      <c r="CM168">
        <v>32</v>
      </c>
      <c r="CN168" s="5">
        <v>4</v>
      </c>
    </row>
    <row r="169" spans="1:131" x14ac:dyDescent="0.2">
      <c r="A169" t="s">
        <v>30</v>
      </c>
      <c r="B169" t="s">
        <v>14</v>
      </c>
      <c r="C169">
        <v>300</v>
      </c>
      <c r="D169" s="5">
        <v>50.2</v>
      </c>
      <c r="E169" s="73">
        <v>0</v>
      </c>
      <c r="F169" s="72">
        <f>VLOOKUP(B169,遗传信息!$B:$F,5,FALSE)</f>
        <v>1</v>
      </c>
      <c r="G169" s="5">
        <v>25</v>
      </c>
      <c r="H169" s="5">
        <v>7.2</v>
      </c>
      <c r="I169" s="5">
        <v>7</v>
      </c>
      <c r="J169" s="5">
        <v>1507</v>
      </c>
      <c r="K169" s="72">
        <v>56.07</v>
      </c>
      <c r="L169" s="5">
        <v>107</v>
      </c>
      <c r="M169" s="5">
        <v>98</v>
      </c>
      <c r="N169" s="5">
        <v>115</v>
      </c>
      <c r="O169" s="5">
        <v>58</v>
      </c>
      <c r="P169" s="5">
        <v>85</v>
      </c>
      <c r="Q169" s="5">
        <v>86</v>
      </c>
      <c r="R169" s="5">
        <v>107</v>
      </c>
      <c r="S169" s="5">
        <v>75</v>
      </c>
      <c r="T169" s="5">
        <v>118</v>
      </c>
      <c r="U169" s="5">
        <v>106</v>
      </c>
      <c r="V169" s="5">
        <v>147</v>
      </c>
      <c r="W169" s="5">
        <v>106</v>
      </c>
      <c r="X169" s="5">
        <v>67</v>
      </c>
      <c r="Y169" s="5">
        <v>64</v>
      </c>
      <c r="Z169" s="5">
        <v>108</v>
      </c>
      <c r="AA169" s="5">
        <v>59</v>
      </c>
      <c r="AB169" s="5">
        <v>20</v>
      </c>
      <c r="AC169" s="5">
        <v>32</v>
      </c>
      <c r="AD169" s="5">
        <v>35</v>
      </c>
      <c r="AE169" s="5">
        <v>20</v>
      </c>
      <c r="AF169" s="5">
        <v>27</v>
      </c>
      <c r="AG169" s="5">
        <v>25</v>
      </c>
      <c r="AH169" s="5">
        <v>28</v>
      </c>
      <c r="AI169" s="5">
        <v>18</v>
      </c>
      <c r="AJ169" s="5">
        <v>23</v>
      </c>
      <c r="AK169" s="5">
        <v>32</v>
      </c>
      <c r="AL169" s="5">
        <v>34</v>
      </c>
      <c r="AM169" s="5">
        <v>26</v>
      </c>
      <c r="AN169" s="5">
        <v>9</v>
      </c>
      <c r="AO169" s="5">
        <v>15</v>
      </c>
      <c r="AP169" s="5">
        <v>23</v>
      </c>
      <c r="AQ169" s="5">
        <v>11</v>
      </c>
      <c r="AR169" s="5">
        <v>24</v>
      </c>
      <c r="AS169" s="5">
        <v>22</v>
      </c>
      <c r="AT169" s="5">
        <v>26</v>
      </c>
      <c r="AU169" s="5">
        <v>13</v>
      </c>
      <c r="AV169" s="5">
        <v>16</v>
      </c>
      <c r="AW169" s="5">
        <v>20</v>
      </c>
      <c r="AX169" s="5">
        <v>29</v>
      </c>
      <c r="AY169" s="5">
        <v>21</v>
      </c>
      <c r="AZ169" s="5">
        <v>20</v>
      </c>
      <c r="BA169" s="5">
        <v>26</v>
      </c>
      <c r="BB169" s="5">
        <v>36</v>
      </c>
      <c r="BC169" s="5">
        <v>25</v>
      </c>
      <c r="BD169" s="5">
        <v>15</v>
      </c>
      <c r="BE169" s="5">
        <v>16</v>
      </c>
      <c r="BF169" s="5">
        <v>27</v>
      </c>
      <c r="BG169" s="5">
        <v>17</v>
      </c>
      <c r="BH169" s="5">
        <v>36</v>
      </c>
      <c r="BI169" s="5">
        <v>27</v>
      </c>
      <c r="BJ169" s="5">
        <v>33</v>
      </c>
      <c r="BK169" s="5">
        <v>22</v>
      </c>
      <c r="BL169" s="5">
        <v>29</v>
      </c>
      <c r="BM169" s="5">
        <v>25</v>
      </c>
      <c r="BN169" s="5">
        <v>29</v>
      </c>
      <c r="BO169" s="5">
        <v>22</v>
      </c>
      <c r="BP169" s="5">
        <v>40</v>
      </c>
      <c r="BQ169" s="5">
        <v>27</v>
      </c>
      <c r="BR169" s="5">
        <v>43</v>
      </c>
      <c r="BS169" s="5">
        <v>37</v>
      </c>
      <c r="BT169" s="5">
        <v>26</v>
      </c>
      <c r="BU169" s="5">
        <v>19</v>
      </c>
      <c r="BV169" s="5">
        <v>38</v>
      </c>
      <c r="BW169" s="5">
        <v>23</v>
      </c>
      <c r="BX169" s="5">
        <v>27</v>
      </c>
      <c r="BY169" s="5">
        <v>17</v>
      </c>
      <c r="BZ169" s="5">
        <v>20</v>
      </c>
      <c r="CA169" s="5">
        <v>3</v>
      </c>
      <c r="CB169" s="5">
        <v>13</v>
      </c>
      <c r="CC169" s="5">
        <v>20</v>
      </c>
      <c r="CD169" s="5">
        <v>21</v>
      </c>
      <c r="CE169" s="5">
        <v>14</v>
      </c>
      <c r="CF169" s="5">
        <v>35</v>
      </c>
      <c r="CG169" s="5">
        <v>21</v>
      </c>
      <c r="CH169" s="5">
        <v>34</v>
      </c>
      <c r="CI169" s="5">
        <v>18</v>
      </c>
      <c r="CJ169">
        <v>17</v>
      </c>
      <c r="CK169">
        <v>14</v>
      </c>
      <c r="CL169">
        <v>20</v>
      </c>
      <c r="CM169">
        <v>32</v>
      </c>
      <c r="CN169" s="5">
        <v>2</v>
      </c>
    </row>
    <row r="170" spans="1:131" x14ac:dyDescent="0.2">
      <c r="A170" t="s">
        <v>30</v>
      </c>
      <c r="B170" t="s">
        <v>14</v>
      </c>
      <c r="C170">
        <v>300</v>
      </c>
      <c r="D170" s="5">
        <v>67</v>
      </c>
      <c r="E170" s="73">
        <v>0</v>
      </c>
      <c r="F170" s="72">
        <f>VLOOKUP(B170,遗传信息!$B:$F,5,FALSE)</f>
        <v>1</v>
      </c>
      <c r="G170" s="5">
        <v>25</v>
      </c>
      <c r="H170" s="5">
        <v>7.2</v>
      </c>
      <c r="I170" s="5">
        <v>7</v>
      </c>
      <c r="J170" s="5">
        <v>1507</v>
      </c>
      <c r="K170" s="72">
        <v>56.07</v>
      </c>
      <c r="L170" s="5">
        <v>107</v>
      </c>
      <c r="M170" s="5">
        <v>98</v>
      </c>
      <c r="N170" s="5">
        <v>115</v>
      </c>
      <c r="O170" s="5">
        <v>58</v>
      </c>
      <c r="P170" s="5">
        <v>85</v>
      </c>
      <c r="Q170" s="5">
        <v>86</v>
      </c>
      <c r="R170" s="5">
        <v>107</v>
      </c>
      <c r="S170" s="5">
        <v>75</v>
      </c>
      <c r="T170" s="5">
        <v>118</v>
      </c>
      <c r="U170" s="5">
        <v>106</v>
      </c>
      <c r="V170" s="5">
        <v>147</v>
      </c>
      <c r="W170" s="5">
        <v>106</v>
      </c>
      <c r="X170" s="5">
        <v>67</v>
      </c>
      <c r="Y170" s="5">
        <v>64</v>
      </c>
      <c r="Z170" s="5">
        <v>108</v>
      </c>
      <c r="AA170" s="5">
        <v>59</v>
      </c>
      <c r="AB170" s="5">
        <v>20</v>
      </c>
      <c r="AC170" s="5">
        <v>32</v>
      </c>
      <c r="AD170" s="5">
        <v>35</v>
      </c>
      <c r="AE170" s="5">
        <v>20</v>
      </c>
      <c r="AF170" s="5">
        <v>27</v>
      </c>
      <c r="AG170" s="5">
        <v>25</v>
      </c>
      <c r="AH170" s="5">
        <v>28</v>
      </c>
      <c r="AI170" s="5">
        <v>18</v>
      </c>
      <c r="AJ170" s="5">
        <v>23</v>
      </c>
      <c r="AK170" s="5">
        <v>32</v>
      </c>
      <c r="AL170" s="5">
        <v>34</v>
      </c>
      <c r="AM170" s="5">
        <v>26</v>
      </c>
      <c r="AN170" s="5">
        <v>9</v>
      </c>
      <c r="AO170" s="5">
        <v>15</v>
      </c>
      <c r="AP170" s="5">
        <v>23</v>
      </c>
      <c r="AQ170" s="5">
        <v>11</v>
      </c>
      <c r="AR170" s="5">
        <v>24</v>
      </c>
      <c r="AS170" s="5">
        <v>22</v>
      </c>
      <c r="AT170" s="5">
        <v>26</v>
      </c>
      <c r="AU170" s="5">
        <v>13</v>
      </c>
      <c r="AV170" s="5">
        <v>16</v>
      </c>
      <c r="AW170" s="5">
        <v>20</v>
      </c>
      <c r="AX170" s="5">
        <v>29</v>
      </c>
      <c r="AY170" s="5">
        <v>21</v>
      </c>
      <c r="AZ170" s="5">
        <v>20</v>
      </c>
      <c r="BA170" s="5">
        <v>26</v>
      </c>
      <c r="BB170" s="5">
        <v>36</v>
      </c>
      <c r="BC170" s="5">
        <v>25</v>
      </c>
      <c r="BD170" s="5">
        <v>15</v>
      </c>
      <c r="BE170" s="5">
        <v>16</v>
      </c>
      <c r="BF170" s="5">
        <v>27</v>
      </c>
      <c r="BG170" s="5">
        <v>17</v>
      </c>
      <c r="BH170" s="5">
        <v>36</v>
      </c>
      <c r="BI170" s="5">
        <v>27</v>
      </c>
      <c r="BJ170" s="5">
        <v>33</v>
      </c>
      <c r="BK170" s="5">
        <v>22</v>
      </c>
      <c r="BL170" s="5">
        <v>29</v>
      </c>
      <c r="BM170" s="5">
        <v>25</v>
      </c>
      <c r="BN170" s="5">
        <v>29</v>
      </c>
      <c r="BO170" s="5">
        <v>22</v>
      </c>
      <c r="BP170" s="5">
        <v>40</v>
      </c>
      <c r="BQ170" s="5">
        <v>27</v>
      </c>
      <c r="BR170" s="5">
        <v>43</v>
      </c>
      <c r="BS170" s="5">
        <v>37</v>
      </c>
      <c r="BT170" s="5">
        <v>26</v>
      </c>
      <c r="BU170" s="5">
        <v>19</v>
      </c>
      <c r="BV170" s="5">
        <v>38</v>
      </c>
      <c r="BW170" s="5">
        <v>23</v>
      </c>
      <c r="BX170" s="5">
        <v>27</v>
      </c>
      <c r="BY170" s="5">
        <v>17</v>
      </c>
      <c r="BZ170" s="5">
        <v>20</v>
      </c>
      <c r="CA170" s="5">
        <v>3</v>
      </c>
      <c r="CB170" s="5">
        <v>13</v>
      </c>
      <c r="CC170" s="5">
        <v>20</v>
      </c>
      <c r="CD170" s="5">
        <v>21</v>
      </c>
      <c r="CE170" s="5">
        <v>14</v>
      </c>
      <c r="CF170" s="5">
        <v>35</v>
      </c>
      <c r="CG170" s="5">
        <v>21</v>
      </c>
      <c r="CH170" s="5">
        <v>34</v>
      </c>
      <c r="CI170" s="5">
        <v>18</v>
      </c>
      <c r="CJ170">
        <v>17</v>
      </c>
      <c r="CK170">
        <v>14</v>
      </c>
      <c r="CL170">
        <v>20</v>
      </c>
      <c r="CM170">
        <v>32</v>
      </c>
      <c r="CN170" s="5">
        <v>3</v>
      </c>
    </row>
    <row r="171" spans="1:131" x14ac:dyDescent="0.2">
      <c r="A171" t="s">
        <v>30</v>
      </c>
      <c r="B171" t="s">
        <v>14</v>
      </c>
      <c r="C171">
        <v>300</v>
      </c>
      <c r="D171" s="5">
        <v>83.666666666666671</v>
      </c>
      <c r="E171" s="73">
        <v>0</v>
      </c>
      <c r="F171" s="72">
        <f>VLOOKUP(B171,遗传信息!$B:$F,5,FALSE)</f>
        <v>1</v>
      </c>
      <c r="G171" s="5">
        <v>25</v>
      </c>
      <c r="H171" s="5">
        <v>7.2</v>
      </c>
      <c r="I171" s="5">
        <v>7</v>
      </c>
      <c r="J171" s="5">
        <v>1507</v>
      </c>
      <c r="K171" s="72">
        <v>56.07</v>
      </c>
      <c r="L171" s="5">
        <v>107</v>
      </c>
      <c r="M171" s="5">
        <v>98</v>
      </c>
      <c r="N171" s="5">
        <v>115</v>
      </c>
      <c r="O171" s="5">
        <v>58</v>
      </c>
      <c r="P171" s="5">
        <v>85</v>
      </c>
      <c r="Q171" s="5">
        <v>86</v>
      </c>
      <c r="R171" s="5">
        <v>107</v>
      </c>
      <c r="S171" s="5">
        <v>75</v>
      </c>
      <c r="T171" s="5">
        <v>118</v>
      </c>
      <c r="U171" s="5">
        <v>106</v>
      </c>
      <c r="V171" s="5">
        <v>147</v>
      </c>
      <c r="W171" s="5">
        <v>106</v>
      </c>
      <c r="X171" s="5">
        <v>67</v>
      </c>
      <c r="Y171" s="5">
        <v>64</v>
      </c>
      <c r="Z171" s="5">
        <v>108</v>
      </c>
      <c r="AA171" s="5">
        <v>59</v>
      </c>
      <c r="AB171" s="5">
        <v>20</v>
      </c>
      <c r="AC171" s="5">
        <v>32</v>
      </c>
      <c r="AD171" s="5">
        <v>35</v>
      </c>
      <c r="AE171" s="5">
        <v>20</v>
      </c>
      <c r="AF171" s="5">
        <v>27</v>
      </c>
      <c r="AG171" s="5">
        <v>25</v>
      </c>
      <c r="AH171" s="5">
        <v>28</v>
      </c>
      <c r="AI171" s="5">
        <v>18</v>
      </c>
      <c r="AJ171" s="5">
        <v>23</v>
      </c>
      <c r="AK171" s="5">
        <v>32</v>
      </c>
      <c r="AL171" s="5">
        <v>34</v>
      </c>
      <c r="AM171" s="5">
        <v>26</v>
      </c>
      <c r="AN171" s="5">
        <v>9</v>
      </c>
      <c r="AO171" s="5">
        <v>15</v>
      </c>
      <c r="AP171" s="5">
        <v>23</v>
      </c>
      <c r="AQ171" s="5">
        <v>11</v>
      </c>
      <c r="AR171" s="5">
        <v>24</v>
      </c>
      <c r="AS171" s="5">
        <v>22</v>
      </c>
      <c r="AT171" s="5">
        <v>26</v>
      </c>
      <c r="AU171" s="5">
        <v>13</v>
      </c>
      <c r="AV171" s="5">
        <v>16</v>
      </c>
      <c r="AW171" s="5">
        <v>20</v>
      </c>
      <c r="AX171" s="5">
        <v>29</v>
      </c>
      <c r="AY171" s="5">
        <v>21</v>
      </c>
      <c r="AZ171" s="5">
        <v>20</v>
      </c>
      <c r="BA171" s="5">
        <v>26</v>
      </c>
      <c r="BB171" s="5">
        <v>36</v>
      </c>
      <c r="BC171" s="5">
        <v>25</v>
      </c>
      <c r="BD171" s="5">
        <v>15</v>
      </c>
      <c r="BE171" s="5">
        <v>16</v>
      </c>
      <c r="BF171" s="5">
        <v>27</v>
      </c>
      <c r="BG171" s="5">
        <v>17</v>
      </c>
      <c r="BH171" s="5">
        <v>36</v>
      </c>
      <c r="BI171" s="5">
        <v>27</v>
      </c>
      <c r="BJ171" s="5">
        <v>33</v>
      </c>
      <c r="BK171" s="5">
        <v>22</v>
      </c>
      <c r="BL171" s="5">
        <v>29</v>
      </c>
      <c r="BM171" s="5">
        <v>25</v>
      </c>
      <c r="BN171" s="5">
        <v>29</v>
      </c>
      <c r="BO171" s="5">
        <v>22</v>
      </c>
      <c r="BP171" s="5">
        <v>40</v>
      </c>
      <c r="BQ171" s="5">
        <v>27</v>
      </c>
      <c r="BR171" s="5">
        <v>43</v>
      </c>
      <c r="BS171" s="5">
        <v>37</v>
      </c>
      <c r="BT171" s="5">
        <v>26</v>
      </c>
      <c r="BU171" s="5">
        <v>19</v>
      </c>
      <c r="BV171" s="5">
        <v>38</v>
      </c>
      <c r="BW171" s="5">
        <v>23</v>
      </c>
      <c r="BX171" s="5">
        <v>27</v>
      </c>
      <c r="BY171" s="5">
        <v>17</v>
      </c>
      <c r="BZ171" s="5">
        <v>20</v>
      </c>
      <c r="CA171" s="5">
        <v>3</v>
      </c>
      <c r="CB171" s="5">
        <v>13</v>
      </c>
      <c r="CC171" s="5">
        <v>20</v>
      </c>
      <c r="CD171" s="5">
        <v>21</v>
      </c>
      <c r="CE171" s="5">
        <v>14</v>
      </c>
      <c r="CF171" s="5">
        <v>35</v>
      </c>
      <c r="CG171" s="5">
        <v>21</v>
      </c>
      <c r="CH171" s="5">
        <v>34</v>
      </c>
      <c r="CI171" s="5">
        <v>18</v>
      </c>
      <c r="CJ171">
        <v>17</v>
      </c>
      <c r="CK171">
        <v>14</v>
      </c>
      <c r="CL171">
        <v>20</v>
      </c>
      <c r="CM171">
        <v>32</v>
      </c>
      <c r="CN171" s="5">
        <v>4</v>
      </c>
    </row>
    <row r="172" spans="1:131" x14ac:dyDescent="0.2">
      <c r="A172" t="s">
        <v>28</v>
      </c>
      <c r="B172" t="s">
        <v>36</v>
      </c>
      <c r="C172">
        <v>260</v>
      </c>
      <c r="D172" s="5">
        <v>3.8</v>
      </c>
      <c r="E172" s="72">
        <v>0</v>
      </c>
      <c r="F172" s="72">
        <f>VLOOKUP(B172,遗传信息!$B:$F,5,FALSE)</f>
        <v>0</v>
      </c>
      <c r="G172" s="5">
        <v>25</v>
      </c>
      <c r="H172" s="5">
        <v>7.2</v>
      </c>
      <c r="I172" s="5">
        <v>6</v>
      </c>
      <c r="J172" s="5">
        <v>1452</v>
      </c>
      <c r="K172" s="72">
        <v>49.26</v>
      </c>
      <c r="L172" s="5">
        <v>105</v>
      </c>
      <c r="M172" s="5">
        <v>85</v>
      </c>
      <c r="N172" s="5">
        <v>109</v>
      </c>
      <c r="O172" s="5">
        <v>63</v>
      </c>
      <c r="P172" s="5">
        <v>80</v>
      </c>
      <c r="Q172" s="5">
        <v>78</v>
      </c>
      <c r="R172" s="5">
        <v>96</v>
      </c>
      <c r="S172" s="5">
        <v>75</v>
      </c>
      <c r="T172" s="5">
        <v>115</v>
      </c>
      <c r="U172" s="5">
        <v>106</v>
      </c>
      <c r="V172" s="5">
        <v>147</v>
      </c>
      <c r="W172" s="5">
        <v>93</v>
      </c>
      <c r="X172" s="5">
        <v>63</v>
      </c>
      <c r="Y172" s="5">
        <v>61</v>
      </c>
      <c r="Z172" s="5">
        <v>108</v>
      </c>
      <c r="AA172" s="5">
        <v>57</v>
      </c>
      <c r="AB172" s="5">
        <v>22</v>
      </c>
      <c r="AC172" s="5">
        <v>26</v>
      </c>
      <c r="AD172" s="5">
        <v>34</v>
      </c>
      <c r="AE172" s="5">
        <v>22</v>
      </c>
      <c r="AF172" s="5">
        <v>17</v>
      </c>
      <c r="AG172" s="5">
        <v>22</v>
      </c>
      <c r="AH172" s="5">
        <v>27</v>
      </c>
      <c r="AI172" s="5">
        <v>19</v>
      </c>
      <c r="AJ172" s="5">
        <v>28</v>
      </c>
      <c r="AK172" s="5">
        <v>25</v>
      </c>
      <c r="AL172" s="5">
        <v>30</v>
      </c>
      <c r="AM172" s="5">
        <v>25</v>
      </c>
      <c r="AN172" s="5">
        <v>13</v>
      </c>
      <c r="AO172" s="5">
        <v>13</v>
      </c>
      <c r="AP172" s="5">
        <v>27</v>
      </c>
      <c r="AQ172" s="5">
        <v>10</v>
      </c>
      <c r="AR172" s="5">
        <v>22</v>
      </c>
      <c r="AS172" s="5">
        <v>16</v>
      </c>
      <c r="AT172" s="5">
        <v>25</v>
      </c>
      <c r="AU172" s="5">
        <v>16</v>
      </c>
      <c r="AV172" s="5">
        <v>17</v>
      </c>
      <c r="AW172" s="5">
        <v>15</v>
      </c>
      <c r="AX172" s="5">
        <v>21</v>
      </c>
      <c r="AY172" s="5">
        <v>25</v>
      </c>
      <c r="AZ172" s="5">
        <v>18</v>
      </c>
      <c r="BA172" s="5">
        <v>21</v>
      </c>
      <c r="BB172" s="5">
        <v>35</v>
      </c>
      <c r="BC172" s="5">
        <v>22</v>
      </c>
      <c r="BD172" s="5">
        <v>11</v>
      </c>
      <c r="BE172" s="5">
        <v>16</v>
      </c>
      <c r="BF172" s="5">
        <v>28</v>
      </c>
      <c r="BG172" s="5">
        <v>20</v>
      </c>
      <c r="BH172" s="5">
        <v>36</v>
      </c>
      <c r="BI172" s="5">
        <v>23</v>
      </c>
      <c r="BJ172" s="5">
        <v>33</v>
      </c>
      <c r="BK172" s="5">
        <v>22</v>
      </c>
      <c r="BL172" s="5">
        <v>28</v>
      </c>
      <c r="BM172" s="5">
        <v>26</v>
      </c>
      <c r="BN172" s="5">
        <v>28</v>
      </c>
      <c r="BO172" s="5">
        <v>23</v>
      </c>
      <c r="BP172" s="5">
        <v>42</v>
      </c>
      <c r="BQ172" s="5">
        <v>30</v>
      </c>
      <c r="BR172" s="5">
        <v>46</v>
      </c>
      <c r="BS172" s="5">
        <v>29</v>
      </c>
      <c r="BT172" s="5">
        <v>23</v>
      </c>
      <c r="BU172" s="5">
        <v>22</v>
      </c>
      <c r="BV172" s="5">
        <v>30</v>
      </c>
      <c r="BW172" s="5">
        <v>18</v>
      </c>
      <c r="BX172" s="5">
        <v>25</v>
      </c>
      <c r="BY172" s="5">
        <v>19</v>
      </c>
      <c r="BZ172" s="5">
        <v>16</v>
      </c>
      <c r="CA172" s="5">
        <v>3</v>
      </c>
      <c r="CB172" s="5">
        <v>18</v>
      </c>
      <c r="CC172" s="5">
        <v>22</v>
      </c>
      <c r="CD172" s="5">
        <v>20</v>
      </c>
      <c r="CE172" s="5">
        <v>8</v>
      </c>
      <c r="CF172" s="5">
        <v>27</v>
      </c>
      <c r="CG172" s="5">
        <v>28</v>
      </c>
      <c r="CH172" s="5">
        <v>36</v>
      </c>
      <c r="CI172" s="5">
        <v>17</v>
      </c>
      <c r="CJ172">
        <v>15</v>
      </c>
      <c r="CK172">
        <v>10</v>
      </c>
      <c r="CL172">
        <v>23</v>
      </c>
      <c r="CM172">
        <v>26</v>
      </c>
      <c r="CN172" s="5">
        <v>0.86</v>
      </c>
    </row>
    <row r="173" spans="1:131" x14ac:dyDescent="0.2">
      <c r="A173" t="s">
        <v>28</v>
      </c>
      <c r="B173" t="s">
        <v>36</v>
      </c>
      <c r="C173">
        <v>260</v>
      </c>
      <c r="D173" s="5">
        <v>7.93</v>
      </c>
      <c r="E173" s="72">
        <v>0</v>
      </c>
      <c r="F173" s="72">
        <f>VLOOKUP(B173,遗传信息!$B:$F,5,FALSE)</f>
        <v>0</v>
      </c>
      <c r="G173" s="5">
        <v>25</v>
      </c>
      <c r="H173" s="5">
        <v>7.2</v>
      </c>
      <c r="I173" s="5">
        <v>6</v>
      </c>
      <c r="J173" s="5">
        <v>1452</v>
      </c>
      <c r="K173" s="72">
        <v>49.26</v>
      </c>
      <c r="L173" s="5">
        <v>105</v>
      </c>
      <c r="M173" s="5">
        <v>85</v>
      </c>
      <c r="N173" s="5">
        <v>109</v>
      </c>
      <c r="O173" s="5">
        <v>63</v>
      </c>
      <c r="P173" s="5">
        <v>80</v>
      </c>
      <c r="Q173" s="5">
        <v>78</v>
      </c>
      <c r="R173" s="5">
        <v>96</v>
      </c>
      <c r="S173" s="5">
        <v>75</v>
      </c>
      <c r="T173" s="5">
        <v>115</v>
      </c>
      <c r="U173" s="5">
        <v>106</v>
      </c>
      <c r="V173" s="5">
        <v>147</v>
      </c>
      <c r="W173" s="5">
        <v>93</v>
      </c>
      <c r="X173" s="5">
        <v>63</v>
      </c>
      <c r="Y173" s="5">
        <v>61</v>
      </c>
      <c r="Z173" s="5">
        <v>108</v>
      </c>
      <c r="AA173" s="5">
        <v>57</v>
      </c>
      <c r="AB173" s="5">
        <v>22</v>
      </c>
      <c r="AC173" s="5">
        <v>26</v>
      </c>
      <c r="AD173" s="5">
        <v>34</v>
      </c>
      <c r="AE173" s="5">
        <v>22</v>
      </c>
      <c r="AF173" s="5">
        <v>17</v>
      </c>
      <c r="AG173" s="5">
        <v>22</v>
      </c>
      <c r="AH173" s="5">
        <v>27</v>
      </c>
      <c r="AI173" s="5">
        <v>19</v>
      </c>
      <c r="AJ173" s="5">
        <v>28</v>
      </c>
      <c r="AK173" s="5">
        <v>25</v>
      </c>
      <c r="AL173" s="5">
        <v>30</v>
      </c>
      <c r="AM173" s="5">
        <v>25</v>
      </c>
      <c r="AN173" s="5">
        <v>13</v>
      </c>
      <c r="AO173" s="5">
        <v>13</v>
      </c>
      <c r="AP173" s="5">
        <v>27</v>
      </c>
      <c r="AQ173" s="5">
        <v>10</v>
      </c>
      <c r="AR173" s="5">
        <v>22</v>
      </c>
      <c r="AS173" s="5">
        <v>16</v>
      </c>
      <c r="AT173" s="5">
        <v>25</v>
      </c>
      <c r="AU173" s="5">
        <v>16</v>
      </c>
      <c r="AV173" s="5">
        <v>17</v>
      </c>
      <c r="AW173" s="5">
        <v>15</v>
      </c>
      <c r="AX173" s="5">
        <v>21</v>
      </c>
      <c r="AY173" s="5">
        <v>25</v>
      </c>
      <c r="AZ173" s="5">
        <v>18</v>
      </c>
      <c r="BA173" s="5">
        <v>21</v>
      </c>
      <c r="BB173" s="5">
        <v>35</v>
      </c>
      <c r="BC173" s="5">
        <v>22</v>
      </c>
      <c r="BD173" s="5">
        <v>11</v>
      </c>
      <c r="BE173" s="5">
        <v>16</v>
      </c>
      <c r="BF173" s="5">
        <v>28</v>
      </c>
      <c r="BG173" s="5">
        <v>20</v>
      </c>
      <c r="BH173" s="5">
        <v>36</v>
      </c>
      <c r="BI173" s="5">
        <v>23</v>
      </c>
      <c r="BJ173" s="5">
        <v>33</v>
      </c>
      <c r="BK173" s="5">
        <v>22</v>
      </c>
      <c r="BL173" s="5">
        <v>28</v>
      </c>
      <c r="BM173" s="5">
        <v>26</v>
      </c>
      <c r="BN173" s="5">
        <v>28</v>
      </c>
      <c r="BO173" s="5">
        <v>23</v>
      </c>
      <c r="BP173" s="5">
        <v>42</v>
      </c>
      <c r="BQ173" s="5">
        <v>30</v>
      </c>
      <c r="BR173" s="5">
        <v>46</v>
      </c>
      <c r="BS173" s="5">
        <v>29</v>
      </c>
      <c r="BT173" s="5">
        <v>23</v>
      </c>
      <c r="BU173" s="5">
        <v>22</v>
      </c>
      <c r="BV173" s="5">
        <v>30</v>
      </c>
      <c r="BW173" s="5">
        <v>18</v>
      </c>
      <c r="BX173" s="5">
        <v>25</v>
      </c>
      <c r="BY173" s="5">
        <v>19</v>
      </c>
      <c r="BZ173" s="5">
        <v>16</v>
      </c>
      <c r="CA173" s="5">
        <v>3</v>
      </c>
      <c r="CB173" s="5">
        <v>18</v>
      </c>
      <c r="CC173" s="5">
        <v>22</v>
      </c>
      <c r="CD173" s="5">
        <v>20</v>
      </c>
      <c r="CE173" s="5">
        <v>8</v>
      </c>
      <c r="CF173" s="5">
        <v>27</v>
      </c>
      <c r="CG173" s="5">
        <v>28</v>
      </c>
      <c r="CH173" s="5">
        <v>36</v>
      </c>
      <c r="CI173" s="5">
        <v>17</v>
      </c>
      <c r="CJ173">
        <v>15</v>
      </c>
      <c r="CK173">
        <v>10</v>
      </c>
      <c r="CL173">
        <v>23</v>
      </c>
      <c r="CM173">
        <v>26</v>
      </c>
      <c r="CN173" s="5">
        <v>2.5299999999999998</v>
      </c>
    </row>
    <row r="174" spans="1:131" x14ac:dyDescent="0.2">
      <c r="A174" t="s">
        <v>28</v>
      </c>
      <c r="B174" t="s">
        <v>36</v>
      </c>
      <c r="C174">
        <v>260</v>
      </c>
      <c r="D174" s="5">
        <v>11.4</v>
      </c>
      <c r="E174" s="72">
        <v>0</v>
      </c>
      <c r="F174" s="72">
        <f>VLOOKUP(B174,遗传信息!$B:$F,5,FALSE)</f>
        <v>0</v>
      </c>
      <c r="G174" s="5">
        <v>25</v>
      </c>
      <c r="H174" s="5">
        <v>7.2</v>
      </c>
      <c r="I174" s="5">
        <v>6</v>
      </c>
      <c r="J174" s="5">
        <v>1452</v>
      </c>
      <c r="K174" s="72">
        <v>49.26</v>
      </c>
      <c r="L174" s="5">
        <v>105</v>
      </c>
      <c r="M174" s="5">
        <v>85</v>
      </c>
      <c r="N174" s="5">
        <v>109</v>
      </c>
      <c r="O174" s="5">
        <v>63</v>
      </c>
      <c r="P174" s="5">
        <v>80</v>
      </c>
      <c r="Q174" s="5">
        <v>78</v>
      </c>
      <c r="R174" s="5">
        <v>96</v>
      </c>
      <c r="S174" s="5">
        <v>75</v>
      </c>
      <c r="T174" s="5">
        <v>115</v>
      </c>
      <c r="U174" s="5">
        <v>106</v>
      </c>
      <c r="V174" s="5">
        <v>147</v>
      </c>
      <c r="W174" s="5">
        <v>93</v>
      </c>
      <c r="X174" s="5">
        <v>63</v>
      </c>
      <c r="Y174" s="5">
        <v>61</v>
      </c>
      <c r="Z174" s="5">
        <v>108</v>
      </c>
      <c r="AA174" s="5">
        <v>57</v>
      </c>
      <c r="AB174" s="5">
        <v>22</v>
      </c>
      <c r="AC174" s="5">
        <v>26</v>
      </c>
      <c r="AD174" s="5">
        <v>34</v>
      </c>
      <c r="AE174" s="5">
        <v>22</v>
      </c>
      <c r="AF174" s="5">
        <v>17</v>
      </c>
      <c r="AG174" s="5">
        <v>22</v>
      </c>
      <c r="AH174" s="5">
        <v>27</v>
      </c>
      <c r="AI174" s="5">
        <v>19</v>
      </c>
      <c r="AJ174" s="5">
        <v>28</v>
      </c>
      <c r="AK174" s="5">
        <v>25</v>
      </c>
      <c r="AL174" s="5">
        <v>30</v>
      </c>
      <c r="AM174" s="5">
        <v>25</v>
      </c>
      <c r="AN174" s="5">
        <v>13</v>
      </c>
      <c r="AO174" s="5">
        <v>13</v>
      </c>
      <c r="AP174" s="5">
        <v>27</v>
      </c>
      <c r="AQ174" s="5">
        <v>10</v>
      </c>
      <c r="AR174" s="5">
        <v>22</v>
      </c>
      <c r="AS174" s="5">
        <v>16</v>
      </c>
      <c r="AT174" s="5">
        <v>25</v>
      </c>
      <c r="AU174" s="5">
        <v>16</v>
      </c>
      <c r="AV174" s="5">
        <v>17</v>
      </c>
      <c r="AW174" s="5">
        <v>15</v>
      </c>
      <c r="AX174" s="5">
        <v>21</v>
      </c>
      <c r="AY174" s="5">
        <v>25</v>
      </c>
      <c r="AZ174" s="5">
        <v>18</v>
      </c>
      <c r="BA174" s="5">
        <v>21</v>
      </c>
      <c r="BB174" s="5">
        <v>35</v>
      </c>
      <c r="BC174" s="5">
        <v>22</v>
      </c>
      <c r="BD174" s="5">
        <v>11</v>
      </c>
      <c r="BE174" s="5">
        <v>16</v>
      </c>
      <c r="BF174" s="5">
        <v>28</v>
      </c>
      <c r="BG174" s="5">
        <v>20</v>
      </c>
      <c r="BH174" s="5">
        <v>36</v>
      </c>
      <c r="BI174" s="5">
        <v>23</v>
      </c>
      <c r="BJ174" s="5">
        <v>33</v>
      </c>
      <c r="BK174" s="5">
        <v>22</v>
      </c>
      <c r="BL174" s="5">
        <v>28</v>
      </c>
      <c r="BM174" s="5">
        <v>26</v>
      </c>
      <c r="BN174" s="5">
        <v>28</v>
      </c>
      <c r="BO174" s="5">
        <v>23</v>
      </c>
      <c r="BP174" s="5">
        <v>42</v>
      </c>
      <c r="BQ174" s="5">
        <v>30</v>
      </c>
      <c r="BR174" s="5">
        <v>46</v>
      </c>
      <c r="BS174" s="5">
        <v>29</v>
      </c>
      <c r="BT174" s="5">
        <v>23</v>
      </c>
      <c r="BU174" s="5">
        <v>22</v>
      </c>
      <c r="BV174" s="5">
        <v>30</v>
      </c>
      <c r="BW174" s="5">
        <v>18</v>
      </c>
      <c r="BX174" s="5">
        <v>25</v>
      </c>
      <c r="BY174" s="5">
        <v>19</v>
      </c>
      <c r="BZ174" s="5">
        <v>16</v>
      </c>
      <c r="CA174" s="5">
        <v>3</v>
      </c>
      <c r="CB174" s="5">
        <v>18</v>
      </c>
      <c r="CC174" s="5">
        <v>22</v>
      </c>
      <c r="CD174" s="5">
        <v>20</v>
      </c>
      <c r="CE174" s="5">
        <v>8</v>
      </c>
      <c r="CF174" s="5">
        <v>27</v>
      </c>
      <c r="CG174" s="5">
        <v>28</v>
      </c>
      <c r="CH174" s="5">
        <v>36</v>
      </c>
      <c r="CI174" s="5">
        <v>17</v>
      </c>
      <c r="CJ174">
        <v>15</v>
      </c>
      <c r="CK174">
        <v>10</v>
      </c>
      <c r="CL174">
        <v>23</v>
      </c>
      <c r="CM174">
        <v>26</v>
      </c>
      <c r="CN174" s="5">
        <v>3.34</v>
      </c>
    </row>
    <row r="175" spans="1:131" x14ac:dyDescent="0.2">
      <c r="A175" t="s">
        <v>28</v>
      </c>
      <c r="B175" t="s">
        <v>36</v>
      </c>
      <c r="C175">
        <v>260</v>
      </c>
      <c r="D175" s="5">
        <v>15.27</v>
      </c>
      <c r="E175" s="72">
        <v>0</v>
      </c>
      <c r="F175" s="72">
        <f>VLOOKUP(B175,遗传信息!$B:$F,5,FALSE)</f>
        <v>0</v>
      </c>
      <c r="G175" s="5">
        <v>25</v>
      </c>
      <c r="H175" s="5">
        <v>7.2</v>
      </c>
      <c r="I175" s="5">
        <v>6</v>
      </c>
      <c r="J175" s="5">
        <v>1452</v>
      </c>
      <c r="K175" s="72">
        <v>49.26</v>
      </c>
      <c r="L175" s="5">
        <v>105</v>
      </c>
      <c r="M175" s="5">
        <v>85</v>
      </c>
      <c r="N175" s="5">
        <v>109</v>
      </c>
      <c r="O175" s="5">
        <v>63</v>
      </c>
      <c r="P175" s="5">
        <v>80</v>
      </c>
      <c r="Q175" s="5">
        <v>78</v>
      </c>
      <c r="R175" s="5">
        <v>96</v>
      </c>
      <c r="S175" s="5">
        <v>75</v>
      </c>
      <c r="T175" s="5">
        <v>115</v>
      </c>
      <c r="U175" s="5">
        <v>106</v>
      </c>
      <c r="V175" s="5">
        <v>147</v>
      </c>
      <c r="W175" s="5">
        <v>93</v>
      </c>
      <c r="X175" s="5">
        <v>63</v>
      </c>
      <c r="Y175" s="5">
        <v>61</v>
      </c>
      <c r="Z175" s="5">
        <v>108</v>
      </c>
      <c r="AA175" s="5">
        <v>57</v>
      </c>
      <c r="AB175" s="5">
        <v>22</v>
      </c>
      <c r="AC175" s="5">
        <v>26</v>
      </c>
      <c r="AD175" s="5">
        <v>34</v>
      </c>
      <c r="AE175" s="5">
        <v>22</v>
      </c>
      <c r="AF175" s="5">
        <v>17</v>
      </c>
      <c r="AG175" s="5">
        <v>22</v>
      </c>
      <c r="AH175" s="5">
        <v>27</v>
      </c>
      <c r="AI175" s="5">
        <v>19</v>
      </c>
      <c r="AJ175" s="5">
        <v>28</v>
      </c>
      <c r="AK175" s="5">
        <v>25</v>
      </c>
      <c r="AL175" s="5">
        <v>30</v>
      </c>
      <c r="AM175" s="5">
        <v>25</v>
      </c>
      <c r="AN175" s="5">
        <v>13</v>
      </c>
      <c r="AO175" s="5">
        <v>13</v>
      </c>
      <c r="AP175" s="5">
        <v>27</v>
      </c>
      <c r="AQ175" s="5">
        <v>10</v>
      </c>
      <c r="AR175" s="5">
        <v>22</v>
      </c>
      <c r="AS175" s="5">
        <v>16</v>
      </c>
      <c r="AT175" s="5">
        <v>25</v>
      </c>
      <c r="AU175" s="5">
        <v>16</v>
      </c>
      <c r="AV175" s="5">
        <v>17</v>
      </c>
      <c r="AW175" s="5">
        <v>15</v>
      </c>
      <c r="AX175" s="5">
        <v>21</v>
      </c>
      <c r="AY175" s="5">
        <v>25</v>
      </c>
      <c r="AZ175" s="5">
        <v>18</v>
      </c>
      <c r="BA175" s="5">
        <v>21</v>
      </c>
      <c r="BB175" s="5">
        <v>35</v>
      </c>
      <c r="BC175" s="5">
        <v>22</v>
      </c>
      <c r="BD175" s="5">
        <v>11</v>
      </c>
      <c r="BE175" s="5">
        <v>16</v>
      </c>
      <c r="BF175" s="5">
        <v>28</v>
      </c>
      <c r="BG175" s="5">
        <v>20</v>
      </c>
      <c r="BH175" s="5">
        <v>36</v>
      </c>
      <c r="BI175" s="5">
        <v>23</v>
      </c>
      <c r="BJ175" s="5">
        <v>33</v>
      </c>
      <c r="BK175" s="5">
        <v>22</v>
      </c>
      <c r="BL175" s="5">
        <v>28</v>
      </c>
      <c r="BM175" s="5">
        <v>26</v>
      </c>
      <c r="BN175" s="5">
        <v>28</v>
      </c>
      <c r="BO175" s="5">
        <v>23</v>
      </c>
      <c r="BP175" s="5">
        <v>42</v>
      </c>
      <c r="BQ175" s="5">
        <v>30</v>
      </c>
      <c r="BR175" s="5">
        <v>46</v>
      </c>
      <c r="BS175" s="5">
        <v>29</v>
      </c>
      <c r="BT175" s="5">
        <v>23</v>
      </c>
      <c r="BU175" s="5">
        <v>22</v>
      </c>
      <c r="BV175" s="5">
        <v>30</v>
      </c>
      <c r="BW175" s="5">
        <v>18</v>
      </c>
      <c r="BX175" s="5">
        <v>25</v>
      </c>
      <c r="BY175" s="5">
        <v>19</v>
      </c>
      <c r="BZ175" s="5">
        <v>16</v>
      </c>
      <c r="CA175" s="5">
        <v>3</v>
      </c>
      <c r="CB175" s="5">
        <v>18</v>
      </c>
      <c r="CC175" s="5">
        <v>22</v>
      </c>
      <c r="CD175" s="5">
        <v>20</v>
      </c>
      <c r="CE175" s="5">
        <v>8</v>
      </c>
      <c r="CF175" s="5">
        <v>27</v>
      </c>
      <c r="CG175" s="5">
        <v>28</v>
      </c>
      <c r="CH175" s="5">
        <v>36</v>
      </c>
      <c r="CI175" s="5">
        <v>17</v>
      </c>
      <c r="CJ175">
        <v>15</v>
      </c>
      <c r="CK175">
        <v>10</v>
      </c>
      <c r="CL175">
        <v>23</v>
      </c>
      <c r="CM175">
        <v>26</v>
      </c>
      <c r="CN175" s="5">
        <v>3.58</v>
      </c>
    </row>
    <row r="176" spans="1:131" x14ac:dyDescent="0.2">
      <c r="A176" t="s">
        <v>28</v>
      </c>
      <c r="B176" t="s">
        <v>36</v>
      </c>
      <c r="C176">
        <v>280</v>
      </c>
      <c r="D176" s="5">
        <v>3.98</v>
      </c>
      <c r="E176" s="72">
        <v>0</v>
      </c>
      <c r="F176" s="72">
        <f>VLOOKUP(B176,遗传信息!$B:$F,5,FALSE)</f>
        <v>0</v>
      </c>
      <c r="G176" s="5">
        <v>25</v>
      </c>
      <c r="H176" s="5">
        <v>7.2</v>
      </c>
      <c r="I176" s="5">
        <v>6</v>
      </c>
      <c r="J176" s="5">
        <v>1452</v>
      </c>
      <c r="K176" s="72">
        <v>49.26</v>
      </c>
      <c r="L176" s="5">
        <v>105</v>
      </c>
      <c r="M176" s="5">
        <v>85</v>
      </c>
      <c r="N176" s="5">
        <v>109</v>
      </c>
      <c r="O176" s="5">
        <v>63</v>
      </c>
      <c r="P176" s="5">
        <v>80</v>
      </c>
      <c r="Q176" s="5">
        <v>78</v>
      </c>
      <c r="R176" s="5">
        <v>96</v>
      </c>
      <c r="S176" s="5">
        <v>75</v>
      </c>
      <c r="T176" s="5">
        <v>115</v>
      </c>
      <c r="U176" s="5">
        <v>106</v>
      </c>
      <c r="V176" s="5">
        <v>147</v>
      </c>
      <c r="W176" s="5">
        <v>93</v>
      </c>
      <c r="X176" s="5">
        <v>63</v>
      </c>
      <c r="Y176" s="5">
        <v>61</v>
      </c>
      <c r="Z176" s="5">
        <v>108</v>
      </c>
      <c r="AA176" s="5">
        <v>57</v>
      </c>
      <c r="AB176" s="5">
        <v>22</v>
      </c>
      <c r="AC176" s="5">
        <v>26</v>
      </c>
      <c r="AD176" s="5">
        <v>34</v>
      </c>
      <c r="AE176" s="5">
        <v>22</v>
      </c>
      <c r="AF176" s="5">
        <v>17</v>
      </c>
      <c r="AG176" s="5">
        <v>22</v>
      </c>
      <c r="AH176" s="5">
        <v>27</v>
      </c>
      <c r="AI176" s="5">
        <v>19</v>
      </c>
      <c r="AJ176" s="5">
        <v>28</v>
      </c>
      <c r="AK176" s="5">
        <v>25</v>
      </c>
      <c r="AL176" s="5">
        <v>30</v>
      </c>
      <c r="AM176" s="5">
        <v>25</v>
      </c>
      <c r="AN176" s="5">
        <v>13</v>
      </c>
      <c r="AO176" s="5">
        <v>13</v>
      </c>
      <c r="AP176" s="5">
        <v>27</v>
      </c>
      <c r="AQ176" s="5">
        <v>10</v>
      </c>
      <c r="AR176" s="5">
        <v>22</v>
      </c>
      <c r="AS176" s="5">
        <v>16</v>
      </c>
      <c r="AT176" s="5">
        <v>25</v>
      </c>
      <c r="AU176" s="5">
        <v>16</v>
      </c>
      <c r="AV176" s="5">
        <v>17</v>
      </c>
      <c r="AW176" s="5">
        <v>15</v>
      </c>
      <c r="AX176" s="5">
        <v>21</v>
      </c>
      <c r="AY176" s="5">
        <v>25</v>
      </c>
      <c r="AZ176" s="5">
        <v>18</v>
      </c>
      <c r="BA176" s="5">
        <v>21</v>
      </c>
      <c r="BB176" s="5">
        <v>35</v>
      </c>
      <c r="BC176" s="5">
        <v>22</v>
      </c>
      <c r="BD176" s="5">
        <v>11</v>
      </c>
      <c r="BE176" s="5">
        <v>16</v>
      </c>
      <c r="BF176" s="5">
        <v>28</v>
      </c>
      <c r="BG176" s="5">
        <v>20</v>
      </c>
      <c r="BH176" s="5">
        <v>36</v>
      </c>
      <c r="BI176" s="5">
        <v>23</v>
      </c>
      <c r="BJ176" s="5">
        <v>33</v>
      </c>
      <c r="BK176" s="5">
        <v>22</v>
      </c>
      <c r="BL176" s="5">
        <v>28</v>
      </c>
      <c r="BM176" s="5">
        <v>26</v>
      </c>
      <c r="BN176" s="5">
        <v>28</v>
      </c>
      <c r="BO176" s="5">
        <v>23</v>
      </c>
      <c r="BP176" s="5">
        <v>42</v>
      </c>
      <c r="BQ176" s="5">
        <v>30</v>
      </c>
      <c r="BR176" s="5">
        <v>46</v>
      </c>
      <c r="BS176" s="5">
        <v>29</v>
      </c>
      <c r="BT176" s="5">
        <v>23</v>
      </c>
      <c r="BU176" s="5">
        <v>22</v>
      </c>
      <c r="BV176" s="5">
        <v>30</v>
      </c>
      <c r="BW176" s="5">
        <v>18</v>
      </c>
      <c r="BX176" s="5">
        <v>25</v>
      </c>
      <c r="BY176" s="5">
        <v>19</v>
      </c>
      <c r="BZ176" s="5">
        <v>16</v>
      </c>
      <c r="CA176" s="5">
        <v>3</v>
      </c>
      <c r="CB176" s="5">
        <v>18</v>
      </c>
      <c r="CC176" s="5">
        <v>22</v>
      </c>
      <c r="CD176" s="5">
        <v>20</v>
      </c>
      <c r="CE176" s="5">
        <v>8</v>
      </c>
      <c r="CF176" s="5">
        <v>27</v>
      </c>
      <c r="CG176" s="5">
        <v>28</v>
      </c>
      <c r="CH176" s="5">
        <v>36</v>
      </c>
      <c r="CI176" s="5">
        <v>17</v>
      </c>
      <c r="CJ176">
        <v>15</v>
      </c>
      <c r="CK176">
        <v>10</v>
      </c>
      <c r="CL176">
        <v>23</v>
      </c>
      <c r="CM176">
        <v>26</v>
      </c>
      <c r="CN176" s="5">
        <v>0.63</v>
      </c>
    </row>
    <row r="177" spans="1:92" x14ac:dyDescent="0.2">
      <c r="A177" t="s">
        <v>28</v>
      </c>
      <c r="B177" t="s">
        <v>36</v>
      </c>
      <c r="C177">
        <v>280</v>
      </c>
      <c r="D177" s="5">
        <v>7.98</v>
      </c>
      <c r="E177" s="72">
        <v>0</v>
      </c>
      <c r="F177" s="72">
        <f>VLOOKUP(B177,遗传信息!$B:$F,5,FALSE)</f>
        <v>0</v>
      </c>
      <c r="G177" s="5">
        <v>25</v>
      </c>
      <c r="H177" s="5">
        <v>7.2</v>
      </c>
      <c r="I177" s="5">
        <v>6</v>
      </c>
      <c r="J177" s="5">
        <v>1452</v>
      </c>
      <c r="K177" s="72">
        <v>49.26</v>
      </c>
      <c r="L177" s="5">
        <v>105</v>
      </c>
      <c r="M177" s="5">
        <v>85</v>
      </c>
      <c r="N177" s="5">
        <v>109</v>
      </c>
      <c r="O177" s="5">
        <v>63</v>
      </c>
      <c r="P177" s="5">
        <v>80</v>
      </c>
      <c r="Q177" s="5">
        <v>78</v>
      </c>
      <c r="R177" s="5">
        <v>96</v>
      </c>
      <c r="S177" s="5">
        <v>75</v>
      </c>
      <c r="T177" s="5">
        <v>115</v>
      </c>
      <c r="U177" s="5">
        <v>106</v>
      </c>
      <c r="V177" s="5">
        <v>147</v>
      </c>
      <c r="W177" s="5">
        <v>93</v>
      </c>
      <c r="X177" s="5">
        <v>63</v>
      </c>
      <c r="Y177" s="5">
        <v>61</v>
      </c>
      <c r="Z177" s="5">
        <v>108</v>
      </c>
      <c r="AA177" s="5">
        <v>57</v>
      </c>
      <c r="AB177" s="5">
        <v>22</v>
      </c>
      <c r="AC177" s="5">
        <v>26</v>
      </c>
      <c r="AD177" s="5">
        <v>34</v>
      </c>
      <c r="AE177" s="5">
        <v>22</v>
      </c>
      <c r="AF177" s="5">
        <v>17</v>
      </c>
      <c r="AG177" s="5">
        <v>22</v>
      </c>
      <c r="AH177" s="5">
        <v>27</v>
      </c>
      <c r="AI177" s="5">
        <v>19</v>
      </c>
      <c r="AJ177" s="5">
        <v>28</v>
      </c>
      <c r="AK177" s="5">
        <v>25</v>
      </c>
      <c r="AL177" s="5">
        <v>30</v>
      </c>
      <c r="AM177" s="5">
        <v>25</v>
      </c>
      <c r="AN177" s="5">
        <v>13</v>
      </c>
      <c r="AO177" s="5">
        <v>13</v>
      </c>
      <c r="AP177" s="5">
        <v>27</v>
      </c>
      <c r="AQ177" s="5">
        <v>10</v>
      </c>
      <c r="AR177" s="5">
        <v>22</v>
      </c>
      <c r="AS177" s="5">
        <v>16</v>
      </c>
      <c r="AT177" s="5">
        <v>25</v>
      </c>
      <c r="AU177" s="5">
        <v>16</v>
      </c>
      <c r="AV177" s="5">
        <v>17</v>
      </c>
      <c r="AW177" s="5">
        <v>15</v>
      </c>
      <c r="AX177" s="5">
        <v>21</v>
      </c>
      <c r="AY177" s="5">
        <v>25</v>
      </c>
      <c r="AZ177" s="5">
        <v>18</v>
      </c>
      <c r="BA177" s="5">
        <v>21</v>
      </c>
      <c r="BB177" s="5">
        <v>35</v>
      </c>
      <c r="BC177" s="5">
        <v>22</v>
      </c>
      <c r="BD177" s="5">
        <v>11</v>
      </c>
      <c r="BE177" s="5">
        <v>16</v>
      </c>
      <c r="BF177" s="5">
        <v>28</v>
      </c>
      <c r="BG177" s="5">
        <v>20</v>
      </c>
      <c r="BH177" s="5">
        <v>36</v>
      </c>
      <c r="BI177" s="5">
        <v>23</v>
      </c>
      <c r="BJ177" s="5">
        <v>33</v>
      </c>
      <c r="BK177" s="5">
        <v>22</v>
      </c>
      <c r="BL177" s="5">
        <v>28</v>
      </c>
      <c r="BM177" s="5">
        <v>26</v>
      </c>
      <c r="BN177" s="5">
        <v>28</v>
      </c>
      <c r="BO177" s="5">
        <v>23</v>
      </c>
      <c r="BP177" s="5">
        <v>42</v>
      </c>
      <c r="BQ177" s="5">
        <v>30</v>
      </c>
      <c r="BR177" s="5">
        <v>46</v>
      </c>
      <c r="BS177" s="5">
        <v>29</v>
      </c>
      <c r="BT177" s="5">
        <v>23</v>
      </c>
      <c r="BU177" s="5">
        <v>22</v>
      </c>
      <c r="BV177" s="5">
        <v>30</v>
      </c>
      <c r="BW177" s="5">
        <v>18</v>
      </c>
      <c r="BX177" s="5">
        <v>25</v>
      </c>
      <c r="BY177" s="5">
        <v>19</v>
      </c>
      <c r="BZ177" s="5">
        <v>16</v>
      </c>
      <c r="CA177" s="5">
        <v>3</v>
      </c>
      <c r="CB177" s="5">
        <v>18</v>
      </c>
      <c r="CC177" s="5">
        <v>22</v>
      </c>
      <c r="CD177" s="5">
        <v>20</v>
      </c>
      <c r="CE177" s="5">
        <v>8</v>
      </c>
      <c r="CF177" s="5">
        <v>27</v>
      </c>
      <c r="CG177" s="5">
        <v>28</v>
      </c>
      <c r="CH177" s="5">
        <v>36</v>
      </c>
      <c r="CI177" s="5">
        <v>17</v>
      </c>
      <c r="CJ177">
        <v>15</v>
      </c>
      <c r="CK177">
        <v>10</v>
      </c>
      <c r="CL177">
        <v>23</v>
      </c>
      <c r="CM177">
        <v>26</v>
      </c>
      <c r="CN177" s="5">
        <v>2.59</v>
      </c>
    </row>
    <row r="178" spans="1:92" x14ac:dyDescent="0.2">
      <c r="A178" t="s">
        <v>28</v>
      </c>
      <c r="B178" t="s">
        <v>36</v>
      </c>
      <c r="C178">
        <v>280</v>
      </c>
      <c r="D178" s="5">
        <v>11.93</v>
      </c>
      <c r="E178" s="72">
        <v>0</v>
      </c>
      <c r="F178" s="72">
        <f>VLOOKUP(B178,遗传信息!$B:$F,5,FALSE)</f>
        <v>0</v>
      </c>
      <c r="G178" s="5">
        <v>25</v>
      </c>
      <c r="H178" s="5">
        <v>7.2</v>
      </c>
      <c r="I178" s="5">
        <v>6</v>
      </c>
      <c r="J178" s="5">
        <v>1452</v>
      </c>
      <c r="K178" s="72">
        <v>49.26</v>
      </c>
      <c r="L178" s="5">
        <v>105</v>
      </c>
      <c r="M178" s="5">
        <v>85</v>
      </c>
      <c r="N178" s="5">
        <v>109</v>
      </c>
      <c r="O178" s="5">
        <v>63</v>
      </c>
      <c r="P178" s="5">
        <v>80</v>
      </c>
      <c r="Q178" s="5">
        <v>78</v>
      </c>
      <c r="R178" s="5">
        <v>96</v>
      </c>
      <c r="S178" s="5">
        <v>75</v>
      </c>
      <c r="T178" s="5">
        <v>115</v>
      </c>
      <c r="U178" s="5">
        <v>106</v>
      </c>
      <c r="V178" s="5">
        <v>147</v>
      </c>
      <c r="W178" s="5">
        <v>93</v>
      </c>
      <c r="X178" s="5">
        <v>63</v>
      </c>
      <c r="Y178" s="5">
        <v>61</v>
      </c>
      <c r="Z178" s="5">
        <v>108</v>
      </c>
      <c r="AA178" s="5">
        <v>57</v>
      </c>
      <c r="AB178" s="5">
        <v>22</v>
      </c>
      <c r="AC178" s="5">
        <v>26</v>
      </c>
      <c r="AD178" s="5">
        <v>34</v>
      </c>
      <c r="AE178" s="5">
        <v>22</v>
      </c>
      <c r="AF178" s="5">
        <v>17</v>
      </c>
      <c r="AG178" s="5">
        <v>22</v>
      </c>
      <c r="AH178" s="5">
        <v>27</v>
      </c>
      <c r="AI178" s="5">
        <v>19</v>
      </c>
      <c r="AJ178" s="5">
        <v>28</v>
      </c>
      <c r="AK178" s="5">
        <v>25</v>
      </c>
      <c r="AL178" s="5">
        <v>30</v>
      </c>
      <c r="AM178" s="5">
        <v>25</v>
      </c>
      <c r="AN178" s="5">
        <v>13</v>
      </c>
      <c r="AO178" s="5">
        <v>13</v>
      </c>
      <c r="AP178" s="5">
        <v>27</v>
      </c>
      <c r="AQ178" s="5">
        <v>10</v>
      </c>
      <c r="AR178" s="5">
        <v>22</v>
      </c>
      <c r="AS178" s="5">
        <v>16</v>
      </c>
      <c r="AT178" s="5">
        <v>25</v>
      </c>
      <c r="AU178" s="5">
        <v>16</v>
      </c>
      <c r="AV178" s="5">
        <v>17</v>
      </c>
      <c r="AW178" s="5">
        <v>15</v>
      </c>
      <c r="AX178" s="5">
        <v>21</v>
      </c>
      <c r="AY178" s="5">
        <v>25</v>
      </c>
      <c r="AZ178" s="5">
        <v>18</v>
      </c>
      <c r="BA178" s="5">
        <v>21</v>
      </c>
      <c r="BB178" s="5">
        <v>35</v>
      </c>
      <c r="BC178" s="5">
        <v>22</v>
      </c>
      <c r="BD178" s="5">
        <v>11</v>
      </c>
      <c r="BE178" s="5">
        <v>16</v>
      </c>
      <c r="BF178" s="5">
        <v>28</v>
      </c>
      <c r="BG178" s="5">
        <v>20</v>
      </c>
      <c r="BH178" s="5">
        <v>36</v>
      </c>
      <c r="BI178" s="5">
        <v>23</v>
      </c>
      <c r="BJ178" s="5">
        <v>33</v>
      </c>
      <c r="BK178" s="5">
        <v>22</v>
      </c>
      <c r="BL178" s="5">
        <v>28</v>
      </c>
      <c r="BM178" s="5">
        <v>26</v>
      </c>
      <c r="BN178" s="5">
        <v>28</v>
      </c>
      <c r="BO178" s="5">
        <v>23</v>
      </c>
      <c r="BP178" s="5">
        <v>42</v>
      </c>
      <c r="BQ178" s="5">
        <v>30</v>
      </c>
      <c r="BR178" s="5">
        <v>46</v>
      </c>
      <c r="BS178" s="5">
        <v>29</v>
      </c>
      <c r="BT178" s="5">
        <v>23</v>
      </c>
      <c r="BU178" s="5">
        <v>22</v>
      </c>
      <c r="BV178" s="5">
        <v>30</v>
      </c>
      <c r="BW178" s="5">
        <v>18</v>
      </c>
      <c r="BX178" s="5">
        <v>25</v>
      </c>
      <c r="BY178" s="5">
        <v>19</v>
      </c>
      <c r="BZ178" s="5">
        <v>16</v>
      </c>
      <c r="CA178" s="5">
        <v>3</v>
      </c>
      <c r="CB178" s="5">
        <v>18</v>
      </c>
      <c r="CC178" s="5">
        <v>22</v>
      </c>
      <c r="CD178" s="5">
        <v>20</v>
      </c>
      <c r="CE178" s="5">
        <v>8</v>
      </c>
      <c r="CF178" s="5">
        <v>27</v>
      </c>
      <c r="CG178" s="5">
        <v>28</v>
      </c>
      <c r="CH178" s="5">
        <v>36</v>
      </c>
      <c r="CI178" s="5">
        <v>17</v>
      </c>
      <c r="CJ178">
        <v>15</v>
      </c>
      <c r="CK178">
        <v>10</v>
      </c>
      <c r="CL178">
        <v>23</v>
      </c>
      <c r="CM178">
        <v>26</v>
      </c>
      <c r="CN178" s="5">
        <v>3.86</v>
      </c>
    </row>
    <row r="179" spans="1:92" x14ac:dyDescent="0.2">
      <c r="A179" t="s">
        <v>28</v>
      </c>
      <c r="B179" t="s">
        <v>36</v>
      </c>
      <c r="C179">
        <v>280</v>
      </c>
      <c r="D179" s="5">
        <v>15.89</v>
      </c>
      <c r="E179" s="72">
        <v>0</v>
      </c>
      <c r="F179" s="72">
        <f>VLOOKUP(B179,遗传信息!$B:$F,5,FALSE)</f>
        <v>0</v>
      </c>
      <c r="G179" s="5">
        <v>25</v>
      </c>
      <c r="H179" s="5">
        <v>7.2</v>
      </c>
      <c r="I179" s="5">
        <v>6</v>
      </c>
      <c r="J179" s="5">
        <v>1452</v>
      </c>
      <c r="K179" s="72">
        <v>49.26</v>
      </c>
      <c r="L179" s="5">
        <v>105</v>
      </c>
      <c r="M179" s="5">
        <v>85</v>
      </c>
      <c r="N179" s="5">
        <v>109</v>
      </c>
      <c r="O179" s="5">
        <v>63</v>
      </c>
      <c r="P179" s="5">
        <v>80</v>
      </c>
      <c r="Q179" s="5">
        <v>78</v>
      </c>
      <c r="R179" s="5">
        <v>96</v>
      </c>
      <c r="S179" s="5">
        <v>75</v>
      </c>
      <c r="T179" s="5">
        <v>115</v>
      </c>
      <c r="U179" s="5">
        <v>106</v>
      </c>
      <c r="V179" s="5">
        <v>147</v>
      </c>
      <c r="W179" s="5">
        <v>93</v>
      </c>
      <c r="X179" s="5">
        <v>63</v>
      </c>
      <c r="Y179" s="5">
        <v>61</v>
      </c>
      <c r="Z179" s="5">
        <v>108</v>
      </c>
      <c r="AA179" s="5">
        <v>57</v>
      </c>
      <c r="AB179" s="5">
        <v>22</v>
      </c>
      <c r="AC179" s="5">
        <v>26</v>
      </c>
      <c r="AD179" s="5">
        <v>34</v>
      </c>
      <c r="AE179" s="5">
        <v>22</v>
      </c>
      <c r="AF179" s="5">
        <v>17</v>
      </c>
      <c r="AG179" s="5">
        <v>22</v>
      </c>
      <c r="AH179" s="5">
        <v>27</v>
      </c>
      <c r="AI179" s="5">
        <v>19</v>
      </c>
      <c r="AJ179" s="5">
        <v>28</v>
      </c>
      <c r="AK179" s="5">
        <v>25</v>
      </c>
      <c r="AL179" s="5">
        <v>30</v>
      </c>
      <c r="AM179" s="5">
        <v>25</v>
      </c>
      <c r="AN179" s="5">
        <v>13</v>
      </c>
      <c r="AO179" s="5">
        <v>13</v>
      </c>
      <c r="AP179" s="5">
        <v>27</v>
      </c>
      <c r="AQ179" s="5">
        <v>10</v>
      </c>
      <c r="AR179" s="5">
        <v>22</v>
      </c>
      <c r="AS179" s="5">
        <v>16</v>
      </c>
      <c r="AT179" s="5">
        <v>25</v>
      </c>
      <c r="AU179" s="5">
        <v>16</v>
      </c>
      <c r="AV179" s="5">
        <v>17</v>
      </c>
      <c r="AW179" s="5">
        <v>15</v>
      </c>
      <c r="AX179" s="5">
        <v>21</v>
      </c>
      <c r="AY179" s="5">
        <v>25</v>
      </c>
      <c r="AZ179" s="5">
        <v>18</v>
      </c>
      <c r="BA179" s="5">
        <v>21</v>
      </c>
      <c r="BB179" s="5">
        <v>35</v>
      </c>
      <c r="BC179" s="5">
        <v>22</v>
      </c>
      <c r="BD179" s="5">
        <v>11</v>
      </c>
      <c r="BE179" s="5">
        <v>16</v>
      </c>
      <c r="BF179" s="5">
        <v>28</v>
      </c>
      <c r="BG179" s="5">
        <v>20</v>
      </c>
      <c r="BH179" s="5">
        <v>36</v>
      </c>
      <c r="BI179" s="5">
        <v>23</v>
      </c>
      <c r="BJ179" s="5">
        <v>33</v>
      </c>
      <c r="BK179" s="5">
        <v>22</v>
      </c>
      <c r="BL179" s="5">
        <v>28</v>
      </c>
      <c r="BM179" s="5">
        <v>26</v>
      </c>
      <c r="BN179" s="5">
        <v>28</v>
      </c>
      <c r="BO179" s="5">
        <v>23</v>
      </c>
      <c r="BP179" s="5">
        <v>42</v>
      </c>
      <c r="BQ179" s="5">
        <v>30</v>
      </c>
      <c r="BR179" s="5">
        <v>46</v>
      </c>
      <c r="BS179" s="5">
        <v>29</v>
      </c>
      <c r="BT179" s="5">
        <v>23</v>
      </c>
      <c r="BU179" s="5">
        <v>22</v>
      </c>
      <c r="BV179" s="5">
        <v>30</v>
      </c>
      <c r="BW179" s="5">
        <v>18</v>
      </c>
      <c r="BX179" s="5">
        <v>25</v>
      </c>
      <c r="BY179" s="5">
        <v>19</v>
      </c>
      <c r="BZ179" s="5">
        <v>16</v>
      </c>
      <c r="CA179" s="5">
        <v>3</v>
      </c>
      <c r="CB179" s="5">
        <v>18</v>
      </c>
      <c r="CC179" s="5">
        <v>22</v>
      </c>
      <c r="CD179" s="5">
        <v>20</v>
      </c>
      <c r="CE179" s="5">
        <v>8</v>
      </c>
      <c r="CF179" s="5">
        <v>27</v>
      </c>
      <c r="CG179" s="5">
        <v>28</v>
      </c>
      <c r="CH179" s="5">
        <v>36</v>
      </c>
      <c r="CI179" s="5">
        <v>17</v>
      </c>
      <c r="CJ179">
        <v>15</v>
      </c>
      <c r="CK179">
        <v>10</v>
      </c>
      <c r="CL179">
        <v>23</v>
      </c>
      <c r="CM179">
        <v>26</v>
      </c>
      <c r="CN179" s="5">
        <v>4.46</v>
      </c>
    </row>
    <row r="180" spans="1:92" x14ac:dyDescent="0.2">
      <c r="A180" t="s">
        <v>28</v>
      </c>
      <c r="B180" t="s">
        <v>36</v>
      </c>
      <c r="C180">
        <v>254</v>
      </c>
      <c r="D180" s="5">
        <v>4</v>
      </c>
      <c r="E180" s="72">
        <v>0</v>
      </c>
      <c r="F180" s="72">
        <f>VLOOKUP(B180,遗传信息!$B:$F,5,FALSE)</f>
        <v>0</v>
      </c>
      <c r="G180" s="5">
        <v>25</v>
      </c>
      <c r="H180" s="5">
        <v>7.2</v>
      </c>
      <c r="I180" s="5">
        <v>6</v>
      </c>
      <c r="J180" s="5">
        <v>1452</v>
      </c>
      <c r="K180" s="72">
        <v>49.26</v>
      </c>
      <c r="L180" s="5">
        <v>105</v>
      </c>
      <c r="M180" s="5">
        <v>85</v>
      </c>
      <c r="N180" s="5">
        <v>109</v>
      </c>
      <c r="O180" s="5">
        <v>63</v>
      </c>
      <c r="P180" s="5">
        <v>80</v>
      </c>
      <c r="Q180" s="5">
        <v>78</v>
      </c>
      <c r="R180" s="5">
        <v>96</v>
      </c>
      <c r="S180" s="5">
        <v>75</v>
      </c>
      <c r="T180" s="5">
        <v>115</v>
      </c>
      <c r="U180" s="5">
        <v>106</v>
      </c>
      <c r="V180" s="5">
        <v>147</v>
      </c>
      <c r="W180" s="5">
        <v>93</v>
      </c>
      <c r="X180" s="5">
        <v>63</v>
      </c>
      <c r="Y180" s="5">
        <v>61</v>
      </c>
      <c r="Z180" s="5">
        <v>108</v>
      </c>
      <c r="AA180" s="5">
        <v>57</v>
      </c>
      <c r="AB180" s="5">
        <v>22</v>
      </c>
      <c r="AC180" s="5">
        <v>26</v>
      </c>
      <c r="AD180" s="5">
        <v>34</v>
      </c>
      <c r="AE180" s="5">
        <v>22</v>
      </c>
      <c r="AF180" s="5">
        <v>17</v>
      </c>
      <c r="AG180" s="5">
        <v>22</v>
      </c>
      <c r="AH180" s="5">
        <v>27</v>
      </c>
      <c r="AI180" s="5">
        <v>19</v>
      </c>
      <c r="AJ180" s="5">
        <v>28</v>
      </c>
      <c r="AK180" s="5">
        <v>25</v>
      </c>
      <c r="AL180" s="5">
        <v>30</v>
      </c>
      <c r="AM180" s="5">
        <v>25</v>
      </c>
      <c r="AN180" s="5">
        <v>13</v>
      </c>
      <c r="AO180" s="5">
        <v>13</v>
      </c>
      <c r="AP180" s="5">
        <v>27</v>
      </c>
      <c r="AQ180" s="5">
        <v>10</v>
      </c>
      <c r="AR180" s="5">
        <v>22</v>
      </c>
      <c r="AS180" s="5">
        <v>16</v>
      </c>
      <c r="AT180" s="5">
        <v>25</v>
      </c>
      <c r="AU180" s="5">
        <v>16</v>
      </c>
      <c r="AV180" s="5">
        <v>17</v>
      </c>
      <c r="AW180" s="5">
        <v>15</v>
      </c>
      <c r="AX180" s="5">
        <v>21</v>
      </c>
      <c r="AY180" s="5">
        <v>25</v>
      </c>
      <c r="AZ180" s="5">
        <v>18</v>
      </c>
      <c r="BA180" s="5">
        <v>21</v>
      </c>
      <c r="BB180" s="5">
        <v>35</v>
      </c>
      <c r="BC180" s="5">
        <v>22</v>
      </c>
      <c r="BD180" s="5">
        <v>11</v>
      </c>
      <c r="BE180" s="5">
        <v>16</v>
      </c>
      <c r="BF180" s="5">
        <v>28</v>
      </c>
      <c r="BG180" s="5">
        <v>20</v>
      </c>
      <c r="BH180" s="5">
        <v>36</v>
      </c>
      <c r="BI180" s="5">
        <v>23</v>
      </c>
      <c r="BJ180" s="5">
        <v>33</v>
      </c>
      <c r="BK180" s="5">
        <v>22</v>
      </c>
      <c r="BL180" s="5">
        <v>28</v>
      </c>
      <c r="BM180" s="5">
        <v>26</v>
      </c>
      <c r="BN180" s="5">
        <v>28</v>
      </c>
      <c r="BO180" s="5">
        <v>23</v>
      </c>
      <c r="BP180" s="5">
        <v>42</v>
      </c>
      <c r="BQ180" s="5">
        <v>30</v>
      </c>
      <c r="BR180" s="5">
        <v>46</v>
      </c>
      <c r="BS180" s="5">
        <v>29</v>
      </c>
      <c r="BT180" s="5">
        <v>23</v>
      </c>
      <c r="BU180" s="5">
        <v>22</v>
      </c>
      <c r="BV180" s="5">
        <v>30</v>
      </c>
      <c r="BW180" s="5">
        <v>18</v>
      </c>
      <c r="BX180" s="5">
        <v>25</v>
      </c>
      <c r="BY180" s="5">
        <v>19</v>
      </c>
      <c r="BZ180" s="5">
        <v>16</v>
      </c>
      <c r="CA180" s="5">
        <v>3</v>
      </c>
      <c r="CB180" s="5">
        <v>18</v>
      </c>
      <c r="CC180" s="5">
        <v>22</v>
      </c>
      <c r="CD180" s="5">
        <v>20</v>
      </c>
      <c r="CE180" s="5">
        <v>8</v>
      </c>
      <c r="CF180" s="5">
        <v>27</v>
      </c>
      <c r="CG180" s="5">
        <v>28</v>
      </c>
      <c r="CH180" s="5">
        <v>36</v>
      </c>
      <c r="CI180" s="5">
        <v>17</v>
      </c>
      <c r="CJ180">
        <v>15</v>
      </c>
      <c r="CK180">
        <v>10</v>
      </c>
      <c r="CL180">
        <v>23</v>
      </c>
      <c r="CM180">
        <v>26</v>
      </c>
      <c r="CN180" s="5">
        <v>1.0900000000000001</v>
      </c>
    </row>
    <row r="181" spans="1:92" x14ac:dyDescent="0.2">
      <c r="A181" t="s">
        <v>28</v>
      </c>
      <c r="B181" t="s">
        <v>36</v>
      </c>
      <c r="C181">
        <v>254</v>
      </c>
      <c r="D181" s="5">
        <v>8.0399999999999991</v>
      </c>
      <c r="E181" s="72">
        <v>0</v>
      </c>
      <c r="F181" s="72">
        <f>VLOOKUP(B181,遗传信息!$B:$F,5,FALSE)</f>
        <v>0</v>
      </c>
      <c r="G181" s="5">
        <v>25</v>
      </c>
      <c r="H181" s="5">
        <v>7.2</v>
      </c>
      <c r="I181" s="5">
        <v>6</v>
      </c>
      <c r="J181" s="5">
        <v>1452</v>
      </c>
      <c r="K181" s="72">
        <v>49.26</v>
      </c>
      <c r="L181" s="5">
        <v>105</v>
      </c>
      <c r="M181" s="5">
        <v>85</v>
      </c>
      <c r="N181" s="5">
        <v>109</v>
      </c>
      <c r="O181" s="5">
        <v>63</v>
      </c>
      <c r="P181" s="5">
        <v>80</v>
      </c>
      <c r="Q181" s="5">
        <v>78</v>
      </c>
      <c r="R181" s="5">
        <v>96</v>
      </c>
      <c r="S181" s="5">
        <v>75</v>
      </c>
      <c r="T181" s="5">
        <v>115</v>
      </c>
      <c r="U181" s="5">
        <v>106</v>
      </c>
      <c r="V181" s="5">
        <v>147</v>
      </c>
      <c r="W181" s="5">
        <v>93</v>
      </c>
      <c r="X181" s="5">
        <v>63</v>
      </c>
      <c r="Y181" s="5">
        <v>61</v>
      </c>
      <c r="Z181" s="5">
        <v>108</v>
      </c>
      <c r="AA181" s="5">
        <v>57</v>
      </c>
      <c r="AB181" s="5">
        <v>22</v>
      </c>
      <c r="AC181" s="5">
        <v>26</v>
      </c>
      <c r="AD181" s="5">
        <v>34</v>
      </c>
      <c r="AE181" s="5">
        <v>22</v>
      </c>
      <c r="AF181" s="5">
        <v>17</v>
      </c>
      <c r="AG181" s="5">
        <v>22</v>
      </c>
      <c r="AH181" s="5">
        <v>27</v>
      </c>
      <c r="AI181" s="5">
        <v>19</v>
      </c>
      <c r="AJ181" s="5">
        <v>28</v>
      </c>
      <c r="AK181" s="5">
        <v>25</v>
      </c>
      <c r="AL181" s="5">
        <v>30</v>
      </c>
      <c r="AM181" s="5">
        <v>25</v>
      </c>
      <c r="AN181" s="5">
        <v>13</v>
      </c>
      <c r="AO181" s="5">
        <v>13</v>
      </c>
      <c r="AP181" s="5">
        <v>27</v>
      </c>
      <c r="AQ181" s="5">
        <v>10</v>
      </c>
      <c r="AR181" s="5">
        <v>22</v>
      </c>
      <c r="AS181" s="5">
        <v>16</v>
      </c>
      <c r="AT181" s="5">
        <v>25</v>
      </c>
      <c r="AU181" s="5">
        <v>16</v>
      </c>
      <c r="AV181" s="5">
        <v>17</v>
      </c>
      <c r="AW181" s="5">
        <v>15</v>
      </c>
      <c r="AX181" s="5">
        <v>21</v>
      </c>
      <c r="AY181" s="5">
        <v>25</v>
      </c>
      <c r="AZ181" s="5">
        <v>18</v>
      </c>
      <c r="BA181" s="5">
        <v>21</v>
      </c>
      <c r="BB181" s="5">
        <v>35</v>
      </c>
      <c r="BC181" s="5">
        <v>22</v>
      </c>
      <c r="BD181" s="5">
        <v>11</v>
      </c>
      <c r="BE181" s="5">
        <v>16</v>
      </c>
      <c r="BF181" s="5">
        <v>28</v>
      </c>
      <c r="BG181" s="5">
        <v>20</v>
      </c>
      <c r="BH181" s="5">
        <v>36</v>
      </c>
      <c r="BI181" s="5">
        <v>23</v>
      </c>
      <c r="BJ181" s="5">
        <v>33</v>
      </c>
      <c r="BK181" s="5">
        <v>22</v>
      </c>
      <c r="BL181" s="5">
        <v>28</v>
      </c>
      <c r="BM181" s="5">
        <v>26</v>
      </c>
      <c r="BN181" s="5">
        <v>28</v>
      </c>
      <c r="BO181" s="5">
        <v>23</v>
      </c>
      <c r="BP181" s="5">
        <v>42</v>
      </c>
      <c r="BQ181" s="5">
        <v>30</v>
      </c>
      <c r="BR181" s="5">
        <v>46</v>
      </c>
      <c r="BS181" s="5">
        <v>29</v>
      </c>
      <c r="BT181" s="5">
        <v>23</v>
      </c>
      <c r="BU181" s="5">
        <v>22</v>
      </c>
      <c r="BV181" s="5">
        <v>30</v>
      </c>
      <c r="BW181" s="5">
        <v>18</v>
      </c>
      <c r="BX181" s="5">
        <v>25</v>
      </c>
      <c r="BY181" s="5">
        <v>19</v>
      </c>
      <c r="BZ181" s="5">
        <v>16</v>
      </c>
      <c r="CA181" s="5">
        <v>3</v>
      </c>
      <c r="CB181" s="5">
        <v>18</v>
      </c>
      <c r="CC181" s="5">
        <v>22</v>
      </c>
      <c r="CD181" s="5">
        <v>20</v>
      </c>
      <c r="CE181" s="5">
        <v>8</v>
      </c>
      <c r="CF181" s="5">
        <v>27</v>
      </c>
      <c r="CG181" s="5">
        <v>28</v>
      </c>
      <c r="CH181" s="5">
        <v>36</v>
      </c>
      <c r="CI181" s="5">
        <v>17</v>
      </c>
      <c r="CJ181">
        <v>15</v>
      </c>
      <c r="CK181">
        <v>10</v>
      </c>
      <c r="CL181">
        <v>23</v>
      </c>
      <c r="CM181">
        <v>26</v>
      </c>
      <c r="CN181" s="5">
        <v>1.74</v>
      </c>
    </row>
    <row r="182" spans="1:92" x14ac:dyDescent="0.2">
      <c r="A182" t="s">
        <v>28</v>
      </c>
      <c r="B182" t="s">
        <v>36</v>
      </c>
      <c r="C182">
        <v>254</v>
      </c>
      <c r="D182" s="5">
        <v>12</v>
      </c>
      <c r="E182" s="72">
        <v>0</v>
      </c>
      <c r="F182" s="72">
        <f>VLOOKUP(B182,遗传信息!$B:$F,5,FALSE)</f>
        <v>0</v>
      </c>
      <c r="G182" s="5">
        <v>25</v>
      </c>
      <c r="H182" s="5">
        <v>7.2</v>
      </c>
      <c r="I182" s="5">
        <v>6</v>
      </c>
      <c r="J182" s="5">
        <v>1452</v>
      </c>
      <c r="K182" s="72">
        <v>49.26</v>
      </c>
      <c r="L182" s="5">
        <v>105</v>
      </c>
      <c r="M182" s="5">
        <v>85</v>
      </c>
      <c r="N182" s="5">
        <v>109</v>
      </c>
      <c r="O182" s="5">
        <v>63</v>
      </c>
      <c r="P182" s="5">
        <v>80</v>
      </c>
      <c r="Q182" s="5">
        <v>78</v>
      </c>
      <c r="R182" s="5">
        <v>96</v>
      </c>
      <c r="S182" s="5">
        <v>75</v>
      </c>
      <c r="T182" s="5">
        <v>115</v>
      </c>
      <c r="U182" s="5">
        <v>106</v>
      </c>
      <c r="V182" s="5">
        <v>147</v>
      </c>
      <c r="W182" s="5">
        <v>93</v>
      </c>
      <c r="X182" s="5">
        <v>63</v>
      </c>
      <c r="Y182" s="5">
        <v>61</v>
      </c>
      <c r="Z182" s="5">
        <v>108</v>
      </c>
      <c r="AA182" s="5">
        <v>57</v>
      </c>
      <c r="AB182" s="5">
        <v>22</v>
      </c>
      <c r="AC182" s="5">
        <v>26</v>
      </c>
      <c r="AD182" s="5">
        <v>34</v>
      </c>
      <c r="AE182" s="5">
        <v>22</v>
      </c>
      <c r="AF182" s="5">
        <v>17</v>
      </c>
      <c r="AG182" s="5">
        <v>22</v>
      </c>
      <c r="AH182" s="5">
        <v>27</v>
      </c>
      <c r="AI182" s="5">
        <v>19</v>
      </c>
      <c r="AJ182" s="5">
        <v>28</v>
      </c>
      <c r="AK182" s="5">
        <v>25</v>
      </c>
      <c r="AL182" s="5">
        <v>30</v>
      </c>
      <c r="AM182" s="5">
        <v>25</v>
      </c>
      <c r="AN182" s="5">
        <v>13</v>
      </c>
      <c r="AO182" s="5">
        <v>13</v>
      </c>
      <c r="AP182" s="5">
        <v>27</v>
      </c>
      <c r="AQ182" s="5">
        <v>10</v>
      </c>
      <c r="AR182" s="5">
        <v>22</v>
      </c>
      <c r="AS182" s="5">
        <v>16</v>
      </c>
      <c r="AT182" s="5">
        <v>25</v>
      </c>
      <c r="AU182" s="5">
        <v>16</v>
      </c>
      <c r="AV182" s="5">
        <v>17</v>
      </c>
      <c r="AW182" s="5">
        <v>15</v>
      </c>
      <c r="AX182" s="5">
        <v>21</v>
      </c>
      <c r="AY182" s="5">
        <v>25</v>
      </c>
      <c r="AZ182" s="5">
        <v>18</v>
      </c>
      <c r="BA182" s="5">
        <v>21</v>
      </c>
      <c r="BB182" s="5">
        <v>35</v>
      </c>
      <c r="BC182" s="5">
        <v>22</v>
      </c>
      <c r="BD182" s="5">
        <v>11</v>
      </c>
      <c r="BE182" s="5">
        <v>16</v>
      </c>
      <c r="BF182" s="5">
        <v>28</v>
      </c>
      <c r="BG182" s="5">
        <v>20</v>
      </c>
      <c r="BH182" s="5">
        <v>36</v>
      </c>
      <c r="BI182" s="5">
        <v>23</v>
      </c>
      <c r="BJ182" s="5">
        <v>33</v>
      </c>
      <c r="BK182" s="5">
        <v>22</v>
      </c>
      <c r="BL182" s="5">
        <v>28</v>
      </c>
      <c r="BM182" s="5">
        <v>26</v>
      </c>
      <c r="BN182" s="5">
        <v>28</v>
      </c>
      <c r="BO182" s="5">
        <v>23</v>
      </c>
      <c r="BP182" s="5">
        <v>42</v>
      </c>
      <c r="BQ182" s="5">
        <v>30</v>
      </c>
      <c r="BR182" s="5">
        <v>46</v>
      </c>
      <c r="BS182" s="5">
        <v>29</v>
      </c>
      <c r="BT182" s="5">
        <v>23</v>
      </c>
      <c r="BU182" s="5">
        <v>22</v>
      </c>
      <c r="BV182" s="5">
        <v>30</v>
      </c>
      <c r="BW182" s="5">
        <v>18</v>
      </c>
      <c r="BX182" s="5">
        <v>25</v>
      </c>
      <c r="BY182" s="5">
        <v>19</v>
      </c>
      <c r="BZ182" s="5">
        <v>16</v>
      </c>
      <c r="CA182" s="5">
        <v>3</v>
      </c>
      <c r="CB182" s="5">
        <v>18</v>
      </c>
      <c r="CC182" s="5">
        <v>22</v>
      </c>
      <c r="CD182" s="5">
        <v>20</v>
      </c>
      <c r="CE182" s="5">
        <v>8</v>
      </c>
      <c r="CF182" s="5">
        <v>27</v>
      </c>
      <c r="CG182" s="5">
        <v>28</v>
      </c>
      <c r="CH182" s="5">
        <v>36</v>
      </c>
      <c r="CI182" s="5">
        <v>17</v>
      </c>
      <c r="CJ182">
        <v>15</v>
      </c>
      <c r="CK182">
        <v>10</v>
      </c>
      <c r="CL182">
        <v>23</v>
      </c>
      <c r="CM182">
        <v>26</v>
      </c>
      <c r="CN182" s="5">
        <v>3.44</v>
      </c>
    </row>
    <row r="183" spans="1:92" x14ac:dyDescent="0.2">
      <c r="A183" t="s">
        <v>28</v>
      </c>
      <c r="B183" t="s">
        <v>36</v>
      </c>
      <c r="C183">
        <v>254</v>
      </c>
      <c r="D183" s="5">
        <v>16</v>
      </c>
      <c r="E183" s="72">
        <v>0</v>
      </c>
      <c r="F183" s="72">
        <f>VLOOKUP(B183,遗传信息!$B:$F,5,FALSE)</f>
        <v>0</v>
      </c>
      <c r="G183" s="5">
        <v>25</v>
      </c>
      <c r="H183" s="5">
        <v>7.2</v>
      </c>
      <c r="I183" s="5">
        <v>6</v>
      </c>
      <c r="J183" s="5">
        <v>1452</v>
      </c>
      <c r="K183" s="72">
        <v>49.26</v>
      </c>
      <c r="L183" s="5">
        <v>105</v>
      </c>
      <c r="M183" s="5">
        <v>85</v>
      </c>
      <c r="N183" s="5">
        <v>109</v>
      </c>
      <c r="O183" s="5">
        <v>63</v>
      </c>
      <c r="P183" s="5">
        <v>80</v>
      </c>
      <c r="Q183" s="5">
        <v>78</v>
      </c>
      <c r="R183" s="5">
        <v>96</v>
      </c>
      <c r="S183" s="5">
        <v>75</v>
      </c>
      <c r="T183" s="5">
        <v>115</v>
      </c>
      <c r="U183" s="5">
        <v>106</v>
      </c>
      <c r="V183" s="5">
        <v>147</v>
      </c>
      <c r="W183" s="5">
        <v>93</v>
      </c>
      <c r="X183" s="5">
        <v>63</v>
      </c>
      <c r="Y183" s="5">
        <v>61</v>
      </c>
      <c r="Z183" s="5">
        <v>108</v>
      </c>
      <c r="AA183" s="5">
        <v>57</v>
      </c>
      <c r="AB183" s="5">
        <v>22</v>
      </c>
      <c r="AC183" s="5">
        <v>26</v>
      </c>
      <c r="AD183" s="5">
        <v>34</v>
      </c>
      <c r="AE183" s="5">
        <v>22</v>
      </c>
      <c r="AF183" s="5">
        <v>17</v>
      </c>
      <c r="AG183" s="5">
        <v>22</v>
      </c>
      <c r="AH183" s="5">
        <v>27</v>
      </c>
      <c r="AI183" s="5">
        <v>19</v>
      </c>
      <c r="AJ183" s="5">
        <v>28</v>
      </c>
      <c r="AK183" s="5">
        <v>25</v>
      </c>
      <c r="AL183" s="5">
        <v>30</v>
      </c>
      <c r="AM183" s="5">
        <v>25</v>
      </c>
      <c r="AN183" s="5">
        <v>13</v>
      </c>
      <c r="AO183" s="5">
        <v>13</v>
      </c>
      <c r="AP183" s="5">
        <v>27</v>
      </c>
      <c r="AQ183" s="5">
        <v>10</v>
      </c>
      <c r="AR183" s="5">
        <v>22</v>
      </c>
      <c r="AS183" s="5">
        <v>16</v>
      </c>
      <c r="AT183" s="5">
        <v>25</v>
      </c>
      <c r="AU183" s="5">
        <v>16</v>
      </c>
      <c r="AV183" s="5">
        <v>17</v>
      </c>
      <c r="AW183" s="5">
        <v>15</v>
      </c>
      <c r="AX183" s="5">
        <v>21</v>
      </c>
      <c r="AY183" s="5">
        <v>25</v>
      </c>
      <c r="AZ183" s="5">
        <v>18</v>
      </c>
      <c r="BA183" s="5">
        <v>21</v>
      </c>
      <c r="BB183" s="5">
        <v>35</v>
      </c>
      <c r="BC183" s="5">
        <v>22</v>
      </c>
      <c r="BD183" s="5">
        <v>11</v>
      </c>
      <c r="BE183" s="5">
        <v>16</v>
      </c>
      <c r="BF183" s="5">
        <v>28</v>
      </c>
      <c r="BG183" s="5">
        <v>20</v>
      </c>
      <c r="BH183" s="5">
        <v>36</v>
      </c>
      <c r="BI183" s="5">
        <v>23</v>
      </c>
      <c r="BJ183" s="5">
        <v>33</v>
      </c>
      <c r="BK183" s="5">
        <v>22</v>
      </c>
      <c r="BL183" s="5">
        <v>28</v>
      </c>
      <c r="BM183" s="5">
        <v>26</v>
      </c>
      <c r="BN183" s="5">
        <v>28</v>
      </c>
      <c r="BO183" s="5">
        <v>23</v>
      </c>
      <c r="BP183" s="5">
        <v>42</v>
      </c>
      <c r="BQ183" s="5">
        <v>30</v>
      </c>
      <c r="BR183" s="5">
        <v>46</v>
      </c>
      <c r="BS183" s="5">
        <v>29</v>
      </c>
      <c r="BT183" s="5">
        <v>23</v>
      </c>
      <c r="BU183" s="5">
        <v>22</v>
      </c>
      <c r="BV183" s="5">
        <v>30</v>
      </c>
      <c r="BW183" s="5">
        <v>18</v>
      </c>
      <c r="BX183" s="5">
        <v>25</v>
      </c>
      <c r="BY183" s="5">
        <v>19</v>
      </c>
      <c r="BZ183" s="5">
        <v>16</v>
      </c>
      <c r="CA183" s="5">
        <v>3</v>
      </c>
      <c r="CB183" s="5">
        <v>18</v>
      </c>
      <c r="CC183" s="5">
        <v>22</v>
      </c>
      <c r="CD183" s="5">
        <v>20</v>
      </c>
      <c r="CE183" s="5">
        <v>8</v>
      </c>
      <c r="CF183" s="5">
        <v>27</v>
      </c>
      <c r="CG183" s="5">
        <v>28</v>
      </c>
      <c r="CH183" s="5">
        <v>36</v>
      </c>
      <c r="CI183" s="5">
        <v>17</v>
      </c>
      <c r="CJ183">
        <v>15</v>
      </c>
      <c r="CK183">
        <v>10</v>
      </c>
      <c r="CL183">
        <v>23</v>
      </c>
      <c r="CM183">
        <v>26</v>
      </c>
      <c r="CN183" s="5">
        <v>3.69</v>
      </c>
    </row>
    <row r="184" spans="1:92" hidden="1" x14ac:dyDescent="0.2">
      <c r="A184" s="78" t="s">
        <v>37</v>
      </c>
      <c r="B184" t="s">
        <v>14</v>
      </c>
      <c r="C184">
        <v>269</v>
      </c>
      <c r="D184" s="5">
        <v>117</v>
      </c>
      <c r="E184" s="73">
        <v>1</v>
      </c>
      <c r="F184" s="72">
        <f>VLOOKUP(B184,遗传信息!$B:$F,5,FALSE)</f>
        <v>1</v>
      </c>
      <c r="G184" s="5">
        <v>37</v>
      </c>
      <c r="H184" s="5">
        <v>7.4</v>
      </c>
      <c r="I184" s="5">
        <v>6</v>
      </c>
      <c r="J184" s="5">
        <v>1507</v>
      </c>
      <c r="K184" s="72">
        <v>56.07</v>
      </c>
      <c r="L184" s="5">
        <v>107</v>
      </c>
      <c r="M184" s="5">
        <v>98</v>
      </c>
      <c r="N184" s="5">
        <v>115</v>
      </c>
      <c r="O184" s="5">
        <v>58</v>
      </c>
      <c r="P184" s="5">
        <v>85</v>
      </c>
      <c r="Q184" s="5">
        <v>86</v>
      </c>
      <c r="R184" s="5">
        <v>107</v>
      </c>
      <c r="S184" s="5">
        <v>75</v>
      </c>
      <c r="T184" s="5">
        <v>118</v>
      </c>
      <c r="U184" s="5">
        <v>106</v>
      </c>
      <c r="V184" s="5">
        <v>147</v>
      </c>
      <c r="W184" s="5">
        <v>106</v>
      </c>
      <c r="X184" s="5">
        <v>67</v>
      </c>
      <c r="Y184" s="5">
        <v>64</v>
      </c>
      <c r="Z184" s="5">
        <v>108</v>
      </c>
      <c r="AA184" s="5">
        <v>59</v>
      </c>
      <c r="AB184" s="5">
        <v>20</v>
      </c>
      <c r="AC184" s="5">
        <v>32</v>
      </c>
      <c r="AD184" s="5">
        <v>35</v>
      </c>
      <c r="AE184" s="5">
        <v>20</v>
      </c>
      <c r="AF184" s="5">
        <v>27</v>
      </c>
      <c r="AG184" s="5">
        <v>25</v>
      </c>
      <c r="AH184" s="5">
        <v>28</v>
      </c>
      <c r="AI184" s="5">
        <v>18</v>
      </c>
      <c r="AJ184" s="5">
        <v>23</v>
      </c>
      <c r="AK184" s="5">
        <v>32</v>
      </c>
      <c r="AL184" s="5">
        <v>34</v>
      </c>
      <c r="AM184" s="5">
        <v>26</v>
      </c>
      <c r="AN184" s="5">
        <v>9</v>
      </c>
      <c r="AO184" s="5">
        <v>15</v>
      </c>
      <c r="AP184" s="5">
        <v>23</v>
      </c>
      <c r="AQ184" s="5">
        <v>11</v>
      </c>
      <c r="AR184" s="5">
        <v>24</v>
      </c>
      <c r="AS184" s="5">
        <v>22</v>
      </c>
      <c r="AT184" s="5">
        <v>26</v>
      </c>
      <c r="AU184" s="5">
        <v>13</v>
      </c>
      <c r="AV184" s="5">
        <v>16</v>
      </c>
      <c r="AW184" s="5">
        <v>20</v>
      </c>
      <c r="AX184" s="5">
        <v>29</v>
      </c>
      <c r="AY184" s="5">
        <v>21</v>
      </c>
      <c r="AZ184" s="5">
        <v>20</v>
      </c>
      <c r="BA184" s="5">
        <v>26</v>
      </c>
      <c r="BB184" s="5">
        <v>36</v>
      </c>
      <c r="BC184" s="5">
        <v>25</v>
      </c>
      <c r="BD184" s="5">
        <v>15</v>
      </c>
      <c r="BE184" s="5">
        <v>16</v>
      </c>
      <c r="BF184" s="5">
        <v>27</v>
      </c>
      <c r="BG184" s="5">
        <v>17</v>
      </c>
      <c r="BH184" s="5">
        <v>36</v>
      </c>
      <c r="BI184" s="5">
        <v>27</v>
      </c>
      <c r="BJ184" s="5">
        <v>33</v>
      </c>
      <c r="BK184" s="5">
        <v>22</v>
      </c>
      <c r="BL184" s="5">
        <v>29</v>
      </c>
      <c r="BM184" s="5">
        <v>25</v>
      </c>
      <c r="BN184" s="5">
        <v>29</v>
      </c>
      <c r="BO184" s="5">
        <v>22</v>
      </c>
      <c r="BP184" s="5">
        <v>40</v>
      </c>
      <c r="BQ184" s="5">
        <v>27</v>
      </c>
      <c r="BR184" s="5">
        <v>43</v>
      </c>
      <c r="BS184" s="5">
        <v>37</v>
      </c>
      <c r="BT184" s="5">
        <v>26</v>
      </c>
      <c r="BU184" s="5">
        <v>19</v>
      </c>
      <c r="BV184" s="5">
        <v>38</v>
      </c>
      <c r="BW184" s="5">
        <v>23</v>
      </c>
      <c r="BX184" s="5">
        <v>27</v>
      </c>
      <c r="BY184" s="5">
        <v>17</v>
      </c>
      <c r="BZ184" s="5">
        <v>20</v>
      </c>
      <c r="CA184" s="5">
        <v>3</v>
      </c>
      <c r="CB184" s="5">
        <v>13</v>
      </c>
      <c r="CC184" s="5">
        <v>20</v>
      </c>
      <c r="CD184" s="5">
        <v>21</v>
      </c>
      <c r="CE184" s="5">
        <v>14</v>
      </c>
      <c r="CF184" s="5">
        <v>35</v>
      </c>
      <c r="CG184" s="5">
        <v>21</v>
      </c>
      <c r="CH184" s="5">
        <v>34</v>
      </c>
      <c r="CI184" s="5">
        <v>18</v>
      </c>
      <c r="CJ184">
        <v>17</v>
      </c>
      <c r="CK184">
        <v>14</v>
      </c>
      <c r="CL184">
        <v>20</v>
      </c>
      <c r="CM184">
        <v>32</v>
      </c>
      <c r="CN184" s="5">
        <v>1.9</v>
      </c>
    </row>
    <row r="185" spans="1:92" hidden="1" x14ac:dyDescent="0.2">
      <c r="A185" s="78" t="s">
        <v>37</v>
      </c>
      <c r="B185" t="s">
        <v>14</v>
      </c>
      <c r="C185">
        <v>269</v>
      </c>
      <c r="D185" s="5">
        <v>146</v>
      </c>
      <c r="E185" s="73">
        <v>1</v>
      </c>
      <c r="F185" s="72">
        <f>VLOOKUP(B185,遗传信息!$B:$F,5,FALSE)</f>
        <v>1</v>
      </c>
      <c r="G185" s="5">
        <v>37</v>
      </c>
      <c r="H185" s="5">
        <v>7.4</v>
      </c>
      <c r="I185" s="5">
        <v>6</v>
      </c>
      <c r="J185" s="5">
        <v>1507</v>
      </c>
      <c r="K185" s="72">
        <v>56.07</v>
      </c>
      <c r="L185" s="5">
        <v>107</v>
      </c>
      <c r="M185" s="5">
        <v>98</v>
      </c>
      <c r="N185" s="5">
        <v>115</v>
      </c>
      <c r="O185" s="5">
        <v>58</v>
      </c>
      <c r="P185" s="5">
        <v>85</v>
      </c>
      <c r="Q185" s="5">
        <v>86</v>
      </c>
      <c r="R185" s="5">
        <v>107</v>
      </c>
      <c r="S185" s="5">
        <v>75</v>
      </c>
      <c r="T185" s="5">
        <v>118</v>
      </c>
      <c r="U185" s="5">
        <v>106</v>
      </c>
      <c r="V185" s="5">
        <v>147</v>
      </c>
      <c r="W185" s="5">
        <v>106</v>
      </c>
      <c r="X185" s="5">
        <v>67</v>
      </c>
      <c r="Y185" s="5">
        <v>64</v>
      </c>
      <c r="Z185" s="5">
        <v>108</v>
      </c>
      <c r="AA185" s="5">
        <v>59</v>
      </c>
      <c r="AB185" s="5">
        <v>20</v>
      </c>
      <c r="AC185" s="5">
        <v>32</v>
      </c>
      <c r="AD185" s="5">
        <v>35</v>
      </c>
      <c r="AE185" s="5">
        <v>20</v>
      </c>
      <c r="AF185" s="5">
        <v>27</v>
      </c>
      <c r="AG185" s="5">
        <v>25</v>
      </c>
      <c r="AH185" s="5">
        <v>28</v>
      </c>
      <c r="AI185" s="5">
        <v>18</v>
      </c>
      <c r="AJ185" s="5">
        <v>23</v>
      </c>
      <c r="AK185" s="5">
        <v>32</v>
      </c>
      <c r="AL185" s="5">
        <v>34</v>
      </c>
      <c r="AM185" s="5">
        <v>26</v>
      </c>
      <c r="AN185" s="5">
        <v>9</v>
      </c>
      <c r="AO185" s="5">
        <v>15</v>
      </c>
      <c r="AP185" s="5">
        <v>23</v>
      </c>
      <c r="AQ185" s="5">
        <v>11</v>
      </c>
      <c r="AR185" s="5">
        <v>24</v>
      </c>
      <c r="AS185" s="5">
        <v>22</v>
      </c>
      <c r="AT185" s="5">
        <v>26</v>
      </c>
      <c r="AU185" s="5">
        <v>13</v>
      </c>
      <c r="AV185" s="5">
        <v>16</v>
      </c>
      <c r="AW185" s="5">
        <v>20</v>
      </c>
      <c r="AX185" s="5">
        <v>29</v>
      </c>
      <c r="AY185" s="5">
        <v>21</v>
      </c>
      <c r="AZ185" s="5">
        <v>20</v>
      </c>
      <c r="BA185" s="5">
        <v>26</v>
      </c>
      <c r="BB185" s="5">
        <v>36</v>
      </c>
      <c r="BC185" s="5">
        <v>25</v>
      </c>
      <c r="BD185" s="5">
        <v>15</v>
      </c>
      <c r="BE185" s="5">
        <v>16</v>
      </c>
      <c r="BF185" s="5">
        <v>27</v>
      </c>
      <c r="BG185" s="5">
        <v>17</v>
      </c>
      <c r="BH185" s="5">
        <v>36</v>
      </c>
      <c r="BI185" s="5">
        <v>27</v>
      </c>
      <c r="BJ185" s="5">
        <v>33</v>
      </c>
      <c r="BK185" s="5">
        <v>22</v>
      </c>
      <c r="BL185" s="5">
        <v>29</v>
      </c>
      <c r="BM185" s="5">
        <v>25</v>
      </c>
      <c r="BN185" s="5">
        <v>29</v>
      </c>
      <c r="BO185" s="5">
        <v>22</v>
      </c>
      <c r="BP185" s="5">
        <v>40</v>
      </c>
      <c r="BQ185" s="5">
        <v>27</v>
      </c>
      <c r="BR185" s="5">
        <v>43</v>
      </c>
      <c r="BS185" s="5">
        <v>37</v>
      </c>
      <c r="BT185" s="5">
        <v>26</v>
      </c>
      <c r="BU185" s="5">
        <v>19</v>
      </c>
      <c r="BV185" s="5">
        <v>38</v>
      </c>
      <c r="BW185" s="5">
        <v>23</v>
      </c>
      <c r="BX185" s="5">
        <v>27</v>
      </c>
      <c r="BY185" s="5">
        <v>17</v>
      </c>
      <c r="BZ185" s="5">
        <v>20</v>
      </c>
      <c r="CA185" s="5">
        <v>3</v>
      </c>
      <c r="CB185" s="5">
        <v>13</v>
      </c>
      <c r="CC185" s="5">
        <v>20</v>
      </c>
      <c r="CD185" s="5">
        <v>21</v>
      </c>
      <c r="CE185" s="5">
        <v>14</v>
      </c>
      <c r="CF185" s="5">
        <v>35</v>
      </c>
      <c r="CG185" s="5">
        <v>21</v>
      </c>
      <c r="CH185" s="5">
        <v>34</v>
      </c>
      <c r="CI185" s="5">
        <v>18</v>
      </c>
      <c r="CJ185">
        <v>17</v>
      </c>
      <c r="CK185">
        <v>14</v>
      </c>
      <c r="CL185">
        <v>20</v>
      </c>
      <c r="CM185">
        <v>32</v>
      </c>
      <c r="CN185" s="5">
        <v>2.2999999999999998</v>
      </c>
    </row>
    <row r="186" spans="1:92" hidden="1" x14ac:dyDescent="0.2">
      <c r="A186" s="78" t="s">
        <v>37</v>
      </c>
      <c r="B186" t="s">
        <v>14</v>
      </c>
      <c r="C186">
        <v>269</v>
      </c>
      <c r="D186" s="5">
        <v>175</v>
      </c>
      <c r="E186" s="73">
        <v>1</v>
      </c>
      <c r="F186" s="72">
        <f>VLOOKUP(B186,遗传信息!$B:$F,5,FALSE)</f>
        <v>1</v>
      </c>
      <c r="G186" s="5">
        <v>37</v>
      </c>
      <c r="H186" s="5">
        <v>7.4</v>
      </c>
      <c r="I186" s="5">
        <v>6</v>
      </c>
      <c r="J186" s="5">
        <v>1507</v>
      </c>
      <c r="K186" s="72">
        <v>56.07</v>
      </c>
      <c r="L186" s="5">
        <v>107</v>
      </c>
      <c r="M186" s="5">
        <v>98</v>
      </c>
      <c r="N186" s="5">
        <v>115</v>
      </c>
      <c r="O186" s="5">
        <v>58</v>
      </c>
      <c r="P186" s="5">
        <v>85</v>
      </c>
      <c r="Q186" s="5">
        <v>86</v>
      </c>
      <c r="R186" s="5">
        <v>107</v>
      </c>
      <c r="S186" s="5">
        <v>75</v>
      </c>
      <c r="T186" s="5">
        <v>118</v>
      </c>
      <c r="U186" s="5">
        <v>106</v>
      </c>
      <c r="V186" s="5">
        <v>147</v>
      </c>
      <c r="W186" s="5">
        <v>106</v>
      </c>
      <c r="X186" s="5">
        <v>67</v>
      </c>
      <c r="Y186" s="5">
        <v>64</v>
      </c>
      <c r="Z186" s="5">
        <v>108</v>
      </c>
      <c r="AA186" s="5">
        <v>59</v>
      </c>
      <c r="AB186" s="5">
        <v>20</v>
      </c>
      <c r="AC186" s="5">
        <v>32</v>
      </c>
      <c r="AD186" s="5">
        <v>35</v>
      </c>
      <c r="AE186" s="5">
        <v>20</v>
      </c>
      <c r="AF186" s="5">
        <v>27</v>
      </c>
      <c r="AG186" s="5">
        <v>25</v>
      </c>
      <c r="AH186" s="5">
        <v>28</v>
      </c>
      <c r="AI186" s="5">
        <v>18</v>
      </c>
      <c r="AJ186" s="5">
        <v>23</v>
      </c>
      <c r="AK186" s="5">
        <v>32</v>
      </c>
      <c r="AL186" s="5">
        <v>34</v>
      </c>
      <c r="AM186" s="5">
        <v>26</v>
      </c>
      <c r="AN186" s="5">
        <v>9</v>
      </c>
      <c r="AO186" s="5">
        <v>15</v>
      </c>
      <c r="AP186" s="5">
        <v>23</v>
      </c>
      <c r="AQ186" s="5">
        <v>11</v>
      </c>
      <c r="AR186" s="5">
        <v>24</v>
      </c>
      <c r="AS186" s="5">
        <v>22</v>
      </c>
      <c r="AT186" s="5">
        <v>26</v>
      </c>
      <c r="AU186" s="5">
        <v>13</v>
      </c>
      <c r="AV186" s="5">
        <v>16</v>
      </c>
      <c r="AW186" s="5">
        <v>20</v>
      </c>
      <c r="AX186" s="5">
        <v>29</v>
      </c>
      <c r="AY186" s="5">
        <v>21</v>
      </c>
      <c r="AZ186" s="5">
        <v>20</v>
      </c>
      <c r="BA186" s="5">
        <v>26</v>
      </c>
      <c r="BB186" s="5">
        <v>36</v>
      </c>
      <c r="BC186" s="5">
        <v>25</v>
      </c>
      <c r="BD186" s="5">
        <v>15</v>
      </c>
      <c r="BE186" s="5">
        <v>16</v>
      </c>
      <c r="BF186" s="5">
        <v>27</v>
      </c>
      <c r="BG186" s="5">
        <v>17</v>
      </c>
      <c r="BH186" s="5">
        <v>36</v>
      </c>
      <c r="BI186" s="5">
        <v>27</v>
      </c>
      <c r="BJ186" s="5">
        <v>33</v>
      </c>
      <c r="BK186" s="5">
        <v>22</v>
      </c>
      <c r="BL186" s="5">
        <v>29</v>
      </c>
      <c r="BM186" s="5">
        <v>25</v>
      </c>
      <c r="BN186" s="5">
        <v>29</v>
      </c>
      <c r="BO186" s="5">
        <v>22</v>
      </c>
      <c r="BP186" s="5">
        <v>40</v>
      </c>
      <c r="BQ186" s="5">
        <v>27</v>
      </c>
      <c r="BR186" s="5">
        <v>43</v>
      </c>
      <c r="BS186" s="5">
        <v>37</v>
      </c>
      <c r="BT186" s="5">
        <v>26</v>
      </c>
      <c r="BU186" s="5">
        <v>19</v>
      </c>
      <c r="BV186" s="5">
        <v>38</v>
      </c>
      <c r="BW186" s="5">
        <v>23</v>
      </c>
      <c r="BX186" s="5">
        <v>27</v>
      </c>
      <c r="BY186" s="5">
        <v>17</v>
      </c>
      <c r="BZ186" s="5">
        <v>20</v>
      </c>
      <c r="CA186" s="5">
        <v>3</v>
      </c>
      <c r="CB186" s="5">
        <v>13</v>
      </c>
      <c r="CC186" s="5">
        <v>20</v>
      </c>
      <c r="CD186" s="5">
        <v>21</v>
      </c>
      <c r="CE186" s="5">
        <v>14</v>
      </c>
      <c r="CF186" s="5">
        <v>35</v>
      </c>
      <c r="CG186" s="5">
        <v>21</v>
      </c>
      <c r="CH186" s="5">
        <v>34</v>
      </c>
      <c r="CI186" s="5">
        <v>18</v>
      </c>
      <c r="CJ186">
        <v>17</v>
      </c>
      <c r="CK186">
        <v>14</v>
      </c>
      <c r="CL186">
        <v>20</v>
      </c>
      <c r="CM186">
        <v>32</v>
      </c>
      <c r="CN186" s="5">
        <v>2.7</v>
      </c>
    </row>
    <row r="187" spans="1:92" hidden="1" x14ac:dyDescent="0.2">
      <c r="A187" s="78" t="s">
        <v>37</v>
      </c>
      <c r="B187" t="s">
        <v>14</v>
      </c>
      <c r="C187">
        <v>269</v>
      </c>
      <c r="D187" s="5">
        <v>204</v>
      </c>
      <c r="E187" s="73">
        <v>1</v>
      </c>
      <c r="F187" s="72">
        <f>VLOOKUP(B187,遗传信息!$B:$F,5,FALSE)</f>
        <v>1</v>
      </c>
      <c r="G187" s="5">
        <v>37</v>
      </c>
      <c r="H187" s="5">
        <v>7.4</v>
      </c>
      <c r="I187" s="5">
        <v>6</v>
      </c>
      <c r="J187" s="5">
        <v>1507</v>
      </c>
      <c r="K187" s="72">
        <v>56.07</v>
      </c>
      <c r="L187" s="5">
        <v>107</v>
      </c>
      <c r="M187" s="5">
        <v>98</v>
      </c>
      <c r="N187" s="5">
        <v>115</v>
      </c>
      <c r="O187" s="5">
        <v>58</v>
      </c>
      <c r="P187" s="5">
        <v>85</v>
      </c>
      <c r="Q187" s="5">
        <v>86</v>
      </c>
      <c r="R187" s="5">
        <v>107</v>
      </c>
      <c r="S187" s="5">
        <v>75</v>
      </c>
      <c r="T187" s="5">
        <v>118</v>
      </c>
      <c r="U187" s="5">
        <v>106</v>
      </c>
      <c r="V187" s="5">
        <v>147</v>
      </c>
      <c r="W187" s="5">
        <v>106</v>
      </c>
      <c r="X187" s="5">
        <v>67</v>
      </c>
      <c r="Y187" s="5">
        <v>64</v>
      </c>
      <c r="Z187" s="5">
        <v>108</v>
      </c>
      <c r="AA187" s="5">
        <v>59</v>
      </c>
      <c r="AB187" s="5">
        <v>20</v>
      </c>
      <c r="AC187" s="5">
        <v>32</v>
      </c>
      <c r="AD187" s="5">
        <v>35</v>
      </c>
      <c r="AE187" s="5">
        <v>20</v>
      </c>
      <c r="AF187" s="5">
        <v>27</v>
      </c>
      <c r="AG187" s="5">
        <v>25</v>
      </c>
      <c r="AH187" s="5">
        <v>28</v>
      </c>
      <c r="AI187" s="5">
        <v>18</v>
      </c>
      <c r="AJ187" s="5">
        <v>23</v>
      </c>
      <c r="AK187" s="5">
        <v>32</v>
      </c>
      <c r="AL187" s="5">
        <v>34</v>
      </c>
      <c r="AM187" s="5">
        <v>26</v>
      </c>
      <c r="AN187" s="5">
        <v>9</v>
      </c>
      <c r="AO187" s="5">
        <v>15</v>
      </c>
      <c r="AP187" s="5">
        <v>23</v>
      </c>
      <c r="AQ187" s="5">
        <v>11</v>
      </c>
      <c r="AR187" s="5">
        <v>24</v>
      </c>
      <c r="AS187" s="5">
        <v>22</v>
      </c>
      <c r="AT187" s="5">
        <v>26</v>
      </c>
      <c r="AU187" s="5">
        <v>13</v>
      </c>
      <c r="AV187" s="5">
        <v>16</v>
      </c>
      <c r="AW187" s="5">
        <v>20</v>
      </c>
      <c r="AX187" s="5">
        <v>29</v>
      </c>
      <c r="AY187" s="5">
        <v>21</v>
      </c>
      <c r="AZ187" s="5">
        <v>20</v>
      </c>
      <c r="BA187" s="5">
        <v>26</v>
      </c>
      <c r="BB187" s="5">
        <v>36</v>
      </c>
      <c r="BC187" s="5">
        <v>25</v>
      </c>
      <c r="BD187" s="5">
        <v>15</v>
      </c>
      <c r="BE187" s="5">
        <v>16</v>
      </c>
      <c r="BF187" s="5">
        <v>27</v>
      </c>
      <c r="BG187" s="5">
        <v>17</v>
      </c>
      <c r="BH187" s="5">
        <v>36</v>
      </c>
      <c r="BI187" s="5">
        <v>27</v>
      </c>
      <c r="BJ187" s="5">
        <v>33</v>
      </c>
      <c r="BK187" s="5">
        <v>22</v>
      </c>
      <c r="BL187" s="5">
        <v>29</v>
      </c>
      <c r="BM187" s="5">
        <v>25</v>
      </c>
      <c r="BN187" s="5">
        <v>29</v>
      </c>
      <c r="BO187" s="5">
        <v>22</v>
      </c>
      <c r="BP187" s="5">
        <v>40</v>
      </c>
      <c r="BQ187" s="5">
        <v>27</v>
      </c>
      <c r="BR187" s="5">
        <v>43</v>
      </c>
      <c r="BS187" s="5">
        <v>37</v>
      </c>
      <c r="BT187" s="5">
        <v>26</v>
      </c>
      <c r="BU187" s="5">
        <v>19</v>
      </c>
      <c r="BV187" s="5">
        <v>38</v>
      </c>
      <c r="BW187" s="5">
        <v>23</v>
      </c>
      <c r="BX187" s="5">
        <v>27</v>
      </c>
      <c r="BY187" s="5">
        <v>17</v>
      </c>
      <c r="BZ187" s="5">
        <v>20</v>
      </c>
      <c r="CA187" s="5">
        <v>3</v>
      </c>
      <c r="CB187" s="5">
        <v>13</v>
      </c>
      <c r="CC187" s="5">
        <v>20</v>
      </c>
      <c r="CD187" s="5">
        <v>21</v>
      </c>
      <c r="CE187" s="5">
        <v>14</v>
      </c>
      <c r="CF187" s="5">
        <v>35</v>
      </c>
      <c r="CG187" s="5">
        <v>21</v>
      </c>
      <c r="CH187" s="5">
        <v>34</v>
      </c>
      <c r="CI187" s="5">
        <v>18</v>
      </c>
      <c r="CJ187">
        <v>17</v>
      </c>
      <c r="CK187">
        <v>14</v>
      </c>
      <c r="CL187">
        <v>20</v>
      </c>
      <c r="CM187">
        <v>32</v>
      </c>
      <c r="CN187" s="5">
        <v>3.1</v>
      </c>
    </row>
    <row r="188" spans="1:92" hidden="1" x14ac:dyDescent="0.2">
      <c r="A188" s="78" t="s">
        <v>37</v>
      </c>
      <c r="B188" t="s">
        <v>14</v>
      </c>
      <c r="C188">
        <v>269</v>
      </c>
      <c r="D188" s="5">
        <v>233</v>
      </c>
      <c r="E188" s="73">
        <v>1</v>
      </c>
      <c r="F188" s="72">
        <f>VLOOKUP(B188,遗传信息!$B:$F,5,FALSE)</f>
        <v>1</v>
      </c>
      <c r="G188" s="5">
        <v>37</v>
      </c>
      <c r="H188" s="5">
        <v>7.4</v>
      </c>
      <c r="I188" s="5">
        <v>6</v>
      </c>
      <c r="J188" s="5">
        <v>1507</v>
      </c>
      <c r="K188" s="72">
        <v>56.07</v>
      </c>
      <c r="L188" s="5">
        <v>107</v>
      </c>
      <c r="M188" s="5">
        <v>98</v>
      </c>
      <c r="N188" s="5">
        <v>115</v>
      </c>
      <c r="O188" s="5">
        <v>58</v>
      </c>
      <c r="P188" s="5">
        <v>85</v>
      </c>
      <c r="Q188" s="5">
        <v>86</v>
      </c>
      <c r="R188" s="5">
        <v>107</v>
      </c>
      <c r="S188" s="5">
        <v>75</v>
      </c>
      <c r="T188" s="5">
        <v>118</v>
      </c>
      <c r="U188" s="5">
        <v>106</v>
      </c>
      <c r="V188" s="5">
        <v>147</v>
      </c>
      <c r="W188" s="5">
        <v>106</v>
      </c>
      <c r="X188" s="5">
        <v>67</v>
      </c>
      <c r="Y188" s="5">
        <v>64</v>
      </c>
      <c r="Z188" s="5">
        <v>108</v>
      </c>
      <c r="AA188" s="5">
        <v>59</v>
      </c>
      <c r="AB188" s="5">
        <v>20</v>
      </c>
      <c r="AC188" s="5">
        <v>32</v>
      </c>
      <c r="AD188" s="5">
        <v>35</v>
      </c>
      <c r="AE188" s="5">
        <v>20</v>
      </c>
      <c r="AF188" s="5">
        <v>27</v>
      </c>
      <c r="AG188" s="5">
        <v>25</v>
      </c>
      <c r="AH188" s="5">
        <v>28</v>
      </c>
      <c r="AI188" s="5">
        <v>18</v>
      </c>
      <c r="AJ188" s="5">
        <v>23</v>
      </c>
      <c r="AK188" s="5">
        <v>32</v>
      </c>
      <c r="AL188" s="5">
        <v>34</v>
      </c>
      <c r="AM188" s="5">
        <v>26</v>
      </c>
      <c r="AN188" s="5">
        <v>9</v>
      </c>
      <c r="AO188" s="5">
        <v>15</v>
      </c>
      <c r="AP188" s="5">
        <v>23</v>
      </c>
      <c r="AQ188" s="5">
        <v>11</v>
      </c>
      <c r="AR188" s="5">
        <v>24</v>
      </c>
      <c r="AS188" s="5">
        <v>22</v>
      </c>
      <c r="AT188" s="5">
        <v>26</v>
      </c>
      <c r="AU188" s="5">
        <v>13</v>
      </c>
      <c r="AV188" s="5">
        <v>16</v>
      </c>
      <c r="AW188" s="5">
        <v>20</v>
      </c>
      <c r="AX188" s="5">
        <v>29</v>
      </c>
      <c r="AY188" s="5">
        <v>21</v>
      </c>
      <c r="AZ188" s="5">
        <v>20</v>
      </c>
      <c r="BA188" s="5">
        <v>26</v>
      </c>
      <c r="BB188" s="5">
        <v>36</v>
      </c>
      <c r="BC188" s="5">
        <v>25</v>
      </c>
      <c r="BD188" s="5">
        <v>15</v>
      </c>
      <c r="BE188" s="5">
        <v>16</v>
      </c>
      <c r="BF188" s="5">
        <v>27</v>
      </c>
      <c r="BG188" s="5">
        <v>17</v>
      </c>
      <c r="BH188" s="5">
        <v>36</v>
      </c>
      <c r="BI188" s="5">
        <v>27</v>
      </c>
      <c r="BJ188" s="5">
        <v>33</v>
      </c>
      <c r="BK188" s="5">
        <v>22</v>
      </c>
      <c r="BL188" s="5">
        <v>29</v>
      </c>
      <c r="BM188" s="5">
        <v>25</v>
      </c>
      <c r="BN188" s="5">
        <v>29</v>
      </c>
      <c r="BO188" s="5">
        <v>22</v>
      </c>
      <c r="BP188" s="5">
        <v>40</v>
      </c>
      <c r="BQ188" s="5">
        <v>27</v>
      </c>
      <c r="BR188" s="5">
        <v>43</v>
      </c>
      <c r="BS188" s="5">
        <v>37</v>
      </c>
      <c r="BT188" s="5">
        <v>26</v>
      </c>
      <c r="BU188" s="5">
        <v>19</v>
      </c>
      <c r="BV188" s="5">
        <v>38</v>
      </c>
      <c r="BW188" s="5">
        <v>23</v>
      </c>
      <c r="BX188" s="5">
        <v>27</v>
      </c>
      <c r="BY188" s="5">
        <v>17</v>
      </c>
      <c r="BZ188" s="5">
        <v>20</v>
      </c>
      <c r="CA188" s="5">
        <v>3</v>
      </c>
      <c r="CB188" s="5">
        <v>13</v>
      </c>
      <c r="CC188" s="5">
        <v>20</v>
      </c>
      <c r="CD188" s="5">
        <v>21</v>
      </c>
      <c r="CE188" s="5">
        <v>14</v>
      </c>
      <c r="CF188" s="5">
        <v>35</v>
      </c>
      <c r="CG188" s="5">
        <v>21</v>
      </c>
      <c r="CH188" s="5">
        <v>34</v>
      </c>
      <c r="CI188" s="5">
        <v>18</v>
      </c>
      <c r="CJ188">
        <v>17</v>
      </c>
      <c r="CK188">
        <v>14</v>
      </c>
      <c r="CL188">
        <v>20</v>
      </c>
      <c r="CM188">
        <v>32</v>
      </c>
      <c r="CN188" s="5">
        <v>3.6</v>
      </c>
    </row>
    <row r="189" spans="1:92" hidden="1" x14ac:dyDescent="0.2">
      <c r="A189" s="78" t="s">
        <v>37</v>
      </c>
      <c r="B189" t="s">
        <v>14</v>
      </c>
      <c r="C189">
        <v>282</v>
      </c>
      <c r="D189" s="5">
        <v>230</v>
      </c>
      <c r="E189" s="73">
        <v>1</v>
      </c>
      <c r="F189" s="72">
        <f>VLOOKUP(B189,遗传信息!$B:$F,5,FALSE)</f>
        <v>1</v>
      </c>
      <c r="G189" s="5">
        <v>37</v>
      </c>
      <c r="H189" s="5">
        <v>7.4</v>
      </c>
      <c r="I189" s="5">
        <v>6</v>
      </c>
      <c r="J189" s="5">
        <v>1507</v>
      </c>
      <c r="K189" s="72">
        <v>56.07</v>
      </c>
      <c r="L189" s="5">
        <v>107</v>
      </c>
      <c r="M189" s="5">
        <v>98</v>
      </c>
      <c r="N189" s="5">
        <v>115</v>
      </c>
      <c r="O189" s="5">
        <v>58</v>
      </c>
      <c r="P189" s="5">
        <v>85</v>
      </c>
      <c r="Q189" s="5">
        <v>86</v>
      </c>
      <c r="R189" s="5">
        <v>107</v>
      </c>
      <c r="S189" s="5">
        <v>75</v>
      </c>
      <c r="T189" s="5">
        <v>118</v>
      </c>
      <c r="U189" s="5">
        <v>106</v>
      </c>
      <c r="V189" s="5">
        <v>147</v>
      </c>
      <c r="W189" s="5">
        <v>106</v>
      </c>
      <c r="X189" s="5">
        <v>67</v>
      </c>
      <c r="Y189" s="5">
        <v>64</v>
      </c>
      <c r="Z189" s="5">
        <v>108</v>
      </c>
      <c r="AA189" s="5">
        <v>59</v>
      </c>
      <c r="AB189" s="5">
        <v>20</v>
      </c>
      <c r="AC189" s="5">
        <v>32</v>
      </c>
      <c r="AD189" s="5">
        <v>35</v>
      </c>
      <c r="AE189" s="5">
        <v>20</v>
      </c>
      <c r="AF189" s="5">
        <v>27</v>
      </c>
      <c r="AG189" s="5">
        <v>25</v>
      </c>
      <c r="AH189" s="5">
        <v>28</v>
      </c>
      <c r="AI189" s="5">
        <v>18</v>
      </c>
      <c r="AJ189" s="5">
        <v>23</v>
      </c>
      <c r="AK189" s="5">
        <v>32</v>
      </c>
      <c r="AL189" s="5">
        <v>34</v>
      </c>
      <c r="AM189" s="5">
        <v>26</v>
      </c>
      <c r="AN189" s="5">
        <v>9</v>
      </c>
      <c r="AO189" s="5">
        <v>15</v>
      </c>
      <c r="AP189" s="5">
        <v>23</v>
      </c>
      <c r="AQ189" s="5">
        <v>11</v>
      </c>
      <c r="AR189" s="5">
        <v>24</v>
      </c>
      <c r="AS189" s="5">
        <v>22</v>
      </c>
      <c r="AT189" s="5">
        <v>26</v>
      </c>
      <c r="AU189" s="5">
        <v>13</v>
      </c>
      <c r="AV189" s="5">
        <v>16</v>
      </c>
      <c r="AW189" s="5">
        <v>20</v>
      </c>
      <c r="AX189" s="5">
        <v>29</v>
      </c>
      <c r="AY189" s="5">
        <v>21</v>
      </c>
      <c r="AZ189" s="5">
        <v>20</v>
      </c>
      <c r="BA189" s="5">
        <v>26</v>
      </c>
      <c r="BB189" s="5">
        <v>36</v>
      </c>
      <c r="BC189" s="5">
        <v>25</v>
      </c>
      <c r="BD189" s="5">
        <v>15</v>
      </c>
      <c r="BE189" s="5">
        <v>16</v>
      </c>
      <c r="BF189" s="5">
        <v>27</v>
      </c>
      <c r="BG189" s="5">
        <v>17</v>
      </c>
      <c r="BH189" s="5">
        <v>36</v>
      </c>
      <c r="BI189" s="5">
        <v>27</v>
      </c>
      <c r="BJ189" s="5">
        <v>33</v>
      </c>
      <c r="BK189" s="5">
        <v>22</v>
      </c>
      <c r="BL189" s="5">
        <v>29</v>
      </c>
      <c r="BM189" s="5">
        <v>25</v>
      </c>
      <c r="BN189" s="5">
        <v>29</v>
      </c>
      <c r="BO189" s="5">
        <v>22</v>
      </c>
      <c r="BP189" s="5">
        <v>40</v>
      </c>
      <c r="BQ189" s="5">
        <v>27</v>
      </c>
      <c r="BR189" s="5">
        <v>43</v>
      </c>
      <c r="BS189" s="5">
        <v>37</v>
      </c>
      <c r="BT189" s="5">
        <v>26</v>
      </c>
      <c r="BU189" s="5">
        <v>19</v>
      </c>
      <c r="BV189" s="5">
        <v>38</v>
      </c>
      <c r="BW189" s="5">
        <v>23</v>
      </c>
      <c r="BX189" s="5">
        <v>27</v>
      </c>
      <c r="BY189" s="5">
        <v>17</v>
      </c>
      <c r="BZ189" s="5">
        <v>20</v>
      </c>
      <c r="CA189" s="5">
        <v>3</v>
      </c>
      <c r="CB189" s="5">
        <v>13</v>
      </c>
      <c r="CC189" s="5">
        <v>20</v>
      </c>
      <c r="CD189" s="5">
        <v>21</v>
      </c>
      <c r="CE189" s="5">
        <v>14</v>
      </c>
      <c r="CF189" s="5">
        <v>35</v>
      </c>
      <c r="CG189" s="5">
        <v>21</v>
      </c>
      <c r="CH189" s="5">
        <v>34</v>
      </c>
      <c r="CI189" s="5">
        <v>18</v>
      </c>
      <c r="CJ189">
        <v>17</v>
      </c>
      <c r="CK189">
        <v>14</v>
      </c>
      <c r="CL189">
        <v>20</v>
      </c>
      <c r="CM189">
        <v>32</v>
      </c>
      <c r="CN189" s="5">
        <v>2.4</v>
      </c>
    </row>
    <row r="190" spans="1:92" hidden="1" x14ac:dyDescent="0.2">
      <c r="A190" s="78" t="s">
        <v>37</v>
      </c>
      <c r="B190" t="s">
        <v>14</v>
      </c>
      <c r="C190">
        <v>282</v>
      </c>
      <c r="D190" s="5">
        <v>287</v>
      </c>
      <c r="E190" s="73">
        <v>1</v>
      </c>
      <c r="F190" s="72">
        <f>VLOOKUP(B190,遗传信息!$B:$F,5,FALSE)</f>
        <v>1</v>
      </c>
      <c r="G190" s="5">
        <v>37</v>
      </c>
      <c r="H190" s="5">
        <v>7.4</v>
      </c>
      <c r="I190" s="5">
        <v>6</v>
      </c>
      <c r="J190" s="5">
        <v>1507</v>
      </c>
      <c r="K190" s="72">
        <v>56.07</v>
      </c>
      <c r="L190" s="5">
        <v>107</v>
      </c>
      <c r="M190" s="5">
        <v>98</v>
      </c>
      <c r="N190" s="5">
        <v>115</v>
      </c>
      <c r="O190" s="5">
        <v>58</v>
      </c>
      <c r="P190" s="5">
        <v>85</v>
      </c>
      <c r="Q190" s="5">
        <v>86</v>
      </c>
      <c r="R190" s="5">
        <v>107</v>
      </c>
      <c r="S190" s="5">
        <v>75</v>
      </c>
      <c r="T190" s="5">
        <v>118</v>
      </c>
      <c r="U190" s="5">
        <v>106</v>
      </c>
      <c r="V190" s="5">
        <v>147</v>
      </c>
      <c r="W190" s="5">
        <v>106</v>
      </c>
      <c r="X190" s="5">
        <v>67</v>
      </c>
      <c r="Y190" s="5">
        <v>64</v>
      </c>
      <c r="Z190" s="5">
        <v>108</v>
      </c>
      <c r="AA190" s="5">
        <v>59</v>
      </c>
      <c r="AB190" s="5">
        <v>20</v>
      </c>
      <c r="AC190" s="5">
        <v>32</v>
      </c>
      <c r="AD190" s="5">
        <v>35</v>
      </c>
      <c r="AE190" s="5">
        <v>20</v>
      </c>
      <c r="AF190" s="5">
        <v>27</v>
      </c>
      <c r="AG190" s="5">
        <v>25</v>
      </c>
      <c r="AH190" s="5">
        <v>28</v>
      </c>
      <c r="AI190" s="5">
        <v>18</v>
      </c>
      <c r="AJ190" s="5">
        <v>23</v>
      </c>
      <c r="AK190" s="5">
        <v>32</v>
      </c>
      <c r="AL190" s="5">
        <v>34</v>
      </c>
      <c r="AM190" s="5">
        <v>26</v>
      </c>
      <c r="AN190" s="5">
        <v>9</v>
      </c>
      <c r="AO190" s="5">
        <v>15</v>
      </c>
      <c r="AP190" s="5">
        <v>23</v>
      </c>
      <c r="AQ190" s="5">
        <v>11</v>
      </c>
      <c r="AR190" s="5">
        <v>24</v>
      </c>
      <c r="AS190" s="5">
        <v>22</v>
      </c>
      <c r="AT190" s="5">
        <v>26</v>
      </c>
      <c r="AU190" s="5">
        <v>13</v>
      </c>
      <c r="AV190" s="5">
        <v>16</v>
      </c>
      <c r="AW190" s="5">
        <v>20</v>
      </c>
      <c r="AX190" s="5">
        <v>29</v>
      </c>
      <c r="AY190" s="5">
        <v>21</v>
      </c>
      <c r="AZ190" s="5">
        <v>20</v>
      </c>
      <c r="BA190" s="5">
        <v>26</v>
      </c>
      <c r="BB190" s="5">
        <v>36</v>
      </c>
      <c r="BC190" s="5">
        <v>25</v>
      </c>
      <c r="BD190" s="5">
        <v>15</v>
      </c>
      <c r="BE190" s="5">
        <v>16</v>
      </c>
      <c r="BF190" s="5">
        <v>27</v>
      </c>
      <c r="BG190" s="5">
        <v>17</v>
      </c>
      <c r="BH190" s="5">
        <v>36</v>
      </c>
      <c r="BI190" s="5">
        <v>27</v>
      </c>
      <c r="BJ190" s="5">
        <v>33</v>
      </c>
      <c r="BK190" s="5">
        <v>22</v>
      </c>
      <c r="BL190" s="5">
        <v>29</v>
      </c>
      <c r="BM190" s="5">
        <v>25</v>
      </c>
      <c r="BN190" s="5">
        <v>29</v>
      </c>
      <c r="BO190" s="5">
        <v>22</v>
      </c>
      <c r="BP190" s="5">
        <v>40</v>
      </c>
      <c r="BQ190" s="5">
        <v>27</v>
      </c>
      <c r="BR190" s="5">
        <v>43</v>
      </c>
      <c r="BS190" s="5">
        <v>37</v>
      </c>
      <c r="BT190" s="5">
        <v>26</v>
      </c>
      <c r="BU190" s="5">
        <v>19</v>
      </c>
      <c r="BV190" s="5">
        <v>38</v>
      </c>
      <c r="BW190" s="5">
        <v>23</v>
      </c>
      <c r="BX190" s="5">
        <v>27</v>
      </c>
      <c r="BY190" s="5">
        <v>17</v>
      </c>
      <c r="BZ190" s="5">
        <v>20</v>
      </c>
      <c r="CA190" s="5">
        <v>3</v>
      </c>
      <c r="CB190" s="5">
        <v>13</v>
      </c>
      <c r="CC190" s="5">
        <v>20</v>
      </c>
      <c r="CD190" s="5">
        <v>21</v>
      </c>
      <c r="CE190" s="5">
        <v>14</v>
      </c>
      <c r="CF190" s="5">
        <v>35</v>
      </c>
      <c r="CG190" s="5">
        <v>21</v>
      </c>
      <c r="CH190" s="5">
        <v>34</v>
      </c>
      <c r="CI190" s="5">
        <v>18</v>
      </c>
      <c r="CJ190">
        <v>17</v>
      </c>
      <c r="CK190">
        <v>14</v>
      </c>
      <c r="CL190">
        <v>20</v>
      </c>
      <c r="CM190">
        <v>32</v>
      </c>
      <c r="CN190" s="5">
        <v>3</v>
      </c>
    </row>
    <row r="191" spans="1:92" hidden="1" x14ac:dyDescent="0.2">
      <c r="A191" s="78" t="s">
        <v>37</v>
      </c>
      <c r="B191" t="s">
        <v>14</v>
      </c>
      <c r="C191">
        <v>282</v>
      </c>
      <c r="D191" s="5">
        <v>345</v>
      </c>
      <c r="E191" s="73">
        <v>1</v>
      </c>
      <c r="F191" s="72">
        <f>VLOOKUP(B191,遗传信息!$B:$F,5,FALSE)</f>
        <v>1</v>
      </c>
      <c r="G191" s="5">
        <v>37</v>
      </c>
      <c r="H191" s="5">
        <v>7.4</v>
      </c>
      <c r="I191" s="5">
        <v>6</v>
      </c>
      <c r="J191" s="5">
        <v>1507</v>
      </c>
      <c r="K191" s="72">
        <v>56.07</v>
      </c>
      <c r="L191" s="5">
        <v>107</v>
      </c>
      <c r="M191" s="5">
        <v>98</v>
      </c>
      <c r="N191" s="5">
        <v>115</v>
      </c>
      <c r="O191" s="5">
        <v>58</v>
      </c>
      <c r="P191" s="5">
        <v>85</v>
      </c>
      <c r="Q191" s="5">
        <v>86</v>
      </c>
      <c r="R191" s="5">
        <v>107</v>
      </c>
      <c r="S191" s="5">
        <v>75</v>
      </c>
      <c r="T191" s="5">
        <v>118</v>
      </c>
      <c r="U191" s="5">
        <v>106</v>
      </c>
      <c r="V191" s="5">
        <v>147</v>
      </c>
      <c r="W191" s="5">
        <v>106</v>
      </c>
      <c r="X191" s="5">
        <v>67</v>
      </c>
      <c r="Y191" s="5">
        <v>64</v>
      </c>
      <c r="Z191" s="5">
        <v>108</v>
      </c>
      <c r="AA191" s="5">
        <v>59</v>
      </c>
      <c r="AB191" s="5">
        <v>20</v>
      </c>
      <c r="AC191" s="5">
        <v>32</v>
      </c>
      <c r="AD191" s="5">
        <v>35</v>
      </c>
      <c r="AE191" s="5">
        <v>20</v>
      </c>
      <c r="AF191" s="5">
        <v>27</v>
      </c>
      <c r="AG191" s="5">
        <v>25</v>
      </c>
      <c r="AH191" s="5">
        <v>28</v>
      </c>
      <c r="AI191" s="5">
        <v>18</v>
      </c>
      <c r="AJ191" s="5">
        <v>23</v>
      </c>
      <c r="AK191" s="5">
        <v>32</v>
      </c>
      <c r="AL191" s="5">
        <v>34</v>
      </c>
      <c r="AM191" s="5">
        <v>26</v>
      </c>
      <c r="AN191" s="5">
        <v>9</v>
      </c>
      <c r="AO191" s="5">
        <v>15</v>
      </c>
      <c r="AP191" s="5">
        <v>23</v>
      </c>
      <c r="AQ191" s="5">
        <v>11</v>
      </c>
      <c r="AR191" s="5">
        <v>24</v>
      </c>
      <c r="AS191" s="5">
        <v>22</v>
      </c>
      <c r="AT191" s="5">
        <v>26</v>
      </c>
      <c r="AU191" s="5">
        <v>13</v>
      </c>
      <c r="AV191" s="5">
        <v>16</v>
      </c>
      <c r="AW191" s="5">
        <v>20</v>
      </c>
      <c r="AX191" s="5">
        <v>29</v>
      </c>
      <c r="AY191" s="5">
        <v>21</v>
      </c>
      <c r="AZ191" s="5">
        <v>20</v>
      </c>
      <c r="BA191" s="5">
        <v>26</v>
      </c>
      <c r="BB191" s="5">
        <v>36</v>
      </c>
      <c r="BC191" s="5">
        <v>25</v>
      </c>
      <c r="BD191" s="5">
        <v>15</v>
      </c>
      <c r="BE191" s="5">
        <v>16</v>
      </c>
      <c r="BF191" s="5">
        <v>27</v>
      </c>
      <c r="BG191" s="5">
        <v>17</v>
      </c>
      <c r="BH191" s="5">
        <v>36</v>
      </c>
      <c r="BI191" s="5">
        <v>27</v>
      </c>
      <c r="BJ191" s="5">
        <v>33</v>
      </c>
      <c r="BK191" s="5">
        <v>22</v>
      </c>
      <c r="BL191" s="5">
        <v>29</v>
      </c>
      <c r="BM191" s="5">
        <v>25</v>
      </c>
      <c r="BN191" s="5">
        <v>29</v>
      </c>
      <c r="BO191" s="5">
        <v>22</v>
      </c>
      <c r="BP191" s="5">
        <v>40</v>
      </c>
      <c r="BQ191" s="5">
        <v>27</v>
      </c>
      <c r="BR191" s="5">
        <v>43</v>
      </c>
      <c r="BS191" s="5">
        <v>37</v>
      </c>
      <c r="BT191" s="5">
        <v>26</v>
      </c>
      <c r="BU191" s="5">
        <v>19</v>
      </c>
      <c r="BV191" s="5">
        <v>38</v>
      </c>
      <c r="BW191" s="5">
        <v>23</v>
      </c>
      <c r="BX191" s="5">
        <v>27</v>
      </c>
      <c r="BY191" s="5">
        <v>17</v>
      </c>
      <c r="BZ191" s="5">
        <v>20</v>
      </c>
      <c r="CA191" s="5">
        <v>3</v>
      </c>
      <c r="CB191" s="5">
        <v>13</v>
      </c>
      <c r="CC191" s="5">
        <v>20</v>
      </c>
      <c r="CD191" s="5">
        <v>21</v>
      </c>
      <c r="CE191" s="5">
        <v>14</v>
      </c>
      <c r="CF191" s="5">
        <v>35</v>
      </c>
      <c r="CG191" s="5">
        <v>21</v>
      </c>
      <c r="CH191" s="5">
        <v>34</v>
      </c>
      <c r="CI191" s="5">
        <v>18</v>
      </c>
      <c r="CJ191">
        <v>17</v>
      </c>
      <c r="CK191">
        <v>14</v>
      </c>
      <c r="CL191">
        <v>20</v>
      </c>
      <c r="CM191">
        <v>32</v>
      </c>
      <c r="CN191" s="5">
        <v>3.7</v>
      </c>
    </row>
    <row r="192" spans="1:92" hidden="1" x14ac:dyDescent="0.2">
      <c r="A192" s="78" t="s">
        <v>37</v>
      </c>
      <c r="B192" t="s">
        <v>14</v>
      </c>
      <c r="C192">
        <v>282</v>
      </c>
      <c r="D192" s="5">
        <v>402</v>
      </c>
      <c r="E192" s="73">
        <v>1</v>
      </c>
      <c r="F192" s="72">
        <f>VLOOKUP(B192,遗传信息!$B:$F,5,FALSE)</f>
        <v>1</v>
      </c>
      <c r="G192" s="5">
        <v>37</v>
      </c>
      <c r="H192" s="5">
        <v>7.4</v>
      </c>
      <c r="I192" s="5">
        <v>6</v>
      </c>
      <c r="J192" s="5">
        <v>1507</v>
      </c>
      <c r="K192" s="72">
        <v>56.07</v>
      </c>
      <c r="L192" s="5">
        <v>107</v>
      </c>
      <c r="M192" s="5">
        <v>98</v>
      </c>
      <c r="N192" s="5">
        <v>115</v>
      </c>
      <c r="O192" s="5">
        <v>58</v>
      </c>
      <c r="P192" s="5">
        <v>85</v>
      </c>
      <c r="Q192" s="5">
        <v>86</v>
      </c>
      <c r="R192" s="5">
        <v>107</v>
      </c>
      <c r="S192" s="5">
        <v>75</v>
      </c>
      <c r="T192" s="5">
        <v>118</v>
      </c>
      <c r="U192" s="5">
        <v>106</v>
      </c>
      <c r="V192" s="5">
        <v>147</v>
      </c>
      <c r="W192" s="5">
        <v>106</v>
      </c>
      <c r="X192" s="5">
        <v>67</v>
      </c>
      <c r="Y192" s="5">
        <v>64</v>
      </c>
      <c r="Z192" s="5">
        <v>108</v>
      </c>
      <c r="AA192" s="5">
        <v>59</v>
      </c>
      <c r="AB192" s="5">
        <v>20</v>
      </c>
      <c r="AC192" s="5">
        <v>32</v>
      </c>
      <c r="AD192" s="5">
        <v>35</v>
      </c>
      <c r="AE192" s="5">
        <v>20</v>
      </c>
      <c r="AF192" s="5">
        <v>27</v>
      </c>
      <c r="AG192" s="5">
        <v>25</v>
      </c>
      <c r="AH192" s="5">
        <v>28</v>
      </c>
      <c r="AI192" s="5">
        <v>18</v>
      </c>
      <c r="AJ192" s="5">
        <v>23</v>
      </c>
      <c r="AK192" s="5">
        <v>32</v>
      </c>
      <c r="AL192" s="5">
        <v>34</v>
      </c>
      <c r="AM192" s="5">
        <v>26</v>
      </c>
      <c r="AN192" s="5">
        <v>9</v>
      </c>
      <c r="AO192" s="5">
        <v>15</v>
      </c>
      <c r="AP192" s="5">
        <v>23</v>
      </c>
      <c r="AQ192" s="5">
        <v>11</v>
      </c>
      <c r="AR192" s="5">
        <v>24</v>
      </c>
      <c r="AS192" s="5">
        <v>22</v>
      </c>
      <c r="AT192" s="5">
        <v>26</v>
      </c>
      <c r="AU192" s="5">
        <v>13</v>
      </c>
      <c r="AV192" s="5">
        <v>16</v>
      </c>
      <c r="AW192" s="5">
        <v>20</v>
      </c>
      <c r="AX192" s="5">
        <v>29</v>
      </c>
      <c r="AY192" s="5">
        <v>21</v>
      </c>
      <c r="AZ192" s="5">
        <v>20</v>
      </c>
      <c r="BA192" s="5">
        <v>26</v>
      </c>
      <c r="BB192" s="5">
        <v>36</v>
      </c>
      <c r="BC192" s="5">
        <v>25</v>
      </c>
      <c r="BD192" s="5">
        <v>15</v>
      </c>
      <c r="BE192" s="5">
        <v>16</v>
      </c>
      <c r="BF192" s="5">
        <v>27</v>
      </c>
      <c r="BG192" s="5">
        <v>17</v>
      </c>
      <c r="BH192" s="5">
        <v>36</v>
      </c>
      <c r="BI192" s="5">
        <v>27</v>
      </c>
      <c r="BJ192" s="5">
        <v>33</v>
      </c>
      <c r="BK192" s="5">
        <v>22</v>
      </c>
      <c r="BL192" s="5">
        <v>29</v>
      </c>
      <c r="BM192" s="5">
        <v>25</v>
      </c>
      <c r="BN192" s="5">
        <v>29</v>
      </c>
      <c r="BO192" s="5">
        <v>22</v>
      </c>
      <c r="BP192" s="5">
        <v>40</v>
      </c>
      <c r="BQ192" s="5">
        <v>27</v>
      </c>
      <c r="BR192" s="5">
        <v>43</v>
      </c>
      <c r="BS192" s="5">
        <v>37</v>
      </c>
      <c r="BT192" s="5">
        <v>26</v>
      </c>
      <c r="BU192" s="5">
        <v>19</v>
      </c>
      <c r="BV192" s="5">
        <v>38</v>
      </c>
      <c r="BW192" s="5">
        <v>23</v>
      </c>
      <c r="BX192" s="5">
        <v>27</v>
      </c>
      <c r="BY192" s="5">
        <v>17</v>
      </c>
      <c r="BZ192" s="5">
        <v>20</v>
      </c>
      <c r="CA192" s="5">
        <v>3</v>
      </c>
      <c r="CB192" s="5">
        <v>13</v>
      </c>
      <c r="CC192" s="5">
        <v>20</v>
      </c>
      <c r="CD192" s="5">
        <v>21</v>
      </c>
      <c r="CE192" s="5">
        <v>14</v>
      </c>
      <c r="CF192" s="5">
        <v>35</v>
      </c>
      <c r="CG192" s="5">
        <v>21</v>
      </c>
      <c r="CH192" s="5">
        <v>34</v>
      </c>
      <c r="CI192" s="5">
        <v>18</v>
      </c>
      <c r="CJ192">
        <v>17</v>
      </c>
      <c r="CK192">
        <v>14</v>
      </c>
      <c r="CL192">
        <v>20</v>
      </c>
      <c r="CM192">
        <v>32</v>
      </c>
      <c r="CN192" s="5">
        <v>4.4000000000000004</v>
      </c>
    </row>
    <row r="193" spans="1:92" hidden="1" x14ac:dyDescent="0.2">
      <c r="A193" s="78" t="s">
        <v>37</v>
      </c>
      <c r="B193" t="s">
        <v>14</v>
      </c>
      <c r="C193">
        <v>282</v>
      </c>
      <c r="D193" s="5">
        <v>460</v>
      </c>
      <c r="E193" s="73">
        <v>1</v>
      </c>
      <c r="F193" s="72">
        <f>VLOOKUP(B193,遗传信息!$B:$F,5,FALSE)</f>
        <v>1</v>
      </c>
      <c r="G193" s="5">
        <v>37</v>
      </c>
      <c r="H193" s="5">
        <v>7.4</v>
      </c>
      <c r="I193" s="5">
        <v>6</v>
      </c>
      <c r="J193" s="5">
        <v>1507</v>
      </c>
      <c r="K193" s="72">
        <v>56.07</v>
      </c>
      <c r="L193" s="5">
        <v>107</v>
      </c>
      <c r="M193" s="5">
        <v>98</v>
      </c>
      <c r="N193" s="5">
        <v>115</v>
      </c>
      <c r="O193" s="5">
        <v>58</v>
      </c>
      <c r="P193" s="5">
        <v>85</v>
      </c>
      <c r="Q193" s="5">
        <v>86</v>
      </c>
      <c r="R193" s="5">
        <v>107</v>
      </c>
      <c r="S193" s="5">
        <v>75</v>
      </c>
      <c r="T193" s="5">
        <v>118</v>
      </c>
      <c r="U193" s="5">
        <v>106</v>
      </c>
      <c r="V193" s="5">
        <v>147</v>
      </c>
      <c r="W193" s="5">
        <v>106</v>
      </c>
      <c r="X193" s="5">
        <v>67</v>
      </c>
      <c r="Y193" s="5">
        <v>64</v>
      </c>
      <c r="Z193" s="5">
        <v>108</v>
      </c>
      <c r="AA193" s="5">
        <v>59</v>
      </c>
      <c r="AB193" s="5">
        <v>20</v>
      </c>
      <c r="AC193" s="5">
        <v>32</v>
      </c>
      <c r="AD193" s="5">
        <v>35</v>
      </c>
      <c r="AE193" s="5">
        <v>20</v>
      </c>
      <c r="AF193" s="5">
        <v>27</v>
      </c>
      <c r="AG193" s="5">
        <v>25</v>
      </c>
      <c r="AH193" s="5">
        <v>28</v>
      </c>
      <c r="AI193" s="5">
        <v>18</v>
      </c>
      <c r="AJ193" s="5">
        <v>23</v>
      </c>
      <c r="AK193" s="5">
        <v>32</v>
      </c>
      <c r="AL193" s="5">
        <v>34</v>
      </c>
      <c r="AM193" s="5">
        <v>26</v>
      </c>
      <c r="AN193" s="5">
        <v>9</v>
      </c>
      <c r="AO193" s="5">
        <v>15</v>
      </c>
      <c r="AP193" s="5">
        <v>23</v>
      </c>
      <c r="AQ193" s="5">
        <v>11</v>
      </c>
      <c r="AR193" s="5">
        <v>24</v>
      </c>
      <c r="AS193" s="5">
        <v>22</v>
      </c>
      <c r="AT193" s="5">
        <v>26</v>
      </c>
      <c r="AU193" s="5">
        <v>13</v>
      </c>
      <c r="AV193" s="5">
        <v>16</v>
      </c>
      <c r="AW193" s="5">
        <v>20</v>
      </c>
      <c r="AX193" s="5">
        <v>29</v>
      </c>
      <c r="AY193" s="5">
        <v>21</v>
      </c>
      <c r="AZ193" s="5">
        <v>20</v>
      </c>
      <c r="BA193" s="5">
        <v>26</v>
      </c>
      <c r="BB193" s="5">
        <v>36</v>
      </c>
      <c r="BC193" s="5">
        <v>25</v>
      </c>
      <c r="BD193" s="5">
        <v>15</v>
      </c>
      <c r="BE193" s="5">
        <v>16</v>
      </c>
      <c r="BF193" s="5">
        <v>27</v>
      </c>
      <c r="BG193" s="5">
        <v>17</v>
      </c>
      <c r="BH193" s="5">
        <v>36</v>
      </c>
      <c r="BI193" s="5">
        <v>27</v>
      </c>
      <c r="BJ193" s="5">
        <v>33</v>
      </c>
      <c r="BK193" s="5">
        <v>22</v>
      </c>
      <c r="BL193" s="5">
        <v>29</v>
      </c>
      <c r="BM193" s="5">
        <v>25</v>
      </c>
      <c r="BN193" s="5">
        <v>29</v>
      </c>
      <c r="BO193" s="5">
        <v>22</v>
      </c>
      <c r="BP193" s="5">
        <v>40</v>
      </c>
      <c r="BQ193" s="5">
        <v>27</v>
      </c>
      <c r="BR193" s="5">
        <v>43</v>
      </c>
      <c r="BS193" s="5">
        <v>37</v>
      </c>
      <c r="BT193" s="5">
        <v>26</v>
      </c>
      <c r="BU193" s="5">
        <v>19</v>
      </c>
      <c r="BV193" s="5">
        <v>38</v>
      </c>
      <c r="BW193" s="5">
        <v>23</v>
      </c>
      <c r="BX193" s="5">
        <v>27</v>
      </c>
      <c r="BY193" s="5">
        <v>17</v>
      </c>
      <c r="BZ193" s="5">
        <v>20</v>
      </c>
      <c r="CA193" s="5">
        <v>3</v>
      </c>
      <c r="CB193" s="5">
        <v>13</v>
      </c>
      <c r="CC193" s="5">
        <v>20</v>
      </c>
      <c r="CD193" s="5">
        <v>21</v>
      </c>
      <c r="CE193" s="5">
        <v>14</v>
      </c>
      <c r="CF193" s="5">
        <v>35</v>
      </c>
      <c r="CG193" s="5">
        <v>21</v>
      </c>
      <c r="CH193" s="5">
        <v>34</v>
      </c>
      <c r="CI193" s="5">
        <v>18</v>
      </c>
      <c r="CJ193">
        <v>17</v>
      </c>
      <c r="CK193">
        <v>14</v>
      </c>
      <c r="CL193">
        <v>20</v>
      </c>
      <c r="CM193">
        <v>32</v>
      </c>
      <c r="CN193" s="5">
        <v>5.0999999999999996</v>
      </c>
    </row>
    <row r="194" spans="1:92" x14ac:dyDescent="0.2">
      <c r="A194" t="s">
        <v>15</v>
      </c>
      <c r="B194" t="s">
        <v>17</v>
      </c>
      <c r="C194">
        <v>254</v>
      </c>
      <c r="D194" s="5">
        <v>2</v>
      </c>
      <c r="E194" s="72">
        <v>0</v>
      </c>
      <c r="F194" s="72">
        <f>VLOOKUP(B194,遗传信息!$B:$F,5,FALSE)</f>
        <v>0</v>
      </c>
      <c r="G194" s="72">
        <v>25</v>
      </c>
      <c r="H194" s="5">
        <v>7.2</v>
      </c>
      <c r="I194" s="5">
        <v>6</v>
      </c>
      <c r="J194" s="5">
        <v>1467</v>
      </c>
      <c r="K194" s="72">
        <v>61.68</v>
      </c>
      <c r="L194" s="5">
        <v>99</v>
      </c>
      <c r="M194" s="5">
        <v>93</v>
      </c>
      <c r="N194" s="5">
        <v>107</v>
      </c>
      <c r="O194" s="5">
        <v>72</v>
      </c>
      <c r="P194" s="5">
        <v>79</v>
      </c>
      <c r="Q194" s="5">
        <v>66</v>
      </c>
      <c r="R194" s="5">
        <v>90</v>
      </c>
      <c r="S194" s="5">
        <v>74</v>
      </c>
      <c r="T194" s="5">
        <v>114</v>
      </c>
      <c r="U194" s="5">
        <v>97</v>
      </c>
      <c r="V194" s="5">
        <v>158</v>
      </c>
      <c r="W194" s="5">
        <v>98</v>
      </c>
      <c r="X194" s="5">
        <v>79</v>
      </c>
      <c r="Y194" s="5">
        <v>53</v>
      </c>
      <c r="Z194" s="5">
        <v>111</v>
      </c>
      <c r="AA194" s="5">
        <v>62</v>
      </c>
      <c r="AB194" s="5">
        <v>18</v>
      </c>
      <c r="AC194" s="5">
        <v>26</v>
      </c>
      <c r="AD194" s="5">
        <v>31</v>
      </c>
      <c r="AE194" s="5">
        <v>24</v>
      </c>
      <c r="AF194" s="5">
        <v>24</v>
      </c>
      <c r="AG194" s="5">
        <v>23</v>
      </c>
      <c r="AH194" s="5">
        <v>25</v>
      </c>
      <c r="AI194" s="5">
        <v>21</v>
      </c>
      <c r="AJ194" s="5">
        <v>25</v>
      </c>
      <c r="AK194" s="5">
        <v>27</v>
      </c>
      <c r="AL194" s="5">
        <v>28</v>
      </c>
      <c r="AM194" s="5">
        <v>27</v>
      </c>
      <c r="AN194" s="5">
        <v>18</v>
      </c>
      <c r="AO194" s="5">
        <v>11</v>
      </c>
      <c r="AP194" s="5">
        <v>25</v>
      </c>
      <c r="AQ194" s="5">
        <v>18</v>
      </c>
      <c r="AR194" s="5">
        <v>20</v>
      </c>
      <c r="AS194" s="5">
        <v>21</v>
      </c>
      <c r="AT194" s="5">
        <v>23</v>
      </c>
      <c r="AU194" s="5">
        <v>15</v>
      </c>
      <c r="AV194" s="5">
        <v>14</v>
      </c>
      <c r="AW194" s="5">
        <v>10</v>
      </c>
      <c r="AX194" s="5">
        <v>17</v>
      </c>
      <c r="AY194" s="5">
        <v>25</v>
      </c>
      <c r="AZ194" s="5">
        <v>21</v>
      </c>
      <c r="BA194" s="5">
        <v>18</v>
      </c>
      <c r="BB194" s="5">
        <v>31</v>
      </c>
      <c r="BC194" s="5">
        <v>20</v>
      </c>
      <c r="BD194" s="5">
        <v>16</v>
      </c>
      <c r="BE194" s="5">
        <v>9</v>
      </c>
      <c r="BF194" s="5">
        <v>32</v>
      </c>
      <c r="BG194" s="5">
        <v>17</v>
      </c>
      <c r="BH194" s="5">
        <v>33</v>
      </c>
      <c r="BI194" s="5">
        <v>24</v>
      </c>
      <c r="BJ194" s="5">
        <v>31</v>
      </c>
      <c r="BK194" s="5">
        <v>26</v>
      </c>
      <c r="BL194" s="5">
        <v>29</v>
      </c>
      <c r="BM194" s="5">
        <v>19</v>
      </c>
      <c r="BN194" s="5">
        <v>28</v>
      </c>
      <c r="BO194" s="5">
        <v>21</v>
      </c>
      <c r="BP194" s="5">
        <v>37</v>
      </c>
      <c r="BQ194" s="5">
        <v>31</v>
      </c>
      <c r="BR194" s="5">
        <v>56</v>
      </c>
      <c r="BS194" s="5">
        <v>34</v>
      </c>
      <c r="BT194" s="5">
        <v>20</v>
      </c>
      <c r="BU194" s="5">
        <v>24</v>
      </c>
      <c r="BV194" s="5">
        <v>33</v>
      </c>
      <c r="BW194" s="5">
        <v>20</v>
      </c>
      <c r="BX194" s="5">
        <v>28</v>
      </c>
      <c r="BY194" s="5">
        <v>22</v>
      </c>
      <c r="BZ194" s="5">
        <v>22</v>
      </c>
      <c r="CA194" s="5">
        <v>7</v>
      </c>
      <c r="CB194" s="5">
        <v>12</v>
      </c>
      <c r="CC194" s="5">
        <v>24</v>
      </c>
      <c r="CD194" s="5">
        <v>20</v>
      </c>
      <c r="CE194" s="5">
        <v>7</v>
      </c>
      <c r="CF194" s="5">
        <v>30</v>
      </c>
      <c r="CG194" s="5">
        <v>20</v>
      </c>
      <c r="CH194" s="5">
        <v>43</v>
      </c>
      <c r="CI194" s="5">
        <v>17</v>
      </c>
      <c r="CJ194">
        <v>25</v>
      </c>
      <c r="CK194">
        <v>9</v>
      </c>
      <c r="CL194">
        <v>21</v>
      </c>
      <c r="CM194">
        <v>26</v>
      </c>
      <c r="CN194" s="5">
        <v>1.24</v>
      </c>
    </row>
    <row r="195" spans="1:92" x14ac:dyDescent="0.2">
      <c r="A195" t="s">
        <v>15</v>
      </c>
      <c r="B195" t="s">
        <v>17</v>
      </c>
      <c r="C195">
        <v>254</v>
      </c>
      <c r="D195" s="5">
        <v>4</v>
      </c>
      <c r="E195" s="72">
        <v>0</v>
      </c>
      <c r="F195" s="72">
        <f>VLOOKUP(B195,遗传信息!$B:$F,5,FALSE)</f>
        <v>0</v>
      </c>
      <c r="G195" s="72">
        <v>25</v>
      </c>
      <c r="H195" s="5">
        <v>7.2</v>
      </c>
      <c r="I195" s="5">
        <v>6</v>
      </c>
      <c r="J195" s="5">
        <v>1467</v>
      </c>
      <c r="K195" s="72">
        <v>61.68</v>
      </c>
      <c r="L195" s="5">
        <v>99</v>
      </c>
      <c r="M195" s="5">
        <v>93</v>
      </c>
      <c r="N195" s="5">
        <v>107</v>
      </c>
      <c r="O195" s="5">
        <v>72</v>
      </c>
      <c r="P195" s="5">
        <v>79</v>
      </c>
      <c r="Q195" s="5">
        <v>66</v>
      </c>
      <c r="R195" s="5">
        <v>90</v>
      </c>
      <c r="S195" s="5">
        <v>74</v>
      </c>
      <c r="T195" s="5">
        <v>114</v>
      </c>
      <c r="U195" s="5">
        <v>97</v>
      </c>
      <c r="V195" s="5">
        <v>158</v>
      </c>
      <c r="W195" s="5">
        <v>98</v>
      </c>
      <c r="X195" s="5">
        <v>79</v>
      </c>
      <c r="Y195" s="5">
        <v>53</v>
      </c>
      <c r="Z195" s="5">
        <v>111</v>
      </c>
      <c r="AA195" s="5">
        <v>62</v>
      </c>
      <c r="AB195" s="5">
        <v>18</v>
      </c>
      <c r="AC195" s="5">
        <v>26</v>
      </c>
      <c r="AD195" s="5">
        <v>31</v>
      </c>
      <c r="AE195" s="5">
        <v>24</v>
      </c>
      <c r="AF195" s="5">
        <v>24</v>
      </c>
      <c r="AG195" s="5">
        <v>23</v>
      </c>
      <c r="AH195" s="5">
        <v>25</v>
      </c>
      <c r="AI195" s="5">
        <v>21</v>
      </c>
      <c r="AJ195" s="5">
        <v>25</v>
      </c>
      <c r="AK195" s="5">
        <v>27</v>
      </c>
      <c r="AL195" s="5">
        <v>28</v>
      </c>
      <c r="AM195" s="5">
        <v>27</v>
      </c>
      <c r="AN195" s="5">
        <v>18</v>
      </c>
      <c r="AO195" s="5">
        <v>11</v>
      </c>
      <c r="AP195" s="5">
        <v>25</v>
      </c>
      <c r="AQ195" s="5">
        <v>18</v>
      </c>
      <c r="AR195" s="5">
        <v>20</v>
      </c>
      <c r="AS195" s="5">
        <v>21</v>
      </c>
      <c r="AT195" s="5">
        <v>23</v>
      </c>
      <c r="AU195" s="5">
        <v>15</v>
      </c>
      <c r="AV195" s="5">
        <v>14</v>
      </c>
      <c r="AW195" s="5">
        <v>10</v>
      </c>
      <c r="AX195" s="5">
        <v>17</v>
      </c>
      <c r="AY195" s="5">
        <v>25</v>
      </c>
      <c r="AZ195" s="5">
        <v>21</v>
      </c>
      <c r="BA195" s="5">
        <v>18</v>
      </c>
      <c r="BB195" s="5">
        <v>31</v>
      </c>
      <c r="BC195" s="5">
        <v>20</v>
      </c>
      <c r="BD195" s="5">
        <v>16</v>
      </c>
      <c r="BE195" s="5">
        <v>9</v>
      </c>
      <c r="BF195" s="5">
        <v>32</v>
      </c>
      <c r="BG195" s="5">
        <v>17</v>
      </c>
      <c r="BH195" s="5">
        <v>33</v>
      </c>
      <c r="BI195" s="5">
        <v>24</v>
      </c>
      <c r="BJ195" s="5">
        <v>31</v>
      </c>
      <c r="BK195" s="5">
        <v>26</v>
      </c>
      <c r="BL195" s="5">
        <v>29</v>
      </c>
      <c r="BM195" s="5">
        <v>19</v>
      </c>
      <c r="BN195" s="5">
        <v>28</v>
      </c>
      <c r="BO195" s="5">
        <v>21</v>
      </c>
      <c r="BP195" s="5">
        <v>37</v>
      </c>
      <c r="BQ195" s="5">
        <v>31</v>
      </c>
      <c r="BR195" s="5">
        <v>56</v>
      </c>
      <c r="BS195" s="5">
        <v>34</v>
      </c>
      <c r="BT195" s="5">
        <v>20</v>
      </c>
      <c r="BU195" s="5">
        <v>24</v>
      </c>
      <c r="BV195" s="5">
        <v>33</v>
      </c>
      <c r="BW195" s="5">
        <v>20</v>
      </c>
      <c r="BX195" s="5">
        <v>28</v>
      </c>
      <c r="BY195" s="5">
        <v>22</v>
      </c>
      <c r="BZ195" s="5">
        <v>22</v>
      </c>
      <c r="CA195" s="5">
        <v>7</v>
      </c>
      <c r="CB195" s="5">
        <v>12</v>
      </c>
      <c r="CC195" s="5">
        <v>24</v>
      </c>
      <c r="CD195" s="5">
        <v>20</v>
      </c>
      <c r="CE195" s="5">
        <v>7</v>
      </c>
      <c r="CF195" s="5">
        <v>30</v>
      </c>
      <c r="CG195" s="5">
        <v>20</v>
      </c>
      <c r="CH195" s="5">
        <v>43</v>
      </c>
      <c r="CI195" s="5">
        <v>17</v>
      </c>
      <c r="CJ195">
        <v>25</v>
      </c>
      <c r="CK195">
        <v>9</v>
      </c>
      <c r="CL195">
        <v>21</v>
      </c>
      <c r="CM195">
        <v>26</v>
      </c>
      <c r="CN195" s="5">
        <v>2.48</v>
      </c>
    </row>
    <row r="196" spans="1:92" x14ac:dyDescent="0.2">
      <c r="A196" t="s">
        <v>15</v>
      </c>
      <c r="B196" t="s">
        <v>17</v>
      </c>
      <c r="C196">
        <v>254</v>
      </c>
      <c r="D196" s="5">
        <v>6</v>
      </c>
      <c r="E196" s="72">
        <v>0</v>
      </c>
      <c r="F196" s="72">
        <f>VLOOKUP(B196,遗传信息!$B:$F,5,FALSE)</f>
        <v>0</v>
      </c>
      <c r="G196" s="72">
        <v>25</v>
      </c>
      <c r="H196" s="5">
        <v>7.2</v>
      </c>
      <c r="I196" s="5">
        <v>6</v>
      </c>
      <c r="J196" s="5">
        <v>1467</v>
      </c>
      <c r="K196" s="72">
        <v>61.68</v>
      </c>
      <c r="L196" s="5">
        <v>99</v>
      </c>
      <c r="M196" s="5">
        <v>93</v>
      </c>
      <c r="N196" s="5">
        <v>107</v>
      </c>
      <c r="O196" s="5">
        <v>72</v>
      </c>
      <c r="P196" s="5">
        <v>79</v>
      </c>
      <c r="Q196" s="5">
        <v>66</v>
      </c>
      <c r="R196" s="5">
        <v>90</v>
      </c>
      <c r="S196" s="5">
        <v>74</v>
      </c>
      <c r="T196" s="5">
        <v>114</v>
      </c>
      <c r="U196" s="5">
        <v>97</v>
      </c>
      <c r="V196" s="5">
        <v>158</v>
      </c>
      <c r="W196" s="5">
        <v>98</v>
      </c>
      <c r="X196" s="5">
        <v>79</v>
      </c>
      <c r="Y196" s="5">
        <v>53</v>
      </c>
      <c r="Z196" s="5">
        <v>111</v>
      </c>
      <c r="AA196" s="5">
        <v>62</v>
      </c>
      <c r="AB196" s="5">
        <v>18</v>
      </c>
      <c r="AC196" s="5">
        <v>26</v>
      </c>
      <c r="AD196" s="5">
        <v>31</v>
      </c>
      <c r="AE196" s="5">
        <v>24</v>
      </c>
      <c r="AF196" s="5">
        <v>24</v>
      </c>
      <c r="AG196" s="5">
        <v>23</v>
      </c>
      <c r="AH196" s="5">
        <v>25</v>
      </c>
      <c r="AI196" s="5">
        <v>21</v>
      </c>
      <c r="AJ196" s="5">
        <v>25</v>
      </c>
      <c r="AK196" s="5">
        <v>27</v>
      </c>
      <c r="AL196" s="5">
        <v>28</v>
      </c>
      <c r="AM196" s="5">
        <v>27</v>
      </c>
      <c r="AN196" s="5">
        <v>18</v>
      </c>
      <c r="AO196" s="5">
        <v>11</v>
      </c>
      <c r="AP196" s="5">
        <v>25</v>
      </c>
      <c r="AQ196" s="5">
        <v>18</v>
      </c>
      <c r="AR196" s="5">
        <v>20</v>
      </c>
      <c r="AS196" s="5">
        <v>21</v>
      </c>
      <c r="AT196" s="5">
        <v>23</v>
      </c>
      <c r="AU196" s="5">
        <v>15</v>
      </c>
      <c r="AV196" s="5">
        <v>14</v>
      </c>
      <c r="AW196" s="5">
        <v>10</v>
      </c>
      <c r="AX196" s="5">
        <v>17</v>
      </c>
      <c r="AY196" s="5">
        <v>25</v>
      </c>
      <c r="AZ196" s="5">
        <v>21</v>
      </c>
      <c r="BA196" s="5">
        <v>18</v>
      </c>
      <c r="BB196" s="5">
        <v>31</v>
      </c>
      <c r="BC196" s="5">
        <v>20</v>
      </c>
      <c r="BD196" s="5">
        <v>16</v>
      </c>
      <c r="BE196" s="5">
        <v>9</v>
      </c>
      <c r="BF196" s="5">
        <v>32</v>
      </c>
      <c r="BG196" s="5">
        <v>17</v>
      </c>
      <c r="BH196" s="5">
        <v>33</v>
      </c>
      <c r="BI196" s="5">
        <v>24</v>
      </c>
      <c r="BJ196" s="5">
        <v>31</v>
      </c>
      <c r="BK196" s="5">
        <v>26</v>
      </c>
      <c r="BL196" s="5">
        <v>29</v>
      </c>
      <c r="BM196" s="5">
        <v>19</v>
      </c>
      <c r="BN196" s="5">
        <v>28</v>
      </c>
      <c r="BO196" s="5">
        <v>21</v>
      </c>
      <c r="BP196" s="5">
        <v>37</v>
      </c>
      <c r="BQ196" s="5">
        <v>31</v>
      </c>
      <c r="BR196" s="5">
        <v>56</v>
      </c>
      <c r="BS196" s="5">
        <v>34</v>
      </c>
      <c r="BT196" s="5">
        <v>20</v>
      </c>
      <c r="BU196" s="5">
        <v>24</v>
      </c>
      <c r="BV196" s="5">
        <v>33</v>
      </c>
      <c r="BW196" s="5">
        <v>20</v>
      </c>
      <c r="BX196" s="5">
        <v>28</v>
      </c>
      <c r="BY196" s="5">
        <v>22</v>
      </c>
      <c r="BZ196" s="5">
        <v>22</v>
      </c>
      <c r="CA196" s="5">
        <v>7</v>
      </c>
      <c r="CB196" s="5">
        <v>12</v>
      </c>
      <c r="CC196" s="5">
        <v>24</v>
      </c>
      <c r="CD196" s="5">
        <v>20</v>
      </c>
      <c r="CE196" s="5">
        <v>7</v>
      </c>
      <c r="CF196" s="5">
        <v>30</v>
      </c>
      <c r="CG196" s="5">
        <v>20</v>
      </c>
      <c r="CH196" s="5">
        <v>43</v>
      </c>
      <c r="CI196" s="5">
        <v>17</v>
      </c>
      <c r="CJ196">
        <v>25</v>
      </c>
      <c r="CK196">
        <v>9</v>
      </c>
      <c r="CL196">
        <v>21</v>
      </c>
      <c r="CM196">
        <v>26</v>
      </c>
      <c r="CN196" s="5">
        <v>3.7199999999999998</v>
      </c>
    </row>
    <row r="197" spans="1:92" x14ac:dyDescent="0.2">
      <c r="A197" t="s">
        <v>15</v>
      </c>
      <c r="B197" t="s">
        <v>17</v>
      </c>
      <c r="C197">
        <v>254</v>
      </c>
      <c r="D197" s="5">
        <v>8</v>
      </c>
      <c r="E197" s="72">
        <v>0</v>
      </c>
      <c r="F197" s="72">
        <f>VLOOKUP(B197,遗传信息!$B:$F,5,FALSE)</f>
        <v>0</v>
      </c>
      <c r="G197" s="72">
        <v>25</v>
      </c>
      <c r="H197" s="5">
        <v>7.2</v>
      </c>
      <c r="I197" s="5">
        <v>6</v>
      </c>
      <c r="J197" s="5">
        <v>1467</v>
      </c>
      <c r="K197" s="72">
        <v>61.68</v>
      </c>
      <c r="L197" s="5">
        <v>99</v>
      </c>
      <c r="M197" s="5">
        <v>93</v>
      </c>
      <c r="N197" s="5">
        <v>107</v>
      </c>
      <c r="O197" s="5">
        <v>72</v>
      </c>
      <c r="P197" s="5">
        <v>79</v>
      </c>
      <c r="Q197" s="5">
        <v>66</v>
      </c>
      <c r="R197" s="5">
        <v>90</v>
      </c>
      <c r="S197" s="5">
        <v>74</v>
      </c>
      <c r="T197" s="5">
        <v>114</v>
      </c>
      <c r="U197" s="5">
        <v>97</v>
      </c>
      <c r="V197" s="5">
        <v>158</v>
      </c>
      <c r="W197" s="5">
        <v>98</v>
      </c>
      <c r="X197" s="5">
        <v>79</v>
      </c>
      <c r="Y197" s="5">
        <v>53</v>
      </c>
      <c r="Z197" s="5">
        <v>111</v>
      </c>
      <c r="AA197" s="5">
        <v>62</v>
      </c>
      <c r="AB197" s="5">
        <v>18</v>
      </c>
      <c r="AC197" s="5">
        <v>26</v>
      </c>
      <c r="AD197" s="5">
        <v>31</v>
      </c>
      <c r="AE197" s="5">
        <v>24</v>
      </c>
      <c r="AF197" s="5">
        <v>24</v>
      </c>
      <c r="AG197" s="5">
        <v>23</v>
      </c>
      <c r="AH197" s="5">
        <v>25</v>
      </c>
      <c r="AI197" s="5">
        <v>21</v>
      </c>
      <c r="AJ197" s="5">
        <v>25</v>
      </c>
      <c r="AK197" s="5">
        <v>27</v>
      </c>
      <c r="AL197" s="5">
        <v>28</v>
      </c>
      <c r="AM197" s="5">
        <v>27</v>
      </c>
      <c r="AN197" s="5">
        <v>18</v>
      </c>
      <c r="AO197" s="5">
        <v>11</v>
      </c>
      <c r="AP197" s="5">
        <v>25</v>
      </c>
      <c r="AQ197" s="5">
        <v>18</v>
      </c>
      <c r="AR197" s="5">
        <v>20</v>
      </c>
      <c r="AS197" s="5">
        <v>21</v>
      </c>
      <c r="AT197" s="5">
        <v>23</v>
      </c>
      <c r="AU197" s="5">
        <v>15</v>
      </c>
      <c r="AV197" s="5">
        <v>14</v>
      </c>
      <c r="AW197" s="5">
        <v>10</v>
      </c>
      <c r="AX197" s="5">
        <v>17</v>
      </c>
      <c r="AY197" s="5">
        <v>25</v>
      </c>
      <c r="AZ197" s="5">
        <v>21</v>
      </c>
      <c r="BA197" s="5">
        <v>18</v>
      </c>
      <c r="BB197" s="5">
        <v>31</v>
      </c>
      <c r="BC197" s="5">
        <v>20</v>
      </c>
      <c r="BD197" s="5">
        <v>16</v>
      </c>
      <c r="BE197" s="5">
        <v>9</v>
      </c>
      <c r="BF197" s="5">
        <v>32</v>
      </c>
      <c r="BG197" s="5">
        <v>17</v>
      </c>
      <c r="BH197" s="5">
        <v>33</v>
      </c>
      <c r="BI197" s="5">
        <v>24</v>
      </c>
      <c r="BJ197" s="5">
        <v>31</v>
      </c>
      <c r="BK197" s="5">
        <v>26</v>
      </c>
      <c r="BL197" s="5">
        <v>29</v>
      </c>
      <c r="BM197" s="5">
        <v>19</v>
      </c>
      <c r="BN197" s="5">
        <v>28</v>
      </c>
      <c r="BO197" s="5">
        <v>21</v>
      </c>
      <c r="BP197" s="5">
        <v>37</v>
      </c>
      <c r="BQ197" s="5">
        <v>31</v>
      </c>
      <c r="BR197" s="5">
        <v>56</v>
      </c>
      <c r="BS197" s="5">
        <v>34</v>
      </c>
      <c r="BT197" s="5">
        <v>20</v>
      </c>
      <c r="BU197" s="5">
        <v>24</v>
      </c>
      <c r="BV197" s="5">
        <v>33</v>
      </c>
      <c r="BW197" s="5">
        <v>20</v>
      </c>
      <c r="BX197" s="5">
        <v>28</v>
      </c>
      <c r="BY197" s="5">
        <v>22</v>
      </c>
      <c r="BZ197" s="5">
        <v>22</v>
      </c>
      <c r="CA197" s="5">
        <v>7</v>
      </c>
      <c r="CB197" s="5">
        <v>12</v>
      </c>
      <c r="CC197" s="5">
        <v>24</v>
      </c>
      <c r="CD197" s="5">
        <v>20</v>
      </c>
      <c r="CE197" s="5">
        <v>7</v>
      </c>
      <c r="CF197" s="5">
        <v>30</v>
      </c>
      <c r="CG197" s="5">
        <v>20</v>
      </c>
      <c r="CH197" s="5">
        <v>43</v>
      </c>
      <c r="CI197" s="5">
        <v>17</v>
      </c>
      <c r="CJ197">
        <v>25</v>
      </c>
      <c r="CK197">
        <v>9</v>
      </c>
      <c r="CL197">
        <v>21</v>
      </c>
      <c r="CM197">
        <v>26</v>
      </c>
      <c r="CN197" s="5">
        <v>4.96</v>
      </c>
    </row>
    <row r="198" spans="1:92" x14ac:dyDescent="0.2">
      <c r="A198" t="s">
        <v>28</v>
      </c>
      <c r="B198" t="s">
        <v>51</v>
      </c>
      <c r="C198">
        <v>254</v>
      </c>
      <c r="D198" s="5">
        <v>2</v>
      </c>
      <c r="E198" s="72">
        <v>0</v>
      </c>
      <c r="F198" s="72">
        <f>VLOOKUP(B198,遗传信息!$B:$F,5,FALSE)</f>
        <v>0</v>
      </c>
      <c r="G198" s="72">
        <v>25</v>
      </c>
      <c r="H198" s="5">
        <v>7.2</v>
      </c>
      <c r="I198" s="5">
        <v>6</v>
      </c>
      <c r="J198" s="5">
        <v>1467</v>
      </c>
      <c r="K198" s="72">
        <v>49.390000000000008</v>
      </c>
      <c r="L198" s="5">
        <v>105</v>
      </c>
      <c r="M198" s="5">
        <v>89</v>
      </c>
      <c r="N198" s="5">
        <v>107</v>
      </c>
      <c r="O198" s="5">
        <v>63</v>
      </c>
      <c r="P198" s="5">
        <v>81</v>
      </c>
      <c r="Q198" s="5">
        <v>80</v>
      </c>
      <c r="R198" s="5">
        <v>98</v>
      </c>
      <c r="S198" s="5">
        <v>77</v>
      </c>
      <c r="T198" s="5">
        <v>115</v>
      </c>
      <c r="U198" s="5">
        <v>107</v>
      </c>
      <c r="V198" s="5">
        <v>149</v>
      </c>
      <c r="W198" s="5">
        <v>94</v>
      </c>
      <c r="X198" s="5">
        <v>62</v>
      </c>
      <c r="Y198" s="5">
        <v>60</v>
      </c>
      <c r="Z198" s="5">
        <v>109</v>
      </c>
      <c r="AA198" s="5">
        <v>58</v>
      </c>
      <c r="AB198" s="5">
        <v>21</v>
      </c>
      <c r="AC198" s="5">
        <v>26</v>
      </c>
      <c r="AD198" s="5">
        <v>35</v>
      </c>
      <c r="AE198" s="5">
        <v>22</v>
      </c>
      <c r="AF198" s="5">
        <v>17</v>
      </c>
      <c r="AG198" s="5">
        <v>23</v>
      </c>
      <c r="AH198" s="5">
        <v>28</v>
      </c>
      <c r="AI198" s="5">
        <v>21</v>
      </c>
      <c r="AJ198" s="5">
        <v>27</v>
      </c>
      <c r="AK198" s="5">
        <v>28</v>
      </c>
      <c r="AL198" s="5">
        <v>28</v>
      </c>
      <c r="AM198" s="5">
        <v>23</v>
      </c>
      <c r="AN198" s="5">
        <v>13</v>
      </c>
      <c r="AO198" s="5">
        <v>12</v>
      </c>
      <c r="AP198" s="5">
        <v>27</v>
      </c>
      <c r="AQ198" s="5">
        <v>11</v>
      </c>
      <c r="AR198" s="5">
        <v>22</v>
      </c>
      <c r="AS198" s="5">
        <v>19</v>
      </c>
      <c r="AT198" s="5">
        <v>24</v>
      </c>
      <c r="AU198" s="5">
        <v>16</v>
      </c>
      <c r="AV198" s="5">
        <v>18</v>
      </c>
      <c r="AW198" s="5">
        <v>16</v>
      </c>
      <c r="AX198" s="5">
        <v>21</v>
      </c>
      <c r="AY198" s="5">
        <v>25</v>
      </c>
      <c r="AZ198" s="5">
        <v>17</v>
      </c>
      <c r="BA198" s="5">
        <v>23</v>
      </c>
      <c r="BB198" s="5">
        <v>36</v>
      </c>
      <c r="BC198" s="5">
        <v>22</v>
      </c>
      <c r="BD198" s="5">
        <v>11</v>
      </c>
      <c r="BE198" s="5">
        <v>15</v>
      </c>
      <c r="BF198" s="5">
        <v>28</v>
      </c>
      <c r="BG198" s="5">
        <v>21</v>
      </c>
      <c r="BH198" s="5">
        <v>37</v>
      </c>
      <c r="BI198" s="5">
        <v>24</v>
      </c>
      <c r="BJ198" s="5">
        <v>33</v>
      </c>
      <c r="BK198" s="5">
        <v>21</v>
      </c>
      <c r="BL198" s="5">
        <v>29</v>
      </c>
      <c r="BM198" s="5">
        <v>26</v>
      </c>
      <c r="BN198" s="5">
        <v>29</v>
      </c>
      <c r="BO198" s="5">
        <v>23</v>
      </c>
      <c r="BP198" s="5">
        <v>42</v>
      </c>
      <c r="BQ198" s="5">
        <v>29</v>
      </c>
      <c r="BR198" s="5">
        <v>48</v>
      </c>
      <c r="BS198" s="5">
        <v>30</v>
      </c>
      <c r="BT198" s="5">
        <v>22</v>
      </c>
      <c r="BU198" s="5">
        <v>22</v>
      </c>
      <c r="BV198" s="5">
        <v>32</v>
      </c>
      <c r="BW198" s="5">
        <v>17</v>
      </c>
      <c r="BX198" s="5">
        <v>25</v>
      </c>
      <c r="BY198" s="5">
        <v>20</v>
      </c>
      <c r="BZ198" s="5">
        <v>14</v>
      </c>
      <c r="CA198" s="5">
        <v>3</v>
      </c>
      <c r="CB198" s="5">
        <v>17</v>
      </c>
      <c r="CC198" s="5">
        <v>22</v>
      </c>
      <c r="CD198" s="5">
        <v>20</v>
      </c>
      <c r="CE198" s="5">
        <v>8</v>
      </c>
      <c r="CF198" s="5">
        <v>29</v>
      </c>
      <c r="CG198" s="5">
        <v>26</v>
      </c>
      <c r="CH198" s="5">
        <v>36</v>
      </c>
      <c r="CI198" s="5">
        <v>18</v>
      </c>
      <c r="CJ198">
        <v>16</v>
      </c>
      <c r="CK198">
        <v>11</v>
      </c>
      <c r="CL198">
        <v>22</v>
      </c>
      <c r="CM198">
        <v>26</v>
      </c>
      <c r="CN198" s="5">
        <v>0.88</v>
      </c>
    </row>
    <row r="199" spans="1:92" x14ac:dyDescent="0.2">
      <c r="A199" t="s">
        <v>28</v>
      </c>
      <c r="B199" t="s">
        <v>51</v>
      </c>
      <c r="C199">
        <v>254</v>
      </c>
      <c r="D199" s="5">
        <v>4</v>
      </c>
      <c r="E199" s="72">
        <v>0</v>
      </c>
      <c r="F199" s="72">
        <f>VLOOKUP(B199,遗传信息!$B:$F,5,FALSE)</f>
        <v>0</v>
      </c>
      <c r="G199" s="72">
        <v>25</v>
      </c>
      <c r="H199" s="5">
        <v>7.2</v>
      </c>
      <c r="I199" s="5">
        <v>6</v>
      </c>
      <c r="J199" s="5">
        <v>1467</v>
      </c>
      <c r="K199" s="72">
        <v>49.390000000000008</v>
      </c>
      <c r="L199" s="5">
        <v>105</v>
      </c>
      <c r="M199" s="5">
        <v>89</v>
      </c>
      <c r="N199" s="5">
        <v>107</v>
      </c>
      <c r="O199" s="5">
        <v>63</v>
      </c>
      <c r="P199" s="5">
        <v>81</v>
      </c>
      <c r="Q199" s="5">
        <v>80</v>
      </c>
      <c r="R199" s="5">
        <v>98</v>
      </c>
      <c r="S199" s="5">
        <v>77</v>
      </c>
      <c r="T199" s="5">
        <v>115</v>
      </c>
      <c r="U199" s="5">
        <v>107</v>
      </c>
      <c r="V199" s="5">
        <v>149</v>
      </c>
      <c r="W199" s="5">
        <v>94</v>
      </c>
      <c r="X199" s="5">
        <v>62</v>
      </c>
      <c r="Y199" s="5">
        <v>60</v>
      </c>
      <c r="Z199" s="5">
        <v>109</v>
      </c>
      <c r="AA199" s="5">
        <v>58</v>
      </c>
      <c r="AB199" s="5">
        <v>21</v>
      </c>
      <c r="AC199" s="5">
        <v>26</v>
      </c>
      <c r="AD199" s="5">
        <v>35</v>
      </c>
      <c r="AE199" s="5">
        <v>22</v>
      </c>
      <c r="AF199" s="5">
        <v>17</v>
      </c>
      <c r="AG199" s="5">
        <v>23</v>
      </c>
      <c r="AH199" s="5">
        <v>28</v>
      </c>
      <c r="AI199" s="5">
        <v>21</v>
      </c>
      <c r="AJ199" s="5">
        <v>27</v>
      </c>
      <c r="AK199" s="5">
        <v>28</v>
      </c>
      <c r="AL199" s="5">
        <v>28</v>
      </c>
      <c r="AM199" s="5">
        <v>23</v>
      </c>
      <c r="AN199" s="5">
        <v>13</v>
      </c>
      <c r="AO199" s="5">
        <v>12</v>
      </c>
      <c r="AP199" s="5">
        <v>27</v>
      </c>
      <c r="AQ199" s="5">
        <v>11</v>
      </c>
      <c r="AR199" s="5">
        <v>22</v>
      </c>
      <c r="AS199" s="5">
        <v>19</v>
      </c>
      <c r="AT199" s="5">
        <v>24</v>
      </c>
      <c r="AU199" s="5">
        <v>16</v>
      </c>
      <c r="AV199" s="5">
        <v>18</v>
      </c>
      <c r="AW199" s="5">
        <v>16</v>
      </c>
      <c r="AX199" s="5">
        <v>21</v>
      </c>
      <c r="AY199" s="5">
        <v>25</v>
      </c>
      <c r="AZ199" s="5">
        <v>17</v>
      </c>
      <c r="BA199" s="5">
        <v>23</v>
      </c>
      <c r="BB199" s="5">
        <v>36</v>
      </c>
      <c r="BC199" s="5">
        <v>22</v>
      </c>
      <c r="BD199" s="5">
        <v>11</v>
      </c>
      <c r="BE199" s="5">
        <v>15</v>
      </c>
      <c r="BF199" s="5">
        <v>28</v>
      </c>
      <c r="BG199" s="5">
        <v>21</v>
      </c>
      <c r="BH199" s="5">
        <v>37</v>
      </c>
      <c r="BI199" s="5">
        <v>24</v>
      </c>
      <c r="BJ199" s="5">
        <v>33</v>
      </c>
      <c r="BK199" s="5">
        <v>21</v>
      </c>
      <c r="BL199" s="5">
        <v>29</v>
      </c>
      <c r="BM199" s="5">
        <v>26</v>
      </c>
      <c r="BN199" s="5">
        <v>29</v>
      </c>
      <c r="BO199" s="5">
        <v>23</v>
      </c>
      <c r="BP199" s="5">
        <v>42</v>
      </c>
      <c r="BQ199" s="5">
        <v>29</v>
      </c>
      <c r="BR199" s="5">
        <v>48</v>
      </c>
      <c r="BS199" s="5">
        <v>30</v>
      </c>
      <c r="BT199" s="5">
        <v>22</v>
      </c>
      <c r="BU199" s="5">
        <v>22</v>
      </c>
      <c r="BV199" s="5">
        <v>32</v>
      </c>
      <c r="BW199" s="5">
        <v>17</v>
      </c>
      <c r="BX199" s="5">
        <v>25</v>
      </c>
      <c r="BY199" s="5">
        <v>20</v>
      </c>
      <c r="BZ199" s="5">
        <v>14</v>
      </c>
      <c r="CA199" s="5">
        <v>3</v>
      </c>
      <c r="CB199" s="5">
        <v>17</v>
      </c>
      <c r="CC199" s="5">
        <v>22</v>
      </c>
      <c r="CD199" s="5">
        <v>20</v>
      </c>
      <c r="CE199" s="5">
        <v>8</v>
      </c>
      <c r="CF199" s="5">
        <v>29</v>
      </c>
      <c r="CG199" s="5">
        <v>26</v>
      </c>
      <c r="CH199" s="5">
        <v>36</v>
      </c>
      <c r="CI199" s="5">
        <v>18</v>
      </c>
      <c r="CJ199">
        <v>16</v>
      </c>
      <c r="CK199">
        <v>11</v>
      </c>
      <c r="CL199">
        <v>22</v>
      </c>
      <c r="CM199">
        <v>26</v>
      </c>
      <c r="CN199" s="5">
        <v>1.76</v>
      </c>
    </row>
    <row r="200" spans="1:92" x14ac:dyDescent="0.2">
      <c r="A200" t="s">
        <v>28</v>
      </c>
      <c r="B200" t="s">
        <v>51</v>
      </c>
      <c r="C200">
        <v>254</v>
      </c>
      <c r="D200" s="5">
        <v>6</v>
      </c>
      <c r="E200" s="72">
        <v>0</v>
      </c>
      <c r="F200" s="72">
        <f>VLOOKUP(B200,遗传信息!$B:$F,5,FALSE)</f>
        <v>0</v>
      </c>
      <c r="G200" s="72">
        <v>25</v>
      </c>
      <c r="H200" s="5">
        <v>7.2</v>
      </c>
      <c r="I200" s="5">
        <v>6</v>
      </c>
      <c r="J200" s="5">
        <v>1467</v>
      </c>
      <c r="K200" s="72">
        <v>49.390000000000008</v>
      </c>
      <c r="L200" s="5">
        <v>105</v>
      </c>
      <c r="M200" s="5">
        <v>89</v>
      </c>
      <c r="N200" s="5">
        <v>107</v>
      </c>
      <c r="O200" s="5">
        <v>63</v>
      </c>
      <c r="P200" s="5">
        <v>81</v>
      </c>
      <c r="Q200" s="5">
        <v>80</v>
      </c>
      <c r="R200" s="5">
        <v>98</v>
      </c>
      <c r="S200" s="5">
        <v>77</v>
      </c>
      <c r="T200" s="5">
        <v>115</v>
      </c>
      <c r="U200" s="5">
        <v>107</v>
      </c>
      <c r="V200" s="5">
        <v>149</v>
      </c>
      <c r="W200" s="5">
        <v>94</v>
      </c>
      <c r="X200" s="5">
        <v>62</v>
      </c>
      <c r="Y200" s="5">
        <v>60</v>
      </c>
      <c r="Z200" s="5">
        <v>109</v>
      </c>
      <c r="AA200" s="5">
        <v>58</v>
      </c>
      <c r="AB200" s="5">
        <v>21</v>
      </c>
      <c r="AC200" s="5">
        <v>26</v>
      </c>
      <c r="AD200" s="5">
        <v>35</v>
      </c>
      <c r="AE200" s="5">
        <v>22</v>
      </c>
      <c r="AF200" s="5">
        <v>17</v>
      </c>
      <c r="AG200" s="5">
        <v>23</v>
      </c>
      <c r="AH200" s="5">
        <v>28</v>
      </c>
      <c r="AI200" s="5">
        <v>21</v>
      </c>
      <c r="AJ200" s="5">
        <v>27</v>
      </c>
      <c r="AK200" s="5">
        <v>28</v>
      </c>
      <c r="AL200" s="5">
        <v>28</v>
      </c>
      <c r="AM200" s="5">
        <v>23</v>
      </c>
      <c r="AN200" s="5">
        <v>13</v>
      </c>
      <c r="AO200" s="5">
        <v>12</v>
      </c>
      <c r="AP200" s="5">
        <v>27</v>
      </c>
      <c r="AQ200" s="5">
        <v>11</v>
      </c>
      <c r="AR200" s="5">
        <v>22</v>
      </c>
      <c r="AS200" s="5">
        <v>19</v>
      </c>
      <c r="AT200" s="5">
        <v>24</v>
      </c>
      <c r="AU200" s="5">
        <v>16</v>
      </c>
      <c r="AV200" s="5">
        <v>18</v>
      </c>
      <c r="AW200" s="5">
        <v>16</v>
      </c>
      <c r="AX200" s="5">
        <v>21</v>
      </c>
      <c r="AY200" s="5">
        <v>25</v>
      </c>
      <c r="AZ200" s="5">
        <v>17</v>
      </c>
      <c r="BA200" s="5">
        <v>23</v>
      </c>
      <c r="BB200" s="5">
        <v>36</v>
      </c>
      <c r="BC200" s="5">
        <v>22</v>
      </c>
      <c r="BD200" s="5">
        <v>11</v>
      </c>
      <c r="BE200" s="5">
        <v>15</v>
      </c>
      <c r="BF200" s="5">
        <v>28</v>
      </c>
      <c r="BG200" s="5">
        <v>21</v>
      </c>
      <c r="BH200" s="5">
        <v>37</v>
      </c>
      <c r="BI200" s="5">
        <v>24</v>
      </c>
      <c r="BJ200" s="5">
        <v>33</v>
      </c>
      <c r="BK200" s="5">
        <v>21</v>
      </c>
      <c r="BL200" s="5">
        <v>29</v>
      </c>
      <c r="BM200" s="5">
        <v>26</v>
      </c>
      <c r="BN200" s="5">
        <v>29</v>
      </c>
      <c r="BO200" s="5">
        <v>23</v>
      </c>
      <c r="BP200" s="5">
        <v>42</v>
      </c>
      <c r="BQ200" s="5">
        <v>29</v>
      </c>
      <c r="BR200" s="5">
        <v>48</v>
      </c>
      <c r="BS200" s="5">
        <v>30</v>
      </c>
      <c r="BT200" s="5">
        <v>22</v>
      </c>
      <c r="BU200" s="5">
        <v>22</v>
      </c>
      <c r="BV200" s="5">
        <v>32</v>
      </c>
      <c r="BW200" s="5">
        <v>17</v>
      </c>
      <c r="BX200" s="5">
        <v>25</v>
      </c>
      <c r="BY200" s="5">
        <v>20</v>
      </c>
      <c r="BZ200" s="5">
        <v>14</v>
      </c>
      <c r="CA200" s="5">
        <v>3</v>
      </c>
      <c r="CB200" s="5">
        <v>17</v>
      </c>
      <c r="CC200" s="5">
        <v>22</v>
      </c>
      <c r="CD200" s="5">
        <v>20</v>
      </c>
      <c r="CE200" s="5">
        <v>8</v>
      </c>
      <c r="CF200" s="5">
        <v>29</v>
      </c>
      <c r="CG200" s="5">
        <v>26</v>
      </c>
      <c r="CH200" s="5">
        <v>36</v>
      </c>
      <c r="CI200" s="5">
        <v>18</v>
      </c>
      <c r="CJ200">
        <v>16</v>
      </c>
      <c r="CK200">
        <v>11</v>
      </c>
      <c r="CL200">
        <v>22</v>
      </c>
      <c r="CM200">
        <v>26</v>
      </c>
      <c r="CN200" s="5">
        <v>2.64</v>
      </c>
    </row>
    <row r="201" spans="1:92" x14ac:dyDescent="0.2">
      <c r="A201" t="s">
        <v>28</v>
      </c>
      <c r="B201" t="s">
        <v>51</v>
      </c>
      <c r="C201">
        <v>254</v>
      </c>
      <c r="D201" s="5">
        <v>8</v>
      </c>
      <c r="E201" s="72">
        <v>0</v>
      </c>
      <c r="F201" s="72">
        <f>VLOOKUP(B201,遗传信息!$B:$F,5,FALSE)</f>
        <v>0</v>
      </c>
      <c r="G201" s="72">
        <v>25</v>
      </c>
      <c r="H201" s="5">
        <v>7.2</v>
      </c>
      <c r="I201" s="5">
        <v>6</v>
      </c>
      <c r="J201" s="5">
        <v>1467</v>
      </c>
      <c r="K201" s="72">
        <v>49.390000000000008</v>
      </c>
      <c r="L201" s="5">
        <v>105</v>
      </c>
      <c r="M201" s="5">
        <v>89</v>
      </c>
      <c r="N201" s="5">
        <v>107</v>
      </c>
      <c r="O201" s="5">
        <v>63</v>
      </c>
      <c r="P201" s="5">
        <v>81</v>
      </c>
      <c r="Q201" s="5">
        <v>80</v>
      </c>
      <c r="R201" s="5">
        <v>98</v>
      </c>
      <c r="S201" s="5">
        <v>77</v>
      </c>
      <c r="T201" s="5">
        <v>115</v>
      </c>
      <c r="U201" s="5">
        <v>107</v>
      </c>
      <c r="V201" s="5">
        <v>149</v>
      </c>
      <c r="W201" s="5">
        <v>94</v>
      </c>
      <c r="X201" s="5">
        <v>62</v>
      </c>
      <c r="Y201" s="5">
        <v>60</v>
      </c>
      <c r="Z201" s="5">
        <v>109</v>
      </c>
      <c r="AA201" s="5">
        <v>58</v>
      </c>
      <c r="AB201" s="5">
        <v>21</v>
      </c>
      <c r="AC201" s="5">
        <v>26</v>
      </c>
      <c r="AD201" s="5">
        <v>35</v>
      </c>
      <c r="AE201" s="5">
        <v>22</v>
      </c>
      <c r="AF201" s="5">
        <v>17</v>
      </c>
      <c r="AG201" s="5">
        <v>23</v>
      </c>
      <c r="AH201" s="5">
        <v>28</v>
      </c>
      <c r="AI201" s="5">
        <v>21</v>
      </c>
      <c r="AJ201" s="5">
        <v>27</v>
      </c>
      <c r="AK201" s="5">
        <v>28</v>
      </c>
      <c r="AL201" s="5">
        <v>28</v>
      </c>
      <c r="AM201" s="5">
        <v>23</v>
      </c>
      <c r="AN201" s="5">
        <v>13</v>
      </c>
      <c r="AO201" s="5">
        <v>12</v>
      </c>
      <c r="AP201" s="5">
        <v>27</v>
      </c>
      <c r="AQ201" s="5">
        <v>11</v>
      </c>
      <c r="AR201" s="5">
        <v>22</v>
      </c>
      <c r="AS201" s="5">
        <v>19</v>
      </c>
      <c r="AT201" s="5">
        <v>24</v>
      </c>
      <c r="AU201" s="5">
        <v>16</v>
      </c>
      <c r="AV201" s="5">
        <v>18</v>
      </c>
      <c r="AW201" s="5">
        <v>16</v>
      </c>
      <c r="AX201" s="5">
        <v>21</v>
      </c>
      <c r="AY201" s="5">
        <v>25</v>
      </c>
      <c r="AZ201" s="5">
        <v>17</v>
      </c>
      <c r="BA201" s="5">
        <v>23</v>
      </c>
      <c r="BB201" s="5">
        <v>36</v>
      </c>
      <c r="BC201" s="5">
        <v>22</v>
      </c>
      <c r="BD201" s="5">
        <v>11</v>
      </c>
      <c r="BE201" s="5">
        <v>15</v>
      </c>
      <c r="BF201" s="5">
        <v>28</v>
      </c>
      <c r="BG201" s="5">
        <v>21</v>
      </c>
      <c r="BH201" s="5">
        <v>37</v>
      </c>
      <c r="BI201" s="5">
        <v>24</v>
      </c>
      <c r="BJ201" s="5">
        <v>33</v>
      </c>
      <c r="BK201" s="5">
        <v>21</v>
      </c>
      <c r="BL201" s="5">
        <v>29</v>
      </c>
      <c r="BM201" s="5">
        <v>26</v>
      </c>
      <c r="BN201" s="5">
        <v>29</v>
      </c>
      <c r="BO201" s="5">
        <v>23</v>
      </c>
      <c r="BP201" s="5">
        <v>42</v>
      </c>
      <c r="BQ201" s="5">
        <v>29</v>
      </c>
      <c r="BR201" s="5">
        <v>48</v>
      </c>
      <c r="BS201" s="5">
        <v>30</v>
      </c>
      <c r="BT201" s="5">
        <v>22</v>
      </c>
      <c r="BU201" s="5">
        <v>22</v>
      </c>
      <c r="BV201" s="5">
        <v>32</v>
      </c>
      <c r="BW201" s="5">
        <v>17</v>
      </c>
      <c r="BX201" s="5">
        <v>25</v>
      </c>
      <c r="BY201" s="5">
        <v>20</v>
      </c>
      <c r="BZ201" s="5">
        <v>14</v>
      </c>
      <c r="CA201" s="5">
        <v>3</v>
      </c>
      <c r="CB201" s="5">
        <v>17</v>
      </c>
      <c r="CC201" s="5">
        <v>22</v>
      </c>
      <c r="CD201" s="5">
        <v>20</v>
      </c>
      <c r="CE201" s="5">
        <v>8</v>
      </c>
      <c r="CF201" s="5">
        <v>29</v>
      </c>
      <c r="CG201" s="5">
        <v>26</v>
      </c>
      <c r="CH201" s="5">
        <v>36</v>
      </c>
      <c r="CI201" s="5">
        <v>18</v>
      </c>
      <c r="CJ201">
        <v>16</v>
      </c>
      <c r="CK201">
        <v>11</v>
      </c>
      <c r="CL201">
        <v>22</v>
      </c>
      <c r="CM201">
        <v>26</v>
      </c>
      <c r="CN201" s="5">
        <v>3.52</v>
      </c>
    </row>
    <row r="202" spans="1:92" x14ac:dyDescent="0.2">
      <c r="A202" t="s">
        <v>15</v>
      </c>
      <c r="B202" t="s">
        <v>17</v>
      </c>
      <c r="C202">
        <v>254</v>
      </c>
      <c r="D202" s="5">
        <v>1.7000000000000002</v>
      </c>
      <c r="E202" s="72">
        <v>0</v>
      </c>
      <c r="F202" s="72">
        <f>VLOOKUP(B202,遗传信息!$B:$F,5,FALSE)</f>
        <v>0</v>
      </c>
      <c r="G202" s="5">
        <v>25</v>
      </c>
      <c r="H202" s="5">
        <v>7.2</v>
      </c>
      <c r="I202" s="5">
        <v>5.6989700043360187</v>
      </c>
      <c r="J202" s="5">
        <v>1467</v>
      </c>
      <c r="K202" s="72">
        <v>61.68</v>
      </c>
      <c r="L202" s="5">
        <v>99</v>
      </c>
      <c r="M202" s="5">
        <v>93</v>
      </c>
      <c r="N202" s="5">
        <v>107</v>
      </c>
      <c r="O202" s="5">
        <v>72</v>
      </c>
      <c r="P202" s="5">
        <v>79</v>
      </c>
      <c r="Q202" s="5">
        <v>66</v>
      </c>
      <c r="R202" s="5">
        <v>90</v>
      </c>
      <c r="S202" s="5">
        <v>74</v>
      </c>
      <c r="T202" s="5">
        <v>114</v>
      </c>
      <c r="U202" s="5">
        <v>97</v>
      </c>
      <c r="V202" s="5">
        <v>158</v>
      </c>
      <c r="W202" s="5">
        <v>98</v>
      </c>
      <c r="X202" s="5">
        <v>79</v>
      </c>
      <c r="Y202" s="5">
        <v>53</v>
      </c>
      <c r="Z202" s="5">
        <v>111</v>
      </c>
      <c r="AA202" s="5">
        <v>62</v>
      </c>
      <c r="AB202" s="5">
        <v>18</v>
      </c>
      <c r="AC202" s="5">
        <v>26</v>
      </c>
      <c r="AD202" s="5">
        <v>31</v>
      </c>
      <c r="AE202" s="5">
        <v>24</v>
      </c>
      <c r="AF202" s="5">
        <v>24</v>
      </c>
      <c r="AG202" s="5">
        <v>23</v>
      </c>
      <c r="AH202" s="5">
        <v>25</v>
      </c>
      <c r="AI202" s="5">
        <v>21</v>
      </c>
      <c r="AJ202" s="5">
        <v>25</v>
      </c>
      <c r="AK202" s="5">
        <v>27</v>
      </c>
      <c r="AL202" s="5">
        <v>28</v>
      </c>
      <c r="AM202" s="5">
        <v>27</v>
      </c>
      <c r="AN202" s="5">
        <v>18</v>
      </c>
      <c r="AO202" s="5">
        <v>11</v>
      </c>
      <c r="AP202" s="5">
        <v>25</v>
      </c>
      <c r="AQ202" s="5">
        <v>18</v>
      </c>
      <c r="AR202" s="5">
        <v>20</v>
      </c>
      <c r="AS202" s="5">
        <v>21</v>
      </c>
      <c r="AT202" s="5">
        <v>23</v>
      </c>
      <c r="AU202" s="5">
        <v>15</v>
      </c>
      <c r="AV202" s="5">
        <v>14</v>
      </c>
      <c r="AW202" s="5">
        <v>10</v>
      </c>
      <c r="AX202" s="5">
        <v>17</v>
      </c>
      <c r="AY202" s="5">
        <v>25</v>
      </c>
      <c r="AZ202" s="5">
        <v>21</v>
      </c>
      <c r="BA202" s="5">
        <v>18</v>
      </c>
      <c r="BB202" s="5">
        <v>31</v>
      </c>
      <c r="BC202" s="5">
        <v>20</v>
      </c>
      <c r="BD202" s="5">
        <v>16</v>
      </c>
      <c r="BE202" s="5">
        <v>9</v>
      </c>
      <c r="BF202" s="5">
        <v>32</v>
      </c>
      <c r="BG202" s="5">
        <v>17</v>
      </c>
      <c r="BH202" s="5">
        <v>33</v>
      </c>
      <c r="BI202" s="5">
        <v>24</v>
      </c>
      <c r="BJ202" s="5">
        <v>31</v>
      </c>
      <c r="BK202" s="5">
        <v>26</v>
      </c>
      <c r="BL202" s="5">
        <v>29</v>
      </c>
      <c r="BM202" s="5">
        <v>19</v>
      </c>
      <c r="BN202" s="5">
        <v>28</v>
      </c>
      <c r="BO202" s="5">
        <v>21</v>
      </c>
      <c r="BP202" s="5">
        <v>37</v>
      </c>
      <c r="BQ202" s="5">
        <v>31</v>
      </c>
      <c r="BR202" s="5">
        <v>56</v>
      </c>
      <c r="BS202" s="5">
        <v>34</v>
      </c>
      <c r="BT202" s="5">
        <v>20</v>
      </c>
      <c r="BU202" s="5">
        <v>24</v>
      </c>
      <c r="BV202" s="5">
        <v>33</v>
      </c>
      <c r="BW202" s="5">
        <v>20</v>
      </c>
      <c r="BX202" s="5">
        <v>28</v>
      </c>
      <c r="BY202" s="5">
        <v>22</v>
      </c>
      <c r="BZ202" s="5">
        <v>22</v>
      </c>
      <c r="CA202" s="5">
        <v>7</v>
      </c>
      <c r="CB202" s="5">
        <v>12</v>
      </c>
      <c r="CC202" s="5">
        <v>24</v>
      </c>
      <c r="CD202" s="5">
        <v>20</v>
      </c>
      <c r="CE202" s="5">
        <v>7</v>
      </c>
      <c r="CF202" s="5">
        <v>30</v>
      </c>
      <c r="CG202" s="5">
        <v>20</v>
      </c>
      <c r="CH202" s="5">
        <v>43</v>
      </c>
      <c r="CI202" s="5">
        <v>17</v>
      </c>
      <c r="CJ202">
        <v>25</v>
      </c>
      <c r="CK202">
        <v>9</v>
      </c>
      <c r="CL202">
        <v>21</v>
      </c>
      <c r="CM202">
        <v>26</v>
      </c>
      <c r="CN202" s="5">
        <v>1</v>
      </c>
    </row>
    <row r="203" spans="1:92" x14ac:dyDescent="0.2">
      <c r="A203" t="s">
        <v>15</v>
      </c>
      <c r="B203" t="s">
        <v>17</v>
      </c>
      <c r="C203">
        <v>254</v>
      </c>
      <c r="D203" s="5">
        <v>3</v>
      </c>
      <c r="E203" s="72">
        <v>0</v>
      </c>
      <c r="F203" s="72">
        <f>VLOOKUP(B203,遗传信息!$B:$F,5,FALSE)</f>
        <v>0</v>
      </c>
      <c r="G203" s="5">
        <v>25</v>
      </c>
      <c r="H203" s="5">
        <v>7.2</v>
      </c>
      <c r="I203" s="5">
        <v>5.6989700043360187</v>
      </c>
      <c r="J203" s="5">
        <v>1467</v>
      </c>
      <c r="K203" s="72">
        <v>61.68</v>
      </c>
      <c r="L203" s="5">
        <v>99</v>
      </c>
      <c r="M203" s="5">
        <v>93</v>
      </c>
      <c r="N203" s="5">
        <v>107</v>
      </c>
      <c r="O203" s="5">
        <v>72</v>
      </c>
      <c r="P203" s="5">
        <v>79</v>
      </c>
      <c r="Q203" s="5">
        <v>66</v>
      </c>
      <c r="R203" s="5">
        <v>90</v>
      </c>
      <c r="S203" s="5">
        <v>74</v>
      </c>
      <c r="T203" s="5">
        <v>114</v>
      </c>
      <c r="U203" s="5">
        <v>97</v>
      </c>
      <c r="V203" s="5">
        <v>158</v>
      </c>
      <c r="W203" s="5">
        <v>98</v>
      </c>
      <c r="X203" s="5">
        <v>79</v>
      </c>
      <c r="Y203" s="5">
        <v>53</v>
      </c>
      <c r="Z203" s="5">
        <v>111</v>
      </c>
      <c r="AA203" s="5">
        <v>62</v>
      </c>
      <c r="AB203" s="5">
        <v>18</v>
      </c>
      <c r="AC203" s="5">
        <v>26</v>
      </c>
      <c r="AD203" s="5">
        <v>31</v>
      </c>
      <c r="AE203" s="5">
        <v>24</v>
      </c>
      <c r="AF203" s="5">
        <v>24</v>
      </c>
      <c r="AG203" s="5">
        <v>23</v>
      </c>
      <c r="AH203" s="5">
        <v>25</v>
      </c>
      <c r="AI203" s="5">
        <v>21</v>
      </c>
      <c r="AJ203" s="5">
        <v>25</v>
      </c>
      <c r="AK203" s="5">
        <v>27</v>
      </c>
      <c r="AL203" s="5">
        <v>28</v>
      </c>
      <c r="AM203" s="5">
        <v>27</v>
      </c>
      <c r="AN203" s="5">
        <v>18</v>
      </c>
      <c r="AO203" s="5">
        <v>11</v>
      </c>
      <c r="AP203" s="5">
        <v>25</v>
      </c>
      <c r="AQ203" s="5">
        <v>18</v>
      </c>
      <c r="AR203" s="5">
        <v>20</v>
      </c>
      <c r="AS203" s="5">
        <v>21</v>
      </c>
      <c r="AT203" s="5">
        <v>23</v>
      </c>
      <c r="AU203" s="5">
        <v>15</v>
      </c>
      <c r="AV203" s="5">
        <v>14</v>
      </c>
      <c r="AW203" s="5">
        <v>10</v>
      </c>
      <c r="AX203" s="5">
        <v>17</v>
      </c>
      <c r="AY203" s="5">
        <v>25</v>
      </c>
      <c r="AZ203" s="5">
        <v>21</v>
      </c>
      <c r="BA203" s="5">
        <v>18</v>
      </c>
      <c r="BB203" s="5">
        <v>31</v>
      </c>
      <c r="BC203" s="5">
        <v>20</v>
      </c>
      <c r="BD203" s="5">
        <v>16</v>
      </c>
      <c r="BE203" s="5">
        <v>9</v>
      </c>
      <c r="BF203" s="5">
        <v>32</v>
      </c>
      <c r="BG203" s="5">
        <v>17</v>
      </c>
      <c r="BH203" s="5">
        <v>33</v>
      </c>
      <c r="BI203" s="5">
        <v>24</v>
      </c>
      <c r="BJ203" s="5">
        <v>31</v>
      </c>
      <c r="BK203" s="5">
        <v>26</v>
      </c>
      <c r="BL203" s="5">
        <v>29</v>
      </c>
      <c r="BM203" s="5">
        <v>19</v>
      </c>
      <c r="BN203" s="5">
        <v>28</v>
      </c>
      <c r="BO203" s="5">
        <v>21</v>
      </c>
      <c r="BP203" s="5">
        <v>37</v>
      </c>
      <c r="BQ203" s="5">
        <v>31</v>
      </c>
      <c r="BR203" s="5">
        <v>56</v>
      </c>
      <c r="BS203" s="5">
        <v>34</v>
      </c>
      <c r="BT203" s="5">
        <v>20</v>
      </c>
      <c r="BU203" s="5">
        <v>24</v>
      </c>
      <c r="BV203" s="5">
        <v>33</v>
      </c>
      <c r="BW203" s="5">
        <v>20</v>
      </c>
      <c r="BX203" s="5">
        <v>28</v>
      </c>
      <c r="BY203" s="5">
        <v>22</v>
      </c>
      <c r="BZ203" s="5">
        <v>22</v>
      </c>
      <c r="CA203" s="5">
        <v>7</v>
      </c>
      <c r="CB203" s="5">
        <v>12</v>
      </c>
      <c r="CC203" s="5">
        <v>24</v>
      </c>
      <c r="CD203" s="5">
        <v>20</v>
      </c>
      <c r="CE203" s="5">
        <v>7</v>
      </c>
      <c r="CF203" s="5">
        <v>30</v>
      </c>
      <c r="CG203" s="5">
        <v>20</v>
      </c>
      <c r="CH203" s="5">
        <v>43</v>
      </c>
      <c r="CI203" s="5">
        <v>17</v>
      </c>
      <c r="CJ203">
        <v>25</v>
      </c>
      <c r="CK203">
        <v>9</v>
      </c>
      <c r="CL203">
        <v>21</v>
      </c>
      <c r="CM203">
        <v>26</v>
      </c>
      <c r="CN203" s="5">
        <v>2</v>
      </c>
    </row>
    <row r="204" spans="1:92" x14ac:dyDescent="0.2">
      <c r="A204" t="s">
        <v>15</v>
      </c>
      <c r="B204" t="s">
        <v>17</v>
      </c>
      <c r="C204">
        <v>254</v>
      </c>
      <c r="D204" s="5">
        <v>4.3</v>
      </c>
      <c r="E204" s="72">
        <v>0</v>
      </c>
      <c r="F204" s="72">
        <f>VLOOKUP(B204,遗传信息!$B:$F,5,FALSE)</f>
        <v>0</v>
      </c>
      <c r="G204" s="5">
        <v>25</v>
      </c>
      <c r="H204" s="5">
        <v>7.2</v>
      </c>
      <c r="I204" s="5">
        <v>5.6989700043360187</v>
      </c>
      <c r="J204" s="5">
        <v>1467</v>
      </c>
      <c r="K204" s="72">
        <v>61.68</v>
      </c>
      <c r="L204" s="5">
        <v>99</v>
      </c>
      <c r="M204" s="5">
        <v>93</v>
      </c>
      <c r="N204" s="5">
        <v>107</v>
      </c>
      <c r="O204" s="5">
        <v>72</v>
      </c>
      <c r="P204" s="5">
        <v>79</v>
      </c>
      <c r="Q204" s="5">
        <v>66</v>
      </c>
      <c r="R204" s="5">
        <v>90</v>
      </c>
      <c r="S204" s="5">
        <v>74</v>
      </c>
      <c r="T204" s="5">
        <v>114</v>
      </c>
      <c r="U204" s="5">
        <v>97</v>
      </c>
      <c r="V204" s="5">
        <v>158</v>
      </c>
      <c r="W204" s="5">
        <v>98</v>
      </c>
      <c r="X204" s="5">
        <v>79</v>
      </c>
      <c r="Y204" s="5">
        <v>53</v>
      </c>
      <c r="Z204" s="5">
        <v>111</v>
      </c>
      <c r="AA204" s="5">
        <v>62</v>
      </c>
      <c r="AB204" s="5">
        <v>18</v>
      </c>
      <c r="AC204" s="5">
        <v>26</v>
      </c>
      <c r="AD204" s="5">
        <v>31</v>
      </c>
      <c r="AE204" s="5">
        <v>24</v>
      </c>
      <c r="AF204" s="5">
        <v>24</v>
      </c>
      <c r="AG204" s="5">
        <v>23</v>
      </c>
      <c r="AH204" s="5">
        <v>25</v>
      </c>
      <c r="AI204" s="5">
        <v>21</v>
      </c>
      <c r="AJ204" s="5">
        <v>25</v>
      </c>
      <c r="AK204" s="5">
        <v>27</v>
      </c>
      <c r="AL204" s="5">
        <v>28</v>
      </c>
      <c r="AM204" s="5">
        <v>27</v>
      </c>
      <c r="AN204" s="5">
        <v>18</v>
      </c>
      <c r="AO204" s="5">
        <v>11</v>
      </c>
      <c r="AP204" s="5">
        <v>25</v>
      </c>
      <c r="AQ204" s="5">
        <v>18</v>
      </c>
      <c r="AR204" s="5">
        <v>20</v>
      </c>
      <c r="AS204" s="5">
        <v>21</v>
      </c>
      <c r="AT204" s="5">
        <v>23</v>
      </c>
      <c r="AU204" s="5">
        <v>15</v>
      </c>
      <c r="AV204" s="5">
        <v>14</v>
      </c>
      <c r="AW204" s="5">
        <v>10</v>
      </c>
      <c r="AX204" s="5">
        <v>17</v>
      </c>
      <c r="AY204" s="5">
        <v>25</v>
      </c>
      <c r="AZ204" s="5">
        <v>21</v>
      </c>
      <c r="BA204" s="5">
        <v>18</v>
      </c>
      <c r="BB204" s="5">
        <v>31</v>
      </c>
      <c r="BC204" s="5">
        <v>20</v>
      </c>
      <c r="BD204" s="5">
        <v>16</v>
      </c>
      <c r="BE204" s="5">
        <v>9</v>
      </c>
      <c r="BF204" s="5">
        <v>32</v>
      </c>
      <c r="BG204" s="5">
        <v>17</v>
      </c>
      <c r="BH204" s="5">
        <v>33</v>
      </c>
      <c r="BI204" s="5">
        <v>24</v>
      </c>
      <c r="BJ204" s="5">
        <v>31</v>
      </c>
      <c r="BK204" s="5">
        <v>26</v>
      </c>
      <c r="BL204" s="5">
        <v>29</v>
      </c>
      <c r="BM204" s="5">
        <v>19</v>
      </c>
      <c r="BN204" s="5">
        <v>28</v>
      </c>
      <c r="BO204" s="5">
        <v>21</v>
      </c>
      <c r="BP204" s="5">
        <v>37</v>
      </c>
      <c r="BQ204" s="5">
        <v>31</v>
      </c>
      <c r="BR204" s="5">
        <v>56</v>
      </c>
      <c r="BS204" s="5">
        <v>34</v>
      </c>
      <c r="BT204" s="5">
        <v>20</v>
      </c>
      <c r="BU204" s="5">
        <v>24</v>
      </c>
      <c r="BV204" s="5">
        <v>33</v>
      </c>
      <c r="BW204" s="5">
        <v>20</v>
      </c>
      <c r="BX204" s="5">
        <v>28</v>
      </c>
      <c r="BY204" s="5">
        <v>22</v>
      </c>
      <c r="BZ204" s="5">
        <v>22</v>
      </c>
      <c r="CA204" s="5">
        <v>7</v>
      </c>
      <c r="CB204" s="5">
        <v>12</v>
      </c>
      <c r="CC204" s="5">
        <v>24</v>
      </c>
      <c r="CD204" s="5">
        <v>20</v>
      </c>
      <c r="CE204" s="5">
        <v>7</v>
      </c>
      <c r="CF204" s="5">
        <v>30</v>
      </c>
      <c r="CG204" s="5">
        <v>20</v>
      </c>
      <c r="CH204" s="5">
        <v>43</v>
      </c>
      <c r="CI204" s="5">
        <v>17</v>
      </c>
      <c r="CJ204">
        <v>25</v>
      </c>
      <c r="CK204">
        <v>9</v>
      </c>
      <c r="CL204">
        <v>21</v>
      </c>
      <c r="CM204">
        <v>26</v>
      </c>
      <c r="CN204" s="5">
        <v>3</v>
      </c>
    </row>
    <row r="205" spans="1:92" x14ac:dyDescent="0.2">
      <c r="A205" t="s">
        <v>15</v>
      </c>
      <c r="B205" t="s">
        <v>17</v>
      </c>
      <c r="C205">
        <v>254</v>
      </c>
      <c r="D205" s="5">
        <v>5.7</v>
      </c>
      <c r="E205" s="72">
        <v>0</v>
      </c>
      <c r="F205" s="72">
        <f>VLOOKUP(B205,遗传信息!$B:$F,5,FALSE)</f>
        <v>0</v>
      </c>
      <c r="G205" s="5">
        <v>25</v>
      </c>
      <c r="H205" s="5">
        <v>7.2</v>
      </c>
      <c r="I205" s="5">
        <v>5.6989700043360187</v>
      </c>
      <c r="J205" s="5">
        <v>1467</v>
      </c>
      <c r="K205" s="72">
        <v>61.68</v>
      </c>
      <c r="L205" s="5">
        <v>99</v>
      </c>
      <c r="M205" s="5">
        <v>93</v>
      </c>
      <c r="N205" s="5">
        <v>107</v>
      </c>
      <c r="O205" s="5">
        <v>72</v>
      </c>
      <c r="P205" s="5">
        <v>79</v>
      </c>
      <c r="Q205" s="5">
        <v>66</v>
      </c>
      <c r="R205" s="5">
        <v>90</v>
      </c>
      <c r="S205" s="5">
        <v>74</v>
      </c>
      <c r="T205" s="5">
        <v>114</v>
      </c>
      <c r="U205" s="5">
        <v>97</v>
      </c>
      <c r="V205" s="5">
        <v>158</v>
      </c>
      <c r="W205" s="5">
        <v>98</v>
      </c>
      <c r="X205" s="5">
        <v>79</v>
      </c>
      <c r="Y205" s="5">
        <v>53</v>
      </c>
      <c r="Z205" s="5">
        <v>111</v>
      </c>
      <c r="AA205" s="5">
        <v>62</v>
      </c>
      <c r="AB205" s="5">
        <v>18</v>
      </c>
      <c r="AC205" s="5">
        <v>26</v>
      </c>
      <c r="AD205" s="5">
        <v>31</v>
      </c>
      <c r="AE205" s="5">
        <v>24</v>
      </c>
      <c r="AF205" s="5">
        <v>24</v>
      </c>
      <c r="AG205" s="5">
        <v>23</v>
      </c>
      <c r="AH205" s="5">
        <v>25</v>
      </c>
      <c r="AI205" s="5">
        <v>21</v>
      </c>
      <c r="AJ205" s="5">
        <v>25</v>
      </c>
      <c r="AK205" s="5">
        <v>27</v>
      </c>
      <c r="AL205" s="5">
        <v>28</v>
      </c>
      <c r="AM205" s="5">
        <v>27</v>
      </c>
      <c r="AN205" s="5">
        <v>18</v>
      </c>
      <c r="AO205" s="5">
        <v>11</v>
      </c>
      <c r="AP205" s="5">
        <v>25</v>
      </c>
      <c r="AQ205" s="5">
        <v>18</v>
      </c>
      <c r="AR205" s="5">
        <v>20</v>
      </c>
      <c r="AS205" s="5">
        <v>21</v>
      </c>
      <c r="AT205" s="5">
        <v>23</v>
      </c>
      <c r="AU205" s="5">
        <v>15</v>
      </c>
      <c r="AV205" s="5">
        <v>14</v>
      </c>
      <c r="AW205" s="5">
        <v>10</v>
      </c>
      <c r="AX205" s="5">
        <v>17</v>
      </c>
      <c r="AY205" s="5">
        <v>25</v>
      </c>
      <c r="AZ205" s="5">
        <v>21</v>
      </c>
      <c r="BA205" s="5">
        <v>18</v>
      </c>
      <c r="BB205" s="5">
        <v>31</v>
      </c>
      <c r="BC205" s="5">
        <v>20</v>
      </c>
      <c r="BD205" s="5">
        <v>16</v>
      </c>
      <c r="BE205" s="5">
        <v>9</v>
      </c>
      <c r="BF205" s="5">
        <v>32</v>
      </c>
      <c r="BG205" s="5">
        <v>17</v>
      </c>
      <c r="BH205" s="5">
        <v>33</v>
      </c>
      <c r="BI205" s="5">
        <v>24</v>
      </c>
      <c r="BJ205" s="5">
        <v>31</v>
      </c>
      <c r="BK205" s="5">
        <v>26</v>
      </c>
      <c r="BL205" s="5">
        <v>29</v>
      </c>
      <c r="BM205" s="5">
        <v>19</v>
      </c>
      <c r="BN205" s="5">
        <v>28</v>
      </c>
      <c r="BO205" s="5">
        <v>21</v>
      </c>
      <c r="BP205" s="5">
        <v>37</v>
      </c>
      <c r="BQ205" s="5">
        <v>31</v>
      </c>
      <c r="BR205" s="5">
        <v>56</v>
      </c>
      <c r="BS205" s="5">
        <v>34</v>
      </c>
      <c r="BT205" s="5">
        <v>20</v>
      </c>
      <c r="BU205" s="5">
        <v>24</v>
      </c>
      <c r="BV205" s="5">
        <v>33</v>
      </c>
      <c r="BW205" s="5">
        <v>20</v>
      </c>
      <c r="BX205" s="5">
        <v>28</v>
      </c>
      <c r="BY205" s="5">
        <v>22</v>
      </c>
      <c r="BZ205" s="5">
        <v>22</v>
      </c>
      <c r="CA205" s="5">
        <v>7</v>
      </c>
      <c r="CB205" s="5">
        <v>12</v>
      </c>
      <c r="CC205" s="5">
        <v>24</v>
      </c>
      <c r="CD205" s="5">
        <v>20</v>
      </c>
      <c r="CE205" s="5">
        <v>7</v>
      </c>
      <c r="CF205" s="5">
        <v>30</v>
      </c>
      <c r="CG205" s="5">
        <v>20</v>
      </c>
      <c r="CH205" s="5">
        <v>43</v>
      </c>
      <c r="CI205" s="5">
        <v>17</v>
      </c>
      <c r="CJ205">
        <v>25</v>
      </c>
      <c r="CK205">
        <v>9</v>
      </c>
      <c r="CL205">
        <v>21</v>
      </c>
      <c r="CM205">
        <v>26</v>
      </c>
      <c r="CN205" s="5">
        <v>4</v>
      </c>
    </row>
    <row r="206" spans="1:92" x14ac:dyDescent="0.2">
      <c r="A206" t="s">
        <v>15</v>
      </c>
      <c r="B206" t="s">
        <v>47</v>
      </c>
      <c r="C206">
        <v>254</v>
      </c>
      <c r="D206" s="5">
        <v>1.7</v>
      </c>
      <c r="E206" s="72">
        <v>0</v>
      </c>
      <c r="F206" s="72">
        <f>VLOOKUP(B206,遗传信息!$B:$F,5,FALSE)</f>
        <v>0</v>
      </c>
      <c r="G206" s="5">
        <v>25</v>
      </c>
      <c r="H206" s="5">
        <v>7.2</v>
      </c>
      <c r="I206" s="5">
        <v>5.6989700043360196</v>
      </c>
      <c r="J206" s="5">
        <v>1452</v>
      </c>
      <c r="K206" s="72">
        <v>61.65</v>
      </c>
      <c r="L206" s="5">
        <v>105</v>
      </c>
      <c r="M206" s="5">
        <v>85</v>
      </c>
      <c r="N206" s="5">
        <v>109</v>
      </c>
      <c r="O206" s="5">
        <v>63</v>
      </c>
      <c r="P206" s="5">
        <v>80</v>
      </c>
      <c r="Q206" s="5">
        <v>78</v>
      </c>
      <c r="R206" s="5">
        <v>96</v>
      </c>
      <c r="S206" s="5">
        <v>75</v>
      </c>
      <c r="T206" s="5">
        <v>115</v>
      </c>
      <c r="U206" s="5">
        <v>106</v>
      </c>
      <c r="V206" s="5">
        <v>147</v>
      </c>
      <c r="W206" s="5">
        <v>93</v>
      </c>
      <c r="X206" s="5">
        <v>63</v>
      </c>
      <c r="Y206" s="5">
        <v>61</v>
      </c>
      <c r="Z206" s="5">
        <v>108</v>
      </c>
      <c r="AA206" s="5">
        <v>57</v>
      </c>
      <c r="AB206" s="5">
        <v>22</v>
      </c>
      <c r="AC206" s="5">
        <v>26</v>
      </c>
      <c r="AD206" s="5">
        <v>34</v>
      </c>
      <c r="AE206" s="5">
        <v>22</v>
      </c>
      <c r="AF206" s="5">
        <v>17</v>
      </c>
      <c r="AG206" s="5">
        <v>22</v>
      </c>
      <c r="AH206" s="5">
        <v>27</v>
      </c>
      <c r="AI206" s="5">
        <v>19</v>
      </c>
      <c r="AJ206" s="5">
        <v>28</v>
      </c>
      <c r="AK206" s="5">
        <v>25</v>
      </c>
      <c r="AL206" s="5">
        <v>30</v>
      </c>
      <c r="AM206" s="5">
        <v>25</v>
      </c>
      <c r="AN206" s="5">
        <v>13</v>
      </c>
      <c r="AO206" s="5">
        <v>13</v>
      </c>
      <c r="AP206" s="5">
        <v>27</v>
      </c>
      <c r="AQ206" s="5">
        <v>10</v>
      </c>
      <c r="AR206" s="5">
        <v>22</v>
      </c>
      <c r="AS206" s="5">
        <v>16</v>
      </c>
      <c r="AT206" s="5">
        <v>25</v>
      </c>
      <c r="AU206" s="5">
        <v>16</v>
      </c>
      <c r="AV206" s="5">
        <v>17</v>
      </c>
      <c r="AW206" s="5">
        <v>15</v>
      </c>
      <c r="AX206" s="5">
        <v>21</v>
      </c>
      <c r="AY206" s="5">
        <v>25</v>
      </c>
      <c r="AZ206" s="5">
        <v>18</v>
      </c>
      <c r="BA206" s="5">
        <v>21</v>
      </c>
      <c r="BB206" s="5">
        <v>35</v>
      </c>
      <c r="BC206" s="5">
        <v>22</v>
      </c>
      <c r="BD206" s="5">
        <v>11</v>
      </c>
      <c r="BE206" s="5">
        <v>16</v>
      </c>
      <c r="BF206" s="5">
        <v>28</v>
      </c>
      <c r="BG206" s="5">
        <v>20</v>
      </c>
      <c r="BH206" s="5">
        <v>36</v>
      </c>
      <c r="BI206" s="5">
        <v>23</v>
      </c>
      <c r="BJ206" s="5">
        <v>33</v>
      </c>
      <c r="BK206" s="5">
        <v>22</v>
      </c>
      <c r="BL206" s="5">
        <v>28</v>
      </c>
      <c r="BM206" s="5">
        <v>26</v>
      </c>
      <c r="BN206" s="5">
        <v>28</v>
      </c>
      <c r="BO206" s="5">
        <v>23</v>
      </c>
      <c r="BP206" s="5">
        <v>42</v>
      </c>
      <c r="BQ206" s="5">
        <v>30</v>
      </c>
      <c r="BR206" s="5">
        <v>46</v>
      </c>
      <c r="BS206" s="5">
        <v>29</v>
      </c>
      <c r="BT206" s="5">
        <v>23</v>
      </c>
      <c r="BU206" s="5">
        <v>22</v>
      </c>
      <c r="BV206" s="5">
        <v>30</v>
      </c>
      <c r="BW206" s="5">
        <v>18</v>
      </c>
      <c r="BX206" s="5">
        <v>25</v>
      </c>
      <c r="BY206" s="5">
        <v>19</v>
      </c>
      <c r="BZ206" s="5">
        <v>16</v>
      </c>
      <c r="CA206" s="5">
        <v>3</v>
      </c>
      <c r="CB206" s="5">
        <v>18</v>
      </c>
      <c r="CC206" s="5">
        <v>22</v>
      </c>
      <c r="CD206" s="5">
        <v>20</v>
      </c>
      <c r="CE206" s="5">
        <v>8</v>
      </c>
      <c r="CF206" s="5">
        <v>27</v>
      </c>
      <c r="CG206" s="5">
        <v>28</v>
      </c>
      <c r="CH206" s="5">
        <v>36</v>
      </c>
      <c r="CI206" s="5">
        <v>17</v>
      </c>
      <c r="CJ206">
        <v>15</v>
      </c>
      <c r="CK206">
        <v>10</v>
      </c>
      <c r="CL206">
        <v>23</v>
      </c>
      <c r="CM206">
        <v>26</v>
      </c>
      <c r="CN206" s="5">
        <v>1</v>
      </c>
    </row>
    <row r="207" spans="1:92" x14ac:dyDescent="0.2">
      <c r="A207" t="s">
        <v>15</v>
      </c>
      <c r="B207" t="s">
        <v>47</v>
      </c>
      <c r="C207">
        <v>254</v>
      </c>
      <c r="D207" s="5">
        <v>3.1</v>
      </c>
      <c r="E207" s="72">
        <v>0</v>
      </c>
      <c r="F207" s="72">
        <f>VLOOKUP(B207,遗传信息!$B:$F,5,FALSE)</f>
        <v>0</v>
      </c>
      <c r="G207" s="5">
        <v>25</v>
      </c>
      <c r="H207" s="5">
        <v>7.2</v>
      </c>
      <c r="I207" s="5">
        <v>5.6989700043360196</v>
      </c>
      <c r="J207" s="5">
        <v>1452</v>
      </c>
      <c r="K207" s="72">
        <v>61.65</v>
      </c>
      <c r="L207" s="5">
        <v>105</v>
      </c>
      <c r="M207" s="5">
        <v>85</v>
      </c>
      <c r="N207" s="5">
        <v>109</v>
      </c>
      <c r="O207" s="5">
        <v>63</v>
      </c>
      <c r="P207" s="5">
        <v>80</v>
      </c>
      <c r="Q207" s="5">
        <v>78</v>
      </c>
      <c r="R207" s="5">
        <v>96</v>
      </c>
      <c r="S207" s="5">
        <v>75</v>
      </c>
      <c r="T207" s="5">
        <v>115</v>
      </c>
      <c r="U207" s="5">
        <v>106</v>
      </c>
      <c r="V207" s="5">
        <v>147</v>
      </c>
      <c r="W207" s="5">
        <v>93</v>
      </c>
      <c r="X207" s="5">
        <v>63</v>
      </c>
      <c r="Y207" s="5">
        <v>61</v>
      </c>
      <c r="Z207" s="5">
        <v>108</v>
      </c>
      <c r="AA207" s="5">
        <v>57</v>
      </c>
      <c r="AB207" s="5">
        <v>22</v>
      </c>
      <c r="AC207" s="5">
        <v>26</v>
      </c>
      <c r="AD207" s="5">
        <v>34</v>
      </c>
      <c r="AE207" s="5">
        <v>22</v>
      </c>
      <c r="AF207" s="5">
        <v>17</v>
      </c>
      <c r="AG207" s="5">
        <v>22</v>
      </c>
      <c r="AH207" s="5">
        <v>27</v>
      </c>
      <c r="AI207" s="5">
        <v>19</v>
      </c>
      <c r="AJ207" s="5">
        <v>28</v>
      </c>
      <c r="AK207" s="5">
        <v>25</v>
      </c>
      <c r="AL207" s="5">
        <v>30</v>
      </c>
      <c r="AM207" s="5">
        <v>25</v>
      </c>
      <c r="AN207" s="5">
        <v>13</v>
      </c>
      <c r="AO207" s="5">
        <v>13</v>
      </c>
      <c r="AP207" s="5">
        <v>27</v>
      </c>
      <c r="AQ207" s="5">
        <v>10</v>
      </c>
      <c r="AR207" s="5">
        <v>22</v>
      </c>
      <c r="AS207" s="5">
        <v>16</v>
      </c>
      <c r="AT207" s="5">
        <v>25</v>
      </c>
      <c r="AU207" s="5">
        <v>16</v>
      </c>
      <c r="AV207" s="5">
        <v>17</v>
      </c>
      <c r="AW207" s="5">
        <v>15</v>
      </c>
      <c r="AX207" s="5">
        <v>21</v>
      </c>
      <c r="AY207" s="5">
        <v>25</v>
      </c>
      <c r="AZ207" s="5">
        <v>18</v>
      </c>
      <c r="BA207" s="5">
        <v>21</v>
      </c>
      <c r="BB207" s="5">
        <v>35</v>
      </c>
      <c r="BC207" s="5">
        <v>22</v>
      </c>
      <c r="BD207" s="5">
        <v>11</v>
      </c>
      <c r="BE207" s="5">
        <v>16</v>
      </c>
      <c r="BF207" s="5">
        <v>28</v>
      </c>
      <c r="BG207" s="5">
        <v>20</v>
      </c>
      <c r="BH207" s="5">
        <v>36</v>
      </c>
      <c r="BI207" s="5">
        <v>23</v>
      </c>
      <c r="BJ207" s="5">
        <v>33</v>
      </c>
      <c r="BK207" s="5">
        <v>22</v>
      </c>
      <c r="BL207" s="5">
        <v>28</v>
      </c>
      <c r="BM207" s="5">
        <v>26</v>
      </c>
      <c r="BN207" s="5">
        <v>28</v>
      </c>
      <c r="BO207" s="5">
        <v>23</v>
      </c>
      <c r="BP207" s="5">
        <v>42</v>
      </c>
      <c r="BQ207" s="5">
        <v>30</v>
      </c>
      <c r="BR207" s="5">
        <v>46</v>
      </c>
      <c r="BS207" s="5">
        <v>29</v>
      </c>
      <c r="BT207" s="5">
        <v>23</v>
      </c>
      <c r="BU207" s="5">
        <v>22</v>
      </c>
      <c r="BV207" s="5">
        <v>30</v>
      </c>
      <c r="BW207" s="5">
        <v>18</v>
      </c>
      <c r="BX207" s="5">
        <v>25</v>
      </c>
      <c r="BY207" s="5">
        <v>19</v>
      </c>
      <c r="BZ207" s="5">
        <v>16</v>
      </c>
      <c r="CA207" s="5">
        <v>3</v>
      </c>
      <c r="CB207" s="5">
        <v>18</v>
      </c>
      <c r="CC207" s="5">
        <v>22</v>
      </c>
      <c r="CD207" s="5">
        <v>20</v>
      </c>
      <c r="CE207" s="5">
        <v>8</v>
      </c>
      <c r="CF207" s="5">
        <v>27</v>
      </c>
      <c r="CG207" s="5">
        <v>28</v>
      </c>
      <c r="CH207" s="5">
        <v>36</v>
      </c>
      <c r="CI207" s="5">
        <v>17</v>
      </c>
      <c r="CJ207">
        <v>15</v>
      </c>
      <c r="CK207">
        <v>10</v>
      </c>
      <c r="CL207">
        <v>23</v>
      </c>
      <c r="CM207">
        <v>26</v>
      </c>
      <c r="CN207" s="5">
        <v>2</v>
      </c>
    </row>
    <row r="208" spans="1:92" x14ac:dyDescent="0.2">
      <c r="A208" t="s">
        <v>15</v>
      </c>
      <c r="B208" t="s">
        <v>47</v>
      </c>
      <c r="C208">
        <v>254</v>
      </c>
      <c r="D208" s="5">
        <v>4.5</v>
      </c>
      <c r="E208" s="72">
        <v>0</v>
      </c>
      <c r="F208" s="72">
        <f>VLOOKUP(B208,遗传信息!$B:$F,5,FALSE)</f>
        <v>0</v>
      </c>
      <c r="G208" s="5">
        <v>25</v>
      </c>
      <c r="H208" s="5">
        <v>7.2</v>
      </c>
      <c r="I208" s="5">
        <v>5.6989700043360196</v>
      </c>
      <c r="J208" s="5">
        <v>1452</v>
      </c>
      <c r="K208" s="72">
        <v>61.65</v>
      </c>
      <c r="L208" s="5">
        <v>105</v>
      </c>
      <c r="M208" s="5">
        <v>85</v>
      </c>
      <c r="N208" s="5">
        <v>109</v>
      </c>
      <c r="O208" s="5">
        <v>63</v>
      </c>
      <c r="P208" s="5">
        <v>80</v>
      </c>
      <c r="Q208" s="5">
        <v>78</v>
      </c>
      <c r="R208" s="5">
        <v>96</v>
      </c>
      <c r="S208" s="5">
        <v>75</v>
      </c>
      <c r="T208" s="5">
        <v>115</v>
      </c>
      <c r="U208" s="5">
        <v>106</v>
      </c>
      <c r="V208" s="5">
        <v>147</v>
      </c>
      <c r="W208" s="5">
        <v>93</v>
      </c>
      <c r="X208" s="5">
        <v>63</v>
      </c>
      <c r="Y208" s="5">
        <v>61</v>
      </c>
      <c r="Z208" s="5">
        <v>108</v>
      </c>
      <c r="AA208" s="5">
        <v>57</v>
      </c>
      <c r="AB208" s="5">
        <v>22</v>
      </c>
      <c r="AC208" s="5">
        <v>26</v>
      </c>
      <c r="AD208" s="5">
        <v>34</v>
      </c>
      <c r="AE208" s="5">
        <v>22</v>
      </c>
      <c r="AF208" s="5">
        <v>17</v>
      </c>
      <c r="AG208" s="5">
        <v>22</v>
      </c>
      <c r="AH208" s="5">
        <v>27</v>
      </c>
      <c r="AI208" s="5">
        <v>19</v>
      </c>
      <c r="AJ208" s="5">
        <v>28</v>
      </c>
      <c r="AK208" s="5">
        <v>25</v>
      </c>
      <c r="AL208" s="5">
        <v>30</v>
      </c>
      <c r="AM208" s="5">
        <v>25</v>
      </c>
      <c r="AN208" s="5">
        <v>13</v>
      </c>
      <c r="AO208" s="5">
        <v>13</v>
      </c>
      <c r="AP208" s="5">
        <v>27</v>
      </c>
      <c r="AQ208" s="5">
        <v>10</v>
      </c>
      <c r="AR208" s="5">
        <v>22</v>
      </c>
      <c r="AS208" s="5">
        <v>16</v>
      </c>
      <c r="AT208" s="5">
        <v>25</v>
      </c>
      <c r="AU208" s="5">
        <v>16</v>
      </c>
      <c r="AV208" s="5">
        <v>17</v>
      </c>
      <c r="AW208" s="5">
        <v>15</v>
      </c>
      <c r="AX208" s="5">
        <v>21</v>
      </c>
      <c r="AY208" s="5">
        <v>25</v>
      </c>
      <c r="AZ208" s="5">
        <v>18</v>
      </c>
      <c r="BA208" s="5">
        <v>21</v>
      </c>
      <c r="BB208" s="5">
        <v>35</v>
      </c>
      <c r="BC208" s="5">
        <v>22</v>
      </c>
      <c r="BD208" s="5">
        <v>11</v>
      </c>
      <c r="BE208" s="5">
        <v>16</v>
      </c>
      <c r="BF208" s="5">
        <v>28</v>
      </c>
      <c r="BG208" s="5">
        <v>20</v>
      </c>
      <c r="BH208" s="5">
        <v>36</v>
      </c>
      <c r="BI208" s="5">
        <v>23</v>
      </c>
      <c r="BJ208" s="5">
        <v>33</v>
      </c>
      <c r="BK208" s="5">
        <v>22</v>
      </c>
      <c r="BL208" s="5">
        <v>28</v>
      </c>
      <c r="BM208" s="5">
        <v>26</v>
      </c>
      <c r="BN208" s="5">
        <v>28</v>
      </c>
      <c r="BO208" s="5">
        <v>23</v>
      </c>
      <c r="BP208" s="5">
        <v>42</v>
      </c>
      <c r="BQ208" s="5">
        <v>30</v>
      </c>
      <c r="BR208" s="5">
        <v>46</v>
      </c>
      <c r="BS208" s="5">
        <v>29</v>
      </c>
      <c r="BT208" s="5">
        <v>23</v>
      </c>
      <c r="BU208" s="5">
        <v>22</v>
      </c>
      <c r="BV208" s="5">
        <v>30</v>
      </c>
      <c r="BW208" s="5">
        <v>18</v>
      </c>
      <c r="BX208" s="5">
        <v>25</v>
      </c>
      <c r="BY208" s="5">
        <v>19</v>
      </c>
      <c r="BZ208" s="5">
        <v>16</v>
      </c>
      <c r="CA208" s="5">
        <v>3</v>
      </c>
      <c r="CB208" s="5">
        <v>18</v>
      </c>
      <c r="CC208" s="5">
        <v>22</v>
      </c>
      <c r="CD208" s="5">
        <v>20</v>
      </c>
      <c r="CE208" s="5">
        <v>8</v>
      </c>
      <c r="CF208" s="5">
        <v>27</v>
      </c>
      <c r="CG208" s="5">
        <v>28</v>
      </c>
      <c r="CH208" s="5">
        <v>36</v>
      </c>
      <c r="CI208" s="5">
        <v>17</v>
      </c>
      <c r="CJ208">
        <v>15</v>
      </c>
      <c r="CK208">
        <v>10</v>
      </c>
      <c r="CL208">
        <v>23</v>
      </c>
      <c r="CM208">
        <v>26</v>
      </c>
      <c r="CN208" s="5">
        <v>3</v>
      </c>
    </row>
    <row r="209" spans="1:92" x14ac:dyDescent="0.2">
      <c r="A209" t="s">
        <v>15</v>
      </c>
      <c r="B209" t="s">
        <v>47</v>
      </c>
      <c r="C209">
        <v>254</v>
      </c>
      <c r="D209" s="5">
        <v>5.8000000000000007</v>
      </c>
      <c r="E209" s="72">
        <v>0</v>
      </c>
      <c r="F209" s="72">
        <f>VLOOKUP(B209,遗传信息!$B:$F,5,FALSE)</f>
        <v>0</v>
      </c>
      <c r="G209" s="5">
        <v>25</v>
      </c>
      <c r="H209" s="5">
        <v>7.2</v>
      </c>
      <c r="I209" s="5">
        <v>5.6989700043360196</v>
      </c>
      <c r="J209" s="5">
        <v>1452</v>
      </c>
      <c r="K209" s="72">
        <v>61.65</v>
      </c>
      <c r="L209" s="5">
        <v>105</v>
      </c>
      <c r="M209" s="5">
        <v>85</v>
      </c>
      <c r="N209" s="5">
        <v>109</v>
      </c>
      <c r="O209" s="5">
        <v>63</v>
      </c>
      <c r="P209" s="5">
        <v>80</v>
      </c>
      <c r="Q209" s="5">
        <v>78</v>
      </c>
      <c r="R209" s="5">
        <v>96</v>
      </c>
      <c r="S209" s="5">
        <v>75</v>
      </c>
      <c r="T209" s="5">
        <v>115</v>
      </c>
      <c r="U209" s="5">
        <v>106</v>
      </c>
      <c r="V209" s="5">
        <v>147</v>
      </c>
      <c r="W209" s="5">
        <v>93</v>
      </c>
      <c r="X209" s="5">
        <v>63</v>
      </c>
      <c r="Y209" s="5">
        <v>61</v>
      </c>
      <c r="Z209" s="5">
        <v>108</v>
      </c>
      <c r="AA209" s="5">
        <v>57</v>
      </c>
      <c r="AB209" s="5">
        <v>22</v>
      </c>
      <c r="AC209" s="5">
        <v>26</v>
      </c>
      <c r="AD209" s="5">
        <v>34</v>
      </c>
      <c r="AE209" s="5">
        <v>22</v>
      </c>
      <c r="AF209" s="5">
        <v>17</v>
      </c>
      <c r="AG209" s="5">
        <v>22</v>
      </c>
      <c r="AH209" s="5">
        <v>27</v>
      </c>
      <c r="AI209" s="5">
        <v>19</v>
      </c>
      <c r="AJ209" s="5">
        <v>28</v>
      </c>
      <c r="AK209" s="5">
        <v>25</v>
      </c>
      <c r="AL209" s="5">
        <v>30</v>
      </c>
      <c r="AM209" s="5">
        <v>25</v>
      </c>
      <c r="AN209" s="5">
        <v>13</v>
      </c>
      <c r="AO209" s="5">
        <v>13</v>
      </c>
      <c r="AP209" s="5">
        <v>27</v>
      </c>
      <c r="AQ209" s="5">
        <v>10</v>
      </c>
      <c r="AR209" s="5">
        <v>22</v>
      </c>
      <c r="AS209" s="5">
        <v>16</v>
      </c>
      <c r="AT209" s="5">
        <v>25</v>
      </c>
      <c r="AU209" s="5">
        <v>16</v>
      </c>
      <c r="AV209" s="5">
        <v>17</v>
      </c>
      <c r="AW209" s="5">
        <v>15</v>
      </c>
      <c r="AX209" s="5">
        <v>21</v>
      </c>
      <c r="AY209" s="5">
        <v>25</v>
      </c>
      <c r="AZ209" s="5">
        <v>18</v>
      </c>
      <c r="BA209" s="5">
        <v>21</v>
      </c>
      <c r="BB209" s="5">
        <v>35</v>
      </c>
      <c r="BC209" s="5">
        <v>22</v>
      </c>
      <c r="BD209" s="5">
        <v>11</v>
      </c>
      <c r="BE209" s="5">
        <v>16</v>
      </c>
      <c r="BF209" s="5">
        <v>28</v>
      </c>
      <c r="BG209" s="5">
        <v>20</v>
      </c>
      <c r="BH209" s="5">
        <v>36</v>
      </c>
      <c r="BI209" s="5">
        <v>23</v>
      </c>
      <c r="BJ209" s="5">
        <v>33</v>
      </c>
      <c r="BK209" s="5">
        <v>22</v>
      </c>
      <c r="BL209" s="5">
        <v>28</v>
      </c>
      <c r="BM209" s="5">
        <v>26</v>
      </c>
      <c r="BN209" s="5">
        <v>28</v>
      </c>
      <c r="BO209" s="5">
        <v>23</v>
      </c>
      <c r="BP209" s="5">
        <v>42</v>
      </c>
      <c r="BQ209" s="5">
        <v>30</v>
      </c>
      <c r="BR209" s="5">
        <v>46</v>
      </c>
      <c r="BS209" s="5">
        <v>29</v>
      </c>
      <c r="BT209" s="5">
        <v>23</v>
      </c>
      <c r="BU209" s="5">
        <v>22</v>
      </c>
      <c r="BV209" s="5">
        <v>30</v>
      </c>
      <c r="BW209" s="5">
        <v>18</v>
      </c>
      <c r="BX209" s="5">
        <v>25</v>
      </c>
      <c r="BY209" s="5">
        <v>19</v>
      </c>
      <c r="BZ209" s="5">
        <v>16</v>
      </c>
      <c r="CA209" s="5">
        <v>3</v>
      </c>
      <c r="CB209" s="5">
        <v>18</v>
      </c>
      <c r="CC209" s="5">
        <v>22</v>
      </c>
      <c r="CD209" s="5">
        <v>20</v>
      </c>
      <c r="CE209" s="5">
        <v>8</v>
      </c>
      <c r="CF209" s="5">
        <v>27</v>
      </c>
      <c r="CG209" s="5">
        <v>28</v>
      </c>
      <c r="CH209" s="5">
        <v>36</v>
      </c>
      <c r="CI209" s="5">
        <v>17</v>
      </c>
      <c r="CJ209">
        <v>15</v>
      </c>
      <c r="CK209">
        <v>10</v>
      </c>
      <c r="CL209">
        <v>23</v>
      </c>
      <c r="CM209">
        <v>26</v>
      </c>
      <c r="CN209" s="5">
        <v>4</v>
      </c>
    </row>
    <row r="210" spans="1:92" x14ac:dyDescent="0.2">
      <c r="A210" t="s">
        <v>15</v>
      </c>
      <c r="B210" t="s">
        <v>48</v>
      </c>
      <c r="C210">
        <v>254</v>
      </c>
      <c r="D210" s="5">
        <v>1.4</v>
      </c>
      <c r="E210" s="72">
        <v>0</v>
      </c>
      <c r="F210" s="72">
        <f>VLOOKUP(B210,遗传信息!$B:$F,5,FALSE)</f>
        <v>0</v>
      </c>
      <c r="G210" s="5">
        <v>25</v>
      </c>
      <c r="H210" s="5">
        <v>7.2</v>
      </c>
      <c r="I210" s="5">
        <v>5.6989700043360196</v>
      </c>
      <c r="J210" s="5">
        <v>1466</v>
      </c>
      <c r="K210" s="72">
        <v>62.94</v>
      </c>
      <c r="L210" s="5">
        <v>100</v>
      </c>
      <c r="M210" s="5">
        <v>93</v>
      </c>
      <c r="N210" s="5">
        <v>111</v>
      </c>
      <c r="O210" s="5">
        <v>73</v>
      </c>
      <c r="P210" s="5">
        <v>78</v>
      </c>
      <c r="Q210" s="5">
        <v>68</v>
      </c>
      <c r="R210" s="5">
        <v>90</v>
      </c>
      <c r="S210" s="5">
        <v>73</v>
      </c>
      <c r="T210" s="5">
        <v>118</v>
      </c>
      <c r="U210" s="5">
        <v>96</v>
      </c>
      <c r="V210" s="5">
        <v>154</v>
      </c>
      <c r="W210" s="5">
        <v>102</v>
      </c>
      <c r="X210" s="5">
        <v>81</v>
      </c>
      <c r="Y210" s="5">
        <v>53</v>
      </c>
      <c r="Z210" s="5">
        <v>114</v>
      </c>
      <c r="AA210" s="5">
        <v>61</v>
      </c>
      <c r="AB210" s="5">
        <v>16</v>
      </c>
      <c r="AC210" s="5">
        <v>26</v>
      </c>
      <c r="AD210" s="5">
        <v>35</v>
      </c>
      <c r="AE210" s="5">
        <v>23</v>
      </c>
      <c r="AF210" s="5">
        <v>22</v>
      </c>
      <c r="AG210" s="5">
        <v>24</v>
      </c>
      <c r="AH210" s="5">
        <v>25</v>
      </c>
      <c r="AI210" s="5">
        <v>21</v>
      </c>
      <c r="AJ210" s="5">
        <v>24</v>
      </c>
      <c r="AK210" s="5">
        <v>30</v>
      </c>
      <c r="AL210" s="5">
        <v>29</v>
      </c>
      <c r="AM210" s="5">
        <v>28</v>
      </c>
      <c r="AN210" s="5">
        <v>19</v>
      </c>
      <c r="AO210" s="5">
        <v>11</v>
      </c>
      <c r="AP210" s="5">
        <v>27</v>
      </c>
      <c r="AQ210" s="5">
        <v>16</v>
      </c>
      <c r="AR210" s="5">
        <v>20</v>
      </c>
      <c r="AS210" s="5">
        <v>22</v>
      </c>
      <c r="AT210" s="5">
        <v>23</v>
      </c>
      <c r="AU210" s="5">
        <v>13</v>
      </c>
      <c r="AV210" s="5">
        <v>15</v>
      </c>
      <c r="AW210" s="5">
        <v>11</v>
      </c>
      <c r="AX210" s="5">
        <v>17</v>
      </c>
      <c r="AY210" s="5">
        <v>25</v>
      </c>
      <c r="AZ210" s="5">
        <v>19</v>
      </c>
      <c r="BA210" s="5">
        <v>16</v>
      </c>
      <c r="BB210" s="5">
        <v>30</v>
      </c>
      <c r="BC210" s="5">
        <v>25</v>
      </c>
      <c r="BD210" s="5">
        <v>17</v>
      </c>
      <c r="BE210" s="5">
        <v>9</v>
      </c>
      <c r="BF210" s="5">
        <v>30</v>
      </c>
      <c r="BG210" s="5">
        <v>17</v>
      </c>
      <c r="BH210" s="5">
        <v>37</v>
      </c>
      <c r="BI210" s="5">
        <v>23</v>
      </c>
      <c r="BJ210" s="5">
        <v>29</v>
      </c>
      <c r="BK210" s="5">
        <v>29</v>
      </c>
      <c r="BL210" s="5">
        <v>29</v>
      </c>
      <c r="BM210" s="5">
        <v>20</v>
      </c>
      <c r="BN210" s="5">
        <v>27</v>
      </c>
      <c r="BO210" s="5">
        <v>20</v>
      </c>
      <c r="BP210" s="5">
        <v>40</v>
      </c>
      <c r="BQ210" s="5">
        <v>29</v>
      </c>
      <c r="BR210" s="5">
        <v>52</v>
      </c>
      <c r="BS210" s="5">
        <v>33</v>
      </c>
      <c r="BT210" s="5">
        <v>23</v>
      </c>
      <c r="BU210" s="5">
        <v>24</v>
      </c>
      <c r="BV210" s="5">
        <v>35</v>
      </c>
      <c r="BW210" s="5">
        <v>20</v>
      </c>
      <c r="BX210" s="5">
        <v>27</v>
      </c>
      <c r="BY210" s="5">
        <v>22</v>
      </c>
      <c r="BZ210" s="5">
        <v>24</v>
      </c>
      <c r="CA210" s="5">
        <v>8</v>
      </c>
      <c r="CB210" s="5">
        <v>12</v>
      </c>
      <c r="CC210" s="5">
        <v>23</v>
      </c>
      <c r="CD210" s="5">
        <v>21</v>
      </c>
      <c r="CE210" s="5">
        <v>7</v>
      </c>
      <c r="CF210" s="5">
        <v>35</v>
      </c>
      <c r="CG210" s="5">
        <v>21</v>
      </c>
      <c r="CH210" s="5">
        <v>42</v>
      </c>
      <c r="CI210" s="5">
        <v>16</v>
      </c>
      <c r="CJ210">
        <v>22</v>
      </c>
      <c r="CK210">
        <v>9</v>
      </c>
      <c r="CL210">
        <v>22</v>
      </c>
      <c r="CM210">
        <v>26</v>
      </c>
      <c r="CN210" s="5">
        <v>1</v>
      </c>
    </row>
    <row r="211" spans="1:92" x14ac:dyDescent="0.2">
      <c r="A211" t="s">
        <v>15</v>
      </c>
      <c r="B211" t="s">
        <v>48</v>
      </c>
      <c r="C211">
        <v>254</v>
      </c>
      <c r="D211" s="5">
        <v>3</v>
      </c>
      <c r="E211" s="72">
        <v>0</v>
      </c>
      <c r="F211" s="72">
        <f>VLOOKUP(B211,遗传信息!$B:$F,5,FALSE)</f>
        <v>0</v>
      </c>
      <c r="G211" s="5">
        <v>25</v>
      </c>
      <c r="H211" s="5">
        <v>7.2</v>
      </c>
      <c r="I211" s="5">
        <v>5.6989700043360196</v>
      </c>
      <c r="J211" s="5">
        <v>1466</v>
      </c>
      <c r="K211" s="72">
        <v>62.94</v>
      </c>
      <c r="L211" s="5">
        <v>100</v>
      </c>
      <c r="M211" s="5">
        <v>93</v>
      </c>
      <c r="N211" s="5">
        <v>111</v>
      </c>
      <c r="O211" s="5">
        <v>73</v>
      </c>
      <c r="P211" s="5">
        <v>78</v>
      </c>
      <c r="Q211" s="5">
        <v>68</v>
      </c>
      <c r="R211" s="5">
        <v>90</v>
      </c>
      <c r="S211" s="5">
        <v>73</v>
      </c>
      <c r="T211" s="5">
        <v>118</v>
      </c>
      <c r="U211" s="5">
        <v>96</v>
      </c>
      <c r="V211" s="5">
        <v>154</v>
      </c>
      <c r="W211" s="5">
        <v>102</v>
      </c>
      <c r="X211" s="5">
        <v>81</v>
      </c>
      <c r="Y211" s="5">
        <v>53</v>
      </c>
      <c r="Z211" s="5">
        <v>114</v>
      </c>
      <c r="AA211" s="5">
        <v>61</v>
      </c>
      <c r="AB211" s="5">
        <v>16</v>
      </c>
      <c r="AC211" s="5">
        <v>26</v>
      </c>
      <c r="AD211" s="5">
        <v>35</v>
      </c>
      <c r="AE211" s="5">
        <v>23</v>
      </c>
      <c r="AF211" s="5">
        <v>22</v>
      </c>
      <c r="AG211" s="5">
        <v>24</v>
      </c>
      <c r="AH211" s="5">
        <v>25</v>
      </c>
      <c r="AI211" s="5">
        <v>21</v>
      </c>
      <c r="AJ211" s="5">
        <v>24</v>
      </c>
      <c r="AK211" s="5">
        <v>30</v>
      </c>
      <c r="AL211" s="5">
        <v>29</v>
      </c>
      <c r="AM211" s="5">
        <v>28</v>
      </c>
      <c r="AN211" s="5">
        <v>19</v>
      </c>
      <c r="AO211" s="5">
        <v>11</v>
      </c>
      <c r="AP211" s="5">
        <v>27</v>
      </c>
      <c r="AQ211" s="5">
        <v>16</v>
      </c>
      <c r="AR211" s="5">
        <v>20</v>
      </c>
      <c r="AS211" s="5">
        <v>22</v>
      </c>
      <c r="AT211" s="5">
        <v>23</v>
      </c>
      <c r="AU211" s="5">
        <v>13</v>
      </c>
      <c r="AV211" s="5">
        <v>15</v>
      </c>
      <c r="AW211" s="5">
        <v>11</v>
      </c>
      <c r="AX211" s="5">
        <v>17</v>
      </c>
      <c r="AY211" s="5">
        <v>25</v>
      </c>
      <c r="AZ211" s="5">
        <v>19</v>
      </c>
      <c r="BA211" s="5">
        <v>16</v>
      </c>
      <c r="BB211" s="5">
        <v>30</v>
      </c>
      <c r="BC211" s="5">
        <v>25</v>
      </c>
      <c r="BD211" s="5">
        <v>17</v>
      </c>
      <c r="BE211" s="5">
        <v>9</v>
      </c>
      <c r="BF211" s="5">
        <v>30</v>
      </c>
      <c r="BG211" s="5">
        <v>17</v>
      </c>
      <c r="BH211" s="5">
        <v>37</v>
      </c>
      <c r="BI211" s="5">
        <v>23</v>
      </c>
      <c r="BJ211" s="5">
        <v>29</v>
      </c>
      <c r="BK211" s="5">
        <v>29</v>
      </c>
      <c r="BL211" s="5">
        <v>29</v>
      </c>
      <c r="BM211" s="5">
        <v>20</v>
      </c>
      <c r="BN211" s="5">
        <v>27</v>
      </c>
      <c r="BO211" s="5">
        <v>20</v>
      </c>
      <c r="BP211" s="5">
        <v>40</v>
      </c>
      <c r="BQ211" s="5">
        <v>29</v>
      </c>
      <c r="BR211" s="5">
        <v>52</v>
      </c>
      <c r="BS211" s="5">
        <v>33</v>
      </c>
      <c r="BT211" s="5">
        <v>23</v>
      </c>
      <c r="BU211" s="5">
        <v>24</v>
      </c>
      <c r="BV211" s="5">
        <v>35</v>
      </c>
      <c r="BW211" s="5">
        <v>20</v>
      </c>
      <c r="BX211" s="5">
        <v>27</v>
      </c>
      <c r="BY211" s="5">
        <v>22</v>
      </c>
      <c r="BZ211" s="5">
        <v>24</v>
      </c>
      <c r="CA211" s="5">
        <v>8</v>
      </c>
      <c r="CB211" s="5">
        <v>12</v>
      </c>
      <c r="CC211" s="5">
        <v>23</v>
      </c>
      <c r="CD211" s="5">
        <v>21</v>
      </c>
      <c r="CE211" s="5">
        <v>7</v>
      </c>
      <c r="CF211" s="5">
        <v>35</v>
      </c>
      <c r="CG211" s="5">
        <v>21</v>
      </c>
      <c r="CH211" s="5">
        <v>42</v>
      </c>
      <c r="CI211" s="5">
        <v>16</v>
      </c>
      <c r="CJ211">
        <v>22</v>
      </c>
      <c r="CK211">
        <v>9</v>
      </c>
      <c r="CL211">
        <v>22</v>
      </c>
      <c r="CM211">
        <v>26</v>
      </c>
      <c r="CN211" s="5">
        <v>2</v>
      </c>
    </row>
    <row r="212" spans="1:92" x14ac:dyDescent="0.2">
      <c r="A212" t="s">
        <v>15</v>
      </c>
      <c r="B212" t="s">
        <v>48</v>
      </c>
      <c r="C212">
        <v>254</v>
      </c>
      <c r="D212" s="5">
        <v>4.7</v>
      </c>
      <c r="E212" s="72">
        <v>0</v>
      </c>
      <c r="F212" s="72">
        <f>VLOOKUP(B212,遗传信息!$B:$F,5,FALSE)</f>
        <v>0</v>
      </c>
      <c r="G212" s="5">
        <v>25</v>
      </c>
      <c r="H212" s="5">
        <v>7.2</v>
      </c>
      <c r="I212" s="5">
        <v>5.6989700043360196</v>
      </c>
      <c r="J212" s="5">
        <v>1466</v>
      </c>
      <c r="K212" s="72">
        <v>62.94</v>
      </c>
      <c r="L212" s="5">
        <v>100</v>
      </c>
      <c r="M212" s="5">
        <v>93</v>
      </c>
      <c r="N212" s="5">
        <v>111</v>
      </c>
      <c r="O212" s="5">
        <v>73</v>
      </c>
      <c r="P212" s="5">
        <v>78</v>
      </c>
      <c r="Q212" s="5">
        <v>68</v>
      </c>
      <c r="R212" s="5">
        <v>90</v>
      </c>
      <c r="S212" s="5">
        <v>73</v>
      </c>
      <c r="T212" s="5">
        <v>118</v>
      </c>
      <c r="U212" s="5">
        <v>96</v>
      </c>
      <c r="V212" s="5">
        <v>154</v>
      </c>
      <c r="W212" s="5">
        <v>102</v>
      </c>
      <c r="X212" s="5">
        <v>81</v>
      </c>
      <c r="Y212" s="5">
        <v>53</v>
      </c>
      <c r="Z212" s="5">
        <v>114</v>
      </c>
      <c r="AA212" s="5">
        <v>61</v>
      </c>
      <c r="AB212" s="5">
        <v>16</v>
      </c>
      <c r="AC212" s="5">
        <v>26</v>
      </c>
      <c r="AD212" s="5">
        <v>35</v>
      </c>
      <c r="AE212" s="5">
        <v>23</v>
      </c>
      <c r="AF212" s="5">
        <v>22</v>
      </c>
      <c r="AG212" s="5">
        <v>24</v>
      </c>
      <c r="AH212" s="5">
        <v>25</v>
      </c>
      <c r="AI212" s="5">
        <v>21</v>
      </c>
      <c r="AJ212" s="5">
        <v>24</v>
      </c>
      <c r="AK212" s="5">
        <v>30</v>
      </c>
      <c r="AL212" s="5">
        <v>29</v>
      </c>
      <c r="AM212" s="5">
        <v>28</v>
      </c>
      <c r="AN212" s="5">
        <v>19</v>
      </c>
      <c r="AO212" s="5">
        <v>11</v>
      </c>
      <c r="AP212" s="5">
        <v>27</v>
      </c>
      <c r="AQ212" s="5">
        <v>16</v>
      </c>
      <c r="AR212" s="5">
        <v>20</v>
      </c>
      <c r="AS212" s="5">
        <v>22</v>
      </c>
      <c r="AT212" s="5">
        <v>23</v>
      </c>
      <c r="AU212" s="5">
        <v>13</v>
      </c>
      <c r="AV212" s="5">
        <v>15</v>
      </c>
      <c r="AW212" s="5">
        <v>11</v>
      </c>
      <c r="AX212" s="5">
        <v>17</v>
      </c>
      <c r="AY212" s="5">
        <v>25</v>
      </c>
      <c r="AZ212" s="5">
        <v>19</v>
      </c>
      <c r="BA212" s="5">
        <v>16</v>
      </c>
      <c r="BB212" s="5">
        <v>30</v>
      </c>
      <c r="BC212" s="5">
        <v>25</v>
      </c>
      <c r="BD212" s="5">
        <v>17</v>
      </c>
      <c r="BE212" s="5">
        <v>9</v>
      </c>
      <c r="BF212" s="5">
        <v>30</v>
      </c>
      <c r="BG212" s="5">
        <v>17</v>
      </c>
      <c r="BH212" s="5">
        <v>37</v>
      </c>
      <c r="BI212" s="5">
        <v>23</v>
      </c>
      <c r="BJ212" s="5">
        <v>29</v>
      </c>
      <c r="BK212" s="5">
        <v>29</v>
      </c>
      <c r="BL212" s="5">
        <v>29</v>
      </c>
      <c r="BM212" s="5">
        <v>20</v>
      </c>
      <c r="BN212" s="5">
        <v>27</v>
      </c>
      <c r="BO212" s="5">
        <v>20</v>
      </c>
      <c r="BP212" s="5">
        <v>40</v>
      </c>
      <c r="BQ212" s="5">
        <v>29</v>
      </c>
      <c r="BR212" s="5">
        <v>52</v>
      </c>
      <c r="BS212" s="5">
        <v>33</v>
      </c>
      <c r="BT212" s="5">
        <v>23</v>
      </c>
      <c r="BU212" s="5">
        <v>24</v>
      </c>
      <c r="BV212" s="5">
        <v>35</v>
      </c>
      <c r="BW212" s="5">
        <v>20</v>
      </c>
      <c r="BX212" s="5">
        <v>27</v>
      </c>
      <c r="BY212" s="5">
        <v>22</v>
      </c>
      <c r="BZ212" s="5">
        <v>24</v>
      </c>
      <c r="CA212" s="5">
        <v>8</v>
      </c>
      <c r="CB212" s="5">
        <v>12</v>
      </c>
      <c r="CC212" s="5">
        <v>23</v>
      </c>
      <c r="CD212" s="5">
        <v>21</v>
      </c>
      <c r="CE212" s="5">
        <v>7</v>
      </c>
      <c r="CF212" s="5">
        <v>35</v>
      </c>
      <c r="CG212" s="5">
        <v>21</v>
      </c>
      <c r="CH212" s="5">
        <v>42</v>
      </c>
      <c r="CI212" s="5">
        <v>16</v>
      </c>
      <c r="CJ212">
        <v>22</v>
      </c>
      <c r="CK212">
        <v>9</v>
      </c>
      <c r="CL212">
        <v>22</v>
      </c>
      <c r="CM212">
        <v>26</v>
      </c>
      <c r="CN212" s="5">
        <v>3</v>
      </c>
    </row>
    <row r="213" spans="1:92" x14ac:dyDescent="0.2">
      <c r="A213" t="s">
        <v>15</v>
      </c>
      <c r="B213" t="s">
        <v>48</v>
      </c>
      <c r="C213">
        <v>254</v>
      </c>
      <c r="D213" s="5">
        <v>6.3000000000000007</v>
      </c>
      <c r="E213" s="72">
        <v>0</v>
      </c>
      <c r="F213" s="72">
        <f>VLOOKUP(B213,遗传信息!$B:$F,5,FALSE)</f>
        <v>0</v>
      </c>
      <c r="G213" s="5">
        <v>25</v>
      </c>
      <c r="H213" s="5">
        <v>7.2</v>
      </c>
      <c r="I213" s="5">
        <v>5.6989700043360196</v>
      </c>
      <c r="J213" s="5">
        <v>1466</v>
      </c>
      <c r="K213" s="72">
        <v>62.94</v>
      </c>
      <c r="L213" s="5">
        <v>100</v>
      </c>
      <c r="M213" s="5">
        <v>93</v>
      </c>
      <c r="N213" s="5">
        <v>111</v>
      </c>
      <c r="O213" s="5">
        <v>73</v>
      </c>
      <c r="P213" s="5">
        <v>78</v>
      </c>
      <c r="Q213" s="5">
        <v>68</v>
      </c>
      <c r="R213" s="5">
        <v>90</v>
      </c>
      <c r="S213" s="5">
        <v>73</v>
      </c>
      <c r="T213" s="5">
        <v>118</v>
      </c>
      <c r="U213" s="5">
        <v>96</v>
      </c>
      <c r="V213" s="5">
        <v>154</v>
      </c>
      <c r="W213" s="5">
        <v>102</v>
      </c>
      <c r="X213" s="5">
        <v>81</v>
      </c>
      <c r="Y213" s="5">
        <v>53</v>
      </c>
      <c r="Z213" s="5">
        <v>114</v>
      </c>
      <c r="AA213" s="5">
        <v>61</v>
      </c>
      <c r="AB213" s="5">
        <v>16</v>
      </c>
      <c r="AC213" s="5">
        <v>26</v>
      </c>
      <c r="AD213" s="5">
        <v>35</v>
      </c>
      <c r="AE213" s="5">
        <v>23</v>
      </c>
      <c r="AF213" s="5">
        <v>22</v>
      </c>
      <c r="AG213" s="5">
        <v>24</v>
      </c>
      <c r="AH213" s="5">
        <v>25</v>
      </c>
      <c r="AI213" s="5">
        <v>21</v>
      </c>
      <c r="AJ213" s="5">
        <v>24</v>
      </c>
      <c r="AK213" s="5">
        <v>30</v>
      </c>
      <c r="AL213" s="5">
        <v>29</v>
      </c>
      <c r="AM213" s="5">
        <v>28</v>
      </c>
      <c r="AN213" s="5">
        <v>19</v>
      </c>
      <c r="AO213" s="5">
        <v>11</v>
      </c>
      <c r="AP213" s="5">
        <v>27</v>
      </c>
      <c r="AQ213" s="5">
        <v>16</v>
      </c>
      <c r="AR213" s="5">
        <v>20</v>
      </c>
      <c r="AS213" s="5">
        <v>22</v>
      </c>
      <c r="AT213" s="5">
        <v>23</v>
      </c>
      <c r="AU213" s="5">
        <v>13</v>
      </c>
      <c r="AV213" s="5">
        <v>15</v>
      </c>
      <c r="AW213" s="5">
        <v>11</v>
      </c>
      <c r="AX213" s="5">
        <v>17</v>
      </c>
      <c r="AY213" s="5">
        <v>25</v>
      </c>
      <c r="AZ213" s="5">
        <v>19</v>
      </c>
      <c r="BA213" s="5">
        <v>16</v>
      </c>
      <c r="BB213" s="5">
        <v>30</v>
      </c>
      <c r="BC213" s="5">
        <v>25</v>
      </c>
      <c r="BD213" s="5">
        <v>17</v>
      </c>
      <c r="BE213" s="5">
        <v>9</v>
      </c>
      <c r="BF213" s="5">
        <v>30</v>
      </c>
      <c r="BG213" s="5">
        <v>17</v>
      </c>
      <c r="BH213" s="5">
        <v>37</v>
      </c>
      <c r="BI213" s="5">
        <v>23</v>
      </c>
      <c r="BJ213" s="5">
        <v>29</v>
      </c>
      <c r="BK213" s="5">
        <v>29</v>
      </c>
      <c r="BL213" s="5">
        <v>29</v>
      </c>
      <c r="BM213" s="5">
        <v>20</v>
      </c>
      <c r="BN213" s="5">
        <v>27</v>
      </c>
      <c r="BO213" s="5">
        <v>20</v>
      </c>
      <c r="BP213" s="5">
        <v>40</v>
      </c>
      <c r="BQ213" s="5">
        <v>29</v>
      </c>
      <c r="BR213" s="5">
        <v>52</v>
      </c>
      <c r="BS213" s="5">
        <v>33</v>
      </c>
      <c r="BT213" s="5">
        <v>23</v>
      </c>
      <c r="BU213" s="5">
        <v>24</v>
      </c>
      <c r="BV213" s="5">
        <v>35</v>
      </c>
      <c r="BW213" s="5">
        <v>20</v>
      </c>
      <c r="BX213" s="5">
        <v>27</v>
      </c>
      <c r="BY213" s="5">
        <v>22</v>
      </c>
      <c r="BZ213" s="5">
        <v>24</v>
      </c>
      <c r="CA213" s="5">
        <v>8</v>
      </c>
      <c r="CB213" s="5">
        <v>12</v>
      </c>
      <c r="CC213" s="5">
        <v>23</v>
      </c>
      <c r="CD213" s="5">
        <v>21</v>
      </c>
      <c r="CE213" s="5">
        <v>7</v>
      </c>
      <c r="CF213" s="5">
        <v>35</v>
      </c>
      <c r="CG213" s="5">
        <v>21</v>
      </c>
      <c r="CH213" s="5">
        <v>42</v>
      </c>
      <c r="CI213" s="5">
        <v>16</v>
      </c>
      <c r="CJ213">
        <v>22</v>
      </c>
      <c r="CK213">
        <v>9</v>
      </c>
      <c r="CL213">
        <v>22</v>
      </c>
      <c r="CM213">
        <v>26</v>
      </c>
      <c r="CN213" s="5">
        <v>4</v>
      </c>
    </row>
    <row r="214" spans="1:92" x14ac:dyDescent="0.2">
      <c r="A214" t="s">
        <v>28</v>
      </c>
      <c r="B214" t="s">
        <v>36</v>
      </c>
      <c r="C214">
        <v>265</v>
      </c>
      <c r="D214" s="5">
        <v>2</v>
      </c>
      <c r="E214" s="72">
        <v>0</v>
      </c>
      <c r="F214" s="72">
        <f>VLOOKUP(B214,遗传信息!$B:$F,5,FALSE)</f>
        <v>0</v>
      </c>
      <c r="G214" s="72">
        <v>25</v>
      </c>
      <c r="H214" s="5">
        <v>7.4</v>
      </c>
      <c r="I214" s="5">
        <v>6</v>
      </c>
      <c r="J214" s="5">
        <v>1452</v>
      </c>
      <c r="K214" s="72">
        <v>49.26</v>
      </c>
      <c r="L214" s="5">
        <v>105</v>
      </c>
      <c r="M214" s="5">
        <v>85</v>
      </c>
      <c r="N214" s="5">
        <v>109</v>
      </c>
      <c r="O214" s="5">
        <v>63</v>
      </c>
      <c r="P214" s="5">
        <v>80</v>
      </c>
      <c r="Q214" s="5">
        <v>78</v>
      </c>
      <c r="R214" s="5">
        <v>96</v>
      </c>
      <c r="S214" s="5">
        <v>75</v>
      </c>
      <c r="T214" s="5">
        <v>115</v>
      </c>
      <c r="U214" s="5">
        <v>106</v>
      </c>
      <c r="V214" s="5">
        <v>147</v>
      </c>
      <c r="W214" s="5">
        <v>93</v>
      </c>
      <c r="X214" s="5">
        <v>63</v>
      </c>
      <c r="Y214" s="5">
        <v>61</v>
      </c>
      <c r="Z214" s="5">
        <v>108</v>
      </c>
      <c r="AA214" s="5">
        <v>57</v>
      </c>
      <c r="AB214" s="5">
        <v>22</v>
      </c>
      <c r="AC214" s="5">
        <v>26</v>
      </c>
      <c r="AD214" s="5">
        <v>34</v>
      </c>
      <c r="AE214" s="5">
        <v>22</v>
      </c>
      <c r="AF214" s="5">
        <v>17</v>
      </c>
      <c r="AG214" s="5">
        <v>22</v>
      </c>
      <c r="AH214" s="5">
        <v>27</v>
      </c>
      <c r="AI214" s="5">
        <v>19</v>
      </c>
      <c r="AJ214" s="5">
        <v>28</v>
      </c>
      <c r="AK214" s="5">
        <v>25</v>
      </c>
      <c r="AL214" s="5">
        <v>30</v>
      </c>
      <c r="AM214" s="5">
        <v>25</v>
      </c>
      <c r="AN214" s="5">
        <v>13</v>
      </c>
      <c r="AO214" s="5">
        <v>13</v>
      </c>
      <c r="AP214" s="5">
        <v>27</v>
      </c>
      <c r="AQ214" s="5">
        <v>10</v>
      </c>
      <c r="AR214" s="5">
        <v>22</v>
      </c>
      <c r="AS214" s="5">
        <v>16</v>
      </c>
      <c r="AT214" s="5">
        <v>25</v>
      </c>
      <c r="AU214" s="5">
        <v>16</v>
      </c>
      <c r="AV214" s="5">
        <v>17</v>
      </c>
      <c r="AW214" s="5">
        <v>15</v>
      </c>
      <c r="AX214" s="5">
        <v>21</v>
      </c>
      <c r="AY214" s="5">
        <v>25</v>
      </c>
      <c r="AZ214" s="5">
        <v>18</v>
      </c>
      <c r="BA214" s="5">
        <v>21</v>
      </c>
      <c r="BB214" s="5">
        <v>35</v>
      </c>
      <c r="BC214" s="5">
        <v>22</v>
      </c>
      <c r="BD214" s="5">
        <v>11</v>
      </c>
      <c r="BE214" s="5">
        <v>16</v>
      </c>
      <c r="BF214" s="5">
        <v>28</v>
      </c>
      <c r="BG214" s="5">
        <v>20</v>
      </c>
      <c r="BH214" s="5">
        <v>36</v>
      </c>
      <c r="BI214" s="5">
        <v>23</v>
      </c>
      <c r="BJ214" s="5">
        <v>33</v>
      </c>
      <c r="BK214" s="5">
        <v>22</v>
      </c>
      <c r="BL214" s="5">
        <v>28</v>
      </c>
      <c r="BM214" s="5">
        <v>26</v>
      </c>
      <c r="BN214" s="5">
        <v>28</v>
      </c>
      <c r="BO214" s="5">
        <v>23</v>
      </c>
      <c r="BP214" s="5">
        <v>42</v>
      </c>
      <c r="BQ214" s="5">
        <v>30</v>
      </c>
      <c r="BR214" s="5">
        <v>46</v>
      </c>
      <c r="BS214" s="5">
        <v>29</v>
      </c>
      <c r="BT214" s="5">
        <v>23</v>
      </c>
      <c r="BU214" s="5">
        <v>22</v>
      </c>
      <c r="BV214" s="5">
        <v>30</v>
      </c>
      <c r="BW214" s="5">
        <v>18</v>
      </c>
      <c r="BX214" s="5">
        <v>25</v>
      </c>
      <c r="BY214" s="5">
        <v>19</v>
      </c>
      <c r="BZ214" s="5">
        <v>16</v>
      </c>
      <c r="CA214" s="5">
        <v>3</v>
      </c>
      <c r="CB214" s="5">
        <v>18</v>
      </c>
      <c r="CC214" s="5">
        <v>22</v>
      </c>
      <c r="CD214" s="5">
        <v>20</v>
      </c>
      <c r="CE214" s="5">
        <v>8</v>
      </c>
      <c r="CF214" s="5">
        <v>27</v>
      </c>
      <c r="CG214" s="5">
        <v>28</v>
      </c>
      <c r="CH214" s="5">
        <v>36</v>
      </c>
      <c r="CI214" s="5">
        <v>17</v>
      </c>
      <c r="CJ214">
        <v>15</v>
      </c>
      <c r="CK214">
        <v>10</v>
      </c>
      <c r="CL214">
        <v>23</v>
      </c>
      <c r="CM214">
        <v>26</v>
      </c>
      <c r="CN214" s="5">
        <v>1.25</v>
      </c>
    </row>
    <row r="215" spans="1:92" x14ac:dyDescent="0.2">
      <c r="A215" t="s">
        <v>28</v>
      </c>
      <c r="B215" t="s">
        <v>36</v>
      </c>
      <c r="C215">
        <v>265</v>
      </c>
      <c r="D215" s="5">
        <v>5</v>
      </c>
      <c r="E215" s="72">
        <v>0</v>
      </c>
      <c r="F215" s="72">
        <f>VLOOKUP(B215,遗传信息!$B:$F,5,FALSE)</f>
        <v>0</v>
      </c>
      <c r="G215" s="72">
        <v>25</v>
      </c>
      <c r="H215" s="5">
        <v>7.4</v>
      </c>
      <c r="I215" s="5">
        <v>6</v>
      </c>
      <c r="J215" s="5">
        <v>1452</v>
      </c>
      <c r="K215" s="72">
        <v>49.26</v>
      </c>
      <c r="L215" s="5">
        <v>105</v>
      </c>
      <c r="M215" s="5">
        <v>85</v>
      </c>
      <c r="N215" s="5">
        <v>109</v>
      </c>
      <c r="O215" s="5">
        <v>63</v>
      </c>
      <c r="P215" s="5">
        <v>80</v>
      </c>
      <c r="Q215" s="5">
        <v>78</v>
      </c>
      <c r="R215" s="5">
        <v>96</v>
      </c>
      <c r="S215" s="5">
        <v>75</v>
      </c>
      <c r="T215" s="5">
        <v>115</v>
      </c>
      <c r="U215" s="5">
        <v>106</v>
      </c>
      <c r="V215" s="5">
        <v>147</v>
      </c>
      <c r="W215" s="5">
        <v>93</v>
      </c>
      <c r="X215" s="5">
        <v>63</v>
      </c>
      <c r="Y215" s="5">
        <v>61</v>
      </c>
      <c r="Z215" s="5">
        <v>108</v>
      </c>
      <c r="AA215" s="5">
        <v>57</v>
      </c>
      <c r="AB215" s="5">
        <v>22</v>
      </c>
      <c r="AC215" s="5">
        <v>26</v>
      </c>
      <c r="AD215" s="5">
        <v>34</v>
      </c>
      <c r="AE215" s="5">
        <v>22</v>
      </c>
      <c r="AF215" s="5">
        <v>17</v>
      </c>
      <c r="AG215" s="5">
        <v>22</v>
      </c>
      <c r="AH215" s="5">
        <v>27</v>
      </c>
      <c r="AI215" s="5">
        <v>19</v>
      </c>
      <c r="AJ215" s="5">
        <v>28</v>
      </c>
      <c r="AK215" s="5">
        <v>25</v>
      </c>
      <c r="AL215" s="5">
        <v>30</v>
      </c>
      <c r="AM215" s="5">
        <v>25</v>
      </c>
      <c r="AN215" s="5">
        <v>13</v>
      </c>
      <c r="AO215" s="5">
        <v>13</v>
      </c>
      <c r="AP215" s="5">
        <v>27</v>
      </c>
      <c r="AQ215" s="5">
        <v>10</v>
      </c>
      <c r="AR215" s="5">
        <v>22</v>
      </c>
      <c r="AS215" s="5">
        <v>16</v>
      </c>
      <c r="AT215" s="5">
        <v>25</v>
      </c>
      <c r="AU215" s="5">
        <v>16</v>
      </c>
      <c r="AV215" s="5">
        <v>17</v>
      </c>
      <c r="AW215" s="5">
        <v>15</v>
      </c>
      <c r="AX215" s="5">
        <v>21</v>
      </c>
      <c r="AY215" s="5">
        <v>25</v>
      </c>
      <c r="AZ215" s="5">
        <v>18</v>
      </c>
      <c r="BA215" s="5">
        <v>21</v>
      </c>
      <c r="BB215" s="5">
        <v>35</v>
      </c>
      <c r="BC215" s="5">
        <v>22</v>
      </c>
      <c r="BD215" s="5">
        <v>11</v>
      </c>
      <c r="BE215" s="5">
        <v>16</v>
      </c>
      <c r="BF215" s="5">
        <v>28</v>
      </c>
      <c r="BG215" s="5">
        <v>20</v>
      </c>
      <c r="BH215" s="5">
        <v>36</v>
      </c>
      <c r="BI215" s="5">
        <v>23</v>
      </c>
      <c r="BJ215" s="5">
        <v>33</v>
      </c>
      <c r="BK215" s="5">
        <v>22</v>
      </c>
      <c r="BL215" s="5">
        <v>28</v>
      </c>
      <c r="BM215" s="5">
        <v>26</v>
      </c>
      <c r="BN215" s="5">
        <v>28</v>
      </c>
      <c r="BO215" s="5">
        <v>23</v>
      </c>
      <c r="BP215" s="5">
        <v>42</v>
      </c>
      <c r="BQ215" s="5">
        <v>30</v>
      </c>
      <c r="BR215" s="5">
        <v>46</v>
      </c>
      <c r="BS215" s="5">
        <v>29</v>
      </c>
      <c r="BT215" s="5">
        <v>23</v>
      </c>
      <c r="BU215" s="5">
        <v>22</v>
      </c>
      <c r="BV215" s="5">
        <v>30</v>
      </c>
      <c r="BW215" s="5">
        <v>18</v>
      </c>
      <c r="BX215" s="5">
        <v>25</v>
      </c>
      <c r="BY215" s="5">
        <v>19</v>
      </c>
      <c r="BZ215" s="5">
        <v>16</v>
      </c>
      <c r="CA215" s="5">
        <v>3</v>
      </c>
      <c r="CB215" s="5">
        <v>18</v>
      </c>
      <c r="CC215" s="5">
        <v>22</v>
      </c>
      <c r="CD215" s="5">
        <v>20</v>
      </c>
      <c r="CE215" s="5">
        <v>8</v>
      </c>
      <c r="CF215" s="5">
        <v>27</v>
      </c>
      <c r="CG215" s="5">
        <v>28</v>
      </c>
      <c r="CH215" s="5">
        <v>36</v>
      </c>
      <c r="CI215" s="5">
        <v>17</v>
      </c>
      <c r="CJ215">
        <v>15</v>
      </c>
      <c r="CK215">
        <v>10</v>
      </c>
      <c r="CL215">
        <v>23</v>
      </c>
      <c r="CM215">
        <v>26</v>
      </c>
      <c r="CN215" s="5">
        <v>1.75</v>
      </c>
    </row>
    <row r="216" spans="1:92" x14ac:dyDescent="0.2">
      <c r="A216" t="s">
        <v>28</v>
      </c>
      <c r="B216" t="s">
        <v>36</v>
      </c>
      <c r="C216">
        <v>265</v>
      </c>
      <c r="D216" s="5">
        <v>10</v>
      </c>
      <c r="E216" s="72">
        <v>0</v>
      </c>
      <c r="F216" s="72">
        <f>VLOOKUP(B216,遗传信息!$B:$F,5,FALSE)</f>
        <v>0</v>
      </c>
      <c r="G216" s="72">
        <v>25</v>
      </c>
      <c r="H216" s="5">
        <v>7.4</v>
      </c>
      <c r="I216" s="5">
        <v>6</v>
      </c>
      <c r="J216" s="5">
        <v>1452</v>
      </c>
      <c r="K216" s="72">
        <v>49.26</v>
      </c>
      <c r="L216" s="5">
        <v>105</v>
      </c>
      <c r="M216" s="5">
        <v>85</v>
      </c>
      <c r="N216" s="5">
        <v>109</v>
      </c>
      <c r="O216" s="5">
        <v>63</v>
      </c>
      <c r="P216" s="5">
        <v>80</v>
      </c>
      <c r="Q216" s="5">
        <v>78</v>
      </c>
      <c r="R216" s="5">
        <v>96</v>
      </c>
      <c r="S216" s="5">
        <v>75</v>
      </c>
      <c r="T216" s="5">
        <v>115</v>
      </c>
      <c r="U216" s="5">
        <v>106</v>
      </c>
      <c r="V216" s="5">
        <v>147</v>
      </c>
      <c r="W216" s="5">
        <v>93</v>
      </c>
      <c r="X216" s="5">
        <v>63</v>
      </c>
      <c r="Y216" s="5">
        <v>61</v>
      </c>
      <c r="Z216" s="5">
        <v>108</v>
      </c>
      <c r="AA216" s="5">
        <v>57</v>
      </c>
      <c r="AB216" s="5">
        <v>22</v>
      </c>
      <c r="AC216" s="5">
        <v>26</v>
      </c>
      <c r="AD216" s="5">
        <v>34</v>
      </c>
      <c r="AE216" s="5">
        <v>22</v>
      </c>
      <c r="AF216" s="5">
        <v>17</v>
      </c>
      <c r="AG216" s="5">
        <v>22</v>
      </c>
      <c r="AH216" s="5">
        <v>27</v>
      </c>
      <c r="AI216" s="5">
        <v>19</v>
      </c>
      <c r="AJ216" s="5">
        <v>28</v>
      </c>
      <c r="AK216" s="5">
        <v>25</v>
      </c>
      <c r="AL216" s="5">
        <v>30</v>
      </c>
      <c r="AM216" s="5">
        <v>25</v>
      </c>
      <c r="AN216" s="5">
        <v>13</v>
      </c>
      <c r="AO216" s="5">
        <v>13</v>
      </c>
      <c r="AP216" s="5">
        <v>27</v>
      </c>
      <c r="AQ216" s="5">
        <v>10</v>
      </c>
      <c r="AR216" s="5">
        <v>22</v>
      </c>
      <c r="AS216" s="5">
        <v>16</v>
      </c>
      <c r="AT216" s="5">
        <v>25</v>
      </c>
      <c r="AU216" s="5">
        <v>16</v>
      </c>
      <c r="AV216" s="5">
        <v>17</v>
      </c>
      <c r="AW216" s="5">
        <v>15</v>
      </c>
      <c r="AX216" s="5">
        <v>21</v>
      </c>
      <c r="AY216" s="5">
        <v>25</v>
      </c>
      <c r="AZ216" s="5">
        <v>18</v>
      </c>
      <c r="BA216" s="5">
        <v>21</v>
      </c>
      <c r="BB216" s="5">
        <v>35</v>
      </c>
      <c r="BC216" s="5">
        <v>22</v>
      </c>
      <c r="BD216" s="5">
        <v>11</v>
      </c>
      <c r="BE216" s="5">
        <v>16</v>
      </c>
      <c r="BF216" s="5">
        <v>28</v>
      </c>
      <c r="BG216" s="5">
        <v>20</v>
      </c>
      <c r="BH216" s="5">
        <v>36</v>
      </c>
      <c r="BI216" s="5">
        <v>23</v>
      </c>
      <c r="BJ216" s="5">
        <v>33</v>
      </c>
      <c r="BK216" s="5">
        <v>22</v>
      </c>
      <c r="BL216" s="5">
        <v>28</v>
      </c>
      <c r="BM216" s="5">
        <v>26</v>
      </c>
      <c r="BN216" s="5">
        <v>28</v>
      </c>
      <c r="BO216" s="5">
        <v>23</v>
      </c>
      <c r="BP216" s="5">
        <v>42</v>
      </c>
      <c r="BQ216" s="5">
        <v>30</v>
      </c>
      <c r="BR216" s="5">
        <v>46</v>
      </c>
      <c r="BS216" s="5">
        <v>29</v>
      </c>
      <c r="BT216" s="5">
        <v>23</v>
      </c>
      <c r="BU216" s="5">
        <v>22</v>
      </c>
      <c r="BV216" s="5">
        <v>30</v>
      </c>
      <c r="BW216" s="5">
        <v>18</v>
      </c>
      <c r="BX216" s="5">
        <v>25</v>
      </c>
      <c r="BY216" s="5">
        <v>19</v>
      </c>
      <c r="BZ216" s="5">
        <v>16</v>
      </c>
      <c r="CA216" s="5">
        <v>3</v>
      </c>
      <c r="CB216" s="5">
        <v>18</v>
      </c>
      <c r="CC216" s="5">
        <v>22</v>
      </c>
      <c r="CD216" s="5">
        <v>20</v>
      </c>
      <c r="CE216" s="5">
        <v>8</v>
      </c>
      <c r="CF216" s="5">
        <v>27</v>
      </c>
      <c r="CG216" s="5">
        <v>28</v>
      </c>
      <c r="CH216" s="5">
        <v>36</v>
      </c>
      <c r="CI216" s="5">
        <v>17</v>
      </c>
      <c r="CJ216">
        <v>15</v>
      </c>
      <c r="CK216">
        <v>10</v>
      </c>
      <c r="CL216">
        <v>23</v>
      </c>
      <c r="CM216">
        <v>26</v>
      </c>
      <c r="CN216" s="5">
        <v>2.25</v>
      </c>
    </row>
    <row r="217" spans="1:92" x14ac:dyDescent="0.2">
      <c r="A217" t="s">
        <v>28</v>
      </c>
      <c r="B217" t="s">
        <v>36</v>
      </c>
      <c r="C217">
        <v>265</v>
      </c>
      <c r="D217" s="5">
        <v>15</v>
      </c>
      <c r="E217" s="72">
        <v>0</v>
      </c>
      <c r="F217" s="72">
        <f>VLOOKUP(B217,遗传信息!$B:$F,5,FALSE)</f>
        <v>0</v>
      </c>
      <c r="G217" s="72">
        <v>25</v>
      </c>
      <c r="H217" s="5">
        <v>7.4</v>
      </c>
      <c r="I217" s="5">
        <v>6</v>
      </c>
      <c r="J217" s="5">
        <v>1452</v>
      </c>
      <c r="K217" s="72">
        <v>49.26</v>
      </c>
      <c r="L217" s="5">
        <v>105</v>
      </c>
      <c r="M217" s="5">
        <v>85</v>
      </c>
      <c r="N217" s="5">
        <v>109</v>
      </c>
      <c r="O217" s="5">
        <v>63</v>
      </c>
      <c r="P217" s="5">
        <v>80</v>
      </c>
      <c r="Q217" s="5">
        <v>78</v>
      </c>
      <c r="R217" s="5">
        <v>96</v>
      </c>
      <c r="S217" s="5">
        <v>75</v>
      </c>
      <c r="T217" s="5">
        <v>115</v>
      </c>
      <c r="U217" s="5">
        <v>106</v>
      </c>
      <c r="V217" s="5">
        <v>147</v>
      </c>
      <c r="W217" s="5">
        <v>93</v>
      </c>
      <c r="X217" s="5">
        <v>63</v>
      </c>
      <c r="Y217" s="5">
        <v>61</v>
      </c>
      <c r="Z217" s="5">
        <v>108</v>
      </c>
      <c r="AA217" s="5">
        <v>57</v>
      </c>
      <c r="AB217" s="5">
        <v>22</v>
      </c>
      <c r="AC217" s="5">
        <v>26</v>
      </c>
      <c r="AD217" s="5">
        <v>34</v>
      </c>
      <c r="AE217" s="5">
        <v>22</v>
      </c>
      <c r="AF217" s="5">
        <v>17</v>
      </c>
      <c r="AG217" s="5">
        <v>22</v>
      </c>
      <c r="AH217" s="5">
        <v>27</v>
      </c>
      <c r="AI217" s="5">
        <v>19</v>
      </c>
      <c r="AJ217" s="5">
        <v>28</v>
      </c>
      <c r="AK217" s="5">
        <v>25</v>
      </c>
      <c r="AL217" s="5">
        <v>30</v>
      </c>
      <c r="AM217" s="5">
        <v>25</v>
      </c>
      <c r="AN217" s="5">
        <v>13</v>
      </c>
      <c r="AO217" s="5">
        <v>13</v>
      </c>
      <c r="AP217" s="5">
        <v>27</v>
      </c>
      <c r="AQ217" s="5">
        <v>10</v>
      </c>
      <c r="AR217" s="5">
        <v>22</v>
      </c>
      <c r="AS217" s="5">
        <v>16</v>
      </c>
      <c r="AT217" s="5">
        <v>25</v>
      </c>
      <c r="AU217" s="5">
        <v>16</v>
      </c>
      <c r="AV217" s="5">
        <v>17</v>
      </c>
      <c r="AW217" s="5">
        <v>15</v>
      </c>
      <c r="AX217" s="5">
        <v>21</v>
      </c>
      <c r="AY217" s="5">
        <v>25</v>
      </c>
      <c r="AZ217" s="5">
        <v>18</v>
      </c>
      <c r="BA217" s="5">
        <v>21</v>
      </c>
      <c r="BB217" s="5">
        <v>35</v>
      </c>
      <c r="BC217" s="5">
        <v>22</v>
      </c>
      <c r="BD217" s="5">
        <v>11</v>
      </c>
      <c r="BE217" s="5">
        <v>16</v>
      </c>
      <c r="BF217" s="5">
        <v>28</v>
      </c>
      <c r="BG217" s="5">
        <v>20</v>
      </c>
      <c r="BH217" s="5">
        <v>36</v>
      </c>
      <c r="BI217" s="5">
        <v>23</v>
      </c>
      <c r="BJ217" s="5">
        <v>33</v>
      </c>
      <c r="BK217" s="5">
        <v>22</v>
      </c>
      <c r="BL217" s="5">
        <v>28</v>
      </c>
      <c r="BM217" s="5">
        <v>26</v>
      </c>
      <c r="BN217" s="5">
        <v>28</v>
      </c>
      <c r="BO217" s="5">
        <v>23</v>
      </c>
      <c r="BP217" s="5">
        <v>42</v>
      </c>
      <c r="BQ217" s="5">
        <v>30</v>
      </c>
      <c r="BR217" s="5">
        <v>46</v>
      </c>
      <c r="BS217" s="5">
        <v>29</v>
      </c>
      <c r="BT217" s="5">
        <v>23</v>
      </c>
      <c r="BU217" s="5">
        <v>22</v>
      </c>
      <c r="BV217" s="5">
        <v>30</v>
      </c>
      <c r="BW217" s="5">
        <v>18</v>
      </c>
      <c r="BX217" s="5">
        <v>25</v>
      </c>
      <c r="BY217" s="5">
        <v>19</v>
      </c>
      <c r="BZ217" s="5">
        <v>16</v>
      </c>
      <c r="CA217" s="5">
        <v>3</v>
      </c>
      <c r="CB217" s="5">
        <v>18</v>
      </c>
      <c r="CC217" s="5">
        <v>22</v>
      </c>
      <c r="CD217" s="5">
        <v>20</v>
      </c>
      <c r="CE217" s="5">
        <v>8</v>
      </c>
      <c r="CF217" s="5">
        <v>27</v>
      </c>
      <c r="CG217" s="5">
        <v>28</v>
      </c>
      <c r="CH217" s="5">
        <v>36</v>
      </c>
      <c r="CI217" s="5">
        <v>17</v>
      </c>
      <c r="CJ217">
        <v>15</v>
      </c>
      <c r="CK217">
        <v>10</v>
      </c>
      <c r="CL217">
        <v>23</v>
      </c>
      <c r="CM217">
        <v>26</v>
      </c>
      <c r="CN217" s="5">
        <v>2.5</v>
      </c>
    </row>
    <row r="218" spans="1:92" x14ac:dyDescent="0.2">
      <c r="A218" t="s">
        <v>28</v>
      </c>
      <c r="B218" t="s">
        <v>36</v>
      </c>
      <c r="C218">
        <v>265</v>
      </c>
      <c r="D218" s="5">
        <v>20</v>
      </c>
      <c r="E218" s="72">
        <v>0</v>
      </c>
      <c r="F218" s="72">
        <f>VLOOKUP(B218,遗传信息!$B:$F,5,FALSE)</f>
        <v>0</v>
      </c>
      <c r="G218" s="72">
        <v>25</v>
      </c>
      <c r="H218" s="5">
        <v>7.4</v>
      </c>
      <c r="I218" s="5">
        <v>6</v>
      </c>
      <c r="J218" s="5">
        <v>1452</v>
      </c>
      <c r="K218" s="72">
        <v>49.26</v>
      </c>
      <c r="L218" s="5">
        <v>105</v>
      </c>
      <c r="M218" s="5">
        <v>85</v>
      </c>
      <c r="N218" s="5">
        <v>109</v>
      </c>
      <c r="O218" s="5">
        <v>63</v>
      </c>
      <c r="P218" s="5">
        <v>80</v>
      </c>
      <c r="Q218" s="5">
        <v>78</v>
      </c>
      <c r="R218" s="5">
        <v>96</v>
      </c>
      <c r="S218" s="5">
        <v>75</v>
      </c>
      <c r="T218" s="5">
        <v>115</v>
      </c>
      <c r="U218" s="5">
        <v>106</v>
      </c>
      <c r="V218" s="5">
        <v>147</v>
      </c>
      <c r="W218" s="5">
        <v>93</v>
      </c>
      <c r="X218" s="5">
        <v>63</v>
      </c>
      <c r="Y218" s="5">
        <v>61</v>
      </c>
      <c r="Z218" s="5">
        <v>108</v>
      </c>
      <c r="AA218" s="5">
        <v>57</v>
      </c>
      <c r="AB218" s="5">
        <v>22</v>
      </c>
      <c r="AC218" s="5">
        <v>26</v>
      </c>
      <c r="AD218" s="5">
        <v>34</v>
      </c>
      <c r="AE218" s="5">
        <v>22</v>
      </c>
      <c r="AF218" s="5">
        <v>17</v>
      </c>
      <c r="AG218" s="5">
        <v>22</v>
      </c>
      <c r="AH218" s="5">
        <v>27</v>
      </c>
      <c r="AI218" s="5">
        <v>19</v>
      </c>
      <c r="AJ218" s="5">
        <v>28</v>
      </c>
      <c r="AK218" s="5">
        <v>25</v>
      </c>
      <c r="AL218" s="5">
        <v>30</v>
      </c>
      <c r="AM218" s="5">
        <v>25</v>
      </c>
      <c r="AN218" s="5">
        <v>13</v>
      </c>
      <c r="AO218" s="5">
        <v>13</v>
      </c>
      <c r="AP218" s="5">
        <v>27</v>
      </c>
      <c r="AQ218" s="5">
        <v>10</v>
      </c>
      <c r="AR218" s="5">
        <v>22</v>
      </c>
      <c r="AS218" s="5">
        <v>16</v>
      </c>
      <c r="AT218" s="5">
        <v>25</v>
      </c>
      <c r="AU218" s="5">
        <v>16</v>
      </c>
      <c r="AV218" s="5">
        <v>17</v>
      </c>
      <c r="AW218" s="5">
        <v>15</v>
      </c>
      <c r="AX218" s="5">
        <v>21</v>
      </c>
      <c r="AY218" s="5">
        <v>25</v>
      </c>
      <c r="AZ218" s="5">
        <v>18</v>
      </c>
      <c r="BA218" s="5">
        <v>21</v>
      </c>
      <c r="BB218" s="5">
        <v>35</v>
      </c>
      <c r="BC218" s="5">
        <v>22</v>
      </c>
      <c r="BD218" s="5">
        <v>11</v>
      </c>
      <c r="BE218" s="5">
        <v>16</v>
      </c>
      <c r="BF218" s="5">
        <v>28</v>
      </c>
      <c r="BG218" s="5">
        <v>20</v>
      </c>
      <c r="BH218" s="5">
        <v>36</v>
      </c>
      <c r="BI218" s="5">
        <v>23</v>
      </c>
      <c r="BJ218" s="5">
        <v>33</v>
      </c>
      <c r="BK218" s="5">
        <v>22</v>
      </c>
      <c r="BL218" s="5">
        <v>28</v>
      </c>
      <c r="BM218" s="5">
        <v>26</v>
      </c>
      <c r="BN218" s="5">
        <v>28</v>
      </c>
      <c r="BO218" s="5">
        <v>23</v>
      </c>
      <c r="BP218" s="5">
        <v>42</v>
      </c>
      <c r="BQ218" s="5">
        <v>30</v>
      </c>
      <c r="BR218" s="5">
        <v>46</v>
      </c>
      <c r="BS218" s="5">
        <v>29</v>
      </c>
      <c r="BT218" s="5">
        <v>23</v>
      </c>
      <c r="BU218" s="5">
        <v>22</v>
      </c>
      <c r="BV218" s="5">
        <v>30</v>
      </c>
      <c r="BW218" s="5">
        <v>18</v>
      </c>
      <c r="BX218" s="5">
        <v>25</v>
      </c>
      <c r="BY218" s="5">
        <v>19</v>
      </c>
      <c r="BZ218" s="5">
        <v>16</v>
      </c>
      <c r="CA218" s="5">
        <v>3</v>
      </c>
      <c r="CB218" s="5">
        <v>18</v>
      </c>
      <c r="CC218" s="5">
        <v>22</v>
      </c>
      <c r="CD218" s="5">
        <v>20</v>
      </c>
      <c r="CE218" s="5">
        <v>8</v>
      </c>
      <c r="CF218" s="5">
        <v>27</v>
      </c>
      <c r="CG218" s="5">
        <v>28</v>
      </c>
      <c r="CH218" s="5">
        <v>36</v>
      </c>
      <c r="CI218" s="5">
        <v>17</v>
      </c>
      <c r="CJ218">
        <v>15</v>
      </c>
      <c r="CK218">
        <v>10</v>
      </c>
      <c r="CL218">
        <v>23</v>
      </c>
      <c r="CM218">
        <v>26</v>
      </c>
      <c r="CN218" s="5">
        <v>2.75</v>
      </c>
    </row>
    <row r="219" spans="1:92" x14ac:dyDescent="0.2">
      <c r="A219" t="s">
        <v>28</v>
      </c>
      <c r="B219" t="s">
        <v>36</v>
      </c>
      <c r="C219">
        <v>254</v>
      </c>
      <c r="D219" s="5">
        <v>2</v>
      </c>
      <c r="E219" s="72">
        <v>0</v>
      </c>
      <c r="F219" s="72">
        <f>VLOOKUP(B219,遗传信息!$B:$F,5,FALSE)</f>
        <v>0</v>
      </c>
      <c r="G219" s="72">
        <v>25</v>
      </c>
      <c r="H219" s="5">
        <v>7.4</v>
      </c>
      <c r="I219" s="5">
        <v>6</v>
      </c>
      <c r="J219" s="5">
        <v>1452</v>
      </c>
      <c r="K219" s="72">
        <v>49.26</v>
      </c>
      <c r="L219" s="5">
        <v>105</v>
      </c>
      <c r="M219" s="5">
        <v>85</v>
      </c>
      <c r="N219" s="5">
        <v>109</v>
      </c>
      <c r="O219" s="5">
        <v>63</v>
      </c>
      <c r="P219" s="5">
        <v>80</v>
      </c>
      <c r="Q219" s="5">
        <v>78</v>
      </c>
      <c r="R219" s="5">
        <v>96</v>
      </c>
      <c r="S219" s="5">
        <v>75</v>
      </c>
      <c r="T219" s="5">
        <v>115</v>
      </c>
      <c r="U219" s="5">
        <v>106</v>
      </c>
      <c r="V219" s="5">
        <v>147</v>
      </c>
      <c r="W219" s="5">
        <v>93</v>
      </c>
      <c r="X219" s="5">
        <v>63</v>
      </c>
      <c r="Y219" s="5">
        <v>61</v>
      </c>
      <c r="Z219" s="5">
        <v>108</v>
      </c>
      <c r="AA219" s="5">
        <v>57</v>
      </c>
      <c r="AB219" s="5">
        <v>22</v>
      </c>
      <c r="AC219" s="5">
        <v>26</v>
      </c>
      <c r="AD219" s="5">
        <v>34</v>
      </c>
      <c r="AE219" s="5">
        <v>22</v>
      </c>
      <c r="AF219" s="5">
        <v>17</v>
      </c>
      <c r="AG219" s="5">
        <v>22</v>
      </c>
      <c r="AH219" s="5">
        <v>27</v>
      </c>
      <c r="AI219" s="5">
        <v>19</v>
      </c>
      <c r="AJ219" s="5">
        <v>28</v>
      </c>
      <c r="AK219" s="5">
        <v>25</v>
      </c>
      <c r="AL219" s="5">
        <v>30</v>
      </c>
      <c r="AM219" s="5">
        <v>25</v>
      </c>
      <c r="AN219" s="5">
        <v>13</v>
      </c>
      <c r="AO219" s="5">
        <v>13</v>
      </c>
      <c r="AP219" s="5">
        <v>27</v>
      </c>
      <c r="AQ219" s="5">
        <v>10</v>
      </c>
      <c r="AR219" s="5">
        <v>22</v>
      </c>
      <c r="AS219" s="5">
        <v>16</v>
      </c>
      <c r="AT219" s="5">
        <v>25</v>
      </c>
      <c r="AU219" s="5">
        <v>16</v>
      </c>
      <c r="AV219" s="5">
        <v>17</v>
      </c>
      <c r="AW219" s="5">
        <v>15</v>
      </c>
      <c r="AX219" s="5">
        <v>21</v>
      </c>
      <c r="AY219" s="5">
        <v>25</v>
      </c>
      <c r="AZ219" s="5">
        <v>18</v>
      </c>
      <c r="BA219" s="5">
        <v>21</v>
      </c>
      <c r="BB219" s="5">
        <v>35</v>
      </c>
      <c r="BC219" s="5">
        <v>22</v>
      </c>
      <c r="BD219" s="5">
        <v>11</v>
      </c>
      <c r="BE219" s="5">
        <v>16</v>
      </c>
      <c r="BF219" s="5">
        <v>28</v>
      </c>
      <c r="BG219" s="5">
        <v>20</v>
      </c>
      <c r="BH219" s="5">
        <v>36</v>
      </c>
      <c r="BI219" s="5">
        <v>23</v>
      </c>
      <c r="BJ219" s="5">
        <v>33</v>
      </c>
      <c r="BK219" s="5">
        <v>22</v>
      </c>
      <c r="BL219" s="5">
        <v>28</v>
      </c>
      <c r="BM219" s="5">
        <v>26</v>
      </c>
      <c r="BN219" s="5">
        <v>28</v>
      </c>
      <c r="BO219" s="5">
        <v>23</v>
      </c>
      <c r="BP219" s="5">
        <v>42</v>
      </c>
      <c r="BQ219" s="5">
        <v>30</v>
      </c>
      <c r="BR219" s="5">
        <v>46</v>
      </c>
      <c r="BS219" s="5">
        <v>29</v>
      </c>
      <c r="BT219" s="5">
        <v>23</v>
      </c>
      <c r="BU219" s="5">
        <v>22</v>
      </c>
      <c r="BV219" s="5">
        <v>30</v>
      </c>
      <c r="BW219" s="5">
        <v>18</v>
      </c>
      <c r="BX219" s="5">
        <v>25</v>
      </c>
      <c r="BY219" s="5">
        <v>19</v>
      </c>
      <c r="BZ219" s="5">
        <v>16</v>
      </c>
      <c r="CA219" s="5">
        <v>3</v>
      </c>
      <c r="CB219" s="5">
        <v>18</v>
      </c>
      <c r="CC219" s="5">
        <v>22</v>
      </c>
      <c r="CD219" s="5">
        <v>20</v>
      </c>
      <c r="CE219" s="5">
        <v>8</v>
      </c>
      <c r="CF219" s="5">
        <v>27</v>
      </c>
      <c r="CG219" s="5">
        <v>28</v>
      </c>
      <c r="CH219" s="5">
        <v>36</v>
      </c>
      <c r="CI219" s="5">
        <v>17</v>
      </c>
      <c r="CJ219">
        <v>15</v>
      </c>
      <c r="CK219">
        <v>10</v>
      </c>
      <c r="CL219">
        <v>23</v>
      </c>
      <c r="CM219">
        <v>26</v>
      </c>
      <c r="CN219" s="5">
        <v>1</v>
      </c>
    </row>
    <row r="220" spans="1:92" x14ac:dyDescent="0.2">
      <c r="A220" t="s">
        <v>28</v>
      </c>
      <c r="B220" t="s">
        <v>36</v>
      </c>
      <c r="C220">
        <v>254</v>
      </c>
      <c r="D220" s="5">
        <v>5</v>
      </c>
      <c r="E220" s="72">
        <v>0</v>
      </c>
      <c r="F220" s="72">
        <f>VLOOKUP(B220,遗传信息!$B:$F,5,FALSE)</f>
        <v>0</v>
      </c>
      <c r="G220" s="72">
        <v>25</v>
      </c>
      <c r="H220" s="5">
        <v>7.4</v>
      </c>
      <c r="I220" s="5">
        <v>6</v>
      </c>
      <c r="J220" s="5">
        <v>1452</v>
      </c>
      <c r="K220" s="72">
        <v>49.26</v>
      </c>
      <c r="L220" s="5">
        <v>105</v>
      </c>
      <c r="M220" s="5">
        <v>85</v>
      </c>
      <c r="N220" s="5">
        <v>109</v>
      </c>
      <c r="O220" s="5">
        <v>63</v>
      </c>
      <c r="P220" s="5">
        <v>80</v>
      </c>
      <c r="Q220" s="5">
        <v>78</v>
      </c>
      <c r="R220" s="5">
        <v>96</v>
      </c>
      <c r="S220" s="5">
        <v>75</v>
      </c>
      <c r="T220" s="5">
        <v>115</v>
      </c>
      <c r="U220" s="5">
        <v>106</v>
      </c>
      <c r="V220" s="5">
        <v>147</v>
      </c>
      <c r="W220" s="5">
        <v>93</v>
      </c>
      <c r="X220" s="5">
        <v>63</v>
      </c>
      <c r="Y220" s="5">
        <v>61</v>
      </c>
      <c r="Z220" s="5">
        <v>108</v>
      </c>
      <c r="AA220" s="5">
        <v>57</v>
      </c>
      <c r="AB220" s="5">
        <v>22</v>
      </c>
      <c r="AC220" s="5">
        <v>26</v>
      </c>
      <c r="AD220" s="5">
        <v>34</v>
      </c>
      <c r="AE220" s="5">
        <v>22</v>
      </c>
      <c r="AF220" s="5">
        <v>17</v>
      </c>
      <c r="AG220" s="5">
        <v>22</v>
      </c>
      <c r="AH220" s="5">
        <v>27</v>
      </c>
      <c r="AI220" s="5">
        <v>19</v>
      </c>
      <c r="AJ220" s="5">
        <v>28</v>
      </c>
      <c r="AK220" s="5">
        <v>25</v>
      </c>
      <c r="AL220" s="5">
        <v>30</v>
      </c>
      <c r="AM220" s="5">
        <v>25</v>
      </c>
      <c r="AN220" s="5">
        <v>13</v>
      </c>
      <c r="AO220" s="5">
        <v>13</v>
      </c>
      <c r="AP220" s="5">
        <v>27</v>
      </c>
      <c r="AQ220" s="5">
        <v>10</v>
      </c>
      <c r="AR220" s="5">
        <v>22</v>
      </c>
      <c r="AS220" s="5">
        <v>16</v>
      </c>
      <c r="AT220" s="5">
        <v>25</v>
      </c>
      <c r="AU220" s="5">
        <v>16</v>
      </c>
      <c r="AV220" s="5">
        <v>17</v>
      </c>
      <c r="AW220" s="5">
        <v>15</v>
      </c>
      <c r="AX220" s="5">
        <v>21</v>
      </c>
      <c r="AY220" s="5">
        <v>25</v>
      </c>
      <c r="AZ220" s="5">
        <v>18</v>
      </c>
      <c r="BA220" s="5">
        <v>21</v>
      </c>
      <c r="BB220" s="5">
        <v>35</v>
      </c>
      <c r="BC220" s="5">
        <v>22</v>
      </c>
      <c r="BD220" s="5">
        <v>11</v>
      </c>
      <c r="BE220" s="5">
        <v>16</v>
      </c>
      <c r="BF220" s="5">
        <v>28</v>
      </c>
      <c r="BG220" s="5">
        <v>20</v>
      </c>
      <c r="BH220" s="5">
        <v>36</v>
      </c>
      <c r="BI220" s="5">
        <v>23</v>
      </c>
      <c r="BJ220" s="5">
        <v>33</v>
      </c>
      <c r="BK220" s="5">
        <v>22</v>
      </c>
      <c r="BL220" s="5">
        <v>28</v>
      </c>
      <c r="BM220" s="5">
        <v>26</v>
      </c>
      <c r="BN220" s="5">
        <v>28</v>
      </c>
      <c r="BO220" s="5">
        <v>23</v>
      </c>
      <c r="BP220" s="5">
        <v>42</v>
      </c>
      <c r="BQ220" s="5">
        <v>30</v>
      </c>
      <c r="BR220" s="5">
        <v>46</v>
      </c>
      <c r="BS220" s="5">
        <v>29</v>
      </c>
      <c r="BT220" s="5">
        <v>23</v>
      </c>
      <c r="BU220" s="5">
        <v>22</v>
      </c>
      <c r="BV220" s="5">
        <v>30</v>
      </c>
      <c r="BW220" s="5">
        <v>18</v>
      </c>
      <c r="BX220" s="5">
        <v>25</v>
      </c>
      <c r="BY220" s="5">
        <v>19</v>
      </c>
      <c r="BZ220" s="5">
        <v>16</v>
      </c>
      <c r="CA220" s="5">
        <v>3</v>
      </c>
      <c r="CB220" s="5">
        <v>18</v>
      </c>
      <c r="CC220" s="5">
        <v>22</v>
      </c>
      <c r="CD220" s="5">
        <v>20</v>
      </c>
      <c r="CE220" s="5">
        <v>8</v>
      </c>
      <c r="CF220" s="5">
        <v>27</v>
      </c>
      <c r="CG220" s="5">
        <v>28</v>
      </c>
      <c r="CH220" s="5">
        <v>36</v>
      </c>
      <c r="CI220" s="5">
        <v>17</v>
      </c>
      <c r="CJ220">
        <v>15</v>
      </c>
      <c r="CK220">
        <v>10</v>
      </c>
      <c r="CL220">
        <v>23</v>
      </c>
      <c r="CM220">
        <v>26</v>
      </c>
      <c r="CN220" s="5">
        <v>1.5</v>
      </c>
    </row>
    <row r="221" spans="1:92" x14ac:dyDescent="0.2">
      <c r="A221" t="s">
        <v>28</v>
      </c>
      <c r="B221" t="s">
        <v>36</v>
      </c>
      <c r="C221">
        <v>254</v>
      </c>
      <c r="D221" s="5">
        <v>10</v>
      </c>
      <c r="E221" s="72">
        <v>0</v>
      </c>
      <c r="F221" s="72">
        <f>VLOOKUP(B221,遗传信息!$B:$F,5,FALSE)</f>
        <v>0</v>
      </c>
      <c r="G221" s="72">
        <v>25</v>
      </c>
      <c r="H221" s="5">
        <v>7.4</v>
      </c>
      <c r="I221" s="5">
        <v>6</v>
      </c>
      <c r="J221" s="5">
        <v>1452</v>
      </c>
      <c r="K221" s="72">
        <v>49.26</v>
      </c>
      <c r="L221" s="5">
        <v>105</v>
      </c>
      <c r="M221" s="5">
        <v>85</v>
      </c>
      <c r="N221" s="5">
        <v>109</v>
      </c>
      <c r="O221" s="5">
        <v>63</v>
      </c>
      <c r="P221" s="5">
        <v>80</v>
      </c>
      <c r="Q221" s="5">
        <v>78</v>
      </c>
      <c r="R221" s="5">
        <v>96</v>
      </c>
      <c r="S221" s="5">
        <v>75</v>
      </c>
      <c r="T221" s="5">
        <v>115</v>
      </c>
      <c r="U221" s="5">
        <v>106</v>
      </c>
      <c r="V221" s="5">
        <v>147</v>
      </c>
      <c r="W221" s="5">
        <v>93</v>
      </c>
      <c r="X221" s="5">
        <v>63</v>
      </c>
      <c r="Y221" s="5">
        <v>61</v>
      </c>
      <c r="Z221" s="5">
        <v>108</v>
      </c>
      <c r="AA221" s="5">
        <v>57</v>
      </c>
      <c r="AB221" s="5">
        <v>22</v>
      </c>
      <c r="AC221" s="5">
        <v>26</v>
      </c>
      <c r="AD221" s="5">
        <v>34</v>
      </c>
      <c r="AE221" s="5">
        <v>22</v>
      </c>
      <c r="AF221" s="5">
        <v>17</v>
      </c>
      <c r="AG221" s="5">
        <v>22</v>
      </c>
      <c r="AH221" s="5">
        <v>27</v>
      </c>
      <c r="AI221" s="5">
        <v>19</v>
      </c>
      <c r="AJ221" s="5">
        <v>28</v>
      </c>
      <c r="AK221" s="5">
        <v>25</v>
      </c>
      <c r="AL221" s="5">
        <v>30</v>
      </c>
      <c r="AM221" s="5">
        <v>25</v>
      </c>
      <c r="AN221" s="5">
        <v>13</v>
      </c>
      <c r="AO221" s="5">
        <v>13</v>
      </c>
      <c r="AP221" s="5">
        <v>27</v>
      </c>
      <c r="AQ221" s="5">
        <v>10</v>
      </c>
      <c r="AR221" s="5">
        <v>22</v>
      </c>
      <c r="AS221" s="5">
        <v>16</v>
      </c>
      <c r="AT221" s="5">
        <v>25</v>
      </c>
      <c r="AU221" s="5">
        <v>16</v>
      </c>
      <c r="AV221" s="5">
        <v>17</v>
      </c>
      <c r="AW221" s="5">
        <v>15</v>
      </c>
      <c r="AX221" s="5">
        <v>21</v>
      </c>
      <c r="AY221" s="5">
        <v>25</v>
      </c>
      <c r="AZ221" s="5">
        <v>18</v>
      </c>
      <c r="BA221" s="5">
        <v>21</v>
      </c>
      <c r="BB221" s="5">
        <v>35</v>
      </c>
      <c r="BC221" s="5">
        <v>22</v>
      </c>
      <c r="BD221" s="5">
        <v>11</v>
      </c>
      <c r="BE221" s="5">
        <v>16</v>
      </c>
      <c r="BF221" s="5">
        <v>28</v>
      </c>
      <c r="BG221" s="5">
        <v>20</v>
      </c>
      <c r="BH221" s="5">
        <v>36</v>
      </c>
      <c r="BI221" s="5">
        <v>23</v>
      </c>
      <c r="BJ221" s="5">
        <v>33</v>
      </c>
      <c r="BK221" s="5">
        <v>22</v>
      </c>
      <c r="BL221" s="5">
        <v>28</v>
      </c>
      <c r="BM221" s="5">
        <v>26</v>
      </c>
      <c r="BN221" s="5">
        <v>28</v>
      </c>
      <c r="BO221" s="5">
        <v>23</v>
      </c>
      <c r="BP221" s="5">
        <v>42</v>
      </c>
      <c r="BQ221" s="5">
        <v>30</v>
      </c>
      <c r="BR221" s="5">
        <v>46</v>
      </c>
      <c r="BS221" s="5">
        <v>29</v>
      </c>
      <c r="BT221" s="5">
        <v>23</v>
      </c>
      <c r="BU221" s="5">
        <v>22</v>
      </c>
      <c r="BV221" s="5">
        <v>30</v>
      </c>
      <c r="BW221" s="5">
        <v>18</v>
      </c>
      <c r="BX221" s="5">
        <v>25</v>
      </c>
      <c r="BY221" s="5">
        <v>19</v>
      </c>
      <c r="BZ221" s="5">
        <v>16</v>
      </c>
      <c r="CA221" s="5">
        <v>3</v>
      </c>
      <c r="CB221" s="5">
        <v>18</v>
      </c>
      <c r="CC221" s="5">
        <v>22</v>
      </c>
      <c r="CD221" s="5">
        <v>20</v>
      </c>
      <c r="CE221" s="5">
        <v>8</v>
      </c>
      <c r="CF221" s="5">
        <v>27</v>
      </c>
      <c r="CG221" s="5">
        <v>28</v>
      </c>
      <c r="CH221" s="5">
        <v>36</v>
      </c>
      <c r="CI221" s="5">
        <v>17</v>
      </c>
      <c r="CJ221">
        <v>15</v>
      </c>
      <c r="CK221">
        <v>10</v>
      </c>
      <c r="CL221">
        <v>23</v>
      </c>
      <c r="CM221">
        <v>26</v>
      </c>
      <c r="CN221" s="5">
        <v>2</v>
      </c>
    </row>
    <row r="222" spans="1:92" x14ac:dyDescent="0.2">
      <c r="A222" t="s">
        <v>28</v>
      </c>
      <c r="B222" t="s">
        <v>36</v>
      </c>
      <c r="C222">
        <v>254</v>
      </c>
      <c r="D222" s="5">
        <v>15</v>
      </c>
      <c r="E222" s="72">
        <v>0</v>
      </c>
      <c r="F222" s="72">
        <f>VLOOKUP(B222,遗传信息!$B:$F,5,FALSE)</f>
        <v>0</v>
      </c>
      <c r="G222" s="72">
        <v>25</v>
      </c>
      <c r="H222" s="5">
        <v>7.4</v>
      </c>
      <c r="I222" s="5">
        <v>6</v>
      </c>
      <c r="J222" s="5">
        <v>1452</v>
      </c>
      <c r="K222" s="72">
        <v>49.26</v>
      </c>
      <c r="L222" s="5">
        <v>105</v>
      </c>
      <c r="M222" s="5">
        <v>85</v>
      </c>
      <c r="N222" s="5">
        <v>109</v>
      </c>
      <c r="O222" s="5">
        <v>63</v>
      </c>
      <c r="P222" s="5">
        <v>80</v>
      </c>
      <c r="Q222" s="5">
        <v>78</v>
      </c>
      <c r="R222" s="5">
        <v>96</v>
      </c>
      <c r="S222" s="5">
        <v>75</v>
      </c>
      <c r="T222" s="5">
        <v>115</v>
      </c>
      <c r="U222" s="5">
        <v>106</v>
      </c>
      <c r="V222" s="5">
        <v>147</v>
      </c>
      <c r="W222" s="5">
        <v>93</v>
      </c>
      <c r="X222" s="5">
        <v>63</v>
      </c>
      <c r="Y222" s="5">
        <v>61</v>
      </c>
      <c r="Z222" s="5">
        <v>108</v>
      </c>
      <c r="AA222" s="5">
        <v>57</v>
      </c>
      <c r="AB222" s="5">
        <v>22</v>
      </c>
      <c r="AC222" s="5">
        <v>26</v>
      </c>
      <c r="AD222" s="5">
        <v>34</v>
      </c>
      <c r="AE222" s="5">
        <v>22</v>
      </c>
      <c r="AF222" s="5">
        <v>17</v>
      </c>
      <c r="AG222" s="5">
        <v>22</v>
      </c>
      <c r="AH222" s="5">
        <v>27</v>
      </c>
      <c r="AI222" s="5">
        <v>19</v>
      </c>
      <c r="AJ222" s="5">
        <v>28</v>
      </c>
      <c r="AK222" s="5">
        <v>25</v>
      </c>
      <c r="AL222" s="5">
        <v>30</v>
      </c>
      <c r="AM222" s="5">
        <v>25</v>
      </c>
      <c r="AN222" s="5">
        <v>13</v>
      </c>
      <c r="AO222" s="5">
        <v>13</v>
      </c>
      <c r="AP222" s="5">
        <v>27</v>
      </c>
      <c r="AQ222" s="5">
        <v>10</v>
      </c>
      <c r="AR222" s="5">
        <v>22</v>
      </c>
      <c r="AS222" s="5">
        <v>16</v>
      </c>
      <c r="AT222" s="5">
        <v>25</v>
      </c>
      <c r="AU222" s="5">
        <v>16</v>
      </c>
      <c r="AV222" s="5">
        <v>17</v>
      </c>
      <c r="AW222" s="5">
        <v>15</v>
      </c>
      <c r="AX222" s="5">
        <v>21</v>
      </c>
      <c r="AY222" s="5">
        <v>25</v>
      </c>
      <c r="AZ222" s="5">
        <v>18</v>
      </c>
      <c r="BA222" s="5">
        <v>21</v>
      </c>
      <c r="BB222" s="5">
        <v>35</v>
      </c>
      <c r="BC222" s="5">
        <v>22</v>
      </c>
      <c r="BD222" s="5">
        <v>11</v>
      </c>
      <c r="BE222" s="5">
        <v>16</v>
      </c>
      <c r="BF222" s="5">
        <v>28</v>
      </c>
      <c r="BG222" s="5">
        <v>20</v>
      </c>
      <c r="BH222" s="5">
        <v>36</v>
      </c>
      <c r="BI222" s="5">
        <v>23</v>
      </c>
      <c r="BJ222" s="5">
        <v>33</v>
      </c>
      <c r="BK222" s="5">
        <v>22</v>
      </c>
      <c r="BL222" s="5">
        <v>28</v>
      </c>
      <c r="BM222" s="5">
        <v>26</v>
      </c>
      <c r="BN222" s="5">
        <v>28</v>
      </c>
      <c r="BO222" s="5">
        <v>23</v>
      </c>
      <c r="BP222" s="5">
        <v>42</v>
      </c>
      <c r="BQ222" s="5">
        <v>30</v>
      </c>
      <c r="BR222" s="5">
        <v>46</v>
      </c>
      <c r="BS222" s="5">
        <v>29</v>
      </c>
      <c r="BT222" s="5">
        <v>23</v>
      </c>
      <c r="BU222" s="5">
        <v>22</v>
      </c>
      <c r="BV222" s="5">
        <v>30</v>
      </c>
      <c r="BW222" s="5">
        <v>18</v>
      </c>
      <c r="BX222" s="5">
        <v>25</v>
      </c>
      <c r="BY222" s="5">
        <v>19</v>
      </c>
      <c r="BZ222" s="5">
        <v>16</v>
      </c>
      <c r="CA222" s="5">
        <v>3</v>
      </c>
      <c r="CB222" s="5">
        <v>18</v>
      </c>
      <c r="CC222" s="5">
        <v>22</v>
      </c>
      <c r="CD222" s="5">
        <v>20</v>
      </c>
      <c r="CE222" s="5">
        <v>8</v>
      </c>
      <c r="CF222" s="5">
        <v>27</v>
      </c>
      <c r="CG222" s="5">
        <v>28</v>
      </c>
      <c r="CH222" s="5">
        <v>36</v>
      </c>
      <c r="CI222" s="5">
        <v>17</v>
      </c>
      <c r="CJ222">
        <v>15</v>
      </c>
      <c r="CK222">
        <v>10</v>
      </c>
      <c r="CL222">
        <v>23</v>
      </c>
      <c r="CM222">
        <v>26</v>
      </c>
      <c r="CN222" s="5">
        <v>2.25</v>
      </c>
    </row>
    <row r="223" spans="1:92" x14ac:dyDescent="0.2">
      <c r="A223" t="s">
        <v>28</v>
      </c>
      <c r="B223" t="s">
        <v>36</v>
      </c>
      <c r="C223">
        <v>254</v>
      </c>
      <c r="D223" s="5">
        <v>20</v>
      </c>
      <c r="E223" s="72">
        <v>0</v>
      </c>
      <c r="F223" s="72">
        <f>VLOOKUP(B223,遗传信息!$B:$F,5,FALSE)</f>
        <v>0</v>
      </c>
      <c r="G223" s="72">
        <v>25</v>
      </c>
      <c r="H223" s="5">
        <v>7.4</v>
      </c>
      <c r="I223" s="5">
        <v>6</v>
      </c>
      <c r="J223" s="5">
        <v>1452</v>
      </c>
      <c r="K223" s="72">
        <v>49.26</v>
      </c>
      <c r="L223" s="5">
        <v>105</v>
      </c>
      <c r="M223" s="5">
        <v>85</v>
      </c>
      <c r="N223" s="5">
        <v>109</v>
      </c>
      <c r="O223" s="5">
        <v>63</v>
      </c>
      <c r="P223" s="5">
        <v>80</v>
      </c>
      <c r="Q223" s="5">
        <v>78</v>
      </c>
      <c r="R223" s="5">
        <v>96</v>
      </c>
      <c r="S223" s="5">
        <v>75</v>
      </c>
      <c r="T223" s="5">
        <v>115</v>
      </c>
      <c r="U223" s="5">
        <v>106</v>
      </c>
      <c r="V223" s="5">
        <v>147</v>
      </c>
      <c r="W223" s="5">
        <v>93</v>
      </c>
      <c r="X223" s="5">
        <v>63</v>
      </c>
      <c r="Y223" s="5">
        <v>61</v>
      </c>
      <c r="Z223" s="5">
        <v>108</v>
      </c>
      <c r="AA223" s="5">
        <v>57</v>
      </c>
      <c r="AB223" s="5">
        <v>22</v>
      </c>
      <c r="AC223" s="5">
        <v>26</v>
      </c>
      <c r="AD223" s="5">
        <v>34</v>
      </c>
      <c r="AE223" s="5">
        <v>22</v>
      </c>
      <c r="AF223" s="5">
        <v>17</v>
      </c>
      <c r="AG223" s="5">
        <v>22</v>
      </c>
      <c r="AH223" s="5">
        <v>27</v>
      </c>
      <c r="AI223" s="5">
        <v>19</v>
      </c>
      <c r="AJ223" s="5">
        <v>28</v>
      </c>
      <c r="AK223" s="5">
        <v>25</v>
      </c>
      <c r="AL223" s="5">
        <v>30</v>
      </c>
      <c r="AM223" s="5">
        <v>25</v>
      </c>
      <c r="AN223" s="5">
        <v>13</v>
      </c>
      <c r="AO223" s="5">
        <v>13</v>
      </c>
      <c r="AP223" s="5">
        <v>27</v>
      </c>
      <c r="AQ223" s="5">
        <v>10</v>
      </c>
      <c r="AR223" s="5">
        <v>22</v>
      </c>
      <c r="AS223" s="5">
        <v>16</v>
      </c>
      <c r="AT223" s="5">
        <v>25</v>
      </c>
      <c r="AU223" s="5">
        <v>16</v>
      </c>
      <c r="AV223" s="5">
        <v>17</v>
      </c>
      <c r="AW223" s="5">
        <v>15</v>
      </c>
      <c r="AX223" s="5">
        <v>21</v>
      </c>
      <c r="AY223" s="5">
        <v>25</v>
      </c>
      <c r="AZ223" s="5">
        <v>18</v>
      </c>
      <c r="BA223" s="5">
        <v>21</v>
      </c>
      <c r="BB223" s="5">
        <v>35</v>
      </c>
      <c r="BC223" s="5">
        <v>22</v>
      </c>
      <c r="BD223" s="5">
        <v>11</v>
      </c>
      <c r="BE223" s="5">
        <v>16</v>
      </c>
      <c r="BF223" s="5">
        <v>28</v>
      </c>
      <c r="BG223" s="5">
        <v>20</v>
      </c>
      <c r="BH223" s="5">
        <v>36</v>
      </c>
      <c r="BI223" s="5">
        <v>23</v>
      </c>
      <c r="BJ223" s="5">
        <v>33</v>
      </c>
      <c r="BK223" s="5">
        <v>22</v>
      </c>
      <c r="BL223" s="5">
        <v>28</v>
      </c>
      <c r="BM223" s="5">
        <v>26</v>
      </c>
      <c r="BN223" s="5">
        <v>28</v>
      </c>
      <c r="BO223" s="5">
        <v>23</v>
      </c>
      <c r="BP223" s="5">
        <v>42</v>
      </c>
      <c r="BQ223" s="5">
        <v>30</v>
      </c>
      <c r="BR223" s="5">
        <v>46</v>
      </c>
      <c r="BS223" s="5">
        <v>29</v>
      </c>
      <c r="BT223" s="5">
        <v>23</v>
      </c>
      <c r="BU223" s="5">
        <v>22</v>
      </c>
      <c r="BV223" s="5">
        <v>30</v>
      </c>
      <c r="BW223" s="5">
        <v>18</v>
      </c>
      <c r="BX223" s="5">
        <v>25</v>
      </c>
      <c r="BY223" s="5">
        <v>19</v>
      </c>
      <c r="BZ223" s="5">
        <v>16</v>
      </c>
      <c r="CA223" s="5">
        <v>3</v>
      </c>
      <c r="CB223" s="5">
        <v>18</v>
      </c>
      <c r="CC223" s="5">
        <v>22</v>
      </c>
      <c r="CD223" s="5">
        <v>20</v>
      </c>
      <c r="CE223" s="5">
        <v>8</v>
      </c>
      <c r="CF223" s="5">
        <v>27</v>
      </c>
      <c r="CG223" s="5">
        <v>28</v>
      </c>
      <c r="CH223" s="5">
        <v>36</v>
      </c>
      <c r="CI223" s="5">
        <v>17</v>
      </c>
      <c r="CJ223">
        <v>15</v>
      </c>
      <c r="CK223">
        <v>10</v>
      </c>
      <c r="CL223">
        <v>23</v>
      </c>
      <c r="CM223">
        <v>26</v>
      </c>
      <c r="CN223" s="5">
        <v>2.5</v>
      </c>
    </row>
    <row r="224" spans="1:92" x14ac:dyDescent="0.2">
      <c r="A224" t="s">
        <v>28</v>
      </c>
      <c r="B224" t="s">
        <v>42</v>
      </c>
      <c r="C224">
        <v>254</v>
      </c>
      <c r="D224" s="5">
        <v>1</v>
      </c>
      <c r="E224" s="72">
        <v>0</v>
      </c>
      <c r="F224" s="72">
        <f>VLOOKUP(B224,遗传信息!$B:$F,5,FALSE)</f>
        <v>0</v>
      </c>
      <c r="G224" s="72">
        <v>25</v>
      </c>
      <c r="H224" s="5">
        <v>7.4</v>
      </c>
      <c r="I224" s="5">
        <v>8</v>
      </c>
      <c r="J224" s="5">
        <v>1362</v>
      </c>
      <c r="K224" s="72">
        <v>49.33</v>
      </c>
      <c r="L224" s="5">
        <v>94</v>
      </c>
      <c r="M224" s="5">
        <v>84</v>
      </c>
      <c r="N224" s="5">
        <v>104</v>
      </c>
      <c r="O224" s="5">
        <v>59</v>
      </c>
      <c r="P224" s="5">
        <v>74</v>
      </c>
      <c r="Q224" s="5">
        <v>74</v>
      </c>
      <c r="R224" s="5">
        <v>94</v>
      </c>
      <c r="S224" s="5">
        <v>72</v>
      </c>
      <c r="T224" s="5">
        <v>107</v>
      </c>
      <c r="U224" s="5">
        <v>99</v>
      </c>
      <c r="V224" s="5">
        <v>141</v>
      </c>
      <c r="W224" s="5">
        <v>89</v>
      </c>
      <c r="X224" s="5">
        <v>66</v>
      </c>
      <c r="Y224" s="5">
        <v>57</v>
      </c>
      <c r="Z224" s="5">
        <v>98</v>
      </c>
      <c r="AA224" s="5">
        <v>49</v>
      </c>
      <c r="AB224" s="5">
        <v>20</v>
      </c>
      <c r="AC224" s="5">
        <v>20</v>
      </c>
      <c r="AD224" s="5">
        <v>33</v>
      </c>
      <c r="AE224" s="5">
        <v>21</v>
      </c>
      <c r="AF224" s="5">
        <v>14</v>
      </c>
      <c r="AG224" s="5">
        <v>22</v>
      </c>
      <c r="AH224" s="5">
        <v>26</v>
      </c>
      <c r="AI224" s="5">
        <v>22</v>
      </c>
      <c r="AJ224" s="5">
        <v>27</v>
      </c>
      <c r="AK224" s="5">
        <v>28</v>
      </c>
      <c r="AL224" s="5">
        <v>27</v>
      </c>
      <c r="AM224" s="5">
        <v>22</v>
      </c>
      <c r="AN224" s="5">
        <v>13</v>
      </c>
      <c r="AO224" s="5">
        <v>12</v>
      </c>
      <c r="AP224" s="5">
        <v>25</v>
      </c>
      <c r="AQ224" s="5">
        <v>9</v>
      </c>
      <c r="AR224" s="5">
        <v>19</v>
      </c>
      <c r="AS224" s="5">
        <v>19</v>
      </c>
      <c r="AT224" s="5">
        <v>22</v>
      </c>
      <c r="AU224" s="5">
        <v>14</v>
      </c>
      <c r="AV224" s="5">
        <v>17</v>
      </c>
      <c r="AW224" s="5">
        <v>15</v>
      </c>
      <c r="AX224" s="5">
        <v>21</v>
      </c>
      <c r="AY224" s="5">
        <v>21</v>
      </c>
      <c r="AZ224" s="5">
        <v>15</v>
      </c>
      <c r="BA224" s="5">
        <v>23</v>
      </c>
      <c r="BB224" s="5">
        <v>34</v>
      </c>
      <c r="BC224" s="5">
        <v>22</v>
      </c>
      <c r="BD224" s="5">
        <v>14</v>
      </c>
      <c r="BE224" s="5">
        <v>15</v>
      </c>
      <c r="BF224" s="5">
        <v>27</v>
      </c>
      <c r="BG224" s="5">
        <v>16</v>
      </c>
      <c r="BH224" s="5">
        <v>32</v>
      </c>
      <c r="BI224" s="5">
        <v>22</v>
      </c>
      <c r="BJ224" s="5">
        <v>33</v>
      </c>
      <c r="BK224" s="5">
        <v>20</v>
      </c>
      <c r="BL224" s="5">
        <v>29</v>
      </c>
      <c r="BM224" s="5">
        <v>23</v>
      </c>
      <c r="BN224" s="5">
        <v>27</v>
      </c>
      <c r="BO224" s="5">
        <v>20</v>
      </c>
      <c r="BP224" s="5">
        <v>42</v>
      </c>
      <c r="BQ224" s="5">
        <v>25</v>
      </c>
      <c r="BR224" s="5">
        <v>46</v>
      </c>
      <c r="BS224" s="5">
        <v>28</v>
      </c>
      <c r="BT224" s="5">
        <v>23</v>
      </c>
      <c r="BU224" s="5">
        <v>21</v>
      </c>
      <c r="BV224" s="5">
        <v>29</v>
      </c>
      <c r="BW224" s="5">
        <v>16</v>
      </c>
      <c r="BX224" s="5">
        <v>23</v>
      </c>
      <c r="BY224" s="5">
        <v>23</v>
      </c>
      <c r="BZ224" s="5">
        <v>16</v>
      </c>
      <c r="CA224" s="5">
        <v>4</v>
      </c>
      <c r="CB224" s="5">
        <v>14</v>
      </c>
      <c r="CC224" s="5">
        <v>21</v>
      </c>
      <c r="CD224" s="5">
        <v>20</v>
      </c>
      <c r="CE224" s="5">
        <v>9</v>
      </c>
      <c r="CF224" s="5">
        <v>23</v>
      </c>
      <c r="CG224" s="5">
        <v>23</v>
      </c>
      <c r="CH224" s="5">
        <v>34</v>
      </c>
      <c r="CI224" s="5">
        <v>17</v>
      </c>
      <c r="CJ224">
        <v>16</v>
      </c>
      <c r="CK224">
        <v>9</v>
      </c>
      <c r="CL224">
        <v>17</v>
      </c>
      <c r="CM224">
        <v>20</v>
      </c>
      <c r="CN224" s="5">
        <v>0.2</v>
      </c>
    </row>
    <row r="225" spans="1:92" x14ac:dyDescent="0.2">
      <c r="A225" t="s">
        <v>28</v>
      </c>
      <c r="B225" t="s">
        <v>42</v>
      </c>
      <c r="C225">
        <v>254</v>
      </c>
      <c r="D225" s="5">
        <v>2</v>
      </c>
      <c r="E225" s="72">
        <v>0</v>
      </c>
      <c r="F225" s="72">
        <f>VLOOKUP(B225,遗传信息!$B:$F,5,FALSE)</f>
        <v>0</v>
      </c>
      <c r="G225" s="72">
        <v>25</v>
      </c>
      <c r="H225" s="5">
        <v>7.4</v>
      </c>
      <c r="I225" s="5">
        <v>8</v>
      </c>
      <c r="J225" s="5">
        <v>1362</v>
      </c>
      <c r="K225" s="72">
        <v>49.33</v>
      </c>
      <c r="L225" s="5">
        <v>94</v>
      </c>
      <c r="M225" s="5">
        <v>84</v>
      </c>
      <c r="N225" s="5">
        <v>104</v>
      </c>
      <c r="O225" s="5">
        <v>59</v>
      </c>
      <c r="P225" s="5">
        <v>74</v>
      </c>
      <c r="Q225" s="5">
        <v>74</v>
      </c>
      <c r="R225" s="5">
        <v>94</v>
      </c>
      <c r="S225" s="5">
        <v>72</v>
      </c>
      <c r="T225" s="5">
        <v>107</v>
      </c>
      <c r="U225" s="5">
        <v>99</v>
      </c>
      <c r="V225" s="5">
        <v>141</v>
      </c>
      <c r="W225" s="5">
        <v>89</v>
      </c>
      <c r="X225" s="5">
        <v>66</v>
      </c>
      <c r="Y225" s="5">
        <v>57</v>
      </c>
      <c r="Z225" s="5">
        <v>98</v>
      </c>
      <c r="AA225" s="5">
        <v>49</v>
      </c>
      <c r="AB225" s="5">
        <v>20</v>
      </c>
      <c r="AC225" s="5">
        <v>20</v>
      </c>
      <c r="AD225" s="5">
        <v>33</v>
      </c>
      <c r="AE225" s="5">
        <v>21</v>
      </c>
      <c r="AF225" s="5">
        <v>14</v>
      </c>
      <c r="AG225" s="5">
        <v>22</v>
      </c>
      <c r="AH225" s="5">
        <v>26</v>
      </c>
      <c r="AI225" s="5">
        <v>22</v>
      </c>
      <c r="AJ225" s="5">
        <v>27</v>
      </c>
      <c r="AK225" s="5">
        <v>28</v>
      </c>
      <c r="AL225" s="5">
        <v>27</v>
      </c>
      <c r="AM225" s="5">
        <v>22</v>
      </c>
      <c r="AN225" s="5">
        <v>13</v>
      </c>
      <c r="AO225" s="5">
        <v>12</v>
      </c>
      <c r="AP225" s="5">
        <v>25</v>
      </c>
      <c r="AQ225" s="5">
        <v>9</v>
      </c>
      <c r="AR225" s="5">
        <v>19</v>
      </c>
      <c r="AS225" s="5">
        <v>19</v>
      </c>
      <c r="AT225" s="5">
        <v>22</v>
      </c>
      <c r="AU225" s="5">
        <v>14</v>
      </c>
      <c r="AV225" s="5">
        <v>17</v>
      </c>
      <c r="AW225" s="5">
        <v>15</v>
      </c>
      <c r="AX225" s="5">
        <v>21</v>
      </c>
      <c r="AY225" s="5">
        <v>21</v>
      </c>
      <c r="AZ225" s="5">
        <v>15</v>
      </c>
      <c r="BA225" s="5">
        <v>23</v>
      </c>
      <c r="BB225" s="5">
        <v>34</v>
      </c>
      <c r="BC225" s="5">
        <v>22</v>
      </c>
      <c r="BD225" s="5">
        <v>14</v>
      </c>
      <c r="BE225" s="5">
        <v>15</v>
      </c>
      <c r="BF225" s="5">
        <v>27</v>
      </c>
      <c r="BG225" s="5">
        <v>16</v>
      </c>
      <c r="BH225" s="5">
        <v>32</v>
      </c>
      <c r="BI225" s="5">
        <v>22</v>
      </c>
      <c r="BJ225" s="5">
        <v>33</v>
      </c>
      <c r="BK225" s="5">
        <v>20</v>
      </c>
      <c r="BL225" s="5">
        <v>29</v>
      </c>
      <c r="BM225" s="5">
        <v>23</v>
      </c>
      <c r="BN225" s="5">
        <v>27</v>
      </c>
      <c r="BO225" s="5">
        <v>20</v>
      </c>
      <c r="BP225" s="5">
        <v>42</v>
      </c>
      <c r="BQ225" s="5">
        <v>25</v>
      </c>
      <c r="BR225" s="5">
        <v>46</v>
      </c>
      <c r="BS225" s="5">
        <v>28</v>
      </c>
      <c r="BT225" s="5">
        <v>23</v>
      </c>
      <c r="BU225" s="5">
        <v>21</v>
      </c>
      <c r="BV225" s="5">
        <v>29</v>
      </c>
      <c r="BW225" s="5">
        <v>16</v>
      </c>
      <c r="BX225" s="5">
        <v>23</v>
      </c>
      <c r="BY225" s="5">
        <v>23</v>
      </c>
      <c r="BZ225" s="5">
        <v>16</v>
      </c>
      <c r="CA225" s="5">
        <v>4</v>
      </c>
      <c r="CB225" s="5">
        <v>14</v>
      </c>
      <c r="CC225" s="5">
        <v>21</v>
      </c>
      <c r="CD225" s="5">
        <v>20</v>
      </c>
      <c r="CE225" s="5">
        <v>9</v>
      </c>
      <c r="CF225" s="5">
        <v>23</v>
      </c>
      <c r="CG225" s="5">
        <v>23</v>
      </c>
      <c r="CH225" s="5">
        <v>34</v>
      </c>
      <c r="CI225" s="5">
        <v>17</v>
      </c>
      <c r="CJ225">
        <v>16</v>
      </c>
      <c r="CK225">
        <v>9</v>
      </c>
      <c r="CL225">
        <v>17</v>
      </c>
      <c r="CM225">
        <v>20</v>
      </c>
      <c r="CN225" s="5">
        <v>0.3</v>
      </c>
    </row>
    <row r="226" spans="1:92" x14ac:dyDescent="0.2">
      <c r="A226" t="s">
        <v>28</v>
      </c>
      <c r="B226" t="s">
        <v>42</v>
      </c>
      <c r="C226">
        <v>254</v>
      </c>
      <c r="D226" s="5">
        <v>3</v>
      </c>
      <c r="E226" s="72">
        <v>0</v>
      </c>
      <c r="F226" s="72">
        <f>VLOOKUP(B226,遗传信息!$B:$F,5,FALSE)</f>
        <v>0</v>
      </c>
      <c r="G226" s="72">
        <v>25</v>
      </c>
      <c r="H226" s="5">
        <v>7.4</v>
      </c>
      <c r="I226" s="5">
        <v>8</v>
      </c>
      <c r="J226" s="5">
        <v>1362</v>
      </c>
      <c r="K226" s="72">
        <v>49.33</v>
      </c>
      <c r="L226" s="5">
        <v>94</v>
      </c>
      <c r="M226" s="5">
        <v>84</v>
      </c>
      <c r="N226" s="5">
        <v>104</v>
      </c>
      <c r="O226" s="5">
        <v>59</v>
      </c>
      <c r="P226" s="5">
        <v>74</v>
      </c>
      <c r="Q226" s="5">
        <v>74</v>
      </c>
      <c r="R226" s="5">
        <v>94</v>
      </c>
      <c r="S226" s="5">
        <v>72</v>
      </c>
      <c r="T226" s="5">
        <v>107</v>
      </c>
      <c r="U226" s="5">
        <v>99</v>
      </c>
      <c r="V226" s="5">
        <v>141</v>
      </c>
      <c r="W226" s="5">
        <v>89</v>
      </c>
      <c r="X226" s="5">
        <v>66</v>
      </c>
      <c r="Y226" s="5">
        <v>57</v>
      </c>
      <c r="Z226" s="5">
        <v>98</v>
      </c>
      <c r="AA226" s="5">
        <v>49</v>
      </c>
      <c r="AB226" s="5">
        <v>20</v>
      </c>
      <c r="AC226" s="5">
        <v>20</v>
      </c>
      <c r="AD226" s="5">
        <v>33</v>
      </c>
      <c r="AE226" s="5">
        <v>21</v>
      </c>
      <c r="AF226" s="5">
        <v>14</v>
      </c>
      <c r="AG226" s="5">
        <v>22</v>
      </c>
      <c r="AH226" s="5">
        <v>26</v>
      </c>
      <c r="AI226" s="5">
        <v>22</v>
      </c>
      <c r="AJ226" s="5">
        <v>27</v>
      </c>
      <c r="AK226" s="5">
        <v>28</v>
      </c>
      <c r="AL226" s="5">
        <v>27</v>
      </c>
      <c r="AM226" s="5">
        <v>22</v>
      </c>
      <c r="AN226" s="5">
        <v>13</v>
      </c>
      <c r="AO226" s="5">
        <v>12</v>
      </c>
      <c r="AP226" s="5">
        <v>25</v>
      </c>
      <c r="AQ226" s="5">
        <v>9</v>
      </c>
      <c r="AR226" s="5">
        <v>19</v>
      </c>
      <c r="AS226" s="5">
        <v>19</v>
      </c>
      <c r="AT226" s="5">
        <v>22</v>
      </c>
      <c r="AU226" s="5">
        <v>14</v>
      </c>
      <c r="AV226" s="5">
        <v>17</v>
      </c>
      <c r="AW226" s="5">
        <v>15</v>
      </c>
      <c r="AX226" s="5">
        <v>21</v>
      </c>
      <c r="AY226" s="5">
        <v>21</v>
      </c>
      <c r="AZ226" s="5">
        <v>15</v>
      </c>
      <c r="BA226" s="5">
        <v>23</v>
      </c>
      <c r="BB226" s="5">
        <v>34</v>
      </c>
      <c r="BC226" s="5">
        <v>22</v>
      </c>
      <c r="BD226" s="5">
        <v>14</v>
      </c>
      <c r="BE226" s="5">
        <v>15</v>
      </c>
      <c r="BF226" s="5">
        <v>27</v>
      </c>
      <c r="BG226" s="5">
        <v>16</v>
      </c>
      <c r="BH226" s="5">
        <v>32</v>
      </c>
      <c r="BI226" s="5">
        <v>22</v>
      </c>
      <c r="BJ226" s="5">
        <v>33</v>
      </c>
      <c r="BK226" s="5">
        <v>20</v>
      </c>
      <c r="BL226" s="5">
        <v>29</v>
      </c>
      <c r="BM226" s="5">
        <v>23</v>
      </c>
      <c r="BN226" s="5">
        <v>27</v>
      </c>
      <c r="BO226" s="5">
        <v>20</v>
      </c>
      <c r="BP226" s="5">
        <v>42</v>
      </c>
      <c r="BQ226" s="5">
        <v>25</v>
      </c>
      <c r="BR226" s="5">
        <v>46</v>
      </c>
      <c r="BS226" s="5">
        <v>28</v>
      </c>
      <c r="BT226" s="5">
        <v>23</v>
      </c>
      <c r="BU226" s="5">
        <v>21</v>
      </c>
      <c r="BV226" s="5">
        <v>29</v>
      </c>
      <c r="BW226" s="5">
        <v>16</v>
      </c>
      <c r="BX226" s="5">
        <v>23</v>
      </c>
      <c r="BY226" s="5">
        <v>23</v>
      </c>
      <c r="BZ226" s="5">
        <v>16</v>
      </c>
      <c r="CA226" s="5">
        <v>4</v>
      </c>
      <c r="CB226" s="5">
        <v>14</v>
      </c>
      <c r="CC226" s="5">
        <v>21</v>
      </c>
      <c r="CD226" s="5">
        <v>20</v>
      </c>
      <c r="CE226" s="5">
        <v>9</v>
      </c>
      <c r="CF226" s="5">
        <v>23</v>
      </c>
      <c r="CG226" s="5">
        <v>23</v>
      </c>
      <c r="CH226" s="5">
        <v>34</v>
      </c>
      <c r="CI226" s="5">
        <v>17</v>
      </c>
      <c r="CJ226">
        <v>16</v>
      </c>
      <c r="CK226">
        <v>9</v>
      </c>
      <c r="CL226">
        <v>17</v>
      </c>
      <c r="CM226">
        <v>20</v>
      </c>
      <c r="CN226" s="5">
        <v>0.48</v>
      </c>
    </row>
    <row r="227" spans="1:92" x14ac:dyDescent="0.2">
      <c r="A227" t="s">
        <v>28</v>
      </c>
      <c r="B227" t="s">
        <v>42</v>
      </c>
      <c r="C227">
        <v>254</v>
      </c>
      <c r="D227" s="5">
        <v>4</v>
      </c>
      <c r="E227" s="72">
        <v>0</v>
      </c>
      <c r="F227" s="72">
        <f>VLOOKUP(B227,遗传信息!$B:$F,5,FALSE)</f>
        <v>0</v>
      </c>
      <c r="G227" s="72">
        <v>25</v>
      </c>
      <c r="H227" s="5">
        <v>7.4</v>
      </c>
      <c r="I227" s="5">
        <v>8</v>
      </c>
      <c r="J227" s="5">
        <v>1362</v>
      </c>
      <c r="K227" s="72">
        <v>49.33</v>
      </c>
      <c r="L227" s="5">
        <v>94</v>
      </c>
      <c r="M227" s="5">
        <v>84</v>
      </c>
      <c r="N227" s="5">
        <v>104</v>
      </c>
      <c r="O227" s="5">
        <v>59</v>
      </c>
      <c r="P227" s="5">
        <v>74</v>
      </c>
      <c r="Q227" s="5">
        <v>74</v>
      </c>
      <c r="R227" s="5">
        <v>94</v>
      </c>
      <c r="S227" s="5">
        <v>72</v>
      </c>
      <c r="T227" s="5">
        <v>107</v>
      </c>
      <c r="U227" s="5">
        <v>99</v>
      </c>
      <c r="V227" s="5">
        <v>141</v>
      </c>
      <c r="W227" s="5">
        <v>89</v>
      </c>
      <c r="X227" s="5">
        <v>66</v>
      </c>
      <c r="Y227" s="5">
        <v>57</v>
      </c>
      <c r="Z227" s="5">
        <v>98</v>
      </c>
      <c r="AA227" s="5">
        <v>49</v>
      </c>
      <c r="AB227" s="5">
        <v>20</v>
      </c>
      <c r="AC227" s="5">
        <v>20</v>
      </c>
      <c r="AD227" s="5">
        <v>33</v>
      </c>
      <c r="AE227" s="5">
        <v>21</v>
      </c>
      <c r="AF227" s="5">
        <v>14</v>
      </c>
      <c r="AG227" s="5">
        <v>22</v>
      </c>
      <c r="AH227" s="5">
        <v>26</v>
      </c>
      <c r="AI227" s="5">
        <v>22</v>
      </c>
      <c r="AJ227" s="5">
        <v>27</v>
      </c>
      <c r="AK227" s="5">
        <v>28</v>
      </c>
      <c r="AL227" s="5">
        <v>27</v>
      </c>
      <c r="AM227" s="5">
        <v>22</v>
      </c>
      <c r="AN227" s="5">
        <v>13</v>
      </c>
      <c r="AO227" s="5">
        <v>12</v>
      </c>
      <c r="AP227" s="5">
        <v>25</v>
      </c>
      <c r="AQ227" s="5">
        <v>9</v>
      </c>
      <c r="AR227" s="5">
        <v>19</v>
      </c>
      <c r="AS227" s="5">
        <v>19</v>
      </c>
      <c r="AT227" s="5">
        <v>22</v>
      </c>
      <c r="AU227" s="5">
        <v>14</v>
      </c>
      <c r="AV227" s="5">
        <v>17</v>
      </c>
      <c r="AW227" s="5">
        <v>15</v>
      </c>
      <c r="AX227" s="5">
        <v>21</v>
      </c>
      <c r="AY227" s="5">
        <v>21</v>
      </c>
      <c r="AZ227" s="5">
        <v>15</v>
      </c>
      <c r="BA227" s="5">
        <v>23</v>
      </c>
      <c r="BB227" s="5">
        <v>34</v>
      </c>
      <c r="BC227" s="5">
        <v>22</v>
      </c>
      <c r="BD227" s="5">
        <v>14</v>
      </c>
      <c r="BE227" s="5">
        <v>15</v>
      </c>
      <c r="BF227" s="5">
        <v>27</v>
      </c>
      <c r="BG227" s="5">
        <v>16</v>
      </c>
      <c r="BH227" s="5">
        <v>32</v>
      </c>
      <c r="BI227" s="5">
        <v>22</v>
      </c>
      <c r="BJ227" s="5">
        <v>33</v>
      </c>
      <c r="BK227" s="5">
        <v>20</v>
      </c>
      <c r="BL227" s="5">
        <v>29</v>
      </c>
      <c r="BM227" s="5">
        <v>23</v>
      </c>
      <c r="BN227" s="5">
        <v>27</v>
      </c>
      <c r="BO227" s="5">
        <v>20</v>
      </c>
      <c r="BP227" s="5">
        <v>42</v>
      </c>
      <c r="BQ227" s="5">
        <v>25</v>
      </c>
      <c r="BR227" s="5">
        <v>46</v>
      </c>
      <c r="BS227" s="5">
        <v>28</v>
      </c>
      <c r="BT227" s="5">
        <v>23</v>
      </c>
      <c r="BU227" s="5">
        <v>21</v>
      </c>
      <c r="BV227" s="5">
        <v>29</v>
      </c>
      <c r="BW227" s="5">
        <v>16</v>
      </c>
      <c r="BX227" s="5">
        <v>23</v>
      </c>
      <c r="BY227" s="5">
        <v>23</v>
      </c>
      <c r="BZ227" s="5">
        <v>16</v>
      </c>
      <c r="CA227" s="5">
        <v>4</v>
      </c>
      <c r="CB227" s="5">
        <v>14</v>
      </c>
      <c r="CC227" s="5">
        <v>21</v>
      </c>
      <c r="CD227" s="5">
        <v>20</v>
      </c>
      <c r="CE227" s="5">
        <v>9</v>
      </c>
      <c r="CF227" s="5">
        <v>23</v>
      </c>
      <c r="CG227" s="5">
        <v>23</v>
      </c>
      <c r="CH227" s="5">
        <v>34</v>
      </c>
      <c r="CI227" s="5">
        <v>17</v>
      </c>
      <c r="CJ227">
        <v>16</v>
      </c>
      <c r="CK227">
        <v>9</v>
      </c>
      <c r="CL227">
        <v>17</v>
      </c>
      <c r="CM227">
        <v>20</v>
      </c>
      <c r="CN227" s="5">
        <v>0.87</v>
      </c>
    </row>
    <row r="228" spans="1:92" x14ac:dyDescent="0.2">
      <c r="A228" t="s">
        <v>28</v>
      </c>
      <c r="B228" t="s">
        <v>42</v>
      </c>
      <c r="C228">
        <v>254</v>
      </c>
      <c r="D228" s="5">
        <v>5</v>
      </c>
      <c r="E228" s="72">
        <v>0</v>
      </c>
      <c r="F228" s="72">
        <f>VLOOKUP(B228,遗传信息!$B:$F,5,FALSE)</f>
        <v>0</v>
      </c>
      <c r="G228" s="72">
        <v>25</v>
      </c>
      <c r="H228" s="5">
        <v>7.4</v>
      </c>
      <c r="I228" s="5">
        <v>8</v>
      </c>
      <c r="J228" s="5">
        <v>1362</v>
      </c>
      <c r="K228" s="72">
        <v>49.33</v>
      </c>
      <c r="L228" s="5">
        <v>94</v>
      </c>
      <c r="M228" s="5">
        <v>84</v>
      </c>
      <c r="N228" s="5">
        <v>104</v>
      </c>
      <c r="O228" s="5">
        <v>59</v>
      </c>
      <c r="P228" s="5">
        <v>74</v>
      </c>
      <c r="Q228" s="5">
        <v>74</v>
      </c>
      <c r="R228" s="5">
        <v>94</v>
      </c>
      <c r="S228" s="5">
        <v>72</v>
      </c>
      <c r="T228" s="5">
        <v>107</v>
      </c>
      <c r="U228" s="5">
        <v>99</v>
      </c>
      <c r="V228" s="5">
        <v>141</v>
      </c>
      <c r="W228" s="5">
        <v>89</v>
      </c>
      <c r="X228" s="5">
        <v>66</v>
      </c>
      <c r="Y228" s="5">
        <v>57</v>
      </c>
      <c r="Z228" s="5">
        <v>98</v>
      </c>
      <c r="AA228" s="5">
        <v>49</v>
      </c>
      <c r="AB228" s="5">
        <v>20</v>
      </c>
      <c r="AC228" s="5">
        <v>20</v>
      </c>
      <c r="AD228" s="5">
        <v>33</v>
      </c>
      <c r="AE228" s="5">
        <v>21</v>
      </c>
      <c r="AF228" s="5">
        <v>14</v>
      </c>
      <c r="AG228" s="5">
        <v>22</v>
      </c>
      <c r="AH228" s="5">
        <v>26</v>
      </c>
      <c r="AI228" s="5">
        <v>22</v>
      </c>
      <c r="AJ228" s="5">
        <v>27</v>
      </c>
      <c r="AK228" s="5">
        <v>28</v>
      </c>
      <c r="AL228" s="5">
        <v>27</v>
      </c>
      <c r="AM228" s="5">
        <v>22</v>
      </c>
      <c r="AN228" s="5">
        <v>13</v>
      </c>
      <c r="AO228" s="5">
        <v>12</v>
      </c>
      <c r="AP228" s="5">
        <v>25</v>
      </c>
      <c r="AQ228" s="5">
        <v>9</v>
      </c>
      <c r="AR228" s="5">
        <v>19</v>
      </c>
      <c r="AS228" s="5">
        <v>19</v>
      </c>
      <c r="AT228" s="5">
        <v>22</v>
      </c>
      <c r="AU228" s="5">
        <v>14</v>
      </c>
      <c r="AV228" s="5">
        <v>17</v>
      </c>
      <c r="AW228" s="5">
        <v>15</v>
      </c>
      <c r="AX228" s="5">
        <v>21</v>
      </c>
      <c r="AY228" s="5">
        <v>21</v>
      </c>
      <c r="AZ228" s="5">
        <v>15</v>
      </c>
      <c r="BA228" s="5">
        <v>23</v>
      </c>
      <c r="BB228" s="5">
        <v>34</v>
      </c>
      <c r="BC228" s="5">
        <v>22</v>
      </c>
      <c r="BD228" s="5">
        <v>14</v>
      </c>
      <c r="BE228" s="5">
        <v>15</v>
      </c>
      <c r="BF228" s="5">
        <v>27</v>
      </c>
      <c r="BG228" s="5">
        <v>16</v>
      </c>
      <c r="BH228" s="5">
        <v>32</v>
      </c>
      <c r="BI228" s="5">
        <v>22</v>
      </c>
      <c r="BJ228" s="5">
        <v>33</v>
      </c>
      <c r="BK228" s="5">
        <v>20</v>
      </c>
      <c r="BL228" s="5">
        <v>29</v>
      </c>
      <c r="BM228" s="5">
        <v>23</v>
      </c>
      <c r="BN228" s="5">
        <v>27</v>
      </c>
      <c r="BO228" s="5">
        <v>20</v>
      </c>
      <c r="BP228" s="5">
        <v>42</v>
      </c>
      <c r="BQ228" s="5">
        <v>25</v>
      </c>
      <c r="BR228" s="5">
        <v>46</v>
      </c>
      <c r="BS228" s="5">
        <v>28</v>
      </c>
      <c r="BT228" s="5">
        <v>23</v>
      </c>
      <c r="BU228" s="5">
        <v>21</v>
      </c>
      <c r="BV228" s="5">
        <v>29</v>
      </c>
      <c r="BW228" s="5">
        <v>16</v>
      </c>
      <c r="BX228" s="5">
        <v>23</v>
      </c>
      <c r="BY228" s="5">
        <v>23</v>
      </c>
      <c r="BZ228" s="5">
        <v>16</v>
      </c>
      <c r="CA228" s="5">
        <v>4</v>
      </c>
      <c r="CB228" s="5">
        <v>14</v>
      </c>
      <c r="CC228" s="5">
        <v>21</v>
      </c>
      <c r="CD228" s="5">
        <v>20</v>
      </c>
      <c r="CE228" s="5">
        <v>9</v>
      </c>
      <c r="CF228" s="5">
        <v>23</v>
      </c>
      <c r="CG228" s="5">
        <v>23</v>
      </c>
      <c r="CH228" s="5">
        <v>34</v>
      </c>
      <c r="CI228" s="5">
        <v>17</v>
      </c>
      <c r="CJ228">
        <v>16</v>
      </c>
      <c r="CK228">
        <v>9</v>
      </c>
      <c r="CL228">
        <v>17</v>
      </c>
      <c r="CM228">
        <v>20</v>
      </c>
      <c r="CN228" s="5">
        <v>1.9</v>
      </c>
    </row>
    <row r="229" spans="1:92" x14ac:dyDescent="0.2">
      <c r="A229" t="s">
        <v>28</v>
      </c>
      <c r="B229" t="s">
        <v>42</v>
      </c>
      <c r="C229">
        <v>254</v>
      </c>
      <c r="D229" s="5">
        <v>7</v>
      </c>
      <c r="E229" s="72">
        <v>0</v>
      </c>
      <c r="F229" s="72">
        <f>VLOOKUP(B229,遗传信息!$B:$F,5,FALSE)</f>
        <v>0</v>
      </c>
      <c r="G229" s="72">
        <v>25</v>
      </c>
      <c r="H229" s="5">
        <v>7.4</v>
      </c>
      <c r="I229" s="5">
        <v>8</v>
      </c>
      <c r="J229" s="5">
        <v>1362</v>
      </c>
      <c r="K229" s="72">
        <v>49.33</v>
      </c>
      <c r="L229" s="5">
        <v>94</v>
      </c>
      <c r="M229" s="5">
        <v>84</v>
      </c>
      <c r="N229" s="5">
        <v>104</v>
      </c>
      <c r="O229" s="5">
        <v>59</v>
      </c>
      <c r="P229" s="5">
        <v>74</v>
      </c>
      <c r="Q229" s="5">
        <v>74</v>
      </c>
      <c r="R229" s="5">
        <v>94</v>
      </c>
      <c r="S229" s="5">
        <v>72</v>
      </c>
      <c r="T229" s="5">
        <v>107</v>
      </c>
      <c r="U229" s="5">
        <v>99</v>
      </c>
      <c r="V229" s="5">
        <v>141</v>
      </c>
      <c r="W229" s="5">
        <v>89</v>
      </c>
      <c r="X229" s="5">
        <v>66</v>
      </c>
      <c r="Y229" s="5">
        <v>57</v>
      </c>
      <c r="Z229" s="5">
        <v>98</v>
      </c>
      <c r="AA229" s="5">
        <v>49</v>
      </c>
      <c r="AB229" s="5">
        <v>20</v>
      </c>
      <c r="AC229" s="5">
        <v>20</v>
      </c>
      <c r="AD229" s="5">
        <v>33</v>
      </c>
      <c r="AE229" s="5">
        <v>21</v>
      </c>
      <c r="AF229" s="5">
        <v>14</v>
      </c>
      <c r="AG229" s="5">
        <v>22</v>
      </c>
      <c r="AH229" s="5">
        <v>26</v>
      </c>
      <c r="AI229" s="5">
        <v>22</v>
      </c>
      <c r="AJ229" s="5">
        <v>27</v>
      </c>
      <c r="AK229" s="5">
        <v>28</v>
      </c>
      <c r="AL229" s="5">
        <v>27</v>
      </c>
      <c r="AM229" s="5">
        <v>22</v>
      </c>
      <c r="AN229" s="5">
        <v>13</v>
      </c>
      <c r="AO229" s="5">
        <v>12</v>
      </c>
      <c r="AP229" s="5">
        <v>25</v>
      </c>
      <c r="AQ229" s="5">
        <v>9</v>
      </c>
      <c r="AR229" s="5">
        <v>19</v>
      </c>
      <c r="AS229" s="5">
        <v>19</v>
      </c>
      <c r="AT229" s="5">
        <v>22</v>
      </c>
      <c r="AU229" s="5">
        <v>14</v>
      </c>
      <c r="AV229" s="5">
        <v>17</v>
      </c>
      <c r="AW229" s="5">
        <v>15</v>
      </c>
      <c r="AX229" s="5">
        <v>21</v>
      </c>
      <c r="AY229" s="5">
        <v>21</v>
      </c>
      <c r="AZ229" s="5">
        <v>15</v>
      </c>
      <c r="BA229" s="5">
        <v>23</v>
      </c>
      <c r="BB229" s="5">
        <v>34</v>
      </c>
      <c r="BC229" s="5">
        <v>22</v>
      </c>
      <c r="BD229" s="5">
        <v>14</v>
      </c>
      <c r="BE229" s="5">
        <v>15</v>
      </c>
      <c r="BF229" s="5">
        <v>27</v>
      </c>
      <c r="BG229" s="5">
        <v>16</v>
      </c>
      <c r="BH229" s="5">
        <v>32</v>
      </c>
      <c r="BI229" s="5">
        <v>22</v>
      </c>
      <c r="BJ229" s="5">
        <v>33</v>
      </c>
      <c r="BK229" s="5">
        <v>20</v>
      </c>
      <c r="BL229" s="5">
        <v>29</v>
      </c>
      <c r="BM229" s="5">
        <v>23</v>
      </c>
      <c r="BN229" s="5">
        <v>27</v>
      </c>
      <c r="BO229" s="5">
        <v>20</v>
      </c>
      <c r="BP229" s="5">
        <v>42</v>
      </c>
      <c r="BQ229" s="5">
        <v>25</v>
      </c>
      <c r="BR229" s="5">
        <v>46</v>
      </c>
      <c r="BS229" s="5">
        <v>28</v>
      </c>
      <c r="BT229" s="5">
        <v>23</v>
      </c>
      <c r="BU229" s="5">
        <v>21</v>
      </c>
      <c r="BV229" s="5">
        <v>29</v>
      </c>
      <c r="BW229" s="5">
        <v>16</v>
      </c>
      <c r="BX229" s="5">
        <v>23</v>
      </c>
      <c r="BY229" s="5">
        <v>23</v>
      </c>
      <c r="BZ229" s="5">
        <v>16</v>
      </c>
      <c r="CA229" s="5">
        <v>4</v>
      </c>
      <c r="CB229" s="5">
        <v>14</v>
      </c>
      <c r="CC229" s="5">
        <v>21</v>
      </c>
      <c r="CD229" s="5">
        <v>20</v>
      </c>
      <c r="CE229" s="5">
        <v>9</v>
      </c>
      <c r="CF229" s="5">
        <v>23</v>
      </c>
      <c r="CG229" s="5">
        <v>23</v>
      </c>
      <c r="CH229" s="5">
        <v>34</v>
      </c>
      <c r="CI229" s="5">
        <v>17</v>
      </c>
      <c r="CJ229">
        <v>16</v>
      </c>
      <c r="CK229">
        <v>9</v>
      </c>
      <c r="CL229">
        <v>17</v>
      </c>
      <c r="CM229">
        <v>20</v>
      </c>
      <c r="CN229" s="5">
        <v>3.78</v>
      </c>
    </row>
    <row r="230" spans="1:92" x14ac:dyDescent="0.2">
      <c r="A230" t="s">
        <v>28</v>
      </c>
      <c r="B230" t="s">
        <v>42</v>
      </c>
      <c r="C230">
        <v>255</v>
      </c>
      <c r="D230" s="5">
        <v>3</v>
      </c>
      <c r="E230" s="72">
        <v>0</v>
      </c>
      <c r="F230" s="72">
        <f>VLOOKUP(B230,遗传信息!$B:$F,5,FALSE)</f>
        <v>0</v>
      </c>
      <c r="G230" s="72">
        <v>25</v>
      </c>
      <c r="H230" s="5">
        <v>7.4</v>
      </c>
      <c r="I230" s="5">
        <v>8</v>
      </c>
      <c r="J230" s="5">
        <v>1362</v>
      </c>
      <c r="K230" s="72">
        <v>49.33</v>
      </c>
      <c r="L230" s="5">
        <v>94</v>
      </c>
      <c r="M230" s="5">
        <v>84</v>
      </c>
      <c r="N230" s="5">
        <v>104</v>
      </c>
      <c r="O230" s="5">
        <v>59</v>
      </c>
      <c r="P230" s="5">
        <v>74</v>
      </c>
      <c r="Q230" s="5">
        <v>74</v>
      </c>
      <c r="R230" s="5">
        <v>94</v>
      </c>
      <c r="S230" s="5">
        <v>72</v>
      </c>
      <c r="T230" s="5">
        <v>107</v>
      </c>
      <c r="U230" s="5">
        <v>99</v>
      </c>
      <c r="V230" s="5">
        <v>141</v>
      </c>
      <c r="W230" s="5">
        <v>89</v>
      </c>
      <c r="X230" s="5">
        <v>66</v>
      </c>
      <c r="Y230" s="5">
        <v>57</v>
      </c>
      <c r="Z230" s="5">
        <v>98</v>
      </c>
      <c r="AA230" s="5">
        <v>49</v>
      </c>
      <c r="AB230" s="5">
        <v>20</v>
      </c>
      <c r="AC230" s="5">
        <v>20</v>
      </c>
      <c r="AD230" s="5">
        <v>33</v>
      </c>
      <c r="AE230" s="5">
        <v>21</v>
      </c>
      <c r="AF230" s="5">
        <v>14</v>
      </c>
      <c r="AG230" s="5">
        <v>22</v>
      </c>
      <c r="AH230" s="5">
        <v>26</v>
      </c>
      <c r="AI230" s="5">
        <v>22</v>
      </c>
      <c r="AJ230" s="5">
        <v>27</v>
      </c>
      <c r="AK230" s="5">
        <v>28</v>
      </c>
      <c r="AL230" s="5">
        <v>27</v>
      </c>
      <c r="AM230" s="5">
        <v>22</v>
      </c>
      <c r="AN230" s="5">
        <v>13</v>
      </c>
      <c r="AO230" s="5">
        <v>12</v>
      </c>
      <c r="AP230" s="5">
        <v>25</v>
      </c>
      <c r="AQ230" s="5">
        <v>9</v>
      </c>
      <c r="AR230" s="5">
        <v>19</v>
      </c>
      <c r="AS230" s="5">
        <v>19</v>
      </c>
      <c r="AT230" s="5">
        <v>22</v>
      </c>
      <c r="AU230" s="5">
        <v>14</v>
      </c>
      <c r="AV230" s="5">
        <v>17</v>
      </c>
      <c r="AW230" s="5">
        <v>15</v>
      </c>
      <c r="AX230" s="5">
        <v>21</v>
      </c>
      <c r="AY230" s="5">
        <v>21</v>
      </c>
      <c r="AZ230" s="5">
        <v>15</v>
      </c>
      <c r="BA230" s="5">
        <v>23</v>
      </c>
      <c r="BB230" s="5">
        <v>34</v>
      </c>
      <c r="BC230" s="5">
        <v>22</v>
      </c>
      <c r="BD230" s="5">
        <v>14</v>
      </c>
      <c r="BE230" s="5">
        <v>15</v>
      </c>
      <c r="BF230" s="5">
        <v>27</v>
      </c>
      <c r="BG230" s="5">
        <v>16</v>
      </c>
      <c r="BH230" s="5">
        <v>32</v>
      </c>
      <c r="BI230" s="5">
        <v>22</v>
      </c>
      <c r="BJ230" s="5">
        <v>33</v>
      </c>
      <c r="BK230" s="5">
        <v>20</v>
      </c>
      <c r="BL230" s="5">
        <v>29</v>
      </c>
      <c r="BM230" s="5">
        <v>23</v>
      </c>
      <c r="BN230" s="5">
        <v>27</v>
      </c>
      <c r="BO230" s="5">
        <v>20</v>
      </c>
      <c r="BP230" s="5">
        <v>42</v>
      </c>
      <c r="BQ230" s="5">
        <v>25</v>
      </c>
      <c r="BR230" s="5">
        <v>46</v>
      </c>
      <c r="BS230" s="5">
        <v>28</v>
      </c>
      <c r="BT230" s="5">
        <v>23</v>
      </c>
      <c r="BU230" s="5">
        <v>21</v>
      </c>
      <c r="BV230" s="5">
        <v>29</v>
      </c>
      <c r="BW230" s="5">
        <v>16</v>
      </c>
      <c r="BX230" s="5">
        <v>23</v>
      </c>
      <c r="BY230" s="5">
        <v>23</v>
      </c>
      <c r="BZ230" s="5">
        <v>16</v>
      </c>
      <c r="CA230" s="5">
        <v>4</v>
      </c>
      <c r="CB230" s="5">
        <v>14</v>
      </c>
      <c r="CC230" s="5">
        <v>21</v>
      </c>
      <c r="CD230" s="5">
        <v>20</v>
      </c>
      <c r="CE230" s="5">
        <v>9</v>
      </c>
      <c r="CF230" s="5">
        <v>23</v>
      </c>
      <c r="CG230" s="5">
        <v>23</v>
      </c>
      <c r="CH230" s="5">
        <v>34</v>
      </c>
      <c r="CI230" s="5">
        <v>17</v>
      </c>
      <c r="CJ230">
        <v>16</v>
      </c>
      <c r="CK230">
        <v>9</v>
      </c>
      <c r="CL230">
        <v>17</v>
      </c>
      <c r="CM230">
        <v>20</v>
      </c>
      <c r="CN230" s="5">
        <v>0.28000000000000003</v>
      </c>
    </row>
    <row r="231" spans="1:92" x14ac:dyDescent="0.2">
      <c r="A231" t="s">
        <v>28</v>
      </c>
      <c r="B231" t="s">
        <v>42</v>
      </c>
      <c r="C231">
        <v>255</v>
      </c>
      <c r="D231" s="5">
        <v>5</v>
      </c>
      <c r="E231" s="72">
        <v>0</v>
      </c>
      <c r="F231" s="72">
        <f>VLOOKUP(B231,遗传信息!$B:$F,5,FALSE)</f>
        <v>0</v>
      </c>
      <c r="G231" s="72">
        <v>25</v>
      </c>
      <c r="H231" s="5">
        <v>7.4</v>
      </c>
      <c r="I231" s="5">
        <v>8</v>
      </c>
      <c r="J231" s="5">
        <v>1362</v>
      </c>
      <c r="K231" s="72">
        <v>49.33</v>
      </c>
      <c r="L231" s="5">
        <v>94</v>
      </c>
      <c r="M231" s="5">
        <v>84</v>
      </c>
      <c r="N231" s="5">
        <v>104</v>
      </c>
      <c r="O231" s="5">
        <v>59</v>
      </c>
      <c r="P231" s="5">
        <v>74</v>
      </c>
      <c r="Q231" s="5">
        <v>74</v>
      </c>
      <c r="R231" s="5">
        <v>94</v>
      </c>
      <c r="S231" s="5">
        <v>72</v>
      </c>
      <c r="T231" s="5">
        <v>107</v>
      </c>
      <c r="U231" s="5">
        <v>99</v>
      </c>
      <c r="V231" s="5">
        <v>141</v>
      </c>
      <c r="W231" s="5">
        <v>89</v>
      </c>
      <c r="X231" s="5">
        <v>66</v>
      </c>
      <c r="Y231" s="5">
        <v>57</v>
      </c>
      <c r="Z231" s="5">
        <v>98</v>
      </c>
      <c r="AA231" s="5">
        <v>49</v>
      </c>
      <c r="AB231" s="5">
        <v>20</v>
      </c>
      <c r="AC231" s="5">
        <v>20</v>
      </c>
      <c r="AD231" s="5">
        <v>33</v>
      </c>
      <c r="AE231" s="5">
        <v>21</v>
      </c>
      <c r="AF231" s="5">
        <v>14</v>
      </c>
      <c r="AG231" s="5">
        <v>22</v>
      </c>
      <c r="AH231" s="5">
        <v>26</v>
      </c>
      <c r="AI231" s="5">
        <v>22</v>
      </c>
      <c r="AJ231" s="5">
        <v>27</v>
      </c>
      <c r="AK231" s="5">
        <v>28</v>
      </c>
      <c r="AL231" s="5">
        <v>27</v>
      </c>
      <c r="AM231" s="5">
        <v>22</v>
      </c>
      <c r="AN231" s="5">
        <v>13</v>
      </c>
      <c r="AO231" s="5">
        <v>12</v>
      </c>
      <c r="AP231" s="5">
        <v>25</v>
      </c>
      <c r="AQ231" s="5">
        <v>9</v>
      </c>
      <c r="AR231" s="5">
        <v>19</v>
      </c>
      <c r="AS231" s="5">
        <v>19</v>
      </c>
      <c r="AT231" s="5">
        <v>22</v>
      </c>
      <c r="AU231" s="5">
        <v>14</v>
      </c>
      <c r="AV231" s="5">
        <v>17</v>
      </c>
      <c r="AW231" s="5">
        <v>15</v>
      </c>
      <c r="AX231" s="5">
        <v>21</v>
      </c>
      <c r="AY231" s="5">
        <v>21</v>
      </c>
      <c r="AZ231" s="5">
        <v>15</v>
      </c>
      <c r="BA231" s="5">
        <v>23</v>
      </c>
      <c r="BB231" s="5">
        <v>34</v>
      </c>
      <c r="BC231" s="5">
        <v>22</v>
      </c>
      <c r="BD231" s="5">
        <v>14</v>
      </c>
      <c r="BE231" s="5">
        <v>15</v>
      </c>
      <c r="BF231" s="5">
        <v>27</v>
      </c>
      <c r="BG231" s="5">
        <v>16</v>
      </c>
      <c r="BH231" s="5">
        <v>32</v>
      </c>
      <c r="BI231" s="5">
        <v>22</v>
      </c>
      <c r="BJ231" s="5">
        <v>33</v>
      </c>
      <c r="BK231" s="5">
        <v>20</v>
      </c>
      <c r="BL231" s="5">
        <v>29</v>
      </c>
      <c r="BM231" s="5">
        <v>23</v>
      </c>
      <c r="BN231" s="5">
        <v>27</v>
      </c>
      <c r="BO231" s="5">
        <v>20</v>
      </c>
      <c r="BP231" s="5">
        <v>42</v>
      </c>
      <c r="BQ231" s="5">
        <v>25</v>
      </c>
      <c r="BR231" s="5">
        <v>46</v>
      </c>
      <c r="BS231" s="5">
        <v>28</v>
      </c>
      <c r="BT231" s="5">
        <v>23</v>
      </c>
      <c r="BU231" s="5">
        <v>21</v>
      </c>
      <c r="BV231" s="5">
        <v>29</v>
      </c>
      <c r="BW231" s="5">
        <v>16</v>
      </c>
      <c r="BX231" s="5">
        <v>23</v>
      </c>
      <c r="BY231" s="5">
        <v>23</v>
      </c>
      <c r="BZ231" s="5">
        <v>16</v>
      </c>
      <c r="CA231" s="5">
        <v>4</v>
      </c>
      <c r="CB231" s="5">
        <v>14</v>
      </c>
      <c r="CC231" s="5">
        <v>21</v>
      </c>
      <c r="CD231" s="5">
        <v>20</v>
      </c>
      <c r="CE231" s="5">
        <v>9</v>
      </c>
      <c r="CF231" s="5">
        <v>23</v>
      </c>
      <c r="CG231" s="5">
        <v>23</v>
      </c>
      <c r="CH231" s="5">
        <v>34</v>
      </c>
      <c r="CI231" s="5">
        <v>17</v>
      </c>
      <c r="CJ231">
        <v>16</v>
      </c>
      <c r="CK231">
        <v>9</v>
      </c>
      <c r="CL231">
        <v>17</v>
      </c>
      <c r="CM231">
        <v>20</v>
      </c>
      <c r="CN231" s="5">
        <v>0.6</v>
      </c>
    </row>
    <row r="232" spans="1:92" x14ac:dyDescent="0.2">
      <c r="A232" t="s">
        <v>28</v>
      </c>
      <c r="B232" t="s">
        <v>42</v>
      </c>
      <c r="C232">
        <v>255</v>
      </c>
      <c r="D232" s="5">
        <v>7</v>
      </c>
      <c r="E232" s="72">
        <v>0</v>
      </c>
      <c r="F232" s="72">
        <f>VLOOKUP(B232,遗传信息!$B:$F,5,FALSE)</f>
        <v>0</v>
      </c>
      <c r="G232" s="72">
        <v>25</v>
      </c>
      <c r="H232" s="5">
        <v>7.4</v>
      </c>
      <c r="I232" s="5">
        <v>8</v>
      </c>
      <c r="J232" s="5">
        <v>1362</v>
      </c>
      <c r="K232" s="72">
        <v>49.33</v>
      </c>
      <c r="L232" s="5">
        <v>94</v>
      </c>
      <c r="M232" s="5">
        <v>84</v>
      </c>
      <c r="N232" s="5">
        <v>104</v>
      </c>
      <c r="O232" s="5">
        <v>59</v>
      </c>
      <c r="P232" s="5">
        <v>74</v>
      </c>
      <c r="Q232" s="5">
        <v>74</v>
      </c>
      <c r="R232" s="5">
        <v>94</v>
      </c>
      <c r="S232" s="5">
        <v>72</v>
      </c>
      <c r="T232" s="5">
        <v>107</v>
      </c>
      <c r="U232" s="5">
        <v>99</v>
      </c>
      <c r="V232" s="5">
        <v>141</v>
      </c>
      <c r="W232" s="5">
        <v>89</v>
      </c>
      <c r="X232" s="5">
        <v>66</v>
      </c>
      <c r="Y232" s="5">
        <v>57</v>
      </c>
      <c r="Z232" s="5">
        <v>98</v>
      </c>
      <c r="AA232" s="5">
        <v>49</v>
      </c>
      <c r="AB232" s="5">
        <v>20</v>
      </c>
      <c r="AC232" s="5">
        <v>20</v>
      </c>
      <c r="AD232" s="5">
        <v>33</v>
      </c>
      <c r="AE232" s="5">
        <v>21</v>
      </c>
      <c r="AF232" s="5">
        <v>14</v>
      </c>
      <c r="AG232" s="5">
        <v>22</v>
      </c>
      <c r="AH232" s="5">
        <v>26</v>
      </c>
      <c r="AI232" s="5">
        <v>22</v>
      </c>
      <c r="AJ232" s="5">
        <v>27</v>
      </c>
      <c r="AK232" s="5">
        <v>28</v>
      </c>
      <c r="AL232" s="5">
        <v>27</v>
      </c>
      <c r="AM232" s="5">
        <v>22</v>
      </c>
      <c r="AN232" s="5">
        <v>13</v>
      </c>
      <c r="AO232" s="5">
        <v>12</v>
      </c>
      <c r="AP232" s="5">
        <v>25</v>
      </c>
      <c r="AQ232" s="5">
        <v>9</v>
      </c>
      <c r="AR232" s="5">
        <v>19</v>
      </c>
      <c r="AS232" s="5">
        <v>19</v>
      </c>
      <c r="AT232" s="5">
        <v>22</v>
      </c>
      <c r="AU232" s="5">
        <v>14</v>
      </c>
      <c r="AV232" s="5">
        <v>17</v>
      </c>
      <c r="AW232" s="5">
        <v>15</v>
      </c>
      <c r="AX232" s="5">
        <v>21</v>
      </c>
      <c r="AY232" s="5">
        <v>21</v>
      </c>
      <c r="AZ232" s="5">
        <v>15</v>
      </c>
      <c r="BA232" s="5">
        <v>23</v>
      </c>
      <c r="BB232" s="5">
        <v>34</v>
      </c>
      <c r="BC232" s="5">
        <v>22</v>
      </c>
      <c r="BD232" s="5">
        <v>14</v>
      </c>
      <c r="BE232" s="5">
        <v>15</v>
      </c>
      <c r="BF232" s="5">
        <v>27</v>
      </c>
      <c r="BG232" s="5">
        <v>16</v>
      </c>
      <c r="BH232" s="5">
        <v>32</v>
      </c>
      <c r="BI232" s="5">
        <v>22</v>
      </c>
      <c r="BJ232" s="5">
        <v>33</v>
      </c>
      <c r="BK232" s="5">
        <v>20</v>
      </c>
      <c r="BL232" s="5">
        <v>29</v>
      </c>
      <c r="BM232" s="5">
        <v>23</v>
      </c>
      <c r="BN232" s="5">
        <v>27</v>
      </c>
      <c r="BO232" s="5">
        <v>20</v>
      </c>
      <c r="BP232" s="5">
        <v>42</v>
      </c>
      <c r="BQ232" s="5">
        <v>25</v>
      </c>
      <c r="BR232" s="5">
        <v>46</v>
      </c>
      <c r="BS232" s="5">
        <v>28</v>
      </c>
      <c r="BT232" s="5">
        <v>23</v>
      </c>
      <c r="BU232" s="5">
        <v>21</v>
      </c>
      <c r="BV232" s="5">
        <v>29</v>
      </c>
      <c r="BW232" s="5">
        <v>16</v>
      </c>
      <c r="BX232" s="5">
        <v>23</v>
      </c>
      <c r="BY232" s="5">
        <v>23</v>
      </c>
      <c r="BZ232" s="5">
        <v>16</v>
      </c>
      <c r="CA232" s="5">
        <v>4</v>
      </c>
      <c r="CB232" s="5">
        <v>14</v>
      </c>
      <c r="CC232" s="5">
        <v>21</v>
      </c>
      <c r="CD232" s="5">
        <v>20</v>
      </c>
      <c r="CE232" s="5">
        <v>9</v>
      </c>
      <c r="CF232" s="5">
        <v>23</v>
      </c>
      <c r="CG232" s="5">
        <v>23</v>
      </c>
      <c r="CH232" s="5">
        <v>34</v>
      </c>
      <c r="CI232" s="5">
        <v>17</v>
      </c>
      <c r="CJ232">
        <v>16</v>
      </c>
      <c r="CK232">
        <v>9</v>
      </c>
      <c r="CL232">
        <v>17</v>
      </c>
      <c r="CM232">
        <v>20</v>
      </c>
      <c r="CN232" s="5">
        <v>1.45</v>
      </c>
    </row>
    <row r="233" spans="1:92" x14ac:dyDescent="0.2">
      <c r="A233" t="s">
        <v>28</v>
      </c>
      <c r="B233" t="s">
        <v>42</v>
      </c>
      <c r="C233">
        <v>255</v>
      </c>
      <c r="D233" s="5">
        <v>9</v>
      </c>
      <c r="E233" s="72">
        <v>0</v>
      </c>
      <c r="F233" s="72">
        <f>VLOOKUP(B233,遗传信息!$B:$F,5,FALSE)</f>
        <v>0</v>
      </c>
      <c r="G233" s="72">
        <v>25</v>
      </c>
      <c r="H233" s="5">
        <v>7.4</v>
      </c>
      <c r="I233" s="5">
        <v>8</v>
      </c>
      <c r="J233" s="5">
        <v>1362</v>
      </c>
      <c r="K233" s="72">
        <v>49.33</v>
      </c>
      <c r="L233" s="5">
        <v>94</v>
      </c>
      <c r="M233" s="5">
        <v>84</v>
      </c>
      <c r="N233" s="5">
        <v>104</v>
      </c>
      <c r="O233" s="5">
        <v>59</v>
      </c>
      <c r="P233" s="5">
        <v>74</v>
      </c>
      <c r="Q233" s="5">
        <v>74</v>
      </c>
      <c r="R233" s="5">
        <v>94</v>
      </c>
      <c r="S233" s="5">
        <v>72</v>
      </c>
      <c r="T233" s="5">
        <v>107</v>
      </c>
      <c r="U233" s="5">
        <v>99</v>
      </c>
      <c r="V233" s="5">
        <v>141</v>
      </c>
      <c r="W233" s="5">
        <v>89</v>
      </c>
      <c r="X233" s="5">
        <v>66</v>
      </c>
      <c r="Y233" s="5">
        <v>57</v>
      </c>
      <c r="Z233" s="5">
        <v>98</v>
      </c>
      <c r="AA233" s="5">
        <v>49</v>
      </c>
      <c r="AB233" s="5">
        <v>20</v>
      </c>
      <c r="AC233" s="5">
        <v>20</v>
      </c>
      <c r="AD233" s="5">
        <v>33</v>
      </c>
      <c r="AE233" s="5">
        <v>21</v>
      </c>
      <c r="AF233" s="5">
        <v>14</v>
      </c>
      <c r="AG233" s="5">
        <v>22</v>
      </c>
      <c r="AH233" s="5">
        <v>26</v>
      </c>
      <c r="AI233" s="5">
        <v>22</v>
      </c>
      <c r="AJ233" s="5">
        <v>27</v>
      </c>
      <c r="AK233" s="5">
        <v>28</v>
      </c>
      <c r="AL233" s="5">
        <v>27</v>
      </c>
      <c r="AM233" s="5">
        <v>22</v>
      </c>
      <c r="AN233" s="5">
        <v>13</v>
      </c>
      <c r="AO233" s="5">
        <v>12</v>
      </c>
      <c r="AP233" s="5">
        <v>25</v>
      </c>
      <c r="AQ233" s="5">
        <v>9</v>
      </c>
      <c r="AR233" s="5">
        <v>19</v>
      </c>
      <c r="AS233" s="5">
        <v>19</v>
      </c>
      <c r="AT233" s="5">
        <v>22</v>
      </c>
      <c r="AU233" s="5">
        <v>14</v>
      </c>
      <c r="AV233" s="5">
        <v>17</v>
      </c>
      <c r="AW233" s="5">
        <v>15</v>
      </c>
      <c r="AX233" s="5">
        <v>21</v>
      </c>
      <c r="AY233" s="5">
        <v>21</v>
      </c>
      <c r="AZ233" s="5">
        <v>15</v>
      </c>
      <c r="BA233" s="5">
        <v>23</v>
      </c>
      <c r="BB233" s="5">
        <v>34</v>
      </c>
      <c r="BC233" s="5">
        <v>22</v>
      </c>
      <c r="BD233" s="5">
        <v>14</v>
      </c>
      <c r="BE233" s="5">
        <v>15</v>
      </c>
      <c r="BF233" s="5">
        <v>27</v>
      </c>
      <c r="BG233" s="5">
        <v>16</v>
      </c>
      <c r="BH233" s="5">
        <v>32</v>
      </c>
      <c r="BI233" s="5">
        <v>22</v>
      </c>
      <c r="BJ233" s="5">
        <v>33</v>
      </c>
      <c r="BK233" s="5">
        <v>20</v>
      </c>
      <c r="BL233" s="5">
        <v>29</v>
      </c>
      <c r="BM233" s="5">
        <v>23</v>
      </c>
      <c r="BN233" s="5">
        <v>27</v>
      </c>
      <c r="BO233" s="5">
        <v>20</v>
      </c>
      <c r="BP233" s="5">
        <v>42</v>
      </c>
      <c r="BQ233" s="5">
        <v>25</v>
      </c>
      <c r="BR233" s="5">
        <v>46</v>
      </c>
      <c r="BS233" s="5">
        <v>28</v>
      </c>
      <c r="BT233" s="5">
        <v>23</v>
      </c>
      <c r="BU233" s="5">
        <v>21</v>
      </c>
      <c r="BV233" s="5">
        <v>29</v>
      </c>
      <c r="BW233" s="5">
        <v>16</v>
      </c>
      <c r="BX233" s="5">
        <v>23</v>
      </c>
      <c r="BY233" s="5">
        <v>23</v>
      </c>
      <c r="BZ233" s="5">
        <v>16</v>
      </c>
      <c r="CA233" s="5">
        <v>4</v>
      </c>
      <c r="CB233" s="5">
        <v>14</v>
      </c>
      <c r="CC233" s="5">
        <v>21</v>
      </c>
      <c r="CD233" s="5">
        <v>20</v>
      </c>
      <c r="CE233" s="5">
        <v>9</v>
      </c>
      <c r="CF233" s="5">
        <v>23</v>
      </c>
      <c r="CG233" s="5">
        <v>23</v>
      </c>
      <c r="CH233" s="5">
        <v>34</v>
      </c>
      <c r="CI233" s="5">
        <v>17</v>
      </c>
      <c r="CJ233">
        <v>16</v>
      </c>
      <c r="CK233">
        <v>9</v>
      </c>
      <c r="CL233">
        <v>17</v>
      </c>
      <c r="CM233">
        <v>20</v>
      </c>
      <c r="CN233" s="5">
        <v>2.62</v>
      </c>
    </row>
    <row r="234" spans="1:92" x14ac:dyDescent="0.2">
      <c r="A234" t="s">
        <v>28</v>
      </c>
      <c r="B234" t="s">
        <v>42</v>
      </c>
      <c r="C234">
        <v>275</v>
      </c>
      <c r="D234" s="5">
        <v>5</v>
      </c>
      <c r="E234" s="72">
        <v>0</v>
      </c>
      <c r="F234" s="72">
        <f>VLOOKUP(B234,遗传信息!$B:$F,5,FALSE)</f>
        <v>0</v>
      </c>
      <c r="G234" s="72">
        <v>25</v>
      </c>
      <c r="H234" s="5">
        <v>7.4</v>
      </c>
      <c r="I234" s="5">
        <v>8</v>
      </c>
      <c r="J234" s="5">
        <v>1362</v>
      </c>
      <c r="K234" s="72">
        <v>49.33</v>
      </c>
      <c r="L234" s="5">
        <v>94</v>
      </c>
      <c r="M234" s="5">
        <v>84</v>
      </c>
      <c r="N234" s="5">
        <v>104</v>
      </c>
      <c r="O234" s="5">
        <v>59</v>
      </c>
      <c r="P234" s="5">
        <v>74</v>
      </c>
      <c r="Q234" s="5">
        <v>74</v>
      </c>
      <c r="R234" s="5">
        <v>94</v>
      </c>
      <c r="S234" s="5">
        <v>72</v>
      </c>
      <c r="T234" s="5">
        <v>107</v>
      </c>
      <c r="U234" s="5">
        <v>99</v>
      </c>
      <c r="V234" s="5">
        <v>141</v>
      </c>
      <c r="W234" s="5">
        <v>89</v>
      </c>
      <c r="X234" s="5">
        <v>66</v>
      </c>
      <c r="Y234" s="5">
        <v>57</v>
      </c>
      <c r="Z234" s="5">
        <v>98</v>
      </c>
      <c r="AA234" s="5">
        <v>49</v>
      </c>
      <c r="AB234" s="5">
        <v>20</v>
      </c>
      <c r="AC234" s="5">
        <v>20</v>
      </c>
      <c r="AD234" s="5">
        <v>33</v>
      </c>
      <c r="AE234" s="5">
        <v>21</v>
      </c>
      <c r="AF234" s="5">
        <v>14</v>
      </c>
      <c r="AG234" s="5">
        <v>22</v>
      </c>
      <c r="AH234" s="5">
        <v>26</v>
      </c>
      <c r="AI234" s="5">
        <v>22</v>
      </c>
      <c r="AJ234" s="5">
        <v>27</v>
      </c>
      <c r="AK234" s="5">
        <v>28</v>
      </c>
      <c r="AL234" s="5">
        <v>27</v>
      </c>
      <c r="AM234" s="5">
        <v>22</v>
      </c>
      <c r="AN234" s="5">
        <v>13</v>
      </c>
      <c r="AO234" s="5">
        <v>12</v>
      </c>
      <c r="AP234" s="5">
        <v>25</v>
      </c>
      <c r="AQ234" s="5">
        <v>9</v>
      </c>
      <c r="AR234" s="5">
        <v>19</v>
      </c>
      <c r="AS234" s="5">
        <v>19</v>
      </c>
      <c r="AT234" s="5">
        <v>22</v>
      </c>
      <c r="AU234" s="5">
        <v>14</v>
      </c>
      <c r="AV234" s="5">
        <v>17</v>
      </c>
      <c r="AW234" s="5">
        <v>15</v>
      </c>
      <c r="AX234" s="5">
        <v>21</v>
      </c>
      <c r="AY234" s="5">
        <v>21</v>
      </c>
      <c r="AZ234" s="5">
        <v>15</v>
      </c>
      <c r="BA234" s="5">
        <v>23</v>
      </c>
      <c r="BB234" s="5">
        <v>34</v>
      </c>
      <c r="BC234" s="5">
        <v>22</v>
      </c>
      <c r="BD234" s="5">
        <v>14</v>
      </c>
      <c r="BE234" s="5">
        <v>15</v>
      </c>
      <c r="BF234" s="5">
        <v>27</v>
      </c>
      <c r="BG234" s="5">
        <v>16</v>
      </c>
      <c r="BH234" s="5">
        <v>32</v>
      </c>
      <c r="BI234" s="5">
        <v>22</v>
      </c>
      <c r="BJ234" s="5">
        <v>33</v>
      </c>
      <c r="BK234" s="5">
        <v>20</v>
      </c>
      <c r="BL234" s="5">
        <v>29</v>
      </c>
      <c r="BM234" s="5">
        <v>23</v>
      </c>
      <c r="BN234" s="5">
        <v>27</v>
      </c>
      <c r="BO234" s="5">
        <v>20</v>
      </c>
      <c r="BP234" s="5">
        <v>42</v>
      </c>
      <c r="BQ234" s="5">
        <v>25</v>
      </c>
      <c r="BR234" s="5">
        <v>46</v>
      </c>
      <c r="BS234" s="5">
        <v>28</v>
      </c>
      <c r="BT234" s="5">
        <v>23</v>
      </c>
      <c r="BU234" s="5">
        <v>21</v>
      </c>
      <c r="BV234" s="5">
        <v>29</v>
      </c>
      <c r="BW234" s="5">
        <v>16</v>
      </c>
      <c r="BX234" s="5">
        <v>23</v>
      </c>
      <c r="BY234" s="5">
        <v>23</v>
      </c>
      <c r="BZ234" s="5">
        <v>16</v>
      </c>
      <c r="CA234" s="5">
        <v>4</v>
      </c>
      <c r="CB234" s="5">
        <v>14</v>
      </c>
      <c r="CC234" s="5">
        <v>21</v>
      </c>
      <c r="CD234" s="5">
        <v>20</v>
      </c>
      <c r="CE234" s="5">
        <v>9</v>
      </c>
      <c r="CF234" s="5">
        <v>23</v>
      </c>
      <c r="CG234" s="5">
        <v>23</v>
      </c>
      <c r="CH234" s="5">
        <v>34</v>
      </c>
      <c r="CI234" s="5">
        <v>17</v>
      </c>
      <c r="CJ234">
        <v>16</v>
      </c>
      <c r="CK234">
        <v>9</v>
      </c>
      <c r="CL234">
        <v>17</v>
      </c>
      <c r="CM234">
        <v>20</v>
      </c>
      <c r="CN234" s="5">
        <v>1.22</v>
      </c>
    </row>
    <row r="235" spans="1:92" x14ac:dyDescent="0.2">
      <c r="A235" t="s">
        <v>28</v>
      </c>
      <c r="B235" t="s">
        <v>42</v>
      </c>
      <c r="C235">
        <v>275</v>
      </c>
      <c r="D235" s="5">
        <v>7</v>
      </c>
      <c r="E235" s="72">
        <v>0</v>
      </c>
      <c r="F235" s="72">
        <f>VLOOKUP(B235,遗传信息!$B:$F,5,FALSE)</f>
        <v>0</v>
      </c>
      <c r="G235" s="72">
        <v>25</v>
      </c>
      <c r="H235" s="5">
        <v>7.4</v>
      </c>
      <c r="I235" s="5">
        <v>8</v>
      </c>
      <c r="J235" s="5">
        <v>1362</v>
      </c>
      <c r="K235" s="72">
        <v>49.33</v>
      </c>
      <c r="L235" s="5">
        <v>94</v>
      </c>
      <c r="M235" s="5">
        <v>84</v>
      </c>
      <c r="N235" s="5">
        <v>104</v>
      </c>
      <c r="O235" s="5">
        <v>59</v>
      </c>
      <c r="P235" s="5">
        <v>74</v>
      </c>
      <c r="Q235" s="5">
        <v>74</v>
      </c>
      <c r="R235" s="5">
        <v>94</v>
      </c>
      <c r="S235" s="5">
        <v>72</v>
      </c>
      <c r="T235" s="5">
        <v>107</v>
      </c>
      <c r="U235" s="5">
        <v>99</v>
      </c>
      <c r="V235" s="5">
        <v>141</v>
      </c>
      <c r="W235" s="5">
        <v>89</v>
      </c>
      <c r="X235" s="5">
        <v>66</v>
      </c>
      <c r="Y235" s="5">
        <v>57</v>
      </c>
      <c r="Z235" s="5">
        <v>98</v>
      </c>
      <c r="AA235" s="5">
        <v>49</v>
      </c>
      <c r="AB235" s="5">
        <v>20</v>
      </c>
      <c r="AC235" s="5">
        <v>20</v>
      </c>
      <c r="AD235" s="5">
        <v>33</v>
      </c>
      <c r="AE235" s="5">
        <v>21</v>
      </c>
      <c r="AF235" s="5">
        <v>14</v>
      </c>
      <c r="AG235" s="5">
        <v>22</v>
      </c>
      <c r="AH235" s="5">
        <v>26</v>
      </c>
      <c r="AI235" s="5">
        <v>22</v>
      </c>
      <c r="AJ235" s="5">
        <v>27</v>
      </c>
      <c r="AK235" s="5">
        <v>28</v>
      </c>
      <c r="AL235" s="5">
        <v>27</v>
      </c>
      <c r="AM235" s="5">
        <v>22</v>
      </c>
      <c r="AN235" s="5">
        <v>13</v>
      </c>
      <c r="AO235" s="5">
        <v>12</v>
      </c>
      <c r="AP235" s="5">
        <v>25</v>
      </c>
      <c r="AQ235" s="5">
        <v>9</v>
      </c>
      <c r="AR235" s="5">
        <v>19</v>
      </c>
      <c r="AS235" s="5">
        <v>19</v>
      </c>
      <c r="AT235" s="5">
        <v>22</v>
      </c>
      <c r="AU235" s="5">
        <v>14</v>
      </c>
      <c r="AV235" s="5">
        <v>17</v>
      </c>
      <c r="AW235" s="5">
        <v>15</v>
      </c>
      <c r="AX235" s="5">
        <v>21</v>
      </c>
      <c r="AY235" s="5">
        <v>21</v>
      </c>
      <c r="AZ235" s="5">
        <v>15</v>
      </c>
      <c r="BA235" s="5">
        <v>23</v>
      </c>
      <c r="BB235" s="5">
        <v>34</v>
      </c>
      <c r="BC235" s="5">
        <v>22</v>
      </c>
      <c r="BD235" s="5">
        <v>14</v>
      </c>
      <c r="BE235" s="5">
        <v>15</v>
      </c>
      <c r="BF235" s="5">
        <v>27</v>
      </c>
      <c r="BG235" s="5">
        <v>16</v>
      </c>
      <c r="BH235" s="5">
        <v>32</v>
      </c>
      <c r="BI235" s="5">
        <v>22</v>
      </c>
      <c r="BJ235" s="5">
        <v>33</v>
      </c>
      <c r="BK235" s="5">
        <v>20</v>
      </c>
      <c r="BL235" s="5">
        <v>29</v>
      </c>
      <c r="BM235" s="5">
        <v>23</v>
      </c>
      <c r="BN235" s="5">
        <v>27</v>
      </c>
      <c r="BO235" s="5">
        <v>20</v>
      </c>
      <c r="BP235" s="5">
        <v>42</v>
      </c>
      <c r="BQ235" s="5">
        <v>25</v>
      </c>
      <c r="BR235" s="5">
        <v>46</v>
      </c>
      <c r="BS235" s="5">
        <v>28</v>
      </c>
      <c r="BT235" s="5">
        <v>23</v>
      </c>
      <c r="BU235" s="5">
        <v>21</v>
      </c>
      <c r="BV235" s="5">
        <v>29</v>
      </c>
      <c r="BW235" s="5">
        <v>16</v>
      </c>
      <c r="BX235" s="5">
        <v>23</v>
      </c>
      <c r="BY235" s="5">
        <v>23</v>
      </c>
      <c r="BZ235" s="5">
        <v>16</v>
      </c>
      <c r="CA235" s="5">
        <v>4</v>
      </c>
      <c r="CB235" s="5">
        <v>14</v>
      </c>
      <c r="CC235" s="5">
        <v>21</v>
      </c>
      <c r="CD235" s="5">
        <v>20</v>
      </c>
      <c r="CE235" s="5">
        <v>9</v>
      </c>
      <c r="CF235" s="5">
        <v>23</v>
      </c>
      <c r="CG235" s="5">
        <v>23</v>
      </c>
      <c r="CH235" s="5">
        <v>34</v>
      </c>
      <c r="CI235" s="5">
        <v>17</v>
      </c>
      <c r="CJ235">
        <v>16</v>
      </c>
      <c r="CK235">
        <v>9</v>
      </c>
      <c r="CL235">
        <v>17</v>
      </c>
      <c r="CM235">
        <v>20</v>
      </c>
      <c r="CN235" s="5">
        <v>2.54</v>
      </c>
    </row>
    <row r="236" spans="1:92" x14ac:dyDescent="0.2">
      <c r="A236" t="s">
        <v>28</v>
      </c>
      <c r="B236" t="s">
        <v>42</v>
      </c>
      <c r="C236">
        <v>275</v>
      </c>
      <c r="D236" s="5">
        <v>9</v>
      </c>
      <c r="E236" s="72">
        <v>0</v>
      </c>
      <c r="F236" s="72">
        <f>VLOOKUP(B236,遗传信息!$B:$F,5,FALSE)</f>
        <v>0</v>
      </c>
      <c r="G236" s="72">
        <v>25</v>
      </c>
      <c r="H236" s="5">
        <v>7.4</v>
      </c>
      <c r="I236" s="5">
        <v>8</v>
      </c>
      <c r="J236" s="5">
        <v>1362</v>
      </c>
      <c r="K236" s="72">
        <v>49.33</v>
      </c>
      <c r="L236" s="5">
        <v>94</v>
      </c>
      <c r="M236" s="5">
        <v>84</v>
      </c>
      <c r="N236" s="5">
        <v>104</v>
      </c>
      <c r="O236" s="5">
        <v>59</v>
      </c>
      <c r="P236" s="5">
        <v>74</v>
      </c>
      <c r="Q236" s="5">
        <v>74</v>
      </c>
      <c r="R236" s="5">
        <v>94</v>
      </c>
      <c r="S236" s="5">
        <v>72</v>
      </c>
      <c r="T236" s="5">
        <v>107</v>
      </c>
      <c r="U236" s="5">
        <v>99</v>
      </c>
      <c r="V236" s="5">
        <v>141</v>
      </c>
      <c r="W236" s="5">
        <v>89</v>
      </c>
      <c r="X236" s="5">
        <v>66</v>
      </c>
      <c r="Y236" s="5">
        <v>57</v>
      </c>
      <c r="Z236" s="5">
        <v>98</v>
      </c>
      <c r="AA236" s="5">
        <v>49</v>
      </c>
      <c r="AB236" s="5">
        <v>20</v>
      </c>
      <c r="AC236" s="5">
        <v>20</v>
      </c>
      <c r="AD236" s="5">
        <v>33</v>
      </c>
      <c r="AE236" s="5">
        <v>21</v>
      </c>
      <c r="AF236" s="5">
        <v>14</v>
      </c>
      <c r="AG236" s="5">
        <v>22</v>
      </c>
      <c r="AH236" s="5">
        <v>26</v>
      </c>
      <c r="AI236" s="5">
        <v>22</v>
      </c>
      <c r="AJ236" s="5">
        <v>27</v>
      </c>
      <c r="AK236" s="5">
        <v>28</v>
      </c>
      <c r="AL236" s="5">
        <v>27</v>
      </c>
      <c r="AM236" s="5">
        <v>22</v>
      </c>
      <c r="AN236" s="5">
        <v>13</v>
      </c>
      <c r="AO236" s="5">
        <v>12</v>
      </c>
      <c r="AP236" s="5">
        <v>25</v>
      </c>
      <c r="AQ236" s="5">
        <v>9</v>
      </c>
      <c r="AR236" s="5">
        <v>19</v>
      </c>
      <c r="AS236" s="5">
        <v>19</v>
      </c>
      <c r="AT236" s="5">
        <v>22</v>
      </c>
      <c r="AU236" s="5">
        <v>14</v>
      </c>
      <c r="AV236" s="5">
        <v>17</v>
      </c>
      <c r="AW236" s="5">
        <v>15</v>
      </c>
      <c r="AX236" s="5">
        <v>21</v>
      </c>
      <c r="AY236" s="5">
        <v>21</v>
      </c>
      <c r="AZ236" s="5">
        <v>15</v>
      </c>
      <c r="BA236" s="5">
        <v>23</v>
      </c>
      <c r="BB236" s="5">
        <v>34</v>
      </c>
      <c r="BC236" s="5">
        <v>22</v>
      </c>
      <c r="BD236" s="5">
        <v>14</v>
      </c>
      <c r="BE236" s="5">
        <v>15</v>
      </c>
      <c r="BF236" s="5">
        <v>27</v>
      </c>
      <c r="BG236" s="5">
        <v>16</v>
      </c>
      <c r="BH236" s="5">
        <v>32</v>
      </c>
      <c r="BI236" s="5">
        <v>22</v>
      </c>
      <c r="BJ236" s="5">
        <v>33</v>
      </c>
      <c r="BK236" s="5">
        <v>20</v>
      </c>
      <c r="BL236" s="5">
        <v>29</v>
      </c>
      <c r="BM236" s="5">
        <v>23</v>
      </c>
      <c r="BN236" s="5">
        <v>27</v>
      </c>
      <c r="BO236" s="5">
        <v>20</v>
      </c>
      <c r="BP236" s="5">
        <v>42</v>
      </c>
      <c r="BQ236" s="5">
        <v>25</v>
      </c>
      <c r="BR236" s="5">
        <v>46</v>
      </c>
      <c r="BS236" s="5">
        <v>28</v>
      </c>
      <c r="BT236" s="5">
        <v>23</v>
      </c>
      <c r="BU236" s="5">
        <v>21</v>
      </c>
      <c r="BV236" s="5">
        <v>29</v>
      </c>
      <c r="BW236" s="5">
        <v>16</v>
      </c>
      <c r="BX236" s="5">
        <v>23</v>
      </c>
      <c r="BY236" s="5">
        <v>23</v>
      </c>
      <c r="BZ236" s="5">
        <v>16</v>
      </c>
      <c r="CA236" s="5">
        <v>4</v>
      </c>
      <c r="CB236" s="5">
        <v>14</v>
      </c>
      <c r="CC236" s="5">
        <v>21</v>
      </c>
      <c r="CD236" s="5">
        <v>20</v>
      </c>
      <c r="CE236" s="5">
        <v>9</v>
      </c>
      <c r="CF236" s="5">
        <v>23</v>
      </c>
      <c r="CG236" s="5">
        <v>23</v>
      </c>
      <c r="CH236" s="5">
        <v>34</v>
      </c>
      <c r="CI236" s="5">
        <v>17</v>
      </c>
      <c r="CJ236">
        <v>16</v>
      </c>
      <c r="CK236">
        <v>9</v>
      </c>
      <c r="CL236">
        <v>17</v>
      </c>
      <c r="CM236">
        <v>20</v>
      </c>
      <c r="CN236" s="5">
        <v>3.81</v>
      </c>
    </row>
    <row r="237" spans="1:92" x14ac:dyDescent="0.2">
      <c r="A237" t="s">
        <v>28</v>
      </c>
      <c r="B237" t="s">
        <v>55</v>
      </c>
      <c r="C237">
        <v>254</v>
      </c>
      <c r="D237" s="5">
        <v>4.5999999999999996</v>
      </c>
      <c r="E237" s="72">
        <v>0</v>
      </c>
      <c r="F237" s="72">
        <f>VLOOKUP(B237,遗传信息!$B:$F,5,FALSE)</f>
        <v>0</v>
      </c>
      <c r="G237" s="72">
        <v>25</v>
      </c>
      <c r="H237" s="5">
        <v>7.4</v>
      </c>
      <c r="I237" s="5">
        <v>4</v>
      </c>
      <c r="J237" s="5">
        <v>1452</v>
      </c>
      <c r="K237" s="72">
        <v>49.58</v>
      </c>
      <c r="L237" s="5">
        <v>105</v>
      </c>
      <c r="M237" s="5">
        <v>85</v>
      </c>
      <c r="N237" s="5">
        <v>109</v>
      </c>
      <c r="O237" s="5">
        <v>63</v>
      </c>
      <c r="P237" s="5">
        <v>80</v>
      </c>
      <c r="Q237" s="5">
        <v>78</v>
      </c>
      <c r="R237" s="5">
        <v>96</v>
      </c>
      <c r="S237" s="5">
        <v>75</v>
      </c>
      <c r="T237" s="5">
        <v>115</v>
      </c>
      <c r="U237" s="5">
        <v>106</v>
      </c>
      <c r="V237" s="5">
        <v>147</v>
      </c>
      <c r="W237" s="5">
        <v>93</v>
      </c>
      <c r="X237" s="5">
        <v>63</v>
      </c>
      <c r="Y237" s="5">
        <v>61</v>
      </c>
      <c r="Z237" s="5">
        <v>108</v>
      </c>
      <c r="AA237" s="5">
        <v>57</v>
      </c>
      <c r="AB237" s="5">
        <v>22</v>
      </c>
      <c r="AC237" s="5">
        <v>26</v>
      </c>
      <c r="AD237" s="5">
        <v>34</v>
      </c>
      <c r="AE237" s="5">
        <v>22</v>
      </c>
      <c r="AF237" s="5">
        <v>17</v>
      </c>
      <c r="AG237" s="5">
        <v>22</v>
      </c>
      <c r="AH237" s="5">
        <v>27</v>
      </c>
      <c r="AI237" s="5">
        <v>19</v>
      </c>
      <c r="AJ237" s="5">
        <v>28</v>
      </c>
      <c r="AK237" s="5">
        <v>25</v>
      </c>
      <c r="AL237" s="5">
        <v>30</v>
      </c>
      <c r="AM237" s="5">
        <v>25</v>
      </c>
      <c r="AN237" s="5">
        <v>13</v>
      </c>
      <c r="AO237" s="5">
        <v>13</v>
      </c>
      <c r="AP237" s="5">
        <v>27</v>
      </c>
      <c r="AQ237" s="5">
        <v>10</v>
      </c>
      <c r="AR237" s="5">
        <v>22</v>
      </c>
      <c r="AS237" s="5">
        <v>16</v>
      </c>
      <c r="AT237" s="5">
        <v>25</v>
      </c>
      <c r="AU237" s="5">
        <v>16</v>
      </c>
      <c r="AV237" s="5">
        <v>17</v>
      </c>
      <c r="AW237" s="5">
        <v>15</v>
      </c>
      <c r="AX237" s="5">
        <v>21</v>
      </c>
      <c r="AY237" s="5">
        <v>25</v>
      </c>
      <c r="AZ237" s="5">
        <v>18</v>
      </c>
      <c r="BA237" s="5">
        <v>21</v>
      </c>
      <c r="BB237" s="5">
        <v>35</v>
      </c>
      <c r="BC237" s="5">
        <v>22</v>
      </c>
      <c r="BD237" s="5">
        <v>11</v>
      </c>
      <c r="BE237" s="5">
        <v>16</v>
      </c>
      <c r="BF237" s="5">
        <v>28</v>
      </c>
      <c r="BG237" s="5">
        <v>20</v>
      </c>
      <c r="BH237" s="5">
        <v>36</v>
      </c>
      <c r="BI237" s="5">
        <v>23</v>
      </c>
      <c r="BJ237" s="5">
        <v>33</v>
      </c>
      <c r="BK237" s="5">
        <v>22</v>
      </c>
      <c r="BL237" s="5">
        <v>28</v>
      </c>
      <c r="BM237" s="5">
        <v>26</v>
      </c>
      <c r="BN237" s="5">
        <v>28</v>
      </c>
      <c r="BO237" s="5">
        <v>23</v>
      </c>
      <c r="BP237" s="5">
        <v>42</v>
      </c>
      <c r="BQ237" s="5">
        <v>30</v>
      </c>
      <c r="BR237" s="5">
        <v>46</v>
      </c>
      <c r="BS237" s="5">
        <v>29</v>
      </c>
      <c r="BT237" s="5">
        <v>23</v>
      </c>
      <c r="BU237" s="5">
        <v>22</v>
      </c>
      <c r="BV237" s="5">
        <v>30</v>
      </c>
      <c r="BW237" s="5">
        <v>18</v>
      </c>
      <c r="BX237" s="5">
        <v>25</v>
      </c>
      <c r="BY237" s="5">
        <v>19</v>
      </c>
      <c r="BZ237" s="5">
        <v>16</v>
      </c>
      <c r="CA237" s="5">
        <v>3</v>
      </c>
      <c r="CB237" s="5">
        <v>18</v>
      </c>
      <c r="CC237" s="5">
        <v>22</v>
      </c>
      <c r="CD237" s="5">
        <v>20</v>
      </c>
      <c r="CE237" s="5">
        <v>8</v>
      </c>
      <c r="CF237" s="5">
        <v>27</v>
      </c>
      <c r="CG237" s="5">
        <v>28</v>
      </c>
      <c r="CH237" s="5">
        <v>36</v>
      </c>
      <c r="CI237" s="5">
        <v>17</v>
      </c>
      <c r="CJ237">
        <v>15</v>
      </c>
      <c r="CK237">
        <v>10</v>
      </c>
      <c r="CL237">
        <v>23</v>
      </c>
      <c r="CM237">
        <v>26</v>
      </c>
      <c r="CN237" s="5">
        <v>0.875</v>
      </c>
    </row>
    <row r="238" spans="1:92" x14ac:dyDescent="0.2">
      <c r="A238" t="s">
        <v>28</v>
      </c>
      <c r="B238" t="s">
        <v>55</v>
      </c>
      <c r="C238">
        <v>254</v>
      </c>
      <c r="D238" s="5">
        <v>12</v>
      </c>
      <c r="E238" s="72">
        <v>0</v>
      </c>
      <c r="F238" s="72">
        <f>VLOOKUP(B238,遗传信息!$B:$F,5,FALSE)</f>
        <v>0</v>
      </c>
      <c r="G238" s="72">
        <v>25</v>
      </c>
      <c r="H238" s="5">
        <v>7.4</v>
      </c>
      <c r="I238" s="5">
        <v>4</v>
      </c>
      <c r="J238" s="5">
        <v>1452</v>
      </c>
      <c r="K238" s="72">
        <v>49.58</v>
      </c>
      <c r="L238" s="5">
        <v>105</v>
      </c>
      <c r="M238" s="5">
        <v>85</v>
      </c>
      <c r="N238" s="5">
        <v>109</v>
      </c>
      <c r="O238" s="5">
        <v>63</v>
      </c>
      <c r="P238" s="5">
        <v>80</v>
      </c>
      <c r="Q238" s="5">
        <v>78</v>
      </c>
      <c r="R238" s="5">
        <v>96</v>
      </c>
      <c r="S238" s="5">
        <v>75</v>
      </c>
      <c r="T238" s="5">
        <v>115</v>
      </c>
      <c r="U238" s="5">
        <v>106</v>
      </c>
      <c r="V238" s="5">
        <v>147</v>
      </c>
      <c r="W238" s="5">
        <v>93</v>
      </c>
      <c r="X238" s="5">
        <v>63</v>
      </c>
      <c r="Y238" s="5">
        <v>61</v>
      </c>
      <c r="Z238" s="5">
        <v>108</v>
      </c>
      <c r="AA238" s="5">
        <v>57</v>
      </c>
      <c r="AB238" s="5">
        <v>22</v>
      </c>
      <c r="AC238" s="5">
        <v>26</v>
      </c>
      <c r="AD238" s="5">
        <v>34</v>
      </c>
      <c r="AE238" s="5">
        <v>22</v>
      </c>
      <c r="AF238" s="5">
        <v>17</v>
      </c>
      <c r="AG238" s="5">
        <v>22</v>
      </c>
      <c r="AH238" s="5">
        <v>27</v>
      </c>
      <c r="AI238" s="5">
        <v>19</v>
      </c>
      <c r="AJ238" s="5">
        <v>28</v>
      </c>
      <c r="AK238" s="5">
        <v>25</v>
      </c>
      <c r="AL238" s="5">
        <v>30</v>
      </c>
      <c r="AM238" s="5">
        <v>25</v>
      </c>
      <c r="AN238" s="5">
        <v>13</v>
      </c>
      <c r="AO238" s="5">
        <v>13</v>
      </c>
      <c r="AP238" s="5">
        <v>27</v>
      </c>
      <c r="AQ238" s="5">
        <v>10</v>
      </c>
      <c r="AR238" s="5">
        <v>22</v>
      </c>
      <c r="AS238" s="5">
        <v>16</v>
      </c>
      <c r="AT238" s="5">
        <v>25</v>
      </c>
      <c r="AU238" s="5">
        <v>16</v>
      </c>
      <c r="AV238" s="5">
        <v>17</v>
      </c>
      <c r="AW238" s="5">
        <v>15</v>
      </c>
      <c r="AX238" s="5">
        <v>21</v>
      </c>
      <c r="AY238" s="5">
        <v>25</v>
      </c>
      <c r="AZ238" s="5">
        <v>18</v>
      </c>
      <c r="BA238" s="5">
        <v>21</v>
      </c>
      <c r="BB238" s="5">
        <v>35</v>
      </c>
      <c r="BC238" s="5">
        <v>22</v>
      </c>
      <c r="BD238" s="5">
        <v>11</v>
      </c>
      <c r="BE238" s="5">
        <v>16</v>
      </c>
      <c r="BF238" s="5">
        <v>28</v>
      </c>
      <c r="BG238" s="5">
        <v>20</v>
      </c>
      <c r="BH238" s="5">
        <v>36</v>
      </c>
      <c r="BI238" s="5">
        <v>23</v>
      </c>
      <c r="BJ238" s="5">
        <v>33</v>
      </c>
      <c r="BK238" s="5">
        <v>22</v>
      </c>
      <c r="BL238" s="5">
        <v>28</v>
      </c>
      <c r="BM238" s="5">
        <v>26</v>
      </c>
      <c r="BN238" s="5">
        <v>28</v>
      </c>
      <c r="BO238" s="5">
        <v>23</v>
      </c>
      <c r="BP238" s="5">
        <v>42</v>
      </c>
      <c r="BQ238" s="5">
        <v>30</v>
      </c>
      <c r="BR238" s="5">
        <v>46</v>
      </c>
      <c r="BS238" s="5">
        <v>29</v>
      </c>
      <c r="BT238" s="5">
        <v>23</v>
      </c>
      <c r="BU238" s="5">
        <v>22</v>
      </c>
      <c r="BV238" s="5">
        <v>30</v>
      </c>
      <c r="BW238" s="5">
        <v>18</v>
      </c>
      <c r="BX238" s="5">
        <v>25</v>
      </c>
      <c r="BY238" s="5">
        <v>19</v>
      </c>
      <c r="BZ238" s="5">
        <v>16</v>
      </c>
      <c r="CA238" s="5">
        <v>3</v>
      </c>
      <c r="CB238" s="5">
        <v>18</v>
      </c>
      <c r="CC238" s="5">
        <v>22</v>
      </c>
      <c r="CD238" s="5">
        <v>20</v>
      </c>
      <c r="CE238" s="5">
        <v>8</v>
      </c>
      <c r="CF238" s="5">
        <v>27</v>
      </c>
      <c r="CG238" s="5">
        <v>28</v>
      </c>
      <c r="CH238" s="5">
        <v>36</v>
      </c>
      <c r="CI238" s="5">
        <v>17</v>
      </c>
      <c r="CJ238">
        <v>15</v>
      </c>
      <c r="CK238">
        <v>10</v>
      </c>
      <c r="CL238">
        <v>23</v>
      </c>
      <c r="CM238">
        <v>26</v>
      </c>
      <c r="CN238" s="5">
        <v>3.18</v>
      </c>
    </row>
    <row r="239" spans="1:92" x14ac:dyDescent="0.2">
      <c r="A239" t="s">
        <v>28</v>
      </c>
      <c r="B239" t="s">
        <v>55</v>
      </c>
      <c r="C239">
        <v>255</v>
      </c>
      <c r="D239" s="5">
        <v>4.88</v>
      </c>
      <c r="E239" s="72">
        <v>0</v>
      </c>
      <c r="F239" s="72">
        <f>VLOOKUP(B239,遗传信息!$B:$F,5,FALSE)</f>
        <v>0</v>
      </c>
      <c r="G239" s="72">
        <v>25</v>
      </c>
      <c r="H239" s="5">
        <v>7.4</v>
      </c>
      <c r="I239" s="5">
        <v>4</v>
      </c>
      <c r="J239" s="5">
        <v>1452</v>
      </c>
      <c r="K239" s="72">
        <v>49.58</v>
      </c>
      <c r="L239" s="5">
        <v>105</v>
      </c>
      <c r="M239" s="5">
        <v>85</v>
      </c>
      <c r="N239" s="5">
        <v>109</v>
      </c>
      <c r="O239" s="5">
        <v>63</v>
      </c>
      <c r="P239" s="5">
        <v>80</v>
      </c>
      <c r="Q239" s="5">
        <v>78</v>
      </c>
      <c r="R239" s="5">
        <v>96</v>
      </c>
      <c r="S239" s="5">
        <v>75</v>
      </c>
      <c r="T239" s="5">
        <v>115</v>
      </c>
      <c r="U239" s="5">
        <v>106</v>
      </c>
      <c r="V239" s="5">
        <v>147</v>
      </c>
      <c r="W239" s="5">
        <v>93</v>
      </c>
      <c r="X239" s="5">
        <v>63</v>
      </c>
      <c r="Y239" s="5">
        <v>61</v>
      </c>
      <c r="Z239" s="5">
        <v>108</v>
      </c>
      <c r="AA239" s="5">
        <v>57</v>
      </c>
      <c r="AB239" s="5">
        <v>22</v>
      </c>
      <c r="AC239" s="5">
        <v>26</v>
      </c>
      <c r="AD239" s="5">
        <v>34</v>
      </c>
      <c r="AE239" s="5">
        <v>22</v>
      </c>
      <c r="AF239" s="5">
        <v>17</v>
      </c>
      <c r="AG239" s="5">
        <v>22</v>
      </c>
      <c r="AH239" s="5">
        <v>27</v>
      </c>
      <c r="AI239" s="5">
        <v>19</v>
      </c>
      <c r="AJ239" s="5">
        <v>28</v>
      </c>
      <c r="AK239" s="5">
        <v>25</v>
      </c>
      <c r="AL239" s="5">
        <v>30</v>
      </c>
      <c r="AM239" s="5">
        <v>25</v>
      </c>
      <c r="AN239" s="5">
        <v>13</v>
      </c>
      <c r="AO239" s="5">
        <v>13</v>
      </c>
      <c r="AP239" s="5">
        <v>27</v>
      </c>
      <c r="AQ239" s="5">
        <v>10</v>
      </c>
      <c r="AR239" s="5">
        <v>22</v>
      </c>
      <c r="AS239" s="5">
        <v>16</v>
      </c>
      <c r="AT239" s="5">
        <v>25</v>
      </c>
      <c r="AU239" s="5">
        <v>16</v>
      </c>
      <c r="AV239" s="5">
        <v>17</v>
      </c>
      <c r="AW239" s="5">
        <v>15</v>
      </c>
      <c r="AX239" s="5">
        <v>21</v>
      </c>
      <c r="AY239" s="5">
        <v>25</v>
      </c>
      <c r="AZ239" s="5">
        <v>18</v>
      </c>
      <c r="BA239" s="5">
        <v>21</v>
      </c>
      <c r="BB239" s="5">
        <v>35</v>
      </c>
      <c r="BC239" s="5">
        <v>22</v>
      </c>
      <c r="BD239" s="5">
        <v>11</v>
      </c>
      <c r="BE239" s="5">
        <v>16</v>
      </c>
      <c r="BF239" s="5">
        <v>28</v>
      </c>
      <c r="BG239" s="5">
        <v>20</v>
      </c>
      <c r="BH239" s="5">
        <v>36</v>
      </c>
      <c r="BI239" s="5">
        <v>23</v>
      </c>
      <c r="BJ239" s="5">
        <v>33</v>
      </c>
      <c r="BK239" s="5">
        <v>22</v>
      </c>
      <c r="BL239" s="5">
        <v>28</v>
      </c>
      <c r="BM239" s="5">
        <v>26</v>
      </c>
      <c r="BN239" s="5">
        <v>28</v>
      </c>
      <c r="BO239" s="5">
        <v>23</v>
      </c>
      <c r="BP239" s="5">
        <v>42</v>
      </c>
      <c r="BQ239" s="5">
        <v>30</v>
      </c>
      <c r="BR239" s="5">
        <v>46</v>
      </c>
      <c r="BS239" s="5">
        <v>29</v>
      </c>
      <c r="BT239" s="5">
        <v>23</v>
      </c>
      <c r="BU239" s="5">
        <v>22</v>
      </c>
      <c r="BV239" s="5">
        <v>30</v>
      </c>
      <c r="BW239" s="5">
        <v>18</v>
      </c>
      <c r="BX239" s="5">
        <v>25</v>
      </c>
      <c r="BY239" s="5">
        <v>19</v>
      </c>
      <c r="BZ239" s="5">
        <v>16</v>
      </c>
      <c r="CA239" s="5">
        <v>3</v>
      </c>
      <c r="CB239" s="5">
        <v>18</v>
      </c>
      <c r="CC239" s="5">
        <v>22</v>
      </c>
      <c r="CD239" s="5">
        <v>20</v>
      </c>
      <c r="CE239" s="5">
        <v>8</v>
      </c>
      <c r="CF239" s="5">
        <v>27</v>
      </c>
      <c r="CG239" s="5">
        <v>28</v>
      </c>
      <c r="CH239" s="5">
        <v>36</v>
      </c>
      <c r="CI239" s="5">
        <v>17</v>
      </c>
      <c r="CJ239">
        <v>15</v>
      </c>
      <c r="CK239">
        <v>10</v>
      </c>
      <c r="CL239">
        <v>23</v>
      </c>
      <c r="CM239">
        <v>26</v>
      </c>
      <c r="CN239" s="5">
        <v>0.87</v>
      </c>
    </row>
    <row r="240" spans="1:92" x14ac:dyDescent="0.2">
      <c r="A240" t="s">
        <v>28</v>
      </c>
      <c r="B240" t="s">
        <v>55</v>
      </c>
      <c r="C240">
        <v>255</v>
      </c>
      <c r="D240" s="5">
        <v>12.3</v>
      </c>
      <c r="E240" s="72">
        <v>0</v>
      </c>
      <c r="F240" s="72">
        <f>VLOOKUP(B240,遗传信息!$B:$F,5,FALSE)</f>
        <v>0</v>
      </c>
      <c r="G240" s="72">
        <v>25</v>
      </c>
      <c r="H240" s="5">
        <v>7.4</v>
      </c>
      <c r="I240" s="5">
        <v>4</v>
      </c>
      <c r="J240" s="5">
        <v>1452</v>
      </c>
      <c r="K240" s="72">
        <v>49.58</v>
      </c>
      <c r="L240" s="5">
        <v>105</v>
      </c>
      <c r="M240" s="5">
        <v>85</v>
      </c>
      <c r="N240" s="5">
        <v>109</v>
      </c>
      <c r="O240" s="5">
        <v>63</v>
      </c>
      <c r="P240" s="5">
        <v>80</v>
      </c>
      <c r="Q240" s="5">
        <v>78</v>
      </c>
      <c r="R240" s="5">
        <v>96</v>
      </c>
      <c r="S240" s="5">
        <v>75</v>
      </c>
      <c r="T240" s="5">
        <v>115</v>
      </c>
      <c r="U240" s="5">
        <v>106</v>
      </c>
      <c r="V240" s="5">
        <v>147</v>
      </c>
      <c r="W240" s="5">
        <v>93</v>
      </c>
      <c r="X240" s="5">
        <v>63</v>
      </c>
      <c r="Y240" s="5">
        <v>61</v>
      </c>
      <c r="Z240" s="5">
        <v>108</v>
      </c>
      <c r="AA240" s="5">
        <v>57</v>
      </c>
      <c r="AB240" s="5">
        <v>22</v>
      </c>
      <c r="AC240" s="5">
        <v>26</v>
      </c>
      <c r="AD240" s="5">
        <v>34</v>
      </c>
      <c r="AE240" s="5">
        <v>22</v>
      </c>
      <c r="AF240" s="5">
        <v>17</v>
      </c>
      <c r="AG240" s="5">
        <v>22</v>
      </c>
      <c r="AH240" s="5">
        <v>27</v>
      </c>
      <c r="AI240" s="5">
        <v>19</v>
      </c>
      <c r="AJ240" s="5">
        <v>28</v>
      </c>
      <c r="AK240" s="5">
        <v>25</v>
      </c>
      <c r="AL240" s="5">
        <v>30</v>
      </c>
      <c r="AM240" s="5">
        <v>25</v>
      </c>
      <c r="AN240" s="5">
        <v>13</v>
      </c>
      <c r="AO240" s="5">
        <v>13</v>
      </c>
      <c r="AP240" s="5">
        <v>27</v>
      </c>
      <c r="AQ240" s="5">
        <v>10</v>
      </c>
      <c r="AR240" s="5">
        <v>22</v>
      </c>
      <c r="AS240" s="5">
        <v>16</v>
      </c>
      <c r="AT240" s="5">
        <v>25</v>
      </c>
      <c r="AU240" s="5">
        <v>16</v>
      </c>
      <c r="AV240" s="5">
        <v>17</v>
      </c>
      <c r="AW240" s="5">
        <v>15</v>
      </c>
      <c r="AX240" s="5">
        <v>21</v>
      </c>
      <c r="AY240" s="5">
        <v>25</v>
      </c>
      <c r="AZ240" s="5">
        <v>18</v>
      </c>
      <c r="BA240" s="5">
        <v>21</v>
      </c>
      <c r="BB240" s="5">
        <v>35</v>
      </c>
      <c r="BC240" s="5">
        <v>22</v>
      </c>
      <c r="BD240" s="5">
        <v>11</v>
      </c>
      <c r="BE240" s="5">
        <v>16</v>
      </c>
      <c r="BF240" s="5">
        <v>28</v>
      </c>
      <c r="BG240" s="5">
        <v>20</v>
      </c>
      <c r="BH240" s="5">
        <v>36</v>
      </c>
      <c r="BI240" s="5">
        <v>23</v>
      </c>
      <c r="BJ240" s="5">
        <v>33</v>
      </c>
      <c r="BK240" s="5">
        <v>22</v>
      </c>
      <c r="BL240" s="5">
        <v>28</v>
      </c>
      <c r="BM240" s="5">
        <v>26</v>
      </c>
      <c r="BN240" s="5">
        <v>28</v>
      </c>
      <c r="BO240" s="5">
        <v>23</v>
      </c>
      <c r="BP240" s="5">
        <v>42</v>
      </c>
      <c r="BQ240" s="5">
        <v>30</v>
      </c>
      <c r="BR240" s="5">
        <v>46</v>
      </c>
      <c r="BS240" s="5">
        <v>29</v>
      </c>
      <c r="BT240" s="5">
        <v>23</v>
      </c>
      <c r="BU240" s="5">
        <v>22</v>
      </c>
      <c r="BV240" s="5">
        <v>30</v>
      </c>
      <c r="BW240" s="5">
        <v>18</v>
      </c>
      <c r="BX240" s="5">
        <v>25</v>
      </c>
      <c r="BY240" s="5">
        <v>19</v>
      </c>
      <c r="BZ240" s="5">
        <v>16</v>
      </c>
      <c r="CA240" s="5">
        <v>3</v>
      </c>
      <c r="CB240" s="5">
        <v>18</v>
      </c>
      <c r="CC240" s="5">
        <v>22</v>
      </c>
      <c r="CD240" s="5">
        <v>20</v>
      </c>
      <c r="CE240" s="5">
        <v>8</v>
      </c>
      <c r="CF240" s="5">
        <v>27</v>
      </c>
      <c r="CG240" s="5">
        <v>28</v>
      </c>
      <c r="CH240" s="5">
        <v>36</v>
      </c>
      <c r="CI240" s="5">
        <v>17</v>
      </c>
      <c r="CJ240">
        <v>15</v>
      </c>
      <c r="CK240">
        <v>10</v>
      </c>
      <c r="CL240">
        <v>23</v>
      </c>
      <c r="CM240">
        <v>26</v>
      </c>
      <c r="CN240" s="5">
        <v>2.56</v>
      </c>
    </row>
    <row r="241" spans="1:92" x14ac:dyDescent="0.2">
      <c r="A241" t="s">
        <v>28</v>
      </c>
      <c r="B241" t="s">
        <v>36</v>
      </c>
      <c r="C241">
        <v>254</v>
      </c>
      <c r="D241" s="5">
        <v>3</v>
      </c>
      <c r="E241" s="72">
        <v>0</v>
      </c>
      <c r="F241" s="72">
        <f>VLOOKUP(B241,遗传信息!$B:$F,5,FALSE)</f>
        <v>0</v>
      </c>
      <c r="G241" s="72">
        <v>25</v>
      </c>
      <c r="H241" s="5">
        <v>7.4</v>
      </c>
      <c r="I241" s="5">
        <v>6.6989700043360187</v>
      </c>
      <c r="J241" s="5">
        <v>1452</v>
      </c>
      <c r="K241" s="72">
        <v>49.26</v>
      </c>
      <c r="L241" s="5">
        <v>105</v>
      </c>
      <c r="M241" s="5">
        <v>85</v>
      </c>
      <c r="N241" s="5">
        <v>109</v>
      </c>
      <c r="O241" s="5">
        <v>63</v>
      </c>
      <c r="P241" s="5">
        <v>80</v>
      </c>
      <c r="Q241" s="5">
        <v>78</v>
      </c>
      <c r="R241" s="5">
        <v>96</v>
      </c>
      <c r="S241" s="5">
        <v>75</v>
      </c>
      <c r="T241" s="5">
        <v>115</v>
      </c>
      <c r="U241" s="5">
        <v>106</v>
      </c>
      <c r="V241" s="5">
        <v>147</v>
      </c>
      <c r="W241" s="5">
        <v>93</v>
      </c>
      <c r="X241" s="5">
        <v>63</v>
      </c>
      <c r="Y241" s="5">
        <v>61</v>
      </c>
      <c r="Z241" s="5">
        <v>108</v>
      </c>
      <c r="AA241" s="5">
        <v>57</v>
      </c>
      <c r="AB241" s="5">
        <v>22</v>
      </c>
      <c r="AC241" s="5">
        <v>26</v>
      </c>
      <c r="AD241" s="5">
        <v>34</v>
      </c>
      <c r="AE241" s="5">
        <v>22</v>
      </c>
      <c r="AF241" s="5">
        <v>17</v>
      </c>
      <c r="AG241" s="5">
        <v>22</v>
      </c>
      <c r="AH241" s="5">
        <v>27</v>
      </c>
      <c r="AI241" s="5">
        <v>19</v>
      </c>
      <c r="AJ241" s="5">
        <v>28</v>
      </c>
      <c r="AK241" s="5">
        <v>25</v>
      </c>
      <c r="AL241" s="5">
        <v>30</v>
      </c>
      <c r="AM241" s="5">
        <v>25</v>
      </c>
      <c r="AN241" s="5">
        <v>13</v>
      </c>
      <c r="AO241" s="5">
        <v>13</v>
      </c>
      <c r="AP241" s="5">
        <v>27</v>
      </c>
      <c r="AQ241" s="5">
        <v>10</v>
      </c>
      <c r="AR241" s="5">
        <v>22</v>
      </c>
      <c r="AS241" s="5">
        <v>16</v>
      </c>
      <c r="AT241" s="5">
        <v>25</v>
      </c>
      <c r="AU241" s="5">
        <v>16</v>
      </c>
      <c r="AV241" s="5">
        <v>17</v>
      </c>
      <c r="AW241" s="5">
        <v>15</v>
      </c>
      <c r="AX241" s="5">
        <v>21</v>
      </c>
      <c r="AY241" s="5">
        <v>25</v>
      </c>
      <c r="AZ241" s="5">
        <v>18</v>
      </c>
      <c r="BA241" s="5">
        <v>21</v>
      </c>
      <c r="BB241" s="5">
        <v>35</v>
      </c>
      <c r="BC241" s="5">
        <v>22</v>
      </c>
      <c r="BD241" s="5">
        <v>11</v>
      </c>
      <c r="BE241" s="5">
        <v>16</v>
      </c>
      <c r="BF241" s="5">
        <v>28</v>
      </c>
      <c r="BG241" s="5">
        <v>20</v>
      </c>
      <c r="BH241" s="5">
        <v>36</v>
      </c>
      <c r="BI241" s="5">
        <v>23</v>
      </c>
      <c r="BJ241" s="5">
        <v>33</v>
      </c>
      <c r="BK241" s="5">
        <v>22</v>
      </c>
      <c r="BL241" s="5">
        <v>28</v>
      </c>
      <c r="BM241" s="5">
        <v>26</v>
      </c>
      <c r="BN241" s="5">
        <v>28</v>
      </c>
      <c r="BO241" s="5">
        <v>23</v>
      </c>
      <c r="BP241" s="5">
        <v>42</v>
      </c>
      <c r="BQ241" s="5">
        <v>30</v>
      </c>
      <c r="BR241" s="5">
        <v>46</v>
      </c>
      <c r="BS241" s="5">
        <v>29</v>
      </c>
      <c r="BT241" s="5">
        <v>23</v>
      </c>
      <c r="BU241" s="5">
        <v>22</v>
      </c>
      <c r="BV241" s="5">
        <v>30</v>
      </c>
      <c r="BW241" s="5">
        <v>18</v>
      </c>
      <c r="BX241" s="5">
        <v>25</v>
      </c>
      <c r="BY241" s="5">
        <v>19</v>
      </c>
      <c r="BZ241" s="5">
        <v>16</v>
      </c>
      <c r="CA241" s="5">
        <v>3</v>
      </c>
      <c r="CB241" s="5">
        <v>18</v>
      </c>
      <c r="CC241" s="5">
        <v>22</v>
      </c>
      <c r="CD241" s="5">
        <v>20</v>
      </c>
      <c r="CE241" s="5">
        <v>8</v>
      </c>
      <c r="CF241" s="5">
        <v>27</v>
      </c>
      <c r="CG241" s="5">
        <v>28</v>
      </c>
      <c r="CH241" s="5">
        <v>36</v>
      </c>
      <c r="CI241" s="5">
        <v>17</v>
      </c>
      <c r="CJ241">
        <v>15</v>
      </c>
      <c r="CK241">
        <v>10</v>
      </c>
      <c r="CL241">
        <v>23</v>
      </c>
      <c r="CM241">
        <v>26</v>
      </c>
      <c r="CN241" s="5">
        <v>0.6</v>
      </c>
    </row>
    <row r="242" spans="1:92" x14ac:dyDescent="0.2">
      <c r="A242" t="s">
        <v>28</v>
      </c>
      <c r="B242" t="s">
        <v>36</v>
      </c>
      <c r="C242">
        <v>254</v>
      </c>
      <c r="D242" s="5">
        <v>4</v>
      </c>
      <c r="E242" s="72">
        <v>0</v>
      </c>
      <c r="F242" s="72">
        <f>VLOOKUP(B242,遗传信息!$B:$F,5,FALSE)</f>
        <v>0</v>
      </c>
      <c r="G242" s="72">
        <v>25</v>
      </c>
      <c r="H242" s="5">
        <v>7.4</v>
      </c>
      <c r="I242" s="5">
        <v>6.6989700043360187</v>
      </c>
      <c r="J242" s="5">
        <v>1452</v>
      </c>
      <c r="K242" s="72">
        <v>49.26</v>
      </c>
      <c r="L242" s="5">
        <v>105</v>
      </c>
      <c r="M242" s="5">
        <v>85</v>
      </c>
      <c r="N242" s="5">
        <v>109</v>
      </c>
      <c r="O242" s="5">
        <v>63</v>
      </c>
      <c r="P242" s="5">
        <v>80</v>
      </c>
      <c r="Q242" s="5">
        <v>78</v>
      </c>
      <c r="R242" s="5">
        <v>96</v>
      </c>
      <c r="S242" s="5">
        <v>75</v>
      </c>
      <c r="T242" s="5">
        <v>115</v>
      </c>
      <c r="U242" s="5">
        <v>106</v>
      </c>
      <c r="V242" s="5">
        <v>147</v>
      </c>
      <c r="W242" s="5">
        <v>93</v>
      </c>
      <c r="X242" s="5">
        <v>63</v>
      </c>
      <c r="Y242" s="5">
        <v>61</v>
      </c>
      <c r="Z242" s="5">
        <v>108</v>
      </c>
      <c r="AA242" s="5">
        <v>57</v>
      </c>
      <c r="AB242" s="5">
        <v>22</v>
      </c>
      <c r="AC242" s="5">
        <v>26</v>
      </c>
      <c r="AD242" s="5">
        <v>34</v>
      </c>
      <c r="AE242" s="5">
        <v>22</v>
      </c>
      <c r="AF242" s="5">
        <v>17</v>
      </c>
      <c r="AG242" s="5">
        <v>22</v>
      </c>
      <c r="AH242" s="5">
        <v>27</v>
      </c>
      <c r="AI242" s="5">
        <v>19</v>
      </c>
      <c r="AJ242" s="5">
        <v>28</v>
      </c>
      <c r="AK242" s="5">
        <v>25</v>
      </c>
      <c r="AL242" s="5">
        <v>30</v>
      </c>
      <c r="AM242" s="5">
        <v>25</v>
      </c>
      <c r="AN242" s="5">
        <v>13</v>
      </c>
      <c r="AO242" s="5">
        <v>13</v>
      </c>
      <c r="AP242" s="5">
        <v>27</v>
      </c>
      <c r="AQ242" s="5">
        <v>10</v>
      </c>
      <c r="AR242" s="5">
        <v>22</v>
      </c>
      <c r="AS242" s="5">
        <v>16</v>
      </c>
      <c r="AT242" s="5">
        <v>25</v>
      </c>
      <c r="AU242" s="5">
        <v>16</v>
      </c>
      <c r="AV242" s="5">
        <v>17</v>
      </c>
      <c r="AW242" s="5">
        <v>15</v>
      </c>
      <c r="AX242" s="5">
        <v>21</v>
      </c>
      <c r="AY242" s="5">
        <v>25</v>
      </c>
      <c r="AZ242" s="5">
        <v>18</v>
      </c>
      <c r="BA242" s="5">
        <v>21</v>
      </c>
      <c r="BB242" s="5">
        <v>35</v>
      </c>
      <c r="BC242" s="5">
        <v>22</v>
      </c>
      <c r="BD242" s="5">
        <v>11</v>
      </c>
      <c r="BE242" s="5">
        <v>16</v>
      </c>
      <c r="BF242" s="5">
        <v>28</v>
      </c>
      <c r="BG242" s="5">
        <v>20</v>
      </c>
      <c r="BH242" s="5">
        <v>36</v>
      </c>
      <c r="BI242" s="5">
        <v>23</v>
      </c>
      <c r="BJ242" s="5">
        <v>33</v>
      </c>
      <c r="BK242" s="5">
        <v>22</v>
      </c>
      <c r="BL242" s="5">
        <v>28</v>
      </c>
      <c r="BM242" s="5">
        <v>26</v>
      </c>
      <c r="BN242" s="5">
        <v>28</v>
      </c>
      <c r="BO242" s="5">
        <v>23</v>
      </c>
      <c r="BP242" s="5">
        <v>42</v>
      </c>
      <c r="BQ242" s="5">
        <v>30</v>
      </c>
      <c r="BR242" s="5">
        <v>46</v>
      </c>
      <c r="BS242" s="5">
        <v>29</v>
      </c>
      <c r="BT242" s="5">
        <v>23</v>
      </c>
      <c r="BU242" s="5">
        <v>22</v>
      </c>
      <c r="BV242" s="5">
        <v>30</v>
      </c>
      <c r="BW242" s="5">
        <v>18</v>
      </c>
      <c r="BX242" s="5">
        <v>25</v>
      </c>
      <c r="BY242" s="5">
        <v>19</v>
      </c>
      <c r="BZ242" s="5">
        <v>16</v>
      </c>
      <c r="CA242" s="5">
        <v>3</v>
      </c>
      <c r="CB242" s="5">
        <v>18</v>
      </c>
      <c r="CC242" s="5">
        <v>22</v>
      </c>
      <c r="CD242" s="5">
        <v>20</v>
      </c>
      <c r="CE242" s="5">
        <v>8</v>
      </c>
      <c r="CF242" s="5">
        <v>27</v>
      </c>
      <c r="CG242" s="5">
        <v>28</v>
      </c>
      <c r="CH242" s="5">
        <v>36</v>
      </c>
      <c r="CI242" s="5">
        <v>17</v>
      </c>
      <c r="CJ242">
        <v>15</v>
      </c>
      <c r="CK242">
        <v>10</v>
      </c>
      <c r="CL242">
        <v>23</v>
      </c>
      <c r="CM242">
        <v>26</v>
      </c>
      <c r="CN242" s="5">
        <v>0.9</v>
      </c>
    </row>
    <row r="243" spans="1:92" x14ac:dyDescent="0.2">
      <c r="A243" t="s">
        <v>28</v>
      </c>
      <c r="B243" t="s">
        <v>36</v>
      </c>
      <c r="C243">
        <v>254</v>
      </c>
      <c r="D243" s="5">
        <v>6</v>
      </c>
      <c r="E243" s="72">
        <v>0</v>
      </c>
      <c r="F243" s="72">
        <f>VLOOKUP(B243,遗传信息!$B:$F,5,FALSE)</f>
        <v>0</v>
      </c>
      <c r="G243" s="72">
        <v>25</v>
      </c>
      <c r="H243" s="5">
        <v>7.4</v>
      </c>
      <c r="I243" s="5">
        <v>6.6989700043360187</v>
      </c>
      <c r="J243" s="5">
        <v>1452</v>
      </c>
      <c r="K243" s="72">
        <v>49.26</v>
      </c>
      <c r="L243" s="5">
        <v>105</v>
      </c>
      <c r="M243" s="5">
        <v>85</v>
      </c>
      <c r="N243" s="5">
        <v>109</v>
      </c>
      <c r="O243" s="5">
        <v>63</v>
      </c>
      <c r="P243" s="5">
        <v>80</v>
      </c>
      <c r="Q243" s="5">
        <v>78</v>
      </c>
      <c r="R243" s="5">
        <v>96</v>
      </c>
      <c r="S243" s="5">
        <v>75</v>
      </c>
      <c r="T243" s="5">
        <v>115</v>
      </c>
      <c r="U243" s="5">
        <v>106</v>
      </c>
      <c r="V243" s="5">
        <v>147</v>
      </c>
      <c r="W243" s="5">
        <v>93</v>
      </c>
      <c r="X243" s="5">
        <v>63</v>
      </c>
      <c r="Y243" s="5">
        <v>61</v>
      </c>
      <c r="Z243" s="5">
        <v>108</v>
      </c>
      <c r="AA243" s="5">
        <v>57</v>
      </c>
      <c r="AB243" s="5">
        <v>22</v>
      </c>
      <c r="AC243" s="5">
        <v>26</v>
      </c>
      <c r="AD243" s="5">
        <v>34</v>
      </c>
      <c r="AE243" s="5">
        <v>22</v>
      </c>
      <c r="AF243" s="5">
        <v>17</v>
      </c>
      <c r="AG243" s="5">
        <v>22</v>
      </c>
      <c r="AH243" s="5">
        <v>27</v>
      </c>
      <c r="AI243" s="5">
        <v>19</v>
      </c>
      <c r="AJ243" s="5">
        <v>28</v>
      </c>
      <c r="AK243" s="5">
        <v>25</v>
      </c>
      <c r="AL243" s="5">
        <v>30</v>
      </c>
      <c r="AM243" s="5">
        <v>25</v>
      </c>
      <c r="AN243" s="5">
        <v>13</v>
      </c>
      <c r="AO243" s="5">
        <v>13</v>
      </c>
      <c r="AP243" s="5">
        <v>27</v>
      </c>
      <c r="AQ243" s="5">
        <v>10</v>
      </c>
      <c r="AR243" s="5">
        <v>22</v>
      </c>
      <c r="AS243" s="5">
        <v>16</v>
      </c>
      <c r="AT243" s="5">
        <v>25</v>
      </c>
      <c r="AU243" s="5">
        <v>16</v>
      </c>
      <c r="AV243" s="5">
        <v>17</v>
      </c>
      <c r="AW243" s="5">
        <v>15</v>
      </c>
      <c r="AX243" s="5">
        <v>21</v>
      </c>
      <c r="AY243" s="5">
        <v>25</v>
      </c>
      <c r="AZ243" s="5">
        <v>18</v>
      </c>
      <c r="BA243" s="5">
        <v>21</v>
      </c>
      <c r="BB243" s="5">
        <v>35</v>
      </c>
      <c r="BC243" s="5">
        <v>22</v>
      </c>
      <c r="BD243" s="5">
        <v>11</v>
      </c>
      <c r="BE243" s="5">
        <v>16</v>
      </c>
      <c r="BF243" s="5">
        <v>28</v>
      </c>
      <c r="BG243" s="5">
        <v>20</v>
      </c>
      <c r="BH243" s="5">
        <v>36</v>
      </c>
      <c r="BI243" s="5">
        <v>23</v>
      </c>
      <c r="BJ243" s="5">
        <v>33</v>
      </c>
      <c r="BK243" s="5">
        <v>22</v>
      </c>
      <c r="BL243" s="5">
        <v>28</v>
      </c>
      <c r="BM243" s="5">
        <v>26</v>
      </c>
      <c r="BN243" s="5">
        <v>28</v>
      </c>
      <c r="BO243" s="5">
        <v>23</v>
      </c>
      <c r="BP243" s="5">
        <v>42</v>
      </c>
      <c r="BQ243" s="5">
        <v>30</v>
      </c>
      <c r="BR243" s="5">
        <v>46</v>
      </c>
      <c r="BS243" s="5">
        <v>29</v>
      </c>
      <c r="BT243" s="5">
        <v>23</v>
      </c>
      <c r="BU243" s="5">
        <v>22</v>
      </c>
      <c r="BV243" s="5">
        <v>30</v>
      </c>
      <c r="BW243" s="5">
        <v>18</v>
      </c>
      <c r="BX243" s="5">
        <v>25</v>
      </c>
      <c r="BY243" s="5">
        <v>19</v>
      </c>
      <c r="BZ243" s="5">
        <v>16</v>
      </c>
      <c r="CA243" s="5">
        <v>3</v>
      </c>
      <c r="CB243" s="5">
        <v>18</v>
      </c>
      <c r="CC243" s="5">
        <v>22</v>
      </c>
      <c r="CD243" s="5">
        <v>20</v>
      </c>
      <c r="CE243" s="5">
        <v>8</v>
      </c>
      <c r="CF243" s="5">
        <v>27</v>
      </c>
      <c r="CG243" s="5">
        <v>28</v>
      </c>
      <c r="CH243" s="5">
        <v>36</v>
      </c>
      <c r="CI243" s="5">
        <v>17</v>
      </c>
      <c r="CJ243">
        <v>15</v>
      </c>
      <c r="CK243">
        <v>10</v>
      </c>
      <c r="CL243">
        <v>23</v>
      </c>
      <c r="CM243">
        <v>26</v>
      </c>
      <c r="CN243" s="5">
        <v>1.9</v>
      </c>
    </row>
    <row r="244" spans="1:92" x14ac:dyDescent="0.2">
      <c r="A244" t="s">
        <v>28</v>
      </c>
      <c r="B244" t="s">
        <v>36</v>
      </c>
      <c r="C244">
        <v>254</v>
      </c>
      <c r="D244" s="5">
        <v>7</v>
      </c>
      <c r="E244" s="72">
        <v>0</v>
      </c>
      <c r="F244" s="72">
        <f>VLOOKUP(B244,遗传信息!$B:$F,5,FALSE)</f>
        <v>0</v>
      </c>
      <c r="G244" s="72">
        <v>25</v>
      </c>
      <c r="H244" s="5">
        <v>7.4</v>
      </c>
      <c r="I244" s="5">
        <v>6.6989700043360187</v>
      </c>
      <c r="J244" s="5">
        <v>1452</v>
      </c>
      <c r="K244" s="72">
        <v>49.26</v>
      </c>
      <c r="L244" s="5">
        <v>105</v>
      </c>
      <c r="M244" s="5">
        <v>85</v>
      </c>
      <c r="N244" s="5">
        <v>109</v>
      </c>
      <c r="O244" s="5">
        <v>63</v>
      </c>
      <c r="P244" s="5">
        <v>80</v>
      </c>
      <c r="Q244" s="5">
        <v>78</v>
      </c>
      <c r="R244" s="5">
        <v>96</v>
      </c>
      <c r="S244" s="5">
        <v>75</v>
      </c>
      <c r="T244" s="5">
        <v>115</v>
      </c>
      <c r="U244" s="5">
        <v>106</v>
      </c>
      <c r="V244" s="5">
        <v>147</v>
      </c>
      <c r="W244" s="5">
        <v>93</v>
      </c>
      <c r="X244" s="5">
        <v>63</v>
      </c>
      <c r="Y244" s="5">
        <v>61</v>
      </c>
      <c r="Z244" s="5">
        <v>108</v>
      </c>
      <c r="AA244" s="5">
        <v>57</v>
      </c>
      <c r="AB244" s="5">
        <v>22</v>
      </c>
      <c r="AC244" s="5">
        <v>26</v>
      </c>
      <c r="AD244" s="5">
        <v>34</v>
      </c>
      <c r="AE244" s="5">
        <v>22</v>
      </c>
      <c r="AF244" s="5">
        <v>17</v>
      </c>
      <c r="AG244" s="5">
        <v>22</v>
      </c>
      <c r="AH244" s="5">
        <v>27</v>
      </c>
      <c r="AI244" s="5">
        <v>19</v>
      </c>
      <c r="AJ244" s="5">
        <v>28</v>
      </c>
      <c r="AK244" s="5">
        <v>25</v>
      </c>
      <c r="AL244" s="5">
        <v>30</v>
      </c>
      <c r="AM244" s="5">
        <v>25</v>
      </c>
      <c r="AN244" s="5">
        <v>13</v>
      </c>
      <c r="AO244" s="5">
        <v>13</v>
      </c>
      <c r="AP244" s="5">
        <v>27</v>
      </c>
      <c r="AQ244" s="5">
        <v>10</v>
      </c>
      <c r="AR244" s="5">
        <v>22</v>
      </c>
      <c r="AS244" s="5">
        <v>16</v>
      </c>
      <c r="AT244" s="5">
        <v>25</v>
      </c>
      <c r="AU244" s="5">
        <v>16</v>
      </c>
      <c r="AV244" s="5">
        <v>17</v>
      </c>
      <c r="AW244" s="5">
        <v>15</v>
      </c>
      <c r="AX244" s="5">
        <v>21</v>
      </c>
      <c r="AY244" s="5">
        <v>25</v>
      </c>
      <c r="AZ244" s="5">
        <v>18</v>
      </c>
      <c r="BA244" s="5">
        <v>21</v>
      </c>
      <c r="BB244" s="5">
        <v>35</v>
      </c>
      <c r="BC244" s="5">
        <v>22</v>
      </c>
      <c r="BD244" s="5">
        <v>11</v>
      </c>
      <c r="BE244" s="5">
        <v>16</v>
      </c>
      <c r="BF244" s="5">
        <v>28</v>
      </c>
      <c r="BG244" s="5">
        <v>20</v>
      </c>
      <c r="BH244" s="5">
        <v>36</v>
      </c>
      <c r="BI244" s="5">
        <v>23</v>
      </c>
      <c r="BJ244" s="5">
        <v>33</v>
      </c>
      <c r="BK244" s="5">
        <v>22</v>
      </c>
      <c r="BL244" s="5">
        <v>28</v>
      </c>
      <c r="BM244" s="5">
        <v>26</v>
      </c>
      <c r="BN244" s="5">
        <v>28</v>
      </c>
      <c r="BO244" s="5">
        <v>23</v>
      </c>
      <c r="BP244" s="5">
        <v>42</v>
      </c>
      <c r="BQ244" s="5">
        <v>30</v>
      </c>
      <c r="BR244" s="5">
        <v>46</v>
      </c>
      <c r="BS244" s="5">
        <v>29</v>
      </c>
      <c r="BT244" s="5">
        <v>23</v>
      </c>
      <c r="BU244" s="5">
        <v>22</v>
      </c>
      <c r="BV244" s="5">
        <v>30</v>
      </c>
      <c r="BW244" s="5">
        <v>18</v>
      </c>
      <c r="BX244" s="5">
        <v>25</v>
      </c>
      <c r="BY244" s="5">
        <v>19</v>
      </c>
      <c r="BZ244" s="5">
        <v>16</v>
      </c>
      <c r="CA244" s="5">
        <v>3</v>
      </c>
      <c r="CB244" s="5">
        <v>18</v>
      </c>
      <c r="CC244" s="5">
        <v>22</v>
      </c>
      <c r="CD244" s="5">
        <v>20</v>
      </c>
      <c r="CE244" s="5">
        <v>8</v>
      </c>
      <c r="CF244" s="5">
        <v>27</v>
      </c>
      <c r="CG244" s="5">
        <v>28</v>
      </c>
      <c r="CH244" s="5">
        <v>36</v>
      </c>
      <c r="CI244" s="5">
        <v>17</v>
      </c>
      <c r="CJ244">
        <v>15</v>
      </c>
      <c r="CK244">
        <v>10</v>
      </c>
      <c r="CL244">
        <v>23</v>
      </c>
      <c r="CM244">
        <v>26</v>
      </c>
      <c r="CN244" s="5">
        <v>3.2</v>
      </c>
    </row>
    <row r="245" spans="1:92" x14ac:dyDescent="0.2">
      <c r="A245" t="s">
        <v>28</v>
      </c>
      <c r="B245" t="s">
        <v>36</v>
      </c>
      <c r="C245">
        <v>254</v>
      </c>
      <c r="D245" s="5">
        <v>9</v>
      </c>
      <c r="E245" s="72">
        <v>0</v>
      </c>
      <c r="F245" s="72">
        <f>VLOOKUP(B245,遗传信息!$B:$F,5,FALSE)</f>
        <v>0</v>
      </c>
      <c r="G245" s="72">
        <v>25</v>
      </c>
      <c r="H245" s="5">
        <v>7.4</v>
      </c>
      <c r="I245" s="5">
        <v>6.6989700043360187</v>
      </c>
      <c r="J245" s="5">
        <v>1452</v>
      </c>
      <c r="K245" s="72">
        <v>49.26</v>
      </c>
      <c r="L245" s="5">
        <v>105</v>
      </c>
      <c r="M245" s="5">
        <v>85</v>
      </c>
      <c r="N245" s="5">
        <v>109</v>
      </c>
      <c r="O245" s="5">
        <v>63</v>
      </c>
      <c r="P245" s="5">
        <v>80</v>
      </c>
      <c r="Q245" s="5">
        <v>78</v>
      </c>
      <c r="R245" s="5">
        <v>96</v>
      </c>
      <c r="S245" s="5">
        <v>75</v>
      </c>
      <c r="T245" s="5">
        <v>115</v>
      </c>
      <c r="U245" s="5">
        <v>106</v>
      </c>
      <c r="V245" s="5">
        <v>147</v>
      </c>
      <c r="W245" s="5">
        <v>93</v>
      </c>
      <c r="X245" s="5">
        <v>63</v>
      </c>
      <c r="Y245" s="5">
        <v>61</v>
      </c>
      <c r="Z245" s="5">
        <v>108</v>
      </c>
      <c r="AA245" s="5">
        <v>57</v>
      </c>
      <c r="AB245" s="5">
        <v>22</v>
      </c>
      <c r="AC245" s="5">
        <v>26</v>
      </c>
      <c r="AD245" s="5">
        <v>34</v>
      </c>
      <c r="AE245" s="5">
        <v>22</v>
      </c>
      <c r="AF245" s="5">
        <v>17</v>
      </c>
      <c r="AG245" s="5">
        <v>22</v>
      </c>
      <c r="AH245" s="5">
        <v>27</v>
      </c>
      <c r="AI245" s="5">
        <v>19</v>
      </c>
      <c r="AJ245" s="5">
        <v>28</v>
      </c>
      <c r="AK245" s="5">
        <v>25</v>
      </c>
      <c r="AL245" s="5">
        <v>30</v>
      </c>
      <c r="AM245" s="5">
        <v>25</v>
      </c>
      <c r="AN245" s="5">
        <v>13</v>
      </c>
      <c r="AO245" s="5">
        <v>13</v>
      </c>
      <c r="AP245" s="5">
        <v>27</v>
      </c>
      <c r="AQ245" s="5">
        <v>10</v>
      </c>
      <c r="AR245" s="5">
        <v>22</v>
      </c>
      <c r="AS245" s="5">
        <v>16</v>
      </c>
      <c r="AT245" s="5">
        <v>25</v>
      </c>
      <c r="AU245" s="5">
        <v>16</v>
      </c>
      <c r="AV245" s="5">
        <v>17</v>
      </c>
      <c r="AW245" s="5">
        <v>15</v>
      </c>
      <c r="AX245" s="5">
        <v>21</v>
      </c>
      <c r="AY245" s="5">
        <v>25</v>
      </c>
      <c r="AZ245" s="5">
        <v>18</v>
      </c>
      <c r="BA245" s="5">
        <v>21</v>
      </c>
      <c r="BB245" s="5">
        <v>35</v>
      </c>
      <c r="BC245" s="5">
        <v>22</v>
      </c>
      <c r="BD245" s="5">
        <v>11</v>
      </c>
      <c r="BE245" s="5">
        <v>16</v>
      </c>
      <c r="BF245" s="5">
        <v>28</v>
      </c>
      <c r="BG245" s="5">
        <v>20</v>
      </c>
      <c r="BH245" s="5">
        <v>36</v>
      </c>
      <c r="BI245" s="5">
        <v>23</v>
      </c>
      <c r="BJ245" s="5">
        <v>33</v>
      </c>
      <c r="BK245" s="5">
        <v>22</v>
      </c>
      <c r="BL245" s="5">
        <v>28</v>
      </c>
      <c r="BM245" s="5">
        <v>26</v>
      </c>
      <c r="BN245" s="5">
        <v>28</v>
      </c>
      <c r="BO245" s="5">
        <v>23</v>
      </c>
      <c r="BP245" s="5">
        <v>42</v>
      </c>
      <c r="BQ245" s="5">
        <v>30</v>
      </c>
      <c r="BR245" s="5">
        <v>46</v>
      </c>
      <c r="BS245" s="5">
        <v>29</v>
      </c>
      <c r="BT245" s="5">
        <v>23</v>
      </c>
      <c r="BU245" s="5">
        <v>22</v>
      </c>
      <c r="BV245" s="5">
        <v>30</v>
      </c>
      <c r="BW245" s="5">
        <v>18</v>
      </c>
      <c r="BX245" s="5">
        <v>25</v>
      </c>
      <c r="BY245" s="5">
        <v>19</v>
      </c>
      <c r="BZ245" s="5">
        <v>16</v>
      </c>
      <c r="CA245" s="5">
        <v>3</v>
      </c>
      <c r="CB245" s="5">
        <v>18</v>
      </c>
      <c r="CC245" s="5">
        <v>22</v>
      </c>
      <c r="CD245" s="5">
        <v>20</v>
      </c>
      <c r="CE245" s="5">
        <v>8</v>
      </c>
      <c r="CF245" s="5">
        <v>27</v>
      </c>
      <c r="CG245" s="5">
        <v>28</v>
      </c>
      <c r="CH245" s="5">
        <v>36</v>
      </c>
      <c r="CI245" s="5">
        <v>17</v>
      </c>
      <c r="CJ245">
        <v>15</v>
      </c>
      <c r="CK245">
        <v>10</v>
      </c>
      <c r="CL245">
        <v>23</v>
      </c>
      <c r="CM245">
        <v>26</v>
      </c>
      <c r="CN245" s="5">
        <v>3.38</v>
      </c>
    </row>
    <row r="246" spans="1:92" x14ac:dyDescent="0.2">
      <c r="A246" t="s">
        <v>28</v>
      </c>
      <c r="B246" t="s">
        <v>36</v>
      </c>
      <c r="C246">
        <v>255</v>
      </c>
      <c r="D246" s="5">
        <v>3</v>
      </c>
      <c r="E246" s="72">
        <v>0</v>
      </c>
      <c r="F246" s="72">
        <f>VLOOKUP(B246,遗传信息!$B:$F,5,FALSE)</f>
        <v>0</v>
      </c>
      <c r="G246" s="72">
        <v>25</v>
      </c>
      <c r="H246" s="5">
        <v>7.4</v>
      </c>
      <c r="I246" s="5">
        <v>6.6989700043360187</v>
      </c>
      <c r="J246" s="5">
        <v>1452</v>
      </c>
      <c r="K246" s="72">
        <v>49.26</v>
      </c>
      <c r="L246" s="5">
        <v>105</v>
      </c>
      <c r="M246" s="5">
        <v>85</v>
      </c>
      <c r="N246" s="5">
        <v>109</v>
      </c>
      <c r="O246" s="5">
        <v>63</v>
      </c>
      <c r="P246" s="5">
        <v>80</v>
      </c>
      <c r="Q246" s="5">
        <v>78</v>
      </c>
      <c r="R246" s="5">
        <v>96</v>
      </c>
      <c r="S246" s="5">
        <v>75</v>
      </c>
      <c r="T246" s="5">
        <v>115</v>
      </c>
      <c r="U246" s="5">
        <v>106</v>
      </c>
      <c r="V246" s="5">
        <v>147</v>
      </c>
      <c r="W246" s="5">
        <v>93</v>
      </c>
      <c r="X246" s="5">
        <v>63</v>
      </c>
      <c r="Y246" s="5">
        <v>61</v>
      </c>
      <c r="Z246" s="5">
        <v>108</v>
      </c>
      <c r="AA246" s="5">
        <v>57</v>
      </c>
      <c r="AB246" s="5">
        <v>22</v>
      </c>
      <c r="AC246" s="5">
        <v>26</v>
      </c>
      <c r="AD246" s="5">
        <v>34</v>
      </c>
      <c r="AE246" s="5">
        <v>22</v>
      </c>
      <c r="AF246" s="5">
        <v>17</v>
      </c>
      <c r="AG246" s="5">
        <v>22</v>
      </c>
      <c r="AH246" s="5">
        <v>27</v>
      </c>
      <c r="AI246" s="5">
        <v>19</v>
      </c>
      <c r="AJ246" s="5">
        <v>28</v>
      </c>
      <c r="AK246" s="5">
        <v>25</v>
      </c>
      <c r="AL246" s="5">
        <v>30</v>
      </c>
      <c r="AM246" s="5">
        <v>25</v>
      </c>
      <c r="AN246" s="5">
        <v>13</v>
      </c>
      <c r="AO246" s="5">
        <v>13</v>
      </c>
      <c r="AP246" s="5">
        <v>27</v>
      </c>
      <c r="AQ246" s="5">
        <v>10</v>
      </c>
      <c r="AR246" s="5">
        <v>22</v>
      </c>
      <c r="AS246" s="5">
        <v>16</v>
      </c>
      <c r="AT246" s="5">
        <v>25</v>
      </c>
      <c r="AU246" s="5">
        <v>16</v>
      </c>
      <c r="AV246" s="5">
        <v>17</v>
      </c>
      <c r="AW246" s="5">
        <v>15</v>
      </c>
      <c r="AX246" s="5">
        <v>21</v>
      </c>
      <c r="AY246" s="5">
        <v>25</v>
      </c>
      <c r="AZ246" s="5">
        <v>18</v>
      </c>
      <c r="BA246" s="5">
        <v>21</v>
      </c>
      <c r="BB246" s="5">
        <v>35</v>
      </c>
      <c r="BC246" s="5">
        <v>22</v>
      </c>
      <c r="BD246" s="5">
        <v>11</v>
      </c>
      <c r="BE246" s="5">
        <v>16</v>
      </c>
      <c r="BF246" s="5">
        <v>28</v>
      </c>
      <c r="BG246" s="5">
        <v>20</v>
      </c>
      <c r="BH246" s="5">
        <v>36</v>
      </c>
      <c r="BI246" s="5">
        <v>23</v>
      </c>
      <c r="BJ246" s="5">
        <v>33</v>
      </c>
      <c r="BK246" s="5">
        <v>22</v>
      </c>
      <c r="BL246" s="5">
        <v>28</v>
      </c>
      <c r="BM246" s="5">
        <v>26</v>
      </c>
      <c r="BN246" s="5">
        <v>28</v>
      </c>
      <c r="BO246" s="5">
        <v>23</v>
      </c>
      <c r="BP246" s="5">
        <v>42</v>
      </c>
      <c r="BQ246" s="5">
        <v>30</v>
      </c>
      <c r="BR246" s="5">
        <v>46</v>
      </c>
      <c r="BS246" s="5">
        <v>29</v>
      </c>
      <c r="BT246" s="5">
        <v>23</v>
      </c>
      <c r="BU246" s="5">
        <v>22</v>
      </c>
      <c r="BV246" s="5">
        <v>30</v>
      </c>
      <c r="BW246" s="5">
        <v>18</v>
      </c>
      <c r="BX246" s="5">
        <v>25</v>
      </c>
      <c r="BY246" s="5">
        <v>19</v>
      </c>
      <c r="BZ246" s="5">
        <v>16</v>
      </c>
      <c r="CA246" s="5">
        <v>3</v>
      </c>
      <c r="CB246" s="5">
        <v>18</v>
      </c>
      <c r="CC246" s="5">
        <v>22</v>
      </c>
      <c r="CD246" s="5">
        <v>20</v>
      </c>
      <c r="CE246" s="5">
        <v>8</v>
      </c>
      <c r="CF246" s="5">
        <v>27</v>
      </c>
      <c r="CG246" s="5">
        <v>28</v>
      </c>
      <c r="CH246" s="5">
        <v>36</v>
      </c>
      <c r="CI246" s="5">
        <v>17</v>
      </c>
      <c r="CJ246">
        <v>15</v>
      </c>
      <c r="CK246">
        <v>10</v>
      </c>
      <c r="CL246">
        <v>23</v>
      </c>
      <c r="CM246">
        <v>26</v>
      </c>
      <c r="CN246" s="5">
        <v>0.78</v>
      </c>
    </row>
    <row r="247" spans="1:92" x14ac:dyDescent="0.2">
      <c r="A247" t="s">
        <v>28</v>
      </c>
      <c r="B247" t="s">
        <v>36</v>
      </c>
      <c r="C247">
        <v>255</v>
      </c>
      <c r="D247" s="5">
        <v>6</v>
      </c>
      <c r="E247" s="72">
        <v>0</v>
      </c>
      <c r="F247" s="72">
        <f>VLOOKUP(B247,遗传信息!$B:$F,5,FALSE)</f>
        <v>0</v>
      </c>
      <c r="G247" s="72">
        <v>25</v>
      </c>
      <c r="H247" s="5">
        <v>7.4</v>
      </c>
      <c r="I247" s="5">
        <v>6.6989700043360187</v>
      </c>
      <c r="J247" s="5">
        <v>1452</v>
      </c>
      <c r="K247" s="72">
        <v>49.26</v>
      </c>
      <c r="L247" s="5">
        <v>105</v>
      </c>
      <c r="M247" s="5">
        <v>85</v>
      </c>
      <c r="N247" s="5">
        <v>109</v>
      </c>
      <c r="O247" s="5">
        <v>63</v>
      </c>
      <c r="P247" s="5">
        <v>80</v>
      </c>
      <c r="Q247" s="5">
        <v>78</v>
      </c>
      <c r="R247" s="5">
        <v>96</v>
      </c>
      <c r="S247" s="5">
        <v>75</v>
      </c>
      <c r="T247" s="5">
        <v>115</v>
      </c>
      <c r="U247" s="5">
        <v>106</v>
      </c>
      <c r="V247" s="5">
        <v>147</v>
      </c>
      <c r="W247" s="5">
        <v>93</v>
      </c>
      <c r="X247" s="5">
        <v>63</v>
      </c>
      <c r="Y247" s="5">
        <v>61</v>
      </c>
      <c r="Z247" s="5">
        <v>108</v>
      </c>
      <c r="AA247" s="5">
        <v>57</v>
      </c>
      <c r="AB247" s="5">
        <v>22</v>
      </c>
      <c r="AC247" s="5">
        <v>26</v>
      </c>
      <c r="AD247" s="5">
        <v>34</v>
      </c>
      <c r="AE247" s="5">
        <v>22</v>
      </c>
      <c r="AF247" s="5">
        <v>17</v>
      </c>
      <c r="AG247" s="5">
        <v>22</v>
      </c>
      <c r="AH247" s="5">
        <v>27</v>
      </c>
      <c r="AI247" s="5">
        <v>19</v>
      </c>
      <c r="AJ247" s="5">
        <v>28</v>
      </c>
      <c r="AK247" s="5">
        <v>25</v>
      </c>
      <c r="AL247" s="5">
        <v>30</v>
      </c>
      <c r="AM247" s="5">
        <v>25</v>
      </c>
      <c r="AN247" s="5">
        <v>13</v>
      </c>
      <c r="AO247" s="5">
        <v>13</v>
      </c>
      <c r="AP247" s="5">
        <v>27</v>
      </c>
      <c r="AQ247" s="5">
        <v>10</v>
      </c>
      <c r="AR247" s="5">
        <v>22</v>
      </c>
      <c r="AS247" s="5">
        <v>16</v>
      </c>
      <c r="AT247" s="5">
        <v>25</v>
      </c>
      <c r="AU247" s="5">
        <v>16</v>
      </c>
      <c r="AV247" s="5">
        <v>17</v>
      </c>
      <c r="AW247" s="5">
        <v>15</v>
      </c>
      <c r="AX247" s="5">
        <v>21</v>
      </c>
      <c r="AY247" s="5">
        <v>25</v>
      </c>
      <c r="AZ247" s="5">
        <v>18</v>
      </c>
      <c r="BA247" s="5">
        <v>21</v>
      </c>
      <c r="BB247" s="5">
        <v>35</v>
      </c>
      <c r="BC247" s="5">
        <v>22</v>
      </c>
      <c r="BD247" s="5">
        <v>11</v>
      </c>
      <c r="BE247" s="5">
        <v>16</v>
      </c>
      <c r="BF247" s="5">
        <v>28</v>
      </c>
      <c r="BG247" s="5">
        <v>20</v>
      </c>
      <c r="BH247" s="5">
        <v>36</v>
      </c>
      <c r="BI247" s="5">
        <v>23</v>
      </c>
      <c r="BJ247" s="5">
        <v>33</v>
      </c>
      <c r="BK247" s="5">
        <v>22</v>
      </c>
      <c r="BL247" s="5">
        <v>28</v>
      </c>
      <c r="BM247" s="5">
        <v>26</v>
      </c>
      <c r="BN247" s="5">
        <v>28</v>
      </c>
      <c r="BO247" s="5">
        <v>23</v>
      </c>
      <c r="BP247" s="5">
        <v>42</v>
      </c>
      <c r="BQ247" s="5">
        <v>30</v>
      </c>
      <c r="BR247" s="5">
        <v>46</v>
      </c>
      <c r="BS247" s="5">
        <v>29</v>
      </c>
      <c r="BT247" s="5">
        <v>23</v>
      </c>
      <c r="BU247" s="5">
        <v>22</v>
      </c>
      <c r="BV247" s="5">
        <v>30</v>
      </c>
      <c r="BW247" s="5">
        <v>18</v>
      </c>
      <c r="BX247" s="5">
        <v>25</v>
      </c>
      <c r="BY247" s="5">
        <v>19</v>
      </c>
      <c r="BZ247" s="5">
        <v>16</v>
      </c>
      <c r="CA247" s="5">
        <v>3</v>
      </c>
      <c r="CB247" s="5">
        <v>18</v>
      </c>
      <c r="CC247" s="5">
        <v>22</v>
      </c>
      <c r="CD247" s="5">
        <v>20</v>
      </c>
      <c r="CE247" s="5">
        <v>8</v>
      </c>
      <c r="CF247" s="5">
        <v>27</v>
      </c>
      <c r="CG247" s="5">
        <v>28</v>
      </c>
      <c r="CH247" s="5">
        <v>36</v>
      </c>
      <c r="CI247" s="5">
        <v>17</v>
      </c>
      <c r="CJ247">
        <v>15</v>
      </c>
      <c r="CK247">
        <v>10</v>
      </c>
      <c r="CL247">
        <v>23</v>
      </c>
      <c r="CM247">
        <v>26</v>
      </c>
      <c r="CN247" s="5">
        <v>2.97</v>
      </c>
    </row>
    <row r="248" spans="1:92" x14ac:dyDescent="0.2">
      <c r="A248" t="s">
        <v>28</v>
      </c>
      <c r="B248" t="s">
        <v>36</v>
      </c>
      <c r="C248">
        <v>255</v>
      </c>
      <c r="D248" s="5">
        <v>9</v>
      </c>
      <c r="E248" s="72">
        <v>0</v>
      </c>
      <c r="F248" s="72">
        <f>VLOOKUP(B248,遗传信息!$B:$F,5,FALSE)</f>
        <v>0</v>
      </c>
      <c r="G248" s="72">
        <v>25</v>
      </c>
      <c r="H248" s="5">
        <v>7.4</v>
      </c>
      <c r="I248" s="5">
        <v>6.6989700043360187</v>
      </c>
      <c r="J248" s="5">
        <v>1452</v>
      </c>
      <c r="K248" s="72">
        <v>49.26</v>
      </c>
      <c r="L248" s="5">
        <v>105</v>
      </c>
      <c r="M248" s="5">
        <v>85</v>
      </c>
      <c r="N248" s="5">
        <v>109</v>
      </c>
      <c r="O248" s="5">
        <v>63</v>
      </c>
      <c r="P248" s="5">
        <v>80</v>
      </c>
      <c r="Q248" s="5">
        <v>78</v>
      </c>
      <c r="R248" s="5">
        <v>96</v>
      </c>
      <c r="S248" s="5">
        <v>75</v>
      </c>
      <c r="T248" s="5">
        <v>115</v>
      </c>
      <c r="U248" s="5">
        <v>106</v>
      </c>
      <c r="V248" s="5">
        <v>147</v>
      </c>
      <c r="W248" s="5">
        <v>93</v>
      </c>
      <c r="X248" s="5">
        <v>63</v>
      </c>
      <c r="Y248" s="5">
        <v>61</v>
      </c>
      <c r="Z248" s="5">
        <v>108</v>
      </c>
      <c r="AA248" s="5">
        <v>57</v>
      </c>
      <c r="AB248" s="5">
        <v>22</v>
      </c>
      <c r="AC248" s="5">
        <v>26</v>
      </c>
      <c r="AD248" s="5">
        <v>34</v>
      </c>
      <c r="AE248" s="5">
        <v>22</v>
      </c>
      <c r="AF248" s="5">
        <v>17</v>
      </c>
      <c r="AG248" s="5">
        <v>22</v>
      </c>
      <c r="AH248" s="5">
        <v>27</v>
      </c>
      <c r="AI248" s="5">
        <v>19</v>
      </c>
      <c r="AJ248" s="5">
        <v>28</v>
      </c>
      <c r="AK248" s="5">
        <v>25</v>
      </c>
      <c r="AL248" s="5">
        <v>30</v>
      </c>
      <c r="AM248" s="5">
        <v>25</v>
      </c>
      <c r="AN248" s="5">
        <v>13</v>
      </c>
      <c r="AO248" s="5">
        <v>13</v>
      </c>
      <c r="AP248" s="5">
        <v>27</v>
      </c>
      <c r="AQ248" s="5">
        <v>10</v>
      </c>
      <c r="AR248" s="5">
        <v>22</v>
      </c>
      <c r="AS248" s="5">
        <v>16</v>
      </c>
      <c r="AT248" s="5">
        <v>25</v>
      </c>
      <c r="AU248" s="5">
        <v>16</v>
      </c>
      <c r="AV248" s="5">
        <v>17</v>
      </c>
      <c r="AW248" s="5">
        <v>15</v>
      </c>
      <c r="AX248" s="5">
        <v>21</v>
      </c>
      <c r="AY248" s="5">
        <v>25</v>
      </c>
      <c r="AZ248" s="5">
        <v>18</v>
      </c>
      <c r="BA248" s="5">
        <v>21</v>
      </c>
      <c r="BB248" s="5">
        <v>35</v>
      </c>
      <c r="BC248" s="5">
        <v>22</v>
      </c>
      <c r="BD248" s="5">
        <v>11</v>
      </c>
      <c r="BE248" s="5">
        <v>16</v>
      </c>
      <c r="BF248" s="5">
        <v>28</v>
      </c>
      <c r="BG248" s="5">
        <v>20</v>
      </c>
      <c r="BH248" s="5">
        <v>36</v>
      </c>
      <c r="BI248" s="5">
        <v>23</v>
      </c>
      <c r="BJ248" s="5">
        <v>33</v>
      </c>
      <c r="BK248" s="5">
        <v>22</v>
      </c>
      <c r="BL248" s="5">
        <v>28</v>
      </c>
      <c r="BM248" s="5">
        <v>26</v>
      </c>
      <c r="BN248" s="5">
        <v>28</v>
      </c>
      <c r="BO248" s="5">
        <v>23</v>
      </c>
      <c r="BP248" s="5">
        <v>42</v>
      </c>
      <c r="BQ248" s="5">
        <v>30</v>
      </c>
      <c r="BR248" s="5">
        <v>46</v>
      </c>
      <c r="BS248" s="5">
        <v>29</v>
      </c>
      <c r="BT248" s="5">
        <v>23</v>
      </c>
      <c r="BU248" s="5">
        <v>22</v>
      </c>
      <c r="BV248" s="5">
        <v>30</v>
      </c>
      <c r="BW248" s="5">
        <v>18</v>
      </c>
      <c r="BX248" s="5">
        <v>25</v>
      </c>
      <c r="BY248" s="5">
        <v>19</v>
      </c>
      <c r="BZ248" s="5">
        <v>16</v>
      </c>
      <c r="CA248" s="5">
        <v>3</v>
      </c>
      <c r="CB248" s="5">
        <v>18</v>
      </c>
      <c r="CC248" s="5">
        <v>22</v>
      </c>
      <c r="CD248" s="5">
        <v>20</v>
      </c>
      <c r="CE248" s="5">
        <v>8</v>
      </c>
      <c r="CF248" s="5">
        <v>27</v>
      </c>
      <c r="CG248" s="5">
        <v>28</v>
      </c>
      <c r="CH248" s="5">
        <v>36</v>
      </c>
      <c r="CI248" s="5">
        <v>17</v>
      </c>
      <c r="CJ248">
        <v>15</v>
      </c>
      <c r="CK248">
        <v>10</v>
      </c>
      <c r="CL248">
        <v>23</v>
      </c>
      <c r="CM248">
        <v>26</v>
      </c>
      <c r="CN248" s="5">
        <v>4.2699999999999996</v>
      </c>
    </row>
    <row r="249" spans="1:92" x14ac:dyDescent="0.2">
      <c r="A249" t="s">
        <v>28</v>
      </c>
      <c r="B249" t="s">
        <v>36</v>
      </c>
      <c r="C249">
        <v>265</v>
      </c>
      <c r="D249" s="5">
        <v>3</v>
      </c>
      <c r="E249" s="72">
        <v>0</v>
      </c>
      <c r="F249" s="72">
        <f>VLOOKUP(B249,遗传信息!$B:$F,5,FALSE)</f>
        <v>0</v>
      </c>
      <c r="G249" s="72">
        <v>25</v>
      </c>
      <c r="H249" s="5">
        <v>7.4</v>
      </c>
      <c r="I249" s="5">
        <v>6.6989700043360187</v>
      </c>
      <c r="J249" s="5">
        <v>1452</v>
      </c>
      <c r="K249" s="72">
        <v>49.26</v>
      </c>
      <c r="L249" s="5">
        <v>105</v>
      </c>
      <c r="M249" s="5">
        <v>85</v>
      </c>
      <c r="N249" s="5">
        <v>109</v>
      </c>
      <c r="O249" s="5">
        <v>63</v>
      </c>
      <c r="P249" s="5">
        <v>80</v>
      </c>
      <c r="Q249" s="5">
        <v>78</v>
      </c>
      <c r="R249" s="5">
        <v>96</v>
      </c>
      <c r="S249" s="5">
        <v>75</v>
      </c>
      <c r="T249" s="5">
        <v>115</v>
      </c>
      <c r="U249" s="5">
        <v>106</v>
      </c>
      <c r="V249" s="5">
        <v>147</v>
      </c>
      <c r="W249" s="5">
        <v>93</v>
      </c>
      <c r="X249" s="5">
        <v>63</v>
      </c>
      <c r="Y249" s="5">
        <v>61</v>
      </c>
      <c r="Z249" s="5">
        <v>108</v>
      </c>
      <c r="AA249" s="5">
        <v>57</v>
      </c>
      <c r="AB249" s="5">
        <v>22</v>
      </c>
      <c r="AC249" s="5">
        <v>26</v>
      </c>
      <c r="AD249" s="5">
        <v>34</v>
      </c>
      <c r="AE249" s="5">
        <v>22</v>
      </c>
      <c r="AF249" s="5">
        <v>17</v>
      </c>
      <c r="AG249" s="5">
        <v>22</v>
      </c>
      <c r="AH249" s="5">
        <v>27</v>
      </c>
      <c r="AI249" s="5">
        <v>19</v>
      </c>
      <c r="AJ249" s="5">
        <v>28</v>
      </c>
      <c r="AK249" s="5">
        <v>25</v>
      </c>
      <c r="AL249" s="5">
        <v>30</v>
      </c>
      <c r="AM249" s="5">
        <v>25</v>
      </c>
      <c r="AN249" s="5">
        <v>13</v>
      </c>
      <c r="AO249" s="5">
        <v>13</v>
      </c>
      <c r="AP249" s="5">
        <v>27</v>
      </c>
      <c r="AQ249" s="5">
        <v>10</v>
      </c>
      <c r="AR249" s="5">
        <v>22</v>
      </c>
      <c r="AS249" s="5">
        <v>16</v>
      </c>
      <c r="AT249" s="5">
        <v>25</v>
      </c>
      <c r="AU249" s="5">
        <v>16</v>
      </c>
      <c r="AV249" s="5">
        <v>17</v>
      </c>
      <c r="AW249" s="5">
        <v>15</v>
      </c>
      <c r="AX249" s="5">
        <v>21</v>
      </c>
      <c r="AY249" s="5">
        <v>25</v>
      </c>
      <c r="AZ249" s="5">
        <v>18</v>
      </c>
      <c r="BA249" s="5">
        <v>21</v>
      </c>
      <c r="BB249" s="5">
        <v>35</v>
      </c>
      <c r="BC249" s="5">
        <v>22</v>
      </c>
      <c r="BD249" s="5">
        <v>11</v>
      </c>
      <c r="BE249" s="5">
        <v>16</v>
      </c>
      <c r="BF249" s="5">
        <v>28</v>
      </c>
      <c r="BG249" s="5">
        <v>20</v>
      </c>
      <c r="BH249" s="5">
        <v>36</v>
      </c>
      <c r="BI249" s="5">
        <v>23</v>
      </c>
      <c r="BJ249" s="5">
        <v>33</v>
      </c>
      <c r="BK249" s="5">
        <v>22</v>
      </c>
      <c r="BL249" s="5">
        <v>28</v>
      </c>
      <c r="BM249" s="5">
        <v>26</v>
      </c>
      <c r="BN249" s="5">
        <v>28</v>
      </c>
      <c r="BO249" s="5">
        <v>23</v>
      </c>
      <c r="BP249" s="5">
        <v>42</v>
      </c>
      <c r="BQ249" s="5">
        <v>30</v>
      </c>
      <c r="BR249" s="5">
        <v>46</v>
      </c>
      <c r="BS249" s="5">
        <v>29</v>
      </c>
      <c r="BT249" s="5">
        <v>23</v>
      </c>
      <c r="BU249" s="5">
        <v>22</v>
      </c>
      <c r="BV249" s="5">
        <v>30</v>
      </c>
      <c r="BW249" s="5">
        <v>18</v>
      </c>
      <c r="BX249" s="5">
        <v>25</v>
      </c>
      <c r="BY249" s="5">
        <v>19</v>
      </c>
      <c r="BZ249" s="5">
        <v>16</v>
      </c>
      <c r="CA249" s="5">
        <v>3</v>
      </c>
      <c r="CB249" s="5">
        <v>18</v>
      </c>
      <c r="CC249" s="5">
        <v>22</v>
      </c>
      <c r="CD249" s="5">
        <v>20</v>
      </c>
      <c r="CE249" s="5">
        <v>8</v>
      </c>
      <c r="CF249" s="5">
        <v>27</v>
      </c>
      <c r="CG249" s="5">
        <v>28</v>
      </c>
      <c r="CH249" s="5">
        <v>36</v>
      </c>
      <c r="CI249" s="5">
        <v>17</v>
      </c>
      <c r="CJ249">
        <v>15</v>
      </c>
      <c r="CK249">
        <v>10</v>
      </c>
      <c r="CL249">
        <v>23</v>
      </c>
      <c r="CM249">
        <v>26</v>
      </c>
      <c r="CN249" s="5">
        <v>1.2</v>
      </c>
    </row>
    <row r="250" spans="1:92" x14ac:dyDescent="0.2">
      <c r="A250" t="s">
        <v>28</v>
      </c>
      <c r="B250" t="s">
        <v>36</v>
      </c>
      <c r="C250">
        <v>265</v>
      </c>
      <c r="D250" s="5">
        <v>9</v>
      </c>
      <c r="E250" s="72">
        <v>0</v>
      </c>
      <c r="F250" s="72">
        <f>VLOOKUP(B250,遗传信息!$B:$F,5,FALSE)</f>
        <v>0</v>
      </c>
      <c r="G250" s="72">
        <v>25</v>
      </c>
      <c r="H250" s="5">
        <v>7.4</v>
      </c>
      <c r="I250" s="5">
        <v>6.6989700043360187</v>
      </c>
      <c r="J250" s="5">
        <v>1452</v>
      </c>
      <c r="K250" s="72">
        <v>49.26</v>
      </c>
      <c r="L250" s="5">
        <v>105</v>
      </c>
      <c r="M250" s="5">
        <v>85</v>
      </c>
      <c r="N250" s="5">
        <v>109</v>
      </c>
      <c r="O250" s="5">
        <v>63</v>
      </c>
      <c r="P250" s="5">
        <v>80</v>
      </c>
      <c r="Q250" s="5">
        <v>78</v>
      </c>
      <c r="R250" s="5">
        <v>96</v>
      </c>
      <c r="S250" s="5">
        <v>75</v>
      </c>
      <c r="T250" s="5">
        <v>115</v>
      </c>
      <c r="U250" s="5">
        <v>106</v>
      </c>
      <c r="V250" s="5">
        <v>147</v>
      </c>
      <c r="W250" s="5">
        <v>93</v>
      </c>
      <c r="X250" s="5">
        <v>63</v>
      </c>
      <c r="Y250" s="5">
        <v>61</v>
      </c>
      <c r="Z250" s="5">
        <v>108</v>
      </c>
      <c r="AA250" s="5">
        <v>57</v>
      </c>
      <c r="AB250" s="5">
        <v>22</v>
      </c>
      <c r="AC250" s="5">
        <v>26</v>
      </c>
      <c r="AD250" s="5">
        <v>34</v>
      </c>
      <c r="AE250" s="5">
        <v>22</v>
      </c>
      <c r="AF250" s="5">
        <v>17</v>
      </c>
      <c r="AG250" s="5">
        <v>22</v>
      </c>
      <c r="AH250" s="5">
        <v>27</v>
      </c>
      <c r="AI250" s="5">
        <v>19</v>
      </c>
      <c r="AJ250" s="5">
        <v>28</v>
      </c>
      <c r="AK250" s="5">
        <v>25</v>
      </c>
      <c r="AL250" s="5">
        <v>30</v>
      </c>
      <c r="AM250" s="5">
        <v>25</v>
      </c>
      <c r="AN250" s="5">
        <v>13</v>
      </c>
      <c r="AO250" s="5">
        <v>13</v>
      </c>
      <c r="AP250" s="5">
        <v>27</v>
      </c>
      <c r="AQ250" s="5">
        <v>10</v>
      </c>
      <c r="AR250" s="5">
        <v>22</v>
      </c>
      <c r="AS250" s="5">
        <v>16</v>
      </c>
      <c r="AT250" s="5">
        <v>25</v>
      </c>
      <c r="AU250" s="5">
        <v>16</v>
      </c>
      <c r="AV250" s="5">
        <v>17</v>
      </c>
      <c r="AW250" s="5">
        <v>15</v>
      </c>
      <c r="AX250" s="5">
        <v>21</v>
      </c>
      <c r="AY250" s="5">
        <v>25</v>
      </c>
      <c r="AZ250" s="5">
        <v>18</v>
      </c>
      <c r="BA250" s="5">
        <v>21</v>
      </c>
      <c r="BB250" s="5">
        <v>35</v>
      </c>
      <c r="BC250" s="5">
        <v>22</v>
      </c>
      <c r="BD250" s="5">
        <v>11</v>
      </c>
      <c r="BE250" s="5">
        <v>16</v>
      </c>
      <c r="BF250" s="5">
        <v>28</v>
      </c>
      <c r="BG250" s="5">
        <v>20</v>
      </c>
      <c r="BH250" s="5">
        <v>36</v>
      </c>
      <c r="BI250" s="5">
        <v>23</v>
      </c>
      <c r="BJ250" s="5">
        <v>33</v>
      </c>
      <c r="BK250" s="5">
        <v>22</v>
      </c>
      <c r="BL250" s="5">
        <v>28</v>
      </c>
      <c r="BM250" s="5">
        <v>26</v>
      </c>
      <c r="BN250" s="5">
        <v>28</v>
      </c>
      <c r="BO250" s="5">
        <v>23</v>
      </c>
      <c r="BP250" s="5">
        <v>42</v>
      </c>
      <c r="BQ250" s="5">
        <v>30</v>
      </c>
      <c r="BR250" s="5">
        <v>46</v>
      </c>
      <c r="BS250" s="5">
        <v>29</v>
      </c>
      <c r="BT250" s="5">
        <v>23</v>
      </c>
      <c r="BU250" s="5">
        <v>22</v>
      </c>
      <c r="BV250" s="5">
        <v>30</v>
      </c>
      <c r="BW250" s="5">
        <v>18</v>
      </c>
      <c r="BX250" s="5">
        <v>25</v>
      </c>
      <c r="BY250" s="5">
        <v>19</v>
      </c>
      <c r="BZ250" s="5">
        <v>16</v>
      </c>
      <c r="CA250" s="5">
        <v>3</v>
      </c>
      <c r="CB250" s="5">
        <v>18</v>
      </c>
      <c r="CC250" s="5">
        <v>22</v>
      </c>
      <c r="CD250" s="5">
        <v>20</v>
      </c>
      <c r="CE250" s="5">
        <v>8</v>
      </c>
      <c r="CF250" s="5">
        <v>27</v>
      </c>
      <c r="CG250" s="5">
        <v>28</v>
      </c>
      <c r="CH250" s="5">
        <v>36</v>
      </c>
      <c r="CI250" s="5">
        <v>17</v>
      </c>
      <c r="CJ250">
        <v>15</v>
      </c>
      <c r="CK250">
        <v>10</v>
      </c>
      <c r="CL250">
        <v>23</v>
      </c>
      <c r="CM250">
        <v>26</v>
      </c>
      <c r="CN250" s="5">
        <v>5.8</v>
      </c>
    </row>
    <row r="251" spans="1:92" x14ac:dyDescent="0.2">
      <c r="A251" t="s">
        <v>28</v>
      </c>
      <c r="B251" t="s">
        <v>36</v>
      </c>
      <c r="C251">
        <v>285</v>
      </c>
      <c r="D251" s="5">
        <v>8</v>
      </c>
      <c r="E251" s="72">
        <v>0</v>
      </c>
      <c r="F251" s="72">
        <f>VLOOKUP(B251,遗传信息!$B:$F,5,FALSE)</f>
        <v>0</v>
      </c>
      <c r="G251" s="72">
        <v>25</v>
      </c>
      <c r="H251" s="5">
        <v>7.4</v>
      </c>
      <c r="I251" s="5">
        <v>6.6989700043360187</v>
      </c>
      <c r="J251" s="5">
        <v>1452</v>
      </c>
      <c r="K251" s="72">
        <v>49.26</v>
      </c>
      <c r="L251" s="5">
        <v>105</v>
      </c>
      <c r="M251" s="5">
        <v>85</v>
      </c>
      <c r="N251" s="5">
        <v>109</v>
      </c>
      <c r="O251" s="5">
        <v>63</v>
      </c>
      <c r="P251" s="5">
        <v>80</v>
      </c>
      <c r="Q251" s="5">
        <v>78</v>
      </c>
      <c r="R251" s="5">
        <v>96</v>
      </c>
      <c r="S251" s="5">
        <v>75</v>
      </c>
      <c r="T251" s="5">
        <v>115</v>
      </c>
      <c r="U251" s="5">
        <v>106</v>
      </c>
      <c r="V251" s="5">
        <v>147</v>
      </c>
      <c r="W251" s="5">
        <v>93</v>
      </c>
      <c r="X251" s="5">
        <v>63</v>
      </c>
      <c r="Y251" s="5">
        <v>61</v>
      </c>
      <c r="Z251" s="5">
        <v>108</v>
      </c>
      <c r="AA251" s="5">
        <v>57</v>
      </c>
      <c r="AB251" s="5">
        <v>22</v>
      </c>
      <c r="AC251" s="5">
        <v>26</v>
      </c>
      <c r="AD251" s="5">
        <v>34</v>
      </c>
      <c r="AE251" s="5">
        <v>22</v>
      </c>
      <c r="AF251" s="5">
        <v>17</v>
      </c>
      <c r="AG251" s="5">
        <v>22</v>
      </c>
      <c r="AH251" s="5">
        <v>27</v>
      </c>
      <c r="AI251" s="5">
        <v>19</v>
      </c>
      <c r="AJ251" s="5">
        <v>28</v>
      </c>
      <c r="AK251" s="5">
        <v>25</v>
      </c>
      <c r="AL251" s="5">
        <v>30</v>
      </c>
      <c r="AM251" s="5">
        <v>25</v>
      </c>
      <c r="AN251" s="5">
        <v>13</v>
      </c>
      <c r="AO251" s="5">
        <v>13</v>
      </c>
      <c r="AP251" s="5">
        <v>27</v>
      </c>
      <c r="AQ251" s="5">
        <v>10</v>
      </c>
      <c r="AR251" s="5">
        <v>22</v>
      </c>
      <c r="AS251" s="5">
        <v>16</v>
      </c>
      <c r="AT251" s="5">
        <v>25</v>
      </c>
      <c r="AU251" s="5">
        <v>16</v>
      </c>
      <c r="AV251" s="5">
        <v>17</v>
      </c>
      <c r="AW251" s="5">
        <v>15</v>
      </c>
      <c r="AX251" s="5">
        <v>21</v>
      </c>
      <c r="AY251" s="5">
        <v>25</v>
      </c>
      <c r="AZ251" s="5">
        <v>18</v>
      </c>
      <c r="BA251" s="5">
        <v>21</v>
      </c>
      <c r="BB251" s="5">
        <v>35</v>
      </c>
      <c r="BC251" s="5">
        <v>22</v>
      </c>
      <c r="BD251" s="5">
        <v>11</v>
      </c>
      <c r="BE251" s="5">
        <v>16</v>
      </c>
      <c r="BF251" s="5">
        <v>28</v>
      </c>
      <c r="BG251" s="5">
        <v>20</v>
      </c>
      <c r="BH251" s="5">
        <v>36</v>
      </c>
      <c r="BI251" s="5">
        <v>23</v>
      </c>
      <c r="BJ251" s="5">
        <v>33</v>
      </c>
      <c r="BK251" s="5">
        <v>22</v>
      </c>
      <c r="BL251" s="5">
        <v>28</v>
      </c>
      <c r="BM251" s="5">
        <v>26</v>
      </c>
      <c r="BN251" s="5">
        <v>28</v>
      </c>
      <c r="BO251" s="5">
        <v>23</v>
      </c>
      <c r="BP251" s="5">
        <v>42</v>
      </c>
      <c r="BQ251" s="5">
        <v>30</v>
      </c>
      <c r="BR251" s="5">
        <v>46</v>
      </c>
      <c r="BS251" s="5">
        <v>29</v>
      </c>
      <c r="BT251" s="5">
        <v>23</v>
      </c>
      <c r="BU251" s="5">
        <v>22</v>
      </c>
      <c r="BV251" s="5">
        <v>30</v>
      </c>
      <c r="BW251" s="5">
        <v>18</v>
      </c>
      <c r="BX251" s="5">
        <v>25</v>
      </c>
      <c r="BY251" s="5">
        <v>19</v>
      </c>
      <c r="BZ251" s="5">
        <v>16</v>
      </c>
      <c r="CA251" s="5">
        <v>3</v>
      </c>
      <c r="CB251" s="5">
        <v>18</v>
      </c>
      <c r="CC251" s="5">
        <v>22</v>
      </c>
      <c r="CD251" s="5">
        <v>20</v>
      </c>
      <c r="CE251" s="5">
        <v>8</v>
      </c>
      <c r="CF251" s="5">
        <v>27</v>
      </c>
      <c r="CG251" s="5">
        <v>28</v>
      </c>
      <c r="CH251" s="5">
        <v>36</v>
      </c>
      <c r="CI251" s="5">
        <v>17</v>
      </c>
      <c r="CJ251">
        <v>15</v>
      </c>
      <c r="CK251">
        <v>10</v>
      </c>
      <c r="CL251">
        <v>23</v>
      </c>
      <c r="CM251">
        <v>26</v>
      </c>
      <c r="CN251" s="5">
        <v>1.48</v>
      </c>
    </row>
    <row r="252" spans="1:92" x14ac:dyDescent="0.2">
      <c r="A252" t="s">
        <v>28</v>
      </c>
      <c r="B252" t="s">
        <v>36</v>
      </c>
      <c r="C252">
        <v>285</v>
      </c>
      <c r="D252" s="5">
        <v>12</v>
      </c>
      <c r="E252" s="72">
        <v>0</v>
      </c>
      <c r="F252" s="72">
        <f>VLOOKUP(B252,遗传信息!$B:$F,5,FALSE)</f>
        <v>0</v>
      </c>
      <c r="G252" s="72">
        <v>25</v>
      </c>
      <c r="H252" s="5">
        <v>7.4</v>
      </c>
      <c r="I252" s="5">
        <v>6.6989700043360187</v>
      </c>
      <c r="J252" s="5">
        <v>1452</v>
      </c>
      <c r="K252" s="72">
        <v>49.26</v>
      </c>
      <c r="L252" s="5">
        <v>105</v>
      </c>
      <c r="M252" s="5">
        <v>85</v>
      </c>
      <c r="N252" s="5">
        <v>109</v>
      </c>
      <c r="O252" s="5">
        <v>63</v>
      </c>
      <c r="P252" s="5">
        <v>80</v>
      </c>
      <c r="Q252" s="5">
        <v>78</v>
      </c>
      <c r="R252" s="5">
        <v>96</v>
      </c>
      <c r="S252" s="5">
        <v>75</v>
      </c>
      <c r="T252" s="5">
        <v>115</v>
      </c>
      <c r="U252" s="5">
        <v>106</v>
      </c>
      <c r="V252" s="5">
        <v>147</v>
      </c>
      <c r="W252" s="5">
        <v>93</v>
      </c>
      <c r="X252" s="5">
        <v>63</v>
      </c>
      <c r="Y252" s="5">
        <v>61</v>
      </c>
      <c r="Z252" s="5">
        <v>108</v>
      </c>
      <c r="AA252" s="5">
        <v>57</v>
      </c>
      <c r="AB252" s="5">
        <v>22</v>
      </c>
      <c r="AC252" s="5">
        <v>26</v>
      </c>
      <c r="AD252" s="5">
        <v>34</v>
      </c>
      <c r="AE252" s="5">
        <v>22</v>
      </c>
      <c r="AF252" s="5">
        <v>17</v>
      </c>
      <c r="AG252" s="5">
        <v>22</v>
      </c>
      <c r="AH252" s="5">
        <v>27</v>
      </c>
      <c r="AI252" s="5">
        <v>19</v>
      </c>
      <c r="AJ252" s="5">
        <v>28</v>
      </c>
      <c r="AK252" s="5">
        <v>25</v>
      </c>
      <c r="AL252" s="5">
        <v>30</v>
      </c>
      <c r="AM252" s="5">
        <v>25</v>
      </c>
      <c r="AN252" s="5">
        <v>13</v>
      </c>
      <c r="AO252" s="5">
        <v>13</v>
      </c>
      <c r="AP252" s="5">
        <v>27</v>
      </c>
      <c r="AQ252" s="5">
        <v>10</v>
      </c>
      <c r="AR252" s="5">
        <v>22</v>
      </c>
      <c r="AS252" s="5">
        <v>16</v>
      </c>
      <c r="AT252" s="5">
        <v>25</v>
      </c>
      <c r="AU252" s="5">
        <v>16</v>
      </c>
      <c r="AV252" s="5">
        <v>17</v>
      </c>
      <c r="AW252" s="5">
        <v>15</v>
      </c>
      <c r="AX252" s="5">
        <v>21</v>
      </c>
      <c r="AY252" s="5">
        <v>25</v>
      </c>
      <c r="AZ252" s="5">
        <v>18</v>
      </c>
      <c r="BA252" s="5">
        <v>21</v>
      </c>
      <c r="BB252" s="5">
        <v>35</v>
      </c>
      <c r="BC252" s="5">
        <v>22</v>
      </c>
      <c r="BD252" s="5">
        <v>11</v>
      </c>
      <c r="BE252" s="5">
        <v>16</v>
      </c>
      <c r="BF252" s="5">
        <v>28</v>
      </c>
      <c r="BG252" s="5">
        <v>20</v>
      </c>
      <c r="BH252" s="5">
        <v>36</v>
      </c>
      <c r="BI252" s="5">
        <v>23</v>
      </c>
      <c r="BJ252" s="5">
        <v>33</v>
      </c>
      <c r="BK252" s="5">
        <v>22</v>
      </c>
      <c r="BL252" s="5">
        <v>28</v>
      </c>
      <c r="BM252" s="5">
        <v>26</v>
      </c>
      <c r="BN252" s="5">
        <v>28</v>
      </c>
      <c r="BO252" s="5">
        <v>23</v>
      </c>
      <c r="BP252" s="5">
        <v>42</v>
      </c>
      <c r="BQ252" s="5">
        <v>30</v>
      </c>
      <c r="BR252" s="5">
        <v>46</v>
      </c>
      <c r="BS252" s="5">
        <v>29</v>
      </c>
      <c r="BT252" s="5">
        <v>23</v>
      </c>
      <c r="BU252" s="5">
        <v>22</v>
      </c>
      <c r="BV252" s="5">
        <v>30</v>
      </c>
      <c r="BW252" s="5">
        <v>18</v>
      </c>
      <c r="BX252" s="5">
        <v>25</v>
      </c>
      <c r="BY252" s="5">
        <v>19</v>
      </c>
      <c r="BZ252" s="5">
        <v>16</v>
      </c>
      <c r="CA252" s="5">
        <v>3</v>
      </c>
      <c r="CB252" s="5">
        <v>18</v>
      </c>
      <c r="CC252" s="5">
        <v>22</v>
      </c>
      <c r="CD252" s="5">
        <v>20</v>
      </c>
      <c r="CE252" s="5">
        <v>8</v>
      </c>
      <c r="CF252" s="5">
        <v>27</v>
      </c>
      <c r="CG252" s="5">
        <v>28</v>
      </c>
      <c r="CH252" s="5">
        <v>36</v>
      </c>
      <c r="CI252" s="5">
        <v>17</v>
      </c>
      <c r="CJ252">
        <v>15</v>
      </c>
      <c r="CK252">
        <v>10</v>
      </c>
      <c r="CL252">
        <v>23</v>
      </c>
      <c r="CM252">
        <v>26</v>
      </c>
      <c r="CN252" s="5">
        <v>3.09</v>
      </c>
    </row>
    <row r="253" spans="1:92" x14ac:dyDescent="0.2">
      <c r="A253" t="s">
        <v>28</v>
      </c>
      <c r="B253" t="s">
        <v>36</v>
      </c>
      <c r="C253">
        <v>285</v>
      </c>
      <c r="D253" s="5">
        <v>16</v>
      </c>
      <c r="E253" s="72">
        <v>0</v>
      </c>
      <c r="F253" s="72">
        <f>VLOOKUP(B253,遗传信息!$B:$F,5,FALSE)</f>
        <v>0</v>
      </c>
      <c r="G253" s="72">
        <v>25</v>
      </c>
      <c r="H253" s="5">
        <v>7.4</v>
      </c>
      <c r="I253" s="5">
        <v>6.6989700043360187</v>
      </c>
      <c r="J253" s="5">
        <v>1452</v>
      </c>
      <c r="K253" s="72">
        <v>49.26</v>
      </c>
      <c r="L253" s="5">
        <v>105</v>
      </c>
      <c r="M253" s="5">
        <v>85</v>
      </c>
      <c r="N253" s="5">
        <v>109</v>
      </c>
      <c r="O253" s="5">
        <v>63</v>
      </c>
      <c r="P253" s="5">
        <v>80</v>
      </c>
      <c r="Q253" s="5">
        <v>78</v>
      </c>
      <c r="R253" s="5">
        <v>96</v>
      </c>
      <c r="S253" s="5">
        <v>75</v>
      </c>
      <c r="T253" s="5">
        <v>115</v>
      </c>
      <c r="U253" s="5">
        <v>106</v>
      </c>
      <c r="V253" s="5">
        <v>147</v>
      </c>
      <c r="W253" s="5">
        <v>93</v>
      </c>
      <c r="X253" s="5">
        <v>63</v>
      </c>
      <c r="Y253" s="5">
        <v>61</v>
      </c>
      <c r="Z253" s="5">
        <v>108</v>
      </c>
      <c r="AA253" s="5">
        <v>57</v>
      </c>
      <c r="AB253" s="5">
        <v>22</v>
      </c>
      <c r="AC253" s="5">
        <v>26</v>
      </c>
      <c r="AD253" s="5">
        <v>34</v>
      </c>
      <c r="AE253" s="5">
        <v>22</v>
      </c>
      <c r="AF253" s="5">
        <v>17</v>
      </c>
      <c r="AG253" s="5">
        <v>22</v>
      </c>
      <c r="AH253" s="5">
        <v>27</v>
      </c>
      <c r="AI253" s="5">
        <v>19</v>
      </c>
      <c r="AJ253" s="5">
        <v>28</v>
      </c>
      <c r="AK253" s="5">
        <v>25</v>
      </c>
      <c r="AL253" s="5">
        <v>30</v>
      </c>
      <c r="AM253" s="5">
        <v>25</v>
      </c>
      <c r="AN253" s="5">
        <v>13</v>
      </c>
      <c r="AO253" s="5">
        <v>13</v>
      </c>
      <c r="AP253" s="5">
        <v>27</v>
      </c>
      <c r="AQ253" s="5">
        <v>10</v>
      </c>
      <c r="AR253" s="5">
        <v>22</v>
      </c>
      <c r="AS253" s="5">
        <v>16</v>
      </c>
      <c r="AT253" s="5">
        <v>25</v>
      </c>
      <c r="AU253" s="5">
        <v>16</v>
      </c>
      <c r="AV253" s="5">
        <v>17</v>
      </c>
      <c r="AW253" s="5">
        <v>15</v>
      </c>
      <c r="AX253" s="5">
        <v>21</v>
      </c>
      <c r="AY253" s="5">
        <v>25</v>
      </c>
      <c r="AZ253" s="5">
        <v>18</v>
      </c>
      <c r="BA253" s="5">
        <v>21</v>
      </c>
      <c r="BB253" s="5">
        <v>35</v>
      </c>
      <c r="BC253" s="5">
        <v>22</v>
      </c>
      <c r="BD253" s="5">
        <v>11</v>
      </c>
      <c r="BE253" s="5">
        <v>16</v>
      </c>
      <c r="BF253" s="5">
        <v>28</v>
      </c>
      <c r="BG253" s="5">
        <v>20</v>
      </c>
      <c r="BH253" s="5">
        <v>36</v>
      </c>
      <c r="BI253" s="5">
        <v>23</v>
      </c>
      <c r="BJ253" s="5">
        <v>33</v>
      </c>
      <c r="BK253" s="5">
        <v>22</v>
      </c>
      <c r="BL253" s="5">
        <v>28</v>
      </c>
      <c r="BM253" s="5">
        <v>26</v>
      </c>
      <c r="BN253" s="5">
        <v>28</v>
      </c>
      <c r="BO253" s="5">
        <v>23</v>
      </c>
      <c r="BP253" s="5">
        <v>42</v>
      </c>
      <c r="BQ253" s="5">
        <v>30</v>
      </c>
      <c r="BR253" s="5">
        <v>46</v>
      </c>
      <c r="BS253" s="5">
        <v>29</v>
      </c>
      <c r="BT253" s="5">
        <v>23</v>
      </c>
      <c r="BU253" s="5">
        <v>22</v>
      </c>
      <c r="BV253" s="5">
        <v>30</v>
      </c>
      <c r="BW253" s="5">
        <v>18</v>
      </c>
      <c r="BX253" s="5">
        <v>25</v>
      </c>
      <c r="BY253" s="5">
        <v>19</v>
      </c>
      <c r="BZ253" s="5">
        <v>16</v>
      </c>
      <c r="CA253" s="5">
        <v>3</v>
      </c>
      <c r="CB253" s="5">
        <v>18</v>
      </c>
      <c r="CC253" s="5">
        <v>22</v>
      </c>
      <c r="CD253" s="5">
        <v>20</v>
      </c>
      <c r="CE253" s="5">
        <v>8</v>
      </c>
      <c r="CF253" s="5">
        <v>27</v>
      </c>
      <c r="CG253" s="5">
        <v>28</v>
      </c>
      <c r="CH253" s="5">
        <v>36</v>
      </c>
      <c r="CI253" s="5">
        <v>17</v>
      </c>
      <c r="CJ253">
        <v>15</v>
      </c>
      <c r="CK253">
        <v>10</v>
      </c>
      <c r="CL253">
        <v>23</v>
      </c>
      <c r="CM253">
        <v>26</v>
      </c>
      <c r="CN253" s="5">
        <v>4.68</v>
      </c>
    </row>
    <row r="254" spans="1:92" x14ac:dyDescent="0.2">
      <c r="A254" t="s">
        <v>18</v>
      </c>
      <c r="B254" t="s">
        <v>59</v>
      </c>
      <c r="C254">
        <v>254</v>
      </c>
      <c r="D254" s="5">
        <v>2</v>
      </c>
      <c r="E254" s="72">
        <v>0</v>
      </c>
      <c r="F254" s="72">
        <f>VLOOKUP(B254,遗传信息!$B:$F,5,FALSE)</f>
        <v>0</v>
      </c>
      <c r="G254" s="72">
        <v>25</v>
      </c>
      <c r="H254" s="5">
        <v>7.4</v>
      </c>
      <c r="I254" s="5">
        <v>6.6989700043360187</v>
      </c>
      <c r="J254" s="5">
        <v>1470</v>
      </c>
      <c r="K254" s="72">
        <v>33.83</v>
      </c>
      <c r="L254" s="5">
        <v>103</v>
      </c>
      <c r="M254" s="5">
        <v>92</v>
      </c>
      <c r="N254" s="5">
        <v>109</v>
      </c>
      <c r="O254" s="5">
        <v>68</v>
      </c>
      <c r="P254" s="5">
        <v>83</v>
      </c>
      <c r="Q254" s="5">
        <v>76</v>
      </c>
      <c r="R254" s="5">
        <v>96</v>
      </c>
      <c r="S254" s="5">
        <v>78</v>
      </c>
      <c r="T254" s="5">
        <v>113</v>
      </c>
      <c r="U254" s="5">
        <v>98</v>
      </c>
      <c r="V254" s="5">
        <v>151</v>
      </c>
      <c r="W254" s="5">
        <v>102</v>
      </c>
      <c r="X254" s="5">
        <v>72</v>
      </c>
      <c r="Y254" s="5">
        <v>67</v>
      </c>
      <c r="Z254" s="5">
        <v>109</v>
      </c>
      <c r="AA254" s="5">
        <v>52</v>
      </c>
      <c r="AB254" s="5">
        <v>20</v>
      </c>
      <c r="AC254" s="5">
        <v>26</v>
      </c>
      <c r="AD254" s="5">
        <v>34</v>
      </c>
      <c r="AE254" s="5">
        <v>23</v>
      </c>
      <c r="AF254" s="5">
        <v>21</v>
      </c>
      <c r="AG254" s="5">
        <v>23</v>
      </c>
      <c r="AH254" s="5">
        <v>26</v>
      </c>
      <c r="AI254" s="5">
        <v>22</v>
      </c>
      <c r="AJ254" s="5">
        <v>22</v>
      </c>
      <c r="AK254" s="5">
        <v>30</v>
      </c>
      <c r="AL254" s="5">
        <v>29</v>
      </c>
      <c r="AM254" s="5">
        <v>28</v>
      </c>
      <c r="AN254" s="5">
        <v>14</v>
      </c>
      <c r="AO254" s="5">
        <v>19</v>
      </c>
      <c r="AP254" s="5">
        <v>23</v>
      </c>
      <c r="AQ254" s="5">
        <v>12</v>
      </c>
      <c r="AR254" s="5">
        <v>21</v>
      </c>
      <c r="AS254" s="5">
        <v>23</v>
      </c>
      <c r="AT254" s="5">
        <v>26</v>
      </c>
      <c r="AU254" s="5">
        <v>13</v>
      </c>
      <c r="AV254" s="5">
        <v>18</v>
      </c>
      <c r="AW254" s="5">
        <v>10</v>
      </c>
      <c r="AX254" s="5">
        <v>22</v>
      </c>
      <c r="AY254" s="5">
        <v>26</v>
      </c>
      <c r="AZ254" s="5">
        <v>18</v>
      </c>
      <c r="BA254" s="5">
        <v>21</v>
      </c>
      <c r="BB254" s="5">
        <v>33</v>
      </c>
      <c r="BC254" s="5">
        <v>24</v>
      </c>
      <c r="BD254" s="5">
        <v>20</v>
      </c>
      <c r="BE254" s="5">
        <v>12</v>
      </c>
      <c r="BF254" s="5">
        <v>30</v>
      </c>
      <c r="BG254" s="5">
        <v>16</v>
      </c>
      <c r="BH254" s="5">
        <v>35</v>
      </c>
      <c r="BI254" s="5">
        <v>21</v>
      </c>
      <c r="BJ254" s="5">
        <v>29</v>
      </c>
      <c r="BK254" s="5">
        <v>28</v>
      </c>
      <c r="BL254" s="5">
        <v>25</v>
      </c>
      <c r="BM254" s="5">
        <v>24</v>
      </c>
      <c r="BN254" s="5">
        <v>27</v>
      </c>
      <c r="BO254" s="5">
        <v>22</v>
      </c>
      <c r="BP254" s="5">
        <v>43</v>
      </c>
      <c r="BQ254" s="5">
        <v>26</v>
      </c>
      <c r="BR254" s="5">
        <v>47</v>
      </c>
      <c r="BS254" s="5">
        <v>35</v>
      </c>
      <c r="BT254" s="5">
        <v>22</v>
      </c>
      <c r="BU254" s="5">
        <v>25</v>
      </c>
      <c r="BV254" s="5">
        <v>37</v>
      </c>
      <c r="BW254" s="5">
        <v>18</v>
      </c>
      <c r="BX254" s="5">
        <v>27</v>
      </c>
      <c r="BY254" s="5">
        <v>22</v>
      </c>
      <c r="BZ254" s="5">
        <v>20</v>
      </c>
      <c r="CA254" s="5">
        <v>3</v>
      </c>
      <c r="CB254" s="5">
        <v>19</v>
      </c>
      <c r="CC254" s="5">
        <v>23</v>
      </c>
      <c r="CD254" s="5">
        <v>21</v>
      </c>
      <c r="CE254" s="5">
        <v>8</v>
      </c>
      <c r="CF254" s="5">
        <v>30</v>
      </c>
      <c r="CG254" s="5">
        <v>21</v>
      </c>
      <c r="CH254" s="5">
        <v>42</v>
      </c>
      <c r="CI254" s="5">
        <v>15</v>
      </c>
      <c r="CJ254">
        <v>16</v>
      </c>
      <c r="CK254">
        <v>11</v>
      </c>
      <c r="CL254">
        <v>19</v>
      </c>
      <c r="CM254">
        <v>26</v>
      </c>
      <c r="CN254" s="5">
        <v>1.3</v>
      </c>
    </row>
    <row r="255" spans="1:92" x14ac:dyDescent="0.2">
      <c r="A255" t="s">
        <v>18</v>
      </c>
      <c r="B255" t="s">
        <v>59</v>
      </c>
      <c r="C255">
        <v>254</v>
      </c>
      <c r="D255" s="5">
        <v>3</v>
      </c>
      <c r="E255" s="72">
        <v>0</v>
      </c>
      <c r="F255" s="72">
        <f>VLOOKUP(B255,遗传信息!$B:$F,5,FALSE)</f>
        <v>0</v>
      </c>
      <c r="G255" s="72">
        <v>25</v>
      </c>
      <c r="H255" s="5">
        <v>7.4</v>
      </c>
      <c r="I255" s="5">
        <v>6.6989700043360187</v>
      </c>
      <c r="J255" s="5">
        <v>1470</v>
      </c>
      <c r="K255" s="72">
        <v>33.83</v>
      </c>
      <c r="L255" s="5">
        <v>103</v>
      </c>
      <c r="M255" s="5">
        <v>92</v>
      </c>
      <c r="N255" s="5">
        <v>109</v>
      </c>
      <c r="O255" s="5">
        <v>68</v>
      </c>
      <c r="P255" s="5">
        <v>83</v>
      </c>
      <c r="Q255" s="5">
        <v>76</v>
      </c>
      <c r="R255" s="5">
        <v>96</v>
      </c>
      <c r="S255" s="5">
        <v>78</v>
      </c>
      <c r="T255" s="5">
        <v>113</v>
      </c>
      <c r="U255" s="5">
        <v>98</v>
      </c>
      <c r="V255" s="5">
        <v>151</v>
      </c>
      <c r="W255" s="5">
        <v>102</v>
      </c>
      <c r="X255" s="5">
        <v>72</v>
      </c>
      <c r="Y255" s="5">
        <v>67</v>
      </c>
      <c r="Z255" s="5">
        <v>109</v>
      </c>
      <c r="AA255" s="5">
        <v>52</v>
      </c>
      <c r="AB255" s="5">
        <v>20</v>
      </c>
      <c r="AC255" s="5">
        <v>26</v>
      </c>
      <c r="AD255" s="5">
        <v>34</v>
      </c>
      <c r="AE255" s="5">
        <v>23</v>
      </c>
      <c r="AF255" s="5">
        <v>21</v>
      </c>
      <c r="AG255" s="5">
        <v>23</v>
      </c>
      <c r="AH255" s="5">
        <v>26</v>
      </c>
      <c r="AI255" s="5">
        <v>22</v>
      </c>
      <c r="AJ255" s="5">
        <v>22</v>
      </c>
      <c r="AK255" s="5">
        <v>30</v>
      </c>
      <c r="AL255" s="5">
        <v>29</v>
      </c>
      <c r="AM255" s="5">
        <v>28</v>
      </c>
      <c r="AN255" s="5">
        <v>14</v>
      </c>
      <c r="AO255" s="5">
        <v>19</v>
      </c>
      <c r="AP255" s="5">
        <v>23</v>
      </c>
      <c r="AQ255" s="5">
        <v>12</v>
      </c>
      <c r="AR255" s="5">
        <v>21</v>
      </c>
      <c r="AS255" s="5">
        <v>23</v>
      </c>
      <c r="AT255" s="5">
        <v>26</v>
      </c>
      <c r="AU255" s="5">
        <v>13</v>
      </c>
      <c r="AV255" s="5">
        <v>18</v>
      </c>
      <c r="AW255" s="5">
        <v>10</v>
      </c>
      <c r="AX255" s="5">
        <v>22</v>
      </c>
      <c r="AY255" s="5">
        <v>26</v>
      </c>
      <c r="AZ255" s="5">
        <v>18</v>
      </c>
      <c r="BA255" s="5">
        <v>21</v>
      </c>
      <c r="BB255" s="5">
        <v>33</v>
      </c>
      <c r="BC255" s="5">
        <v>24</v>
      </c>
      <c r="BD255" s="5">
        <v>20</v>
      </c>
      <c r="BE255" s="5">
        <v>12</v>
      </c>
      <c r="BF255" s="5">
        <v>30</v>
      </c>
      <c r="BG255" s="5">
        <v>16</v>
      </c>
      <c r="BH255" s="5">
        <v>35</v>
      </c>
      <c r="BI255" s="5">
        <v>21</v>
      </c>
      <c r="BJ255" s="5">
        <v>29</v>
      </c>
      <c r="BK255" s="5">
        <v>28</v>
      </c>
      <c r="BL255" s="5">
        <v>25</v>
      </c>
      <c r="BM255" s="5">
        <v>24</v>
      </c>
      <c r="BN255" s="5">
        <v>27</v>
      </c>
      <c r="BO255" s="5">
        <v>22</v>
      </c>
      <c r="BP255" s="5">
        <v>43</v>
      </c>
      <c r="BQ255" s="5">
        <v>26</v>
      </c>
      <c r="BR255" s="5">
        <v>47</v>
      </c>
      <c r="BS255" s="5">
        <v>35</v>
      </c>
      <c r="BT255" s="5">
        <v>22</v>
      </c>
      <c r="BU255" s="5">
        <v>25</v>
      </c>
      <c r="BV255" s="5">
        <v>37</v>
      </c>
      <c r="BW255" s="5">
        <v>18</v>
      </c>
      <c r="BX255" s="5">
        <v>27</v>
      </c>
      <c r="BY255" s="5">
        <v>22</v>
      </c>
      <c r="BZ255" s="5">
        <v>20</v>
      </c>
      <c r="CA255" s="5">
        <v>3</v>
      </c>
      <c r="CB255" s="5">
        <v>19</v>
      </c>
      <c r="CC255" s="5">
        <v>23</v>
      </c>
      <c r="CD255" s="5">
        <v>21</v>
      </c>
      <c r="CE255" s="5">
        <v>8</v>
      </c>
      <c r="CF255" s="5">
        <v>30</v>
      </c>
      <c r="CG255" s="5">
        <v>21</v>
      </c>
      <c r="CH255" s="5">
        <v>42</v>
      </c>
      <c r="CI255" s="5">
        <v>15</v>
      </c>
      <c r="CJ255">
        <v>16</v>
      </c>
      <c r="CK255">
        <v>11</v>
      </c>
      <c r="CL255">
        <v>19</v>
      </c>
      <c r="CM255">
        <v>26</v>
      </c>
      <c r="CN255" s="5">
        <v>2</v>
      </c>
    </row>
    <row r="256" spans="1:92" x14ac:dyDescent="0.2">
      <c r="A256" t="s">
        <v>18</v>
      </c>
      <c r="B256" t="s">
        <v>59</v>
      </c>
      <c r="C256">
        <v>254</v>
      </c>
      <c r="D256" s="5">
        <v>4</v>
      </c>
      <c r="E256" s="72">
        <v>0</v>
      </c>
      <c r="F256" s="72">
        <f>VLOOKUP(B256,遗传信息!$B:$F,5,FALSE)</f>
        <v>0</v>
      </c>
      <c r="G256" s="72">
        <v>25</v>
      </c>
      <c r="H256" s="5">
        <v>7.4</v>
      </c>
      <c r="I256" s="5">
        <v>6.6989700043360187</v>
      </c>
      <c r="J256" s="5">
        <v>1470</v>
      </c>
      <c r="K256" s="72">
        <v>33.83</v>
      </c>
      <c r="L256" s="5">
        <v>103</v>
      </c>
      <c r="M256" s="5">
        <v>92</v>
      </c>
      <c r="N256" s="5">
        <v>109</v>
      </c>
      <c r="O256" s="5">
        <v>68</v>
      </c>
      <c r="P256" s="5">
        <v>83</v>
      </c>
      <c r="Q256" s="5">
        <v>76</v>
      </c>
      <c r="R256" s="5">
        <v>96</v>
      </c>
      <c r="S256" s="5">
        <v>78</v>
      </c>
      <c r="T256" s="5">
        <v>113</v>
      </c>
      <c r="U256" s="5">
        <v>98</v>
      </c>
      <c r="V256" s="5">
        <v>151</v>
      </c>
      <c r="W256" s="5">
        <v>102</v>
      </c>
      <c r="X256" s="5">
        <v>72</v>
      </c>
      <c r="Y256" s="5">
        <v>67</v>
      </c>
      <c r="Z256" s="5">
        <v>109</v>
      </c>
      <c r="AA256" s="5">
        <v>52</v>
      </c>
      <c r="AB256" s="5">
        <v>20</v>
      </c>
      <c r="AC256" s="5">
        <v>26</v>
      </c>
      <c r="AD256" s="5">
        <v>34</v>
      </c>
      <c r="AE256" s="5">
        <v>23</v>
      </c>
      <c r="AF256" s="5">
        <v>21</v>
      </c>
      <c r="AG256" s="5">
        <v>23</v>
      </c>
      <c r="AH256" s="5">
        <v>26</v>
      </c>
      <c r="AI256" s="5">
        <v>22</v>
      </c>
      <c r="AJ256" s="5">
        <v>22</v>
      </c>
      <c r="AK256" s="5">
        <v>30</v>
      </c>
      <c r="AL256" s="5">
        <v>29</v>
      </c>
      <c r="AM256" s="5">
        <v>28</v>
      </c>
      <c r="AN256" s="5">
        <v>14</v>
      </c>
      <c r="AO256" s="5">
        <v>19</v>
      </c>
      <c r="AP256" s="5">
        <v>23</v>
      </c>
      <c r="AQ256" s="5">
        <v>12</v>
      </c>
      <c r="AR256" s="5">
        <v>21</v>
      </c>
      <c r="AS256" s="5">
        <v>23</v>
      </c>
      <c r="AT256" s="5">
        <v>26</v>
      </c>
      <c r="AU256" s="5">
        <v>13</v>
      </c>
      <c r="AV256" s="5">
        <v>18</v>
      </c>
      <c r="AW256" s="5">
        <v>10</v>
      </c>
      <c r="AX256" s="5">
        <v>22</v>
      </c>
      <c r="AY256" s="5">
        <v>26</v>
      </c>
      <c r="AZ256" s="5">
        <v>18</v>
      </c>
      <c r="BA256" s="5">
        <v>21</v>
      </c>
      <c r="BB256" s="5">
        <v>33</v>
      </c>
      <c r="BC256" s="5">
        <v>24</v>
      </c>
      <c r="BD256" s="5">
        <v>20</v>
      </c>
      <c r="BE256" s="5">
        <v>12</v>
      </c>
      <c r="BF256" s="5">
        <v>30</v>
      </c>
      <c r="BG256" s="5">
        <v>16</v>
      </c>
      <c r="BH256" s="5">
        <v>35</v>
      </c>
      <c r="BI256" s="5">
        <v>21</v>
      </c>
      <c r="BJ256" s="5">
        <v>29</v>
      </c>
      <c r="BK256" s="5">
        <v>28</v>
      </c>
      <c r="BL256" s="5">
        <v>25</v>
      </c>
      <c r="BM256" s="5">
        <v>24</v>
      </c>
      <c r="BN256" s="5">
        <v>27</v>
      </c>
      <c r="BO256" s="5">
        <v>22</v>
      </c>
      <c r="BP256" s="5">
        <v>43</v>
      </c>
      <c r="BQ256" s="5">
        <v>26</v>
      </c>
      <c r="BR256" s="5">
        <v>47</v>
      </c>
      <c r="BS256" s="5">
        <v>35</v>
      </c>
      <c r="BT256" s="5">
        <v>22</v>
      </c>
      <c r="BU256" s="5">
        <v>25</v>
      </c>
      <c r="BV256" s="5">
        <v>37</v>
      </c>
      <c r="BW256" s="5">
        <v>18</v>
      </c>
      <c r="BX256" s="5">
        <v>27</v>
      </c>
      <c r="BY256" s="5">
        <v>22</v>
      </c>
      <c r="BZ256" s="5">
        <v>20</v>
      </c>
      <c r="CA256" s="5">
        <v>3</v>
      </c>
      <c r="CB256" s="5">
        <v>19</v>
      </c>
      <c r="CC256" s="5">
        <v>23</v>
      </c>
      <c r="CD256" s="5">
        <v>21</v>
      </c>
      <c r="CE256" s="5">
        <v>8</v>
      </c>
      <c r="CF256" s="5">
        <v>30</v>
      </c>
      <c r="CG256" s="5">
        <v>21</v>
      </c>
      <c r="CH256" s="5">
        <v>42</v>
      </c>
      <c r="CI256" s="5">
        <v>15</v>
      </c>
      <c r="CJ256">
        <v>16</v>
      </c>
      <c r="CK256">
        <v>11</v>
      </c>
      <c r="CL256">
        <v>19</v>
      </c>
      <c r="CM256">
        <v>26</v>
      </c>
      <c r="CN256" s="5">
        <v>2.38</v>
      </c>
    </row>
    <row r="257" spans="1:92" x14ac:dyDescent="0.2">
      <c r="A257" t="s">
        <v>18</v>
      </c>
      <c r="B257" t="s">
        <v>59</v>
      </c>
      <c r="C257">
        <v>254</v>
      </c>
      <c r="D257" s="5">
        <v>8</v>
      </c>
      <c r="E257" s="72">
        <v>0</v>
      </c>
      <c r="F257" s="72">
        <f>VLOOKUP(B257,遗传信息!$B:$F,5,FALSE)</f>
        <v>0</v>
      </c>
      <c r="G257" s="72">
        <v>25</v>
      </c>
      <c r="H257" s="5">
        <v>7.4</v>
      </c>
      <c r="I257" s="5">
        <v>6.6989700043360187</v>
      </c>
      <c r="J257" s="5">
        <v>1470</v>
      </c>
      <c r="K257" s="72">
        <v>33.83</v>
      </c>
      <c r="L257" s="5">
        <v>103</v>
      </c>
      <c r="M257" s="5">
        <v>92</v>
      </c>
      <c r="N257" s="5">
        <v>109</v>
      </c>
      <c r="O257" s="5">
        <v>68</v>
      </c>
      <c r="P257" s="5">
        <v>83</v>
      </c>
      <c r="Q257" s="5">
        <v>76</v>
      </c>
      <c r="R257" s="5">
        <v>96</v>
      </c>
      <c r="S257" s="5">
        <v>78</v>
      </c>
      <c r="T257" s="5">
        <v>113</v>
      </c>
      <c r="U257" s="5">
        <v>98</v>
      </c>
      <c r="V257" s="5">
        <v>151</v>
      </c>
      <c r="W257" s="5">
        <v>102</v>
      </c>
      <c r="X257" s="5">
        <v>72</v>
      </c>
      <c r="Y257" s="5">
        <v>67</v>
      </c>
      <c r="Z257" s="5">
        <v>109</v>
      </c>
      <c r="AA257" s="5">
        <v>52</v>
      </c>
      <c r="AB257" s="5">
        <v>20</v>
      </c>
      <c r="AC257" s="5">
        <v>26</v>
      </c>
      <c r="AD257" s="5">
        <v>34</v>
      </c>
      <c r="AE257" s="5">
        <v>23</v>
      </c>
      <c r="AF257" s="5">
        <v>21</v>
      </c>
      <c r="AG257" s="5">
        <v>23</v>
      </c>
      <c r="AH257" s="5">
        <v>26</v>
      </c>
      <c r="AI257" s="5">
        <v>22</v>
      </c>
      <c r="AJ257" s="5">
        <v>22</v>
      </c>
      <c r="AK257" s="5">
        <v>30</v>
      </c>
      <c r="AL257" s="5">
        <v>29</v>
      </c>
      <c r="AM257" s="5">
        <v>28</v>
      </c>
      <c r="AN257" s="5">
        <v>14</v>
      </c>
      <c r="AO257" s="5">
        <v>19</v>
      </c>
      <c r="AP257" s="5">
        <v>23</v>
      </c>
      <c r="AQ257" s="5">
        <v>12</v>
      </c>
      <c r="AR257" s="5">
        <v>21</v>
      </c>
      <c r="AS257" s="5">
        <v>23</v>
      </c>
      <c r="AT257" s="5">
        <v>26</v>
      </c>
      <c r="AU257" s="5">
        <v>13</v>
      </c>
      <c r="AV257" s="5">
        <v>18</v>
      </c>
      <c r="AW257" s="5">
        <v>10</v>
      </c>
      <c r="AX257" s="5">
        <v>22</v>
      </c>
      <c r="AY257" s="5">
        <v>26</v>
      </c>
      <c r="AZ257" s="5">
        <v>18</v>
      </c>
      <c r="BA257" s="5">
        <v>21</v>
      </c>
      <c r="BB257" s="5">
        <v>33</v>
      </c>
      <c r="BC257" s="5">
        <v>24</v>
      </c>
      <c r="BD257" s="5">
        <v>20</v>
      </c>
      <c r="BE257" s="5">
        <v>12</v>
      </c>
      <c r="BF257" s="5">
        <v>30</v>
      </c>
      <c r="BG257" s="5">
        <v>16</v>
      </c>
      <c r="BH257" s="5">
        <v>35</v>
      </c>
      <c r="BI257" s="5">
        <v>21</v>
      </c>
      <c r="BJ257" s="5">
        <v>29</v>
      </c>
      <c r="BK257" s="5">
        <v>28</v>
      </c>
      <c r="BL257" s="5">
        <v>25</v>
      </c>
      <c r="BM257" s="5">
        <v>24</v>
      </c>
      <c r="BN257" s="5">
        <v>27</v>
      </c>
      <c r="BO257" s="5">
        <v>22</v>
      </c>
      <c r="BP257" s="5">
        <v>43</v>
      </c>
      <c r="BQ257" s="5">
        <v>26</v>
      </c>
      <c r="BR257" s="5">
        <v>47</v>
      </c>
      <c r="BS257" s="5">
        <v>35</v>
      </c>
      <c r="BT257" s="5">
        <v>22</v>
      </c>
      <c r="BU257" s="5">
        <v>25</v>
      </c>
      <c r="BV257" s="5">
        <v>37</v>
      </c>
      <c r="BW257" s="5">
        <v>18</v>
      </c>
      <c r="BX257" s="5">
        <v>27</v>
      </c>
      <c r="BY257" s="5">
        <v>22</v>
      </c>
      <c r="BZ257" s="5">
        <v>20</v>
      </c>
      <c r="CA257" s="5">
        <v>3</v>
      </c>
      <c r="CB257" s="5">
        <v>19</v>
      </c>
      <c r="CC257" s="5">
        <v>23</v>
      </c>
      <c r="CD257" s="5">
        <v>21</v>
      </c>
      <c r="CE257" s="5">
        <v>8</v>
      </c>
      <c r="CF257" s="5">
        <v>30</v>
      </c>
      <c r="CG257" s="5">
        <v>21</v>
      </c>
      <c r="CH257" s="5">
        <v>42</v>
      </c>
      <c r="CI257" s="5">
        <v>15</v>
      </c>
      <c r="CJ257">
        <v>16</v>
      </c>
      <c r="CK257">
        <v>11</v>
      </c>
      <c r="CL257">
        <v>19</v>
      </c>
      <c r="CM257">
        <v>26</v>
      </c>
      <c r="CN257" s="5">
        <v>4.01</v>
      </c>
    </row>
    <row r="258" spans="1:92" x14ac:dyDescent="0.2">
      <c r="A258" t="s">
        <v>18</v>
      </c>
      <c r="B258" t="s">
        <v>59</v>
      </c>
      <c r="C258">
        <v>255</v>
      </c>
      <c r="D258" s="5">
        <v>3</v>
      </c>
      <c r="E258" s="72">
        <v>0</v>
      </c>
      <c r="F258" s="72">
        <f>VLOOKUP(B258,遗传信息!$B:$F,5,FALSE)</f>
        <v>0</v>
      </c>
      <c r="G258" s="72">
        <v>25</v>
      </c>
      <c r="H258" s="5">
        <v>7.4</v>
      </c>
      <c r="I258" s="5">
        <v>6.6989700043360187</v>
      </c>
      <c r="J258" s="5">
        <v>1470</v>
      </c>
      <c r="K258" s="72">
        <v>33.83</v>
      </c>
      <c r="L258" s="5">
        <v>103</v>
      </c>
      <c r="M258" s="5">
        <v>92</v>
      </c>
      <c r="N258" s="5">
        <v>109</v>
      </c>
      <c r="O258" s="5">
        <v>68</v>
      </c>
      <c r="P258" s="5">
        <v>83</v>
      </c>
      <c r="Q258" s="5">
        <v>76</v>
      </c>
      <c r="R258" s="5">
        <v>96</v>
      </c>
      <c r="S258" s="5">
        <v>78</v>
      </c>
      <c r="T258" s="5">
        <v>113</v>
      </c>
      <c r="U258" s="5">
        <v>98</v>
      </c>
      <c r="V258" s="5">
        <v>151</v>
      </c>
      <c r="W258" s="5">
        <v>102</v>
      </c>
      <c r="X258" s="5">
        <v>72</v>
      </c>
      <c r="Y258" s="5">
        <v>67</v>
      </c>
      <c r="Z258" s="5">
        <v>109</v>
      </c>
      <c r="AA258" s="5">
        <v>52</v>
      </c>
      <c r="AB258" s="5">
        <v>20</v>
      </c>
      <c r="AC258" s="5">
        <v>26</v>
      </c>
      <c r="AD258" s="5">
        <v>34</v>
      </c>
      <c r="AE258" s="5">
        <v>23</v>
      </c>
      <c r="AF258" s="5">
        <v>21</v>
      </c>
      <c r="AG258" s="5">
        <v>23</v>
      </c>
      <c r="AH258" s="5">
        <v>26</v>
      </c>
      <c r="AI258" s="5">
        <v>22</v>
      </c>
      <c r="AJ258" s="5">
        <v>22</v>
      </c>
      <c r="AK258" s="5">
        <v>30</v>
      </c>
      <c r="AL258" s="5">
        <v>29</v>
      </c>
      <c r="AM258" s="5">
        <v>28</v>
      </c>
      <c r="AN258" s="5">
        <v>14</v>
      </c>
      <c r="AO258" s="5">
        <v>19</v>
      </c>
      <c r="AP258" s="5">
        <v>23</v>
      </c>
      <c r="AQ258" s="5">
        <v>12</v>
      </c>
      <c r="AR258" s="5">
        <v>21</v>
      </c>
      <c r="AS258" s="5">
        <v>23</v>
      </c>
      <c r="AT258" s="5">
        <v>26</v>
      </c>
      <c r="AU258" s="5">
        <v>13</v>
      </c>
      <c r="AV258" s="5">
        <v>18</v>
      </c>
      <c r="AW258" s="5">
        <v>10</v>
      </c>
      <c r="AX258" s="5">
        <v>22</v>
      </c>
      <c r="AY258" s="5">
        <v>26</v>
      </c>
      <c r="AZ258" s="5">
        <v>18</v>
      </c>
      <c r="BA258" s="5">
        <v>21</v>
      </c>
      <c r="BB258" s="5">
        <v>33</v>
      </c>
      <c r="BC258" s="5">
        <v>24</v>
      </c>
      <c r="BD258" s="5">
        <v>20</v>
      </c>
      <c r="BE258" s="5">
        <v>12</v>
      </c>
      <c r="BF258" s="5">
        <v>30</v>
      </c>
      <c r="BG258" s="5">
        <v>16</v>
      </c>
      <c r="BH258" s="5">
        <v>35</v>
      </c>
      <c r="BI258" s="5">
        <v>21</v>
      </c>
      <c r="BJ258" s="5">
        <v>29</v>
      </c>
      <c r="BK258" s="5">
        <v>28</v>
      </c>
      <c r="BL258" s="5">
        <v>25</v>
      </c>
      <c r="BM258" s="5">
        <v>24</v>
      </c>
      <c r="BN258" s="5">
        <v>27</v>
      </c>
      <c r="BO258" s="5">
        <v>22</v>
      </c>
      <c r="BP258" s="5">
        <v>43</v>
      </c>
      <c r="BQ258" s="5">
        <v>26</v>
      </c>
      <c r="BR258" s="5">
        <v>47</v>
      </c>
      <c r="BS258" s="5">
        <v>35</v>
      </c>
      <c r="BT258" s="5">
        <v>22</v>
      </c>
      <c r="BU258" s="5">
        <v>25</v>
      </c>
      <c r="BV258" s="5">
        <v>37</v>
      </c>
      <c r="BW258" s="5">
        <v>18</v>
      </c>
      <c r="BX258" s="5">
        <v>27</v>
      </c>
      <c r="BY258" s="5">
        <v>22</v>
      </c>
      <c r="BZ258" s="5">
        <v>20</v>
      </c>
      <c r="CA258" s="5">
        <v>3</v>
      </c>
      <c r="CB258" s="5">
        <v>19</v>
      </c>
      <c r="CC258" s="5">
        <v>23</v>
      </c>
      <c r="CD258" s="5">
        <v>21</v>
      </c>
      <c r="CE258" s="5">
        <v>8</v>
      </c>
      <c r="CF258" s="5">
        <v>30</v>
      </c>
      <c r="CG258" s="5">
        <v>21</v>
      </c>
      <c r="CH258" s="5">
        <v>42</v>
      </c>
      <c r="CI258" s="5">
        <v>15</v>
      </c>
      <c r="CJ258">
        <v>16</v>
      </c>
      <c r="CK258">
        <v>11</v>
      </c>
      <c r="CL258">
        <v>19</v>
      </c>
      <c r="CM258">
        <v>26</v>
      </c>
      <c r="CN258" s="5">
        <v>2.7</v>
      </c>
    </row>
    <row r="259" spans="1:92" x14ac:dyDescent="0.2">
      <c r="A259" t="s">
        <v>18</v>
      </c>
      <c r="B259" t="s">
        <v>59</v>
      </c>
      <c r="C259">
        <v>255</v>
      </c>
      <c r="D259" s="5">
        <v>6</v>
      </c>
      <c r="E259" s="72">
        <v>0</v>
      </c>
      <c r="F259" s="72">
        <f>VLOOKUP(B259,遗传信息!$B:$F,5,FALSE)</f>
        <v>0</v>
      </c>
      <c r="G259" s="72">
        <v>25</v>
      </c>
      <c r="H259" s="5">
        <v>7.4</v>
      </c>
      <c r="I259" s="5">
        <v>6.6989700043360187</v>
      </c>
      <c r="J259" s="5">
        <v>1470</v>
      </c>
      <c r="K259" s="72">
        <v>33.83</v>
      </c>
      <c r="L259" s="5">
        <v>103</v>
      </c>
      <c r="M259" s="5">
        <v>92</v>
      </c>
      <c r="N259" s="5">
        <v>109</v>
      </c>
      <c r="O259" s="5">
        <v>68</v>
      </c>
      <c r="P259" s="5">
        <v>83</v>
      </c>
      <c r="Q259" s="5">
        <v>76</v>
      </c>
      <c r="R259" s="5">
        <v>96</v>
      </c>
      <c r="S259" s="5">
        <v>78</v>
      </c>
      <c r="T259" s="5">
        <v>113</v>
      </c>
      <c r="U259" s="5">
        <v>98</v>
      </c>
      <c r="V259" s="5">
        <v>151</v>
      </c>
      <c r="W259" s="5">
        <v>102</v>
      </c>
      <c r="X259" s="5">
        <v>72</v>
      </c>
      <c r="Y259" s="5">
        <v>67</v>
      </c>
      <c r="Z259" s="5">
        <v>109</v>
      </c>
      <c r="AA259" s="5">
        <v>52</v>
      </c>
      <c r="AB259" s="5">
        <v>20</v>
      </c>
      <c r="AC259" s="5">
        <v>26</v>
      </c>
      <c r="AD259" s="5">
        <v>34</v>
      </c>
      <c r="AE259" s="5">
        <v>23</v>
      </c>
      <c r="AF259" s="5">
        <v>21</v>
      </c>
      <c r="AG259" s="5">
        <v>23</v>
      </c>
      <c r="AH259" s="5">
        <v>26</v>
      </c>
      <c r="AI259" s="5">
        <v>22</v>
      </c>
      <c r="AJ259" s="5">
        <v>22</v>
      </c>
      <c r="AK259" s="5">
        <v>30</v>
      </c>
      <c r="AL259" s="5">
        <v>29</v>
      </c>
      <c r="AM259" s="5">
        <v>28</v>
      </c>
      <c r="AN259" s="5">
        <v>14</v>
      </c>
      <c r="AO259" s="5">
        <v>19</v>
      </c>
      <c r="AP259" s="5">
        <v>23</v>
      </c>
      <c r="AQ259" s="5">
        <v>12</v>
      </c>
      <c r="AR259" s="5">
        <v>21</v>
      </c>
      <c r="AS259" s="5">
        <v>23</v>
      </c>
      <c r="AT259" s="5">
        <v>26</v>
      </c>
      <c r="AU259" s="5">
        <v>13</v>
      </c>
      <c r="AV259" s="5">
        <v>18</v>
      </c>
      <c r="AW259" s="5">
        <v>10</v>
      </c>
      <c r="AX259" s="5">
        <v>22</v>
      </c>
      <c r="AY259" s="5">
        <v>26</v>
      </c>
      <c r="AZ259" s="5">
        <v>18</v>
      </c>
      <c r="BA259" s="5">
        <v>21</v>
      </c>
      <c r="BB259" s="5">
        <v>33</v>
      </c>
      <c r="BC259" s="5">
        <v>24</v>
      </c>
      <c r="BD259" s="5">
        <v>20</v>
      </c>
      <c r="BE259" s="5">
        <v>12</v>
      </c>
      <c r="BF259" s="5">
        <v>30</v>
      </c>
      <c r="BG259" s="5">
        <v>16</v>
      </c>
      <c r="BH259" s="5">
        <v>35</v>
      </c>
      <c r="BI259" s="5">
        <v>21</v>
      </c>
      <c r="BJ259" s="5">
        <v>29</v>
      </c>
      <c r="BK259" s="5">
        <v>28</v>
      </c>
      <c r="BL259" s="5">
        <v>25</v>
      </c>
      <c r="BM259" s="5">
        <v>24</v>
      </c>
      <c r="BN259" s="5">
        <v>27</v>
      </c>
      <c r="BO259" s="5">
        <v>22</v>
      </c>
      <c r="BP259" s="5">
        <v>43</v>
      </c>
      <c r="BQ259" s="5">
        <v>26</v>
      </c>
      <c r="BR259" s="5">
        <v>47</v>
      </c>
      <c r="BS259" s="5">
        <v>35</v>
      </c>
      <c r="BT259" s="5">
        <v>22</v>
      </c>
      <c r="BU259" s="5">
        <v>25</v>
      </c>
      <c r="BV259" s="5">
        <v>37</v>
      </c>
      <c r="BW259" s="5">
        <v>18</v>
      </c>
      <c r="BX259" s="5">
        <v>27</v>
      </c>
      <c r="BY259" s="5">
        <v>22</v>
      </c>
      <c r="BZ259" s="5">
        <v>20</v>
      </c>
      <c r="CA259" s="5">
        <v>3</v>
      </c>
      <c r="CB259" s="5">
        <v>19</v>
      </c>
      <c r="CC259" s="5">
        <v>23</v>
      </c>
      <c r="CD259" s="5">
        <v>21</v>
      </c>
      <c r="CE259" s="5">
        <v>8</v>
      </c>
      <c r="CF259" s="5">
        <v>30</v>
      </c>
      <c r="CG259" s="5">
        <v>21</v>
      </c>
      <c r="CH259" s="5">
        <v>42</v>
      </c>
      <c r="CI259" s="5">
        <v>15</v>
      </c>
      <c r="CJ259">
        <v>16</v>
      </c>
      <c r="CK259">
        <v>11</v>
      </c>
      <c r="CL259">
        <v>19</v>
      </c>
      <c r="CM259">
        <v>26</v>
      </c>
      <c r="CN259" s="5">
        <v>5.12</v>
      </c>
    </row>
    <row r="260" spans="1:92" x14ac:dyDescent="0.2">
      <c r="A260" t="s">
        <v>18</v>
      </c>
      <c r="B260" t="s">
        <v>59</v>
      </c>
      <c r="C260">
        <v>255</v>
      </c>
      <c r="D260" s="5">
        <v>9</v>
      </c>
      <c r="E260" s="72">
        <v>0</v>
      </c>
      <c r="F260" s="72">
        <f>VLOOKUP(B260,遗传信息!$B:$F,5,FALSE)</f>
        <v>0</v>
      </c>
      <c r="G260" s="72">
        <v>25</v>
      </c>
      <c r="H260" s="5">
        <v>7.4</v>
      </c>
      <c r="I260" s="5">
        <v>6.6989700043360187</v>
      </c>
      <c r="J260" s="5">
        <v>1470</v>
      </c>
      <c r="K260" s="72">
        <v>33.83</v>
      </c>
      <c r="L260" s="5">
        <v>103</v>
      </c>
      <c r="M260" s="5">
        <v>92</v>
      </c>
      <c r="N260" s="5">
        <v>109</v>
      </c>
      <c r="O260" s="5">
        <v>68</v>
      </c>
      <c r="P260" s="5">
        <v>83</v>
      </c>
      <c r="Q260" s="5">
        <v>76</v>
      </c>
      <c r="R260" s="5">
        <v>96</v>
      </c>
      <c r="S260" s="5">
        <v>78</v>
      </c>
      <c r="T260" s="5">
        <v>113</v>
      </c>
      <c r="U260" s="5">
        <v>98</v>
      </c>
      <c r="V260" s="5">
        <v>151</v>
      </c>
      <c r="W260" s="5">
        <v>102</v>
      </c>
      <c r="X260" s="5">
        <v>72</v>
      </c>
      <c r="Y260" s="5">
        <v>67</v>
      </c>
      <c r="Z260" s="5">
        <v>109</v>
      </c>
      <c r="AA260" s="5">
        <v>52</v>
      </c>
      <c r="AB260" s="5">
        <v>20</v>
      </c>
      <c r="AC260" s="5">
        <v>26</v>
      </c>
      <c r="AD260" s="5">
        <v>34</v>
      </c>
      <c r="AE260" s="5">
        <v>23</v>
      </c>
      <c r="AF260" s="5">
        <v>21</v>
      </c>
      <c r="AG260" s="5">
        <v>23</v>
      </c>
      <c r="AH260" s="5">
        <v>26</v>
      </c>
      <c r="AI260" s="5">
        <v>22</v>
      </c>
      <c r="AJ260" s="5">
        <v>22</v>
      </c>
      <c r="AK260" s="5">
        <v>30</v>
      </c>
      <c r="AL260" s="5">
        <v>29</v>
      </c>
      <c r="AM260" s="5">
        <v>28</v>
      </c>
      <c r="AN260" s="5">
        <v>14</v>
      </c>
      <c r="AO260" s="5">
        <v>19</v>
      </c>
      <c r="AP260" s="5">
        <v>23</v>
      </c>
      <c r="AQ260" s="5">
        <v>12</v>
      </c>
      <c r="AR260" s="5">
        <v>21</v>
      </c>
      <c r="AS260" s="5">
        <v>23</v>
      </c>
      <c r="AT260" s="5">
        <v>26</v>
      </c>
      <c r="AU260" s="5">
        <v>13</v>
      </c>
      <c r="AV260" s="5">
        <v>18</v>
      </c>
      <c r="AW260" s="5">
        <v>10</v>
      </c>
      <c r="AX260" s="5">
        <v>22</v>
      </c>
      <c r="AY260" s="5">
        <v>26</v>
      </c>
      <c r="AZ260" s="5">
        <v>18</v>
      </c>
      <c r="BA260" s="5">
        <v>21</v>
      </c>
      <c r="BB260" s="5">
        <v>33</v>
      </c>
      <c r="BC260" s="5">
        <v>24</v>
      </c>
      <c r="BD260" s="5">
        <v>20</v>
      </c>
      <c r="BE260" s="5">
        <v>12</v>
      </c>
      <c r="BF260" s="5">
        <v>30</v>
      </c>
      <c r="BG260" s="5">
        <v>16</v>
      </c>
      <c r="BH260" s="5">
        <v>35</v>
      </c>
      <c r="BI260" s="5">
        <v>21</v>
      </c>
      <c r="BJ260" s="5">
        <v>29</v>
      </c>
      <c r="BK260" s="5">
        <v>28</v>
      </c>
      <c r="BL260" s="5">
        <v>25</v>
      </c>
      <c r="BM260" s="5">
        <v>24</v>
      </c>
      <c r="BN260" s="5">
        <v>27</v>
      </c>
      <c r="BO260" s="5">
        <v>22</v>
      </c>
      <c r="BP260" s="5">
        <v>43</v>
      </c>
      <c r="BQ260" s="5">
        <v>26</v>
      </c>
      <c r="BR260" s="5">
        <v>47</v>
      </c>
      <c r="BS260" s="5">
        <v>35</v>
      </c>
      <c r="BT260" s="5">
        <v>22</v>
      </c>
      <c r="BU260" s="5">
        <v>25</v>
      </c>
      <c r="BV260" s="5">
        <v>37</v>
      </c>
      <c r="BW260" s="5">
        <v>18</v>
      </c>
      <c r="BX260" s="5">
        <v>27</v>
      </c>
      <c r="BY260" s="5">
        <v>22</v>
      </c>
      <c r="BZ260" s="5">
        <v>20</v>
      </c>
      <c r="CA260" s="5">
        <v>3</v>
      </c>
      <c r="CB260" s="5">
        <v>19</v>
      </c>
      <c r="CC260" s="5">
        <v>23</v>
      </c>
      <c r="CD260" s="5">
        <v>21</v>
      </c>
      <c r="CE260" s="5">
        <v>8</v>
      </c>
      <c r="CF260" s="5">
        <v>30</v>
      </c>
      <c r="CG260" s="5">
        <v>21</v>
      </c>
      <c r="CH260" s="5">
        <v>42</v>
      </c>
      <c r="CI260" s="5">
        <v>15</v>
      </c>
      <c r="CJ260">
        <v>16</v>
      </c>
      <c r="CK260">
        <v>11</v>
      </c>
      <c r="CL260">
        <v>19</v>
      </c>
      <c r="CM260">
        <v>26</v>
      </c>
      <c r="CN260" s="5">
        <v>5.82</v>
      </c>
    </row>
    <row r="261" spans="1:92" x14ac:dyDescent="0.2">
      <c r="A261" t="s">
        <v>18</v>
      </c>
      <c r="B261" t="s">
        <v>59</v>
      </c>
      <c r="C261">
        <v>265</v>
      </c>
      <c r="D261" s="5">
        <v>3</v>
      </c>
      <c r="E261" s="72">
        <v>0</v>
      </c>
      <c r="F261" s="72">
        <f>VLOOKUP(B261,遗传信息!$B:$F,5,FALSE)</f>
        <v>0</v>
      </c>
      <c r="G261" s="72">
        <v>25</v>
      </c>
      <c r="H261" s="5">
        <v>7.4</v>
      </c>
      <c r="I261" s="5">
        <v>6.6989700043360187</v>
      </c>
      <c r="J261" s="5">
        <v>1470</v>
      </c>
      <c r="K261" s="72">
        <v>33.83</v>
      </c>
      <c r="L261" s="5">
        <v>103</v>
      </c>
      <c r="M261" s="5">
        <v>92</v>
      </c>
      <c r="N261" s="5">
        <v>109</v>
      </c>
      <c r="O261" s="5">
        <v>68</v>
      </c>
      <c r="P261" s="5">
        <v>83</v>
      </c>
      <c r="Q261" s="5">
        <v>76</v>
      </c>
      <c r="R261" s="5">
        <v>96</v>
      </c>
      <c r="S261" s="5">
        <v>78</v>
      </c>
      <c r="T261" s="5">
        <v>113</v>
      </c>
      <c r="U261" s="5">
        <v>98</v>
      </c>
      <c r="V261" s="5">
        <v>151</v>
      </c>
      <c r="W261" s="5">
        <v>102</v>
      </c>
      <c r="X261" s="5">
        <v>72</v>
      </c>
      <c r="Y261" s="5">
        <v>67</v>
      </c>
      <c r="Z261" s="5">
        <v>109</v>
      </c>
      <c r="AA261" s="5">
        <v>52</v>
      </c>
      <c r="AB261" s="5">
        <v>20</v>
      </c>
      <c r="AC261" s="5">
        <v>26</v>
      </c>
      <c r="AD261" s="5">
        <v>34</v>
      </c>
      <c r="AE261" s="5">
        <v>23</v>
      </c>
      <c r="AF261" s="5">
        <v>21</v>
      </c>
      <c r="AG261" s="5">
        <v>23</v>
      </c>
      <c r="AH261" s="5">
        <v>26</v>
      </c>
      <c r="AI261" s="5">
        <v>22</v>
      </c>
      <c r="AJ261" s="5">
        <v>22</v>
      </c>
      <c r="AK261" s="5">
        <v>30</v>
      </c>
      <c r="AL261" s="5">
        <v>29</v>
      </c>
      <c r="AM261" s="5">
        <v>28</v>
      </c>
      <c r="AN261" s="5">
        <v>14</v>
      </c>
      <c r="AO261" s="5">
        <v>19</v>
      </c>
      <c r="AP261" s="5">
        <v>23</v>
      </c>
      <c r="AQ261" s="5">
        <v>12</v>
      </c>
      <c r="AR261" s="5">
        <v>21</v>
      </c>
      <c r="AS261" s="5">
        <v>23</v>
      </c>
      <c r="AT261" s="5">
        <v>26</v>
      </c>
      <c r="AU261" s="5">
        <v>13</v>
      </c>
      <c r="AV261" s="5">
        <v>18</v>
      </c>
      <c r="AW261" s="5">
        <v>10</v>
      </c>
      <c r="AX261" s="5">
        <v>22</v>
      </c>
      <c r="AY261" s="5">
        <v>26</v>
      </c>
      <c r="AZ261" s="5">
        <v>18</v>
      </c>
      <c r="BA261" s="5">
        <v>21</v>
      </c>
      <c r="BB261" s="5">
        <v>33</v>
      </c>
      <c r="BC261" s="5">
        <v>24</v>
      </c>
      <c r="BD261" s="5">
        <v>20</v>
      </c>
      <c r="BE261" s="5">
        <v>12</v>
      </c>
      <c r="BF261" s="5">
        <v>30</v>
      </c>
      <c r="BG261" s="5">
        <v>16</v>
      </c>
      <c r="BH261" s="5">
        <v>35</v>
      </c>
      <c r="BI261" s="5">
        <v>21</v>
      </c>
      <c r="BJ261" s="5">
        <v>29</v>
      </c>
      <c r="BK261" s="5">
        <v>28</v>
      </c>
      <c r="BL261" s="5">
        <v>25</v>
      </c>
      <c r="BM261" s="5">
        <v>24</v>
      </c>
      <c r="BN261" s="5">
        <v>27</v>
      </c>
      <c r="BO261" s="5">
        <v>22</v>
      </c>
      <c r="BP261" s="5">
        <v>43</v>
      </c>
      <c r="BQ261" s="5">
        <v>26</v>
      </c>
      <c r="BR261" s="5">
        <v>47</v>
      </c>
      <c r="BS261" s="5">
        <v>35</v>
      </c>
      <c r="BT261" s="5">
        <v>22</v>
      </c>
      <c r="BU261" s="5">
        <v>25</v>
      </c>
      <c r="BV261" s="5">
        <v>37</v>
      </c>
      <c r="BW261" s="5">
        <v>18</v>
      </c>
      <c r="BX261" s="5">
        <v>27</v>
      </c>
      <c r="BY261" s="5">
        <v>22</v>
      </c>
      <c r="BZ261" s="5">
        <v>20</v>
      </c>
      <c r="CA261" s="5">
        <v>3</v>
      </c>
      <c r="CB261" s="5">
        <v>19</v>
      </c>
      <c r="CC261" s="5">
        <v>23</v>
      </c>
      <c r="CD261" s="5">
        <v>21</v>
      </c>
      <c r="CE261" s="5">
        <v>8</v>
      </c>
      <c r="CF261" s="5">
        <v>30</v>
      </c>
      <c r="CG261" s="5">
        <v>21</v>
      </c>
      <c r="CH261" s="5">
        <v>42</v>
      </c>
      <c r="CI261" s="5">
        <v>15</v>
      </c>
      <c r="CJ261">
        <v>16</v>
      </c>
      <c r="CK261">
        <v>11</v>
      </c>
      <c r="CL261">
        <v>19</v>
      </c>
      <c r="CM261">
        <v>26</v>
      </c>
      <c r="CN261" s="5">
        <v>2.33</v>
      </c>
    </row>
    <row r="262" spans="1:92" x14ac:dyDescent="0.2">
      <c r="A262" t="s">
        <v>18</v>
      </c>
      <c r="B262" t="s">
        <v>59</v>
      </c>
      <c r="C262">
        <v>265</v>
      </c>
      <c r="D262" s="5">
        <v>6</v>
      </c>
      <c r="E262" s="72">
        <v>0</v>
      </c>
      <c r="F262" s="72">
        <f>VLOOKUP(B262,遗传信息!$B:$F,5,FALSE)</f>
        <v>0</v>
      </c>
      <c r="G262" s="72">
        <v>25</v>
      </c>
      <c r="H262" s="5">
        <v>7.4</v>
      </c>
      <c r="I262" s="5">
        <v>6.6989700043360187</v>
      </c>
      <c r="J262" s="5">
        <v>1470</v>
      </c>
      <c r="K262" s="72">
        <v>33.83</v>
      </c>
      <c r="L262" s="5">
        <v>103</v>
      </c>
      <c r="M262" s="5">
        <v>92</v>
      </c>
      <c r="N262" s="5">
        <v>109</v>
      </c>
      <c r="O262" s="5">
        <v>68</v>
      </c>
      <c r="P262" s="5">
        <v>83</v>
      </c>
      <c r="Q262" s="5">
        <v>76</v>
      </c>
      <c r="R262" s="5">
        <v>96</v>
      </c>
      <c r="S262" s="5">
        <v>78</v>
      </c>
      <c r="T262" s="5">
        <v>113</v>
      </c>
      <c r="U262" s="5">
        <v>98</v>
      </c>
      <c r="V262" s="5">
        <v>151</v>
      </c>
      <c r="W262" s="5">
        <v>102</v>
      </c>
      <c r="X262" s="5">
        <v>72</v>
      </c>
      <c r="Y262" s="5">
        <v>67</v>
      </c>
      <c r="Z262" s="5">
        <v>109</v>
      </c>
      <c r="AA262" s="5">
        <v>52</v>
      </c>
      <c r="AB262" s="5">
        <v>20</v>
      </c>
      <c r="AC262" s="5">
        <v>26</v>
      </c>
      <c r="AD262" s="5">
        <v>34</v>
      </c>
      <c r="AE262" s="5">
        <v>23</v>
      </c>
      <c r="AF262" s="5">
        <v>21</v>
      </c>
      <c r="AG262" s="5">
        <v>23</v>
      </c>
      <c r="AH262" s="5">
        <v>26</v>
      </c>
      <c r="AI262" s="5">
        <v>22</v>
      </c>
      <c r="AJ262" s="5">
        <v>22</v>
      </c>
      <c r="AK262" s="5">
        <v>30</v>
      </c>
      <c r="AL262" s="5">
        <v>29</v>
      </c>
      <c r="AM262" s="5">
        <v>28</v>
      </c>
      <c r="AN262" s="5">
        <v>14</v>
      </c>
      <c r="AO262" s="5">
        <v>19</v>
      </c>
      <c r="AP262" s="5">
        <v>23</v>
      </c>
      <c r="AQ262" s="5">
        <v>12</v>
      </c>
      <c r="AR262" s="5">
        <v>21</v>
      </c>
      <c r="AS262" s="5">
        <v>23</v>
      </c>
      <c r="AT262" s="5">
        <v>26</v>
      </c>
      <c r="AU262" s="5">
        <v>13</v>
      </c>
      <c r="AV262" s="5">
        <v>18</v>
      </c>
      <c r="AW262" s="5">
        <v>10</v>
      </c>
      <c r="AX262" s="5">
        <v>22</v>
      </c>
      <c r="AY262" s="5">
        <v>26</v>
      </c>
      <c r="AZ262" s="5">
        <v>18</v>
      </c>
      <c r="BA262" s="5">
        <v>21</v>
      </c>
      <c r="BB262" s="5">
        <v>33</v>
      </c>
      <c r="BC262" s="5">
        <v>24</v>
      </c>
      <c r="BD262" s="5">
        <v>20</v>
      </c>
      <c r="BE262" s="5">
        <v>12</v>
      </c>
      <c r="BF262" s="5">
        <v>30</v>
      </c>
      <c r="BG262" s="5">
        <v>16</v>
      </c>
      <c r="BH262" s="5">
        <v>35</v>
      </c>
      <c r="BI262" s="5">
        <v>21</v>
      </c>
      <c r="BJ262" s="5">
        <v>29</v>
      </c>
      <c r="BK262" s="5">
        <v>28</v>
      </c>
      <c r="BL262" s="5">
        <v>25</v>
      </c>
      <c r="BM262" s="5">
        <v>24</v>
      </c>
      <c r="BN262" s="5">
        <v>27</v>
      </c>
      <c r="BO262" s="5">
        <v>22</v>
      </c>
      <c r="BP262" s="5">
        <v>43</v>
      </c>
      <c r="BQ262" s="5">
        <v>26</v>
      </c>
      <c r="BR262" s="5">
        <v>47</v>
      </c>
      <c r="BS262" s="5">
        <v>35</v>
      </c>
      <c r="BT262" s="5">
        <v>22</v>
      </c>
      <c r="BU262" s="5">
        <v>25</v>
      </c>
      <c r="BV262" s="5">
        <v>37</v>
      </c>
      <c r="BW262" s="5">
        <v>18</v>
      </c>
      <c r="BX262" s="5">
        <v>27</v>
      </c>
      <c r="BY262" s="5">
        <v>22</v>
      </c>
      <c r="BZ262" s="5">
        <v>20</v>
      </c>
      <c r="CA262" s="5">
        <v>3</v>
      </c>
      <c r="CB262" s="5">
        <v>19</v>
      </c>
      <c r="CC262" s="5">
        <v>23</v>
      </c>
      <c r="CD262" s="5">
        <v>21</v>
      </c>
      <c r="CE262" s="5">
        <v>8</v>
      </c>
      <c r="CF262" s="5">
        <v>30</v>
      </c>
      <c r="CG262" s="5">
        <v>21</v>
      </c>
      <c r="CH262" s="5">
        <v>42</v>
      </c>
      <c r="CI262" s="5">
        <v>15</v>
      </c>
      <c r="CJ262">
        <v>16</v>
      </c>
      <c r="CK262">
        <v>11</v>
      </c>
      <c r="CL262">
        <v>19</v>
      </c>
      <c r="CM262">
        <v>26</v>
      </c>
      <c r="CN262" s="5">
        <v>4.3</v>
      </c>
    </row>
    <row r="263" spans="1:92" x14ac:dyDescent="0.2">
      <c r="A263" t="s">
        <v>18</v>
      </c>
      <c r="B263" t="s">
        <v>59</v>
      </c>
      <c r="C263">
        <v>265</v>
      </c>
      <c r="D263" s="5">
        <v>9</v>
      </c>
      <c r="E263" s="72">
        <v>0</v>
      </c>
      <c r="F263" s="72">
        <f>VLOOKUP(B263,遗传信息!$B:$F,5,FALSE)</f>
        <v>0</v>
      </c>
      <c r="G263" s="72">
        <v>25</v>
      </c>
      <c r="H263" s="5">
        <v>7.4</v>
      </c>
      <c r="I263" s="5">
        <v>6.6989700043360187</v>
      </c>
      <c r="J263" s="5">
        <v>1470</v>
      </c>
      <c r="K263" s="72">
        <v>33.83</v>
      </c>
      <c r="L263" s="5">
        <v>103</v>
      </c>
      <c r="M263" s="5">
        <v>92</v>
      </c>
      <c r="N263" s="5">
        <v>109</v>
      </c>
      <c r="O263" s="5">
        <v>68</v>
      </c>
      <c r="P263" s="5">
        <v>83</v>
      </c>
      <c r="Q263" s="5">
        <v>76</v>
      </c>
      <c r="R263" s="5">
        <v>96</v>
      </c>
      <c r="S263" s="5">
        <v>78</v>
      </c>
      <c r="T263" s="5">
        <v>113</v>
      </c>
      <c r="U263" s="5">
        <v>98</v>
      </c>
      <c r="V263" s="5">
        <v>151</v>
      </c>
      <c r="W263" s="5">
        <v>102</v>
      </c>
      <c r="X263" s="5">
        <v>72</v>
      </c>
      <c r="Y263" s="5">
        <v>67</v>
      </c>
      <c r="Z263" s="5">
        <v>109</v>
      </c>
      <c r="AA263" s="5">
        <v>52</v>
      </c>
      <c r="AB263" s="5">
        <v>20</v>
      </c>
      <c r="AC263" s="5">
        <v>26</v>
      </c>
      <c r="AD263" s="5">
        <v>34</v>
      </c>
      <c r="AE263" s="5">
        <v>23</v>
      </c>
      <c r="AF263" s="5">
        <v>21</v>
      </c>
      <c r="AG263" s="5">
        <v>23</v>
      </c>
      <c r="AH263" s="5">
        <v>26</v>
      </c>
      <c r="AI263" s="5">
        <v>22</v>
      </c>
      <c r="AJ263" s="5">
        <v>22</v>
      </c>
      <c r="AK263" s="5">
        <v>30</v>
      </c>
      <c r="AL263" s="5">
        <v>29</v>
      </c>
      <c r="AM263" s="5">
        <v>28</v>
      </c>
      <c r="AN263" s="5">
        <v>14</v>
      </c>
      <c r="AO263" s="5">
        <v>19</v>
      </c>
      <c r="AP263" s="5">
        <v>23</v>
      </c>
      <c r="AQ263" s="5">
        <v>12</v>
      </c>
      <c r="AR263" s="5">
        <v>21</v>
      </c>
      <c r="AS263" s="5">
        <v>23</v>
      </c>
      <c r="AT263" s="5">
        <v>26</v>
      </c>
      <c r="AU263" s="5">
        <v>13</v>
      </c>
      <c r="AV263" s="5">
        <v>18</v>
      </c>
      <c r="AW263" s="5">
        <v>10</v>
      </c>
      <c r="AX263" s="5">
        <v>22</v>
      </c>
      <c r="AY263" s="5">
        <v>26</v>
      </c>
      <c r="AZ263" s="5">
        <v>18</v>
      </c>
      <c r="BA263" s="5">
        <v>21</v>
      </c>
      <c r="BB263" s="5">
        <v>33</v>
      </c>
      <c r="BC263" s="5">
        <v>24</v>
      </c>
      <c r="BD263" s="5">
        <v>20</v>
      </c>
      <c r="BE263" s="5">
        <v>12</v>
      </c>
      <c r="BF263" s="5">
        <v>30</v>
      </c>
      <c r="BG263" s="5">
        <v>16</v>
      </c>
      <c r="BH263" s="5">
        <v>35</v>
      </c>
      <c r="BI263" s="5">
        <v>21</v>
      </c>
      <c r="BJ263" s="5">
        <v>29</v>
      </c>
      <c r="BK263" s="5">
        <v>28</v>
      </c>
      <c r="BL263" s="5">
        <v>25</v>
      </c>
      <c r="BM263" s="5">
        <v>24</v>
      </c>
      <c r="BN263" s="5">
        <v>27</v>
      </c>
      <c r="BO263" s="5">
        <v>22</v>
      </c>
      <c r="BP263" s="5">
        <v>43</v>
      </c>
      <c r="BQ263" s="5">
        <v>26</v>
      </c>
      <c r="BR263" s="5">
        <v>47</v>
      </c>
      <c r="BS263" s="5">
        <v>35</v>
      </c>
      <c r="BT263" s="5">
        <v>22</v>
      </c>
      <c r="BU263" s="5">
        <v>25</v>
      </c>
      <c r="BV263" s="5">
        <v>37</v>
      </c>
      <c r="BW263" s="5">
        <v>18</v>
      </c>
      <c r="BX263" s="5">
        <v>27</v>
      </c>
      <c r="BY263" s="5">
        <v>22</v>
      </c>
      <c r="BZ263" s="5">
        <v>20</v>
      </c>
      <c r="CA263" s="5">
        <v>3</v>
      </c>
      <c r="CB263" s="5">
        <v>19</v>
      </c>
      <c r="CC263" s="5">
        <v>23</v>
      </c>
      <c r="CD263" s="5">
        <v>21</v>
      </c>
      <c r="CE263" s="5">
        <v>8</v>
      </c>
      <c r="CF263" s="5">
        <v>30</v>
      </c>
      <c r="CG263" s="5">
        <v>21</v>
      </c>
      <c r="CH263" s="5">
        <v>42</v>
      </c>
      <c r="CI263" s="5">
        <v>15</v>
      </c>
      <c r="CJ263">
        <v>16</v>
      </c>
      <c r="CK263">
        <v>11</v>
      </c>
      <c r="CL263">
        <v>19</v>
      </c>
      <c r="CM263">
        <v>26</v>
      </c>
      <c r="CN263" s="5">
        <v>5</v>
      </c>
    </row>
    <row r="264" spans="1:92" x14ac:dyDescent="0.2">
      <c r="A264" t="s">
        <v>18</v>
      </c>
      <c r="B264" t="s">
        <v>59</v>
      </c>
      <c r="C264">
        <v>285</v>
      </c>
      <c r="D264" s="5">
        <v>4</v>
      </c>
      <c r="E264" s="72">
        <v>0</v>
      </c>
      <c r="F264" s="72">
        <f>VLOOKUP(B264,遗传信息!$B:$F,5,FALSE)</f>
        <v>0</v>
      </c>
      <c r="G264" s="72">
        <v>25</v>
      </c>
      <c r="H264" s="5">
        <v>7.4</v>
      </c>
      <c r="I264" s="5">
        <v>6.6989700043360187</v>
      </c>
      <c r="J264" s="5">
        <v>1470</v>
      </c>
      <c r="K264" s="72">
        <v>33.83</v>
      </c>
      <c r="L264" s="5">
        <v>103</v>
      </c>
      <c r="M264" s="5">
        <v>92</v>
      </c>
      <c r="N264" s="5">
        <v>109</v>
      </c>
      <c r="O264" s="5">
        <v>68</v>
      </c>
      <c r="P264" s="5">
        <v>83</v>
      </c>
      <c r="Q264" s="5">
        <v>76</v>
      </c>
      <c r="R264" s="5">
        <v>96</v>
      </c>
      <c r="S264" s="5">
        <v>78</v>
      </c>
      <c r="T264" s="5">
        <v>113</v>
      </c>
      <c r="U264" s="5">
        <v>98</v>
      </c>
      <c r="V264" s="5">
        <v>151</v>
      </c>
      <c r="W264" s="5">
        <v>102</v>
      </c>
      <c r="X264" s="5">
        <v>72</v>
      </c>
      <c r="Y264" s="5">
        <v>67</v>
      </c>
      <c r="Z264" s="5">
        <v>109</v>
      </c>
      <c r="AA264" s="5">
        <v>52</v>
      </c>
      <c r="AB264" s="5">
        <v>20</v>
      </c>
      <c r="AC264" s="5">
        <v>26</v>
      </c>
      <c r="AD264" s="5">
        <v>34</v>
      </c>
      <c r="AE264" s="5">
        <v>23</v>
      </c>
      <c r="AF264" s="5">
        <v>21</v>
      </c>
      <c r="AG264" s="5">
        <v>23</v>
      </c>
      <c r="AH264" s="5">
        <v>26</v>
      </c>
      <c r="AI264" s="5">
        <v>22</v>
      </c>
      <c r="AJ264" s="5">
        <v>22</v>
      </c>
      <c r="AK264" s="5">
        <v>30</v>
      </c>
      <c r="AL264" s="5">
        <v>29</v>
      </c>
      <c r="AM264" s="5">
        <v>28</v>
      </c>
      <c r="AN264" s="5">
        <v>14</v>
      </c>
      <c r="AO264" s="5">
        <v>19</v>
      </c>
      <c r="AP264" s="5">
        <v>23</v>
      </c>
      <c r="AQ264" s="5">
        <v>12</v>
      </c>
      <c r="AR264" s="5">
        <v>21</v>
      </c>
      <c r="AS264" s="5">
        <v>23</v>
      </c>
      <c r="AT264" s="5">
        <v>26</v>
      </c>
      <c r="AU264" s="5">
        <v>13</v>
      </c>
      <c r="AV264" s="5">
        <v>18</v>
      </c>
      <c r="AW264" s="5">
        <v>10</v>
      </c>
      <c r="AX264" s="5">
        <v>22</v>
      </c>
      <c r="AY264" s="5">
        <v>26</v>
      </c>
      <c r="AZ264" s="5">
        <v>18</v>
      </c>
      <c r="BA264" s="5">
        <v>21</v>
      </c>
      <c r="BB264" s="5">
        <v>33</v>
      </c>
      <c r="BC264" s="5">
        <v>24</v>
      </c>
      <c r="BD264" s="5">
        <v>20</v>
      </c>
      <c r="BE264" s="5">
        <v>12</v>
      </c>
      <c r="BF264" s="5">
        <v>30</v>
      </c>
      <c r="BG264" s="5">
        <v>16</v>
      </c>
      <c r="BH264" s="5">
        <v>35</v>
      </c>
      <c r="BI264" s="5">
        <v>21</v>
      </c>
      <c r="BJ264" s="5">
        <v>29</v>
      </c>
      <c r="BK264" s="5">
        <v>28</v>
      </c>
      <c r="BL264" s="5">
        <v>25</v>
      </c>
      <c r="BM264" s="5">
        <v>24</v>
      </c>
      <c r="BN264" s="5">
        <v>27</v>
      </c>
      <c r="BO264" s="5">
        <v>22</v>
      </c>
      <c r="BP264" s="5">
        <v>43</v>
      </c>
      <c r="BQ264" s="5">
        <v>26</v>
      </c>
      <c r="BR264" s="5">
        <v>47</v>
      </c>
      <c r="BS264" s="5">
        <v>35</v>
      </c>
      <c r="BT264" s="5">
        <v>22</v>
      </c>
      <c r="BU264" s="5">
        <v>25</v>
      </c>
      <c r="BV264" s="5">
        <v>37</v>
      </c>
      <c r="BW264" s="5">
        <v>18</v>
      </c>
      <c r="BX264" s="5">
        <v>27</v>
      </c>
      <c r="BY264" s="5">
        <v>22</v>
      </c>
      <c r="BZ264" s="5">
        <v>20</v>
      </c>
      <c r="CA264" s="5">
        <v>3</v>
      </c>
      <c r="CB264" s="5">
        <v>19</v>
      </c>
      <c r="CC264" s="5">
        <v>23</v>
      </c>
      <c r="CD264" s="5">
        <v>21</v>
      </c>
      <c r="CE264" s="5">
        <v>8</v>
      </c>
      <c r="CF264" s="5">
        <v>30</v>
      </c>
      <c r="CG264" s="5">
        <v>21</v>
      </c>
      <c r="CH264" s="5">
        <v>42</v>
      </c>
      <c r="CI264" s="5">
        <v>15</v>
      </c>
      <c r="CJ264">
        <v>16</v>
      </c>
      <c r="CK264">
        <v>11</v>
      </c>
      <c r="CL264">
        <v>19</v>
      </c>
      <c r="CM264">
        <v>26</v>
      </c>
      <c r="CN264" s="5">
        <v>1.66</v>
      </c>
    </row>
    <row r="265" spans="1:92" x14ac:dyDescent="0.2">
      <c r="A265" t="s">
        <v>18</v>
      </c>
      <c r="B265" t="s">
        <v>59</v>
      </c>
      <c r="C265">
        <v>285</v>
      </c>
      <c r="D265" s="5">
        <v>6</v>
      </c>
      <c r="E265" s="72">
        <v>0</v>
      </c>
      <c r="F265" s="72">
        <f>VLOOKUP(B265,遗传信息!$B:$F,5,FALSE)</f>
        <v>0</v>
      </c>
      <c r="G265" s="72">
        <v>25</v>
      </c>
      <c r="H265" s="5">
        <v>7.4</v>
      </c>
      <c r="I265" s="5">
        <v>6.6989700043360187</v>
      </c>
      <c r="J265" s="5">
        <v>1470</v>
      </c>
      <c r="K265" s="72">
        <v>33.83</v>
      </c>
      <c r="L265" s="5">
        <v>103</v>
      </c>
      <c r="M265" s="5">
        <v>92</v>
      </c>
      <c r="N265" s="5">
        <v>109</v>
      </c>
      <c r="O265" s="5">
        <v>68</v>
      </c>
      <c r="P265" s="5">
        <v>83</v>
      </c>
      <c r="Q265" s="5">
        <v>76</v>
      </c>
      <c r="R265" s="5">
        <v>96</v>
      </c>
      <c r="S265" s="5">
        <v>78</v>
      </c>
      <c r="T265" s="5">
        <v>113</v>
      </c>
      <c r="U265" s="5">
        <v>98</v>
      </c>
      <c r="V265" s="5">
        <v>151</v>
      </c>
      <c r="W265" s="5">
        <v>102</v>
      </c>
      <c r="X265" s="5">
        <v>72</v>
      </c>
      <c r="Y265" s="5">
        <v>67</v>
      </c>
      <c r="Z265" s="5">
        <v>109</v>
      </c>
      <c r="AA265" s="5">
        <v>52</v>
      </c>
      <c r="AB265" s="5">
        <v>20</v>
      </c>
      <c r="AC265" s="5">
        <v>26</v>
      </c>
      <c r="AD265" s="5">
        <v>34</v>
      </c>
      <c r="AE265" s="5">
        <v>23</v>
      </c>
      <c r="AF265" s="5">
        <v>21</v>
      </c>
      <c r="AG265" s="5">
        <v>23</v>
      </c>
      <c r="AH265" s="5">
        <v>26</v>
      </c>
      <c r="AI265" s="5">
        <v>22</v>
      </c>
      <c r="AJ265" s="5">
        <v>22</v>
      </c>
      <c r="AK265" s="5">
        <v>30</v>
      </c>
      <c r="AL265" s="5">
        <v>29</v>
      </c>
      <c r="AM265" s="5">
        <v>28</v>
      </c>
      <c r="AN265" s="5">
        <v>14</v>
      </c>
      <c r="AO265" s="5">
        <v>19</v>
      </c>
      <c r="AP265" s="5">
        <v>23</v>
      </c>
      <c r="AQ265" s="5">
        <v>12</v>
      </c>
      <c r="AR265" s="5">
        <v>21</v>
      </c>
      <c r="AS265" s="5">
        <v>23</v>
      </c>
      <c r="AT265" s="5">
        <v>26</v>
      </c>
      <c r="AU265" s="5">
        <v>13</v>
      </c>
      <c r="AV265" s="5">
        <v>18</v>
      </c>
      <c r="AW265" s="5">
        <v>10</v>
      </c>
      <c r="AX265" s="5">
        <v>22</v>
      </c>
      <c r="AY265" s="5">
        <v>26</v>
      </c>
      <c r="AZ265" s="5">
        <v>18</v>
      </c>
      <c r="BA265" s="5">
        <v>21</v>
      </c>
      <c r="BB265" s="5">
        <v>33</v>
      </c>
      <c r="BC265" s="5">
        <v>24</v>
      </c>
      <c r="BD265" s="5">
        <v>20</v>
      </c>
      <c r="BE265" s="5">
        <v>12</v>
      </c>
      <c r="BF265" s="5">
        <v>30</v>
      </c>
      <c r="BG265" s="5">
        <v>16</v>
      </c>
      <c r="BH265" s="5">
        <v>35</v>
      </c>
      <c r="BI265" s="5">
        <v>21</v>
      </c>
      <c r="BJ265" s="5">
        <v>29</v>
      </c>
      <c r="BK265" s="5">
        <v>28</v>
      </c>
      <c r="BL265" s="5">
        <v>25</v>
      </c>
      <c r="BM265" s="5">
        <v>24</v>
      </c>
      <c r="BN265" s="5">
        <v>27</v>
      </c>
      <c r="BO265" s="5">
        <v>22</v>
      </c>
      <c r="BP265" s="5">
        <v>43</v>
      </c>
      <c r="BQ265" s="5">
        <v>26</v>
      </c>
      <c r="BR265" s="5">
        <v>47</v>
      </c>
      <c r="BS265" s="5">
        <v>35</v>
      </c>
      <c r="BT265" s="5">
        <v>22</v>
      </c>
      <c r="BU265" s="5">
        <v>25</v>
      </c>
      <c r="BV265" s="5">
        <v>37</v>
      </c>
      <c r="BW265" s="5">
        <v>18</v>
      </c>
      <c r="BX265" s="5">
        <v>27</v>
      </c>
      <c r="BY265" s="5">
        <v>22</v>
      </c>
      <c r="BZ265" s="5">
        <v>20</v>
      </c>
      <c r="CA265" s="5">
        <v>3</v>
      </c>
      <c r="CB265" s="5">
        <v>19</v>
      </c>
      <c r="CC265" s="5">
        <v>23</v>
      </c>
      <c r="CD265" s="5">
        <v>21</v>
      </c>
      <c r="CE265" s="5">
        <v>8</v>
      </c>
      <c r="CF265" s="5">
        <v>30</v>
      </c>
      <c r="CG265" s="5">
        <v>21</v>
      </c>
      <c r="CH265" s="5">
        <v>42</v>
      </c>
      <c r="CI265" s="5">
        <v>15</v>
      </c>
      <c r="CJ265">
        <v>16</v>
      </c>
      <c r="CK265">
        <v>11</v>
      </c>
      <c r="CL265">
        <v>19</v>
      </c>
      <c r="CM265">
        <v>26</v>
      </c>
      <c r="CN265" s="5">
        <v>2.8</v>
      </c>
    </row>
    <row r="266" spans="1:92" x14ac:dyDescent="0.2">
      <c r="A266" t="s">
        <v>18</v>
      </c>
      <c r="B266" t="s">
        <v>59</v>
      </c>
      <c r="C266">
        <v>285</v>
      </c>
      <c r="D266" s="5">
        <v>8</v>
      </c>
      <c r="E266" s="72">
        <v>0</v>
      </c>
      <c r="F266" s="72">
        <f>VLOOKUP(B266,遗传信息!$B:$F,5,FALSE)</f>
        <v>0</v>
      </c>
      <c r="G266" s="72">
        <v>25</v>
      </c>
      <c r="H266" s="5">
        <v>7.4</v>
      </c>
      <c r="I266" s="5">
        <v>6.6989700043360187</v>
      </c>
      <c r="J266" s="5">
        <v>1470</v>
      </c>
      <c r="K266" s="72">
        <v>33.83</v>
      </c>
      <c r="L266" s="5">
        <v>103</v>
      </c>
      <c r="M266" s="5">
        <v>92</v>
      </c>
      <c r="N266" s="5">
        <v>109</v>
      </c>
      <c r="O266" s="5">
        <v>68</v>
      </c>
      <c r="P266" s="5">
        <v>83</v>
      </c>
      <c r="Q266" s="5">
        <v>76</v>
      </c>
      <c r="R266" s="5">
        <v>96</v>
      </c>
      <c r="S266" s="5">
        <v>78</v>
      </c>
      <c r="T266" s="5">
        <v>113</v>
      </c>
      <c r="U266" s="5">
        <v>98</v>
      </c>
      <c r="V266" s="5">
        <v>151</v>
      </c>
      <c r="W266" s="5">
        <v>102</v>
      </c>
      <c r="X266" s="5">
        <v>72</v>
      </c>
      <c r="Y266" s="5">
        <v>67</v>
      </c>
      <c r="Z266" s="5">
        <v>109</v>
      </c>
      <c r="AA266" s="5">
        <v>52</v>
      </c>
      <c r="AB266" s="5">
        <v>20</v>
      </c>
      <c r="AC266" s="5">
        <v>26</v>
      </c>
      <c r="AD266" s="5">
        <v>34</v>
      </c>
      <c r="AE266" s="5">
        <v>23</v>
      </c>
      <c r="AF266" s="5">
        <v>21</v>
      </c>
      <c r="AG266" s="5">
        <v>23</v>
      </c>
      <c r="AH266" s="5">
        <v>26</v>
      </c>
      <c r="AI266" s="5">
        <v>22</v>
      </c>
      <c r="AJ266" s="5">
        <v>22</v>
      </c>
      <c r="AK266" s="5">
        <v>30</v>
      </c>
      <c r="AL266" s="5">
        <v>29</v>
      </c>
      <c r="AM266" s="5">
        <v>28</v>
      </c>
      <c r="AN266" s="5">
        <v>14</v>
      </c>
      <c r="AO266" s="5">
        <v>19</v>
      </c>
      <c r="AP266" s="5">
        <v>23</v>
      </c>
      <c r="AQ266" s="5">
        <v>12</v>
      </c>
      <c r="AR266" s="5">
        <v>21</v>
      </c>
      <c r="AS266" s="5">
        <v>23</v>
      </c>
      <c r="AT266" s="5">
        <v>26</v>
      </c>
      <c r="AU266" s="5">
        <v>13</v>
      </c>
      <c r="AV266" s="5">
        <v>18</v>
      </c>
      <c r="AW266" s="5">
        <v>10</v>
      </c>
      <c r="AX266" s="5">
        <v>22</v>
      </c>
      <c r="AY266" s="5">
        <v>26</v>
      </c>
      <c r="AZ266" s="5">
        <v>18</v>
      </c>
      <c r="BA266" s="5">
        <v>21</v>
      </c>
      <c r="BB266" s="5">
        <v>33</v>
      </c>
      <c r="BC266" s="5">
        <v>24</v>
      </c>
      <c r="BD266" s="5">
        <v>20</v>
      </c>
      <c r="BE266" s="5">
        <v>12</v>
      </c>
      <c r="BF266" s="5">
        <v>30</v>
      </c>
      <c r="BG266" s="5">
        <v>16</v>
      </c>
      <c r="BH266" s="5">
        <v>35</v>
      </c>
      <c r="BI266" s="5">
        <v>21</v>
      </c>
      <c r="BJ266" s="5">
        <v>29</v>
      </c>
      <c r="BK266" s="5">
        <v>28</v>
      </c>
      <c r="BL266" s="5">
        <v>25</v>
      </c>
      <c r="BM266" s="5">
        <v>24</v>
      </c>
      <c r="BN266" s="5">
        <v>27</v>
      </c>
      <c r="BO266" s="5">
        <v>22</v>
      </c>
      <c r="BP266" s="5">
        <v>43</v>
      </c>
      <c r="BQ266" s="5">
        <v>26</v>
      </c>
      <c r="BR266" s="5">
        <v>47</v>
      </c>
      <c r="BS266" s="5">
        <v>35</v>
      </c>
      <c r="BT266" s="5">
        <v>22</v>
      </c>
      <c r="BU266" s="5">
        <v>25</v>
      </c>
      <c r="BV266" s="5">
        <v>37</v>
      </c>
      <c r="BW266" s="5">
        <v>18</v>
      </c>
      <c r="BX266" s="5">
        <v>27</v>
      </c>
      <c r="BY266" s="5">
        <v>22</v>
      </c>
      <c r="BZ266" s="5">
        <v>20</v>
      </c>
      <c r="CA266" s="5">
        <v>3</v>
      </c>
      <c r="CB266" s="5">
        <v>19</v>
      </c>
      <c r="CC266" s="5">
        <v>23</v>
      </c>
      <c r="CD266" s="5">
        <v>21</v>
      </c>
      <c r="CE266" s="5">
        <v>8</v>
      </c>
      <c r="CF266" s="5">
        <v>30</v>
      </c>
      <c r="CG266" s="5">
        <v>21</v>
      </c>
      <c r="CH266" s="5">
        <v>42</v>
      </c>
      <c r="CI266" s="5">
        <v>15</v>
      </c>
      <c r="CJ266">
        <v>16</v>
      </c>
      <c r="CK266">
        <v>11</v>
      </c>
      <c r="CL266">
        <v>19</v>
      </c>
      <c r="CM266">
        <v>26</v>
      </c>
      <c r="CN266" s="5">
        <v>3.85</v>
      </c>
    </row>
    <row r="267" spans="1:92" x14ac:dyDescent="0.2">
      <c r="A267" t="s">
        <v>28</v>
      </c>
      <c r="B267" t="s">
        <v>29</v>
      </c>
      <c r="C267">
        <v>265</v>
      </c>
      <c r="D267" s="5">
        <v>4.0813199999999998</v>
      </c>
      <c r="E267" s="72">
        <v>0</v>
      </c>
      <c r="F267" s="72">
        <f>VLOOKUP(B267,遗传信息!$B:$F,5,FALSE)</f>
        <v>0</v>
      </c>
      <c r="G267" s="72">
        <v>25</v>
      </c>
      <c r="H267" s="5">
        <v>7</v>
      </c>
      <c r="I267" s="5">
        <v>7</v>
      </c>
      <c r="J267" s="5">
        <v>1452</v>
      </c>
      <c r="K267" s="72">
        <v>49.390000000000008</v>
      </c>
      <c r="L267" s="5">
        <v>105</v>
      </c>
      <c r="M267" s="5">
        <v>85</v>
      </c>
      <c r="N267" s="5">
        <v>109</v>
      </c>
      <c r="O267" s="5">
        <v>63</v>
      </c>
      <c r="P267" s="5">
        <v>80</v>
      </c>
      <c r="Q267" s="5">
        <v>78</v>
      </c>
      <c r="R267" s="5">
        <v>96</v>
      </c>
      <c r="S267" s="5">
        <v>75</v>
      </c>
      <c r="T267" s="5">
        <v>115</v>
      </c>
      <c r="U267" s="5">
        <v>106</v>
      </c>
      <c r="V267" s="5">
        <v>147</v>
      </c>
      <c r="W267" s="5">
        <v>93</v>
      </c>
      <c r="X267" s="5">
        <v>63</v>
      </c>
      <c r="Y267" s="5">
        <v>61</v>
      </c>
      <c r="Z267" s="5">
        <v>108</v>
      </c>
      <c r="AA267" s="5">
        <v>57</v>
      </c>
      <c r="AB267" s="5">
        <v>22</v>
      </c>
      <c r="AC267" s="5">
        <v>26</v>
      </c>
      <c r="AD267" s="5">
        <v>34</v>
      </c>
      <c r="AE267" s="5">
        <v>22</v>
      </c>
      <c r="AF267" s="5">
        <v>17</v>
      </c>
      <c r="AG267" s="5">
        <v>22</v>
      </c>
      <c r="AH267" s="5">
        <v>27</v>
      </c>
      <c r="AI267" s="5">
        <v>19</v>
      </c>
      <c r="AJ267" s="5">
        <v>28</v>
      </c>
      <c r="AK267" s="5">
        <v>25</v>
      </c>
      <c r="AL267" s="5">
        <v>30</v>
      </c>
      <c r="AM267" s="5">
        <v>25</v>
      </c>
      <c r="AN267" s="5">
        <v>13</v>
      </c>
      <c r="AO267" s="5">
        <v>13</v>
      </c>
      <c r="AP267" s="5">
        <v>27</v>
      </c>
      <c r="AQ267" s="5">
        <v>10</v>
      </c>
      <c r="AR267" s="5">
        <v>22</v>
      </c>
      <c r="AS267" s="5">
        <v>16</v>
      </c>
      <c r="AT267" s="5">
        <v>25</v>
      </c>
      <c r="AU267" s="5">
        <v>16</v>
      </c>
      <c r="AV267" s="5">
        <v>17</v>
      </c>
      <c r="AW267" s="5">
        <v>15</v>
      </c>
      <c r="AX267" s="5">
        <v>21</v>
      </c>
      <c r="AY267" s="5">
        <v>25</v>
      </c>
      <c r="AZ267" s="5">
        <v>18</v>
      </c>
      <c r="BA267" s="5">
        <v>21</v>
      </c>
      <c r="BB267" s="5">
        <v>35</v>
      </c>
      <c r="BC267" s="5">
        <v>22</v>
      </c>
      <c r="BD267" s="5">
        <v>11</v>
      </c>
      <c r="BE267" s="5">
        <v>16</v>
      </c>
      <c r="BF267" s="5">
        <v>28</v>
      </c>
      <c r="BG267" s="5">
        <v>20</v>
      </c>
      <c r="BH267" s="5">
        <v>36</v>
      </c>
      <c r="BI267" s="5">
        <v>23</v>
      </c>
      <c r="BJ267" s="5">
        <v>33</v>
      </c>
      <c r="BK267" s="5">
        <v>22</v>
      </c>
      <c r="BL267" s="5">
        <v>28</v>
      </c>
      <c r="BM267" s="5">
        <v>26</v>
      </c>
      <c r="BN267" s="5">
        <v>28</v>
      </c>
      <c r="BO267" s="5">
        <v>23</v>
      </c>
      <c r="BP267" s="5">
        <v>42</v>
      </c>
      <c r="BQ267" s="5">
        <v>30</v>
      </c>
      <c r="BR267" s="5">
        <v>46</v>
      </c>
      <c r="BS267" s="5">
        <v>29</v>
      </c>
      <c r="BT267" s="5">
        <v>23</v>
      </c>
      <c r="BU267" s="5">
        <v>22</v>
      </c>
      <c r="BV267" s="5">
        <v>30</v>
      </c>
      <c r="BW267" s="5">
        <v>18</v>
      </c>
      <c r="BX267" s="5">
        <v>25</v>
      </c>
      <c r="BY267" s="5">
        <v>19</v>
      </c>
      <c r="BZ267" s="5">
        <v>16</v>
      </c>
      <c r="CA267" s="5">
        <v>3</v>
      </c>
      <c r="CB267" s="5">
        <v>18</v>
      </c>
      <c r="CC267" s="5">
        <v>22</v>
      </c>
      <c r="CD267" s="5">
        <v>20</v>
      </c>
      <c r="CE267" s="5">
        <v>8</v>
      </c>
      <c r="CF267" s="5">
        <v>27</v>
      </c>
      <c r="CG267" s="5">
        <v>28</v>
      </c>
      <c r="CH267" s="5">
        <v>36</v>
      </c>
      <c r="CI267" s="5">
        <v>17</v>
      </c>
      <c r="CJ267">
        <v>15</v>
      </c>
      <c r="CK267">
        <v>10</v>
      </c>
      <c r="CL267">
        <v>23</v>
      </c>
      <c r="CM267">
        <v>26</v>
      </c>
      <c r="CN267" s="5">
        <v>1.54</v>
      </c>
    </row>
    <row r="268" spans="1:92" x14ac:dyDescent="0.2">
      <c r="A268" t="s">
        <v>28</v>
      </c>
      <c r="B268" t="s">
        <v>29</v>
      </c>
      <c r="C268">
        <v>265</v>
      </c>
      <c r="D268" s="5">
        <v>7.5715000000000003</v>
      </c>
      <c r="E268" s="72">
        <v>0</v>
      </c>
      <c r="F268" s="72">
        <f>VLOOKUP(B268,遗传信息!$B:$F,5,FALSE)</f>
        <v>0</v>
      </c>
      <c r="G268" s="72">
        <v>25</v>
      </c>
      <c r="H268" s="5">
        <v>7</v>
      </c>
      <c r="I268" s="5">
        <v>7</v>
      </c>
      <c r="J268" s="5">
        <v>1452</v>
      </c>
      <c r="K268" s="72">
        <v>49.390000000000008</v>
      </c>
      <c r="L268" s="5">
        <v>105</v>
      </c>
      <c r="M268" s="5">
        <v>85</v>
      </c>
      <c r="N268" s="5">
        <v>109</v>
      </c>
      <c r="O268" s="5">
        <v>63</v>
      </c>
      <c r="P268" s="5">
        <v>80</v>
      </c>
      <c r="Q268" s="5">
        <v>78</v>
      </c>
      <c r="R268" s="5">
        <v>96</v>
      </c>
      <c r="S268" s="5">
        <v>75</v>
      </c>
      <c r="T268" s="5">
        <v>115</v>
      </c>
      <c r="U268" s="5">
        <v>106</v>
      </c>
      <c r="V268" s="5">
        <v>147</v>
      </c>
      <c r="W268" s="5">
        <v>93</v>
      </c>
      <c r="X268" s="5">
        <v>63</v>
      </c>
      <c r="Y268" s="5">
        <v>61</v>
      </c>
      <c r="Z268" s="5">
        <v>108</v>
      </c>
      <c r="AA268" s="5">
        <v>57</v>
      </c>
      <c r="AB268" s="5">
        <v>22</v>
      </c>
      <c r="AC268" s="5">
        <v>26</v>
      </c>
      <c r="AD268" s="5">
        <v>34</v>
      </c>
      <c r="AE268" s="5">
        <v>22</v>
      </c>
      <c r="AF268" s="5">
        <v>17</v>
      </c>
      <c r="AG268" s="5">
        <v>22</v>
      </c>
      <c r="AH268" s="5">
        <v>27</v>
      </c>
      <c r="AI268" s="5">
        <v>19</v>
      </c>
      <c r="AJ268" s="5">
        <v>28</v>
      </c>
      <c r="AK268" s="5">
        <v>25</v>
      </c>
      <c r="AL268" s="5">
        <v>30</v>
      </c>
      <c r="AM268" s="5">
        <v>25</v>
      </c>
      <c r="AN268" s="5">
        <v>13</v>
      </c>
      <c r="AO268" s="5">
        <v>13</v>
      </c>
      <c r="AP268" s="5">
        <v>27</v>
      </c>
      <c r="AQ268" s="5">
        <v>10</v>
      </c>
      <c r="AR268" s="5">
        <v>22</v>
      </c>
      <c r="AS268" s="5">
        <v>16</v>
      </c>
      <c r="AT268" s="5">
        <v>25</v>
      </c>
      <c r="AU268" s="5">
        <v>16</v>
      </c>
      <c r="AV268" s="5">
        <v>17</v>
      </c>
      <c r="AW268" s="5">
        <v>15</v>
      </c>
      <c r="AX268" s="5">
        <v>21</v>
      </c>
      <c r="AY268" s="5">
        <v>25</v>
      </c>
      <c r="AZ268" s="5">
        <v>18</v>
      </c>
      <c r="BA268" s="5">
        <v>21</v>
      </c>
      <c r="BB268" s="5">
        <v>35</v>
      </c>
      <c r="BC268" s="5">
        <v>22</v>
      </c>
      <c r="BD268" s="5">
        <v>11</v>
      </c>
      <c r="BE268" s="5">
        <v>16</v>
      </c>
      <c r="BF268" s="5">
        <v>28</v>
      </c>
      <c r="BG268" s="5">
        <v>20</v>
      </c>
      <c r="BH268" s="5">
        <v>36</v>
      </c>
      <c r="BI268" s="5">
        <v>23</v>
      </c>
      <c r="BJ268" s="5">
        <v>33</v>
      </c>
      <c r="BK268" s="5">
        <v>22</v>
      </c>
      <c r="BL268" s="5">
        <v>28</v>
      </c>
      <c r="BM268" s="5">
        <v>26</v>
      </c>
      <c r="BN268" s="5">
        <v>28</v>
      </c>
      <c r="BO268" s="5">
        <v>23</v>
      </c>
      <c r="BP268" s="5">
        <v>42</v>
      </c>
      <c r="BQ268" s="5">
        <v>30</v>
      </c>
      <c r="BR268" s="5">
        <v>46</v>
      </c>
      <c r="BS268" s="5">
        <v>29</v>
      </c>
      <c r="BT268" s="5">
        <v>23</v>
      </c>
      <c r="BU268" s="5">
        <v>22</v>
      </c>
      <c r="BV268" s="5">
        <v>30</v>
      </c>
      <c r="BW268" s="5">
        <v>18</v>
      </c>
      <c r="BX268" s="5">
        <v>25</v>
      </c>
      <c r="BY268" s="5">
        <v>19</v>
      </c>
      <c r="BZ268" s="5">
        <v>16</v>
      </c>
      <c r="CA268" s="5">
        <v>3</v>
      </c>
      <c r="CB268" s="5">
        <v>18</v>
      </c>
      <c r="CC268" s="5">
        <v>22</v>
      </c>
      <c r="CD268" s="5">
        <v>20</v>
      </c>
      <c r="CE268" s="5">
        <v>8</v>
      </c>
      <c r="CF268" s="5">
        <v>27</v>
      </c>
      <c r="CG268" s="5">
        <v>28</v>
      </c>
      <c r="CH268" s="5">
        <v>36</v>
      </c>
      <c r="CI268" s="5">
        <v>17</v>
      </c>
      <c r="CJ268">
        <v>15</v>
      </c>
      <c r="CK268">
        <v>10</v>
      </c>
      <c r="CL268">
        <v>23</v>
      </c>
      <c r="CM268">
        <v>26</v>
      </c>
      <c r="CN268" s="5">
        <v>3.89</v>
      </c>
    </row>
    <row r="269" spans="1:92" x14ac:dyDescent="0.2">
      <c r="A269" t="s">
        <v>28</v>
      </c>
      <c r="B269" t="s">
        <v>29</v>
      </c>
      <c r="C269">
        <v>265</v>
      </c>
      <c r="D269" s="5">
        <v>11.485099999999999</v>
      </c>
      <c r="E269" s="72">
        <v>0</v>
      </c>
      <c r="F269" s="72">
        <f>VLOOKUP(B269,遗传信息!$B:$F,5,FALSE)</f>
        <v>0</v>
      </c>
      <c r="G269" s="72">
        <v>25</v>
      </c>
      <c r="H269" s="5">
        <v>7</v>
      </c>
      <c r="I269" s="5">
        <v>7</v>
      </c>
      <c r="J269" s="5">
        <v>1452</v>
      </c>
      <c r="K269" s="72">
        <v>49.390000000000008</v>
      </c>
      <c r="L269" s="5">
        <v>105</v>
      </c>
      <c r="M269" s="5">
        <v>85</v>
      </c>
      <c r="N269" s="5">
        <v>109</v>
      </c>
      <c r="O269" s="5">
        <v>63</v>
      </c>
      <c r="P269" s="5">
        <v>80</v>
      </c>
      <c r="Q269" s="5">
        <v>78</v>
      </c>
      <c r="R269" s="5">
        <v>96</v>
      </c>
      <c r="S269" s="5">
        <v>75</v>
      </c>
      <c r="T269" s="5">
        <v>115</v>
      </c>
      <c r="U269" s="5">
        <v>106</v>
      </c>
      <c r="V269" s="5">
        <v>147</v>
      </c>
      <c r="W269" s="5">
        <v>93</v>
      </c>
      <c r="X269" s="5">
        <v>63</v>
      </c>
      <c r="Y269" s="5">
        <v>61</v>
      </c>
      <c r="Z269" s="5">
        <v>108</v>
      </c>
      <c r="AA269" s="5">
        <v>57</v>
      </c>
      <c r="AB269" s="5">
        <v>22</v>
      </c>
      <c r="AC269" s="5">
        <v>26</v>
      </c>
      <c r="AD269" s="5">
        <v>34</v>
      </c>
      <c r="AE269" s="5">
        <v>22</v>
      </c>
      <c r="AF269" s="5">
        <v>17</v>
      </c>
      <c r="AG269" s="5">
        <v>22</v>
      </c>
      <c r="AH269" s="5">
        <v>27</v>
      </c>
      <c r="AI269" s="5">
        <v>19</v>
      </c>
      <c r="AJ269" s="5">
        <v>28</v>
      </c>
      <c r="AK269" s="5">
        <v>25</v>
      </c>
      <c r="AL269" s="5">
        <v>30</v>
      </c>
      <c r="AM269" s="5">
        <v>25</v>
      </c>
      <c r="AN269" s="5">
        <v>13</v>
      </c>
      <c r="AO269" s="5">
        <v>13</v>
      </c>
      <c r="AP269" s="5">
        <v>27</v>
      </c>
      <c r="AQ269" s="5">
        <v>10</v>
      </c>
      <c r="AR269" s="5">
        <v>22</v>
      </c>
      <c r="AS269" s="5">
        <v>16</v>
      </c>
      <c r="AT269" s="5">
        <v>25</v>
      </c>
      <c r="AU269" s="5">
        <v>16</v>
      </c>
      <c r="AV269" s="5">
        <v>17</v>
      </c>
      <c r="AW269" s="5">
        <v>15</v>
      </c>
      <c r="AX269" s="5">
        <v>21</v>
      </c>
      <c r="AY269" s="5">
        <v>25</v>
      </c>
      <c r="AZ269" s="5">
        <v>18</v>
      </c>
      <c r="BA269" s="5">
        <v>21</v>
      </c>
      <c r="BB269" s="5">
        <v>35</v>
      </c>
      <c r="BC269" s="5">
        <v>22</v>
      </c>
      <c r="BD269" s="5">
        <v>11</v>
      </c>
      <c r="BE269" s="5">
        <v>16</v>
      </c>
      <c r="BF269" s="5">
        <v>28</v>
      </c>
      <c r="BG269" s="5">
        <v>20</v>
      </c>
      <c r="BH269" s="5">
        <v>36</v>
      </c>
      <c r="BI269" s="5">
        <v>23</v>
      </c>
      <c r="BJ269" s="5">
        <v>33</v>
      </c>
      <c r="BK269" s="5">
        <v>22</v>
      </c>
      <c r="BL269" s="5">
        <v>28</v>
      </c>
      <c r="BM269" s="5">
        <v>26</v>
      </c>
      <c r="BN269" s="5">
        <v>28</v>
      </c>
      <c r="BO269" s="5">
        <v>23</v>
      </c>
      <c r="BP269" s="5">
        <v>42</v>
      </c>
      <c r="BQ269" s="5">
        <v>30</v>
      </c>
      <c r="BR269" s="5">
        <v>46</v>
      </c>
      <c r="BS269" s="5">
        <v>29</v>
      </c>
      <c r="BT269" s="5">
        <v>23</v>
      </c>
      <c r="BU269" s="5">
        <v>22</v>
      </c>
      <c r="BV269" s="5">
        <v>30</v>
      </c>
      <c r="BW269" s="5">
        <v>18</v>
      </c>
      <c r="BX269" s="5">
        <v>25</v>
      </c>
      <c r="BY269" s="5">
        <v>19</v>
      </c>
      <c r="BZ269" s="5">
        <v>16</v>
      </c>
      <c r="CA269" s="5">
        <v>3</v>
      </c>
      <c r="CB269" s="5">
        <v>18</v>
      </c>
      <c r="CC269" s="5">
        <v>22</v>
      </c>
      <c r="CD269" s="5">
        <v>20</v>
      </c>
      <c r="CE269" s="5">
        <v>8</v>
      </c>
      <c r="CF269" s="5">
        <v>27</v>
      </c>
      <c r="CG269" s="5">
        <v>28</v>
      </c>
      <c r="CH269" s="5">
        <v>36</v>
      </c>
      <c r="CI269" s="5">
        <v>17</v>
      </c>
      <c r="CJ269">
        <v>15</v>
      </c>
      <c r="CK269">
        <v>10</v>
      </c>
      <c r="CL269">
        <v>23</v>
      </c>
      <c r="CM269">
        <v>26</v>
      </c>
      <c r="CN269" s="5">
        <v>5.09</v>
      </c>
    </row>
    <row r="270" spans="1:92" x14ac:dyDescent="0.2">
      <c r="A270" t="s">
        <v>28</v>
      </c>
      <c r="B270" t="s">
        <v>29</v>
      </c>
      <c r="C270">
        <v>265</v>
      </c>
      <c r="D270" s="5">
        <v>14.810700000000001</v>
      </c>
      <c r="E270" s="72">
        <v>0</v>
      </c>
      <c r="F270" s="72">
        <f>VLOOKUP(B270,遗传信息!$B:$F,5,FALSE)</f>
        <v>0</v>
      </c>
      <c r="G270" s="72">
        <v>25</v>
      </c>
      <c r="H270" s="5">
        <v>7</v>
      </c>
      <c r="I270" s="5">
        <v>7</v>
      </c>
      <c r="J270" s="5">
        <v>1452</v>
      </c>
      <c r="K270" s="72">
        <v>49.390000000000008</v>
      </c>
      <c r="L270" s="5">
        <v>105</v>
      </c>
      <c r="M270" s="5">
        <v>85</v>
      </c>
      <c r="N270" s="5">
        <v>109</v>
      </c>
      <c r="O270" s="5">
        <v>63</v>
      </c>
      <c r="P270" s="5">
        <v>80</v>
      </c>
      <c r="Q270" s="5">
        <v>78</v>
      </c>
      <c r="R270" s="5">
        <v>96</v>
      </c>
      <c r="S270" s="5">
        <v>75</v>
      </c>
      <c r="T270" s="5">
        <v>115</v>
      </c>
      <c r="U270" s="5">
        <v>106</v>
      </c>
      <c r="V270" s="5">
        <v>147</v>
      </c>
      <c r="W270" s="5">
        <v>93</v>
      </c>
      <c r="X270" s="5">
        <v>63</v>
      </c>
      <c r="Y270" s="5">
        <v>61</v>
      </c>
      <c r="Z270" s="5">
        <v>108</v>
      </c>
      <c r="AA270" s="5">
        <v>57</v>
      </c>
      <c r="AB270" s="5">
        <v>22</v>
      </c>
      <c r="AC270" s="5">
        <v>26</v>
      </c>
      <c r="AD270" s="5">
        <v>34</v>
      </c>
      <c r="AE270" s="5">
        <v>22</v>
      </c>
      <c r="AF270" s="5">
        <v>17</v>
      </c>
      <c r="AG270" s="5">
        <v>22</v>
      </c>
      <c r="AH270" s="5">
        <v>27</v>
      </c>
      <c r="AI270" s="5">
        <v>19</v>
      </c>
      <c r="AJ270" s="5">
        <v>28</v>
      </c>
      <c r="AK270" s="5">
        <v>25</v>
      </c>
      <c r="AL270" s="5">
        <v>30</v>
      </c>
      <c r="AM270" s="5">
        <v>25</v>
      </c>
      <c r="AN270" s="5">
        <v>13</v>
      </c>
      <c r="AO270" s="5">
        <v>13</v>
      </c>
      <c r="AP270" s="5">
        <v>27</v>
      </c>
      <c r="AQ270" s="5">
        <v>10</v>
      </c>
      <c r="AR270" s="5">
        <v>22</v>
      </c>
      <c r="AS270" s="5">
        <v>16</v>
      </c>
      <c r="AT270" s="5">
        <v>25</v>
      </c>
      <c r="AU270" s="5">
        <v>16</v>
      </c>
      <c r="AV270" s="5">
        <v>17</v>
      </c>
      <c r="AW270" s="5">
        <v>15</v>
      </c>
      <c r="AX270" s="5">
        <v>21</v>
      </c>
      <c r="AY270" s="5">
        <v>25</v>
      </c>
      <c r="AZ270" s="5">
        <v>18</v>
      </c>
      <c r="BA270" s="5">
        <v>21</v>
      </c>
      <c r="BB270" s="5">
        <v>35</v>
      </c>
      <c r="BC270" s="5">
        <v>22</v>
      </c>
      <c r="BD270" s="5">
        <v>11</v>
      </c>
      <c r="BE270" s="5">
        <v>16</v>
      </c>
      <c r="BF270" s="5">
        <v>28</v>
      </c>
      <c r="BG270" s="5">
        <v>20</v>
      </c>
      <c r="BH270" s="5">
        <v>36</v>
      </c>
      <c r="BI270" s="5">
        <v>23</v>
      </c>
      <c r="BJ270" s="5">
        <v>33</v>
      </c>
      <c r="BK270" s="5">
        <v>22</v>
      </c>
      <c r="BL270" s="5">
        <v>28</v>
      </c>
      <c r="BM270" s="5">
        <v>26</v>
      </c>
      <c r="BN270" s="5">
        <v>28</v>
      </c>
      <c r="BO270" s="5">
        <v>23</v>
      </c>
      <c r="BP270" s="5">
        <v>42</v>
      </c>
      <c r="BQ270" s="5">
        <v>30</v>
      </c>
      <c r="BR270" s="5">
        <v>46</v>
      </c>
      <c r="BS270" s="5">
        <v>29</v>
      </c>
      <c r="BT270" s="5">
        <v>23</v>
      </c>
      <c r="BU270" s="5">
        <v>22</v>
      </c>
      <c r="BV270" s="5">
        <v>30</v>
      </c>
      <c r="BW270" s="5">
        <v>18</v>
      </c>
      <c r="BX270" s="5">
        <v>25</v>
      </c>
      <c r="BY270" s="5">
        <v>19</v>
      </c>
      <c r="BZ270" s="5">
        <v>16</v>
      </c>
      <c r="CA270" s="5">
        <v>3</v>
      </c>
      <c r="CB270" s="5">
        <v>18</v>
      </c>
      <c r="CC270" s="5">
        <v>22</v>
      </c>
      <c r="CD270" s="5">
        <v>20</v>
      </c>
      <c r="CE270" s="5">
        <v>8</v>
      </c>
      <c r="CF270" s="5">
        <v>27</v>
      </c>
      <c r="CG270" s="5">
        <v>28</v>
      </c>
      <c r="CH270" s="5">
        <v>36</v>
      </c>
      <c r="CI270" s="5">
        <v>17</v>
      </c>
      <c r="CJ270">
        <v>15</v>
      </c>
      <c r="CK270">
        <v>10</v>
      </c>
      <c r="CL270">
        <v>23</v>
      </c>
      <c r="CM270">
        <v>26</v>
      </c>
      <c r="CN270" s="5">
        <v>5.53</v>
      </c>
    </row>
    <row r="271" spans="1:92" x14ac:dyDescent="0.2">
      <c r="A271" t="s">
        <v>28</v>
      </c>
      <c r="B271" t="s">
        <v>29</v>
      </c>
      <c r="C271">
        <v>265</v>
      </c>
      <c r="D271" s="5">
        <v>22.684000000000001</v>
      </c>
      <c r="E271" s="72">
        <v>0</v>
      </c>
      <c r="F271" s="72">
        <f>VLOOKUP(B271,遗传信息!$B:$F,5,FALSE)</f>
        <v>0</v>
      </c>
      <c r="G271" s="72">
        <v>25</v>
      </c>
      <c r="H271" s="5">
        <v>7</v>
      </c>
      <c r="I271" s="5">
        <v>7</v>
      </c>
      <c r="J271" s="5">
        <v>1452</v>
      </c>
      <c r="K271" s="72">
        <v>49.390000000000008</v>
      </c>
      <c r="L271" s="5">
        <v>105</v>
      </c>
      <c r="M271" s="5">
        <v>85</v>
      </c>
      <c r="N271" s="5">
        <v>109</v>
      </c>
      <c r="O271" s="5">
        <v>63</v>
      </c>
      <c r="P271" s="5">
        <v>80</v>
      </c>
      <c r="Q271" s="5">
        <v>78</v>
      </c>
      <c r="R271" s="5">
        <v>96</v>
      </c>
      <c r="S271" s="5">
        <v>75</v>
      </c>
      <c r="T271" s="5">
        <v>115</v>
      </c>
      <c r="U271" s="5">
        <v>106</v>
      </c>
      <c r="V271" s="5">
        <v>147</v>
      </c>
      <c r="W271" s="5">
        <v>93</v>
      </c>
      <c r="X271" s="5">
        <v>63</v>
      </c>
      <c r="Y271" s="5">
        <v>61</v>
      </c>
      <c r="Z271" s="5">
        <v>108</v>
      </c>
      <c r="AA271" s="5">
        <v>57</v>
      </c>
      <c r="AB271" s="5">
        <v>22</v>
      </c>
      <c r="AC271" s="5">
        <v>26</v>
      </c>
      <c r="AD271" s="5">
        <v>34</v>
      </c>
      <c r="AE271" s="5">
        <v>22</v>
      </c>
      <c r="AF271" s="5">
        <v>17</v>
      </c>
      <c r="AG271" s="5">
        <v>22</v>
      </c>
      <c r="AH271" s="5">
        <v>27</v>
      </c>
      <c r="AI271" s="5">
        <v>19</v>
      </c>
      <c r="AJ271" s="5">
        <v>28</v>
      </c>
      <c r="AK271" s="5">
        <v>25</v>
      </c>
      <c r="AL271" s="5">
        <v>30</v>
      </c>
      <c r="AM271" s="5">
        <v>25</v>
      </c>
      <c r="AN271" s="5">
        <v>13</v>
      </c>
      <c r="AO271" s="5">
        <v>13</v>
      </c>
      <c r="AP271" s="5">
        <v>27</v>
      </c>
      <c r="AQ271" s="5">
        <v>10</v>
      </c>
      <c r="AR271" s="5">
        <v>22</v>
      </c>
      <c r="AS271" s="5">
        <v>16</v>
      </c>
      <c r="AT271" s="5">
        <v>25</v>
      </c>
      <c r="AU271" s="5">
        <v>16</v>
      </c>
      <c r="AV271" s="5">
        <v>17</v>
      </c>
      <c r="AW271" s="5">
        <v>15</v>
      </c>
      <c r="AX271" s="5">
        <v>21</v>
      </c>
      <c r="AY271" s="5">
        <v>25</v>
      </c>
      <c r="AZ271" s="5">
        <v>18</v>
      </c>
      <c r="BA271" s="5">
        <v>21</v>
      </c>
      <c r="BB271" s="5">
        <v>35</v>
      </c>
      <c r="BC271" s="5">
        <v>22</v>
      </c>
      <c r="BD271" s="5">
        <v>11</v>
      </c>
      <c r="BE271" s="5">
        <v>16</v>
      </c>
      <c r="BF271" s="5">
        <v>28</v>
      </c>
      <c r="BG271" s="5">
        <v>20</v>
      </c>
      <c r="BH271" s="5">
        <v>36</v>
      </c>
      <c r="BI271" s="5">
        <v>23</v>
      </c>
      <c r="BJ271" s="5">
        <v>33</v>
      </c>
      <c r="BK271" s="5">
        <v>22</v>
      </c>
      <c r="BL271" s="5">
        <v>28</v>
      </c>
      <c r="BM271" s="5">
        <v>26</v>
      </c>
      <c r="BN271" s="5">
        <v>28</v>
      </c>
      <c r="BO271" s="5">
        <v>23</v>
      </c>
      <c r="BP271" s="5">
        <v>42</v>
      </c>
      <c r="BQ271" s="5">
        <v>30</v>
      </c>
      <c r="BR271" s="5">
        <v>46</v>
      </c>
      <c r="BS271" s="5">
        <v>29</v>
      </c>
      <c r="BT271" s="5">
        <v>23</v>
      </c>
      <c r="BU271" s="5">
        <v>22</v>
      </c>
      <c r="BV271" s="5">
        <v>30</v>
      </c>
      <c r="BW271" s="5">
        <v>18</v>
      </c>
      <c r="BX271" s="5">
        <v>25</v>
      </c>
      <c r="BY271" s="5">
        <v>19</v>
      </c>
      <c r="BZ271" s="5">
        <v>16</v>
      </c>
      <c r="CA271" s="5">
        <v>3</v>
      </c>
      <c r="CB271" s="5">
        <v>18</v>
      </c>
      <c r="CC271" s="5">
        <v>22</v>
      </c>
      <c r="CD271" s="5">
        <v>20</v>
      </c>
      <c r="CE271" s="5">
        <v>8</v>
      </c>
      <c r="CF271" s="5">
        <v>27</v>
      </c>
      <c r="CG271" s="5">
        <v>28</v>
      </c>
      <c r="CH271" s="5">
        <v>36</v>
      </c>
      <c r="CI271" s="5">
        <v>17</v>
      </c>
      <c r="CJ271">
        <v>15</v>
      </c>
      <c r="CK271">
        <v>10</v>
      </c>
      <c r="CL271">
        <v>23</v>
      </c>
      <c r="CM271">
        <v>26</v>
      </c>
      <c r="CN271" s="5">
        <v>5.87</v>
      </c>
    </row>
    <row r="272" spans="1:92" x14ac:dyDescent="0.2">
      <c r="A272" t="s">
        <v>28</v>
      </c>
      <c r="B272" t="s">
        <v>29</v>
      </c>
      <c r="C272">
        <v>280</v>
      </c>
      <c r="D272" s="5">
        <v>3.6833399999999998</v>
      </c>
      <c r="E272" s="72">
        <v>0</v>
      </c>
      <c r="F272" s="72">
        <f>VLOOKUP(B272,遗传信息!$B:$F,5,FALSE)</f>
        <v>0</v>
      </c>
      <c r="G272" s="72">
        <v>25</v>
      </c>
      <c r="H272" s="5">
        <v>7</v>
      </c>
      <c r="I272" s="5">
        <v>7</v>
      </c>
      <c r="J272" s="5">
        <v>1452</v>
      </c>
      <c r="K272" s="72">
        <v>49.390000000000008</v>
      </c>
      <c r="L272" s="5">
        <v>105</v>
      </c>
      <c r="M272" s="5">
        <v>85</v>
      </c>
      <c r="N272" s="5">
        <v>109</v>
      </c>
      <c r="O272" s="5">
        <v>63</v>
      </c>
      <c r="P272" s="5">
        <v>80</v>
      </c>
      <c r="Q272" s="5">
        <v>78</v>
      </c>
      <c r="R272" s="5">
        <v>96</v>
      </c>
      <c r="S272" s="5">
        <v>75</v>
      </c>
      <c r="T272" s="5">
        <v>115</v>
      </c>
      <c r="U272" s="5">
        <v>106</v>
      </c>
      <c r="V272" s="5">
        <v>147</v>
      </c>
      <c r="W272" s="5">
        <v>93</v>
      </c>
      <c r="X272" s="5">
        <v>63</v>
      </c>
      <c r="Y272" s="5">
        <v>61</v>
      </c>
      <c r="Z272" s="5">
        <v>108</v>
      </c>
      <c r="AA272" s="5">
        <v>57</v>
      </c>
      <c r="AB272" s="5">
        <v>22</v>
      </c>
      <c r="AC272" s="5">
        <v>26</v>
      </c>
      <c r="AD272" s="5">
        <v>34</v>
      </c>
      <c r="AE272" s="5">
        <v>22</v>
      </c>
      <c r="AF272" s="5">
        <v>17</v>
      </c>
      <c r="AG272" s="5">
        <v>22</v>
      </c>
      <c r="AH272" s="5">
        <v>27</v>
      </c>
      <c r="AI272" s="5">
        <v>19</v>
      </c>
      <c r="AJ272" s="5">
        <v>28</v>
      </c>
      <c r="AK272" s="5">
        <v>25</v>
      </c>
      <c r="AL272" s="5">
        <v>30</v>
      </c>
      <c r="AM272" s="5">
        <v>25</v>
      </c>
      <c r="AN272" s="5">
        <v>13</v>
      </c>
      <c r="AO272" s="5">
        <v>13</v>
      </c>
      <c r="AP272" s="5">
        <v>27</v>
      </c>
      <c r="AQ272" s="5">
        <v>10</v>
      </c>
      <c r="AR272" s="5">
        <v>22</v>
      </c>
      <c r="AS272" s="5">
        <v>16</v>
      </c>
      <c r="AT272" s="5">
        <v>25</v>
      </c>
      <c r="AU272" s="5">
        <v>16</v>
      </c>
      <c r="AV272" s="5">
        <v>17</v>
      </c>
      <c r="AW272" s="5">
        <v>15</v>
      </c>
      <c r="AX272" s="5">
        <v>21</v>
      </c>
      <c r="AY272" s="5">
        <v>25</v>
      </c>
      <c r="AZ272" s="5">
        <v>18</v>
      </c>
      <c r="BA272" s="5">
        <v>21</v>
      </c>
      <c r="BB272" s="5">
        <v>35</v>
      </c>
      <c r="BC272" s="5">
        <v>22</v>
      </c>
      <c r="BD272" s="5">
        <v>11</v>
      </c>
      <c r="BE272" s="5">
        <v>16</v>
      </c>
      <c r="BF272" s="5">
        <v>28</v>
      </c>
      <c r="BG272" s="5">
        <v>20</v>
      </c>
      <c r="BH272" s="5">
        <v>36</v>
      </c>
      <c r="BI272" s="5">
        <v>23</v>
      </c>
      <c r="BJ272" s="5">
        <v>33</v>
      </c>
      <c r="BK272" s="5">
        <v>22</v>
      </c>
      <c r="BL272" s="5">
        <v>28</v>
      </c>
      <c r="BM272" s="5">
        <v>26</v>
      </c>
      <c r="BN272" s="5">
        <v>28</v>
      </c>
      <c r="BO272" s="5">
        <v>23</v>
      </c>
      <c r="BP272" s="5">
        <v>42</v>
      </c>
      <c r="BQ272" s="5">
        <v>30</v>
      </c>
      <c r="BR272" s="5">
        <v>46</v>
      </c>
      <c r="BS272" s="5">
        <v>29</v>
      </c>
      <c r="BT272" s="5">
        <v>23</v>
      </c>
      <c r="BU272" s="5">
        <v>22</v>
      </c>
      <c r="BV272" s="5">
        <v>30</v>
      </c>
      <c r="BW272" s="5">
        <v>18</v>
      </c>
      <c r="BX272" s="5">
        <v>25</v>
      </c>
      <c r="BY272" s="5">
        <v>19</v>
      </c>
      <c r="BZ272" s="5">
        <v>16</v>
      </c>
      <c r="CA272" s="5">
        <v>3</v>
      </c>
      <c r="CB272" s="5">
        <v>18</v>
      </c>
      <c r="CC272" s="5">
        <v>22</v>
      </c>
      <c r="CD272" s="5">
        <v>20</v>
      </c>
      <c r="CE272" s="5">
        <v>8</v>
      </c>
      <c r="CF272" s="5">
        <v>27</v>
      </c>
      <c r="CG272" s="5">
        <v>28</v>
      </c>
      <c r="CH272" s="5">
        <v>36</v>
      </c>
      <c r="CI272" s="5">
        <v>17</v>
      </c>
      <c r="CJ272">
        <v>15</v>
      </c>
      <c r="CK272">
        <v>10</v>
      </c>
      <c r="CL272">
        <v>23</v>
      </c>
      <c r="CM272">
        <v>26</v>
      </c>
      <c r="CN272" s="5">
        <v>0.52027500000000004</v>
      </c>
    </row>
    <row r="273" spans="1:92" x14ac:dyDescent="0.2">
      <c r="A273" t="s">
        <v>28</v>
      </c>
      <c r="B273" t="s">
        <v>29</v>
      </c>
      <c r="C273">
        <v>280</v>
      </c>
      <c r="D273" s="5">
        <v>7.0502000000000002</v>
      </c>
      <c r="E273" s="72">
        <v>0</v>
      </c>
      <c r="F273" s="72">
        <f>VLOOKUP(B273,遗传信息!$B:$F,5,FALSE)</f>
        <v>0</v>
      </c>
      <c r="G273" s="72">
        <v>25</v>
      </c>
      <c r="H273" s="5">
        <v>7</v>
      </c>
      <c r="I273" s="5">
        <v>7</v>
      </c>
      <c r="J273" s="5">
        <v>1452</v>
      </c>
      <c r="K273" s="72">
        <v>49.390000000000008</v>
      </c>
      <c r="L273" s="5">
        <v>105</v>
      </c>
      <c r="M273" s="5">
        <v>85</v>
      </c>
      <c r="N273" s="5">
        <v>109</v>
      </c>
      <c r="O273" s="5">
        <v>63</v>
      </c>
      <c r="P273" s="5">
        <v>80</v>
      </c>
      <c r="Q273" s="5">
        <v>78</v>
      </c>
      <c r="R273" s="5">
        <v>96</v>
      </c>
      <c r="S273" s="5">
        <v>75</v>
      </c>
      <c r="T273" s="5">
        <v>115</v>
      </c>
      <c r="U273" s="5">
        <v>106</v>
      </c>
      <c r="V273" s="5">
        <v>147</v>
      </c>
      <c r="W273" s="5">
        <v>93</v>
      </c>
      <c r="X273" s="5">
        <v>63</v>
      </c>
      <c r="Y273" s="5">
        <v>61</v>
      </c>
      <c r="Z273" s="5">
        <v>108</v>
      </c>
      <c r="AA273" s="5">
        <v>57</v>
      </c>
      <c r="AB273" s="5">
        <v>22</v>
      </c>
      <c r="AC273" s="5">
        <v>26</v>
      </c>
      <c r="AD273" s="5">
        <v>34</v>
      </c>
      <c r="AE273" s="5">
        <v>22</v>
      </c>
      <c r="AF273" s="5">
        <v>17</v>
      </c>
      <c r="AG273" s="5">
        <v>22</v>
      </c>
      <c r="AH273" s="5">
        <v>27</v>
      </c>
      <c r="AI273" s="5">
        <v>19</v>
      </c>
      <c r="AJ273" s="5">
        <v>28</v>
      </c>
      <c r="AK273" s="5">
        <v>25</v>
      </c>
      <c r="AL273" s="5">
        <v>30</v>
      </c>
      <c r="AM273" s="5">
        <v>25</v>
      </c>
      <c r="AN273" s="5">
        <v>13</v>
      </c>
      <c r="AO273" s="5">
        <v>13</v>
      </c>
      <c r="AP273" s="5">
        <v>27</v>
      </c>
      <c r="AQ273" s="5">
        <v>10</v>
      </c>
      <c r="AR273" s="5">
        <v>22</v>
      </c>
      <c r="AS273" s="5">
        <v>16</v>
      </c>
      <c r="AT273" s="5">
        <v>25</v>
      </c>
      <c r="AU273" s="5">
        <v>16</v>
      </c>
      <c r="AV273" s="5">
        <v>17</v>
      </c>
      <c r="AW273" s="5">
        <v>15</v>
      </c>
      <c r="AX273" s="5">
        <v>21</v>
      </c>
      <c r="AY273" s="5">
        <v>25</v>
      </c>
      <c r="AZ273" s="5">
        <v>18</v>
      </c>
      <c r="BA273" s="5">
        <v>21</v>
      </c>
      <c r="BB273" s="5">
        <v>35</v>
      </c>
      <c r="BC273" s="5">
        <v>22</v>
      </c>
      <c r="BD273" s="5">
        <v>11</v>
      </c>
      <c r="BE273" s="5">
        <v>16</v>
      </c>
      <c r="BF273" s="5">
        <v>28</v>
      </c>
      <c r="BG273" s="5">
        <v>20</v>
      </c>
      <c r="BH273" s="5">
        <v>36</v>
      </c>
      <c r="BI273" s="5">
        <v>23</v>
      </c>
      <c r="BJ273" s="5">
        <v>33</v>
      </c>
      <c r="BK273" s="5">
        <v>22</v>
      </c>
      <c r="BL273" s="5">
        <v>28</v>
      </c>
      <c r="BM273" s="5">
        <v>26</v>
      </c>
      <c r="BN273" s="5">
        <v>28</v>
      </c>
      <c r="BO273" s="5">
        <v>23</v>
      </c>
      <c r="BP273" s="5">
        <v>42</v>
      </c>
      <c r="BQ273" s="5">
        <v>30</v>
      </c>
      <c r="BR273" s="5">
        <v>46</v>
      </c>
      <c r="BS273" s="5">
        <v>29</v>
      </c>
      <c r="BT273" s="5">
        <v>23</v>
      </c>
      <c r="BU273" s="5">
        <v>22</v>
      </c>
      <c r="BV273" s="5">
        <v>30</v>
      </c>
      <c r="BW273" s="5">
        <v>18</v>
      </c>
      <c r="BX273" s="5">
        <v>25</v>
      </c>
      <c r="BY273" s="5">
        <v>19</v>
      </c>
      <c r="BZ273" s="5">
        <v>16</v>
      </c>
      <c r="CA273" s="5">
        <v>3</v>
      </c>
      <c r="CB273" s="5">
        <v>18</v>
      </c>
      <c r="CC273" s="5">
        <v>22</v>
      </c>
      <c r="CD273" s="5">
        <v>20</v>
      </c>
      <c r="CE273" s="5">
        <v>8</v>
      </c>
      <c r="CF273" s="5">
        <v>27</v>
      </c>
      <c r="CG273" s="5">
        <v>28</v>
      </c>
      <c r="CH273" s="5">
        <v>36</v>
      </c>
      <c r="CI273" s="5">
        <v>17</v>
      </c>
      <c r="CJ273">
        <v>15</v>
      </c>
      <c r="CK273">
        <v>10</v>
      </c>
      <c r="CL273">
        <v>23</v>
      </c>
      <c r="CM273">
        <v>26</v>
      </c>
      <c r="CN273" s="5">
        <v>1.3779699999999999</v>
      </c>
    </row>
    <row r="274" spans="1:92" x14ac:dyDescent="0.2">
      <c r="A274" t="s">
        <v>28</v>
      </c>
      <c r="B274" t="s">
        <v>29</v>
      </c>
      <c r="C274">
        <v>280</v>
      </c>
      <c r="D274" s="5">
        <v>11.066800000000001</v>
      </c>
      <c r="E274" s="72">
        <v>0</v>
      </c>
      <c r="F274" s="72">
        <f>VLOOKUP(B274,遗传信息!$B:$F,5,FALSE)</f>
        <v>0</v>
      </c>
      <c r="G274" s="72">
        <v>25</v>
      </c>
      <c r="H274" s="5">
        <v>7</v>
      </c>
      <c r="I274" s="5">
        <v>7</v>
      </c>
      <c r="J274" s="5">
        <v>1452</v>
      </c>
      <c r="K274" s="72">
        <v>49.390000000000008</v>
      </c>
      <c r="L274" s="5">
        <v>105</v>
      </c>
      <c r="M274" s="5">
        <v>85</v>
      </c>
      <c r="N274" s="5">
        <v>109</v>
      </c>
      <c r="O274" s="5">
        <v>63</v>
      </c>
      <c r="P274" s="5">
        <v>80</v>
      </c>
      <c r="Q274" s="5">
        <v>78</v>
      </c>
      <c r="R274" s="5">
        <v>96</v>
      </c>
      <c r="S274" s="5">
        <v>75</v>
      </c>
      <c r="T274" s="5">
        <v>115</v>
      </c>
      <c r="U274" s="5">
        <v>106</v>
      </c>
      <c r="V274" s="5">
        <v>147</v>
      </c>
      <c r="W274" s="5">
        <v>93</v>
      </c>
      <c r="X274" s="5">
        <v>63</v>
      </c>
      <c r="Y274" s="5">
        <v>61</v>
      </c>
      <c r="Z274" s="5">
        <v>108</v>
      </c>
      <c r="AA274" s="5">
        <v>57</v>
      </c>
      <c r="AB274" s="5">
        <v>22</v>
      </c>
      <c r="AC274" s="5">
        <v>26</v>
      </c>
      <c r="AD274" s="5">
        <v>34</v>
      </c>
      <c r="AE274" s="5">
        <v>22</v>
      </c>
      <c r="AF274" s="5">
        <v>17</v>
      </c>
      <c r="AG274" s="5">
        <v>22</v>
      </c>
      <c r="AH274" s="5">
        <v>27</v>
      </c>
      <c r="AI274" s="5">
        <v>19</v>
      </c>
      <c r="AJ274" s="5">
        <v>28</v>
      </c>
      <c r="AK274" s="5">
        <v>25</v>
      </c>
      <c r="AL274" s="5">
        <v>30</v>
      </c>
      <c r="AM274" s="5">
        <v>25</v>
      </c>
      <c r="AN274" s="5">
        <v>13</v>
      </c>
      <c r="AO274" s="5">
        <v>13</v>
      </c>
      <c r="AP274" s="5">
        <v>27</v>
      </c>
      <c r="AQ274" s="5">
        <v>10</v>
      </c>
      <c r="AR274" s="5">
        <v>22</v>
      </c>
      <c r="AS274" s="5">
        <v>16</v>
      </c>
      <c r="AT274" s="5">
        <v>25</v>
      </c>
      <c r="AU274" s="5">
        <v>16</v>
      </c>
      <c r="AV274" s="5">
        <v>17</v>
      </c>
      <c r="AW274" s="5">
        <v>15</v>
      </c>
      <c r="AX274" s="5">
        <v>21</v>
      </c>
      <c r="AY274" s="5">
        <v>25</v>
      </c>
      <c r="AZ274" s="5">
        <v>18</v>
      </c>
      <c r="BA274" s="5">
        <v>21</v>
      </c>
      <c r="BB274" s="5">
        <v>35</v>
      </c>
      <c r="BC274" s="5">
        <v>22</v>
      </c>
      <c r="BD274" s="5">
        <v>11</v>
      </c>
      <c r="BE274" s="5">
        <v>16</v>
      </c>
      <c r="BF274" s="5">
        <v>28</v>
      </c>
      <c r="BG274" s="5">
        <v>20</v>
      </c>
      <c r="BH274" s="5">
        <v>36</v>
      </c>
      <c r="BI274" s="5">
        <v>23</v>
      </c>
      <c r="BJ274" s="5">
        <v>33</v>
      </c>
      <c r="BK274" s="5">
        <v>22</v>
      </c>
      <c r="BL274" s="5">
        <v>28</v>
      </c>
      <c r="BM274" s="5">
        <v>26</v>
      </c>
      <c r="BN274" s="5">
        <v>28</v>
      </c>
      <c r="BO274" s="5">
        <v>23</v>
      </c>
      <c r="BP274" s="5">
        <v>42</v>
      </c>
      <c r="BQ274" s="5">
        <v>30</v>
      </c>
      <c r="BR274" s="5">
        <v>46</v>
      </c>
      <c r="BS274" s="5">
        <v>29</v>
      </c>
      <c r="BT274" s="5">
        <v>23</v>
      </c>
      <c r="BU274" s="5">
        <v>22</v>
      </c>
      <c r="BV274" s="5">
        <v>30</v>
      </c>
      <c r="BW274" s="5">
        <v>18</v>
      </c>
      <c r="BX274" s="5">
        <v>25</v>
      </c>
      <c r="BY274" s="5">
        <v>19</v>
      </c>
      <c r="BZ274" s="5">
        <v>16</v>
      </c>
      <c r="CA274" s="5">
        <v>3</v>
      </c>
      <c r="CB274" s="5">
        <v>18</v>
      </c>
      <c r="CC274" s="5">
        <v>22</v>
      </c>
      <c r="CD274" s="5">
        <v>20</v>
      </c>
      <c r="CE274" s="5">
        <v>8</v>
      </c>
      <c r="CF274" s="5">
        <v>27</v>
      </c>
      <c r="CG274" s="5">
        <v>28</v>
      </c>
      <c r="CH274" s="5">
        <v>36</v>
      </c>
      <c r="CI274" s="5">
        <v>17</v>
      </c>
      <c r="CJ274">
        <v>15</v>
      </c>
      <c r="CK274">
        <v>10</v>
      </c>
      <c r="CL274">
        <v>23</v>
      </c>
      <c r="CM274">
        <v>26</v>
      </c>
      <c r="CN274" s="5">
        <v>3.7034400000000001</v>
      </c>
    </row>
    <row r="275" spans="1:92" x14ac:dyDescent="0.2">
      <c r="A275" t="s">
        <v>28</v>
      </c>
      <c r="B275" t="s">
        <v>29</v>
      </c>
      <c r="C275">
        <v>280</v>
      </c>
      <c r="D275" s="5">
        <v>14.896800000000001</v>
      </c>
      <c r="E275" s="72">
        <v>0</v>
      </c>
      <c r="F275" s="72">
        <f>VLOOKUP(B275,遗传信息!$B:$F,5,FALSE)</f>
        <v>0</v>
      </c>
      <c r="G275" s="72">
        <v>25</v>
      </c>
      <c r="H275" s="5">
        <v>7</v>
      </c>
      <c r="I275" s="5">
        <v>7</v>
      </c>
      <c r="J275" s="5">
        <v>1452</v>
      </c>
      <c r="K275" s="72">
        <v>49.390000000000008</v>
      </c>
      <c r="L275" s="5">
        <v>105</v>
      </c>
      <c r="M275" s="5">
        <v>85</v>
      </c>
      <c r="N275" s="5">
        <v>109</v>
      </c>
      <c r="O275" s="5">
        <v>63</v>
      </c>
      <c r="P275" s="5">
        <v>80</v>
      </c>
      <c r="Q275" s="5">
        <v>78</v>
      </c>
      <c r="R275" s="5">
        <v>96</v>
      </c>
      <c r="S275" s="5">
        <v>75</v>
      </c>
      <c r="T275" s="5">
        <v>115</v>
      </c>
      <c r="U275" s="5">
        <v>106</v>
      </c>
      <c r="V275" s="5">
        <v>147</v>
      </c>
      <c r="W275" s="5">
        <v>93</v>
      </c>
      <c r="X275" s="5">
        <v>63</v>
      </c>
      <c r="Y275" s="5">
        <v>61</v>
      </c>
      <c r="Z275" s="5">
        <v>108</v>
      </c>
      <c r="AA275" s="5">
        <v>57</v>
      </c>
      <c r="AB275" s="5">
        <v>22</v>
      </c>
      <c r="AC275" s="5">
        <v>26</v>
      </c>
      <c r="AD275" s="5">
        <v>34</v>
      </c>
      <c r="AE275" s="5">
        <v>22</v>
      </c>
      <c r="AF275" s="5">
        <v>17</v>
      </c>
      <c r="AG275" s="5">
        <v>22</v>
      </c>
      <c r="AH275" s="5">
        <v>27</v>
      </c>
      <c r="AI275" s="5">
        <v>19</v>
      </c>
      <c r="AJ275" s="5">
        <v>28</v>
      </c>
      <c r="AK275" s="5">
        <v>25</v>
      </c>
      <c r="AL275" s="5">
        <v>30</v>
      </c>
      <c r="AM275" s="5">
        <v>25</v>
      </c>
      <c r="AN275" s="5">
        <v>13</v>
      </c>
      <c r="AO275" s="5">
        <v>13</v>
      </c>
      <c r="AP275" s="5">
        <v>27</v>
      </c>
      <c r="AQ275" s="5">
        <v>10</v>
      </c>
      <c r="AR275" s="5">
        <v>22</v>
      </c>
      <c r="AS275" s="5">
        <v>16</v>
      </c>
      <c r="AT275" s="5">
        <v>25</v>
      </c>
      <c r="AU275" s="5">
        <v>16</v>
      </c>
      <c r="AV275" s="5">
        <v>17</v>
      </c>
      <c r="AW275" s="5">
        <v>15</v>
      </c>
      <c r="AX275" s="5">
        <v>21</v>
      </c>
      <c r="AY275" s="5">
        <v>25</v>
      </c>
      <c r="AZ275" s="5">
        <v>18</v>
      </c>
      <c r="BA275" s="5">
        <v>21</v>
      </c>
      <c r="BB275" s="5">
        <v>35</v>
      </c>
      <c r="BC275" s="5">
        <v>22</v>
      </c>
      <c r="BD275" s="5">
        <v>11</v>
      </c>
      <c r="BE275" s="5">
        <v>16</v>
      </c>
      <c r="BF275" s="5">
        <v>28</v>
      </c>
      <c r="BG275" s="5">
        <v>20</v>
      </c>
      <c r="BH275" s="5">
        <v>36</v>
      </c>
      <c r="BI275" s="5">
        <v>23</v>
      </c>
      <c r="BJ275" s="5">
        <v>33</v>
      </c>
      <c r="BK275" s="5">
        <v>22</v>
      </c>
      <c r="BL275" s="5">
        <v>28</v>
      </c>
      <c r="BM275" s="5">
        <v>26</v>
      </c>
      <c r="BN275" s="5">
        <v>28</v>
      </c>
      <c r="BO275" s="5">
        <v>23</v>
      </c>
      <c r="BP275" s="5">
        <v>42</v>
      </c>
      <c r="BQ275" s="5">
        <v>30</v>
      </c>
      <c r="BR275" s="5">
        <v>46</v>
      </c>
      <c r="BS275" s="5">
        <v>29</v>
      </c>
      <c r="BT275" s="5">
        <v>23</v>
      </c>
      <c r="BU275" s="5">
        <v>22</v>
      </c>
      <c r="BV275" s="5">
        <v>30</v>
      </c>
      <c r="BW275" s="5">
        <v>18</v>
      </c>
      <c r="BX275" s="5">
        <v>25</v>
      </c>
      <c r="BY275" s="5">
        <v>19</v>
      </c>
      <c r="BZ275" s="5">
        <v>16</v>
      </c>
      <c r="CA275" s="5">
        <v>3</v>
      </c>
      <c r="CB275" s="5">
        <v>18</v>
      </c>
      <c r="CC275" s="5">
        <v>22</v>
      </c>
      <c r="CD275" s="5">
        <v>20</v>
      </c>
      <c r="CE275" s="5">
        <v>8</v>
      </c>
      <c r="CF275" s="5">
        <v>27</v>
      </c>
      <c r="CG275" s="5">
        <v>28</v>
      </c>
      <c r="CH275" s="5">
        <v>36</v>
      </c>
      <c r="CI275" s="5">
        <v>17</v>
      </c>
      <c r="CJ275">
        <v>15</v>
      </c>
      <c r="CK275">
        <v>10</v>
      </c>
      <c r="CL275">
        <v>23</v>
      </c>
      <c r="CM275">
        <v>26</v>
      </c>
      <c r="CN275" s="5">
        <v>4.5551500000000003</v>
      </c>
    </row>
    <row r="276" spans="1:92" x14ac:dyDescent="0.2">
      <c r="A276" t="s">
        <v>28</v>
      </c>
      <c r="B276" t="s">
        <v>29</v>
      </c>
      <c r="C276">
        <v>280</v>
      </c>
      <c r="D276" s="5">
        <v>20.7273</v>
      </c>
      <c r="E276" s="72">
        <v>0</v>
      </c>
      <c r="F276" s="72">
        <f>VLOOKUP(B276,遗传信息!$B:$F,5,FALSE)</f>
        <v>0</v>
      </c>
      <c r="G276" s="72">
        <v>25</v>
      </c>
      <c r="H276" s="5">
        <v>7</v>
      </c>
      <c r="I276" s="5">
        <v>7</v>
      </c>
      <c r="J276" s="5">
        <v>1452</v>
      </c>
      <c r="K276" s="72">
        <v>49.390000000000008</v>
      </c>
      <c r="L276" s="5">
        <v>105</v>
      </c>
      <c r="M276" s="5">
        <v>85</v>
      </c>
      <c r="N276" s="5">
        <v>109</v>
      </c>
      <c r="O276" s="5">
        <v>63</v>
      </c>
      <c r="P276" s="5">
        <v>80</v>
      </c>
      <c r="Q276" s="5">
        <v>78</v>
      </c>
      <c r="R276" s="5">
        <v>96</v>
      </c>
      <c r="S276" s="5">
        <v>75</v>
      </c>
      <c r="T276" s="5">
        <v>115</v>
      </c>
      <c r="U276" s="5">
        <v>106</v>
      </c>
      <c r="V276" s="5">
        <v>147</v>
      </c>
      <c r="W276" s="5">
        <v>93</v>
      </c>
      <c r="X276" s="5">
        <v>63</v>
      </c>
      <c r="Y276" s="5">
        <v>61</v>
      </c>
      <c r="Z276" s="5">
        <v>108</v>
      </c>
      <c r="AA276" s="5">
        <v>57</v>
      </c>
      <c r="AB276" s="5">
        <v>22</v>
      </c>
      <c r="AC276" s="5">
        <v>26</v>
      </c>
      <c r="AD276" s="5">
        <v>34</v>
      </c>
      <c r="AE276" s="5">
        <v>22</v>
      </c>
      <c r="AF276" s="5">
        <v>17</v>
      </c>
      <c r="AG276" s="5">
        <v>22</v>
      </c>
      <c r="AH276" s="5">
        <v>27</v>
      </c>
      <c r="AI276" s="5">
        <v>19</v>
      </c>
      <c r="AJ276" s="5">
        <v>28</v>
      </c>
      <c r="AK276" s="5">
        <v>25</v>
      </c>
      <c r="AL276" s="5">
        <v>30</v>
      </c>
      <c r="AM276" s="5">
        <v>25</v>
      </c>
      <c r="AN276" s="5">
        <v>13</v>
      </c>
      <c r="AO276" s="5">
        <v>13</v>
      </c>
      <c r="AP276" s="5">
        <v>27</v>
      </c>
      <c r="AQ276" s="5">
        <v>10</v>
      </c>
      <c r="AR276" s="5">
        <v>22</v>
      </c>
      <c r="AS276" s="5">
        <v>16</v>
      </c>
      <c r="AT276" s="5">
        <v>25</v>
      </c>
      <c r="AU276" s="5">
        <v>16</v>
      </c>
      <c r="AV276" s="5">
        <v>17</v>
      </c>
      <c r="AW276" s="5">
        <v>15</v>
      </c>
      <c r="AX276" s="5">
        <v>21</v>
      </c>
      <c r="AY276" s="5">
        <v>25</v>
      </c>
      <c r="AZ276" s="5">
        <v>18</v>
      </c>
      <c r="BA276" s="5">
        <v>21</v>
      </c>
      <c r="BB276" s="5">
        <v>35</v>
      </c>
      <c r="BC276" s="5">
        <v>22</v>
      </c>
      <c r="BD276" s="5">
        <v>11</v>
      </c>
      <c r="BE276" s="5">
        <v>16</v>
      </c>
      <c r="BF276" s="5">
        <v>28</v>
      </c>
      <c r="BG276" s="5">
        <v>20</v>
      </c>
      <c r="BH276" s="5">
        <v>36</v>
      </c>
      <c r="BI276" s="5">
        <v>23</v>
      </c>
      <c r="BJ276" s="5">
        <v>33</v>
      </c>
      <c r="BK276" s="5">
        <v>22</v>
      </c>
      <c r="BL276" s="5">
        <v>28</v>
      </c>
      <c r="BM276" s="5">
        <v>26</v>
      </c>
      <c r="BN276" s="5">
        <v>28</v>
      </c>
      <c r="BO276" s="5">
        <v>23</v>
      </c>
      <c r="BP276" s="5">
        <v>42</v>
      </c>
      <c r="BQ276" s="5">
        <v>30</v>
      </c>
      <c r="BR276" s="5">
        <v>46</v>
      </c>
      <c r="BS276" s="5">
        <v>29</v>
      </c>
      <c r="BT276" s="5">
        <v>23</v>
      </c>
      <c r="BU276" s="5">
        <v>22</v>
      </c>
      <c r="BV276" s="5">
        <v>30</v>
      </c>
      <c r="BW276" s="5">
        <v>18</v>
      </c>
      <c r="BX276" s="5">
        <v>25</v>
      </c>
      <c r="BY276" s="5">
        <v>19</v>
      </c>
      <c r="BZ276" s="5">
        <v>16</v>
      </c>
      <c r="CA276" s="5">
        <v>3</v>
      </c>
      <c r="CB276" s="5">
        <v>18</v>
      </c>
      <c r="CC276" s="5">
        <v>22</v>
      </c>
      <c r="CD276" s="5">
        <v>20</v>
      </c>
      <c r="CE276" s="5">
        <v>8</v>
      </c>
      <c r="CF276" s="5">
        <v>27</v>
      </c>
      <c r="CG276" s="5">
        <v>28</v>
      </c>
      <c r="CH276" s="5">
        <v>36</v>
      </c>
      <c r="CI276" s="5">
        <v>17</v>
      </c>
      <c r="CJ276">
        <v>15</v>
      </c>
      <c r="CK276">
        <v>10</v>
      </c>
      <c r="CL276">
        <v>23</v>
      </c>
      <c r="CM276">
        <v>26</v>
      </c>
      <c r="CN276" s="5">
        <v>5.25265</v>
      </c>
    </row>
    <row r="277" spans="1:92" x14ac:dyDescent="0.2">
      <c r="A277" t="s">
        <v>28</v>
      </c>
      <c r="B277" t="s">
        <v>29</v>
      </c>
      <c r="C277">
        <v>254</v>
      </c>
      <c r="D277" s="5">
        <v>4.3986499999999999</v>
      </c>
      <c r="E277" s="72">
        <v>0</v>
      </c>
      <c r="F277" s="72">
        <f>VLOOKUP(B277,遗传信息!$B:$F,5,FALSE)</f>
        <v>0</v>
      </c>
      <c r="G277" s="72">
        <v>25</v>
      </c>
      <c r="H277" s="5">
        <v>7</v>
      </c>
      <c r="I277" s="5">
        <v>7</v>
      </c>
      <c r="J277" s="5">
        <v>1452</v>
      </c>
      <c r="K277" s="72">
        <v>49.390000000000008</v>
      </c>
      <c r="L277" s="5">
        <v>105</v>
      </c>
      <c r="M277" s="5">
        <v>85</v>
      </c>
      <c r="N277" s="5">
        <v>109</v>
      </c>
      <c r="O277" s="5">
        <v>63</v>
      </c>
      <c r="P277" s="5">
        <v>80</v>
      </c>
      <c r="Q277" s="5">
        <v>78</v>
      </c>
      <c r="R277" s="5">
        <v>96</v>
      </c>
      <c r="S277" s="5">
        <v>75</v>
      </c>
      <c r="T277" s="5">
        <v>115</v>
      </c>
      <c r="U277" s="5">
        <v>106</v>
      </c>
      <c r="V277" s="5">
        <v>147</v>
      </c>
      <c r="W277" s="5">
        <v>93</v>
      </c>
      <c r="X277" s="5">
        <v>63</v>
      </c>
      <c r="Y277" s="5">
        <v>61</v>
      </c>
      <c r="Z277" s="5">
        <v>108</v>
      </c>
      <c r="AA277" s="5">
        <v>57</v>
      </c>
      <c r="AB277" s="5">
        <v>22</v>
      </c>
      <c r="AC277" s="5">
        <v>26</v>
      </c>
      <c r="AD277" s="5">
        <v>34</v>
      </c>
      <c r="AE277" s="5">
        <v>22</v>
      </c>
      <c r="AF277" s="5">
        <v>17</v>
      </c>
      <c r="AG277" s="5">
        <v>22</v>
      </c>
      <c r="AH277" s="5">
        <v>27</v>
      </c>
      <c r="AI277" s="5">
        <v>19</v>
      </c>
      <c r="AJ277" s="5">
        <v>28</v>
      </c>
      <c r="AK277" s="5">
        <v>25</v>
      </c>
      <c r="AL277" s="5">
        <v>30</v>
      </c>
      <c r="AM277" s="5">
        <v>25</v>
      </c>
      <c r="AN277" s="5">
        <v>13</v>
      </c>
      <c r="AO277" s="5">
        <v>13</v>
      </c>
      <c r="AP277" s="5">
        <v>27</v>
      </c>
      <c r="AQ277" s="5">
        <v>10</v>
      </c>
      <c r="AR277" s="5">
        <v>22</v>
      </c>
      <c r="AS277" s="5">
        <v>16</v>
      </c>
      <c r="AT277" s="5">
        <v>25</v>
      </c>
      <c r="AU277" s="5">
        <v>16</v>
      </c>
      <c r="AV277" s="5">
        <v>17</v>
      </c>
      <c r="AW277" s="5">
        <v>15</v>
      </c>
      <c r="AX277" s="5">
        <v>21</v>
      </c>
      <c r="AY277" s="5">
        <v>25</v>
      </c>
      <c r="AZ277" s="5">
        <v>18</v>
      </c>
      <c r="BA277" s="5">
        <v>21</v>
      </c>
      <c r="BB277" s="5">
        <v>35</v>
      </c>
      <c r="BC277" s="5">
        <v>22</v>
      </c>
      <c r="BD277" s="5">
        <v>11</v>
      </c>
      <c r="BE277" s="5">
        <v>16</v>
      </c>
      <c r="BF277" s="5">
        <v>28</v>
      </c>
      <c r="BG277" s="5">
        <v>20</v>
      </c>
      <c r="BH277" s="5">
        <v>36</v>
      </c>
      <c r="BI277" s="5">
        <v>23</v>
      </c>
      <c r="BJ277" s="5">
        <v>33</v>
      </c>
      <c r="BK277" s="5">
        <v>22</v>
      </c>
      <c r="BL277" s="5">
        <v>28</v>
      </c>
      <c r="BM277" s="5">
        <v>26</v>
      </c>
      <c r="BN277" s="5">
        <v>28</v>
      </c>
      <c r="BO277" s="5">
        <v>23</v>
      </c>
      <c r="BP277" s="5">
        <v>42</v>
      </c>
      <c r="BQ277" s="5">
        <v>30</v>
      </c>
      <c r="BR277" s="5">
        <v>46</v>
      </c>
      <c r="BS277" s="5">
        <v>29</v>
      </c>
      <c r="BT277" s="5">
        <v>23</v>
      </c>
      <c r="BU277" s="5">
        <v>22</v>
      </c>
      <c r="BV277" s="5">
        <v>30</v>
      </c>
      <c r="BW277" s="5">
        <v>18</v>
      </c>
      <c r="BX277" s="5">
        <v>25</v>
      </c>
      <c r="BY277" s="5">
        <v>19</v>
      </c>
      <c r="BZ277" s="5">
        <v>16</v>
      </c>
      <c r="CA277" s="5">
        <v>3</v>
      </c>
      <c r="CB277" s="5">
        <v>18</v>
      </c>
      <c r="CC277" s="5">
        <v>22</v>
      </c>
      <c r="CD277" s="5">
        <v>20</v>
      </c>
      <c r="CE277" s="5">
        <v>8</v>
      </c>
      <c r="CF277" s="5">
        <v>27</v>
      </c>
      <c r="CG277" s="5">
        <v>28</v>
      </c>
      <c r="CH277" s="5">
        <v>36</v>
      </c>
      <c r="CI277" s="5">
        <v>17</v>
      </c>
      <c r="CJ277">
        <v>15</v>
      </c>
      <c r="CK277">
        <v>10</v>
      </c>
      <c r="CL277">
        <v>23</v>
      </c>
      <c r="CM277">
        <v>26</v>
      </c>
      <c r="CN277" s="5">
        <v>0.77467200000000003</v>
      </c>
    </row>
    <row r="278" spans="1:92" x14ac:dyDescent="0.2">
      <c r="A278" t="s">
        <v>28</v>
      </c>
      <c r="B278" t="s">
        <v>29</v>
      </c>
      <c r="C278">
        <v>254</v>
      </c>
      <c r="D278" s="5">
        <v>8.6893899999999995</v>
      </c>
      <c r="E278" s="72">
        <v>0</v>
      </c>
      <c r="F278" s="72">
        <f>VLOOKUP(B278,遗传信息!$B:$F,5,FALSE)</f>
        <v>0</v>
      </c>
      <c r="G278" s="72">
        <v>25</v>
      </c>
      <c r="H278" s="5">
        <v>7</v>
      </c>
      <c r="I278" s="5">
        <v>7</v>
      </c>
      <c r="J278" s="5">
        <v>1452</v>
      </c>
      <c r="K278" s="72">
        <v>49.390000000000008</v>
      </c>
      <c r="L278" s="5">
        <v>105</v>
      </c>
      <c r="M278" s="5">
        <v>85</v>
      </c>
      <c r="N278" s="5">
        <v>109</v>
      </c>
      <c r="O278" s="5">
        <v>63</v>
      </c>
      <c r="P278" s="5">
        <v>80</v>
      </c>
      <c r="Q278" s="5">
        <v>78</v>
      </c>
      <c r="R278" s="5">
        <v>96</v>
      </c>
      <c r="S278" s="5">
        <v>75</v>
      </c>
      <c r="T278" s="5">
        <v>115</v>
      </c>
      <c r="U278" s="5">
        <v>106</v>
      </c>
      <c r="V278" s="5">
        <v>147</v>
      </c>
      <c r="W278" s="5">
        <v>93</v>
      </c>
      <c r="X278" s="5">
        <v>63</v>
      </c>
      <c r="Y278" s="5">
        <v>61</v>
      </c>
      <c r="Z278" s="5">
        <v>108</v>
      </c>
      <c r="AA278" s="5">
        <v>57</v>
      </c>
      <c r="AB278" s="5">
        <v>22</v>
      </c>
      <c r="AC278" s="5">
        <v>26</v>
      </c>
      <c r="AD278" s="5">
        <v>34</v>
      </c>
      <c r="AE278" s="5">
        <v>22</v>
      </c>
      <c r="AF278" s="5">
        <v>17</v>
      </c>
      <c r="AG278" s="5">
        <v>22</v>
      </c>
      <c r="AH278" s="5">
        <v>27</v>
      </c>
      <c r="AI278" s="5">
        <v>19</v>
      </c>
      <c r="AJ278" s="5">
        <v>28</v>
      </c>
      <c r="AK278" s="5">
        <v>25</v>
      </c>
      <c r="AL278" s="5">
        <v>30</v>
      </c>
      <c r="AM278" s="5">
        <v>25</v>
      </c>
      <c r="AN278" s="5">
        <v>13</v>
      </c>
      <c r="AO278" s="5">
        <v>13</v>
      </c>
      <c r="AP278" s="5">
        <v>27</v>
      </c>
      <c r="AQ278" s="5">
        <v>10</v>
      </c>
      <c r="AR278" s="5">
        <v>22</v>
      </c>
      <c r="AS278" s="5">
        <v>16</v>
      </c>
      <c r="AT278" s="5">
        <v>25</v>
      </c>
      <c r="AU278" s="5">
        <v>16</v>
      </c>
      <c r="AV278" s="5">
        <v>17</v>
      </c>
      <c r="AW278" s="5">
        <v>15</v>
      </c>
      <c r="AX278" s="5">
        <v>21</v>
      </c>
      <c r="AY278" s="5">
        <v>25</v>
      </c>
      <c r="AZ278" s="5">
        <v>18</v>
      </c>
      <c r="BA278" s="5">
        <v>21</v>
      </c>
      <c r="BB278" s="5">
        <v>35</v>
      </c>
      <c r="BC278" s="5">
        <v>22</v>
      </c>
      <c r="BD278" s="5">
        <v>11</v>
      </c>
      <c r="BE278" s="5">
        <v>16</v>
      </c>
      <c r="BF278" s="5">
        <v>28</v>
      </c>
      <c r="BG278" s="5">
        <v>20</v>
      </c>
      <c r="BH278" s="5">
        <v>36</v>
      </c>
      <c r="BI278" s="5">
        <v>23</v>
      </c>
      <c r="BJ278" s="5">
        <v>33</v>
      </c>
      <c r="BK278" s="5">
        <v>22</v>
      </c>
      <c r="BL278" s="5">
        <v>28</v>
      </c>
      <c r="BM278" s="5">
        <v>26</v>
      </c>
      <c r="BN278" s="5">
        <v>28</v>
      </c>
      <c r="BO278" s="5">
        <v>23</v>
      </c>
      <c r="BP278" s="5">
        <v>42</v>
      </c>
      <c r="BQ278" s="5">
        <v>30</v>
      </c>
      <c r="BR278" s="5">
        <v>46</v>
      </c>
      <c r="BS278" s="5">
        <v>29</v>
      </c>
      <c r="BT278" s="5">
        <v>23</v>
      </c>
      <c r="BU278" s="5">
        <v>22</v>
      </c>
      <c r="BV278" s="5">
        <v>30</v>
      </c>
      <c r="BW278" s="5">
        <v>18</v>
      </c>
      <c r="BX278" s="5">
        <v>25</v>
      </c>
      <c r="BY278" s="5">
        <v>19</v>
      </c>
      <c r="BZ278" s="5">
        <v>16</v>
      </c>
      <c r="CA278" s="5">
        <v>3</v>
      </c>
      <c r="CB278" s="5">
        <v>18</v>
      </c>
      <c r="CC278" s="5">
        <v>22</v>
      </c>
      <c r="CD278" s="5">
        <v>20</v>
      </c>
      <c r="CE278" s="5">
        <v>8</v>
      </c>
      <c r="CF278" s="5">
        <v>27</v>
      </c>
      <c r="CG278" s="5">
        <v>28</v>
      </c>
      <c r="CH278" s="5">
        <v>36</v>
      </c>
      <c r="CI278" s="5">
        <v>17</v>
      </c>
      <c r="CJ278">
        <v>15</v>
      </c>
      <c r="CK278">
        <v>10</v>
      </c>
      <c r="CL278">
        <v>23</v>
      </c>
      <c r="CM278">
        <v>26</v>
      </c>
      <c r="CN278" s="5">
        <v>2.8692600000000001</v>
      </c>
    </row>
    <row r="279" spans="1:92" x14ac:dyDescent="0.2">
      <c r="A279" t="s">
        <v>28</v>
      </c>
      <c r="B279" t="s">
        <v>29</v>
      </c>
      <c r="C279">
        <v>254</v>
      </c>
      <c r="D279" s="5">
        <v>13.064500000000001</v>
      </c>
      <c r="E279" s="72">
        <v>0</v>
      </c>
      <c r="F279" s="72">
        <f>VLOOKUP(B279,遗传信息!$B:$F,5,FALSE)</f>
        <v>0</v>
      </c>
      <c r="G279" s="72">
        <v>25</v>
      </c>
      <c r="H279" s="5">
        <v>7</v>
      </c>
      <c r="I279" s="5">
        <v>7</v>
      </c>
      <c r="J279" s="5">
        <v>1452</v>
      </c>
      <c r="K279" s="72">
        <v>49.390000000000008</v>
      </c>
      <c r="L279" s="5">
        <v>105</v>
      </c>
      <c r="M279" s="5">
        <v>85</v>
      </c>
      <c r="N279" s="5">
        <v>109</v>
      </c>
      <c r="O279" s="5">
        <v>63</v>
      </c>
      <c r="P279" s="5">
        <v>80</v>
      </c>
      <c r="Q279" s="5">
        <v>78</v>
      </c>
      <c r="R279" s="5">
        <v>96</v>
      </c>
      <c r="S279" s="5">
        <v>75</v>
      </c>
      <c r="T279" s="5">
        <v>115</v>
      </c>
      <c r="U279" s="5">
        <v>106</v>
      </c>
      <c r="V279" s="5">
        <v>147</v>
      </c>
      <c r="W279" s="5">
        <v>93</v>
      </c>
      <c r="X279" s="5">
        <v>63</v>
      </c>
      <c r="Y279" s="5">
        <v>61</v>
      </c>
      <c r="Z279" s="5">
        <v>108</v>
      </c>
      <c r="AA279" s="5">
        <v>57</v>
      </c>
      <c r="AB279" s="5">
        <v>22</v>
      </c>
      <c r="AC279" s="5">
        <v>26</v>
      </c>
      <c r="AD279" s="5">
        <v>34</v>
      </c>
      <c r="AE279" s="5">
        <v>22</v>
      </c>
      <c r="AF279" s="5">
        <v>17</v>
      </c>
      <c r="AG279" s="5">
        <v>22</v>
      </c>
      <c r="AH279" s="5">
        <v>27</v>
      </c>
      <c r="AI279" s="5">
        <v>19</v>
      </c>
      <c r="AJ279" s="5">
        <v>28</v>
      </c>
      <c r="AK279" s="5">
        <v>25</v>
      </c>
      <c r="AL279" s="5">
        <v>30</v>
      </c>
      <c r="AM279" s="5">
        <v>25</v>
      </c>
      <c r="AN279" s="5">
        <v>13</v>
      </c>
      <c r="AO279" s="5">
        <v>13</v>
      </c>
      <c r="AP279" s="5">
        <v>27</v>
      </c>
      <c r="AQ279" s="5">
        <v>10</v>
      </c>
      <c r="AR279" s="5">
        <v>22</v>
      </c>
      <c r="AS279" s="5">
        <v>16</v>
      </c>
      <c r="AT279" s="5">
        <v>25</v>
      </c>
      <c r="AU279" s="5">
        <v>16</v>
      </c>
      <c r="AV279" s="5">
        <v>17</v>
      </c>
      <c r="AW279" s="5">
        <v>15</v>
      </c>
      <c r="AX279" s="5">
        <v>21</v>
      </c>
      <c r="AY279" s="5">
        <v>25</v>
      </c>
      <c r="AZ279" s="5">
        <v>18</v>
      </c>
      <c r="BA279" s="5">
        <v>21</v>
      </c>
      <c r="BB279" s="5">
        <v>35</v>
      </c>
      <c r="BC279" s="5">
        <v>22</v>
      </c>
      <c r="BD279" s="5">
        <v>11</v>
      </c>
      <c r="BE279" s="5">
        <v>16</v>
      </c>
      <c r="BF279" s="5">
        <v>28</v>
      </c>
      <c r="BG279" s="5">
        <v>20</v>
      </c>
      <c r="BH279" s="5">
        <v>36</v>
      </c>
      <c r="BI279" s="5">
        <v>23</v>
      </c>
      <c r="BJ279" s="5">
        <v>33</v>
      </c>
      <c r="BK279" s="5">
        <v>22</v>
      </c>
      <c r="BL279" s="5">
        <v>28</v>
      </c>
      <c r="BM279" s="5">
        <v>26</v>
      </c>
      <c r="BN279" s="5">
        <v>28</v>
      </c>
      <c r="BO279" s="5">
        <v>23</v>
      </c>
      <c r="BP279" s="5">
        <v>42</v>
      </c>
      <c r="BQ279" s="5">
        <v>30</v>
      </c>
      <c r="BR279" s="5">
        <v>46</v>
      </c>
      <c r="BS279" s="5">
        <v>29</v>
      </c>
      <c r="BT279" s="5">
        <v>23</v>
      </c>
      <c r="BU279" s="5">
        <v>22</v>
      </c>
      <c r="BV279" s="5">
        <v>30</v>
      </c>
      <c r="BW279" s="5">
        <v>18</v>
      </c>
      <c r="BX279" s="5">
        <v>25</v>
      </c>
      <c r="BY279" s="5">
        <v>19</v>
      </c>
      <c r="BZ279" s="5">
        <v>16</v>
      </c>
      <c r="CA279" s="5">
        <v>3</v>
      </c>
      <c r="CB279" s="5">
        <v>18</v>
      </c>
      <c r="CC279" s="5">
        <v>22</v>
      </c>
      <c r="CD279" s="5">
        <v>20</v>
      </c>
      <c r="CE279" s="5">
        <v>8</v>
      </c>
      <c r="CF279" s="5">
        <v>27</v>
      </c>
      <c r="CG279" s="5">
        <v>28</v>
      </c>
      <c r="CH279" s="5">
        <v>36</v>
      </c>
      <c r="CI279" s="5">
        <v>17</v>
      </c>
      <c r="CJ279">
        <v>15</v>
      </c>
      <c r="CK279">
        <v>10</v>
      </c>
      <c r="CL279">
        <v>23</v>
      </c>
      <c r="CM279">
        <v>26</v>
      </c>
      <c r="CN279" s="5">
        <v>4.8928099999999999</v>
      </c>
    </row>
    <row r="280" spans="1:92" x14ac:dyDescent="0.2">
      <c r="A280" t="s">
        <v>28</v>
      </c>
      <c r="B280" t="s">
        <v>29</v>
      </c>
      <c r="C280">
        <v>254</v>
      </c>
      <c r="D280" s="5">
        <v>17.357199999999999</v>
      </c>
      <c r="E280" s="72">
        <v>0</v>
      </c>
      <c r="F280" s="72">
        <f>VLOOKUP(B280,遗传信息!$B:$F,5,FALSE)</f>
        <v>0</v>
      </c>
      <c r="G280" s="72">
        <v>25</v>
      </c>
      <c r="H280" s="5">
        <v>7</v>
      </c>
      <c r="I280" s="5">
        <v>7</v>
      </c>
      <c r="J280" s="5">
        <v>1452</v>
      </c>
      <c r="K280" s="72">
        <v>49.390000000000008</v>
      </c>
      <c r="L280" s="5">
        <v>105</v>
      </c>
      <c r="M280" s="5">
        <v>85</v>
      </c>
      <c r="N280" s="5">
        <v>109</v>
      </c>
      <c r="O280" s="5">
        <v>63</v>
      </c>
      <c r="P280" s="5">
        <v>80</v>
      </c>
      <c r="Q280" s="5">
        <v>78</v>
      </c>
      <c r="R280" s="5">
        <v>96</v>
      </c>
      <c r="S280" s="5">
        <v>75</v>
      </c>
      <c r="T280" s="5">
        <v>115</v>
      </c>
      <c r="U280" s="5">
        <v>106</v>
      </c>
      <c r="V280" s="5">
        <v>147</v>
      </c>
      <c r="W280" s="5">
        <v>93</v>
      </c>
      <c r="X280" s="5">
        <v>63</v>
      </c>
      <c r="Y280" s="5">
        <v>61</v>
      </c>
      <c r="Z280" s="5">
        <v>108</v>
      </c>
      <c r="AA280" s="5">
        <v>57</v>
      </c>
      <c r="AB280" s="5">
        <v>22</v>
      </c>
      <c r="AC280" s="5">
        <v>26</v>
      </c>
      <c r="AD280" s="5">
        <v>34</v>
      </c>
      <c r="AE280" s="5">
        <v>22</v>
      </c>
      <c r="AF280" s="5">
        <v>17</v>
      </c>
      <c r="AG280" s="5">
        <v>22</v>
      </c>
      <c r="AH280" s="5">
        <v>27</v>
      </c>
      <c r="AI280" s="5">
        <v>19</v>
      </c>
      <c r="AJ280" s="5">
        <v>28</v>
      </c>
      <c r="AK280" s="5">
        <v>25</v>
      </c>
      <c r="AL280" s="5">
        <v>30</v>
      </c>
      <c r="AM280" s="5">
        <v>25</v>
      </c>
      <c r="AN280" s="5">
        <v>13</v>
      </c>
      <c r="AO280" s="5">
        <v>13</v>
      </c>
      <c r="AP280" s="5">
        <v>27</v>
      </c>
      <c r="AQ280" s="5">
        <v>10</v>
      </c>
      <c r="AR280" s="5">
        <v>22</v>
      </c>
      <c r="AS280" s="5">
        <v>16</v>
      </c>
      <c r="AT280" s="5">
        <v>25</v>
      </c>
      <c r="AU280" s="5">
        <v>16</v>
      </c>
      <c r="AV280" s="5">
        <v>17</v>
      </c>
      <c r="AW280" s="5">
        <v>15</v>
      </c>
      <c r="AX280" s="5">
        <v>21</v>
      </c>
      <c r="AY280" s="5">
        <v>25</v>
      </c>
      <c r="AZ280" s="5">
        <v>18</v>
      </c>
      <c r="BA280" s="5">
        <v>21</v>
      </c>
      <c r="BB280" s="5">
        <v>35</v>
      </c>
      <c r="BC280" s="5">
        <v>22</v>
      </c>
      <c r="BD280" s="5">
        <v>11</v>
      </c>
      <c r="BE280" s="5">
        <v>16</v>
      </c>
      <c r="BF280" s="5">
        <v>28</v>
      </c>
      <c r="BG280" s="5">
        <v>20</v>
      </c>
      <c r="BH280" s="5">
        <v>36</v>
      </c>
      <c r="BI280" s="5">
        <v>23</v>
      </c>
      <c r="BJ280" s="5">
        <v>33</v>
      </c>
      <c r="BK280" s="5">
        <v>22</v>
      </c>
      <c r="BL280" s="5">
        <v>28</v>
      </c>
      <c r="BM280" s="5">
        <v>26</v>
      </c>
      <c r="BN280" s="5">
        <v>28</v>
      </c>
      <c r="BO280" s="5">
        <v>23</v>
      </c>
      <c r="BP280" s="5">
        <v>42</v>
      </c>
      <c r="BQ280" s="5">
        <v>30</v>
      </c>
      <c r="BR280" s="5">
        <v>46</v>
      </c>
      <c r="BS280" s="5">
        <v>29</v>
      </c>
      <c r="BT280" s="5">
        <v>23</v>
      </c>
      <c r="BU280" s="5">
        <v>22</v>
      </c>
      <c r="BV280" s="5">
        <v>30</v>
      </c>
      <c r="BW280" s="5">
        <v>18</v>
      </c>
      <c r="BX280" s="5">
        <v>25</v>
      </c>
      <c r="BY280" s="5">
        <v>19</v>
      </c>
      <c r="BZ280" s="5">
        <v>16</v>
      </c>
      <c r="CA280" s="5">
        <v>3</v>
      </c>
      <c r="CB280" s="5">
        <v>18</v>
      </c>
      <c r="CC280" s="5">
        <v>22</v>
      </c>
      <c r="CD280" s="5">
        <v>20</v>
      </c>
      <c r="CE280" s="5">
        <v>8</v>
      </c>
      <c r="CF280" s="5">
        <v>27</v>
      </c>
      <c r="CG280" s="5">
        <v>28</v>
      </c>
      <c r="CH280" s="5">
        <v>36</v>
      </c>
      <c r="CI280" s="5">
        <v>17</v>
      </c>
      <c r="CJ280">
        <v>15</v>
      </c>
      <c r="CK280">
        <v>10</v>
      </c>
      <c r="CL280">
        <v>23</v>
      </c>
      <c r="CM280">
        <v>26</v>
      </c>
      <c r="CN280" s="5">
        <v>5.9871100000000004</v>
      </c>
    </row>
    <row r="281" spans="1:92" x14ac:dyDescent="0.2">
      <c r="A281" t="s">
        <v>28</v>
      </c>
      <c r="B281" t="s">
        <v>29</v>
      </c>
      <c r="C281">
        <v>254</v>
      </c>
      <c r="D281" s="5">
        <v>23.482500000000002</v>
      </c>
      <c r="E281" s="72">
        <v>0</v>
      </c>
      <c r="F281" s="72">
        <f>VLOOKUP(B281,遗传信息!$B:$F,5,FALSE)</f>
        <v>0</v>
      </c>
      <c r="G281" s="72">
        <v>25</v>
      </c>
      <c r="H281" s="5">
        <v>7</v>
      </c>
      <c r="I281" s="5">
        <v>7</v>
      </c>
      <c r="J281" s="5">
        <v>1452</v>
      </c>
      <c r="K281" s="72">
        <v>49.390000000000008</v>
      </c>
      <c r="L281" s="5">
        <v>105</v>
      </c>
      <c r="M281" s="5">
        <v>85</v>
      </c>
      <c r="N281" s="5">
        <v>109</v>
      </c>
      <c r="O281" s="5">
        <v>63</v>
      </c>
      <c r="P281" s="5">
        <v>80</v>
      </c>
      <c r="Q281" s="5">
        <v>78</v>
      </c>
      <c r="R281" s="5">
        <v>96</v>
      </c>
      <c r="S281" s="5">
        <v>75</v>
      </c>
      <c r="T281" s="5">
        <v>115</v>
      </c>
      <c r="U281" s="5">
        <v>106</v>
      </c>
      <c r="V281" s="5">
        <v>147</v>
      </c>
      <c r="W281" s="5">
        <v>93</v>
      </c>
      <c r="X281" s="5">
        <v>63</v>
      </c>
      <c r="Y281" s="5">
        <v>61</v>
      </c>
      <c r="Z281" s="5">
        <v>108</v>
      </c>
      <c r="AA281" s="5">
        <v>57</v>
      </c>
      <c r="AB281" s="5">
        <v>22</v>
      </c>
      <c r="AC281" s="5">
        <v>26</v>
      </c>
      <c r="AD281" s="5">
        <v>34</v>
      </c>
      <c r="AE281" s="5">
        <v>22</v>
      </c>
      <c r="AF281" s="5">
        <v>17</v>
      </c>
      <c r="AG281" s="5">
        <v>22</v>
      </c>
      <c r="AH281" s="5">
        <v>27</v>
      </c>
      <c r="AI281" s="5">
        <v>19</v>
      </c>
      <c r="AJ281" s="5">
        <v>28</v>
      </c>
      <c r="AK281" s="5">
        <v>25</v>
      </c>
      <c r="AL281" s="5">
        <v>30</v>
      </c>
      <c r="AM281" s="5">
        <v>25</v>
      </c>
      <c r="AN281" s="5">
        <v>13</v>
      </c>
      <c r="AO281" s="5">
        <v>13</v>
      </c>
      <c r="AP281" s="5">
        <v>27</v>
      </c>
      <c r="AQ281" s="5">
        <v>10</v>
      </c>
      <c r="AR281" s="5">
        <v>22</v>
      </c>
      <c r="AS281" s="5">
        <v>16</v>
      </c>
      <c r="AT281" s="5">
        <v>25</v>
      </c>
      <c r="AU281" s="5">
        <v>16</v>
      </c>
      <c r="AV281" s="5">
        <v>17</v>
      </c>
      <c r="AW281" s="5">
        <v>15</v>
      </c>
      <c r="AX281" s="5">
        <v>21</v>
      </c>
      <c r="AY281" s="5">
        <v>25</v>
      </c>
      <c r="AZ281" s="5">
        <v>18</v>
      </c>
      <c r="BA281" s="5">
        <v>21</v>
      </c>
      <c r="BB281" s="5">
        <v>35</v>
      </c>
      <c r="BC281" s="5">
        <v>22</v>
      </c>
      <c r="BD281" s="5">
        <v>11</v>
      </c>
      <c r="BE281" s="5">
        <v>16</v>
      </c>
      <c r="BF281" s="5">
        <v>28</v>
      </c>
      <c r="BG281" s="5">
        <v>20</v>
      </c>
      <c r="BH281" s="5">
        <v>36</v>
      </c>
      <c r="BI281" s="5">
        <v>23</v>
      </c>
      <c r="BJ281" s="5">
        <v>33</v>
      </c>
      <c r="BK281" s="5">
        <v>22</v>
      </c>
      <c r="BL281" s="5">
        <v>28</v>
      </c>
      <c r="BM281" s="5">
        <v>26</v>
      </c>
      <c r="BN281" s="5">
        <v>28</v>
      </c>
      <c r="BO281" s="5">
        <v>23</v>
      </c>
      <c r="BP281" s="5">
        <v>42</v>
      </c>
      <c r="BQ281" s="5">
        <v>30</v>
      </c>
      <c r="BR281" s="5">
        <v>46</v>
      </c>
      <c r="BS281" s="5">
        <v>29</v>
      </c>
      <c r="BT281" s="5">
        <v>23</v>
      </c>
      <c r="BU281" s="5">
        <v>22</v>
      </c>
      <c r="BV281" s="5">
        <v>30</v>
      </c>
      <c r="BW281" s="5">
        <v>18</v>
      </c>
      <c r="BX281" s="5">
        <v>25</v>
      </c>
      <c r="BY281" s="5">
        <v>19</v>
      </c>
      <c r="BZ281" s="5">
        <v>16</v>
      </c>
      <c r="CA281" s="5">
        <v>3</v>
      </c>
      <c r="CB281" s="5">
        <v>18</v>
      </c>
      <c r="CC281" s="5">
        <v>22</v>
      </c>
      <c r="CD281" s="5">
        <v>20</v>
      </c>
      <c r="CE281" s="5">
        <v>8</v>
      </c>
      <c r="CF281" s="5">
        <v>27</v>
      </c>
      <c r="CG281" s="5">
        <v>28</v>
      </c>
      <c r="CH281" s="5">
        <v>36</v>
      </c>
      <c r="CI281" s="5">
        <v>17</v>
      </c>
      <c r="CJ281">
        <v>15</v>
      </c>
      <c r="CK281">
        <v>10</v>
      </c>
      <c r="CL281">
        <v>23</v>
      </c>
      <c r="CM281">
        <v>26</v>
      </c>
      <c r="CN281" s="5">
        <v>6.6727299999999996</v>
      </c>
    </row>
    <row r="282" spans="1:92" x14ac:dyDescent="0.2">
      <c r="A282" t="s">
        <v>28</v>
      </c>
      <c r="B282" t="s">
        <v>29</v>
      </c>
      <c r="C282">
        <v>267</v>
      </c>
      <c r="D282" s="5">
        <v>3.8584299999999998</v>
      </c>
      <c r="E282" s="72">
        <v>0</v>
      </c>
      <c r="F282" s="72">
        <f>VLOOKUP(B282,遗传信息!$B:$F,5,FALSE)</f>
        <v>0</v>
      </c>
      <c r="G282" s="72">
        <v>25</v>
      </c>
      <c r="H282" s="5">
        <v>7</v>
      </c>
      <c r="I282" s="5">
        <v>6</v>
      </c>
      <c r="J282" s="5">
        <v>1452</v>
      </c>
      <c r="K282" s="72">
        <v>49.390000000000008</v>
      </c>
      <c r="L282" s="5">
        <v>105</v>
      </c>
      <c r="M282" s="5">
        <v>85</v>
      </c>
      <c r="N282" s="5">
        <v>109</v>
      </c>
      <c r="O282" s="5">
        <v>63</v>
      </c>
      <c r="P282" s="5">
        <v>80</v>
      </c>
      <c r="Q282" s="5">
        <v>78</v>
      </c>
      <c r="R282" s="5">
        <v>96</v>
      </c>
      <c r="S282" s="5">
        <v>75</v>
      </c>
      <c r="T282" s="5">
        <v>115</v>
      </c>
      <c r="U282" s="5">
        <v>106</v>
      </c>
      <c r="V282" s="5">
        <v>147</v>
      </c>
      <c r="W282" s="5">
        <v>93</v>
      </c>
      <c r="X282" s="5">
        <v>63</v>
      </c>
      <c r="Y282" s="5">
        <v>61</v>
      </c>
      <c r="Z282" s="5">
        <v>108</v>
      </c>
      <c r="AA282" s="5">
        <v>57</v>
      </c>
      <c r="AB282" s="5">
        <v>22</v>
      </c>
      <c r="AC282" s="5">
        <v>26</v>
      </c>
      <c r="AD282" s="5">
        <v>34</v>
      </c>
      <c r="AE282" s="5">
        <v>22</v>
      </c>
      <c r="AF282" s="5">
        <v>17</v>
      </c>
      <c r="AG282" s="5">
        <v>22</v>
      </c>
      <c r="AH282" s="5">
        <v>27</v>
      </c>
      <c r="AI282" s="5">
        <v>19</v>
      </c>
      <c r="AJ282" s="5">
        <v>28</v>
      </c>
      <c r="AK282" s="5">
        <v>25</v>
      </c>
      <c r="AL282" s="5">
        <v>30</v>
      </c>
      <c r="AM282" s="5">
        <v>25</v>
      </c>
      <c r="AN282" s="5">
        <v>13</v>
      </c>
      <c r="AO282" s="5">
        <v>13</v>
      </c>
      <c r="AP282" s="5">
        <v>27</v>
      </c>
      <c r="AQ282" s="5">
        <v>10</v>
      </c>
      <c r="AR282" s="5">
        <v>22</v>
      </c>
      <c r="AS282" s="5">
        <v>16</v>
      </c>
      <c r="AT282" s="5">
        <v>25</v>
      </c>
      <c r="AU282" s="5">
        <v>16</v>
      </c>
      <c r="AV282" s="5">
        <v>17</v>
      </c>
      <c r="AW282" s="5">
        <v>15</v>
      </c>
      <c r="AX282" s="5">
        <v>21</v>
      </c>
      <c r="AY282" s="5">
        <v>25</v>
      </c>
      <c r="AZ282" s="5">
        <v>18</v>
      </c>
      <c r="BA282" s="5">
        <v>21</v>
      </c>
      <c r="BB282" s="5">
        <v>35</v>
      </c>
      <c r="BC282" s="5">
        <v>22</v>
      </c>
      <c r="BD282" s="5">
        <v>11</v>
      </c>
      <c r="BE282" s="5">
        <v>16</v>
      </c>
      <c r="BF282" s="5">
        <v>28</v>
      </c>
      <c r="BG282" s="5">
        <v>20</v>
      </c>
      <c r="BH282" s="5">
        <v>36</v>
      </c>
      <c r="BI282" s="5">
        <v>23</v>
      </c>
      <c r="BJ282" s="5">
        <v>33</v>
      </c>
      <c r="BK282" s="5">
        <v>22</v>
      </c>
      <c r="BL282" s="5">
        <v>28</v>
      </c>
      <c r="BM282" s="5">
        <v>26</v>
      </c>
      <c r="BN282" s="5">
        <v>28</v>
      </c>
      <c r="BO282" s="5">
        <v>23</v>
      </c>
      <c r="BP282" s="5">
        <v>42</v>
      </c>
      <c r="BQ282" s="5">
        <v>30</v>
      </c>
      <c r="BR282" s="5">
        <v>46</v>
      </c>
      <c r="BS282" s="5">
        <v>29</v>
      </c>
      <c r="BT282" s="5">
        <v>23</v>
      </c>
      <c r="BU282" s="5">
        <v>22</v>
      </c>
      <c r="BV282" s="5">
        <v>30</v>
      </c>
      <c r="BW282" s="5">
        <v>18</v>
      </c>
      <c r="BX282" s="5">
        <v>25</v>
      </c>
      <c r="BY282" s="5">
        <v>19</v>
      </c>
      <c r="BZ282" s="5">
        <v>16</v>
      </c>
      <c r="CA282" s="5">
        <v>3</v>
      </c>
      <c r="CB282" s="5">
        <v>18</v>
      </c>
      <c r="CC282" s="5">
        <v>22</v>
      </c>
      <c r="CD282" s="5">
        <v>20</v>
      </c>
      <c r="CE282" s="5">
        <v>8</v>
      </c>
      <c r="CF282" s="5">
        <v>27</v>
      </c>
      <c r="CG282" s="5">
        <v>28</v>
      </c>
      <c r="CH282" s="5">
        <v>36</v>
      </c>
      <c r="CI282" s="5">
        <v>17</v>
      </c>
      <c r="CJ282">
        <v>15</v>
      </c>
      <c r="CK282">
        <v>10</v>
      </c>
      <c r="CL282">
        <v>23</v>
      </c>
      <c r="CM282">
        <v>26</v>
      </c>
      <c r="CN282" s="5">
        <v>0.83907299999999996</v>
      </c>
    </row>
    <row r="283" spans="1:92" x14ac:dyDescent="0.2">
      <c r="A283" t="s">
        <v>28</v>
      </c>
      <c r="B283" t="s">
        <v>29</v>
      </c>
      <c r="C283">
        <v>267</v>
      </c>
      <c r="D283" s="5">
        <v>7.6932499999999999</v>
      </c>
      <c r="E283" s="72">
        <v>0</v>
      </c>
      <c r="F283" s="72">
        <f>VLOOKUP(B283,遗传信息!$B:$F,5,FALSE)</f>
        <v>0</v>
      </c>
      <c r="G283" s="72">
        <v>25</v>
      </c>
      <c r="H283" s="5">
        <v>7</v>
      </c>
      <c r="I283" s="5">
        <v>6</v>
      </c>
      <c r="J283" s="5">
        <v>1452</v>
      </c>
      <c r="K283" s="72">
        <v>49.390000000000008</v>
      </c>
      <c r="L283" s="5">
        <v>105</v>
      </c>
      <c r="M283" s="5">
        <v>85</v>
      </c>
      <c r="N283" s="5">
        <v>109</v>
      </c>
      <c r="O283" s="5">
        <v>63</v>
      </c>
      <c r="P283" s="5">
        <v>80</v>
      </c>
      <c r="Q283" s="5">
        <v>78</v>
      </c>
      <c r="R283" s="5">
        <v>96</v>
      </c>
      <c r="S283" s="5">
        <v>75</v>
      </c>
      <c r="T283" s="5">
        <v>115</v>
      </c>
      <c r="U283" s="5">
        <v>106</v>
      </c>
      <c r="V283" s="5">
        <v>147</v>
      </c>
      <c r="W283" s="5">
        <v>93</v>
      </c>
      <c r="X283" s="5">
        <v>63</v>
      </c>
      <c r="Y283" s="5">
        <v>61</v>
      </c>
      <c r="Z283" s="5">
        <v>108</v>
      </c>
      <c r="AA283" s="5">
        <v>57</v>
      </c>
      <c r="AB283" s="5">
        <v>22</v>
      </c>
      <c r="AC283" s="5">
        <v>26</v>
      </c>
      <c r="AD283" s="5">
        <v>34</v>
      </c>
      <c r="AE283" s="5">
        <v>22</v>
      </c>
      <c r="AF283" s="5">
        <v>17</v>
      </c>
      <c r="AG283" s="5">
        <v>22</v>
      </c>
      <c r="AH283" s="5">
        <v>27</v>
      </c>
      <c r="AI283" s="5">
        <v>19</v>
      </c>
      <c r="AJ283" s="5">
        <v>28</v>
      </c>
      <c r="AK283" s="5">
        <v>25</v>
      </c>
      <c r="AL283" s="5">
        <v>30</v>
      </c>
      <c r="AM283" s="5">
        <v>25</v>
      </c>
      <c r="AN283" s="5">
        <v>13</v>
      </c>
      <c r="AO283" s="5">
        <v>13</v>
      </c>
      <c r="AP283" s="5">
        <v>27</v>
      </c>
      <c r="AQ283" s="5">
        <v>10</v>
      </c>
      <c r="AR283" s="5">
        <v>22</v>
      </c>
      <c r="AS283" s="5">
        <v>16</v>
      </c>
      <c r="AT283" s="5">
        <v>25</v>
      </c>
      <c r="AU283" s="5">
        <v>16</v>
      </c>
      <c r="AV283" s="5">
        <v>17</v>
      </c>
      <c r="AW283" s="5">
        <v>15</v>
      </c>
      <c r="AX283" s="5">
        <v>21</v>
      </c>
      <c r="AY283" s="5">
        <v>25</v>
      </c>
      <c r="AZ283" s="5">
        <v>18</v>
      </c>
      <c r="BA283" s="5">
        <v>21</v>
      </c>
      <c r="BB283" s="5">
        <v>35</v>
      </c>
      <c r="BC283" s="5">
        <v>22</v>
      </c>
      <c r="BD283" s="5">
        <v>11</v>
      </c>
      <c r="BE283" s="5">
        <v>16</v>
      </c>
      <c r="BF283" s="5">
        <v>28</v>
      </c>
      <c r="BG283" s="5">
        <v>20</v>
      </c>
      <c r="BH283" s="5">
        <v>36</v>
      </c>
      <c r="BI283" s="5">
        <v>23</v>
      </c>
      <c r="BJ283" s="5">
        <v>33</v>
      </c>
      <c r="BK283" s="5">
        <v>22</v>
      </c>
      <c r="BL283" s="5">
        <v>28</v>
      </c>
      <c r="BM283" s="5">
        <v>26</v>
      </c>
      <c r="BN283" s="5">
        <v>28</v>
      </c>
      <c r="BO283" s="5">
        <v>23</v>
      </c>
      <c r="BP283" s="5">
        <v>42</v>
      </c>
      <c r="BQ283" s="5">
        <v>30</v>
      </c>
      <c r="BR283" s="5">
        <v>46</v>
      </c>
      <c r="BS283" s="5">
        <v>29</v>
      </c>
      <c r="BT283" s="5">
        <v>23</v>
      </c>
      <c r="BU283" s="5">
        <v>22</v>
      </c>
      <c r="BV283" s="5">
        <v>30</v>
      </c>
      <c r="BW283" s="5">
        <v>18</v>
      </c>
      <c r="BX283" s="5">
        <v>25</v>
      </c>
      <c r="BY283" s="5">
        <v>19</v>
      </c>
      <c r="BZ283" s="5">
        <v>16</v>
      </c>
      <c r="CA283" s="5">
        <v>3</v>
      </c>
      <c r="CB283" s="5">
        <v>18</v>
      </c>
      <c r="CC283" s="5">
        <v>22</v>
      </c>
      <c r="CD283" s="5">
        <v>20</v>
      </c>
      <c r="CE283" s="5">
        <v>8</v>
      </c>
      <c r="CF283" s="5">
        <v>27</v>
      </c>
      <c r="CG283" s="5">
        <v>28</v>
      </c>
      <c r="CH283" s="5">
        <v>36</v>
      </c>
      <c r="CI283" s="5">
        <v>17</v>
      </c>
      <c r="CJ283">
        <v>15</v>
      </c>
      <c r="CK283">
        <v>10</v>
      </c>
      <c r="CL283">
        <v>23</v>
      </c>
      <c r="CM283">
        <v>26</v>
      </c>
      <c r="CN283" s="5">
        <v>2.7088199999999998</v>
      </c>
    </row>
    <row r="284" spans="1:92" x14ac:dyDescent="0.2">
      <c r="A284" t="s">
        <v>28</v>
      </c>
      <c r="B284" t="s">
        <v>29</v>
      </c>
      <c r="C284">
        <v>267</v>
      </c>
      <c r="D284" s="5">
        <v>11.511100000000001</v>
      </c>
      <c r="E284" s="72">
        <v>0</v>
      </c>
      <c r="F284" s="72">
        <f>VLOOKUP(B284,遗传信息!$B:$F,5,FALSE)</f>
        <v>0</v>
      </c>
      <c r="G284" s="72">
        <v>25</v>
      </c>
      <c r="H284" s="5">
        <v>7</v>
      </c>
      <c r="I284" s="5">
        <v>6</v>
      </c>
      <c r="J284" s="5">
        <v>1452</v>
      </c>
      <c r="K284" s="72">
        <v>49.390000000000008</v>
      </c>
      <c r="L284" s="5">
        <v>105</v>
      </c>
      <c r="M284" s="5">
        <v>85</v>
      </c>
      <c r="N284" s="5">
        <v>109</v>
      </c>
      <c r="O284" s="5">
        <v>63</v>
      </c>
      <c r="P284" s="5">
        <v>80</v>
      </c>
      <c r="Q284" s="5">
        <v>78</v>
      </c>
      <c r="R284" s="5">
        <v>96</v>
      </c>
      <c r="S284" s="5">
        <v>75</v>
      </c>
      <c r="T284" s="5">
        <v>115</v>
      </c>
      <c r="U284" s="5">
        <v>106</v>
      </c>
      <c r="V284" s="5">
        <v>147</v>
      </c>
      <c r="W284" s="5">
        <v>93</v>
      </c>
      <c r="X284" s="5">
        <v>63</v>
      </c>
      <c r="Y284" s="5">
        <v>61</v>
      </c>
      <c r="Z284" s="5">
        <v>108</v>
      </c>
      <c r="AA284" s="5">
        <v>57</v>
      </c>
      <c r="AB284" s="5">
        <v>22</v>
      </c>
      <c r="AC284" s="5">
        <v>26</v>
      </c>
      <c r="AD284" s="5">
        <v>34</v>
      </c>
      <c r="AE284" s="5">
        <v>22</v>
      </c>
      <c r="AF284" s="5">
        <v>17</v>
      </c>
      <c r="AG284" s="5">
        <v>22</v>
      </c>
      <c r="AH284" s="5">
        <v>27</v>
      </c>
      <c r="AI284" s="5">
        <v>19</v>
      </c>
      <c r="AJ284" s="5">
        <v>28</v>
      </c>
      <c r="AK284" s="5">
        <v>25</v>
      </c>
      <c r="AL284" s="5">
        <v>30</v>
      </c>
      <c r="AM284" s="5">
        <v>25</v>
      </c>
      <c r="AN284" s="5">
        <v>13</v>
      </c>
      <c r="AO284" s="5">
        <v>13</v>
      </c>
      <c r="AP284" s="5">
        <v>27</v>
      </c>
      <c r="AQ284" s="5">
        <v>10</v>
      </c>
      <c r="AR284" s="5">
        <v>22</v>
      </c>
      <c r="AS284" s="5">
        <v>16</v>
      </c>
      <c r="AT284" s="5">
        <v>25</v>
      </c>
      <c r="AU284" s="5">
        <v>16</v>
      </c>
      <c r="AV284" s="5">
        <v>17</v>
      </c>
      <c r="AW284" s="5">
        <v>15</v>
      </c>
      <c r="AX284" s="5">
        <v>21</v>
      </c>
      <c r="AY284" s="5">
        <v>25</v>
      </c>
      <c r="AZ284" s="5">
        <v>18</v>
      </c>
      <c r="BA284" s="5">
        <v>21</v>
      </c>
      <c r="BB284" s="5">
        <v>35</v>
      </c>
      <c r="BC284" s="5">
        <v>22</v>
      </c>
      <c r="BD284" s="5">
        <v>11</v>
      </c>
      <c r="BE284" s="5">
        <v>16</v>
      </c>
      <c r="BF284" s="5">
        <v>28</v>
      </c>
      <c r="BG284" s="5">
        <v>20</v>
      </c>
      <c r="BH284" s="5">
        <v>36</v>
      </c>
      <c r="BI284" s="5">
        <v>23</v>
      </c>
      <c r="BJ284" s="5">
        <v>33</v>
      </c>
      <c r="BK284" s="5">
        <v>22</v>
      </c>
      <c r="BL284" s="5">
        <v>28</v>
      </c>
      <c r="BM284" s="5">
        <v>26</v>
      </c>
      <c r="BN284" s="5">
        <v>28</v>
      </c>
      <c r="BO284" s="5">
        <v>23</v>
      </c>
      <c r="BP284" s="5">
        <v>42</v>
      </c>
      <c r="BQ284" s="5">
        <v>30</v>
      </c>
      <c r="BR284" s="5">
        <v>46</v>
      </c>
      <c r="BS284" s="5">
        <v>29</v>
      </c>
      <c r="BT284" s="5">
        <v>23</v>
      </c>
      <c r="BU284" s="5">
        <v>22</v>
      </c>
      <c r="BV284" s="5">
        <v>30</v>
      </c>
      <c r="BW284" s="5">
        <v>18</v>
      </c>
      <c r="BX284" s="5">
        <v>25</v>
      </c>
      <c r="BY284" s="5">
        <v>19</v>
      </c>
      <c r="BZ284" s="5">
        <v>16</v>
      </c>
      <c r="CA284" s="5">
        <v>3</v>
      </c>
      <c r="CB284" s="5">
        <v>18</v>
      </c>
      <c r="CC284" s="5">
        <v>22</v>
      </c>
      <c r="CD284" s="5">
        <v>20</v>
      </c>
      <c r="CE284" s="5">
        <v>8</v>
      </c>
      <c r="CF284" s="5">
        <v>27</v>
      </c>
      <c r="CG284" s="5">
        <v>28</v>
      </c>
      <c r="CH284" s="5">
        <v>36</v>
      </c>
      <c r="CI284" s="5">
        <v>17</v>
      </c>
      <c r="CJ284">
        <v>15</v>
      </c>
      <c r="CK284">
        <v>10</v>
      </c>
      <c r="CL284">
        <v>23</v>
      </c>
      <c r="CM284">
        <v>26</v>
      </c>
      <c r="CN284" s="5">
        <v>4.0480999999999998</v>
      </c>
    </row>
    <row r="285" spans="1:92" x14ac:dyDescent="0.2">
      <c r="A285" t="s">
        <v>28</v>
      </c>
      <c r="B285" t="s">
        <v>29</v>
      </c>
      <c r="C285">
        <v>275</v>
      </c>
      <c r="D285" s="5">
        <v>3.8410000000000002</v>
      </c>
      <c r="E285" s="72">
        <v>0</v>
      </c>
      <c r="F285" s="72">
        <f>VLOOKUP(B285,遗传信息!$B:$F,5,FALSE)</f>
        <v>0</v>
      </c>
      <c r="G285" s="72">
        <v>25</v>
      </c>
      <c r="H285" s="5">
        <v>7</v>
      </c>
      <c r="I285" s="5">
        <v>6</v>
      </c>
      <c r="J285" s="5">
        <v>1452</v>
      </c>
      <c r="K285" s="72">
        <v>49.390000000000008</v>
      </c>
      <c r="L285" s="5">
        <v>105</v>
      </c>
      <c r="M285" s="5">
        <v>85</v>
      </c>
      <c r="N285" s="5">
        <v>109</v>
      </c>
      <c r="O285" s="5">
        <v>63</v>
      </c>
      <c r="P285" s="5">
        <v>80</v>
      </c>
      <c r="Q285" s="5">
        <v>78</v>
      </c>
      <c r="R285" s="5">
        <v>96</v>
      </c>
      <c r="S285" s="5">
        <v>75</v>
      </c>
      <c r="T285" s="5">
        <v>115</v>
      </c>
      <c r="U285" s="5">
        <v>106</v>
      </c>
      <c r="V285" s="5">
        <v>147</v>
      </c>
      <c r="W285" s="5">
        <v>93</v>
      </c>
      <c r="X285" s="5">
        <v>63</v>
      </c>
      <c r="Y285" s="5">
        <v>61</v>
      </c>
      <c r="Z285" s="5">
        <v>108</v>
      </c>
      <c r="AA285" s="5">
        <v>57</v>
      </c>
      <c r="AB285" s="5">
        <v>22</v>
      </c>
      <c r="AC285" s="5">
        <v>26</v>
      </c>
      <c r="AD285" s="5">
        <v>34</v>
      </c>
      <c r="AE285" s="5">
        <v>22</v>
      </c>
      <c r="AF285" s="5">
        <v>17</v>
      </c>
      <c r="AG285" s="5">
        <v>22</v>
      </c>
      <c r="AH285" s="5">
        <v>27</v>
      </c>
      <c r="AI285" s="5">
        <v>19</v>
      </c>
      <c r="AJ285" s="5">
        <v>28</v>
      </c>
      <c r="AK285" s="5">
        <v>25</v>
      </c>
      <c r="AL285" s="5">
        <v>30</v>
      </c>
      <c r="AM285" s="5">
        <v>25</v>
      </c>
      <c r="AN285" s="5">
        <v>13</v>
      </c>
      <c r="AO285" s="5">
        <v>13</v>
      </c>
      <c r="AP285" s="5">
        <v>27</v>
      </c>
      <c r="AQ285" s="5">
        <v>10</v>
      </c>
      <c r="AR285" s="5">
        <v>22</v>
      </c>
      <c r="AS285" s="5">
        <v>16</v>
      </c>
      <c r="AT285" s="5">
        <v>25</v>
      </c>
      <c r="AU285" s="5">
        <v>16</v>
      </c>
      <c r="AV285" s="5">
        <v>17</v>
      </c>
      <c r="AW285" s="5">
        <v>15</v>
      </c>
      <c r="AX285" s="5">
        <v>21</v>
      </c>
      <c r="AY285" s="5">
        <v>25</v>
      </c>
      <c r="AZ285" s="5">
        <v>18</v>
      </c>
      <c r="BA285" s="5">
        <v>21</v>
      </c>
      <c r="BB285" s="5">
        <v>35</v>
      </c>
      <c r="BC285" s="5">
        <v>22</v>
      </c>
      <c r="BD285" s="5">
        <v>11</v>
      </c>
      <c r="BE285" s="5">
        <v>16</v>
      </c>
      <c r="BF285" s="5">
        <v>28</v>
      </c>
      <c r="BG285" s="5">
        <v>20</v>
      </c>
      <c r="BH285" s="5">
        <v>36</v>
      </c>
      <c r="BI285" s="5">
        <v>23</v>
      </c>
      <c r="BJ285" s="5">
        <v>33</v>
      </c>
      <c r="BK285" s="5">
        <v>22</v>
      </c>
      <c r="BL285" s="5">
        <v>28</v>
      </c>
      <c r="BM285" s="5">
        <v>26</v>
      </c>
      <c r="BN285" s="5">
        <v>28</v>
      </c>
      <c r="BO285" s="5">
        <v>23</v>
      </c>
      <c r="BP285" s="5">
        <v>42</v>
      </c>
      <c r="BQ285" s="5">
        <v>30</v>
      </c>
      <c r="BR285" s="5">
        <v>46</v>
      </c>
      <c r="BS285" s="5">
        <v>29</v>
      </c>
      <c r="BT285" s="5">
        <v>23</v>
      </c>
      <c r="BU285" s="5">
        <v>22</v>
      </c>
      <c r="BV285" s="5">
        <v>30</v>
      </c>
      <c r="BW285" s="5">
        <v>18</v>
      </c>
      <c r="BX285" s="5">
        <v>25</v>
      </c>
      <c r="BY285" s="5">
        <v>19</v>
      </c>
      <c r="BZ285" s="5">
        <v>16</v>
      </c>
      <c r="CA285" s="5">
        <v>3</v>
      </c>
      <c r="CB285" s="5">
        <v>18</v>
      </c>
      <c r="CC285" s="5">
        <v>22</v>
      </c>
      <c r="CD285" s="5">
        <v>20</v>
      </c>
      <c r="CE285" s="5">
        <v>8</v>
      </c>
      <c r="CF285" s="5">
        <v>27</v>
      </c>
      <c r="CG285" s="5">
        <v>28</v>
      </c>
      <c r="CH285" s="5">
        <v>36</v>
      </c>
      <c r="CI285" s="5">
        <v>17</v>
      </c>
      <c r="CJ285">
        <v>15</v>
      </c>
      <c r="CK285">
        <v>10</v>
      </c>
      <c r="CL285">
        <v>23</v>
      </c>
      <c r="CM285">
        <v>26</v>
      </c>
      <c r="CN285" s="5">
        <v>0.59535099999999996</v>
      </c>
    </row>
    <row r="286" spans="1:92" x14ac:dyDescent="0.2">
      <c r="A286" t="s">
        <v>28</v>
      </c>
      <c r="B286" t="s">
        <v>29</v>
      </c>
      <c r="C286">
        <v>275</v>
      </c>
      <c r="D286" s="5">
        <v>7.6773800000000003</v>
      </c>
      <c r="E286" s="72">
        <v>0</v>
      </c>
      <c r="F286" s="72">
        <f>VLOOKUP(B286,遗传信息!$B:$F,5,FALSE)</f>
        <v>0</v>
      </c>
      <c r="G286" s="72">
        <v>25</v>
      </c>
      <c r="H286" s="5">
        <v>7</v>
      </c>
      <c r="I286" s="5">
        <v>6</v>
      </c>
      <c r="J286" s="5">
        <v>1452</v>
      </c>
      <c r="K286" s="72">
        <v>49.390000000000008</v>
      </c>
      <c r="L286" s="5">
        <v>105</v>
      </c>
      <c r="M286" s="5">
        <v>85</v>
      </c>
      <c r="N286" s="5">
        <v>109</v>
      </c>
      <c r="O286" s="5">
        <v>63</v>
      </c>
      <c r="P286" s="5">
        <v>80</v>
      </c>
      <c r="Q286" s="5">
        <v>78</v>
      </c>
      <c r="R286" s="5">
        <v>96</v>
      </c>
      <c r="S286" s="5">
        <v>75</v>
      </c>
      <c r="T286" s="5">
        <v>115</v>
      </c>
      <c r="U286" s="5">
        <v>106</v>
      </c>
      <c r="V286" s="5">
        <v>147</v>
      </c>
      <c r="W286" s="5">
        <v>93</v>
      </c>
      <c r="X286" s="5">
        <v>63</v>
      </c>
      <c r="Y286" s="5">
        <v>61</v>
      </c>
      <c r="Z286" s="5">
        <v>108</v>
      </c>
      <c r="AA286" s="5">
        <v>57</v>
      </c>
      <c r="AB286" s="5">
        <v>22</v>
      </c>
      <c r="AC286" s="5">
        <v>26</v>
      </c>
      <c r="AD286" s="5">
        <v>34</v>
      </c>
      <c r="AE286" s="5">
        <v>22</v>
      </c>
      <c r="AF286" s="5">
        <v>17</v>
      </c>
      <c r="AG286" s="5">
        <v>22</v>
      </c>
      <c r="AH286" s="5">
        <v>27</v>
      </c>
      <c r="AI286" s="5">
        <v>19</v>
      </c>
      <c r="AJ286" s="5">
        <v>28</v>
      </c>
      <c r="AK286" s="5">
        <v>25</v>
      </c>
      <c r="AL286" s="5">
        <v>30</v>
      </c>
      <c r="AM286" s="5">
        <v>25</v>
      </c>
      <c r="AN286" s="5">
        <v>13</v>
      </c>
      <c r="AO286" s="5">
        <v>13</v>
      </c>
      <c r="AP286" s="5">
        <v>27</v>
      </c>
      <c r="AQ286" s="5">
        <v>10</v>
      </c>
      <c r="AR286" s="5">
        <v>22</v>
      </c>
      <c r="AS286" s="5">
        <v>16</v>
      </c>
      <c r="AT286" s="5">
        <v>25</v>
      </c>
      <c r="AU286" s="5">
        <v>16</v>
      </c>
      <c r="AV286" s="5">
        <v>17</v>
      </c>
      <c r="AW286" s="5">
        <v>15</v>
      </c>
      <c r="AX286" s="5">
        <v>21</v>
      </c>
      <c r="AY286" s="5">
        <v>25</v>
      </c>
      <c r="AZ286" s="5">
        <v>18</v>
      </c>
      <c r="BA286" s="5">
        <v>21</v>
      </c>
      <c r="BB286" s="5">
        <v>35</v>
      </c>
      <c r="BC286" s="5">
        <v>22</v>
      </c>
      <c r="BD286" s="5">
        <v>11</v>
      </c>
      <c r="BE286" s="5">
        <v>16</v>
      </c>
      <c r="BF286" s="5">
        <v>28</v>
      </c>
      <c r="BG286" s="5">
        <v>20</v>
      </c>
      <c r="BH286" s="5">
        <v>36</v>
      </c>
      <c r="BI286" s="5">
        <v>23</v>
      </c>
      <c r="BJ286" s="5">
        <v>33</v>
      </c>
      <c r="BK286" s="5">
        <v>22</v>
      </c>
      <c r="BL286" s="5">
        <v>28</v>
      </c>
      <c r="BM286" s="5">
        <v>26</v>
      </c>
      <c r="BN286" s="5">
        <v>28</v>
      </c>
      <c r="BO286" s="5">
        <v>23</v>
      </c>
      <c r="BP286" s="5">
        <v>42</v>
      </c>
      <c r="BQ286" s="5">
        <v>30</v>
      </c>
      <c r="BR286" s="5">
        <v>46</v>
      </c>
      <c r="BS286" s="5">
        <v>29</v>
      </c>
      <c r="BT286" s="5">
        <v>23</v>
      </c>
      <c r="BU286" s="5">
        <v>22</v>
      </c>
      <c r="BV286" s="5">
        <v>30</v>
      </c>
      <c r="BW286" s="5">
        <v>18</v>
      </c>
      <c r="BX286" s="5">
        <v>25</v>
      </c>
      <c r="BY286" s="5">
        <v>19</v>
      </c>
      <c r="BZ286" s="5">
        <v>16</v>
      </c>
      <c r="CA286" s="5">
        <v>3</v>
      </c>
      <c r="CB286" s="5">
        <v>18</v>
      </c>
      <c r="CC286" s="5">
        <v>22</v>
      </c>
      <c r="CD286" s="5">
        <v>20</v>
      </c>
      <c r="CE286" s="5">
        <v>8</v>
      </c>
      <c r="CF286" s="5">
        <v>27</v>
      </c>
      <c r="CG286" s="5">
        <v>28</v>
      </c>
      <c r="CH286" s="5">
        <v>36</v>
      </c>
      <c r="CI286" s="5">
        <v>17</v>
      </c>
      <c r="CJ286">
        <v>15</v>
      </c>
      <c r="CK286">
        <v>10</v>
      </c>
      <c r="CL286">
        <v>23</v>
      </c>
      <c r="CM286">
        <v>26</v>
      </c>
      <c r="CN286" s="5">
        <v>1.56904</v>
      </c>
    </row>
    <row r="287" spans="1:92" x14ac:dyDescent="0.2">
      <c r="A287" t="s">
        <v>28</v>
      </c>
      <c r="B287" t="s">
        <v>29</v>
      </c>
      <c r="C287">
        <v>275</v>
      </c>
      <c r="D287" s="5">
        <v>11.513199999999999</v>
      </c>
      <c r="E287" s="72">
        <v>0</v>
      </c>
      <c r="F287" s="72">
        <f>VLOOKUP(B287,遗传信息!$B:$F,5,FALSE)</f>
        <v>0</v>
      </c>
      <c r="G287" s="72">
        <v>25</v>
      </c>
      <c r="H287" s="5">
        <v>7</v>
      </c>
      <c r="I287" s="5">
        <v>6</v>
      </c>
      <c r="J287" s="5">
        <v>1452</v>
      </c>
      <c r="K287" s="72">
        <v>49.390000000000008</v>
      </c>
      <c r="L287" s="5">
        <v>105</v>
      </c>
      <c r="M287" s="5">
        <v>85</v>
      </c>
      <c r="N287" s="5">
        <v>109</v>
      </c>
      <c r="O287" s="5">
        <v>63</v>
      </c>
      <c r="P287" s="5">
        <v>80</v>
      </c>
      <c r="Q287" s="5">
        <v>78</v>
      </c>
      <c r="R287" s="5">
        <v>96</v>
      </c>
      <c r="S287" s="5">
        <v>75</v>
      </c>
      <c r="T287" s="5">
        <v>115</v>
      </c>
      <c r="U287" s="5">
        <v>106</v>
      </c>
      <c r="V287" s="5">
        <v>147</v>
      </c>
      <c r="W287" s="5">
        <v>93</v>
      </c>
      <c r="X287" s="5">
        <v>63</v>
      </c>
      <c r="Y287" s="5">
        <v>61</v>
      </c>
      <c r="Z287" s="5">
        <v>108</v>
      </c>
      <c r="AA287" s="5">
        <v>57</v>
      </c>
      <c r="AB287" s="5">
        <v>22</v>
      </c>
      <c r="AC287" s="5">
        <v>26</v>
      </c>
      <c r="AD287" s="5">
        <v>34</v>
      </c>
      <c r="AE287" s="5">
        <v>22</v>
      </c>
      <c r="AF287" s="5">
        <v>17</v>
      </c>
      <c r="AG287" s="5">
        <v>22</v>
      </c>
      <c r="AH287" s="5">
        <v>27</v>
      </c>
      <c r="AI287" s="5">
        <v>19</v>
      </c>
      <c r="AJ287" s="5">
        <v>28</v>
      </c>
      <c r="AK287" s="5">
        <v>25</v>
      </c>
      <c r="AL287" s="5">
        <v>30</v>
      </c>
      <c r="AM287" s="5">
        <v>25</v>
      </c>
      <c r="AN287" s="5">
        <v>13</v>
      </c>
      <c r="AO287" s="5">
        <v>13</v>
      </c>
      <c r="AP287" s="5">
        <v>27</v>
      </c>
      <c r="AQ287" s="5">
        <v>10</v>
      </c>
      <c r="AR287" s="5">
        <v>22</v>
      </c>
      <c r="AS287" s="5">
        <v>16</v>
      </c>
      <c r="AT287" s="5">
        <v>25</v>
      </c>
      <c r="AU287" s="5">
        <v>16</v>
      </c>
      <c r="AV287" s="5">
        <v>17</v>
      </c>
      <c r="AW287" s="5">
        <v>15</v>
      </c>
      <c r="AX287" s="5">
        <v>21</v>
      </c>
      <c r="AY287" s="5">
        <v>25</v>
      </c>
      <c r="AZ287" s="5">
        <v>18</v>
      </c>
      <c r="BA287" s="5">
        <v>21</v>
      </c>
      <c r="BB287" s="5">
        <v>35</v>
      </c>
      <c r="BC287" s="5">
        <v>22</v>
      </c>
      <c r="BD287" s="5">
        <v>11</v>
      </c>
      <c r="BE287" s="5">
        <v>16</v>
      </c>
      <c r="BF287" s="5">
        <v>28</v>
      </c>
      <c r="BG287" s="5">
        <v>20</v>
      </c>
      <c r="BH287" s="5">
        <v>36</v>
      </c>
      <c r="BI287" s="5">
        <v>23</v>
      </c>
      <c r="BJ287" s="5">
        <v>33</v>
      </c>
      <c r="BK287" s="5">
        <v>22</v>
      </c>
      <c r="BL287" s="5">
        <v>28</v>
      </c>
      <c r="BM287" s="5">
        <v>26</v>
      </c>
      <c r="BN287" s="5">
        <v>28</v>
      </c>
      <c r="BO287" s="5">
        <v>23</v>
      </c>
      <c r="BP287" s="5">
        <v>42</v>
      </c>
      <c r="BQ287" s="5">
        <v>30</v>
      </c>
      <c r="BR287" s="5">
        <v>46</v>
      </c>
      <c r="BS287" s="5">
        <v>29</v>
      </c>
      <c r="BT287" s="5">
        <v>23</v>
      </c>
      <c r="BU287" s="5">
        <v>22</v>
      </c>
      <c r="BV287" s="5">
        <v>30</v>
      </c>
      <c r="BW287" s="5">
        <v>18</v>
      </c>
      <c r="BX287" s="5">
        <v>25</v>
      </c>
      <c r="BY287" s="5">
        <v>19</v>
      </c>
      <c r="BZ287" s="5">
        <v>16</v>
      </c>
      <c r="CA287" s="5">
        <v>3</v>
      </c>
      <c r="CB287" s="5">
        <v>18</v>
      </c>
      <c r="CC287" s="5">
        <v>22</v>
      </c>
      <c r="CD287" s="5">
        <v>20</v>
      </c>
      <c r="CE287" s="5">
        <v>8</v>
      </c>
      <c r="CF287" s="5">
        <v>27</v>
      </c>
      <c r="CG287" s="5">
        <v>28</v>
      </c>
      <c r="CH287" s="5">
        <v>36</v>
      </c>
      <c r="CI287" s="5">
        <v>17</v>
      </c>
      <c r="CJ287">
        <v>15</v>
      </c>
      <c r="CK287">
        <v>10</v>
      </c>
      <c r="CL287">
        <v>23</v>
      </c>
      <c r="CM287">
        <v>26</v>
      </c>
      <c r="CN287" s="5">
        <v>2.8437999999999999</v>
      </c>
    </row>
    <row r="288" spans="1:92" x14ac:dyDescent="0.2">
      <c r="A288" t="s">
        <v>28</v>
      </c>
      <c r="B288" t="s">
        <v>29</v>
      </c>
      <c r="C288">
        <v>275</v>
      </c>
      <c r="D288" s="5">
        <v>15.35</v>
      </c>
      <c r="E288" s="72">
        <v>0</v>
      </c>
      <c r="F288" s="72">
        <f>VLOOKUP(B288,遗传信息!$B:$F,5,FALSE)</f>
        <v>0</v>
      </c>
      <c r="G288" s="72">
        <v>25</v>
      </c>
      <c r="H288" s="5">
        <v>7</v>
      </c>
      <c r="I288" s="5">
        <v>6</v>
      </c>
      <c r="J288" s="5">
        <v>1452</v>
      </c>
      <c r="K288" s="72">
        <v>49.390000000000008</v>
      </c>
      <c r="L288" s="5">
        <v>105</v>
      </c>
      <c r="M288" s="5">
        <v>85</v>
      </c>
      <c r="N288" s="5">
        <v>109</v>
      </c>
      <c r="O288" s="5">
        <v>63</v>
      </c>
      <c r="P288" s="5">
        <v>80</v>
      </c>
      <c r="Q288" s="5">
        <v>78</v>
      </c>
      <c r="R288" s="5">
        <v>96</v>
      </c>
      <c r="S288" s="5">
        <v>75</v>
      </c>
      <c r="T288" s="5">
        <v>115</v>
      </c>
      <c r="U288" s="5">
        <v>106</v>
      </c>
      <c r="V288" s="5">
        <v>147</v>
      </c>
      <c r="W288" s="5">
        <v>93</v>
      </c>
      <c r="X288" s="5">
        <v>63</v>
      </c>
      <c r="Y288" s="5">
        <v>61</v>
      </c>
      <c r="Z288" s="5">
        <v>108</v>
      </c>
      <c r="AA288" s="5">
        <v>57</v>
      </c>
      <c r="AB288" s="5">
        <v>22</v>
      </c>
      <c r="AC288" s="5">
        <v>26</v>
      </c>
      <c r="AD288" s="5">
        <v>34</v>
      </c>
      <c r="AE288" s="5">
        <v>22</v>
      </c>
      <c r="AF288" s="5">
        <v>17</v>
      </c>
      <c r="AG288" s="5">
        <v>22</v>
      </c>
      <c r="AH288" s="5">
        <v>27</v>
      </c>
      <c r="AI288" s="5">
        <v>19</v>
      </c>
      <c r="AJ288" s="5">
        <v>28</v>
      </c>
      <c r="AK288" s="5">
        <v>25</v>
      </c>
      <c r="AL288" s="5">
        <v>30</v>
      </c>
      <c r="AM288" s="5">
        <v>25</v>
      </c>
      <c r="AN288" s="5">
        <v>13</v>
      </c>
      <c r="AO288" s="5">
        <v>13</v>
      </c>
      <c r="AP288" s="5">
        <v>27</v>
      </c>
      <c r="AQ288" s="5">
        <v>10</v>
      </c>
      <c r="AR288" s="5">
        <v>22</v>
      </c>
      <c r="AS288" s="5">
        <v>16</v>
      </c>
      <c r="AT288" s="5">
        <v>25</v>
      </c>
      <c r="AU288" s="5">
        <v>16</v>
      </c>
      <c r="AV288" s="5">
        <v>17</v>
      </c>
      <c r="AW288" s="5">
        <v>15</v>
      </c>
      <c r="AX288" s="5">
        <v>21</v>
      </c>
      <c r="AY288" s="5">
        <v>25</v>
      </c>
      <c r="AZ288" s="5">
        <v>18</v>
      </c>
      <c r="BA288" s="5">
        <v>21</v>
      </c>
      <c r="BB288" s="5">
        <v>35</v>
      </c>
      <c r="BC288" s="5">
        <v>22</v>
      </c>
      <c r="BD288" s="5">
        <v>11</v>
      </c>
      <c r="BE288" s="5">
        <v>16</v>
      </c>
      <c r="BF288" s="5">
        <v>28</v>
      </c>
      <c r="BG288" s="5">
        <v>20</v>
      </c>
      <c r="BH288" s="5">
        <v>36</v>
      </c>
      <c r="BI288" s="5">
        <v>23</v>
      </c>
      <c r="BJ288" s="5">
        <v>33</v>
      </c>
      <c r="BK288" s="5">
        <v>22</v>
      </c>
      <c r="BL288" s="5">
        <v>28</v>
      </c>
      <c r="BM288" s="5">
        <v>26</v>
      </c>
      <c r="BN288" s="5">
        <v>28</v>
      </c>
      <c r="BO288" s="5">
        <v>23</v>
      </c>
      <c r="BP288" s="5">
        <v>42</v>
      </c>
      <c r="BQ288" s="5">
        <v>30</v>
      </c>
      <c r="BR288" s="5">
        <v>46</v>
      </c>
      <c r="BS288" s="5">
        <v>29</v>
      </c>
      <c r="BT288" s="5">
        <v>23</v>
      </c>
      <c r="BU288" s="5">
        <v>22</v>
      </c>
      <c r="BV288" s="5">
        <v>30</v>
      </c>
      <c r="BW288" s="5">
        <v>18</v>
      </c>
      <c r="BX288" s="5">
        <v>25</v>
      </c>
      <c r="BY288" s="5">
        <v>19</v>
      </c>
      <c r="BZ288" s="5">
        <v>16</v>
      </c>
      <c r="CA288" s="5">
        <v>3</v>
      </c>
      <c r="CB288" s="5">
        <v>18</v>
      </c>
      <c r="CC288" s="5">
        <v>22</v>
      </c>
      <c r="CD288" s="5">
        <v>20</v>
      </c>
      <c r="CE288" s="5">
        <v>8</v>
      </c>
      <c r="CF288" s="5">
        <v>27</v>
      </c>
      <c r="CG288" s="5">
        <v>28</v>
      </c>
      <c r="CH288" s="5">
        <v>36</v>
      </c>
      <c r="CI288" s="5">
        <v>17</v>
      </c>
      <c r="CJ288">
        <v>15</v>
      </c>
      <c r="CK288">
        <v>10</v>
      </c>
      <c r="CL288">
        <v>23</v>
      </c>
      <c r="CM288">
        <v>26</v>
      </c>
      <c r="CN288" s="5">
        <v>3.5880999999999998</v>
      </c>
    </row>
    <row r="289" spans="1:92" x14ac:dyDescent="0.2">
      <c r="A289" t="s">
        <v>28</v>
      </c>
      <c r="B289" t="s">
        <v>29</v>
      </c>
      <c r="C289">
        <v>310</v>
      </c>
      <c r="D289" s="5">
        <v>3.84185</v>
      </c>
      <c r="E289" s="72">
        <v>0</v>
      </c>
      <c r="F289" s="72">
        <f>VLOOKUP(B289,遗传信息!$B:$F,5,FALSE)</f>
        <v>0</v>
      </c>
      <c r="G289" s="72">
        <v>25</v>
      </c>
      <c r="H289" s="5">
        <v>7</v>
      </c>
      <c r="I289" s="5">
        <v>6</v>
      </c>
      <c r="J289" s="5">
        <v>1452</v>
      </c>
      <c r="K289" s="72">
        <v>49.390000000000008</v>
      </c>
      <c r="L289" s="5">
        <v>105</v>
      </c>
      <c r="M289" s="5">
        <v>85</v>
      </c>
      <c r="N289" s="5">
        <v>109</v>
      </c>
      <c r="O289" s="5">
        <v>63</v>
      </c>
      <c r="P289" s="5">
        <v>80</v>
      </c>
      <c r="Q289" s="5">
        <v>78</v>
      </c>
      <c r="R289" s="5">
        <v>96</v>
      </c>
      <c r="S289" s="5">
        <v>75</v>
      </c>
      <c r="T289" s="5">
        <v>115</v>
      </c>
      <c r="U289" s="5">
        <v>106</v>
      </c>
      <c r="V289" s="5">
        <v>147</v>
      </c>
      <c r="W289" s="5">
        <v>93</v>
      </c>
      <c r="X289" s="5">
        <v>63</v>
      </c>
      <c r="Y289" s="5">
        <v>61</v>
      </c>
      <c r="Z289" s="5">
        <v>108</v>
      </c>
      <c r="AA289" s="5">
        <v>57</v>
      </c>
      <c r="AB289" s="5">
        <v>22</v>
      </c>
      <c r="AC289" s="5">
        <v>26</v>
      </c>
      <c r="AD289" s="5">
        <v>34</v>
      </c>
      <c r="AE289" s="5">
        <v>22</v>
      </c>
      <c r="AF289" s="5">
        <v>17</v>
      </c>
      <c r="AG289" s="5">
        <v>22</v>
      </c>
      <c r="AH289" s="5">
        <v>27</v>
      </c>
      <c r="AI289" s="5">
        <v>19</v>
      </c>
      <c r="AJ289" s="5">
        <v>28</v>
      </c>
      <c r="AK289" s="5">
        <v>25</v>
      </c>
      <c r="AL289" s="5">
        <v>30</v>
      </c>
      <c r="AM289" s="5">
        <v>25</v>
      </c>
      <c r="AN289" s="5">
        <v>13</v>
      </c>
      <c r="AO289" s="5">
        <v>13</v>
      </c>
      <c r="AP289" s="5">
        <v>27</v>
      </c>
      <c r="AQ289" s="5">
        <v>10</v>
      </c>
      <c r="AR289" s="5">
        <v>22</v>
      </c>
      <c r="AS289" s="5">
        <v>16</v>
      </c>
      <c r="AT289" s="5">
        <v>25</v>
      </c>
      <c r="AU289" s="5">
        <v>16</v>
      </c>
      <c r="AV289" s="5">
        <v>17</v>
      </c>
      <c r="AW289" s="5">
        <v>15</v>
      </c>
      <c r="AX289" s="5">
        <v>21</v>
      </c>
      <c r="AY289" s="5">
        <v>25</v>
      </c>
      <c r="AZ289" s="5">
        <v>18</v>
      </c>
      <c r="BA289" s="5">
        <v>21</v>
      </c>
      <c r="BB289" s="5">
        <v>35</v>
      </c>
      <c r="BC289" s="5">
        <v>22</v>
      </c>
      <c r="BD289" s="5">
        <v>11</v>
      </c>
      <c r="BE289" s="5">
        <v>16</v>
      </c>
      <c r="BF289" s="5">
        <v>28</v>
      </c>
      <c r="BG289" s="5">
        <v>20</v>
      </c>
      <c r="BH289" s="5">
        <v>36</v>
      </c>
      <c r="BI289" s="5">
        <v>23</v>
      </c>
      <c r="BJ289" s="5">
        <v>33</v>
      </c>
      <c r="BK289" s="5">
        <v>22</v>
      </c>
      <c r="BL289" s="5">
        <v>28</v>
      </c>
      <c r="BM289" s="5">
        <v>26</v>
      </c>
      <c r="BN289" s="5">
        <v>28</v>
      </c>
      <c r="BO289" s="5">
        <v>23</v>
      </c>
      <c r="BP289" s="5">
        <v>42</v>
      </c>
      <c r="BQ289" s="5">
        <v>30</v>
      </c>
      <c r="BR289" s="5">
        <v>46</v>
      </c>
      <c r="BS289" s="5">
        <v>29</v>
      </c>
      <c r="BT289" s="5">
        <v>23</v>
      </c>
      <c r="BU289" s="5">
        <v>22</v>
      </c>
      <c r="BV289" s="5">
        <v>30</v>
      </c>
      <c r="BW289" s="5">
        <v>18</v>
      </c>
      <c r="BX289" s="5">
        <v>25</v>
      </c>
      <c r="BY289" s="5">
        <v>19</v>
      </c>
      <c r="BZ289" s="5">
        <v>16</v>
      </c>
      <c r="CA289" s="5">
        <v>3</v>
      </c>
      <c r="CB289" s="5">
        <v>18</v>
      </c>
      <c r="CC289" s="5">
        <v>22</v>
      </c>
      <c r="CD289" s="5">
        <v>20</v>
      </c>
      <c r="CE289" s="5">
        <v>8</v>
      </c>
      <c r="CF289" s="5">
        <v>27</v>
      </c>
      <c r="CG289" s="5">
        <v>28</v>
      </c>
      <c r="CH289" s="5">
        <v>36</v>
      </c>
      <c r="CI289" s="5">
        <v>17</v>
      </c>
      <c r="CJ289">
        <v>15</v>
      </c>
      <c r="CK289">
        <v>10</v>
      </c>
      <c r="CL289">
        <v>23</v>
      </c>
      <c r="CM289">
        <v>26</v>
      </c>
      <c r="CN289" s="5">
        <v>0.10789600000000001</v>
      </c>
    </row>
    <row r="290" spans="1:92" x14ac:dyDescent="0.2">
      <c r="A290" t="s">
        <v>28</v>
      </c>
      <c r="B290" t="s">
        <v>29</v>
      </c>
      <c r="C290">
        <v>310</v>
      </c>
      <c r="D290" s="5">
        <v>7.6798700000000002</v>
      </c>
      <c r="E290" s="72">
        <v>0</v>
      </c>
      <c r="F290" s="72">
        <f>VLOOKUP(B290,遗传信息!$B:$F,5,FALSE)</f>
        <v>0</v>
      </c>
      <c r="G290" s="72">
        <v>25</v>
      </c>
      <c r="H290" s="5">
        <v>7</v>
      </c>
      <c r="I290" s="5">
        <v>6</v>
      </c>
      <c r="J290" s="5">
        <v>1452</v>
      </c>
      <c r="K290" s="72">
        <v>49.390000000000008</v>
      </c>
      <c r="L290" s="5">
        <v>105</v>
      </c>
      <c r="M290" s="5">
        <v>85</v>
      </c>
      <c r="N290" s="5">
        <v>109</v>
      </c>
      <c r="O290" s="5">
        <v>63</v>
      </c>
      <c r="P290" s="5">
        <v>80</v>
      </c>
      <c r="Q290" s="5">
        <v>78</v>
      </c>
      <c r="R290" s="5">
        <v>96</v>
      </c>
      <c r="S290" s="5">
        <v>75</v>
      </c>
      <c r="T290" s="5">
        <v>115</v>
      </c>
      <c r="U290" s="5">
        <v>106</v>
      </c>
      <c r="V290" s="5">
        <v>147</v>
      </c>
      <c r="W290" s="5">
        <v>93</v>
      </c>
      <c r="X290" s="5">
        <v>63</v>
      </c>
      <c r="Y290" s="5">
        <v>61</v>
      </c>
      <c r="Z290" s="5">
        <v>108</v>
      </c>
      <c r="AA290" s="5">
        <v>57</v>
      </c>
      <c r="AB290" s="5">
        <v>22</v>
      </c>
      <c r="AC290" s="5">
        <v>26</v>
      </c>
      <c r="AD290" s="5">
        <v>34</v>
      </c>
      <c r="AE290" s="5">
        <v>22</v>
      </c>
      <c r="AF290" s="5">
        <v>17</v>
      </c>
      <c r="AG290" s="5">
        <v>22</v>
      </c>
      <c r="AH290" s="5">
        <v>27</v>
      </c>
      <c r="AI290" s="5">
        <v>19</v>
      </c>
      <c r="AJ290" s="5">
        <v>28</v>
      </c>
      <c r="AK290" s="5">
        <v>25</v>
      </c>
      <c r="AL290" s="5">
        <v>30</v>
      </c>
      <c r="AM290" s="5">
        <v>25</v>
      </c>
      <c r="AN290" s="5">
        <v>13</v>
      </c>
      <c r="AO290" s="5">
        <v>13</v>
      </c>
      <c r="AP290" s="5">
        <v>27</v>
      </c>
      <c r="AQ290" s="5">
        <v>10</v>
      </c>
      <c r="AR290" s="5">
        <v>22</v>
      </c>
      <c r="AS290" s="5">
        <v>16</v>
      </c>
      <c r="AT290" s="5">
        <v>25</v>
      </c>
      <c r="AU290" s="5">
        <v>16</v>
      </c>
      <c r="AV290" s="5">
        <v>17</v>
      </c>
      <c r="AW290" s="5">
        <v>15</v>
      </c>
      <c r="AX290" s="5">
        <v>21</v>
      </c>
      <c r="AY290" s="5">
        <v>25</v>
      </c>
      <c r="AZ290" s="5">
        <v>18</v>
      </c>
      <c r="BA290" s="5">
        <v>21</v>
      </c>
      <c r="BB290" s="5">
        <v>35</v>
      </c>
      <c r="BC290" s="5">
        <v>22</v>
      </c>
      <c r="BD290" s="5">
        <v>11</v>
      </c>
      <c r="BE290" s="5">
        <v>16</v>
      </c>
      <c r="BF290" s="5">
        <v>28</v>
      </c>
      <c r="BG290" s="5">
        <v>20</v>
      </c>
      <c r="BH290" s="5">
        <v>36</v>
      </c>
      <c r="BI290" s="5">
        <v>23</v>
      </c>
      <c r="BJ290" s="5">
        <v>33</v>
      </c>
      <c r="BK290" s="5">
        <v>22</v>
      </c>
      <c r="BL290" s="5">
        <v>28</v>
      </c>
      <c r="BM290" s="5">
        <v>26</v>
      </c>
      <c r="BN290" s="5">
        <v>28</v>
      </c>
      <c r="BO290" s="5">
        <v>23</v>
      </c>
      <c r="BP290" s="5">
        <v>42</v>
      </c>
      <c r="BQ290" s="5">
        <v>30</v>
      </c>
      <c r="BR290" s="5">
        <v>46</v>
      </c>
      <c r="BS290" s="5">
        <v>29</v>
      </c>
      <c r="BT290" s="5">
        <v>23</v>
      </c>
      <c r="BU290" s="5">
        <v>22</v>
      </c>
      <c r="BV290" s="5">
        <v>30</v>
      </c>
      <c r="BW290" s="5">
        <v>18</v>
      </c>
      <c r="BX290" s="5">
        <v>25</v>
      </c>
      <c r="BY290" s="5">
        <v>19</v>
      </c>
      <c r="BZ290" s="5">
        <v>16</v>
      </c>
      <c r="CA290" s="5">
        <v>3</v>
      </c>
      <c r="CB290" s="5">
        <v>18</v>
      </c>
      <c r="CC290" s="5">
        <v>22</v>
      </c>
      <c r="CD290" s="5">
        <v>20</v>
      </c>
      <c r="CE290" s="5">
        <v>8</v>
      </c>
      <c r="CF290" s="5">
        <v>27</v>
      </c>
      <c r="CG290" s="5">
        <v>28</v>
      </c>
      <c r="CH290" s="5">
        <v>36</v>
      </c>
      <c r="CI290" s="5">
        <v>17</v>
      </c>
      <c r="CJ290">
        <v>15</v>
      </c>
      <c r="CK290">
        <v>10</v>
      </c>
      <c r="CL290">
        <v>23</v>
      </c>
      <c r="CM290">
        <v>26</v>
      </c>
      <c r="CN290" s="5">
        <v>0.135347</v>
      </c>
    </row>
    <row r="291" spans="1:92" x14ac:dyDescent="0.2">
      <c r="A291" t="s">
        <v>28</v>
      </c>
      <c r="B291" t="s">
        <v>29</v>
      </c>
      <c r="C291">
        <v>310</v>
      </c>
      <c r="D291" s="5">
        <v>11.517899999999999</v>
      </c>
      <c r="E291" s="72">
        <v>0</v>
      </c>
      <c r="F291" s="72">
        <f>VLOOKUP(B291,遗传信息!$B:$F,5,FALSE)</f>
        <v>0</v>
      </c>
      <c r="G291" s="72">
        <v>25</v>
      </c>
      <c r="H291" s="5">
        <v>7</v>
      </c>
      <c r="I291" s="5">
        <v>6</v>
      </c>
      <c r="J291" s="5">
        <v>1452</v>
      </c>
      <c r="K291" s="72">
        <v>49.390000000000008</v>
      </c>
      <c r="L291" s="5">
        <v>105</v>
      </c>
      <c r="M291" s="5">
        <v>85</v>
      </c>
      <c r="N291" s="5">
        <v>109</v>
      </c>
      <c r="O291" s="5">
        <v>63</v>
      </c>
      <c r="P291" s="5">
        <v>80</v>
      </c>
      <c r="Q291" s="5">
        <v>78</v>
      </c>
      <c r="R291" s="5">
        <v>96</v>
      </c>
      <c r="S291" s="5">
        <v>75</v>
      </c>
      <c r="T291" s="5">
        <v>115</v>
      </c>
      <c r="U291" s="5">
        <v>106</v>
      </c>
      <c r="V291" s="5">
        <v>147</v>
      </c>
      <c r="W291" s="5">
        <v>93</v>
      </c>
      <c r="X291" s="5">
        <v>63</v>
      </c>
      <c r="Y291" s="5">
        <v>61</v>
      </c>
      <c r="Z291" s="5">
        <v>108</v>
      </c>
      <c r="AA291" s="5">
        <v>57</v>
      </c>
      <c r="AB291" s="5">
        <v>22</v>
      </c>
      <c r="AC291" s="5">
        <v>26</v>
      </c>
      <c r="AD291" s="5">
        <v>34</v>
      </c>
      <c r="AE291" s="5">
        <v>22</v>
      </c>
      <c r="AF291" s="5">
        <v>17</v>
      </c>
      <c r="AG291" s="5">
        <v>22</v>
      </c>
      <c r="AH291" s="5">
        <v>27</v>
      </c>
      <c r="AI291" s="5">
        <v>19</v>
      </c>
      <c r="AJ291" s="5">
        <v>28</v>
      </c>
      <c r="AK291" s="5">
        <v>25</v>
      </c>
      <c r="AL291" s="5">
        <v>30</v>
      </c>
      <c r="AM291" s="5">
        <v>25</v>
      </c>
      <c r="AN291" s="5">
        <v>13</v>
      </c>
      <c r="AO291" s="5">
        <v>13</v>
      </c>
      <c r="AP291" s="5">
        <v>27</v>
      </c>
      <c r="AQ291" s="5">
        <v>10</v>
      </c>
      <c r="AR291" s="5">
        <v>22</v>
      </c>
      <c r="AS291" s="5">
        <v>16</v>
      </c>
      <c r="AT291" s="5">
        <v>25</v>
      </c>
      <c r="AU291" s="5">
        <v>16</v>
      </c>
      <c r="AV291" s="5">
        <v>17</v>
      </c>
      <c r="AW291" s="5">
        <v>15</v>
      </c>
      <c r="AX291" s="5">
        <v>21</v>
      </c>
      <c r="AY291" s="5">
        <v>25</v>
      </c>
      <c r="AZ291" s="5">
        <v>18</v>
      </c>
      <c r="BA291" s="5">
        <v>21</v>
      </c>
      <c r="BB291" s="5">
        <v>35</v>
      </c>
      <c r="BC291" s="5">
        <v>22</v>
      </c>
      <c r="BD291" s="5">
        <v>11</v>
      </c>
      <c r="BE291" s="5">
        <v>16</v>
      </c>
      <c r="BF291" s="5">
        <v>28</v>
      </c>
      <c r="BG291" s="5">
        <v>20</v>
      </c>
      <c r="BH291" s="5">
        <v>36</v>
      </c>
      <c r="BI291" s="5">
        <v>23</v>
      </c>
      <c r="BJ291" s="5">
        <v>33</v>
      </c>
      <c r="BK291" s="5">
        <v>22</v>
      </c>
      <c r="BL291" s="5">
        <v>28</v>
      </c>
      <c r="BM291" s="5">
        <v>26</v>
      </c>
      <c r="BN291" s="5">
        <v>28</v>
      </c>
      <c r="BO291" s="5">
        <v>23</v>
      </c>
      <c r="BP291" s="5">
        <v>42</v>
      </c>
      <c r="BQ291" s="5">
        <v>30</v>
      </c>
      <c r="BR291" s="5">
        <v>46</v>
      </c>
      <c r="BS291" s="5">
        <v>29</v>
      </c>
      <c r="BT291" s="5">
        <v>23</v>
      </c>
      <c r="BU291" s="5">
        <v>22</v>
      </c>
      <c r="BV291" s="5">
        <v>30</v>
      </c>
      <c r="BW291" s="5">
        <v>18</v>
      </c>
      <c r="BX291" s="5">
        <v>25</v>
      </c>
      <c r="BY291" s="5">
        <v>19</v>
      </c>
      <c r="BZ291" s="5">
        <v>16</v>
      </c>
      <c r="CA291" s="5">
        <v>3</v>
      </c>
      <c r="CB291" s="5">
        <v>18</v>
      </c>
      <c r="CC291" s="5">
        <v>22</v>
      </c>
      <c r="CD291" s="5">
        <v>20</v>
      </c>
      <c r="CE291" s="5">
        <v>8</v>
      </c>
      <c r="CF291" s="5">
        <v>27</v>
      </c>
      <c r="CG291" s="5">
        <v>28</v>
      </c>
      <c r="CH291" s="5">
        <v>36</v>
      </c>
      <c r="CI291" s="5">
        <v>17</v>
      </c>
      <c r="CJ291">
        <v>15</v>
      </c>
      <c r="CK291">
        <v>10</v>
      </c>
      <c r="CL291">
        <v>23</v>
      </c>
      <c r="CM291">
        <v>26</v>
      </c>
      <c r="CN291" s="5">
        <v>0.17713499999999999</v>
      </c>
    </row>
    <row r="292" spans="1:92" x14ac:dyDescent="0.2">
      <c r="A292" t="s">
        <v>28</v>
      </c>
      <c r="B292" t="s">
        <v>29</v>
      </c>
      <c r="C292">
        <v>310</v>
      </c>
      <c r="D292" s="5">
        <v>15.373699999999999</v>
      </c>
      <c r="E292" s="72">
        <v>0</v>
      </c>
      <c r="F292" s="72">
        <f>VLOOKUP(B292,遗传信息!$B:$F,5,FALSE)</f>
        <v>0</v>
      </c>
      <c r="G292" s="72">
        <v>25</v>
      </c>
      <c r="H292" s="5">
        <v>7</v>
      </c>
      <c r="I292" s="5">
        <v>6</v>
      </c>
      <c r="J292" s="5">
        <v>1452</v>
      </c>
      <c r="K292" s="72">
        <v>49.390000000000008</v>
      </c>
      <c r="L292" s="5">
        <v>105</v>
      </c>
      <c r="M292" s="5">
        <v>85</v>
      </c>
      <c r="N292" s="5">
        <v>109</v>
      </c>
      <c r="O292" s="5">
        <v>63</v>
      </c>
      <c r="P292" s="5">
        <v>80</v>
      </c>
      <c r="Q292" s="5">
        <v>78</v>
      </c>
      <c r="R292" s="5">
        <v>96</v>
      </c>
      <c r="S292" s="5">
        <v>75</v>
      </c>
      <c r="T292" s="5">
        <v>115</v>
      </c>
      <c r="U292" s="5">
        <v>106</v>
      </c>
      <c r="V292" s="5">
        <v>147</v>
      </c>
      <c r="W292" s="5">
        <v>93</v>
      </c>
      <c r="X292" s="5">
        <v>63</v>
      </c>
      <c r="Y292" s="5">
        <v>61</v>
      </c>
      <c r="Z292" s="5">
        <v>108</v>
      </c>
      <c r="AA292" s="5">
        <v>57</v>
      </c>
      <c r="AB292" s="5">
        <v>22</v>
      </c>
      <c r="AC292" s="5">
        <v>26</v>
      </c>
      <c r="AD292" s="5">
        <v>34</v>
      </c>
      <c r="AE292" s="5">
        <v>22</v>
      </c>
      <c r="AF292" s="5">
        <v>17</v>
      </c>
      <c r="AG292" s="5">
        <v>22</v>
      </c>
      <c r="AH292" s="5">
        <v>27</v>
      </c>
      <c r="AI292" s="5">
        <v>19</v>
      </c>
      <c r="AJ292" s="5">
        <v>28</v>
      </c>
      <c r="AK292" s="5">
        <v>25</v>
      </c>
      <c r="AL292" s="5">
        <v>30</v>
      </c>
      <c r="AM292" s="5">
        <v>25</v>
      </c>
      <c r="AN292" s="5">
        <v>13</v>
      </c>
      <c r="AO292" s="5">
        <v>13</v>
      </c>
      <c r="AP292" s="5">
        <v>27</v>
      </c>
      <c r="AQ292" s="5">
        <v>10</v>
      </c>
      <c r="AR292" s="5">
        <v>22</v>
      </c>
      <c r="AS292" s="5">
        <v>16</v>
      </c>
      <c r="AT292" s="5">
        <v>25</v>
      </c>
      <c r="AU292" s="5">
        <v>16</v>
      </c>
      <c r="AV292" s="5">
        <v>17</v>
      </c>
      <c r="AW292" s="5">
        <v>15</v>
      </c>
      <c r="AX292" s="5">
        <v>21</v>
      </c>
      <c r="AY292" s="5">
        <v>25</v>
      </c>
      <c r="AZ292" s="5">
        <v>18</v>
      </c>
      <c r="BA292" s="5">
        <v>21</v>
      </c>
      <c r="BB292" s="5">
        <v>35</v>
      </c>
      <c r="BC292" s="5">
        <v>22</v>
      </c>
      <c r="BD292" s="5">
        <v>11</v>
      </c>
      <c r="BE292" s="5">
        <v>16</v>
      </c>
      <c r="BF292" s="5">
        <v>28</v>
      </c>
      <c r="BG292" s="5">
        <v>20</v>
      </c>
      <c r="BH292" s="5">
        <v>36</v>
      </c>
      <c r="BI292" s="5">
        <v>23</v>
      </c>
      <c r="BJ292" s="5">
        <v>33</v>
      </c>
      <c r="BK292" s="5">
        <v>22</v>
      </c>
      <c r="BL292" s="5">
        <v>28</v>
      </c>
      <c r="BM292" s="5">
        <v>26</v>
      </c>
      <c r="BN292" s="5">
        <v>28</v>
      </c>
      <c r="BO292" s="5">
        <v>23</v>
      </c>
      <c r="BP292" s="5">
        <v>42</v>
      </c>
      <c r="BQ292" s="5">
        <v>30</v>
      </c>
      <c r="BR292" s="5">
        <v>46</v>
      </c>
      <c r="BS292" s="5">
        <v>29</v>
      </c>
      <c r="BT292" s="5">
        <v>23</v>
      </c>
      <c r="BU292" s="5">
        <v>22</v>
      </c>
      <c r="BV292" s="5">
        <v>30</v>
      </c>
      <c r="BW292" s="5">
        <v>18</v>
      </c>
      <c r="BX292" s="5">
        <v>25</v>
      </c>
      <c r="BY292" s="5">
        <v>19</v>
      </c>
      <c r="BZ292" s="5">
        <v>16</v>
      </c>
      <c r="CA292" s="5">
        <v>3</v>
      </c>
      <c r="CB292" s="5">
        <v>18</v>
      </c>
      <c r="CC292" s="5">
        <v>22</v>
      </c>
      <c r="CD292" s="5">
        <v>20</v>
      </c>
      <c r="CE292" s="5">
        <v>8</v>
      </c>
      <c r="CF292" s="5">
        <v>27</v>
      </c>
      <c r="CG292" s="5">
        <v>28</v>
      </c>
      <c r="CH292" s="5">
        <v>36</v>
      </c>
      <c r="CI292" s="5">
        <v>17</v>
      </c>
      <c r="CJ292">
        <v>15</v>
      </c>
      <c r="CK292">
        <v>10</v>
      </c>
      <c r="CL292">
        <v>23</v>
      </c>
      <c r="CM292">
        <v>26</v>
      </c>
      <c r="CN292" s="5">
        <v>0.20458000000000001</v>
      </c>
    </row>
    <row r="293" spans="1:92" x14ac:dyDescent="0.2">
      <c r="A293" t="s">
        <v>28</v>
      </c>
      <c r="B293" t="s">
        <v>29</v>
      </c>
      <c r="C293">
        <v>280</v>
      </c>
      <c r="D293" s="5">
        <v>4.8</v>
      </c>
      <c r="E293" s="72">
        <v>0</v>
      </c>
      <c r="F293" s="72">
        <f>VLOOKUP(B293,遗传信息!$B:$F,5,FALSE)</f>
        <v>0</v>
      </c>
      <c r="G293" s="72">
        <v>25</v>
      </c>
      <c r="H293" s="5">
        <v>7</v>
      </c>
      <c r="I293" s="5">
        <v>6</v>
      </c>
      <c r="J293" s="5">
        <v>1452</v>
      </c>
      <c r="K293" s="72">
        <v>49.390000000000008</v>
      </c>
      <c r="L293" s="5">
        <v>105</v>
      </c>
      <c r="M293" s="5">
        <v>85</v>
      </c>
      <c r="N293" s="5">
        <v>109</v>
      </c>
      <c r="O293" s="5">
        <v>63</v>
      </c>
      <c r="P293" s="5">
        <v>80</v>
      </c>
      <c r="Q293" s="5">
        <v>78</v>
      </c>
      <c r="R293" s="5">
        <v>96</v>
      </c>
      <c r="S293" s="5">
        <v>75</v>
      </c>
      <c r="T293" s="5">
        <v>115</v>
      </c>
      <c r="U293" s="5">
        <v>106</v>
      </c>
      <c r="V293" s="5">
        <v>147</v>
      </c>
      <c r="W293" s="5">
        <v>93</v>
      </c>
      <c r="X293" s="5">
        <v>63</v>
      </c>
      <c r="Y293" s="5">
        <v>61</v>
      </c>
      <c r="Z293" s="5">
        <v>108</v>
      </c>
      <c r="AA293" s="5">
        <v>57</v>
      </c>
      <c r="AB293" s="5">
        <v>22</v>
      </c>
      <c r="AC293" s="5">
        <v>26</v>
      </c>
      <c r="AD293" s="5">
        <v>34</v>
      </c>
      <c r="AE293" s="5">
        <v>22</v>
      </c>
      <c r="AF293" s="5">
        <v>17</v>
      </c>
      <c r="AG293" s="5">
        <v>22</v>
      </c>
      <c r="AH293" s="5">
        <v>27</v>
      </c>
      <c r="AI293" s="5">
        <v>19</v>
      </c>
      <c r="AJ293" s="5">
        <v>28</v>
      </c>
      <c r="AK293" s="5">
        <v>25</v>
      </c>
      <c r="AL293" s="5">
        <v>30</v>
      </c>
      <c r="AM293" s="5">
        <v>25</v>
      </c>
      <c r="AN293" s="5">
        <v>13</v>
      </c>
      <c r="AO293" s="5">
        <v>13</v>
      </c>
      <c r="AP293" s="5">
        <v>27</v>
      </c>
      <c r="AQ293" s="5">
        <v>10</v>
      </c>
      <c r="AR293" s="5">
        <v>22</v>
      </c>
      <c r="AS293" s="5">
        <v>16</v>
      </c>
      <c r="AT293" s="5">
        <v>25</v>
      </c>
      <c r="AU293" s="5">
        <v>16</v>
      </c>
      <c r="AV293" s="5">
        <v>17</v>
      </c>
      <c r="AW293" s="5">
        <v>15</v>
      </c>
      <c r="AX293" s="5">
        <v>21</v>
      </c>
      <c r="AY293" s="5">
        <v>25</v>
      </c>
      <c r="AZ293" s="5">
        <v>18</v>
      </c>
      <c r="BA293" s="5">
        <v>21</v>
      </c>
      <c r="BB293" s="5">
        <v>35</v>
      </c>
      <c r="BC293" s="5">
        <v>22</v>
      </c>
      <c r="BD293" s="5">
        <v>11</v>
      </c>
      <c r="BE293" s="5">
        <v>16</v>
      </c>
      <c r="BF293" s="5">
        <v>28</v>
      </c>
      <c r="BG293" s="5">
        <v>20</v>
      </c>
      <c r="BH293" s="5">
        <v>36</v>
      </c>
      <c r="BI293" s="5">
        <v>23</v>
      </c>
      <c r="BJ293" s="5">
        <v>33</v>
      </c>
      <c r="BK293" s="5">
        <v>22</v>
      </c>
      <c r="BL293" s="5">
        <v>28</v>
      </c>
      <c r="BM293" s="5">
        <v>26</v>
      </c>
      <c r="BN293" s="5">
        <v>28</v>
      </c>
      <c r="BO293" s="5">
        <v>23</v>
      </c>
      <c r="BP293" s="5">
        <v>42</v>
      </c>
      <c r="BQ293" s="5">
        <v>30</v>
      </c>
      <c r="BR293" s="5">
        <v>46</v>
      </c>
      <c r="BS293" s="5">
        <v>29</v>
      </c>
      <c r="BT293" s="5">
        <v>23</v>
      </c>
      <c r="BU293" s="5">
        <v>22</v>
      </c>
      <c r="BV293" s="5">
        <v>30</v>
      </c>
      <c r="BW293" s="5">
        <v>18</v>
      </c>
      <c r="BX293" s="5">
        <v>25</v>
      </c>
      <c r="BY293" s="5">
        <v>19</v>
      </c>
      <c r="BZ293" s="5">
        <v>16</v>
      </c>
      <c r="CA293" s="5">
        <v>3</v>
      </c>
      <c r="CB293" s="5">
        <v>18</v>
      </c>
      <c r="CC293" s="5">
        <v>22</v>
      </c>
      <c r="CD293" s="5">
        <v>20</v>
      </c>
      <c r="CE293" s="5">
        <v>8</v>
      </c>
      <c r="CF293" s="5">
        <v>27</v>
      </c>
      <c r="CG293" s="5">
        <v>28</v>
      </c>
      <c r="CH293" s="5">
        <v>36</v>
      </c>
      <c r="CI293" s="5">
        <v>17</v>
      </c>
      <c r="CJ293">
        <v>15</v>
      </c>
      <c r="CK293">
        <v>10</v>
      </c>
      <c r="CL293">
        <v>23</v>
      </c>
      <c r="CM293">
        <v>26</v>
      </c>
      <c r="CN293" s="5">
        <v>1.4</v>
      </c>
    </row>
    <row r="294" spans="1:92" x14ac:dyDescent="0.2">
      <c r="A294" t="s">
        <v>28</v>
      </c>
      <c r="B294" t="s">
        <v>29</v>
      </c>
      <c r="C294">
        <v>280</v>
      </c>
      <c r="D294" s="5">
        <v>9.61</v>
      </c>
      <c r="E294" s="72">
        <v>0</v>
      </c>
      <c r="F294" s="72">
        <f>VLOOKUP(B294,遗传信息!$B:$F,5,FALSE)</f>
        <v>0</v>
      </c>
      <c r="G294" s="72">
        <v>25</v>
      </c>
      <c r="H294" s="5">
        <v>7</v>
      </c>
      <c r="I294" s="5">
        <v>6</v>
      </c>
      <c r="J294" s="5">
        <v>1452</v>
      </c>
      <c r="K294" s="72">
        <v>49.390000000000008</v>
      </c>
      <c r="L294" s="5">
        <v>105</v>
      </c>
      <c r="M294" s="5">
        <v>85</v>
      </c>
      <c r="N294" s="5">
        <v>109</v>
      </c>
      <c r="O294" s="5">
        <v>63</v>
      </c>
      <c r="P294" s="5">
        <v>80</v>
      </c>
      <c r="Q294" s="5">
        <v>78</v>
      </c>
      <c r="R294" s="5">
        <v>96</v>
      </c>
      <c r="S294" s="5">
        <v>75</v>
      </c>
      <c r="T294" s="5">
        <v>115</v>
      </c>
      <c r="U294" s="5">
        <v>106</v>
      </c>
      <c r="V294" s="5">
        <v>147</v>
      </c>
      <c r="W294" s="5">
        <v>93</v>
      </c>
      <c r="X294" s="5">
        <v>63</v>
      </c>
      <c r="Y294" s="5">
        <v>61</v>
      </c>
      <c r="Z294" s="5">
        <v>108</v>
      </c>
      <c r="AA294" s="5">
        <v>57</v>
      </c>
      <c r="AB294" s="5">
        <v>22</v>
      </c>
      <c r="AC294" s="5">
        <v>26</v>
      </c>
      <c r="AD294" s="5">
        <v>34</v>
      </c>
      <c r="AE294" s="5">
        <v>22</v>
      </c>
      <c r="AF294" s="5">
        <v>17</v>
      </c>
      <c r="AG294" s="5">
        <v>22</v>
      </c>
      <c r="AH294" s="5">
        <v>27</v>
      </c>
      <c r="AI294" s="5">
        <v>19</v>
      </c>
      <c r="AJ294" s="5">
        <v>28</v>
      </c>
      <c r="AK294" s="5">
        <v>25</v>
      </c>
      <c r="AL294" s="5">
        <v>30</v>
      </c>
      <c r="AM294" s="5">
        <v>25</v>
      </c>
      <c r="AN294" s="5">
        <v>13</v>
      </c>
      <c r="AO294" s="5">
        <v>13</v>
      </c>
      <c r="AP294" s="5">
        <v>27</v>
      </c>
      <c r="AQ294" s="5">
        <v>10</v>
      </c>
      <c r="AR294" s="5">
        <v>22</v>
      </c>
      <c r="AS294" s="5">
        <v>16</v>
      </c>
      <c r="AT294" s="5">
        <v>25</v>
      </c>
      <c r="AU294" s="5">
        <v>16</v>
      </c>
      <c r="AV294" s="5">
        <v>17</v>
      </c>
      <c r="AW294" s="5">
        <v>15</v>
      </c>
      <c r="AX294" s="5">
        <v>21</v>
      </c>
      <c r="AY294" s="5">
        <v>25</v>
      </c>
      <c r="AZ294" s="5">
        <v>18</v>
      </c>
      <c r="BA294" s="5">
        <v>21</v>
      </c>
      <c r="BB294" s="5">
        <v>35</v>
      </c>
      <c r="BC294" s="5">
        <v>22</v>
      </c>
      <c r="BD294" s="5">
        <v>11</v>
      </c>
      <c r="BE294" s="5">
        <v>16</v>
      </c>
      <c r="BF294" s="5">
        <v>28</v>
      </c>
      <c r="BG294" s="5">
        <v>20</v>
      </c>
      <c r="BH294" s="5">
        <v>36</v>
      </c>
      <c r="BI294" s="5">
        <v>23</v>
      </c>
      <c r="BJ294" s="5">
        <v>33</v>
      </c>
      <c r="BK294" s="5">
        <v>22</v>
      </c>
      <c r="BL294" s="5">
        <v>28</v>
      </c>
      <c r="BM294" s="5">
        <v>26</v>
      </c>
      <c r="BN294" s="5">
        <v>28</v>
      </c>
      <c r="BO294" s="5">
        <v>23</v>
      </c>
      <c r="BP294" s="5">
        <v>42</v>
      </c>
      <c r="BQ294" s="5">
        <v>30</v>
      </c>
      <c r="BR294" s="5">
        <v>46</v>
      </c>
      <c r="BS294" s="5">
        <v>29</v>
      </c>
      <c r="BT294" s="5">
        <v>23</v>
      </c>
      <c r="BU294" s="5">
        <v>22</v>
      </c>
      <c r="BV294" s="5">
        <v>30</v>
      </c>
      <c r="BW294" s="5">
        <v>18</v>
      </c>
      <c r="BX294" s="5">
        <v>25</v>
      </c>
      <c r="BY294" s="5">
        <v>19</v>
      </c>
      <c r="BZ294" s="5">
        <v>16</v>
      </c>
      <c r="CA294" s="5">
        <v>3</v>
      </c>
      <c r="CB294" s="5">
        <v>18</v>
      </c>
      <c r="CC294" s="5">
        <v>22</v>
      </c>
      <c r="CD294" s="5">
        <v>20</v>
      </c>
      <c r="CE294" s="5">
        <v>8</v>
      </c>
      <c r="CF294" s="5">
        <v>27</v>
      </c>
      <c r="CG294" s="5">
        <v>28</v>
      </c>
      <c r="CH294" s="5">
        <v>36</v>
      </c>
      <c r="CI294" s="5">
        <v>17</v>
      </c>
      <c r="CJ294">
        <v>15</v>
      </c>
      <c r="CK294">
        <v>10</v>
      </c>
      <c r="CL294">
        <v>23</v>
      </c>
      <c r="CM294">
        <v>26</v>
      </c>
      <c r="CN294" s="5">
        <v>2.33</v>
      </c>
    </row>
    <row r="295" spans="1:92" x14ac:dyDescent="0.2">
      <c r="A295" t="s">
        <v>28</v>
      </c>
      <c r="B295" t="s">
        <v>29</v>
      </c>
      <c r="C295">
        <v>280</v>
      </c>
      <c r="D295" s="5">
        <v>10.5</v>
      </c>
      <c r="E295" s="72">
        <v>0</v>
      </c>
      <c r="F295" s="72">
        <f>VLOOKUP(B295,遗传信息!$B:$F,5,FALSE)</f>
        <v>0</v>
      </c>
      <c r="G295" s="72">
        <v>25</v>
      </c>
      <c r="H295" s="5">
        <v>7</v>
      </c>
      <c r="I295" s="5">
        <v>6</v>
      </c>
      <c r="J295" s="5">
        <v>1452</v>
      </c>
      <c r="K295" s="72">
        <v>49.390000000000008</v>
      </c>
      <c r="L295" s="5">
        <v>105</v>
      </c>
      <c r="M295" s="5">
        <v>85</v>
      </c>
      <c r="N295" s="5">
        <v>109</v>
      </c>
      <c r="O295" s="5">
        <v>63</v>
      </c>
      <c r="P295" s="5">
        <v>80</v>
      </c>
      <c r="Q295" s="5">
        <v>78</v>
      </c>
      <c r="R295" s="5">
        <v>96</v>
      </c>
      <c r="S295" s="5">
        <v>75</v>
      </c>
      <c r="T295" s="5">
        <v>115</v>
      </c>
      <c r="U295" s="5">
        <v>106</v>
      </c>
      <c r="V295" s="5">
        <v>147</v>
      </c>
      <c r="W295" s="5">
        <v>93</v>
      </c>
      <c r="X295" s="5">
        <v>63</v>
      </c>
      <c r="Y295" s="5">
        <v>61</v>
      </c>
      <c r="Z295" s="5">
        <v>108</v>
      </c>
      <c r="AA295" s="5">
        <v>57</v>
      </c>
      <c r="AB295" s="5">
        <v>22</v>
      </c>
      <c r="AC295" s="5">
        <v>26</v>
      </c>
      <c r="AD295" s="5">
        <v>34</v>
      </c>
      <c r="AE295" s="5">
        <v>22</v>
      </c>
      <c r="AF295" s="5">
        <v>17</v>
      </c>
      <c r="AG295" s="5">
        <v>22</v>
      </c>
      <c r="AH295" s="5">
        <v>27</v>
      </c>
      <c r="AI295" s="5">
        <v>19</v>
      </c>
      <c r="AJ295" s="5">
        <v>28</v>
      </c>
      <c r="AK295" s="5">
        <v>25</v>
      </c>
      <c r="AL295" s="5">
        <v>30</v>
      </c>
      <c r="AM295" s="5">
        <v>25</v>
      </c>
      <c r="AN295" s="5">
        <v>13</v>
      </c>
      <c r="AO295" s="5">
        <v>13</v>
      </c>
      <c r="AP295" s="5">
        <v>27</v>
      </c>
      <c r="AQ295" s="5">
        <v>10</v>
      </c>
      <c r="AR295" s="5">
        <v>22</v>
      </c>
      <c r="AS295" s="5">
        <v>16</v>
      </c>
      <c r="AT295" s="5">
        <v>25</v>
      </c>
      <c r="AU295" s="5">
        <v>16</v>
      </c>
      <c r="AV295" s="5">
        <v>17</v>
      </c>
      <c r="AW295" s="5">
        <v>15</v>
      </c>
      <c r="AX295" s="5">
        <v>21</v>
      </c>
      <c r="AY295" s="5">
        <v>25</v>
      </c>
      <c r="AZ295" s="5">
        <v>18</v>
      </c>
      <c r="BA295" s="5">
        <v>21</v>
      </c>
      <c r="BB295" s="5">
        <v>35</v>
      </c>
      <c r="BC295" s="5">
        <v>22</v>
      </c>
      <c r="BD295" s="5">
        <v>11</v>
      </c>
      <c r="BE295" s="5">
        <v>16</v>
      </c>
      <c r="BF295" s="5">
        <v>28</v>
      </c>
      <c r="BG295" s="5">
        <v>20</v>
      </c>
      <c r="BH295" s="5">
        <v>36</v>
      </c>
      <c r="BI295" s="5">
        <v>23</v>
      </c>
      <c r="BJ295" s="5">
        <v>33</v>
      </c>
      <c r="BK295" s="5">
        <v>22</v>
      </c>
      <c r="BL295" s="5">
        <v>28</v>
      </c>
      <c r="BM295" s="5">
        <v>26</v>
      </c>
      <c r="BN295" s="5">
        <v>28</v>
      </c>
      <c r="BO295" s="5">
        <v>23</v>
      </c>
      <c r="BP295" s="5">
        <v>42</v>
      </c>
      <c r="BQ295" s="5">
        <v>30</v>
      </c>
      <c r="BR295" s="5">
        <v>46</v>
      </c>
      <c r="BS295" s="5">
        <v>29</v>
      </c>
      <c r="BT295" s="5">
        <v>23</v>
      </c>
      <c r="BU295" s="5">
        <v>22</v>
      </c>
      <c r="BV295" s="5">
        <v>30</v>
      </c>
      <c r="BW295" s="5">
        <v>18</v>
      </c>
      <c r="BX295" s="5">
        <v>25</v>
      </c>
      <c r="BY295" s="5">
        <v>19</v>
      </c>
      <c r="BZ295" s="5">
        <v>16</v>
      </c>
      <c r="CA295" s="5">
        <v>3</v>
      </c>
      <c r="CB295" s="5">
        <v>18</v>
      </c>
      <c r="CC295" s="5">
        <v>22</v>
      </c>
      <c r="CD295" s="5">
        <v>20</v>
      </c>
      <c r="CE295" s="5">
        <v>8</v>
      </c>
      <c r="CF295" s="5">
        <v>27</v>
      </c>
      <c r="CG295" s="5">
        <v>28</v>
      </c>
      <c r="CH295" s="5">
        <v>36</v>
      </c>
      <c r="CI295" s="5">
        <v>17</v>
      </c>
      <c r="CJ295">
        <v>15</v>
      </c>
      <c r="CK295">
        <v>10</v>
      </c>
      <c r="CL295">
        <v>23</v>
      </c>
      <c r="CM295">
        <v>26</v>
      </c>
      <c r="CN295" s="5">
        <v>2.5</v>
      </c>
    </row>
    <row r="296" spans="1:92" x14ac:dyDescent="0.2">
      <c r="A296" t="s">
        <v>28</v>
      </c>
      <c r="B296" t="s">
        <v>29</v>
      </c>
      <c r="C296">
        <v>280</v>
      </c>
      <c r="D296" s="5">
        <v>12</v>
      </c>
      <c r="E296" s="72">
        <v>0</v>
      </c>
      <c r="F296" s="72">
        <f>VLOOKUP(B296,遗传信息!$B:$F,5,FALSE)</f>
        <v>0</v>
      </c>
      <c r="G296" s="72">
        <v>25</v>
      </c>
      <c r="H296" s="5">
        <v>7</v>
      </c>
      <c r="I296" s="5">
        <v>6</v>
      </c>
      <c r="J296" s="5">
        <v>1452</v>
      </c>
      <c r="K296" s="72">
        <v>49.390000000000008</v>
      </c>
      <c r="L296" s="5">
        <v>105</v>
      </c>
      <c r="M296" s="5">
        <v>85</v>
      </c>
      <c r="N296" s="5">
        <v>109</v>
      </c>
      <c r="O296" s="5">
        <v>63</v>
      </c>
      <c r="P296" s="5">
        <v>80</v>
      </c>
      <c r="Q296" s="5">
        <v>78</v>
      </c>
      <c r="R296" s="5">
        <v>96</v>
      </c>
      <c r="S296" s="5">
        <v>75</v>
      </c>
      <c r="T296" s="5">
        <v>115</v>
      </c>
      <c r="U296" s="5">
        <v>106</v>
      </c>
      <c r="V296" s="5">
        <v>147</v>
      </c>
      <c r="W296" s="5">
        <v>93</v>
      </c>
      <c r="X296" s="5">
        <v>63</v>
      </c>
      <c r="Y296" s="5">
        <v>61</v>
      </c>
      <c r="Z296" s="5">
        <v>108</v>
      </c>
      <c r="AA296" s="5">
        <v>57</v>
      </c>
      <c r="AB296" s="5">
        <v>22</v>
      </c>
      <c r="AC296" s="5">
        <v>26</v>
      </c>
      <c r="AD296" s="5">
        <v>34</v>
      </c>
      <c r="AE296" s="5">
        <v>22</v>
      </c>
      <c r="AF296" s="5">
        <v>17</v>
      </c>
      <c r="AG296" s="5">
        <v>22</v>
      </c>
      <c r="AH296" s="5">
        <v>27</v>
      </c>
      <c r="AI296" s="5">
        <v>19</v>
      </c>
      <c r="AJ296" s="5">
        <v>28</v>
      </c>
      <c r="AK296" s="5">
        <v>25</v>
      </c>
      <c r="AL296" s="5">
        <v>30</v>
      </c>
      <c r="AM296" s="5">
        <v>25</v>
      </c>
      <c r="AN296" s="5">
        <v>13</v>
      </c>
      <c r="AO296" s="5">
        <v>13</v>
      </c>
      <c r="AP296" s="5">
        <v>27</v>
      </c>
      <c r="AQ296" s="5">
        <v>10</v>
      </c>
      <c r="AR296" s="5">
        <v>22</v>
      </c>
      <c r="AS296" s="5">
        <v>16</v>
      </c>
      <c r="AT296" s="5">
        <v>25</v>
      </c>
      <c r="AU296" s="5">
        <v>16</v>
      </c>
      <c r="AV296" s="5">
        <v>17</v>
      </c>
      <c r="AW296" s="5">
        <v>15</v>
      </c>
      <c r="AX296" s="5">
        <v>21</v>
      </c>
      <c r="AY296" s="5">
        <v>25</v>
      </c>
      <c r="AZ296" s="5">
        <v>18</v>
      </c>
      <c r="BA296" s="5">
        <v>21</v>
      </c>
      <c r="BB296" s="5">
        <v>35</v>
      </c>
      <c r="BC296" s="5">
        <v>22</v>
      </c>
      <c r="BD296" s="5">
        <v>11</v>
      </c>
      <c r="BE296" s="5">
        <v>16</v>
      </c>
      <c r="BF296" s="5">
        <v>28</v>
      </c>
      <c r="BG296" s="5">
        <v>20</v>
      </c>
      <c r="BH296" s="5">
        <v>36</v>
      </c>
      <c r="BI296" s="5">
        <v>23</v>
      </c>
      <c r="BJ296" s="5">
        <v>33</v>
      </c>
      <c r="BK296" s="5">
        <v>22</v>
      </c>
      <c r="BL296" s="5">
        <v>28</v>
      </c>
      <c r="BM296" s="5">
        <v>26</v>
      </c>
      <c r="BN296" s="5">
        <v>28</v>
      </c>
      <c r="BO296" s="5">
        <v>23</v>
      </c>
      <c r="BP296" s="5">
        <v>42</v>
      </c>
      <c r="BQ296" s="5">
        <v>30</v>
      </c>
      <c r="BR296" s="5">
        <v>46</v>
      </c>
      <c r="BS296" s="5">
        <v>29</v>
      </c>
      <c r="BT296" s="5">
        <v>23</v>
      </c>
      <c r="BU296" s="5">
        <v>22</v>
      </c>
      <c r="BV296" s="5">
        <v>30</v>
      </c>
      <c r="BW296" s="5">
        <v>18</v>
      </c>
      <c r="BX296" s="5">
        <v>25</v>
      </c>
      <c r="BY296" s="5">
        <v>19</v>
      </c>
      <c r="BZ296" s="5">
        <v>16</v>
      </c>
      <c r="CA296" s="5">
        <v>3</v>
      </c>
      <c r="CB296" s="5">
        <v>18</v>
      </c>
      <c r="CC296" s="5">
        <v>22</v>
      </c>
      <c r="CD296" s="5">
        <v>20</v>
      </c>
      <c r="CE296" s="5">
        <v>8</v>
      </c>
      <c r="CF296" s="5">
        <v>27</v>
      </c>
      <c r="CG296" s="5">
        <v>28</v>
      </c>
      <c r="CH296" s="5">
        <v>36</v>
      </c>
      <c r="CI296" s="5">
        <v>17</v>
      </c>
      <c r="CJ296">
        <v>15</v>
      </c>
      <c r="CK296">
        <v>10</v>
      </c>
      <c r="CL296">
        <v>23</v>
      </c>
      <c r="CM296">
        <v>26</v>
      </c>
      <c r="CN296" s="5">
        <v>2.73</v>
      </c>
    </row>
    <row r="297" spans="1:92" x14ac:dyDescent="0.2">
      <c r="A297" t="s">
        <v>28</v>
      </c>
      <c r="B297" t="s">
        <v>29</v>
      </c>
      <c r="C297">
        <v>280</v>
      </c>
      <c r="D297" s="5">
        <v>14.39</v>
      </c>
      <c r="E297" s="72">
        <v>0</v>
      </c>
      <c r="F297" s="72">
        <f>VLOOKUP(B297,遗传信息!$B:$F,5,FALSE)</f>
        <v>0</v>
      </c>
      <c r="G297" s="72">
        <v>25</v>
      </c>
      <c r="H297" s="5">
        <v>7</v>
      </c>
      <c r="I297" s="5">
        <v>6</v>
      </c>
      <c r="J297" s="5">
        <v>1452</v>
      </c>
      <c r="K297" s="72">
        <v>49.390000000000008</v>
      </c>
      <c r="L297" s="5">
        <v>105</v>
      </c>
      <c r="M297" s="5">
        <v>85</v>
      </c>
      <c r="N297" s="5">
        <v>109</v>
      </c>
      <c r="O297" s="5">
        <v>63</v>
      </c>
      <c r="P297" s="5">
        <v>80</v>
      </c>
      <c r="Q297" s="5">
        <v>78</v>
      </c>
      <c r="R297" s="5">
        <v>96</v>
      </c>
      <c r="S297" s="5">
        <v>75</v>
      </c>
      <c r="T297" s="5">
        <v>115</v>
      </c>
      <c r="U297" s="5">
        <v>106</v>
      </c>
      <c r="V297" s="5">
        <v>147</v>
      </c>
      <c r="W297" s="5">
        <v>93</v>
      </c>
      <c r="X297" s="5">
        <v>63</v>
      </c>
      <c r="Y297" s="5">
        <v>61</v>
      </c>
      <c r="Z297" s="5">
        <v>108</v>
      </c>
      <c r="AA297" s="5">
        <v>57</v>
      </c>
      <c r="AB297" s="5">
        <v>22</v>
      </c>
      <c r="AC297" s="5">
        <v>26</v>
      </c>
      <c r="AD297" s="5">
        <v>34</v>
      </c>
      <c r="AE297" s="5">
        <v>22</v>
      </c>
      <c r="AF297" s="5">
        <v>17</v>
      </c>
      <c r="AG297" s="5">
        <v>22</v>
      </c>
      <c r="AH297" s="5">
        <v>27</v>
      </c>
      <c r="AI297" s="5">
        <v>19</v>
      </c>
      <c r="AJ297" s="5">
        <v>28</v>
      </c>
      <c r="AK297" s="5">
        <v>25</v>
      </c>
      <c r="AL297" s="5">
        <v>30</v>
      </c>
      <c r="AM297" s="5">
        <v>25</v>
      </c>
      <c r="AN297" s="5">
        <v>13</v>
      </c>
      <c r="AO297" s="5">
        <v>13</v>
      </c>
      <c r="AP297" s="5">
        <v>27</v>
      </c>
      <c r="AQ297" s="5">
        <v>10</v>
      </c>
      <c r="AR297" s="5">
        <v>22</v>
      </c>
      <c r="AS297" s="5">
        <v>16</v>
      </c>
      <c r="AT297" s="5">
        <v>25</v>
      </c>
      <c r="AU297" s="5">
        <v>16</v>
      </c>
      <c r="AV297" s="5">
        <v>17</v>
      </c>
      <c r="AW297" s="5">
        <v>15</v>
      </c>
      <c r="AX297" s="5">
        <v>21</v>
      </c>
      <c r="AY297" s="5">
        <v>25</v>
      </c>
      <c r="AZ297" s="5">
        <v>18</v>
      </c>
      <c r="BA297" s="5">
        <v>21</v>
      </c>
      <c r="BB297" s="5">
        <v>35</v>
      </c>
      <c r="BC297" s="5">
        <v>22</v>
      </c>
      <c r="BD297" s="5">
        <v>11</v>
      </c>
      <c r="BE297" s="5">
        <v>16</v>
      </c>
      <c r="BF297" s="5">
        <v>28</v>
      </c>
      <c r="BG297" s="5">
        <v>20</v>
      </c>
      <c r="BH297" s="5">
        <v>36</v>
      </c>
      <c r="BI297" s="5">
        <v>23</v>
      </c>
      <c r="BJ297" s="5">
        <v>33</v>
      </c>
      <c r="BK297" s="5">
        <v>22</v>
      </c>
      <c r="BL297" s="5">
        <v>28</v>
      </c>
      <c r="BM297" s="5">
        <v>26</v>
      </c>
      <c r="BN297" s="5">
        <v>28</v>
      </c>
      <c r="BO297" s="5">
        <v>23</v>
      </c>
      <c r="BP297" s="5">
        <v>42</v>
      </c>
      <c r="BQ297" s="5">
        <v>30</v>
      </c>
      <c r="BR297" s="5">
        <v>46</v>
      </c>
      <c r="BS297" s="5">
        <v>29</v>
      </c>
      <c r="BT297" s="5">
        <v>23</v>
      </c>
      <c r="BU297" s="5">
        <v>22</v>
      </c>
      <c r="BV297" s="5">
        <v>30</v>
      </c>
      <c r="BW297" s="5">
        <v>18</v>
      </c>
      <c r="BX297" s="5">
        <v>25</v>
      </c>
      <c r="BY297" s="5">
        <v>19</v>
      </c>
      <c r="BZ297" s="5">
        <v>16</v>
      </c>
      <c r="CA297" s="5">
        <v>3</v>
      </c>
      <c r="CB297" s="5">
        <v>18</v>
      </c>
      <c r="CC297" s="5">
        <v>22</v>
      </c>
      <c r="CD297" s="5">
        <v>20</v>
      </c>
      <c r="CE297" s="5">
        <v>8</v>
      </c>
      <c r="CF297" s="5">
        <v>27</v>
      </c>
      <c r="CG297" s="5">
        <v>28</v>
      </c>
      <c r="CH297" s="5">
        <v>36</v>
      </c>
      <c r="CI297" s="5">
        <v>17</v>
      </c>
      <c r="CJ297">
        <v>15</v>
      </c>
      <c r="CK297">
        <v>10</v>
      </c>
      <c r="CL297">
        <v>23</v>
      </c>
      <c r="CM297">
        <v>26</v>
      </c>
      <c r="CN297" s="5">
        <v>2.98</v>
      </c>
    </row>
    <row r="298" spans="1:92" x14ac:dyDescent="0.2">
      <c r="A298" t="s">
        <v>28</v>
      </c>
      <c r="B298" t="s">
        <v>29</v>
      </c>
      <c r="C298">
        <v>265</v>
      </c>
      <c r="D298" s="5">
        <v>4.8499999999999996</v>
      </c>
      <c r="E298" s="72">
        <v>0</v>
      </c>
      <c r="F298" s="72">
        <f>VLOOKUP(B298,遗传信息!$B:$F,5,FALSE)</f>
        <v>0</v>
      </c>
      <c r="G298" s="72">
        <v>25</v>
      </c>
      <c r="H298" s="5">
        <v>7</v>
      </c>
      <c r="I298" s="5">
        <v>6</v>
      </c>
      <c r="J298" s="5">
        <v>1452</v>
      </c>
      <c r="K298" s="72">
        <v>49.390000000000008</v>
      </c>
      <c r="L298" s="5">
        <v>105</v>
      </c>
      <c r="M298" s="5">
        <v>85</v>
      </c>
      <c r="N298" s="5">
        <v>109</v>
      </c>
      <c r="O298" s="5">
        <v>63</v>
      </c>
      <c r="P298" s="5">
        <v>80</v>
      </c>
      <c r="Q298" s="5">
        <v>78</v>
      </c>
      <c r="R298" s="5">
        <v>96</v>
      </c>
      <c r="S298" s="5">
        <v>75</v>
      </c>
      <c r="T298" s="5">
        <v>115</v>
      </c>
      <c r="U298" s="5">
        <v>106</v>
      </c>
      <c r="V298" s="5">
        <v>147</v>
      </c>
      <c r="W298" s="5">
        <v>93</v>
      </c>
      <c r="X298" s="5">
        <v>63</v>
      </c>
      <c r="Y298" s="5">
        <v>61</v>
      </c>
      <c r="Z298" s="5">
        <v>108</v>
      </c>
      <c r="AA298" s="5">
        <v>57</v>
      </c>
      <c r="AB298" s="5">
        <v>22</v>
      </c>
      <c r="AC298" s="5">
        <v>26</v>
      </c>
      <c r="AD298" s="5">
        <v>34</v>
      </c>
      <c r="AE298" s="5">
        <v>22</v>
      </c>
      <c r="AF298" s="5">
        <v>17</v>
      </c>
      <c r="AG298" s="5">
        <v>22</v>
      </c>
      <c r="AH298" s="5">
        <v>27</v>
      </c>
      <c r="AI298" s="5">
        <v>19</v>
      </c>
      <c r="AJ298" s="5">
        <v>28</v>
      </c>
      <c r="AK298" s="5">
        <v>25</v>
      </c>
      <c r="AL298" s="5">
        <v>30</v>
      </c>
      <c r="AM298" s="5">
        <v>25</v>
      </c>
      <c r="AN298" s="5">
        <v>13</v>
      </c>
      <c r="AO298" s="5">
        <v>13</v>
      </c>
      <c r="AP298" s="5">
        <v>27</v>
      </c>
      <c r="AQ298" s="5">
        <v>10</v>
      </c>
      <c r="AR298" s="5">
        <v>22</v>
      </c>
      <c r="AS298" s="5">
        <v>16</v>
      </c>
      <c r="AT298" s="5">
        <v>25</v>
      </c>
      <c r="AU298" s="5">
        <v>16</v>
      </c>
      <c r="AV298" s="5">
        <v>17</v>
      </c>
      <c r="AW298" s="5">
        <v>15</v>
      </c>
      <c r="AX298" s="5">
        <v>21</v>
      </c>
      <c r="AY298" s="5">
        <v>25</v>
      </c>
      <c r="AZ298" s="5">
        <v>18</v>
      </c>
      <c r="BA298" s="5">
        <v>21</v>
      </c>
      <c r="BB298" s="5">
        <v>35</v>
      </c>
      <c r="BC298" s="5">
        <v>22</v>
      </c>
      <c r="BD298" s="5">
        <v>11</v>
      </c>
      <c r="BE298" s="5">
        <v>16</v>
      </c>
      <c r="BF298" s="5">
        <v>28</v>
      </c>
      <c r="BG298" s="5">
        <v>20</v>
      </c>
      <c r="BH298" s="5">
        <v>36</v>
      </c>
      <c r="BI298" s="5">
        <v>23</v>
      </c>
      <c r="BJ298" s="5">
        <v>33</v>
      </c>
      <c r="BK298" s="5">
        <v>22</v>
      </c>
      <c r="BL298" s="5">
        <v>28</v>
      </c>
      <c r="BM298" s="5">
        <v>26</v>
      </c>
      <c r="BN298" s="5">
        <v>28</v>
      </c>
      <c r="BO298" s="5">
        <v>23</v>
      </c>
      <c r="BP298" s="5">
        <v>42</v>
      </c>
      <c r="BQ298" s="5">
        <v>30</v>
      </c>
      <c r="BR298" s="5">
        <v>46</v>
      </c>
      <c r="BS298" s="5">
        <v>29</v>
      </c>
      <c r="BT298" s="5">
        <v>23</v>
      </c>
      <c r="BU298" s="5">
        <v>22</v>
      </c>
      <c r="BV298" s="5">
        <v>30</v>
      </c>
      <c r="BW298" s="5">
        <v>18</v>
      </c>
      <c r="BX298" s="5">
        <v>25</v>
      </c>
      <c r="BY298" s="5">
        <v>19</v>
      </c>
      <c r="BZ298" s="5">
        <v>16</v>
      </c>
      <c r="CA298" s="5">
        <v>3</v>
      </c>
      <c r="CB298" s="5">
        <v>18</v>
      </c>
      <c r="CC298" s="5">
        <v>22</v>
      </c>
      <c r="CD298" s="5">
        <v>20</v>
      </c>
      <c r="CE298" s="5">
        <v>8</v>
      </c>
      <c r="CF298" s="5">
        <v>27</v>
      </c>
      <c r="CG298" s="5">
        <v>28</v>
      </c>
      <c r="CH298" s="5">
        <v>36</v>
      </c>
      <c r="CI298" s="5">
        <v>17</v>
      </c>
      <c r="CJ298">
        <v>15</v>
      </c>
      <c r="CK298">
        <v>10</v>
      </c>
      <c r="CL298">
        <v>23</v>
      </c>
      <c r="CM298">
        <v>26</v>
      </c>
      <c r="CN298" s="5">
        <v>1.46</v>
      </c>
    </row>
    <row r="299" spans="1:92" x14ac:dyDescent="0.2">
      <c r="A299" t="s">
        <v>28</v>
      </c>
      <c r="B299" t="s">
        <v>29</v>
      </c>
      <c r="C299">
        <v>265</v>
      </c>
      <c r="D299" s="5">
        <v>9.6300000000000008</v>
      </c>
      <c r="E299" s="72">
        <v>0</v>
      </c>
      <c r="F299" s="72">
        <f>VLOOKUP(B299,遗传信息!$B:$F,5,FALSE)</f>
        <v>0</v>
      </c>
      <c r="G299" s="72">
        <v>25</v>
      </c>
      <c r="H299" s="5">
        <v>7</v>
      </c>
      <c r="I299" s="5">
        <v>6</v>
      </c>
      <c r="J299" s="5">
        <v>1452</v>
      </c>
      <c r="K299" s="72">
        <v>49.390000000000008</v>
      </c>
      <c r="L299" s="5">
        <v>105</v>
      </c>
      <c r="M299" s="5">
        <v>85</v>
      </c>
      <c r="N299" s="5">
        <v>109</v>
      </c>
      <c r="O299" s="5">
        <v>63</v>
      </c>
      <c r="P299" s="5">
        <v>80</v>
      </c>
      <c r="Q299" s="5">
        <v>78</v>
      </c>
      <c r="R299" s="5">
        <v>96</v>
      </c>
      <c r="S299" s="5">
        <v>75</v>
      </c>
      <c r="T299" s="5">
        <v>115</v>
      </c>
      <c r="U299" s="5">
        <v>106</v>
      </c>
      <c r="V299" s="5">
        <v>147</v>
      </c>
      <c r="W299" s="5">
        <v>93</v>
      </c>
      <c r="X299" s="5">
        <v>63</v>
      </c>
      <c r="Y299" s="5">
        <v>61</v>
      </c>
      <c r="Z299" s="5">
        <v>108</v>
      </c>
      <c r="AA299" s="5">
        <v>57</v>
      </c>
      <c r="AB299" s="5">
        <v>22</v>
      </c>
      <c r="AC299" s="5">
        <v>26</v>
      </c>
      <c r="AD299" s="5">
        <v>34</v>
      </c>
      <c r="AE299" s="5">
        <v>22</v>
      </c>
      <c r="AF299" s="5">
        <v>17</v>
      </c>
      <c r="AG299" s="5">
        <v>22</v>
      </c>
      <c r="AH299" s="5">
        <v>27</v>
      </c>
      <c r="AI299" s="5">
        <v>19</v>
      </c>
      <c r="AJ299" s="5">
        <v>28</v>
      </c>
      <c r="AK299" s="5">
        <v>25</v>
      </c>
      <c r="AL299" s="5">
        <v>30</v>
      </c>
      <c r="AM299" s="5">
        <v>25</v>
      </c>
      <c r="AN299" s="5">
        <v>13</v>
      </c>
      <c r="AO299" s="5">
        <v>13</v>
      </c>
      <c r="AP299" s="5">
        <v>27</v>
      </c>
      <c r="AQ299" s="5">
        <v>10</v>
      </c>
      <c r="AR299" s="5">
        <v>22</v>
      </c>
      <c r="AS299" s="5">
        <v>16</v>
      </c>
      <c r="AT299" s="5">
        <v>25</v>
      </c>
      <c r="AU299" s="5">
        <v>16</v>
      </c>
      <c r="AV299" s="5">
        <v>17</v>
      </c>
      <c r="AW299" s="5">
        <v>15</v>
      </c>
      <c r="AX299" s="5">
        <v>21</v>
      </c>
      <c r="AY299" s="5">
        <v>25</v>
      </c>
      <c r="AZ299" s="5">
        <v>18</v>
      </c>
      <c r="BA299" s="5">
        <v>21</v>
      </c>
      <c r="BB299" s="5">
        <v>35</v>
      </c>
      <c r="BC299" s="5">
        <v>22</v>
      </c>
      <c r="BD299" s="5">
        <v>11</v>
      </c>
      <c r="BE299" s="5">
        <v>16</v>
      </c>
      <c r="BF299" s="5">
        <v>28</v>
      </c>
      <c r="BG299" s="5">
        <v>20</v>
      </c>
      <c r="BH299" s="5">
        <v>36</v>
      </c>
      <c r="BI299" s="5">
        <v>23</v>
      </c>
      <c r="BJ299" s="5">
        <v>33</v>
      </c>
      <c r="BK299" s="5">
        <v>22</v>
      </c>
      <c r="BL299" s="5">
        <v>28</v>
      </c>
      <c r="BM299" s="5">
        <v>26</v>
      </c>
      <c r="BN299" s="5">
        <v>28</v>
      </c>
      <c r="BO299" s="5">
        <v>23</v>
      </c>
      <c r="BP299" s="5">
        <v>42</v>
      </c>
      <c r="BQ299" s="5">
        <v>30</v>
      </c>
      <c r="BR299" s="5">
        <v>46</v>
      </c>
      <c r="BS299" s="5">
        <v>29</v>
      </c>
      <c r="BT299" s="5">
        <v>23</v>
      </c>
      <c r="BU299" s="5">
        <v>22</v>
      </c>
      <c r="BV299" s="5">
        <v>30</v>
      </c>
      <c r="BW299" s="5">
        <v>18</v>
      </c>
      <c r="BX299" s="5">
        <v>25</v>
      </c>
      <c r="BY299" s="5">
        <v>19</v>
      </c>
      <c r="BZ299" s="5">
        <v>16</v>
      </c>
      <c r="CA299" s="5">
        <v>3</v>
      </c>
      <c r="CB299" s="5">
        <v>18</v>
      </c>
      <c r="CC299" s="5">
        <v>22</v>
      </c>
      <c r="CD299" s="5">
        <v>20</v>
      </c>
      <c r="CE299" s="5">
        <v>8</v>
      </c>
      <c r="CF299" s="5">
        <v>27</v>
      </c>
      <c r="CG299" s="5">
        <v>28</v>
      </c>
      <c r="CH299" s="5">
        <v>36</v>
      </c>
      <c r="CI299" s="5">
        <v>17</v>
      </c>
      <c r="CJ299">
        <v>15</v>
      </c>
      <c r="CK299">
        <v>10</v>
      </c>
      <c r="CL299">
        <v>23</v>
      </c>
      <c r="CM299">
        <v>26</v>
      </c>
      <c r="CN299" s="5">
        <v>2.41</v>
      </c>
    </row>
    <row r="300" spans="1:92" x14ac:dyDescent="0.2">
      <c r="A300" t="s">
        <v>28</v>
      </c>
      <c r="B300" t="s">
        <v>29</v>
      </c>
      <c r="C300">
        <v>265</v>
      </c>
      <c r="D300" s="5">
        <v>10.1</v>
      </c>
      <c r="E300" s="72">
        <v>0</v>
      </c>
      <c r="F300" s="72">
        <f>VLOOKUP(B300,遗传信息!$B:$F,5,FALSE)</f>
        <v>0</v>
      </c>
      <c r="G300" s="72">
        <v>25</v>
      </c>
      <c r="H300" s="5">
        <v>7</v>
      </c>
      <c r="I300" s="5">
        <v>6</v>
      </c>
      <c r="J300" s="5">
        <v>1452</v>
      </c>
      <c r="K300" s="72">
        <v>49.390000000000008</v>
      </c>
      <c r="L300" s="5">
        <v>105</v>
      </c>
      <c r="M300" s="5">
        <v>85</v>
      </c>
      <c r="N300" s="5">
        <v>109</v>
      </c>
      <c r="O300" s="5">
        <v>63</v>
      </c>
      <c r="P300" s="5">
        <v>80</v>
      </c>
      <c r="Q300" s="5">
        <v>78</v>
      </c>
      <c r="R300" s="5">
        <v>96</v>
      </c>
      <c r="S300" s="5">
        <v>75</v>
      </c>
      <c r="T300" s="5">
        <v>115</v>
      </c>
      <c r="U300" s="5">
        <v>106</v>
      </c>
      <c r="V300" s="5">
        <v>147</v>
      </c>
      <c r="W300" s="5">
        <v>93</v>
      </c>
      <c r="X300" s="5">
        <v>63</v>
      </c>
      <c r="Y300" s="5">
        <v>61</v>
      </c>
      <c r="Z300" s="5">
        <v>108</v>
      </c>
      <c r="AA300" s="5">
        <v>57</v>
      </c>
      <c r="AB300" s="5">
        <v>22</v>
      </c>
      <c r="AC300" s="5">
        <v>26</v>
      </c>
      <c r="AD300" s="5">
        <v>34</v>
      </c>
      <c r="AE300" s="5">
        <v>22</v>
      </c>
      <c r="AF300" s="5">
        <v>17</v>
      </c>
      <c r="AG300" s="5">
        <v>22</v>
      </c>
      <c r="AH300" s="5">
        <v>27</v>
      </c>
      <c r="AI300" s="5">
        <v>19</v>
      </c>
      <c r="AJ300" s="5">
        <v>28</v>
      </c>
      <c r="AK300" s="5">
        <v>25</v>
      </c>
      <c r="AL300" s="5">
        <v>30</v>
      </c>
      <c r="AM300" s="5">
        <v>25</v>
      </c>
      <c r="AN300" s="5">
        <v>13</v>
      </c>
      <c r="AO300" s="5">
        <v>13</v>
      </c>
      <c r="AP300" s="5">
        <v>27</v>
      </c>
      <c r="AQ300" s="5">
        <v>10</v>
      </c>
      <c r="AR300" s="5">
        <v>22</v>
      </c>
      <c r="AS300" s="5">
        <v>16</v>
      </c>
      <c r="AT300" s="5">
        <v>25</v>
      </c>
      <c r="AU300" s="5">
        <v>16</v>
      </c>
      <c r="AV300" s="5">
        <v>17</v>
      </c>
      <c r="AW300" s="5">
        <v>15</v>
      </c>
      <c r="AX300" s="5">
        <v>21</v>
      </c>
      <c r="AY300" s="5">
        <v>25</v>
      </c>
      <c r="AZ300" s="5">
        <v>18</v>
      </c>
      <c r="BA300" s="5">
        <v>21</v>
      </c>
      <c r="BB300" s="5">
        <v>35</v>
      </c>
      <c r="BC300" s="5">
        <v>22</v>
      </c>
      <c r="BD300" s="5">
        <v>11</v>
      </c>
      <c r="BE300" s="5">
        <v>16</v>
      </c>
      <c r="BF300" s="5">
        <v>28</v>
      </c>
      <c r="BG300" s="5">
        <v>20</v>
      </c>
      <c r="BH300" s="5">
        <v>36</v>
      </c>
      <c r="BI300" s="5">
        <v>23</v>
      </c>
      <c r="BJ300" s="5">
        <v>33</v>
      </c>
      <c r="BK300" s="5">
        <v>22</v>
      </c>
      <c r="BL300" s="5">
        <v>28</v>
      </c>
      <c r="BM300" s="5">
        <v>26</v>
      </c>
      <c r="BN300" s="5">
        <v>28</v>
      </c>
      <c r="BO300" s="5">
        <v>23</v>
      </c>
      <c r="BP300" s="5">
        <v>42</v>
      </c>
      <c r="BQ300" s="5">
        <v>30</v>
      </c>
      <c r="BR300" s="5">
        <v>46</v>
      </c>
      <c r="BS300" s="5">
        <v>29</v>
      </c>
      <c r="BT300" s="5">
        <v>23</v>
      </c>
      <c r="BU300" s="5">
        <v>22</v>
      </c>
      <c r="BV300" s="5">
        <v>30</v>
      </c>
      <c r="BW300" s="5">
        <v>18</v>
      </c>
      <c r="BX300" s="5">
        <v>25</v>
      </c>
      <c r="BY300" s="5">
        <v>19</v>
      </c>
      <c r="BZ300" s="5">
        <v>16</v>
      </c>
      <c r="CA300" s="5">
        <v>3</v>
      </c>
      <c r="CB300" s="5">
        <v>18</v>
      </c>
      <c r="CC300" s="5">
        <v>22</v>
      </c>
      <c r="CD300" s="5">
        <v>20</v>
      </c>
      <c r="CE300" s="5">
        <v>8</v>
      </c>
      <c r="CF300" s="5">
        <v>27</v>
      </c>
      <c r="CG300" s="5">
        <v>28</v>
      </c>
      <c r="CH300" s="5">
        <v>36</v>
      </c>
      <c r="CI300" s="5">
        <v>17</v>
      </c>
      <c r="CJ300">
        <v>15</v>
      </c>
      <c r="CK300">
        <v>10</v>
      </c>
      <c r="CL300">
        <v>23</v>
      </c>
      <c r="CM300">
        <v>26</v>
      </c>
      <c r="CN300" s="5">
        <v>2.5</v>
      </c>
    </row>
    <row r="301" spans="1:92" x14ac:dyDescent="0.2">
      <c r="A301" t="s">
        <v>28</v>
      </c>
      <c r="B301" t="s">
        <v>29</v>
      </c>
      <c r="C301">
        <v>265</v>
      </c>
      <c r="D301" s="5">
        <v>12</v>
      </c>
      <c r="E301" s="72">
        <v>0</v>
      </c>
      <c r="F301" s="72">
        <f>VLOOKUP(B301,遗传信息!$B:$F,5,FALSE)</f>
        <v>0</v>
      </c>
      <c r="G301" s="72">
        <v>25</v>
      </c>
      <c r="H301" s="5">
        <v>7</v>
      </c>
      <c r="I301" s="5">
        <v>6</v>
      </c>
      <c r="J301" s="5">
        <v>1452</v>
      </c>
      <c r="K301" s="72">
        <v>49.390000000000008</v>
      </c>
      <c r="L301" s="5">
        <v>105</v>
      </c>
      <c r="M301" s="5">
        <v>85</v>
      </c>
      <c r="N301" s="5">
        <v>109</v>
      </c>
      <c r="O301" s="5">
        <v>63</v>
      </c>
      <c r="P301" s="5">
        <v>80</v>
      </c>
      <c r="Q301" s="5">
        <v>78</v>
      </c>
      <c r="R301" s="5">
        <v>96</v>
      </c>
      <c r="S301" s="5">
        <v>75</v>
      </c>
      <c r="T301" s="5">
        <v>115</v>
      </c>
      <c r="U301" s="5">
        <v>106</v>
      </c>
      <c r="V301" s="5">
        <v>147</v>
      </c>
      <c r="W301" s="5">
        <v>93</v>
      </c>
      <c r="X301" s="5">
        <v>63</v>
      </c>
      <c r="Y301" s="5">
        <v>61</v>
      </c>
      <c r="Z301" s="5">
        <v>108</v>
      </c>
      <c r="AA301" s="5">
        <v>57</v>
      </c>
      <c r="AB301" s="5">
        <v>22</v>
      </c>
      <c r="AC301" s="5">
        <v>26</v>
      </c>
      <c r="AD301" s="5">
        <v>34</v>
      </c>
      <c r="AE301" s="5">
        <v>22</v>
      </c>
      <c r="AF301" s="5">
        <v>17</v>
      </c>
      <c r="AG301" s="5">
        <v>22</v>
      </c>
      <c r="AH301" s="5">
        <v>27</v>
      </c>
      <c r="AI301" s="5">
        <v>19</v>
      </c>
      <c r="AJ301" s="5">
        <v>28</v>
      </c>
      <c r="AK301" s="5">
        <v>25</v>
      </c>
      <c r="AL301" s="5">
        <v>30</v>
      </c>
      <c r="AM301" s="5">
        <v>25</v>
      </c>
      <c r="AN301" s="5">
        <v>13</v>
      </c>
      <c r="AO301" s="5">
        <v>13</v>
      </c>
      <c r="AP301" s="5">
        <v>27</v>
      </c>
      <c r="AQ301" s="5">
        <v>10</v>
      </c>
      <c r="AR301" s="5">
        <v>22</v>
      </c>
      <c r="AS301" s="5">
        <v>16</v>
      </c>
      <c r="AT301" s="5">
        <v>25</v>
      </c>
      <c r="AU301" s="5">
        <v>16</v>
      </c>
      <c r="AV301" s="5">
        <v>17</v>
      </c>
      <c r="AW301" s="5">
        <v>15</v>
      </c>
      <c r="AX301" s="5">
        <v>21</v>
      </c>
      <c r="AY301" s="5">
        <v>25</v>
      </c>
      <c r="AZ301" s="5">
        <v>18</v>
      </c>
      <c r="BA301" s="5">
        <v>21</v>
      </c>
      <c r="BB301" s="5">
        <v>35</v>
      </c>
      <c r="BC301" s="5">
        <v>22</v>
      </c>
      <c r="BD301" s="5">
        <v>11</v>
      </c>
      <c r="BE301" s="5">
        <v>16</v>
      </c>
      <c r="BF301" s="5">
        <v>28</v>
      </c>
      <c r="BG301" s="5">
        <v>20</v>
      </c>
      <c r="BH301" s="5">
        <v>36</v>
      </c>
      <c r="BI301" s="5">
        <v>23</v>
      </c>
      <c r="BJ301" s="5">
        <v>33</v>
      </c>
      <c r="BK301" s="5">
        <v>22</v>
      </c>
      <c r="BL301" s="5">
        <v>28</v>
      </c>
      <c r="BM301" s="5">
        <v>26</v>
      </c>
      <c r="BN301" s="5">
        <v>28</v>
      </c>
      <c r="BO301" s="5">
        <v>23</v>
      </c>
      <c r="BP301" s="5">
        <v>42</v>
      </c>
      <c r="BQ301" s="5">
        <v>30</v>
      </c>
      <c r="BR301" s="5">
        <v>46</v>
      </c>
      <c r="BS301" s="5">
        <v>29</v>
      </c>
      <c r="BT301" s="5">
        <v>23</v>
      </c>
      <c r="BU301" s="5">
        <v>22</v>
      </c>
      <c r="BV301" s="5">
        <v>30</v>
      </c>
      <c r="BW301" s="5">
        <v>18</v>
      </c>
      <c r="BX301" s="5">
        <v>25</v>
      </c>
      <c r="BY301" s="5">
        <v>19</v>
      </c>
      <c r="BZ301" s="5">
        <v>16</v>
      </c>
      <c r="CA301" s="5">
        <v>3</v>
      </c>
      <c r="CB301" s="5">
        <v>18</v>
      </c>
      <c r="CC301" s="5">
        <v>22</v>
      </c>
      <c r="CD301" s="5">
        <v>20</v>
      </c>
      <c r="CE301" s="5">
        <v>8</v>
      </c>
      <c r="CF301" s="5">
        <v>27</v>
      </c>
      <c r="CG301" s="5">
        <v>28</v>
      </c>
      <c r="CH301" s="5">
        <v>36</v>
      </c>
      <c r="CI301" s="5">
        <v>17</v>
      </c>
      <c r="CJ301">
        <v>15</v>
      </c>
      <c r="CK301">
        <v>10</v>
      </c>
      <c r="CL301">
        <v>23</v>
      </c>
      <c r="CM301">
        <v>26</v>
      </c>
      <c r="CN301" s="5">
        <v>2.82</v>
      </c>
    </row>
    <row r="302" spans="1:92" x14ac:dyDescent="0.2">
      <c r="A302" t="s">
        <v>28</v>
      </c>
      <c r="B302" t="s">
        <v>29</v>
      </c>
      <c r="C302">
        <v>265</v>
      </c>
      <c r="D302" s="5">
        <v>14.4</v>
      </c>
      <c r="E302" s="72">
        <v>0</v>
      </c>
      <c r="F302" s="72">
        <f>VLOOKUP(B302,遗传信息!$B:$F,5,FALSE)</f>
        <v>0</v>
      </c>
      <c r="G302" s="72">
        <v>25</v>
      </c>
      <c r="H302" s="5">
        <v>7</v>
      </c>
      <c r="I302" s="5">
        <v>6</v>
      </c>
      <c r="J302" s="5">
        <v>1452</v>
      </c>
      <c r="K302" s="72">
        <v>49.390000000000008</v>
      </c>
      <c r="L302" s="5">
        <v>105</v>
      </c>
      <c r="M302" s="5">
        <v>85</v>
      </c>
      <c r="N302" s="5">
        <v>109</v>
      </c>
      <c r="O302" s="5">
        <v>63</v>
      </c>
      <c r="P302" s="5">
        <v>80</v>
      </c>
      <c r="Q302" s="5">
        <v>78</v>
      </c>
      <c r="R302" s="5">
        <v>96</v>
      </c>
      <c r="S302" s="5">
        <v>75</v>
      </c>
      <c r="T302" s="5">
        <v>115</v>
      </c>
      <c r="U302" s="5">
        <v>106</v>
      </c>
      <c r="V302" s="5">
        <v>147</v>
      </c>
      <c r="W302" s="5">
        <v>93</v>
      </c>
      <c r="X302" s="5">
        <v>63</v>
      </c>
      <c r="Y302" s="5">
        <v>61</v>
      </c>
      <c r="Z302" s="5">
        <v>108</v>
      </c>
      <c r="AA302" s="5">
        <v>57</v>
      </c>
      <c r="AB302" s="5">
        <v>22</v>
      </c>
      <c r="AC302" s="5">
        <v>26</v>
      </c>
      <c r="AD302" s="5">
        <v>34</v>
      </c>
      <c r="AE302" s="5">
        <v>22</v>
      </c>
      <c r="AF302" s="5">
        <v>17</v>
      </c>
      <c r="AG302" s="5">
        <v>22</v>
      </c>
      <c r="AH302" s="5">
        <v>27</v>
      </c>
      <c r="AI302" s="5">
        <v>19</v>
      </c>
      <c r="AJ302" s="5">
        <v>28</v>
      </c>
      <c r="AK302" s="5">
        <v>25</v>
      </c>
      <c r="AL302" s="5">
        <v>30</v>
      </c>
      <c r="AM302" s="5">
        <v>25</v>
      </c>
      <c r="AN302" s="5">
        <v>13</v>
      </c>
      <c r="AO302" s="5">
        <v>13</v>
      </c>
      <c r="AP302" s="5">
        <v>27</v>
      </c>
      <c r="AQ302" s="5">
        <v>10</v>
      </c>
      <c r="AR302" s="5">
        <v>22</v>
      </c>
      <c r="AS302" s="5">
        <v>16</v>
      </c>
      <c r="AT302" s="5">
        <v>25</v>
      </c>
      <c r="AU302" s="5">
        <v>16</v>
      </c>
      <c r="AV302" s="5">
        <v>17</v>
      </c>
      <c r="AW302" s="5">
        <v>15</v>
      </c>
      <c r="AX302" s="5">
        <v>21</v>
      </c>
      <c r="AY302" s="5">
        <v>25</v>
      </c>
      <c r="AZ302" s="5">
        <v>18</v>
      </c>
      <c r="BA302" s="5">
        <v>21</v>
      </c>
      <c r="BB302" s="5">
        <v>35</v>
      </c>
      <c r="BC302" s="5">
        <v>22</v>
      </c>
      <c r="BD302" s="5">
        <v>11</v>
      </c>
      <c r="BE302" s="5">
        <v>16</v>
      </c>
      <c r="BF302" s="5">
        <v>28</v>
      </c>
      <c r="BG302" s="5">
        <v>20</v>
      </c>
      <c r="BH302" s="5">
        <v>36</v>
      </c>
      <c r="BI302" s="5">
        <v>23</v>
      </c>
      <c r="BJ302" s="5">
        <v>33</v>
      </c>
      <c r="BK302" s="5">
        <v>22</v>
      </c>
      <c r="BL302" s="5">
        <v>28</v>
      </c>
      <c r="BM302" s="5">
        <v>26</v>
      </c>
      <c r="BN302" s="5">
        <v>28</v>
      </c>
      <c r="BO302" s="5">
        <v>23</v>
      </c>
      <c r="BP302" s="5">
        <v>42</v>
      </c>
      <c r="BQ302" s="5">
        <v>30</v>
      </c>
      <c r="BR302" s="5">
        <v>46</v>
      </c>
      <c r="BS302" s="5">
        <v>29</v>
      </c>
      <c r="BT302" s="5">
        <v>23</v>
      </c>
      <c r="BU302" s="5">
        <v>22</v>
      </c>
      <c r="BV302" s="5">
        <v>30</v>
      </c>
      <c r="BW302" s="5">
        <v>18</v>
      </c>
      <c r="BX302" s="5">
        <v>25</v>
      </c>
      <c r="BY302" s="5">
        <v>19</v>
      </c>
      <c r="BZ302" s="5">
        <v>16</v>
      </c>
      <c r="CA302" s="5">
        <v>3</v>
      </c>
      <c r="CB302" s="5">
        <v>18</v>
      </c>
      <c r="CC302" s="5">
        <v>22</v>
      </c>
      <c r="CD302" s="5">
        <v>20</v>
      </c>
      <c r="CE302" s="5">
        <v>8</v>
      </c>
      <c r="CF302" s="5">
        <v>27</v>
      </c>
      <c r="CG302" s="5">
        <v>28</v>
      </c>
      <c r="CH302" s="5">
        <v>36</v>
      </c>
      <c r="CI302" s="5">
        <v>17</v>
      </c>
      <c r="CJ302">
        <v>15</v>
      </c>
      <c r="CK302">
        <v>10</v>
      </c>
      <c r="CL302">
        <v>23</v>
      </c>
      <c r="CM302">
        <v>26</v>
      </c>
      <c r="CN302" s="5">
        <v>3.07</v>
      </c>
    </row>
    <row r="303" spans="1:92" x14ac:dyDescent="0.2">
      <c r="A303" t="s">
        <v>28</v>
      </c>
      <c r="B303" t="s">
        <v>29</v>
      </c>
      <c r="C303">
        <v>285</v>
      </c>
      <c r="D303" s="5">
        <v>3.29</v>
      </c>
      <c r="E303" s="72">
        <v>0</v>
      </c>
      <c r="F303" s="72">
        <f>VLOOKUP(B303,遗传信息!$B:$F,5,FALSE)</f>
        <v>0</v>
      </c>
      <c r="G303" s="72">
        <v>25</v>
      </c>
      <c r="H303" s="5">
        <v>7</v>
      </c>
      <c r="I303" s="5">
        <v>6</v>
      </c>
      <c r="J303" s="5">
        <v>1452</v>
      </c>
      <c r="K303" s="72">
        <v>49.390000000000008</v>
      </c>
      <c r="L303" s="5">
        <v>105</v>
      </c>
      <c r="M303" s="5">
        <v>85</v>
      </c>
      <c r="N303" s="5">
        <v>109</v>
      </c>
      <c r="O303" s="5">
        <v>63</v>
      </c>
      <c r="P303" s="5">
        <v>80</v>
      </c>
      <c r="Q303" s="5">
        <v>78</v>
      </c>
      <c r="R303" s="5">
        <v>96</v>
      </c>
      <c r="S303" s="5">
        <v>75</v>
      </c>
      <c r="T303" s="5">
        <v>115</v>
      </c>
      <c r="U303" s="5">
        <v>106</v>
      </c>
      <c r="V303" s="5">
        <v>147</v>
      </c>
      <c r="W303" s="5">
        <v>93</v>
      </c>
      <c r="X303" s="5">
        <v>63</v>
      </c>
      <c r="Y303" s="5">
        <v>61</v>
      </c>
      <c r="Z303" s="5">
        <v>108</v>
      </c>
      <c r="AA303" s="5">
        <v>57</v>
      </c>
      <c r="AB303" s="5">
        <v>22</v>
      </c>
      <c r="AC303" s="5">
        <v>26</v>
      </c>
      <c r="AD303" s="5">
        <v>34</v>
      </c>
      <c r="AE303" s="5">
        <v>22</v>
      </c>
      <c r="AF303" s="5">
        <v>17</v>
      </c>
      <c r="AG303" s="5">
        <v>22</v>
      </c>
      <c r="AH303" s="5">
        <v>27</v>
      </c>
      <c r="AI303" s="5">
        <v>19</v>
      </c>
      <c r="AJ303" s="5">
        <v>28</v>
      </c>
      <c r="AK303" s="5">
        <v>25</v>
      </c>
      <c r="AL303" s="5">
        <v>30</v>
      </c>
      <c r="AM303" s="5">
        <v>25</v>
      </c>
      <c r="AN303" s="5">
        <v>13</v>
      </c>
      <c r="AO303" s="5">
        <v>13</v>
      </c>
      <c r="AP303" s="5">
        <v>27</v>
      </c>
      <c r="AQ303" s="5">
        <v>10</v>
      </c>
      <c r="AR303" s="5">
        <v>22</v>
      </c>
      <c r="AS303" s="5">
        <v>16</v>
      </c>
      <c r="AT303" s="5">
        <v>25</v>
      </c>
      <c r="AU303" s="5">
        <v>16</v>
      </c>
      <c r="AV303" s="5">
        <v>17</v>
      </c>
      <c r="AW303" s="5">
        <v>15</v>
      </c>
      <c r="AX303" s="5">
        <v>21</v>
      </c>
      <c r="AY303" s="5">
        <v>25</v>
      </c>
      <c r="AZ303" s="5">
        <v>18</v>
      </c>
      <c r="BA303" s="5">
        <v>21</v>
      </c>
      <c r="BB303" s="5">
        <v>35</v>
      </c>
      <c r="BC303" s="5">
        <v>22</v>
      </c>
      <c r="BD303" s="5">
        <v>11</v>
      </c>
      <c r="BE303" s="5">
        <v>16</v>
      </c>
      <c r="BF303" s="5">
        <v>28</v>
      </c>
      <c r="BG303" s="5">
        <v>20</v>
      </c>
      <c r="BH303" s="5">
        <v>36</v>
      </c>
      <c r="BI303" s="5">
        <v>23</v>
      </c>
      <c r="BJ303" s="5">
        <v>33</v>
      </c>
      <c r="BK303" s="5">
        <v>22</v>
      </c>
      <c r="BL303" s="5">
        <v>28</v>
      </c>
      <c r="BM303" s="5">
        <v>26</v>
      </c>
      <c r="BN303" s="5">
        <v>28</v>
      </c>
      <c r="BO303" s="5">
        <v>23</v>
      </c>
      <c r="BP303" s="5">
        <v>42</v>
      </c>
      <c r="BQ303" s="5">
        <v>30</v>
      </c>
      <c r="BR303" s="5">
        <v>46</v>
      </c>
      <c r="BS303" s="5">
        <v>29</v>
      </c>
      <c r="BT303" s="5">
        <v>23</v>
      </c>
      <c r="BU303" s="5">
        <v>22</v>
      </c>
      <c r="BV303" s="5">
        <v>30</v>
      </c>
      <c r="BW303" s="5">
        <v>18</v>
      </c>
      <c r="BX303" s="5">
        <v>25</v>
      </c>
      <c r="BY303" s="5">
        <v>19</v>
      </c>
      <c r="BZ303" s="5">
        <v>16</v>
      </c>
      <c r="CA303" s="5">
        <v>3</v>
      </c>
      <c r="CB303" s="5">
        <v>18</v>
      </c>
      <c r="CC303" s="5">
        <v>22</v>
      </c>
      <c r="CD303" s="5">
        <v>20</v>
      </c>
      <c r="CE303" s="5">
        <v>8</v>
      </c>
      <c r="CF303" s="5">
        <v>27</v>
      </c>
      <c r="CG303" s="5">
        <v>28</v>
      </c>
      <c r="CH303" s="5">
        <v>36</v>
      </c>
      <c r="CI303" s="5">
        <v>17</v>
      </c>
      <c r="CJ303">
        <v>15</v>
      </c>
      <c r="CK303">
        <v>10</v>
      </c>
      <c r="CL303">
        <v>23</v>
      </c>
      <c r="CM303">
        <v>26</v>
      </c>
      <c r="CN303" s="5">
        <v>1.1100000000000001</v>
      </c>
    </row>
    <row r="304" spans="1:92" x14ac:dyDescent="0.2">
      <c r="A304" t="s">
        <v>28</v>
      </c>
      <c r="B304" t="s">
        <v>29</v>
      </c>
      <c r="C304">
        <v>285</v>
      </c>
      <c r="D304" s="5">
        <v>6.63</v>
      </c>
      <c r="E304" s="72">
        <v>0</v>
      </c>
      <c r="F304" s="72">
        <f>VLOOKUP(B304,遗传信息!$B:$F,5,FALSE)</f>
        <v>0</v>
      </c>
      <c r="G304" s="72">
        <v>25</v>
      </c>
      <c r="H304" s="5">
        <v>7</v>
      </c>
      <c r="I304" s="5">
        <v>6</v>
      </c>
      <c r="J304" s="5">
        <v>1452</v>
      </c>
      <c r="K304" s="72">
        <v>49.390000000000008</v>
      </c>
      <c r="L304" s="5">
        <v>105</v>
      </c>
      <c r="M304" s="5">
        <v>85</v>
      </c>
      <c r="N304" s="5">
        <v>109</v>
      </c>
      <c r="O304" s="5">
        <v>63</v>
      </c>
      <c r="P304" s="5">
        <v>80</v>
      </c>
      <c r="Q304" s="5">
        <v>78</v>
      </c>
      <c r="R304" s="5">
        <v>96</v>
      </c>
      <c r="S304" s="5">
        <v>75</v>
      </c>
      <c r="T304" s="5">
        <v>115</v>
      </c>
      <c r="U304" s="5">
        <v>106</v>
      </c>
      <c r="V304" s="5">
        <v>147</v>
      </c>
      <c r="W304" s="5">
        <v>93</v>
      </c>
      <c r="X304" s="5">
        <v>63</v>
      </c>
      <c r="Y304" s="5">
        <v>61</v>
      </c>
      <c r="Z304" s="5">
        <v>108</v>
      </c>
      <c r="AA304" s="5">
        <v>57</v>
      </c>
      <c r="AB304" s="5">
        <v>22</v>
      </c>
      <c r="AC304" s="5">
        <v>26</v>
      </c>
      <c r="AD304" s="5">
        <v>34</v>
      </c>
      <c r="AE304" s="5">
        <v>22</v>
      </c>
      <c r="AF304" s="5">
        <v>17</v>
      </c>
      <c r="AG304" s="5">
        <v>22</v>
      </c>
      <c r="AH304" s="5">
        <v>27</v>
      </c>
      <c r="AI304" s="5">
        <v>19</v>
      </c>
      <c r="AJ304" s="5">
        <v>28</v>
      </c>
      <c r="AK304" s="5">
        <v>25</v>
      </c>
      <c r="AL304" s="5">
        <v>30</v>
      </c>
      <c r="AM304" s="5">
        <v>25</v>
      </c>
      <c r="AN304" s="5">
        <v>13</v>
      </c>
      <c r="AO304" s="5">
        <v>13</v>
      </c>
      <c r="AP304" s="5">
        <v>27</v>
      </c>
      <c r="AQ304" s="5">
        <v>10</v>
      </c>
      <c r="AR304" s="5">
        <v>22</v>
      </c>
      <c r="AS304" s="5">
        <v>16</v>
      </c>
      <c r="AT304" s="5">
        <v>25</v>
      </c>
      <c r="AU304" s="5">
        <v>16</v>
      </c>
      <c r="AV304" s="5">
        <v>17</v>
      </c>
      <c r="AW304" s="5">
        <v>15</v>
      </c>
      <c r="AX304" s="5">
        <v>21</v>
      </c>
      <c r="AY304" s="5">
        <v>25</v>
      </c>
      <c r="AZ304" s="5">
        <v>18</v>
      </c>
      <c r="BA304" s="5">
        <v>21</v>
      </c>
      <c r="BB304" s="5">
        <v>35</v>
      </c>
      <c r="BC304" s="5">
        <v>22</v>
      </c>
      <c r="BD304" s="5">
        <v>11</v>
      </c>
      <c r="BE304" s="5">
        <v>16</v>
      </c>
      <c r="BF304" s="5">
        <v>28</v>
      </c>
      <c r="BG304" s="5">
        <v>20</v>
      </c>
      <c r="BH304" s="5">
        <v>36</v>
      </c>
      <c r="BI304" s="5">
        <v>23</v>
      </c>
      <c r="BJ304" s="5">
        <v>33</v>
      </c>
      <c r="BK304" s="5">
        <v>22</v>
      </c>
      <c r="BL304" s="5">
        <v>28</v>
      </c>
      <c r="BM304" s="5">
        <v>26</v>
      </c>
      <c r="BN304" s="5">
        <v>28</v>
      </c>
      <c r="BO304" s="5">
        <v>23</v>
      </c>
      <c r="BP304" s="5">
        <v>42</v>
      </c>
      <c r="BQ304" s="5">
        <v>30</v>
      </c>
      <c r="BR304" s="5">
        <v>46</v>
      </c>
      <c r="BS304" s="5">
        <v>29</v>
      </c>
      <c r="BT304" s="5">
        <v>23</v>
      </c>
      <c r="BU304" s="5">
        <v>22</v>
      </c>
      <c r="BV304" s="5">
        <v>30</v>
      </c>
      <c r="BW304" s="5">
        <v>18</v>
      </c>
      <c r="BX304" s="5">
        <v>25</v>
      </c>
      <c r="BY304" s="5">
        <v>19</v>
      </c>
      <c r="BZ304" s="5">
        <v>16</v>
      </c>
      <c r="CA304" s="5">
        <v>3</v>
      </c>
      <c r="CB304" s="5">
        <v>18</v>
      </c>
      <c r="CC304" s="5">
        <v>22</v>
      </c>
      <c r="CD304" s="5">
        <v>20</v>
      </c>
      <c r="CE304" s="5">
        <v>8</v>
      </c>
      <c r="CF304" s="5">
        <v>27</v>
      </c>
      <c r="CG304" s="5">
        <v>28</v>
      </c>
      <c r="CH304" s="5">
        <v>36</v>
      </c>
      <c r="CI304" s="5">
        <v>17</v>
      </c>
      <c r="CJ304">
        <v>15</v>
      </c>
      <c r="CK304">
        <v>10</v>
      </c>
      <c r="CL304">
        <v>23</v>
      </c>
      <c r="CM304">
        <v>26</v>
      </c>
      <c r="CN304" s="5">
        <v>2.06</v>
      </c>
    </row>
    <row r="305" spans="1:92" x14ac:dyDescent="0.2">
      <c r="A305" t="s">
        <v>28</v>
      </c>
      <c r="B305" t="s">
        <v>29</v>
      </c>
      <c r="C305">
        <v>285</v>
      </c>
      <c r="D305" s="5">
        <v>8.6</v>
      </c>
      <c r="E305" s="72">
        <v>0</v>
      </c>
      <c r="F305" s="72">
        <f>VLOOKUP(B305,遗传信息!$B:$F,5,FALSE)</f>
        <v>0</v>
      </c>
      <c r="G305" s="72">
        <v>25</v>
      </c>
      <c r="H305" s="5">
        <v>7</v>
      </c>
      <c r="I305" s="5">
        <v>6</v>
      </c>
      <c r="J305" s="5">
        <v>1452</v>
      </c>
      <c r="K305" s="72">
        <v>49.390000000000008</v>
      </c>
      <c r="L305" s="5">
        <v>105</v>
      </c>
      <c r="M305" s="5">
        <v>85</v>
      </c>
      <c r="N305" s="5">
        <v>109</v>
      </c>
      <c r="O305" s="5">
        <v>63</v>
      </c>
      <c r="P305" s="5">
        <v>80</v>
      </c>
      <c r="Q305" s="5">
        <v>78</v>
      </c>
      <c r="R305" s="5">
        <v>96</v>
      </c>
      <c r="S305" s="5">
        <v>75</v>
      </c>
      <c r="T305" s="5">
        <v>115</v>
      </c>
      <c r="U305" s="5">
        <v>106</v>
      </c>
      <c r="V305" s="5">
        <v>147</v>
      </c>
      <c r="W305" s="5">
        <v>93</v>
      </c>
      <c r="X305" s="5">
        <v>63</v>
      </c>
      <c r="Y305" s="5">
        <v>61</v>
      </c>
      <c r="Z305" s="5">
        <v>108</v>
      </c>
      <c r="AA305" s="5">
        <v>57</v>
      </c>
      <c r="AB305" s="5">
        <v>22</v>
      </c>
      <c r="AC305" s="5">
        <v>26</v>
      </c>
      <c r="AD305" s="5">
        <v>34</v>
      </c>
      <c r="AE305" s="5">
        <v>22</v>
      </c>
      <c r="AF305" s="5">
        <v>17</v>
      </c>
      <c r="AG305" s="5">
        <v>22</v>
      </c>
      <c r="AH305" s="5">
        <v>27</v>
      </c>
      <c r="AI305" s="5">
        <v>19</v>
      </c>
      <c r="AJ305" s="5">
        <v>28</v>
      </c>
      <c r="AK305" s="5">
        <v>25</v>
      </c>
      <c r="AL305" s="5">
        <v>30</v>
      </c>
      <c r="AM305" s="5">
        <v>25</v>
      </c>
      <c r="AN305" s="5">
        <v>13</v>
      </c>
      <c r="AO305" s="5">
        <v>13</v>
      </c>
      <c r="AP305" s="5">
        <v>27</v>
      </c>
      <c r="AQ305" s="5">
        <v>10</v>
      </c>
      <c r="AR305" s="5">
        <v>22</v>
      </c>
      <c r="AS305" s="5">
        <v>16</v>
      </c>
      <c r="AT305" s="5">
        <v>25</v>
      </c>
      <c r="AU305" s="5">
        <v>16</v>
      </c>
      <c r="AV305" s="5">
        <v>17</v>
      </c>
      <c r="AW305" s="5">
        <v>15</v>
      </c>
      <c r="AX305" s="5">
        <v>21</v>
      </c>
      <c r="AY305" s="5">
        <v>25</v>
      </c>
      <c r="AZ305" s="5">
        <v>18</v>
      </c>
      <c r="BA305" s="5">
        <v>21</v>
      </c>
      <c r="BB305" s="5">
        <v>35</v>
      </c>
      <c r="BC305" s="5">
        <v>22</v>
      </c>
      <c r="BD305" s="5">
        <v>11</v>
      </c>
      <c r="BE305" s="5">
        <v>16</v>
      </c>
      <c r="BF305" s="5">
        <v>28</v>
      </c>
      <c r="BG305" s="5">
        <v>20</v>
      </c>
      <c r="BH305" s="5">
        <v>36</v>
      </c>
      <c r="BI305" s="5">
        <v>23</v>
      </c>
      <c r="BJ305" s="5">
        <v>33</v>
      </c>
      <c r="BK305" s="5">
        <v>22</v>
      </c>
      <c r="BL305" s="5">
        <v>28</v>
      </c>
      <c r="BM305" s="5">
        <v>26</v>
      </c>
      <c r="BN305" s="5">
        <v>28</v>
      </c>
      <c r="BO305" s="5">
        <v>23</v>
      </c>
      <c r="BP305" s="5">
        <v>42</v>
      </c>
      <c r="BQ305" s="5">
        <v>30</v>
      </c>
      <c r="BR305" s="5">
        <v>46</v>
      </c>
      <c r="BS305" s="5">
        <v>29</v>
      </c>
      <c r="BT305" s="5">
        <v>23</v>
      </c>
      <c r="BU305" s="5">
        <v>22</v>
      </c>
      <c r="BV305" s="5">
        <v>30</v>
      </c>
      <c r="BW305" s="5">
        <v>18</v>
      </c>
      <c r="BX305" s="5">
        <v>25</v>
      </c>
      <c r="BY305" s="5">
        <v>19</v>
      </c>
      <c r="BZ305" s="5">
        <v>16</v>
      </c>
      <c r="CA305" s="5">
        <v>3</v>
      </c>
      <c r="CB305" s="5">
        <v>18</v>
      </c>
      <c r="CC305" s="5">
        <v>22</v>
      </c>
      <c r="CD305" s="5">
        <v>20</v>
      </c>
      <c r="CE305" s="5">
        <v>8</v>
      </c>
      <c r="CF305" s="5">
        <v>27</v>
      </c>
      <c r="CG305" s="5">
        <v>28</v>
      </c>
      <c r="CH305" s="5">
        <v>36</v>
      </c>
      <c r="CI305" s="5">
        <v>17</v>
      </c>
      <c r="CJ305">
        <v>15</v>
      </c>
      <c r="CK305">
        <v>10</v>
      </c>
      <c r="CL305">
        <v>23</v>
      </c>
      <c r="CM305">
        <v>26</v>
      </c>
      <c r="CN305" s="5">
        <v>2.5</v>
      </c>
    </row>
    <row r="306" spans="1:92" x14ac:dyDescent="0.2">
      <c r="A306" t="s">
        <v>28</v>
      </c>
      <c r="B306" t="s">
        <v>29</v>
      </c>
      <c r="C306">
        <v>285</v>
      </c>
      <c r="D306" s="5">
        <v>9.92</v>
      </c>
      <c r="E306" s="72">
        <v>0</v>
      </c>
      <c r="F306" s="72">
        <f>VLOOKUP(B306,遗传信息!$B:$F,5,FALSE)</f>
        <v>0</v>
      </c>
      <c r="G306" s="72">
        <v>25</v>
      </c>
      <c r="H306" s="5">
        <v>7</v>
      </c>
      <c r="I306" s="5">
        <v>6</v>
      </c>
      <c r="J306" s="5">
        <v>1452</v>
      </c>
      <c r="K306" s="72">
        <v>49.390000000000008</v>
      </c>
      <c r="L306" s="5">
        <v>105</v>
      </c>
      <c r="M306" s="5">
        <v>85</v>
      </c>
      <c r="N306" s="5">
        <v>109</v>
      </c>
      <c r="O306" s="5">
        <v>63</v>
      </c>
      <c r="P306" s="5">
        <v>80</v>
      </c>
      <c r="Q306" s="5">
        <v>78</v>
      </c>
      <c r="R306" s="5">
        <v>96</v>
      </c>
      <c r="S306" s="5">
        <v>75</v>
      </c>
      <c r="T306" s="5">
        <v>115</v>
      </c>
      <c r="U306" s="5">
        <v>106</v>
      </c>
      <c r="V306" s="5">
        <v>147</v>
      </c>
      <c r="W306" s="5">
        <v>93</v>
      </c>
      <c r="X306" s="5">
        <v>63</v>
      </c>
      <c r="Y306" s="5">
        <v>61</v>
      </c>
      <c r="Z306" s="5">
        <v>108</v>
      </c>
      <c r="AA306" s="5">
        <v>57</v>
      </c>
      <c r="AB306" s="5">
        <v>22</v>
      </c>
      <c r="AC306" s="5">
        <v>26</v>
      </c>
      <c r="AD306" s="5">
        <v>34</v>
      </c>
      <c r="AE306" s="5">
        <v>22</v>
      </c>
      <c r="AF306" s="5">
        <v>17</v>
      </c>
      <c r="AG306" s="5">
        <v>22</v>
      </c>
      <c r="AH306" s="5">
        <v>27</v>
      </c>
      <c r="AI306" s="5">
        <v>19</v>
      </c>
      <c r="AJ306" s="5">
        <v>28</v>
      </c>
      <c r="AK306" s="5">
        <v>25</v>
      </c>
      <c r="AL306" s="5">
        <v>30</v>
      </c>
      <c r="AM306" s="5">
        <v>25</v>
      </c>
      <c r="AN306" s="5">
        <v>13</v>
      </c>
      <c r="AO306" s="5">
        <v>13</v>
      </c>
      <c r="AP306" s="5">
        <v>27</v>
      </c>
      <c r="AQ306" s="5">
        <v>10</v>
      </c>
      <c r="AR306" s="5">
        <v>22</v>
      </c>
      <c r="AS306" s="5">
        <v>16</v>
      </c>
      <c r="AT306" s="5">
        <v>25</v>
      </c>
      <c r="AU306" s="5">
        <v>16</v>
      </c>
      <c r="AV306" s="5">
        <v>17</v>
      </c>
      <c r="AW306" s="5">
        <v>15</v>
      </c>
      <c r="AX306" s="5">
        <v>21</v>
      </c>
      <c r="AY306" s="5">
        <v>25</v>
      </c>
      <c r="AZ306" s="5">
        <v>18</v>
      </c>
      <c r="BA306" s="5">
        <v>21</v>
      </c>
      <c r="BB306" s="5">
        <v>35</v>
      </c>
      <c r="BC306" s="5">
        <v>22</v>
      </c>
      <c r="BD306" s="5">
        <v>11</v>
      </c>
      <c r="BE306" s="5">
        <v>16</v>
      </c>
      <c r="BF306" s="5">
        <v>28</v>
      </c>
      <c r="BG306" s="5">
        <v>20</v>
      </c>
      <c r="BH306" s="5">
        <v>36</v>
      </c>
      <c r="BI306" s="5">
        <v>23</v>
      </c>
      <c r="BJ306" s="5">
        <v>33</v>
      </c>
      <c r="BK306" s="5">
        <v>22</v>
      </c>
      <c r="BL306" s="5">
        <v>28</v>
      </c>
      <c r="BM306" s="5">
        <v>26</v>
      </c>
      <c r="BN306" s="5">
        <v>28</v>
      </c>
      <c r="BO306" s="5">
        <v>23</v>
      </c>
      <c r="BP306" s="5">
        <v>42</v>
      </c>
      <c r="BQ306" s="5">
        <v>30</v>
      </c>
      <c r="BR306" s="5">
        <v>46</v>
      </c>
      <c r="BS306" s="5">
        <v>29</v>
      </c>
      <c r="BT306" s="5">
        <v>23</v>
      </c>
      <c r="BU306" s="5">
        <v>22</v>
      </c>
      <c r="BV306" s="5">
        <v>30</v>
      </c>
      <c r="BW306" s="5">
        <v>18</v>
      </c>
      <c r="BX306" s="5">
        <v>25</v>
      </c>
      <c r="BY306" s="5">
        <v>19</v>
      </c>
      <c r="BZ306" s="5">
        <v>16</v>
      </c>
      <c r="CA306" s="5">
        <v>3</v>
      </c>
      <c r="CB306" s="5">
        <v>18</v>
      </c>
      <c r="CC306" s="5">
        <v>22</v>
      </c>
      <c r="CD306" s="5">
        <v>20</v>
      </c>
      <c r="CE306" s="5">
        <v>8</v>
      </c>
      <c r="CF306" s="5">
        <v>27</v>
      </c>
      <c r="CG306" s="5">
        <v>28</v>
      </c>
      <c r="CH306" s="5">
        <v>36</v>
      </c>
      <c r="CI306" s="5">
        <v>17</v>
      </c>
      <c r="CJ306">
        <v>15</v>
      </c>
      <c r="CK306">
        <v>10</v>
      </c>
      <c r="CL306">
        <v>23</v>
      </c>
      <c r="CM306">
        <v>26</v>
      </c>
      <c r="CN306" s="5">
        <v>2.91</v>
      </c>
    </row>
    <row r="307" spans="1:92" x14ac:dyDescent="0.2">
      <c r="A307" t="s">
        <v>15</v>
      </c>
      <c r="B307" t="s">
        <v>17</v>
      </c>
      <c r="C307">
        <v>265</v>
      </c>
      <c r="D307" s="5">
        <v>1.3</v>
      </c>
      <c r="E307" s="72">
        <v>0</v>
      </c>
      <c r="F307" s="72">
        <f>VLOOKUP(B307,遗传信息!$B:$F,5,FALSE)</f>
        <v>0</v>
      </c>
      <c r="G307" s="72">
        <v>25</v>
      </c>
      <c r="H307" s="5">
        <v>7.2</v>
      </c>
      <c r="I307" s="5">
        <v>6</v>
      </c>
      <c r="J307" s="5">
        <v>1467</v>
      </c>
      <c r="K307" s="72">
        <v>61.68</v>
      </c>
      <c r="L307" s="5">
        <v>99</v>
      </c>
      <c r="M307" s="5">
        <v>93</v>
      </c>
      <c r="N307" s="5">
        <v>107</v>
      </c>
      <c r="O307" s="5">
        <v>72</v>
      </c>
      <c r="P307" s="5">
        <v>79</v>
      </c>
      <c r="Q307" s="5">
        <v>66</v>
      </c>
      <c r="R307" s="5">
        <v>90</v>
      </c>
      <c r="S307" s="5">
        <v>74</v>
      </c>
      <c r="T307" s="5">
        <v>114</v>
      </c>
      <c r="U307" s="5">
        <v>97</v>
      </c>
      <c r="V307" s="5">
        <v>158</v>
      </c>
      <c r="W307" s="5">
        <v>98</v>
      </c>
      <c r="X307" s="5">
        <v>79</v>
      </c>
      <c r="Y307" s="5">
        <v>53</v>
      </c>
      <c r="Z307" s="5">
        <v>111</v>
      </c>
      <c r="AA307" s="5">
        <v>62</v>
      </c>
      <c r="AB307" s="5">
        <v>18</v>
      </c>
      <c r="AC307" s="5">
        <v>26</v>
      </c>
      <c r="AD307" s="5">
        <v>31</v>
      </c>
      <c r="AE307" s="5">
        <v>24</v>
      </c>
      <c r="AF307" s="5">
        <v>24</v>
      </c>
      <c r="AG307" s="5">
        <v>23</v>
      </c>
      <c r="AH307" s="5">
        <v>25</v>
      </c>
      <c r="AI307" s="5">
        <v>21</v>
      </c>
      <c r="AJ307" s="5">
        <v>25</v>
      </c>
      <c r="AK307" s="5">
        <v>27</v>
      </c>
      <c r="AL307" s="5">
        <v>28</v>
      </c>
      <c r="AM307" s="5">
        <v>27</v>
      </c>
      <c r="AN307" s="5">
        <v>18</v>
      </c>
      <c r="AO307" s="5">
        <v>11</v>
      </c>
      <c r="AP307" s="5">
        <v>25</v>
      </c>
      <c r="AQ307" s="5">
        <v>18</v>
      </c>
      <c r="AR307" s="5">
        <v>20</v>
      </c>
      <c r="AS307" s="5">
        <v>21</v>
      </c>
      <c r="AT307" s="5">
        <v>23</v>
      </c>
      <c r="AU307" s="5">
        <v>15</v>
      </c>
      <c r="AV307" s="5">
        <v>14</v>
      </c>
      <c r="AW307" s="5">
        <v>10</v>
      </c>
      <c r="AX307" s="5">
        <v>17</v>
      </c>
      <c r="AY307" s="5">
        <v>25</v>
      </c>
      <c r="AZ307" s="5">
        <v>21</v>
      </c>
      <c r="BA307" s="5">
        <v>18</v>
      </c>
      <c r="BB307" s="5">
        <v>31</v>
      </c>
      <c r="BC307" s="5">
        <v>20</v>
      </c>
      <c r="BD307" s="5">
        <v>16</v>
      </c>
      <c r="BE307" s="5">
        <v>9</v>
      </c>
      <c r="BF307" s="5">
        <v>32</v>
      </c>
      <c r="BG307" s="5">
        <v>17</v>
      </c>
      <c r="BH307" s="5">
        <v>33</v>
      </c>
      <c r="BI307" s="5">
        <v>24</v>
      </c>
      <c r="BJ307" s="5">
        <v>31</v>
      </c>
      <c r="BK307" s="5">
        <v>26</v>
      </c>
      <c r="BL307" s="5">
        <v>29</v>
      </c>
      <c r="BM307" s="5">
        <v>19</v>
      </c>
      <c r="BN307" s="5">
        <v>28</v>
      </c>
      <c r="BO307" s="5">
        <v>21</v>
      </c>
      <c r="BP307" s="5">
        <v>37</v>
      </c>
      <c r="BQ307" s="5">
        <v>31</v>
      </c>
      <c r="BR307" s="5">
        <v>56</v>
      </c>
      <c r="BS307" s="5">
        <v>34</v>
      </c>
      <c r="BT307" s="5">
        <v>20</v>
      </c>
      <c r="BU307" s="5">
        <v>24</v>
      </c>
      <c r="BV307" s="5">
        <v>33</v>
      </c>
      <c r="BW307" s="5">
        <v>20</v>
      </c>
      <c r="BX307" s="5">
        <v>28</v>
      </c>
      <c r="BY307" s="5">
        <v>22</v>
      </c>
      <c r="BZ307" s="5">
        <v>22</v>
      </c>
      <c r="CA307" s="5">
        <v>7</v>
      </c>
      <c r="CB307" s="5">
        <v>12</v>
      </c>
      <c r="CC307" s="5">
        <v>24</v>
      </c>
      <c r="CD307" s="5">
        <v>20</v>
      </c>
      <c r="CE307" s="5">
        <v>7</v>
      </c>
      <c r="CF307" s="5">
        <v>30</v>
      </c>
      <c r="CG307" s="5">
        <v>20</v>
      </c>
      <c r="CH307" s="5">
        <v>43</v>
      </c>
      <c r="CI307" s="5">
        <v>17</v>
      </c>
      <c r="CJ307">
        <v>25</v>
      </c>
      <c r="CK307">
        <v>9</v>
      </c>
      <c r="CL307">
        <v>21</v>
      </c>
      <c r="CM307">
        <v>26</v>
      </c>
      <c r="CN307" s="5">
        <v>1</v>
      </c>
    </row>
    <row r="308" spans="1:92" x14ac:dyDescent="0.2">
      <c r="A308" t="s">
        <v>15</v>
      </c>
      <c r="B308" t="s">
        <v>17</v>
      </c>
      <c r="C308">
        <v>265</v>
      </c>
      <c r="D308" s="5">
        <v>2.2000000000000002</v>
      </c>
      <c r="E308" s="72">
        <v>0</v>
      </c>
      <c r="F308" s="72">
        <f>VLOOKUP(B308,遗传信息!$B:$F,5,FALSE)</f>
        <v>0</v>
      </c>
      <c r="G308" s="72">
        <v>25</v>
      </c>
      <c r="H308" s="5">
        <v>7.2</v>
      </c>
      <c r="I308" s="5">
        <v>6</v>
      </c>
      <c r="J308" s="5">
        <v>1467</v>
      </c>
      <c r="K308" s="72">
        <v>61.68</v>
      </c>
      <c r="L308" s="5">
        <v>99</v>
      </c>
      <c r="M308" s="5">
        <v>93</v>
      </c>
      <c r="N308" s="5">
        <v>107</v>
      </c>
      <c r="O308" s="5">
        <v>72</v>
      </c>
      <c r="P308" s="5">
        <v>79</v>
      </c>
      <c r="Q308" s="5">
        <v>66</v>
      </c>
      <c r="R308" s="5">
        <v>90</v>
      </c>
      <c r="S308" s="5">
        <v>74</v>
      </c>
      <c r="T308" s="5">
        <v>114</v>
      </c>
      <c r="U308" s="5">
        <v>97</v>
      </c>
      <c r="V308" s="5">
        <v>158</v>
      </c>
      <c r="W308" s="5">
        <v>98</v>
      </c>
      <c r="X308" s="5">
        <v>79</v>
      </c>
      <c r="Y308" s="5">
        <v>53</v>
      </c>
      <c r="Z308" s="5">
        <v>111</v>
      </c>
      <c r="AA308" s="5">
        <v>62</v>
      </c>
      <c r="AB308" s="5">
        <v>18</v>
      </c>
      <c r="AC308" s="5">
        <v>26</v>
      </c>
      <c r="AD308" s="5">
        <v>31</v>
      </c>
      <c r="AE308" s="5">
        <v>24</v>
      </c>
      <c r="AF308" s="5">
        <v>24</v>
      </c>
      <c r="AG308" s="5">
        <v>23</v>
      </c>
      <c r="AH308" s="5">
        <v>25</v>
      </c>
      <c r="AI308" s="5">
        <v>21</v>
      </c>
      <c r="AJ308" s="5">
        <v>25</v>
      </c>
      <c r="AK308" s="5">
        <v>27</v>
      </c>
      <c r="AL308" s="5">
        <v>28</v>
      </c>
      <c r="AM308" s="5">
        <v>27</v>
      </c>
      <c r="AN308" s="5">
        <v>18</v>
      </c>
      <c r="AO308" s="5">
        <v>11</v>
      </c>
      <c r="AP308" s="5">
        <v>25</v>
      </c>
      <c r="AQ308" s="5">
        <v>18</v>
      </c>
      <c r="AR308" s="5">
        <v>20</v>
      </c>
      <c r="AS308" s="5">
        <v>21</v>
      </c>
      <c r="AT308" s="5">
        <v>23</v>
      </c>
      <c r="AU308" s="5">
        <v>15</v>
      </c>
      <c r="AV308" s="5">
        <v>14</v>
      </c>
      <c r="AW308" s="5">
        <v>10</v>
      </c>
      <c r="AX308" s="5">
        <v>17</v>
      </c>
      <c r="AY308" s="5">
        <v>25</v>
      </c>
      <c r="AZ308" s="5">
        <v>21</v>
      </c>
      <c r="BA308" s="5">
        <v>18</v>
      </c>
      <c r="BB308" s="5">
        <v>31</v>
      </c>
      <c r="BC308" s="5">
        <v>20</v>
      </c>
      <c r="BD308" s="5">
        <v>16</v>
      </c>
      <c r="BE308" s="5">
        <v>9</v>
      </c>
      <c r="BF308" s="5">
        <v>32</v>
      </c>
      <c r="BG308" s="5">
        <v>17</v>
      </c>
      <c r="BH308" s="5">
        <v>33</v>
      </c>
      <c r="BI308" s="5">
        <v>24</v>
      </c>
      <c r="BJ308" s="5">
        <v>31</v>
      </c>
      <c r="BK308" s="5">
        <v>26</v>
      </c>
      <c r="BL308" s="5">
        <v>29</v>
      </c>
      <c r="BM308" s="5">
        <v>19</v>
      </c>
      <c r="BN308" s="5">
        <v>28</v>
      </c>
      <c r="BO308" s="5">
        <v>21</v>
      </c>
      <c r="BP308" s="5">
        <v>37</v>
      </c>
      <c r="BQ308" s="5">
        <v>31</v>
      </c>
      <c r="BR308" s="5">
        <v>56</v>
      </c>
      <c r="BS308" s="5">
        <v>34</v>
      </c>
      <c r="BT308" s="5">
        <v>20</v>
      </c>
      <c r="BU308" s="5">
        <v>24</v>
      </c>
      <c r="BV308" s="5">
        <v>33</v>
      </c>
      <c r="BW308" s="5">
        <v>20</v>
      </c>
      <c r="BX308" s="5">
        <v>28</v>
      </c>
      <c r="BY308" s="5">
        <v>22</v>
      </c>
      <c r="BZ308" s="5">
        <v>22</v>
      </c>
      <c r="CA308" s="5">
        <v>7</v>
      </c>
      <c r="CB308" s="5">
        <v>12</v>
      </c>
      <c r="CC308" s="5">
        <v>24</v>
      </c>
      <c r="CD308" s="5">
        <v>20</v>
      </c>
      <c r="CE308" s="5">
        <v>7</v>
      </c>
      <c r="CF308" s="5">
        <v>30</v>
      </c>
      <c r="CG308" s="5">
        <v>20</v>
      </c>
      <c r="CH308" s="5">
        <v>43</v>
      </c>
      <c r="CI308" s="5">
        <v>17</v>
      </c>
      <c r="CJ308">
        <v>25</v>
      </c>
      <c r="CK308">
        <v>9</v>
      </c>
      <c r="CL308">
        <v>21</v>
      </c>
      <c r="CM308">
        <v>26</v>
      </c>
      <c r="CN308" s="5">
        <v>2</v>
      </c>
    </row>
    <row r="309" spans="1:92" x14ac:dyDescent="0.2">
      <c r="A309" t="s">
        <v>15</v>
      </c>
      <c r="B309" t="s">
        <v>17</v>
      </c>
      <c r="C309">
        <v>265</v>
      </c>
      <c r="D309" s="5">
        <v>3.2</v>
      </c>
      <c r="E309" s="72">
        <v>0</v>
      </c>
      <c r="F309" s="72">
        <f>VLOOKUP(B309,遗传信息!$B:$F,5,FALSE)</f>
        <v>0</v>
      </c>
      <c r="G309" s="72">
        <v>25</v>
      </c>
      <c r="H309" s="5">
        <v>7.2</v>
      </c>
      <c r="I309" s="5">
        <v>6</v>
      </c>
      <c r="J309" s="5">
        <v>1467</v>
      </c>
      <c r="K309" s="72">
        <v>61.68</v>
      </c>
      <c r="L309" s="5">
        <v>99</v>
      </c>
      <c r="M309" s="5">
        <v>93</v>
      </c>
      <c r="N309" s="5">
        <v>107</v>
      </c>
      <c r="O309" s="5">
        <v>72</v>
      </c>
      <c r="P309" s="5">
        <v>79</v>
      </c>
      <c r="Q309" s="5">
        <v>66</v>
      </c>
      <c r="R309" s="5">
        <v>90</v>
      </c>
      <c r="S309" s="5">
        <v>74</v>
      </c>
      <c r="T309" s="5">
        <v>114</v>
      </c>
      <c r="U309" s="5">
        <v>97</v>
      </c>
      <c r="V309" s="5">
        <v>158</v>
      </c>
      <c r="W309" s="5">
        <v>98</v>
      </c>
      <c r="X309" s="5">
        <v>79</v>
      </c>
      <c r="Y309" s="5">
        <v>53</v>
      </c>
      <c r="Z309" s="5">
        <v>111</v>
      </c>
      <c r="AA309" s="5">
        <v>62</v>
      </c>
      <c r="AB309" s="5">
        <v>18</v>
      </c>
      <c r="AC309" s="5">
        <v>26</v>
      </c>
      <c r="AD309" s="5">
        <v>31</v>
      </c>
      <c r="AE309" s="5">
        <v>24</v>
      </c>
      <c r="AF309" s="5">
        <v>24</v>
      </c>
      <c r="AG309" s="5">
        <v>23</v>
      </c>
      <c r="AH309" s="5">
        <v>25</v>
      </c>
      <c r="AI309" s="5">
        <v>21</v>
      </c>
      <c r="AJ309" s="5">
        <v>25</v>
      </c>
      <c r="AK309" s="5">
        <v>27</v>
      </c>
      <c r="AL309" s="5">
        <v>28</v>
      </c>
      <c r="AM309" s="5">
        <v>27</v>
      </c>
      <c r="AN309" s="5">
        <v>18</v>
      </c>
      <c r="AO309" s="5">
        <v>11</v>
      </c>
      <c r="AP309" s="5">
        <v>25</v>
      </c>
      <c r="AQ309" s="5">
        <v>18</v>
      </c>
      <c r="AR309" s="5">
        <v>20</v>
      </c>
      <c r="AS309" s="5">
        <v>21</v>
      </c>
      <c r="AT309" s="5">
        <v>23</v>
      </c>
      <c r="AU309" s="5">
        <v>15</v>
      </c>
      <c r="AV309" s="5">
        <v>14</v>
      </c>
      <c r="AW309" s="5">
        <v>10</v>
      </c>
      <c r="AX309" s="5">
        <v>17</v>
      </c>
      <c r="AY309" s="5">
        <v>25</v>
      </c>
      <c r="AZ309" s="5">
        <v>21</v>
      </c>
      <c r="BA309" s="5">
        <v>18</v>
      </c>
      <c r="BB309" s="5">
        <v>31</v>
      </c>
      <c r="BC309" s="5">
        <v>20</v>
      </c>
      <c r="BD309" s="5">
        <v>16</v>
      </c>
      <c r="BE309" s="5">
        <v>9</v>
      </c>
      <c r="BF309" s="5">
        <v>32</v>
      </c>
      <c r="BG309" s="5">
        <v>17</v>
      </c>
      <c r="BH309" s="5">
        <v>33</v>
      </c>
      <c r="BI309" s="5">
        <v>24</v>
      </c>
      <c r="BJ309" s="5">
        <v>31</v>
      </c>
      <c r="BK309" s="5">
        <v>26</v>
      </c>
      <c r="BL309" s="5">
        <v>29</v>
      </c>
      <c r="BM309" s="5">
        <v>19</v>
      </c>
      <c r="BN309" s="5">
        <v>28</v>
      </c>
      <c r="BO309" s="5">
        <v>21</v>
      </c>
      <c r="BP309" s="5">
        <v>37</v>
      </c>
      <c r="BQ309" s="5">
        <v>31</v>
      </c>
      <c r="BR309" s="5">
        <v>56</v>
      </c>
      <c r="BS309" s="5">
        <v>34</v>
      </c>
      <c r="BT309" s="5">
        <v>20</v>
      </c>
      <c r="BU309" s="5">
        <v>24</v>
      </c>
      <c r="BV309" s="5">
        <v>33</v>
      </c>
      <c r="BW309" s="5">
        <v>20</v>
      </c>
      <c r="BX309" s="5">
        <v>28</v>
      </c>
      <c r="BY309" s="5">
        <v>22</v>
      </c>
      <c r="BZ309" s="5">
        <v>22</v>
      </c>
      <c r="CA309" s="5">
        <v>7</v>
      </c>
      <c r="CB309" s="5">
        <v>12</v>
      </c>
      <c r="CC309" s="5">
        <v>24</v>
      </c>
      <c r="CD309" s="5">
        <v>20</v>
      </c>
      <c r="CE309" s="5">
        <v>7</v>
      </c>
      <c r="CF309" s="5">
        <v>30</v>
      </c>
      <c r="CG309" s="5">
        <v>20</v>
      </c>
      <c r="CH309" s="5">
        <v>43</v>
      </c>
      <c r="CI309" s="5">
        <v>17</v>
      </c>
      <c r="CJ309">
        <v>25</v>
      </c>
      <c r="CK309">
        <v>9</v>
      </c>
      <c r="CL309">
        <v>21</v>
      </c>
      <c r="CM309">
        <v>26</v>
      </c>
      <c r="CN309" s="5">
        <v>3</v>
      </c>
    </row>
    <row r="310" spans="1:92" x14ac:dyDescent="0.2">
      <c r="A310" t="s">
        <v>15</v>
      </c>
      <c r="B310" t="s">
        <v>17</v>
      </c>
      <c r="C310">
        <v>265</v>
      </c>
      <c r="D310" s="5">
        <v>4.2</v>
      </c>
      <c r="E310" s="72">
        <v>0</v>
      </c>
      <c r="F310" s="72">
        <f>VLOOKUP(B310,遗传信息!$B:$F,5,FALSE)</f>
        <v>0</v>
      </c>
      <c r="G310" s="72">
        <v>25</v>
      </c>
      <c r="H310" s="5">
        <v>7.2</v>
      </c>
      <c r="I310" s="5">
        <v>6</v>
      </c>
      <c r="J310" s="5">
        <v>1467</v>
      </c>
      <c r="K310" s="72">
        <v>61.68</v>
      </c>
      <c r="L310" s="5">
        <v>99</v>
      </c>
      <c r="M310" s="5">
        <v>93</v>
      </c>
      <c r="N310" s="5">
        <v>107</v>
      </c>
      <c r="O310" s="5">
        <v>72</v>
      </c>
      <c r="P310" s="5">
        <v>79</v>
      </c>
      <c r="Q310" s="5">
        <v>66</v>
      </c>
      <c r="R310" s="5">
        <v>90</v>
      </c>
      <c r="S310" s="5">
        <v>74</v>
      </c>
      <c r="T310" s="5">
        <v>114</v>
      </c>
      <c r="U310" s="5">
        <v>97</v>
      </c>
      <c r="V310" s="5">
        <v>158</v>
      </c>
      <c r="W310" s="5">
        <v>98</v>
      </c>
      <c r="X310" s="5">
        <v>79</v>
      </c>
      <c r="Y310" s="5">
        <v>53</v>
      </c>
      <c r="Z310" s="5">
        <v>111</v>
      </c>
      <c r="AA310" s="5">
        <v>62</v>
      </c>
      <c r="AB310" s="5">
        <v>18</v>
      </c>
      <c r="AC310" s="5">
        <v>26</v>
      </c>
      <c r="AD310" s="5">
        <v>31</v>
      </c>
      <c r="AE310" s="5">
        <v>24</v>
      </c>
      <c r="AF310" s="5">
        <v>24</v>
      </c>
      <c r="AG310" s="5">
        <v>23</v>
      </c>
      <c r="AH310" s="5">
        <v>25</v>
      </c>
      <c r="AI310" s="5">
        <v>21</v>
      </c>
      <c r="AJ310" s="5">
        <v>25</v>
      </c>
      <c r="AK310" s="5">
        <v>27</v>
      </c>
      <c r="AL310" s="5">
        <v>28</v>
      </c>
      <c r="AM310" s="5">
        <v>27</v>
      </c>
      <c r="AN310" s="5">
        <v>18</v>
      </c>
      <c r="AO310" s="5">
        <v>11</v>
      </c>
      <c r="AP310" s="5">
        <v>25</v>
      </c>
      <c r="AQ310" s="5">
        <v>18</v>
      </c>
      <c r="AR310" s="5">
        <v>20</v>
      </c>
      <c r="AS310" s="5">
        <v>21</v>
      </c>
      <c r="AT310" s="5">
        <v>23</v>
      </c>
      <c r="AU310" s="5">
        <v>15</v>
      </c>
      <c r="AV310" s="5">
        <v>14</v>
      </c>
      <c r="AW310" s="5">
        <v>10</v>
      </c>
      <c r="AX310" s="5">
        <v>17</v>
      </c>
      <c r="AY310" s="5">
        <v>25</v>
      </c>
      <c r="AZ310" s="5">
        <v>21</v>
      </c>
      <c r="BA310" s="5">
        <v>18</v>
      </c>
      <c r="BB310" s="5">
        <v>31</v>
      </c>
      <c r="BC310" s="5">
        <v>20</v>
      </c>
      <c r="BD310" s="5">
        <v>16</v>
      </c>
      <c r="BE310" s="5">
        <v>9</v>
      </c>
      <c r="BF310" s="5">
        <v>32</v>
      </c>
      <c r="BG310" s="5">
        <v>17</v>
      </c>
      <c r="BH310" s="5">
        <v>33</v>
      </c>
      <c r="BI310" s="5">
        <v>24</v>
      </c>
      <c r="BJ310" s="5">
        <v>31</v>
      </c>
      <c r="BK310" s="5">
        <v>26</v>
      </c>
      <c r="BL310" s="5">
        <v>29</v>
      </c>
      <c r="BM310" s="5">
        <v>19</v>
      </c>
      <c r="BN310" s="5">
        <v>28</v>
      </c>
      <c r="BO310" s="5">
        <v>21</v>
      </c>
      <c r="BP310" s="5">
        <v>37</v>
      </c>
      <c r="BQ310" s="5">
        <v>31</v>
      </c>
      <c r="BR310" s="5">
        <v>56</v>
      </c>
      <c r="BS310" s="5">
        <v>34</v>
      </c>
      <c r="BT310" s="5">
        <v>20</v>
      </c>
      <c r="BU310" s="5">
        <v>24</v>
      </c>
      <c r="BV310" s="5">
        <v>33</v>
      </c>
      <c r="BW310" s="5">
        <v>20</v>
      </c>
      <c r="BX310" s="5">
        <v>28</v>
      </c>
      <c r="BY310" s="5">
        <v>22</v>
      </c>
      <c r="BZ310" s="5">
        <v>22</v>
      </c>
      <c r="CA310" s="5">
        <v>7</v>
      </c>
      <c r="CB310" s="5">
        <v>12</v>
      </c>
      <c r="CC310" s="5">
        <v>24</v>
      </c>
      <c r="CD310" s="5">
        <v>20</v>
      </c>
      <c r="CE310" s="5">
        <v>7</v>
      </c>
      <c r="CF310" s="5">
        <v>30</v>
      </c>
      <c r="CG310" s="5">
        <v>20</v>
      </c>
      <c r="CH310" s="5">
        <v>43</v>
      </c>
      <c r="CI310" s="5">
        <v>17</v>
      </c>
      <c r="CJ310">
        <v>25</v>
      </c>
      <c r="CK310">
        <v>9</v>
      </c>
      <c r="CL310">
        <v>21</v>
      </c>
      <c r="CM310">
        <v>26</v>
      </c>
      <c r="CN310" s="5">
        <v>4</v>
      </c>
    </row>
    <row r="311" spans="1:92" x14ac:dyDescent="0.2">
      <c r="A311" t="s">
        <v>15</v>
      </c>
      <c r="B311" t="s">
        <v>17</v>
      </c>
      <c r="C311">
        <v>280</v>
      </c>
      <c r="D311" s="5">
        <v>2.2000000000000002</v>
      </c>
      <c r="E311" s="72">
        <v>0</v>
      </c>
      <c r="F311" s="72">
        <f>VLOOKUP(B311,遗传信息!$B:$F,5,FALSE)</f>
        <v>0</v>
      </c>
      <c r="G311" s="72">
        <v>25</v>
      </c>
      <c r="H311" s="5">
        <v>7.2</v>
      </c>
      <c r="I311" s="5">
        <v>6</v>
      </c>
      <c r="J311" s="5">
        <v>1467</v>
      </c>
      <c r="K311" s="72">
        <v>61.68</v>
      </c>
      <c r="L311" s="5">
        <v>99</v>
      </c>
      <c r="M311" s="5">
        <v>93</v>
      </c>
      <c r="N311" s="5">
        <v>107</v>
      </c>
      <c r="O311" s="5">
        <v>72</v>
      </c>
      <c r="P311" s="5">
        <v>79</v>
      </c>
      <c r="Q311" s="5">
        <v>66</v>
      </c>
      <c r="R311" s="5">
        <v>90</v>
      </c>
      <c r="S311" s="5">
        <v>74</v>
      </c>
      <c r="T311" s="5">
        <v>114</v>
      </c>
      <c r="U311" s="5">
        <v>97</v>
      </c>
      <c r="V311" s="5">
        <v>158</v>
      </c>
      <c r="W311" s="5">
        <v>98</v>
      </c>
      <c r="X311" s="5">
        <v>79</v>
      </c>
      <c r="Y311" s="5">
        <v>53</v>
      </c>
      <c r="Z311" s="5">
        <v>111</v>
      </c>
      <c r="AA311" s="5">
        <v>62</v>
      </c>
      <c r="AB311" s="5">
        <v>18</v>
      </c>
      <c r="AC311" s="5">
        <v>26</v>
      </c>
      <c r="AD311" s="5">
        <v>31</v>
      </c>
      <c r="AE311" s="5">
        <v>24</v>
      </c>
      <c r="AF311" s="5">
        <v>24</v>
      </c>
      <c r="AG311" s="5">
        <v>23</v>
      </c>
      <c r="AH311" s="5">
        <v>25</v>
      </c>
      <c r="AI311" s="5">
        <v>21</v>
      </c>
      <c r="AJ311" s="5">
        <v>25</v>
      </c>
      <c r="AK311" s="5">
        <v>27</v>
      </c>
      <c r="AL311" s="5">
        <v>28</v>
      </c>
      <c r="AM311" s="5">
        <v>27</v>
      </c>
      <c r="AN311" s="5">
        <v>18</v>
      </c>
      <c r="AO311" s="5">
        <v>11</v>
      </c>
      <c r="AP311" s="5">
        <v>25</v>
      </c>
      <c r="AQ311" s="5">
        <v>18</v>
      </c>
      <c r="AR311" s="5">
        <v>20</v>
      </c>
      <c r="AS311" s="5">
        <v>21</v>
      </c>
      <c r="AT311" s="5">
        <v>23</v>
      </c>
      <c r="AU311" s="5">
        <v>15</v>
      </c>
      <c r="AV311" s="5">
        <v>14</v>
      </c>
      <c r="AW311" s="5">
        <v>10</v>
      </c>
      <c r="AX311" s="5">
        <v>17</v>
      </c>
      <c r="AY311" s="5">
        <v>25</v>
      </c>
      <c r="AZ311" s="5">
        <v>21</v>
      </c>
      <c r="BA311" s="5">
        <v>18</v>
      </c>
      <c r="BB311" s="5">
        <v>31</v>
      </c>
      <c r="BC311" s="5">
        <v>20</v>
      </c>
      <c r="BD311" s="5">
        <v>16</v>
      </c>
      <c r="BE311" s="5">
        <v>9</v>
      </c>
      <c r="BF311" s="5">
        <v>32</v>
      </c>
      <c r="BG311" s="5">
        <v>17</v>
      </c>
      <c r="BH311" s="5">
        <v>33</v>
      </c>
      <c r="BI311" s="5">
        <v>24</v>
      </c>
      <c r="BJ311" s="5">
        <v>31</v>
      </c>
      <c r="BK311" s="5">
        <v>26</v>
      </c>
      <c r="BL311" s="5">
        <v>29</v>
      </c>
      <c r="BM311" s="5">
        <v>19</v>
      </c>
      <c r="BN311" s="5">
        <v>28</v>
      </c>
      <c r="BO311" s="5">
        <v>21</v>
      </c>
      <c r="BP311" s="5">
        <v>37</v>
      </c>
      <c r="BQ311" s="5">
        <v>31</v>
      </c>
      <c r="BR311" s="5">
        <v>56</v>
      </c>
      <c r="BS311" s="5">
        <v>34</v>
      </c>
      <c r="BT311" s="5">
        <v>20</v>
      </c>
      <c r="BU311" s="5">
        <v>24</v>
      </c>
      <c r="BV311" s="5">
        <v>33</v>
      </c>
      <c r="BW311" s="5">
        <v>20</v>
      </c>
      <c r="BX311" s="5">
        <v>28</v>
      </c>
      <c r="BY311" s="5">
        <v>22</v>
      </c>
      <c r="BZ311" s="5">
        <v>22</v>
      </c>
      <c r="CA311" s="5">
        <v>7</v>
      </c>
      <c r="CB311" s="5">
        <v>12</v>
      </c>
      <c r="CC311" s="5">
        <v>24</v>
      </c>
      <c r="CD311" s="5">
        <v>20</v>
      </c>
      <c r="CE311" s="5">
        <v>7</v>
      </c>
      <c r="CF311" s="5">
        <v>30</v>
      </c>
      <c r="CG311" s="5">
        <v>20</v>
      </c>
      <c r="CH311" s="5">
        <v>43</v>
      </c>
      <c r="CI311" s="5">
        <v>17</v>
      </c>
      <c r="CJ311">
        <v>25</v>
      </c>
      <c r="CK311">
        <v>9</v>
      </c>
      <c r="CL311">
        <v>21</v>
      </c>
      <c r="CM311">
        <v>26</v>
      </c>
      <c r="CN311" s="5">
        <v>1</v>
      </c>
    </row>
    <row r="312" spans="1:92" x14ac:dyDescent="0.2">
      <c r="A312" t="s">
        <v>15</v>
      </c>
      <c r="B312" t="s">
        <v>17</v>
      </c>
      <c r="C312">
        <v>280</v>
      </c>
      <c r="D312" s="5">
        <v>4.4000000000000004</v>
      </c>
      <c r="E312" s="72">
        <v>0</v>
      </c>
      <c r="F312" s="72">
        <f>VLOOKUP(B312,遗传信息!$B:$F,5,FALSE)</f>
        <v>0</v>
      </c>
      <c r="G312" s="72">
        <v>25</v>
      </c>
      <c r="H312" s="5">
        <v>7.2</v>
      </c>
      <c r="I312" s="5">
        <v>6</v>
      </c>
      <c r="J312" s="5">
        <v>1467</v>
      </c>
      <c r="K312" s="72">
        <v>61.68</v>
      </c>
      <c r="L312" s="5">
        <v>99</v>
      </c>
      <c r="M312" s="5">
        <v>93</v>
      </c>
      <c r="N312" s="5">
        <v>107</v>
      </c>
      <c r="O312" s="5">
        <v>72</v>
      </c>
      <c r="P312" s="5">
        <v>79</v>
      </c>
      <c r="Q312" s="5">
        <v>66</v>
      </c>
      <c r="R312" s="5">
        <v>90</v>
      </c>
      <c r="S312" s="5">
        <v>74</v>
      </c>
      <c r="T312" s="5">
        <v>114</v>
      </c>
      <c r="U312" s="5">
        <v>97</v>
      </c>
      <c r="V312" s="5">
        <v>158</v>
      </c>
      <c r="W312" s="5">
        <v>98</v>
      </c>
      <c r="X312" s="5">
        <v>79</v>
      </c>
      <c r="Y312" s="5">
        <v>53</v>
      </c>
      <c r="Z312" s="5">
        <v>111</v>
      </c>
      <c r="AA312" s="5">
        <v>62</v>
      </c>
      <c r="AB312" s="5">
        <v>18</v>
      </c>
      <c r="AC312" s="5">
        <v>26</v>
      </c>
      <c r="AD312" s="5">
        <v>31</v>
      </c>
      <c r="AE312" s="5">
        <v>24</v>
      </c>
      <c r="AF312" s="5">
        <v>24</v>
      </c>
      <c r="AG312" s="5">
        <v>23</v>
      </c>
      <c r="AH312" s="5">
        <v>25</v>
      </c>
      <c r="AI312" s="5">
        <v>21</v>
      </c>
      <c r="AJ312" s="5">
        <v>25</v>
      </c>
      <c r="AK312" s="5">
        <v>27</v>
      </c>
      <c r="AL312" s="5">
        <v>28</v>
      </c>
      <c r="AM312" s="5">
        <v>27</v>
      </c>
      <c r="AN312" s="5">
        <v>18</v>
      </c>
      <c r="AO312" s="5">
        <v>11</v>
      </c>
      <c r="AP312" s="5">
        <v>25</v>
      </c>
      <c r="AQ312" s="5">
        <v>18</v>
      </c>
      <c r="AR312" s="5">
        <v>20</v>
      </c>
      <c r="AS312" s="5">
        <v>21</v>
      </c>
      <c r="AT312" s="5">
        <v>23</v>
      </c>
      <c r="AU312" s="5">
        <v>15</v>
      </c>
      <c r="AV312" s="5">
        <v>14</v>
      </c>
      <c r="AW312" s="5">
        <v>10</v>
      </c>
      <c r="AX312" s="5">
        <v>17</v>
      </c>
      <c r="AY312" s="5">
        <v>25</v>
      </c>
      <c r="AZ312" s="5">
        <v>21</v>
      </c>
      <c r="BA312" s="5">
        <v>18</v>
      </c>
      <c r="BB312" s="5">
        <v>31</v>
      </c>
      <c r="BC312" s="5">
        <v>20</v>
      </c>
      <c r="BD312" s="5">
        <v>16</v>
      </c>
      <c r="BE312" s="5">
        <v>9</v>
      </c>
      <c r="BF312" s="5">
        <v>32</v>
      </c>
      <c r="BG312" s="5">
        <v>17</v>
      </c>
      <c r="BH312" s="5">
        <v>33</v>
      </c>
      <c r="BI312" s="5">
        <v>24</v>
      </c>
      <c r="BJ312" s="5">
        <v>31</v>
      </c>
      <c r="BK312" s="5">
        <v>26</v>
      </c>
      <c r="BL312" s="5">
        <v>29</v>
      </c>
      <c r="BM312" s="5">
        <v>19</v>
      </c>
      <c r="BN312" s="5">
        <v>28</v>
      </c>
      <c r="BO312" s="5">
        <v>21</v>
      </c>
      <c r="BP312" s="5">
        <v>37</v>
      </c>
      <c r="BQ312" s="5">
        <v>31</v>
      </c>
      <c r="BR312" s="5">
        <v>56</v>
      </c>
      <c r="BS312" s="5">
        <v>34</v>
      </c>
      <c r="BT312" s="5">
        <v>20</v>
      </c>
      <c r="BU312" s="5">
        <v>24</v>
      </c>
      <c r="BV312" s="5">
        <v>33</v>
      </c>
      <c r="BW312" s="5">
        <v>20</v>
      </c>
      <c r="BX312" s="5">
        <v>28</v>
      </c>
      <c r="BY312" s="5">
        <v>22</v>
      </c>
      <c r="BZ312" s="5">
        <v>22</v>
      </c>
      <c r="CA312" s="5">
        <v>7</v>
      </c>
      <c r="CB312" s="5">
        <v>12</v>
      </c>
      <c r="CC312" s="5">
        <v>24</v>
      </c>
      <c r="CD312" s="5">
        <v>20</v>
      </c>
      <c r="CE312" s="5">
        <v>7</v>
      </c>
      <c r="CF312" s="5">
        <v>30</v>
      </c>
      <c r="CG312" s="5">
        <v>20</v>
      </c>
      <c r="CH312" s="5">
        <v>43</v>
      </c>
      <c r="CI312" s="5">
        <v>17</v>
      </c>
      <c r="CJ312">
        <v>25</v>
      </c>
      <c r="CK312">
        <v>9</v>
      </c>
      <c r="CL312">
        <v>21</v>
      </c>
      <c r="CM312">
        <v>26</v>
      </c>
      <c r="CN312" s="5">
        <v>2</v>
      </c>
    </row>
    <row r="313" spans="1:92" x14ac:dyDescent="0.2">
      <c r="A313" t="s">
        <v>15</v>
      </c>
      <c r="B313" t="s">
        <v>17</v>
      </c>
      <c r="C313">
        <v>280</v>
      </c>
      <c r="D313" s="5">
        <v>6.6</v>
      </c>
      <c r="E313" s="72">
        <v>0</v>
      </c>
      <c r="F313" s="72">
        <f>VLOOKUP(B313,遗传信息!$B:$F,5,FALSE)</f>
        <v>0</v>
      </c>
      <c r="G313" s="72">
        <v>25</v>
      </c>
      <c r="H313" s="5">
        <v>7.2</v>
      </c>
      <c r="I313" s="5">
        <v>6</v>
      </c>
      <c r="J313" s="5">
        <v>1467</v>
      </c>
      <c r="K313" s="72">
        <v>61.68</v>
      </c>
      <c r="L313" s="5">
        <v>99</v>
      </c>
      <c r="M313" s="5">
        <v>93</v>
      </c>
      <c r="N313" s="5">
        <v>107</v>
      </c>
      <c r="O313" s="5">
        <v>72</v>
      </c>
      <c r="P313" s="5">
        <v>79</v>
      </c>
      <c r="Q313" s="5">
        <v>66</v>
      </c>
      <c r="R313" s="5">
        <v>90</v>
      </c>
      <c r="S313" s="5">
        <v>74</v>
      </c>
      <c r="T313" s="5">
        <v>114</v>
      </c>
      <c r="U313" s="5">
        <v>97</v>
      </c>
      <c r="V313" s="5">
        <v>158</v>
      </c>
      <c r="W313" s="5">
        <v>98</v>
      </c>
      <c r="X313" s="5">
        <v>79</v>
      </c>
      <c r="Y313" s="5">
        <v>53</v>
      </c>
      <c r="Z313" s="5">
        <v>111</v>
      </c>
      <c r="AA313" s="5">
        <v>62</v>
      </c>
      <c r="AB313" s="5">
        <v>18</v>
      </c>
      <c r="AC313" s="5">
        <v>26</v>
      </c>
      <c r="AD313" s="5">
        <v>31</v>
      </c>
      <c r="AE313" s="5">
        <v>24</v>
      </c>
      <c r="AF313" s="5">
        <v>24</v>
      </c>
      <c r="AG313" s="5">
        <v>23</v>
      </c>
      <c r="AH313" s="5">
        <v>25</v>
      </c>
      <c r="AI313" s="5">
        <v>21</v>
      </c>
      <c r="AJ313" s="5">
        <v>25</v>
      </c>
      <c r="AK313" s="5">
        <v>27</v>
      </c>
      <c r="AL313" s="5">
        <v>28</v>
      </c>
      <c r="AM313" s="5">
        <v>27</v>
      </c>
      <c r="AN313" s="5">
        <v>18</v>
      </c>
      <c r="AO313" s="5">
        <v>11</v>
      </c>
      <c r="AP313" s="5">
        <v>25</v>
      </c>
      <c r="AQ313" s="5">
        <v>18</v>
      </c>
      <c r="AR313" s="5">
        <v>20</v>
      </c>
      <c r="AS313" s="5">
        <v>21</v>
      </c>
      <c r="AT313" s="5">
        <v>23</v>
      </c>
      <c r="AU313" s="5">
        <v>15</v>
      </c>
      <c r="AV313" s="5">
        <v>14</v>
      </c>
      <c r="AW313" s="5">
        <v>10</v>
      </c>
      <c r="AX313" s="5">
        <v>17</v>
      </c>
      <c r="AY313" s="5">
        <v>25</v>
      </c>
      <c r="AZ313" s="5">
        <v>21</v>
      </c>
      <c r="BA313" s="5">
        <v>18</v>
      </c>
      <c r="BB313" s="5">
        <v>31</v>
      </c>
      <c r="BC313" s="5">
        <v>20</v>
      </c>
      <c r="BD313" s="5">
        <v>16</v>
      </c>
      <c r="BE313" s="5">
        <v>9</v>
      </c>
      <c r="BF313" s="5">
        <v>32</v>
      </c>
      <c r="BG313" s="5">
        <v>17</v>
      </c>
      <c r="BH313" s="5">
        <v>33</v>
      </c>
      <c r="BI313" s="5">
        <v>24</v>
      </c>
      <c r="BJ313" s="5">
        <v>31</v>
      </c>
      <c r="BK313" s="5">
        <v>26</v>
      </c>
      <c r="BL313" s="5">
        <v>29</v>
      </c>
      <c r="BM313" s="5">
        <v>19</v>
      </c>
      <c r="BN313" s="5">
        <v>28</v>
      </c>
      <c r="BO313" s="5">
        <v>21</v>
      </c>
      <c r="BP313" s="5">
        <v>37</v>
      </c>
      <c r="BQ313" s="5">
        <v>31</v>
      </c>
      <c r="BR313" s="5">
        <v>56</v>
      </c>
      <c r="BS313" s="5">
        <v>34</v>
      </c>
      <c r="BT313" s="5">
        <v>20</v>
      </c>
      <c r="BU313" s="5">
        <v>24</v>
      </c>
      <c r="BV313" s="5">
        <v>33</v>
      </c>
      <c r="BW313" s="5">
        <v>20</v>
      </c>
      <c r="BX313" s="5">
        <v>28</v>
      </c>
      <c r="BY313" s="5">
        <v>22</v>
      </c>
      <c r="BZ313" s="5">
        <v>22</v>
      </c>
      <c r="CA313" s="5">
        <v>7</v>
      </c>
      <c r="CB313" s="5">
        <v>12</v>
      </c>
      <c r="CC313" s="5">
        <v>24</v>
      </c>
      <c r="CD313" s="5">
        <v>20</v>
      </c>
      <c r="CE313" s="5">
        <v>7</v>
      </c>
      <c r="CF313" s="5">
        <v>30</v>
      </c>
      <c r="CG313" s="5">
        <v>20</v>
      </c>
      <c r="CH313" s="5">
        <v>43</v>
      </c>
      <c r="CI313" s="5">
        <v>17</v>
      </c>
      <c r="CJ313">
        <v>25</v>
      </c>
      <c r="CK313">
        <v>9</v>
      </c>
      <c r="CL313">
        <v>21</v>
      </c>
      <c r="CM313">
        <v>26</v>
      </c>
      <c r="CN313" s="5">
        <v>3</v>
      </c>
    </row>
    <row r="314" spans="1:92" x14ac:dyDescent="0.2">
      <c r="A314" t="s">
        <v>15</v>
      </c>
      <c r="B314" t="s">
        <v>17</v>
      </c>
      <c r="C314">
        <v>280</v>
      </c>
      <c r="D314" s="5">
        <v>8.8000000000000007</v>
      </c>
      <c r="E314" s="72">
        <v>0</v>
      </c>
      <c r="F314" s="72">
        <f>VLOOKUP(B314,遗传信息!$B:$F,5,FALSE)</f>
        <v>0</v>
      </c>
      <c r="G314" s="72">
        <v>25</v>
      </c>
      <c r="H314" s="5">
        <v>7.2</v>
      </c>
      <c r="I314" s="5">
        <v>6</v>
      </c>
      <c r="J314" s="5">
        <v>1467</v>
      </c>
      <c r="K314" s="72">
        <v>61.68</v>
      </c>
      <c r="L314" s="5">
        <v>99</v>
      </c>
      <c r="M314" s="5">
        <v>93</v>
      </c>
      <c r="N314" s="5">
        <v>107</v>
      </c>
      <c r="O314" s="5">
        <v>72</v>
      </c>
      <c r="P314" s="5">
        <v>79</v>
      </c>
      <c r="Q314" s="5">
        <v>66</v>
      </c>
      <c r="R314" s="5">
        <v>90</v>
      </c>
      <c r="S314" s="5">
        <v>74</v>
      </c>
      <c r="T314" s="5">
        <v>114</v>
      </c>
      <c r="U314" s="5">
        <v>97</v>
      </c>
      <c r="V314" s="5">
        <v>158</v>
      </c>
      <c r="W314" s="5">
        <v>98</v>
      </c>
      <c r="X314" s="5">
        <v>79</v>
      </c>
      <c r="Y314" s="5">
        <v>53</v>
      </c>
      <c r="Z314" s="5">
        <v>111</v>
      </c>
      <c r="AA314" s="5">
        <v>62</v>
      </c>
      <c r="AB314" s="5">
        <v>18</v>
      </c>
      <c r="AC314" s="5">
        <v>26</v>
      </c>
      <c r="AD314" s="5">
        <v>31</v>
      </c>
      <c r="AE314" s="5">
        <v>24</v>
      </c>
      <c r="AF314" s="5">
        <v>24</v>
      </c>
      <c r="AG314" s="5">
        <v>23</v>
      </c>
      <c r="AH314" s="5">
        <v>25</v>
      </c>
      <c r="AI314" s="5">
        <v>21</v>
      </c>
      <c r="AJ314" s="5">
        <v>25</v>
      </c>
      <c r="AK314" s="5">
        <v>27</v>
      </c>
      <c r="AL314" s="5">
        <v>28</v>
      </c>
      <c r="AM314" s="5">
        <v>27</v>
      </c>
      <c r="AN314" s="5">
        <v>18</v>
      </c>
      <c r="AO314" s="5">
        <v>11</v>
      </c>
      <c r="AP314" s="5">
        <v>25</v>
      </c>
      <c r="AQ314" s="5">
        <v>18</v>
      </c>
      <c r="AR314" s="5">
        <v>20</v>
      </c>
      <c r="AS314" s="5">
        <v>21</v>
      </c>
      <c r="AT314" s="5">
        <v>23</v>
      </c>
      <c r="AU314" s="5">
        <v>15</v>
      </c>
      <c r="AV314" s="5">
        <v>14</v>
      </c>
      <c r="AW314" s="5">
        <v>10</v>
      </c>
      <c r="AX314" s="5">
        <v>17</v>
      </c>
      <c r="AY314" s="5">
        <v>25</v>
      </c>
      <c r="AZ314" s="5">
        <v>21</v>
      </c>
      <c r="BA314" s="5">
        <v>18</v>
      </c>
      <c r="BB314" s="5">
        <v>31</v>
      </c>
      <c r="BC314" s="5">
        <v>20</v>
      </c>
      <c r="BD314" s="5">
        <v>16</v>
      </c>
      <c r="BE314" s="5">
        <v>9</v>
      </c>
      <c r="BF314" s="5">
        <v>32</v>
      </c>
      <c r="BG314" s="5">
        <v>17</v>
      </c>
      <c r="BH314" s="5">
        <v>33</v>
      </c>
      <c r="BI314" s="5">
        <v>24</v>
      </c>
      <c r="BJ314" s="5">
        <v>31</v>
      </c>
      <c r="BK314" s="5">
        <v>26</v>
      </c>
      <c r="BL314" s="5">
        <v>29</v>
      </c>
      <c r="BM314" s="5">
        <v>19</v>
      </c>
      <c r="BN314" s="5">
        <v>28</v>
      </c>
      <c r="BO314" s="5">
        <v>21</v>
      </c>
      <c r="BP314" s="5">
        <v>37</v>
      </c>
      <c r="BQ314" s="5">
        <v>31</v>
      </c>
      <c r="BR314" s="5">
        <v>56</v>
      </c>
      <c r="BS314" s="5">
        <v>34</v>
      </c>
      <c r="BT314" s="5">
        <v>20</v>
      </c>
      <c r="BU314" s="5">
        <v>24</v>
      </c>
      <c r="BV314" s="5">
        <v>33</v>
      </c>
      <c r="BW314" s="5">
        <v>20</v>
      </c>
      <c r="BX314" s="5">
        <v>28</v>
      </c>
      <c r="BY314" s="5">
        <v>22</v>
      </c>
      <c r="BZ314" s="5">
        <v>22</v>
      </c>
      <c r="CA314" s="5">
        <v>7</v>
      </c>
      <c r="CB314" s="5">
        <v>12</v>
      </c>
      <c r="CC314" s="5">
        <v>24</v>
      </c>
      <c r="CD314" s="5">
        <v>20</v>
      </c>
      <c r="CE314" s="5">
        <v>7</v>
      </c>
      <c r="CF314" s="5">
        <v>30</v>
      </c>
      <c r="CG314" s="5">
        <v>20</v>
      </c>
      <c r="CH314" s="5">
        <v>43</v>
      </c>
      <c r="CI314" s="5">
        <v>17</v>
      </c>
      <c r="CJ314">
        <v>25</v>
      </c>
      <c r="CK314">
        <v>9</v>
      </c>
      <c r="CL314">
        <v>21</v>
      </c>
      <c r="CM314">
        <v>26</v>
      </c>
      <c r="CN314" s="5">
        <v>4</v>
      </c>
    </row>
    <row r="315" spans="1:92" x14ac:dyDescent="0.2">
      <c r="A315" t="s">
        <v>15</v>
      </c>
      <c r="B315" t="s">
        <v>17</v>
      </c>
      <c r="C315">
        <v>300</v>
      </c>
      <c r="D315" s="5">
        <v>24.2</v>
      </c>
      <c r="E315" s="72">
        <v>0</v>
      </c>
      <c r="F315" s="72">
        <f>VLOOKUP(B315,遗传信息!$B:$F,5,FALSE)</f>
        <v>0</v>
      </c>
      <c r="G315" s="72">
        <v>25</v>
      </c>
      <c r="H315" s="5">
        <v>7.2</v>
      </c>
      <c r="I315" s="5">
        <v>6</v>
      </c>
      <c r="J315" s="5">
        <v>1467</v>
      </c>
      <c r="K315" s="72">
        <v>61.68</v>
      </c>
      <c r="L315" s="5">
        <v>99</v>
      </c>
      <c r="M315" s="5">
        <v>93</v>
      </c>
      <c r="N315" s="5">
        <v>107</v>
      </c>
      <c r="O315" s="5">
        <v>72</v>
      </c>
      <c r="P315" s="5">
        <v>79</v>
      </c>
      <c r="Q315" s="5">
        <v>66</v>
      </c>
      <c r="R315" s="5">
        <v>90</v>
      </c>
      <c r="S315" s="5">
        <v>74</v>
      </c>
      <c r="T315" s="5">
        <v>114</v>
      </c>
      <c r="U315" s="5">
        <v>97</v>
      </c>
      <c r="V315" s="5">
        <v>158</v>
      </c>
      <c r="W315" s="5">
        <v>98</v>
      </c>
      <c r="X315" s="5">
        <v>79</v>
      </c>
      <c r="Y315" s="5">
        <v>53</v>
      </c>
      <c r="Z315" s="5">
        <v>111</v>
      </c>
      <c r="AA315" s="5">
        <v>62</v>
      </c>
      <c r="AB315" s="5">
        <v>18</v>
      </c>
      <c r="AC315" s="5">
        <v>26</v>
      </c>
      <c r="AD315" s="5">
        <v>31</v>
      </c>
      <c r="AE315" s="5">
        <v>24</v>
      </c>
      <c r="AF315" s="5">
        <v>24</v>
      </c>
      <c r="AG315" s="5">
        <v>23</v>
      </c>
      <c r="AH315" s="5">
        <v>25</v>
      </c>
      <c r="AI315" s="5">
        <v>21</v>
      </c>
      <c r="AJ315" s="5">
        <v>25</v>
      </c>
      <c r="AK315" s="5">
        <v>27</v>
      </c>
      <c r="AL315" s="5">
        <v>28</v>
      </c>
      <c r="AM315" s="5">
        <v>27</v>
      </c>
      <c r="AN315" s="5">
        <v>18</v>
      </c>
      <c r="AO315" s="5">
        <v>11</v>
      </c>
      <c r="AP315" s="5">
        <v>25</v>
      </c>
      <c r="AQ315" s="5">
        <v>18</v>
      </c>
      <c r="AR315" s="5">
        <v>20</v>
      </c>
      <c r="AS315" s="5">
        <v>21</v>
      </c>
      <c r="AT315" s="5">
        <v>23</v>
      </c>
      <c r="AU315" s="5">
        <v>15</v>
      </c>
      <c r="AV315" s="5">
        <v>14</v>
      </c>
      <c r="AW315" s="5">
        <v>10</v>
      </c>
      <c r="AX315" s="5">
        <v>17</v>
      </c>
      <c r="AY315" s="5">
        <v>25</v>
      </c>
      <c r="AZ315" s="5">
        <v>21</v>
      </c>
      <c r="BA315" s="5">
        <v>18</v>
      </c>
      <c r="BB315" s="5">
        <v>31</v>
      </c>
      <c r="BC315" s="5">
        <v>20</v>
      </c>
      <c r="BD315" s="5">
        <v>16</v>
      </c>
      <c r="BE315" s="5">
        <v>9</v>
      </c>
      <c r="BF315" s="5">
        <v>32</v>
      </c>
      <c r="BG315" s="5">
        <v>17</v>
      </c>
      <c r="BH315" s="5">
        <v>33</v>
      </c>
      <c r="BI315" s="5">
        <v>24</v>
      </c>
      <c r="BJ315" s="5">
        <v>31</v>
      </c>
      <c r="BK315" s="5">
        <v>26</v>
      </c>
      <c r="BL315" s="5">
        <v>29</v>
      </c>
      <c r="BM315" s="5">
        <v>19</v>
      </c>
      <c r="BN315" s="5">
        <v>28</v>
      </c>
      <c r="BO315" s="5">
        <v>21</v>
      </c>
      <c r="BP315" s="5">
        <v>37</v>
      </c>
      <c r="BQ315" s="5">
        <v>31</v>
      </c>
      <c r="BR315" s="5">
        <v>56</v>
      </c>
      <c r="BS315" s="5">
        <v>34</v>
      </c>
      <c r="BT315" s="5">
        <v>20</v>
      </c>
      <c r="BU315" s="5">
        <v>24</v>
      </c>
      <c r="BV315" s="5">
        <v>33</v>
      </c>
      <c r="BW315" s="5">
        <v>20</v>
      </c>
      <c r="BX315" s="5">
        <v>28</v>
      </c>
      <c r="BY315" s="5">
        <v>22</v>
      </c>
      <c r="BZ315" s="5">
        <v>22</v>
      </c>
      <c r="CA315" s="5">
        <v>7</v>
      </c>
      <c r="CB315" s="5">
        <v>12</v>
      </c>
      <c r="CC315" s="5">
        <v>24</v>
      </c>
      <c r="CD315" s="5">
        <v>20</v>
      </c>
      <c r="CE315" s="5">
        <v>7</v>
      </c>
      <c r="CF315" s="5">
        <v>30</v>
      </c>
      <c r="CG315" s="5">
        <v>20</v>
      </c>
      <c r="CH315" s="5">
        <v>43</v>
      </c>
      <c r="CI315" s="5">
        <v>17</v>
      </c>
      <c r="CJ315">
        <v>25</v>
      </c>
      <c r="CK315">
        <v>9</v>
      </c>
      <c r="CL315">
        <v>21</v>
      </c>
      <c r="CM315">
        <v>26</v>
      </c>
      <c r="CN315" s="5">
        <v>1</v>
      </c>
    </row>
    <row r="316" spans="1:92" x14ac:dyDescent="0.2">
      <c r="A316" t="s">
        <v>15</v>
      </c>
      <c r="B316" t="s">
        <v>17</v>
      </c>
      <c r="C316">
        <v>300</v>
      </c>
      <c r="D316" s="5">
        <v>43.9</v>
      </c>
      <c r="E316" s="72">
        <v>0</v>
      </c>
      <c r="F316" s="72">
        <f>VLOOKUP(B316,遗传信息!$B:$F,5,FALSE)</f>
        <v>0</v>
      </c>
      <c r="G316" s="72">
        <v>25</v>
      </c>
      <c r="H316" s="5">
        <v>7.2</v>
      </c>
      <c r="I316" s="5">
        <v>6</v>
      </c>
      <c r="J316" s="5">
        <v>1467</v>
      </c>
      <c r="K316" s="72">
        <v>61.68</v>
      </c>
      <c r="L316" s="5">
        <v>99</v>
      </c>
      <c r="M316" s="5">
        <v>93</v>
      </c>
      <c r="N316" s="5">
        <v>107</v>
      </c>
      <c r="O316" s="5">
        <v>72</v>
      </c>
      <c r="P316" s="5">
        <v>79</v>
      </c>
      <c r="Q316" s="5">
        <v>66</v>
      </c>
      <c r="R316" s="5">
        <v>90</v>
      </c>
      <c r="S316" s="5">
        <v>74</v>
      </c>
      <c r="T316" s="5">
        <v>114</v>
      </c>
      <c r="U316" s="5">
        <v>97</v>
      </c>
      <c r="V316" s="5">
        <v>158</v>
      </c>
      <c r="W316" s="5">
        <v>98</v>
      </c>
      <c r="X316" s="5">
        <v>79</v>
      </c>
      <c r="Y316" s="5">
        <v>53</v>
      </c>
      <c r="Z316" s="5">
        <v>111</v>
      </c>
      <c r="AA316" s="5">
        <v>62</v>
      </c>
      <c r="AB316" s="5">
        <v>18</v>
      </c>
      <c r="AC316" s="5">
        <v>26</v>
      </c>
      <c r="AD316" s="5">
        <v>31</v>
      </c>
      <c r="AE316" s="5">
        <v>24</v>
      </c>
      <c r="AF316" s="5">
        <v>24</v>
      </c>
      <c r="AG316" s="5">
        <v>23</v>
      </c>
      <c r="AH316" s="5">
        <v>25</v>
      </c>
      <c r="AI316" s="5">
        <v>21</v>
      </c>
      <c r="AJ316" s="5">
        <v>25</v>
      </c>
      <c r="AK316" s="5">
        <v>27</v>
      </c>
      <c r="AL316" s="5">
        <v>28</v>
      </c>
      <c r="AM316" s="5">
        <v>27</v>
      </c>
      <c r="AN316" s="5">
        <v>18</v>
      </c>
      <c r="AO316" s="5">
        <v>11</v>
      </c>
      <c r="AP316" s="5">
        <v>25</v>
      </c>
      <c r="AQ316" s="5">
        <v>18</v>
      </c>
      <c r="AR316" s="5">
        <v>20</v>
      </c>
      <c r="AS316" s="5">
        <v>21</v>
      </c>
      <c r="AT316" s="5">
        <v>23</v>
      </c>
      <c r="AU316" s="5">
        <v>15</v>
      </c>
      <c r="AV316" s="5">
        <v>14</v>
      </c>
      <c r="AW316" s="5">
        <v>10</v>
      </c>
      <c r="AX316" s="5">
        <v>17</v>
      </c>
      <c r="AY316" s="5">
        <v>25</v>
      </c>
      <c r="AZ316" s="5">
        <v>21</v>
      </c>
      <c r="BA316" s="5">
        <v>18</v>
      </c>
      <c r="BB316" s="5">
        <v>31</v>
      </c>
      <c r="BC316" s="5">
        <v>20</v>
      </c>
      <c r="BD316" s="5">
        <v>16</v>
      </c>
      <c r="BE316" s="5">
        <v>9</v>
      </c>
      <c r="BF316" s="5">
        <v>32</v>
      </c>
      <c r="BG316" s="5">
        <v>17</v>
      </c>
      <c r="BH316" s="5">
        <v>33</v>
      </c>
      <c r="BI316" s="5">
        <v>24</v>
      </c>
      <c r="BJ316" s="5">
        <v>31</v>
      </c>
      <c r="BK316" s="5">
        <v>26</v>
      </c>
      <c r="BL316" s="5">
        <v>29</v>
      </c>
      <c r="BM316" s="5">
        <v>19</v>
      </c>
      <c r="BN316" s="5">
        <v>28</v>
      </c>
      <c r="BO316" s="5">
        <v>21</v>
      </c>
      <c r="BP316" s="5">
        <v>37</v>
      </c>
      <c r="BQ316" s="5">
        <v>31</v>
      </c>
      <c r="BR316" s="5">
        <v>56</v>
      </c>
      <c r="BS316" s="5">
        <v>34</v>
      </c>
      <c r="BT316" s="5">
        <v>20</v>
      </c>
      <c r="BU316" s="5">
        <v>24</v>
      </c>
      <c r="BV316" s="5">
        <v>33</v>
      </c>
      <c r="BW316" s="5">
        <v>20</v>
      </c>
      <c r="BX316" s="5">
        <v>28</v>
      </c>
      <c r="BY316" s="5">
        <v>22</v>
      </c>
      <c r="BZ316" s="5">
        <v>22</v>
      </c>
      <c r="CA316" s="5">
        <v>7</v>
      </c>
      <c r="CB316" s="5">
        <v>12</v>
      </c>
      <c r="CC316" s="5">
        <v>24</v>
      </c>
      <c r="CD316" s="5">
        <v>20</v>
      </c>
      <c r="CE316" s="5">
        <v>7</v>
      </c>
      <c r="CF316" s="5">
        <v>30</v>
      </c>
      <c r="CG316" s="5">
        <v>20</v>
      </c>
      <c r="CH316" s="5">
        <v>43</v>
      </c>
      <c r="CI316" s="5">
        <v>17</v>
      </c>
      <c r="CJ316">
        <v>25</v>
      </c>
      <c r="CK316">
        <v>9</v>
      </c>
      <c r="CL316">
        <v>21</v>
      </c>
      <c r="CM316">
        <v>26</v>
      </c>
      <c r="CN316" s="5">
        <v>2</v>
      </c>
    </row>
    <row r="317" spans="1:92" x14ac:dyDescent="0.2">
      <c r="A317" t="s">
        <v>15</v>
      </c>
      <c r="B317" t="s">
        <v>17</v>
      </c>
      <c r="C317">
        <v>300</v>
      </c>
      <c r="D317" s="5">
        <v>63.5</v>
      </c>
      <c r="E317" s="72">
        <v>0</v>
      </c>
      <c r="F317" s="72">
        <f>VLOOKUP(B317,遗传信息!$B:$F,5,FALSE)</f>
        <v>0</v>
      </c>
      <c r="G317" s="72">
        <v>25</v>
      </c>
      <c r="H317" s="5">
        <v>7.2</v>
      </c>
      <c r="I317" s="5">
        <v>6</v>
      </c>
      <c r="J317" s="5">
        <v>1467</v>
      </c>
      <c r="K317" s="72">
        <v>61.68</v>
      </c>
      <c r="L317" s="5">
        <v>99</v>
      </c>
      <c r="M317" s="5">
        <v>93</v>
      </c>
      <c r="N317" s="5">
        <v>107</v>
      </c>
      <c r="O317" s="5">
        <v>72</v>
      </c>
      <c r="P317" s="5">
        <v>79</v>
      </c>
      <c r="Q317" s="5">
        <v>66</v>
      </c>
      <c r="R317" s="5">
        <v>90</v>
      </c>
      <c r="S317" s="5">
        <v>74</v>
      </c>
      <c r="T317" s="5">
        <v>114</v>
      </c>
      <c r="U317" s="5">
        <v>97</v>
      </c>
      <c r="V317" s="5">
        <v>158</v>
      </c>
      <c r="W317" s="5">
        <v>98</v>
      </c>
      <c r="X317" s="5">
        <v>79</v>
      </c>
      <c r="Y317" s="5">
        <v>53</v>
      </c>
      <c r="Z317" s="5">
        <v>111</v>
      </c>
      <c r="AA317" s="5">
        <v>62</v>
      </c>
      <c r="AB317" s="5">
        <v>18</v>
      </c>
      <c r="AC317" s="5">
        <v>26</v>
      </c>
      <c r="AD317" s="5">
        <v>31</v>
      </c>
      <c r="AE317" s="5">
        <v>24</v>
      </c>
      <c r="AF317" s="5">
        <v>24</v>
      </c>
      <c r="AG317" s="5">
        <v>23</v>
      </c>
      <c r="AH317" s="5">
        <v>25</v>
      </c>
      <c r="AI317" s="5">
        <v>21</v>
      </c>
      <c r="AJ317" s="5">
        <v>25</v>
      </c>
      <c r="AK317" s="5">
        <v>27</v>
      </c>
      <c r="AL317" s="5">
        <v>28</v>
      </c>
      <c r="AM317" s="5">
        <v>27</v>
      </c>
      <c r="AN317" s="5">
        <v>18</v>
      </c>
      <c r="AO317" s="5">
        <v>11</v>
      </c>
      <c r="AP317" s="5">
        <v>25</v>
      </c>
      <c r="AQ317" s="5">
        <v>18</v>
      </c>
      <c r="AR317" s="5">
        <v>20</v>
      </c>
      <c r="AS317" s="5">
        <v>21</v>
      </c>
      <c r="AT317" s="5">
        <v>23</v>
      </c>
      <c r="AU317" s="5">
        <v>15</v>
      </c>
      <c r="AV317" s="5">
        <v>14</v>
      </c>
      <c r="AW317" s="5">
        <v>10</v>
      </c>
      <c r="AX317" s="5">
        <v>17</v>
      </c>
      <c r="AY317" s="5">
        <v>25</v>
      </c>
      <c r="AZ317" s="5">
        <v>21</v>
      </c>
      <c r="BA317" s="5">
        <v>18</v>
      </c>
      <c r="BB317" s="5">
        <v>31</v>
      </c>
      <c r="BC317" s="5">
        <v>20</v>
      </c>
      <c r="BD317" s="5">
        <v>16</v>
      </c>
      <c r="BE317" s="5">
        <v>9</v>
      </c>
      <c r="BF317" s="5">
        <v>32</v>
      </c>
      <c r="BG317" s="5">
        <v>17</v>
      </c>
      <c r="BH317" s="5">
        <v>33</v>
      </c>
      <c r="BI317" s="5">
        <v>24</v>
      </c>
      <c r="BJ317" s="5">
        <v>31</v>
      </c>
      <c r="BK317" s="5">
        <v>26</v>
      </c>
      <c r="BL317" s="5">
        <v>29</v>
      </c>
      <c r="BM317" s="5">
        <v>19</v>
      </c>
      <c r="BN317" s="5">
        <v>28</v>
      </c>
      <c r="BO317" s="5">
        <v>21</v>
      </c>
      <c r="BP317" s="5">
        <v>37</v>
      </c>
      <c r="BQ317" s="5">
        <v>31</v>
      </c>
      <c r="BR317" s="5">
        <v>56</v>
      </c>
      <c r="BS317" s="5">
        <v>34</v>
      </c>
      <c r="BT317" s="5">
        <v>20</v>
      </c>
      <c r="BU317" s="5">
        <v>24</v>
      </c>
      <c r="BV317" s="5">
        <v>33</v>
      </c>
      <c r="BW317" s="5">
        <v>20</v>
      </c>
      <c r="BX317" s="5">
        <v>28</v>
      </c>
      <c r="BY317" s="5">
        <v>22</v>
      </c>
      <c r="BZ317" s="5">
        <v>22</v>
      </c>
      <c r="CA317" s="5">
        <v>7</v>
      </c>
      <c r="CB317" s="5">
        <v>12</v>
      </c>
      <c r="CC317" s="5">
        <v>24</v>
      </c>
      <c r="CD317" s="5">
        <v>20</v>
      </c>
      <c r="CE317" s="5">
        <v>7</v>
      </c>
      <c r="CF317" s="5">
        <v>30</v>
      </c>
      <c r="CG317" s="5">
        <v>20</v>
      </c>
      <c r="CH317" s="5">
        <v>43</v>
      </c>
      <c r="CI317" s="5">
        <v>17</v>
      </c>
      <c r="CJ317">
        <v>25</v>
      </c>
      <c r="CK317">
        <v>9</v>
      </c>
      <c r="CL317">
        <v>21</v>
      </c>
      <c r="CM317">
        <v>26</v>
      </c>
      <c r="CN317" s="5">
        <v>3</v>
      </c>
    </row>
    <row r="318" spans="1:92" x14ac:dyDescent="0.2">
      <c r="A318" t="s">
        <v>15</v>
      </c>
      <c r="B318" t="s">
        <v>17</v>
      </c>
      <c r="C318">
        <v>300</v>
      </c>
      <c r="D318" s="5">
        <v>83.2</v>
      </c>
      <c r="E318" s="72">
        <v>0</v>
      </c>
      <c r="F318" s="72">
        <f>VLOOKUP(B318,遗传信息!$B:$F,5,FALSE)</f>
        <v>0</v>
      </c>
      <c r="G318" s="72">
        <v>25</v>
      </c>
      <c r="H318" s="5">
        <v>7.2</v>
      </c>
      <c r="I318" s="5">
        <v>6</v>
      </c>
      <c r="J318" s="5">
        <v>1467</v>
      </c>
      <c r="K318" s="72">
        <v>61.68</v>
      </c>
      <c r="L318" s="5">
        <v>99</v>
      </c>
      <c r="M318" s="5">
        <v>93</v>
      </c>
      <c r="N318" s="5">
        <v>107</v>
      </c>
      <c r="O318" s="5">
        <v>72</v>
      </c>
      <c r="P318" s="5">
        <v>79</v>
      </c>
      <c r="Q318" s="5">
        <v>66</v>
      </c>
      <c r="R318" s="5">
        <v>90</v>
      </c>
      <c r="S318" s="5">
        <v>74</v>
      </c>
      <c r="T318" s="5">
        <v>114</v>
      </c>
      <c r="U318" s="5">
        <v>97</v>
      </c>
      <c r="V318" s="5">
        <v>158</v>
      </c>
      <c r="W318" s="5">
        <v>98</v>
      </c>
      <c r="X318" s="5">
        <v>79</v>
      </c>
      <c r="Y318" s="5">
        <v>53</v>
      </c>
      <c r="Z318" s="5">
        <v>111</v>
      </c>
      <c r="AA318" s="5">
        <v>62</v>
      </c>
      <c r="AB318" s="5">
        <v>18</v>
      </c>
      <c r="AC318" s="5">
        <v>26</v>
      </c>
      <c r="AD318" s="5">
        <v>31</v>
      </c>
      <c r="AE318" s="5">
        <v>24</v>
      </c>
      <c r="AF318" s="5">
        <v>24</v>
      </c>
      <c r="AG318" s="5">
        <v>23</v>
      </c>
      <c r="AH318" s="5">
        <v>25</v>
      </c>
      <c r="AI318" s="5">
        <v>21</v>
      </c>
      <c r="AJ318" s="5">
        <v>25</v>
      </c>
      <c r="AK318" s="5">
        <v>27</v>
      </c>
      <c r="AL318" s="5">
        <v>28</v>
      </c>
      <c r="AM318" s="5">
        <v>27</v>
      </c>
      <c r="AN318" s="5">
        <v>18</v>
      </c>
      <c r="AO318" s="5">
        <v>11</v>
      </c>
      <c r="AP318" s="5">
        <v>25</v>
      </c>
      <c r="AQ318" s="5">
        <v>18</v>
      </c>
      <c r="AR318" s="5">
        <v>20</v>
      </c>
      <c r="AS318" s="5">
        <v>21</v>
      </c>
      <c r="AT318" s="5">
        <v>23</v>
      </c>
      <c r="AU318" s="5">
        <v>15</v>
      </c>
      <c r="AV318" s="5">
        <v>14</v>
      </c>
      <c r="AW318" s="5">
        <v>10</v>
      </c>
      <c r="AX318" s="5">
        <v>17</v>
      </c>
      <c r="AY318" s="5">
        <v>25</v>
      </c>
      <c r="AZ318" s="5">
        <v>21</v>
      </c>
      <c r="BA318" s="5">
        <v>18</v>
      </c>
      <c r="BB318" s="5">
        <v>31</v>
      </c>
      <c r="BC318" s="5">
        <v>20</v>
      </c>
      <c r="BD318" s="5">
        <v>16</v>
      </c>
      <c r="BE318" s="5">
        <v>9</v>
      </c>
      <c r="BF318" s="5">
        <v>32</v>
      </c>
      <c r="BG318" s="5">
        <v>17</v>
      </c>
      <c r="BH318" s="5">
        <v>33</v>
      </c>
      <c r="BI318" s="5">
        <v>24</v>
      </c>
      <c r="BJ318" s="5">
        <v>31</v>
      </c>
      <c r="BK318" s="5">
        <v>26</v>
      </c>
      <c r="BL318" s="5">
        <v>29</v>
      </c>
      <c r="BM318" s="5">
        <v>19</v>
      </c>
      <c r="BN318" s="5">
        <v>28</v>
      </c>
      <c r="BO318" s="5">
        <v>21</v>
      </c>
      <c r="BP318" s="5">
        <v>37</v>
      </c>
      <c r="BQ318" s="5">
        <v>31</v>
      </c>
      <c r="BR318" s="5">
        <v>56</v>
      </c>
      <c r="BS318" s="5">
        <v>34</v>
      </c>
      <c r="BT318" s="5">
        <v>20</v>
      </c>
      <c r="BU318" s="5">
        <v>24</v>
      </c>
      <c r="BV318" s="5">
        <v>33</v>
      </c>
      <c r="BW318" s="5">
        <v>20</v>
      </c>
      <c r="BX318" s="5">
        <v>28</v>
      </c>
      <c r="BY318" s="5">
        <v>22</v>
      </c>
      <c r="BZ318" s="5">
        <v>22</v>
      </c>
      <c r="CA318" s="5">
        <v>7</v>
      </c>
      <c r="CB318" s="5">
        <v>12</v>
      </c>
      <c r="CC318" s="5">
        <v>24</v>
      </c>
      <c r="CD318" s="5">
        <v>20</v>
      </c>
      <c r="CE318" s="5">
        <v>7</v>
      </c>
      <c r="CF318" s="5">
        <v>30</v>
      </c>
      <c r="CG318" s="5">
        <v>20</v>
      </c>
      <c r="CH318" s="5">
        <v>43</v>
      </c>
      <c r="CI318" s="5">
        <v>17</v>
      </c>
      <c r="CJ318">
        <v>25</v>
      </c>
      <c r="CK318">
        <v>9</v>
      </c>
      <c r="CL318">
        <v>21</v>
      </c>
      <c r="CM318">
        <v>26</v>
      </c>
      <c r="CN318" s="5">
        <v>4</v>
      </c>
    </row>
    <row r="319" spans="1:92" x14ac:dyDescent="0.2">
      <c r="A319" t="s">
        <v>18</v>
      </c>
      <c r="B319" t="s">
        <v>20</v>
      </c>
      <c r="C319">
        <v>265</v>
      </c>
      <c r="D319" s="5">
        <v>2.5</v>
      </c>
      <c r="E319" s="72">
        <v>0</v>
      </c>
      <c r="F319" s="72">
        <f>VLOOKUP(B319,遗传信息!$B:$F,5,FALSE)</f>
        <v>0</v>
      </c>
      <c r="G319" s="72">
        <v>25</v>
      </c>
      <c r="H319" s="5">
        <v>7.2</v>
      </c>
      <c r="I319" s="5">
        <v>6</v>
      </c>
      <c r="J319" s="5">
        <v>1417</v>
      </c>
      <c r="K319" s="72">
        <v>33.480000000000004</v>
      </c>
      <c r="L319" s="5">
        <v>102</v>
      </c>
      <c r="M319" s="5">
        <v>87</v>
      </c>
      <c r="N319" s="5">
        <v>107</v>
      </c>
      <c r="O319" s="5">
        <v>63</v>
      </c>
      <c r="P319" s="5">
        <v>77</v>
      </c>
      <c r="Q319" s="5">
        <v>76</v>
      </c>
      <c r="R319" s="5">
        <v>93</v>
      </c>
      <c r="S319" s="5">
        <v>75</v>
      </c>
      <c r="T319" s="5">
        <v>109</v>
      </c>
      <c r="U319" s="5">
        <v>94</v>
      </c>
      <c r="V319" s="5">
        <v>146</v>
      </c>
      <c r="W319" s="5">
        <v>100</v>
      </c>
      <c r="X319" s="5">
        <v>72</v>
      </c>
      <c r="Y319" s="5">
        <v>64</v>
      </c>
      <c r="Z319" s="5">
        <v>102</v>
      </c>
      <c r="AA319" s="5">
        <v>49</v>
      </c>
      <c r="AB319" s="5">
        <v>20</v>
      </c>
      <c r="AC319" s="5">
        <v>24</v>
      </c>
      <c r="AD319" s="5">
        <v>35</v>
      </c>
      <c r="AE319" s="5">
        <v>23</v>
      </c>
      <c r="AF319" s="5">
        <v>19</v>
      </c>
      <c r="AG319" s="5">
        <v>23</v>
      </c>
      <c r="AH319" s="5">
        <v>24</v>
      </c>
      <c r="AI319" s="5">
        <v>21</v>
      </c>
      <c r="AJ319" s="5">
        <v>21</v>
      </c>
      <c r="AK319" s="5">
        <v>31</v>
      </c>
      <c r="AL319" s="5">
        <v>28</v>
      </c>
      <c r="AM319" s="5">
        <v>27</v>
      </c>
      <c r="AN319" s="5">
        <v>14</v>
      </c>
      <c r="AO319" s="5">
        <v>18</v>
      </c>
      <c r="AP319" s="5">
        <v>21</v>
      </c>
      <c r="AQ319" s="5">
        <v>10</v>
      </c>
      <c r="AR319" s="5">
        <v>21</v>
      </c>
      <c r="AS319" s="5">
        <v>21</v>
      </c>
      <c r="AT319" s="5">
        <v>24</v>
      </c>
      <c r="AU319" s="5">
        <v>11</v>
      </c>
      <c r="AV319" s="5">
        <v>18</v>
      </c>
      <c r="AW319" s="5">
        <v>10</v>
      </c>
      <c r="AX319" s="5">
        <v>22</v>
      </c>
      <c r="AY319" s="5">
        <v>26</v>
      </c>
      <c r="AZ319" s="5">
        <v>18</v>
      </c>
      <c r="BA319" s="5">
        <v>20</v>
      </c>
      <c r="BB319" s="5">
        <v>31</v>
      </c>
      <c r="BC319" s="5">
        <v>24</v>
      </c>
      <c r="BD319" s="5">
        <v>20</v>
      </c>
      <c r="BE319" s="5">
        <v>11</v>
      </c>
      <c r="BF319" s="5">
        <v>28</v>
      </c>
      <c r="BG319" s="5">
        <v>16</v>
      </c>
      <c r="BH319" s="5">
        <v>35</v>
      </c>
      <c r="BI319" s="5">
        <v>20</v>
      </c>
      <c r="BJ319" s="5">
        <v>28</v>
      </c>
      <c r="BK319" s="5">
        <v>26</v>
      </c>
      <c r="BL319" s="5">
        <v>24</v>
      </c>
      <c r="BM319" s="5">
        <v>24</v>
      </c>
      <c r="BN319" s="5">
        <v>26</v>
      </c>
      <c r="BO319" s="5">
        <v>20</v>
      </c>
      <c r="BP319" s="5">
        <v>43</v>
      </c>
      <c r="BQ319" s="5">
        <v>22</v>
      </c>
      <c r="BR319" s="5">
        <v>47</v>
      </c>
      <c r="BS319" s="5">
        <v>34</v>
      </c>
      <c r="BT319" s="5">
        <v>23</v>
      </c>
      <c r="BU319" s="5">
        <v>25</v>
      </c>
      <c r="BV319" s="5">
        <v>35</v>
      </c>
      <c r="BW319" s="5">
        <v>17</v>
      </c>
      <c r="BX319" s="5">
        <v>26</v>
      </c>
      <c r="BY319" s="5">
        <v>22</v>
      </c>
      <c r="BZ319" s="5">
        <v>20</v>
      </c>
      <c r="CA319" s="5">
        <v>3</v>
      </c>
      <c r="CB319" s="5">
        <v>16</v>
      </c>
      <c r="CC319" s="5">
        <v>23</v>
      </c>
      <c r="CD319" s="5">
        <v>21</v>
      </c>
      <c r="CE319" s="5">
        <v>8</v>
      </c>
      <c r="CF319" s="5">
        <v>27</v>
      </c>
      <c r="CG319" s="5">
        <v>21</v>
      </c>
      <c r="CH319" s="5">
        <v>39</v>
      </c>
      <c r="CI319" s="5">
        <v>15</v>
      </c>
      <c r="CJ319">
        <v>15</v>
      </c>
      <c r="CK319">
        <v>10</v>
      </c>
      <c r="CL319">
        <v>18</v>
      </c>
      <c r="CM319">
        <v>24</v>
      </c>
      <c r="CN319" s="5">
        <v>1</v>
      </c>
    </row>
    <row r="320" spans="1:92" x14ac:dyDescent="0.2">
      <c r="A320" t="s">
        <v>18</v>
      </c>
      <c r="B320" t="s">
        <v>20</v>
      </c>
      <c r="C320">
        <v>265</v>
      </c>
      <c r="D320" s="5">
        <v>3.8</v>
      </c>
      <c r="E320" s="72">
        <v>0</v>
      </c>
      <c r="F320" s="72">
        <f>VLOOKUP(B320,遗传信息!$B:$F,5,FALSE)</f>
        <v>0</v>
      </c>
      <c r="G320" s="72">
        <v>25</v>
      </c>
      <c r="H320" s="5">
        <v>7.2</v>
      </c>
      <c r="I320" s="5">
        <v>6</v>
      </c>
      <c r="J320" s="5">
        <v>1417</v>
      </c>
      <c r="K320" s="72">
        <v>33.480000000000004</v>
      </c>
      <c r="L320" s="5">
        <v>102</v>
      </c>
      <c r="M320" s="5">
        <v>87</v>
      </c>
      <c r="N320" s="5">
        <v>107</v>
      </c>
      <c r="O320" s="5">
        <v>63</v>
      </c>
      <c r="P320" s="5">
        <v>77</v>
      </c>
      <c r="Q320" s="5">
        <v>76</v>
      </c>
      <c r="R320" s="5">
        <v>93</v>
      </c>
      <c r="S320" s="5">
        <v>75</v>
      </c>
      <c r="T320" s="5">
        <v>109</v>
      </c>
      <c r="U320" s="5">
        <v>94</v>
      </c>
      <c r="V320" s="5">
        <v>146</v>
      </c>
      <c r="W320" s="5">
        <v>100</v>
      </c>
      <c r="X320" s="5">
        <v>72</v>
      </c>
      <c r="Y320" s="5">
        <v>64</v>
      </c>
      <c r="Z320" s="5">
        <v>102</v>
      </c>
      <c r="AA320" s="5">
        <v>49</v>
      </c>
      <c r="AB320" s="5">
        <v>20</v>
      </c>
      <c r="AC320" s="5">
        <v>24</v>
      </c>
      <c r="AD320" s="5">
        <v>35</v>
      </c>
      <c r="AE320" s="5">
        <v>23</v>
      </c>
      <c r="AF320" s="5">
        <v>19</v>
      </c>
      <c r="AG320" s="5">
        <v>23</v>
      </c>
      <c r="AH320" s="5">
        <v>24</v>
      </c>
      <c r="AI320" s="5">
        <v>21</v>
      </c>
      <c r="AJ320" s="5">
        <v>21</v>
      </c>
      <c r="AK320" s="5">
        <v>31</v>
      </c>
      <c r="AL320" s="5">
        <v>28</v>
      </c>
      <c r="AM320" s="5">
        <v>27</v>
      </c>
      <c r="AN320" s="5">
        <v>14</v>
      </c>
      <c r="AO320" s="5">
        <v>18</v>
      </c>
      <c r="AP320" s="5">
        <v>21</v>
      </c>
      <c r="AQ320" s="5">
        <v>10</v>
      </c>
      <c r="AR320" s="5">
        <v>21</v>
      </c>
      <c r="AS320" s="5">
        <v>21</v>
      </c>
      <c r="AT320" s="5">
        <v>24</v>
      </c>
      <c r="AU320" s="5">
        <v>11</v>
      </c>
      <c r="AV320" s="5">
        <v>18</v>
      </c>
      <c r="AW320" s="5">
        <v>10</v>
      </c>
      <c r="AX320" s="5">
        <v>22</v>
      </c>
      <c r="AY320" s="5">
        <v>26</v>
      </c>
      <c r="AZ320" s="5">
        <v>18</v>
      </c>
      <c r="BA320" s="5">
        <v>20</v>
      </c>
      <c r="BB320" s="5">
        <v>31</v>
      </c>
      <c r="BC320" s="5">
        <v>24</v>
      </c>
      <c r="BD320" s="5">
        <v>20</v>
      </c>
      <c r="BE320" s="5">
        <v>11</v>
      </c>
      <c r="BF320" s="5">
        <v>28</v>
      </c>
      <c r="BG320" s="5">
        <v>16</v>
      </c>
      <c r="BH320" s="5">
        <v>35</v>
      </c>
      <c r="BI320" s="5">
        <v>20</v>
      </c>
      <c r="BJ320" s="5">
        <v>28</v>
      </c>
      <c r="BK320" s="5">
        <v>26</v>
      </c>
      <c r="BL320" s="5">
        <v>24</v>
      </c>
      <c r="BM320" s="5">
        <v>24</v>
      </c>
      <c r="BN320" s="5">
        <v>26</v>
      </c>
      <c r="BO320" s="5">
        <v>20</v>
      </c>
      <c r="BP320" s="5">
        <v>43</v>
      </c>
      <c r="BQ320" s="5">
        <v>22</v>
      </c>
      <c r="BR320" s="5">
        <v>47</v>
      </c>
      <c r="BS320" s="5">
        <v>34</v>
      </c>
      <c r="BT320" s="5">
        <v>23</v>
      </c>
      <c r="BU320" s="5">
        <v>25</v>
      </c>
      <c r="BV320" s="5">
        <v>35</v>
      </c>
      <c r="BW320" s="5">
        <v>17</v>
      </c>
      <c r="BX320" s="5">
        <v>26</v>
      </c>
      <c r="BY320" s="5">
        <v>22</v>
      </c>
      <c r="BZ320" s="5">
        <v>20</v>
      </c>
      <c r="CA320" s="5">
        <v>3</v>
      </c>
      <c r="CB320" s="5">
        <v>16</v>
      </c>
      <c r="CC320" s="5">
        <v>23</v>
      </c>
      <c r="CD320" s="5">
        <v>21</v>
      </c>
      <c r="CE320" s="5">
        <v>8</v>
      </c>
      <c r="CF320" s="5">
        <v>27</v>
      </c>
      <c r="CG320" s="5">
        <v>21</v>
      </c>
      <c r="CH320" s="5">
        <v>39</v>
      </c>
      <c r="CI320" s="5">
        <v>15</v>
      </c>
      <c r="CJ320">
        <v>15</v>
      </c>
      <c r="CK320">
        <v>10</v>
      </c>
      <c r="CL320">
        <v>18</v>
      </c>
      <c r="CM320">
        <v>24</v>
      </c>
      <c r="CN320" s="5">
        <v>2</v>
      </c>
    </row>
    <row r="321" spans="1:92" x14ac:dyDescent="0.2">
      <c r="A321" t="s">
        <v>18</v>
      </c>
      <c r="B321" t="s">
        <v>20</v>
      </c>
      <c r="C321">
        <v>265</v>
      </c>
      <c r="D321" s="5">
        <v>5.0999999999999996</v>
      </c>
      <c r="E321" s="72">
        <v>0</v>
      </c>
      <c r="F321" s="72">
        <f>VLOOKUP(B321,遗传信息!$B:$F,5,FALSE)</f>
        <v>0</v>
      </c>
      <c r="G321" s="72">
        <v>25</v>
      </c>
      <c r="H321" s="5">
        <v>7.2</v>
      </c>
      <c r="I321" s="5">
        <v>6</v>
      </c>
      <c r="J321" s="5">
        <v>1417</v>
      </c>
      <c r="K321" s="72">
        <v>33.480000000000004</v>
      </c>
      <c r="L321" s="5">
        <v>102</v>
      </c>
      <c r="M321" s="5">
        <v>87</v>
      </c>
      <c r="N321" s="5">
        <v>107</v>
      </c>
      <c r="O321" s="5">
        <v>63</v>
      </c>
      <c r="P321" s="5">
        <v>77</v>
      </c>
      <c r="Q321" s="5">
        <v>76</v>
      </c>
      <c r="R321" s="5">
        <v>93</v>
      </c>
      <c r="S321" s="5">
        <v>75</v>
      </c>
      <c r="T321" s="5">
        <v>109</v>
      </c>
      <c r="U321" s="5">
        <v>94</v>
      </c>
      <c r="V321" s="5">
        <v>146</v>
      </c>
      <c r="W321" s="5">
        <v>100</v>
      </c>
      <c r="X321" s="5">
        <v>72</v>
      </c>
      <c r="Y321" s="5">
        <v>64</v>
      </c>
      <c r="Z321" s="5">
        <v>102</v>
      </c>
      <c r="AA321" s="5">
        <v>49</v>
      </c>
      <c r="AB321" s="5">
        <v>20</v>
      </c>
      <c r="AC321" s="5">
        <v>24</v>
      </c>
      <c r="AD321" s="5">
        <v>35</v>
      </c>
      <c r="AE321" s="5">
        <v>23</v>
      </c>
      <c r="AF321" s="5">
        <v>19</v>
      </c>
      <c r="AG321" s="5">
        <v>23</v>
      </c>
      <c r="AH321" s="5">
        <v>24</v>
      </c>
      <c r="AI321" s="5">
        <v>21</v>
      </c>
      <c r="AJ321" s="5">
        <v>21</v>
      </c>
      <c r="AK321" s="5">
        <v>31</v>
      </c>
      <c r="AL321" s="5">
        <v>28</v>
      </c>
      <c r="AM321" s="5">
        <v>27</v>
      </c>
      <c r="AN321" s="5">
        <v>14</v>
      </c>
      <c r="AO321" s="5">
        <v>18</v>
      </c>
      <c r="AP321" s="5">
        <v>21</v>
      </c>
      <c r="AQ321" s="5">
        <v>10</v>
      </c>
      <c r="AR321" s="5">
        <v>21</v>
      </c>
      <c r="AS321" s="5">
        <v>21</v>
      </c>
      <c r="AT321" s="5">
        <v>24</v>
      </c>
      <c r="AU321" s="5">
        <v>11</v>
      </c>
      <c r="AV321" s="5">
        <v>18</v>
      </c>
      <c r="AW321" s="5">
        <v>10</v>
      </c>
      <c r="AX321" s="5">
        <v>22</v>
      </c>
      <c r="AY321" s="5">
        <v>26</v>
      </c>
      <c r="AZ321" s="5">
        <v>18</v>
      </c>
      <c r="BA321" s="5">
        <v>20</v>
      </c>
      <c r="BB321" s="5">
        <v>31</v>
      </c>
      <c r="BC321" s="5">
        <v>24</v>
      </c>
      <c r="BD321" s="5">
        <v>20</v>
      </c>
      <c r="BE321" s="5">
        <v>11</v>
      </c>
      <c r="BF321" s="5">
        <v>28</v>
      </c>
      <c r="BG321" s="5">
        <v>16</v>
      </c>
      <c r="BH321" s="5">
        <v>35</v>
      </c>
      <c r="BI321" s="5">
        <v>20</v>
      </c>
      <c r="BJ321" s="5">
        <v>28</v>
      </c>
      <c r="BK321" s="5">
        <v>26</v>
      </c>
      <c r="BL321" s="5">
        <v>24</v>
      </c>
      <c r="BM321" s="5">
        <v>24</v>
      </c>
      <c r="BN321" s="5">
        <v>26</v>
      </c>
      <c r="BO321" s="5">
        <v>20</v>
      </c>
      <c r="BP321" s="5">
        <v>43</v>
      </c>
      <c r="BQ321" s="5">
        <v>22</v>
      </c>
      <c r="BR321" s="5">
        <v>47</v>
      </c>
      <c r="BS321" s="5">
        <v>34</v>
      </c>
      <c r="BT321" s="5">
        <v>23</v>
      </c>
      <c r="BU321" s="5">
        <v>25</v>
      </c>
      <c r="BV321" s="5">
        <v>35</v>
      </c>
      <c r="BW321" s="5">
        <v>17</v>
      </c>
      <c r="BX321" s="5">
        <v>26</v>
      </c>
      <c r="BY321" s="5">
        <v>22</v>
      </c>
      <c r="BZ321" s="5">
        <v>20</v>
      </c>
      <c r="CA321" s="5">
        <v>3</v>
      </c>
      <c r="CB321" s="5">
        <v>16</v>
      </c>
      <c r="CC321" s="5">
        <v>23</v>
      </c>
      <c r="CD321" s="5">
        <v>21</v>
      </c>
      <c r="CE321" s="5">
        <v>8</v>
      </c>
      <c r="CF321" s="5">
        <v>27</v>
      </c>
      <c r="CG321" s="5">
        <v>21</v>
      </c>
      <c r="CH321" s="5">
        <v>39</v>
      </c>
      <c r="CI321" s="5">
        <v>15</v>
      </c>
      <c r="CJ321">
        <v>15</v>
      </c>
      <c r="CK321">
        <v>10</v>
      </c>
      <c r="CL321">
        <v>18</v>
      </c>
      <c r="CM321">
        <v>24</v>
      </c>
      <c r="CN321" s="5">
        <v>3</v>
      </c>
    </row>
    <row r="322" spans="1:92" x14ac:dyDescent="0.2">
      <c r="A322" t="s">
        <v>18</v>
      </c>
      <c r="B322" t="s">
        <v>20</v>
      </c>
      <c r="C322">
        <v>265</v>
      </c>
      <c r="D322" s="5">
        <v>6.3</v>
      </c>
      <c r="E322" s="72">
        <v>0</v>
      </c>
      <c r="F322" s="72">
        <f>VLOOKUP(B322,遗传信息!$B:$F,5,FALSE)</f>
        <v>0</v>
      </c>
      <c r="G322" s="72">
        <v>25</v>
      </c>
      <c r="H322" s="5">
        <v>7.2</v>
      </c>
      <c r="I322" s="5">
        <v>6</v>
      </c>
      <c r="J322" s="5">
        <v>1417</v>
      </c>
      <c r="K322" s="72">
        <v>33.480000000000004</v>
      </c>
      <c r="L322" s="5">
        <v>102</v>
      </c>
      <c r="M322" s="5">
        <v>87</v>
      </c>
      <c r="N322" s="5">
        <v>107</v>
      </c>
      <c r="O322" s="5">
        <v>63</v>
      </c>
      <c r="P322" s="5">
        <v>77</v>
      </c>
      <c r="Q322" s="5">
        <v>76</v>
      </c>
      <c r="R322" s="5">
        <v>93</v>
      </c>
      <c r="S322" s="5">
        <v>75</v>
      </c>
      <c r="T322" s="5">
        <v>109</v>
      </c>
      <c r="U322" s="5">
        <v>94</v>
      </c>
      <c r="V322" s="5">
        <v>146</v>
      </c>
      <c r="W322" s="5">
        <v>100</v>
      </c>
      <c r="X322" s="5">
        <v>72</v>
      </c>
      <c r="Y322" s="5">
        <v>64</v>
      </c>
      <c r="Z322" s="5">
        <v>102</v>
      </c>
      <c r="AA322" s="5">
        <v>49</v>
      </c>
      <c r="AB322" s="5">
        <v>20</v>
      </c>
      <c r="AC322" s="5">
        <v>24</v>
      </c>
      <c r="AD322" s="5">
        <v>35</v>
      </c>
      <c r="AE322" s="5">
        <v>23</v>
      </c>
      <c r="AF322" s="5">
        <v>19</v>
      </c>
      <c r="AG322" s="5">
        <v>23</v>
      </c>
      <c r="AH322" s="5">
        <v>24</v>
      </c>
      <c r="AI322" s="5">
        <v>21</v>
      </c>
      <c r="AJ322" s="5">
        <v>21</v>
      </c>
      <c r="AK322" s="5">
        <v>31</v>
      </c>
      <c r="AL322" s="5">
        <v>28</v>
      </c>
      <c r="AM322" s="5">
        <v>27</v>
      </c>
      <c r="AN322" s="5">
        <v>14</v>
      </c>
      <c r="AO322" s="5">
        <v>18</v>
      </c>
      <c r="AP322" s="5">
        <v>21</v>
      </c>
      <c r="AQ322" s="5">
        <v>10</v>
      </c>
      <c r="AR322" s="5">
        <v>21</v>
      </c>
      <c r="AS322" s="5">
        <v>21</v>
      </c>
      <c r="AT322" s="5">
        <v>24</v>
      </c>
      <c r="AU322" s="5">
        <v>11</v>
      </c>
      <c r="AV322" s="5">
        <v>18</v>
      </c>
      <c r="AW322" s="5">
        <v>10</v>
      </c>
      <c r="AX322" s="5">
        <v>22</v>
      </c>
      <c r="AY322" s="5">
        <v>26</v>
      </c>
      <c r="AZ322" s="5">
        <v>18</v>
      </c>
      <c r="BA322" s="5">
        <v>20</v>
      </c>
      <c r="BB322" s="5">
        <v>31</v>
      </c>
      <c r="BC322" s="5">
        <v>24</v>
      </c>
      <c r="BD322" s="5">
        <v>20</v>
      </c>
      <c r="BE322" s="5">
        <v>11</v>
      </c>
      <c r="BF322" s="5">
        <v>28</v>
      </c>
      <c r="BG322" s="5">
        <v>16</v>
      </c>
      <c r="BH322" s="5">
        <v>35</v>
      </c>
      <c r="BI322" s="5">
        <v>20</v>
      </c>
      <c r="BJ322" s="5">
        <v>28</v>
      </c>
      <c r="BK322" s="5">
        <v>26</v>
      </c>
      <c r="BL322" s="5">
        <v>24</v>
      </c>
      <c r="BM322" s="5">
        <v>24</v>
      </c>
      <c r="BN322" s="5">
        <v>26</v>
      </c>
      <c r="BO322" s="5">
        <v>20</v>
      </c>
      <c r="BP322" s="5">
        <v>43</v>
      </c>
      <c r="BQ322" s="5">
        <v>22</v>
      </c>
      <c r="BR322" s="5">
        <v>47</v>
      </c>
      <c r="BS322" s="5">
        <v>34</v>
      </c>
      <c r="BT322" s="5">
        <v>23</v>
      </c>
      <c r="BU322" s="5">
        <v>25</v>
      </c>
      <c r="BV322" s="5">
        <v>35</v>
      </c>
      <c r="BW322" s="5">
        <v>17</v>
      </c>
      <c r="BX322" s="5">
        <v>26</v>
      </c>
      <c r="BY322" s="5">
        <v>22</v>
      </c>
      <c r="BZ322" s="5">
        <v>20</v>
      </c>
      <c r="CA322" s="5">
        <v>3</v>
      </c>
      <c r="CB322" s="5">
        <v>16</v>
      </c>
      <c r="CC322" s="5">
        <v>23</v>
      </c>
      <c r="CD322" s="5">
        <v>21</v>
      </c>
      <c r="CE322" s="5">
        <v>8</v>
      </c>
      <c r="CF322" s="5">
        <v>27</v>
      </c>
      <c r="CG322" s="5">
        <v>21</v>
      </c>
      <c r="CH322" s="5">
        <v>39</v>
      </c>
      <c r="CI322" s="5">
        <v>15</v>
      </c>
      <c r="CJ322">
        <v>15</v>
      </c>
      <c r="CK322">
        <v>10</v>
      </c>
      <c r="CL322">
        <v>18</v>
      </c>
      <c r="CM322">
        <v>24</v>
      </c>
      <c r="CN322" s="5">
        <v>4</v>
      </c>
    </row>
    <row r="323" spans="1:92" x14ac:dyDescent="0.2">
      <c r="A323" t="s">
        <v>18</v>
      </c>
      <c r="B323" t="s">
        <v>20</v>
      </c>
      <c r="C323">
        <v>280</v>
      </c>
      <c r="D323" s="5">
        <v>2.6</v>
      </c>
      <c r="E323" s="72">
        <v>0</v>
      </c>
      <c r="F323" s="72">
        <f>VLOOKUP(B323,遗传信息!$B:$F,5,FALSE)</f>
        <v>0</v>
      </c>
      <c r="G323" s="72">
        <v>25</v>
      </c>
      <c r="H323" s="5">
        <v>7.2</v>
      </c>
      <c r="I323" s="5">
        <v>6</v>
      </c>
      <c r="J323" s="5">
        <v>1417</v>
      </c>
      <c r="K323" s="72">
        <v>33.480000000000004</v>
      </c>
      <c r="L323" s="5">
        <v>102</v>
      </c>
      <c r="M323" s="5">
        <v>87</v>
      </c>
      <c r="N323" s="5">
        <v>107</v>
      </c>
      <c r="O323" s="5">
        <v>63</v>
      </c>
      <c r="P323" s="5">
        <v>77</v>
      </c>
      <c r="Q323" s="5">
        <v>76</v>
      </c>
      <c r="R323" s="5">
        <v>93</v>
      </c>
      <c r="S323" s="5">
        <v>75</v>
      </c>
      <c r="T323" s="5">
        <v>109</v>
      </c>
      <c r="U323" s="5">
        <v>94</v>
      </c>
      <c r="V323" s="5">
        <v>146</v>
      </c>
      <c r="W323" s="5">
        <v>100</v>
      </c>
      <c r="X323" s="5">
        <v>72</v>
      </c>
      <c r="Y323" s="5">
        <v>64</v>
      </c>
      <c r="Z323" s="5">
        <v>102</v>
      </c>
      <c r="AA323" s="5">
        <v>49</v>
      </c>
      <c r="AB323" s="5">
        <v>20</v>
      </c>
      <c r="AC323" s="5">
        <v>24</v>
      </c>
      <c r="AD323" s="5">
        <v>35</v>
      </c>
      <c r="AE323" s="5">
        <v>23</v>
      </c>
      <c r="AF323" s="5">
        <v>19</v>
      </c>
      <c r="AG323" s="5">
        <v>23</v>
      </c>
      <c r="AH323" s="5">
        <v>24</v>
      </c>
      <c r="AI323" s="5">
        <v>21</v>
      </c>
      <c r="AJ323" s="5">
        <v>21</v>
      </c>
      <c r="AK323" s="5">
        <v>31</v>
      </c>
      <c r="AL323" s="5">
        <v>28</v>
      </c>
      <c r="AM323" s="5">
        <v>27</v>
      </c>
      <c r="AN323" s="5">
        <v>14</v>
      </c>
      <c r="AO323" s="5">
        <v>18</v>
      </c>
      <c r="AP323" s="5">
        <v>21</v>
      </c>
      <c r="AQ323" s="5">
        <v>10</v>
      </c>
      <c r="AR323" s="5">
        <v>21</v>
      </c>
      <c r="AS323" s="5">
        <v>21</v>
      </c>
      <c r="AT323" s="5">
        <v>24</v>
      </c>
      <c r="AU323" s="5">
        <v>11</v>
      </c>
      <c r="AV323" s="5">
        <v>18</v>
      </c>
      <c r="AW323" s="5">
        <v>10</v>
      </c>
      <c r="AX323" s="5">
        <v>22</v>
      </c>
      <c r="AY323" s="5">
        <v>26</v>
      </c>
      <c r="AZ323" s="5">
        <v>18</v>
      </c>
      <c r="BA323" s="5">
        <v>20</v>
      </c>
      <c r="BB323" s="5">
        <v>31</v>
      </c>
      <c r="BC323" s="5">
        <v>24</v>
      </c>
      <c r="BD323" s="5">
        <v>20</v>
      </c>
      <c r="BE323" s="5">
        <v>11</v>
      </c>
      <c r="BF323" s="5">
        <v>28</v>
      </c>
      <c r="BG323" s="5">
        <v>16</v>
      </c>
      <c r="BH323" s="5">
        <v>35</v>
      </c>
      <c r="BI323" s="5">
        <v>20</v>
      </c>
      <c r="BJ323" s="5">
        <v>28</v>
      </c>
      <c r="BK323" s="5">
        <v>26</v>
      </c>
      <c r="BL323" s="5">
        <v>24</v>
      </c>
      <c r="BM323" s="5">
        <v>24</v>
      </c>
      <c r="BN323" s="5">
        <v>26</v>
      </c>
      <c r="BO323" s="5">
        <v>20</v>
      </c>
      <c r="BP323" s="5">
        <v>43</v>
      </c>
      <c r="BQ323" s="5">
        <v>22</v>
      </c>
      <c r="BR323" s="5">
        <v>47</v>
      </c>
      <c r="BS323" s="5">
        <v>34</v>
      </c>
      <c r="BT323" s="5">
        <v>23</v>
      </c>
      <c r="BU323" s="5">
        <v>25</v>
      </c>
      <c r="BV323" s="5">
        <v>35</v>
      </c>
      <c r="BW323" s="5">
        <v>17</v>
      </c>
      <c r="BX323" s="5">
        <v>26</v>
      </c>
      <c r="BY323" s="5">
        <v>22</v>
      </c>
      <c r="BZ323" s="5">
        <v>20</v>
      </c>
      <c r="CA323" s="5">
        <v>3</v>
      </c>
      <c r="CB323" s="5">
        <v>16</v>
      </c>
      <c r="CC323" s="5">
        <v>23</v>
      </c>
      <c r="CD323" s="5">
        <v>21</v>
      </c>
      <c r="CE323" s="5">
        <v>8</v>
      </c>
      <c r="CF323" s="5">
        <v>27</v>
      </c>
      <c r="CG323" s="5">
        <v>21</v>
      </c>
      <c r="CH323" s="5">
        <v>39</v>
      </c>
      <c r="CI323" s="5">
        <v>15</v>
      </c>
      <c r="CJ323">
        <v>15</v>
      </c>
      <c r="CK323">
        <v>10</v>
      </c>
      <c r="CL323">
        <v>18</v>
      </c>
      <c r="CM323">
        <v>24</v>
      </c>
      <c r="CN323" s="5">
        <v>1</v>
      </c>
    </row>
    <row r="324" spans="1:92" x14ac:dyDescent="0.2">
      <c r="A324" t="s">
        <v>18</v>
      </c>
      <c r="B324" t="s">
        <v>20</v>
      </c>
      <c r="C324">
        <v>280</v>
      </c>
      <c r="D324" s="5">
        <v>4.3</v>
      </c>
      <c r="E324" s="72">
        <v>0</v>
      </c>
      <c r="F324" s="72">
        <f>VLOOKUP(B324,遗传信息!$B:$F,5,FALSE)</f>
        <v>0</v>
      </c>
      <c r="G324" s="72">
        <v>25</v>
      </c>
      <c r="H324" s="5">
        <v>7.2</v>
      </c>
      <c r="I324" s="5">
        <v>6</v>
      </c>
      <c r="J324" s="5">
        <v>1417</v>
      </c>
      <c r="K324" s="72">
        <v>33.480000000000004</v>
      </c>
      <c r="L324" s="5">
        <v>102</v>
      </c>
      <c r="M324" s="5">
        <v>87</v>
      </c>
      <c r="N324" s="5">
        <v>107</v>
      </c>
      <c r="O324" s="5">
        <v>63</v>
      </c>
      <c r="P324" s="5">
        <v>77</v>
      </c>
      <c r="Q324" s="5">
        <v>76</v>
      </c>
      <c r="R324" s="5">
        <v>93</v>
      </c>
      <c r="S324" s="5">
        <v>75</v>
      </c>
      <c r="T324" s="5">
        <v>109</v>
      </c>
      <c r="U324" s="5">
        <v>94</v>
      </c>
      <c r="V324" s="5">
        <v>146</v>
      </c>
      <c r="W324" s="5">
        <v>100</v>
      </c>
      <c r="X324" s="5">
        <v>72</v>
      </c>
      <c r="Y324" s="5">
        <v>64</v>
      </c>
      <c r="Z324" s="5">
        <v>102</v>
      </c>
      <c r="AA324" s="5">
        <v>49</v>
      </c>
      <c r="AB324" s="5">
        <v>20</v>
      </c>
      <c r="AC324" s="5">
        <v>24</v>
      </c>
      <c r="AD324" s="5">
        <v>35</v>
      </c>
      <c r="AE324" s="5">
        <v>23</v>
      </c>
      <c r="AF324" s="5">
        <v>19</v>
      </c>
      <c r="AG324" s="5">
        <v>23</v>
      </c>
      <c r="AH324" s="5">
        <v>24</v>
      </c>
      <c r="AI324" s="5">
        <v>21</v>
      </c>
      <c r="AJ324" s="5">
        <v>21</v>
      </c>
      <c r="AK324" s="5">
        <v>31</v>
      </c>
      <c r="AL324" s="5">
        <v>28</v>
      </c>
      <c r="AM324" s="5">
        <v>27</v>
      </c>
      <c r="AN324" s="5">
        <v>14</v>
      </c>
      <c r="AO324" s="5">
        <v>18</v>
      </c>
      <c r="AP324" s="5">
        <v>21</v>
      </c>
      <c r="AQ324" s="5">
        <v>10</v>
      </c>
      <c r="AR324" s="5">
        <v>21</v>
      </c>
      <c r="AS324" s="5">
        <v>21</v>
      </c>
      <c r="AT324" s="5">
        <v>24</v>
      </c>
      <c r="AU324" s="5">
        <v>11</v>
      </c>
      <c r="AV324" s="5">
        <v>18</v>
      </c>
      <c r="AW324" s="5">
        <v>10</v>
      </c>
      <c r="AX324" s="5">
        <v>22</v>
      </c>
      <c r="AY324" s="5">
        <v>26</v>
      </c>
      <c r="AZ324" s="5">
        <v>18</v>
      </c>
      <c r="BA324" s="5">
        <v>20</v>
      </c>
      <c r="BB324" s="5">
        <v>31</v>
      </c>
      <c r="BC324" s="5">
        <v>24</v>
      </c>
      <c r="BD324" s="5">
        <v>20</v>
      </c>
      <c r="BE324" s="5">
        <v>11</v>
      </c>
      <c r="BF324" s="5">
        <v>28</v>
      </c>
      <c r="BG324" s="5">
        <v>16</v>
      </c>
      <c r="BH324" s="5">
        <v>35</v>
      </c>
      <c r="BI324" s="5">
        <v>20</v>
      </c>
      <c r="BJ324" s="5">
        <v>28</v>
      </c>
      <c r="BK324" s="5">
        <v>26</v>
      </c>
      <c r="BL324" s="5">
        <v>24</v>
      </c>
      <c r="BM324" s="5">
        <v>24</v>
      </c>
      <c r="BN324" s="5">
        <v>26</v>
      </c>
      <c r="BO324" s="5">
        <v>20</v>
      </c>
      <c r="BP324" s="5">
        <v>43</v>
      </c>
      <c r="BQ324" s="5">
        <v>22</v>
      </c>
      <c r="BR324" s="5">
        <v>47</v>
      </c>
      <c r="BS324" s="5">
        <v>34</v>
      </c>
      <c r="BT324" s="5">
        <v>23</v>
      </c>
      <c r="BU324" s="5">
        <v>25</v>
      </c>
      <c r="BV324" s="5">
        <v>35</v>
      </c>
      <c r="BW324" s="5">
        <v>17</v>
      </c>
      <c r="BX324" s="5">
        <v>26</v>
      </c>
      <c r="BY324" s="5">
        <v>22</v>
      </c>
      <c r="BZ324" s="5">
        <v>20</v>
      </c>
      <c r="CA324" s="5">
        <v>3</v>
      </c>
      <c r="CB324" s="5">
        <v>16</v>
      </c>
      <c r="CC324" s="5">
        <v>23</v>
      </c>
      <c r="CD324" s="5">
        <v>21</v>
      </c>
      <c r="CE324" s="5">
        <v>8</v>
      </c>
      <c r="CF324" s="5">
        <v>27</v>
      </c>
      <c r="CG324" s="5">
        <v>21</v>
      </c>
      <c r="CH324" s="5">
        <v>39</v>
      </c>
      <c r="CI324" s="5">
        <v>15</v>
      </c>
      <c r="CJ324">
        <v>15</v>
      </c>
      <c r="CK324">
        <v>10</v>
      </c>
      <c r="CL324">
        <v>18</v>
      </c>
      <c r="CM324">
        <v>24</v>
      </c>
      <c r="CN324" s="5">
        <v>2</v>
      </c>
    </row>
    <row r="325" spans="1:92" x14ac:dyDescent="0.2">
      <c r="A325" t="s">
        <v>18</v>
      </c>
      <c r="B325" t="s">
        <v>20</v>
      </c>
      <c r="C325">
        <v>280</v>
      </c>
      <c r="D325" s="5">
        <v>6</v>
      </c>
      <c r="E325" s="72">
        <v>0</v>
      </c>
      <c r="F325" s="72">
        <f>VLOOKUP(B325,遗传信息!$B:$F,5,FALSE)</f>
        <v>0</v>
      </c>
      <c r="G325" s="72">
        <v>25</v>
      </c>
      <c r="H325" s="5">
        <v>7.2</v>
      </c>
      <c r="I325" s="5">
        <v>6</v>
      </c>
      <c r="J325" s="5">
        <v>1417</v>
      </c>
      <c r="K325" s="72">
        <v>33.480000000000004</v>
      </c>
      <c r="L325" s="5">
        <v>102</v>
      </c>
      <c r="M325" s="5">
        <v>87</v>
      </c>
      <c r="N325" s="5">
        <v>107</v>
      </c>
      <c r="O325" s="5">
        <v>63</v>
      </c>
      <c r="P325" s="5">
        <v>77</v>
      </c>
      <c r="Q325" s="5">
        <v>76</v>
      </c>
      <c r="R325" s="5">
        <v>93</v>
      </c>
      <c r="S325" s="5">
        <v>75</v>
      </c>
      <c r="T325" s="5">
        <v>109</v>
      </c>
      <c r="U325" s="5">
        <v>94</v>
      </c>
      <c r="V325" s="5">
        <v>146</v>
      </c>
      <c r="W325" s="5">
        <v>100</v>
      </c>
      <c r="X325" s="5">
        <v>72</v>
      </c>
      <c r="Y325" s="5">
        <v>64</v>
      </c>
      <c r="Z325" s="5">
        <v>102</v>
      </c>
      <c r="AA325" s="5">
        <v>49</v>
      </c>
      <c r="AB325" s="5">
        <v>20</v>
      </c>
      <c r="AC325" s="5">
        <v>24</v>
      </c>
      <c r="AD325" s="5">
        <v>35</v>
      </c>
      <c r="AE325" s="5">
        <v>23</v>
      </c>
      <c r="AF325" s="5">
        <v>19</v>
      </c>
      <c r="AG325" s="5">
        <v>23</v>
      </c>
      <c r="AH325" s="5">
        <v>24</v>
      </c>
      <c r="AI325" s="5">
        <v>21</v>
      </c>
      <c r="AJ325" s="5">
        <v>21</v>
      </c>
      <c r="AK325" s="5">
        <v>31</v>
      </c>
      <c r="AL325" s="5">
        <v>28</v>
      </c>
      <c r="AM325" s="5">
        <v>27</v>
      </c>
      <c r="AN325" s="5">
        <v>14</v>
      </c>
      <c r="AO325" s="5">
        <v>18</v>
      </c>
      <c r="AP325" s="5">
        <v>21</v>
      </c>
      <c r="AQ325" s="5">
        <v>10</v>
      </c>
      <c r="AR325" s="5">
        <v>21</v>
      </c>
      <c r="AS325" s="5">
        <v>21</v>
      </c>
      <c r="AT325" s="5">
        <v>24</v>
      </c>
      <c r="AU325" s="5">
        <v>11</v>
      </c>
      <c r="AV325" s="5">
        <v>18</v>
      </c>
      <c r="AW325" s="5">
        <v>10</v>
      </c>
      <c r="AX325" s="5">
        <v>22</v>
      </c>
      <c r="AY325" s="5">
        <v>26</v>
      </c>
      <c r="AZ325" s="5">
        <v>18</v>
      </c>
      <c r="BA325" s="5">
        <v>20</v>
      </c>
      <c r="BB325" s="5">
        <v>31</v>
      </c>
      <c r="BC325" s="5">
        <v>24</v>
      </c>
      <c r="BD325" s="5">
        <v>20</v>
      </c>
      <c r="BE325" s="5">
        <v>11</v>
      </c>
      <c r="BF325" s="5">
        <v>28</v>
      </c>
      <c r="BG325" s="5">
        <v>16</v>
      </c>
      <c r="BH325" s="5">
        <v>35</v>
      </c>
      <c r="BI325" s="5">
        <v>20</v>
      </c>
      <c r="BJ325" s="5">
        <v>28</v>
      </c>
      <c r="BK325" s="5">
        <v>26</v>
      </c>
      <c r="BL325" s="5">
        <v>24</v>
      </c>
      <c r="BM325" s="5">
        <v>24</v>
      </c>
      <c r="BN325" s="5">
        <v>26</v>
      </c>
      <c r="BO325" s="5">
        <v>20</v>
      </c>
      <c r="BP325" s="5">
        <v>43</v>
      </c>
      <c r="BQ325" s="5">
        <v>22</v>
      </c>
      <c r="BR325" s="5">
        <v>47</v>
      </c>
      <c r="BS325" s="5">
        <v>34</v>
      </c>
      <c r="BT325" s="5">
        <v>23</v>
      </c>
      <c r="BU325" s="5">
        <v>25</v>
      </c>
      <c r="BV325" s="5">
        <v>35</v>
      </c>
      <c r="BW325" s="5">
        <v>17</v>
      </c>
      <c r="BX325" s="5">
        <v>26</v>
      </c>
      <c r="BY325" s="5">
        <v>22</v>
      </c>
      <c r="BZ325" s="5">
        <v>20</v>
      </c>
      <c r="CA325" s="5">
        <v>3</v>
      </c>
      <c r="CB325" s="5">
        <v>16</v>
      </c>
      <c r="CC325" s="5">
        <v>23</v>
      </c>
      <c r="CD325" s="5">
        <v>21</v>
      </c>
      <c r="CE325" s="5">
        <v>8</v>
      </c>
      <c r="CF325" s="5">
        <v>27</v>
      </c>
      <c r="CG325" s="5">
        <v>21</v>
      </c>
      <c r="CH325" s="5">
        <v>39</v>
      </c>
      <c r="CI325" s="5">
        <v>15</v>
      </c>
      <c r="CJ325">
        <v>15</v>
      </c>
      <c r="CK325">
        <v>10</v>
      </c>
      <c r="CL325">
        <v>18</v>
      </c>
      <c r="CM325">
        <v>24</v>
      </c>
      <c r="CN325" s="5">
        <v>3</v>
      </c>
    </row>
    <row r="326" spans="1:92" x14ac:dyDescent="0.2">
      <c r="A326" t="s">
        <v>18</v>
      </c>
      <c r="B326" t="s">
        <v>20</v>
      </c>
      <c r="C326">
        <v>280</v>
      </c>
      <c r="D326" s="5">
        <v>7.7</v>
      </c>
      <c r="E326" s="72">
        <v>0</v>
      </c>
      <c r="F326" s="72">
        <f>VLOOKUP(B326,遗传信息!$B:$F,5,FALSE)</f>
        <v>0</v>
      </c>
      <c r="G326" s="72">
        <v>25</v>
      </c>
      <c r="H326" s="5">
        <v>7.2</v>
      </c>
      <c r="I326" s="5">
        <v>6</v>
      </c>
      <c r="J326" s="5">
        <v>1417</v>
      </c>
      <c r="K326" s="72">
        <v>33.480000000000004</v>
      </c>
      <c r="L326" s="5">
        <v>102</v>
      </c>
      <c r="M326" s="5">
        <v>87</v>
      </c>
      <c r="N326" s="5">
        <v>107</v>
      </c>
      <c r="O326" s="5">
        <v>63</v>
      </c>
      <c r="P326" s="5">
        <v>77</v>
      </c>
      <c r="Q326" s="5">
        <v>76</v>
      </c>
      <c r="R326" s="5">
        <v>93</v>
      </c>
      <c r="S326" s="5">
        <v>75</v>
      </c>
      <c r="T326" s="5">
        <v>109</v>
      </c>
      <c r="U326" s="5">
        <v>94</v>
      </c>
      <c r="V326" s="5">
        <v>146</v>
      </c>
      <c r="W326" s="5">
        <v>100</v>
      </c>
      <c r="X326" s="5">
        <v>72</v>
      </c>
      <c r="Y326" s="5">
        <v>64</v>
      </c>
      <c r="Z326" s="5">
        <v>102</v>
      </c>
      <c r="AA326" s="5">
        <v>49</v>
      </c>
      <c r="AB326" s="5">
        <v>20</v>
      </c>
      <c r="AC326" s="5">
        <v>24</v>
      </c>
      <c r="AD326" s="5">
        <v>35</v>
      </c>
      <c r="AE326" s="5">
        <v>23</v>
      </c>
      <c r="AF326" s="5">
        <v>19</v>
      </c>
      <c r="AG326" s="5">
        <v>23</v>
      </c>
      <c r="AH326" s="5">
        <v>24</v>
      </c>
      <c r="AI326" s="5">
        <v>21</v>
      </c>
      <c r="AJ326" s="5">
        <v>21</v>
      </c>
      <c r="AK326" s="5">
        <v>31</v>
      </c>
      <c r="AL326" s="5">
        <v>28</v>
      </c>
      <c r="AM326" s="5">
        <v>27</v>
      </c>
      <c r="AN326" s="5">
        <v>14</v>
      </c>
      <c r="AO326" s="5">
        <v>18</v>
      </c>
      <c r="AP326" s="5">
        <v>21</v>
      </c>
      <c r="AQ326" s="5">
        <v>10</v>
      </c>
      <c r="AR326" s="5">
        <v>21</v>
      </c>
      <c r="AS326" s="5">
        <v>21</v>
      </c>
      <c r="AT326" s="5">
        <v>24</v>
      </c>
      <c r="AU326" s="5">
        <v>11</v>
      </c>
      <c r="AV326" s="5">
        <v>18</v>
      </c>
      <c r="AW326" s="5">
        <v>10</v>
      </c>
      <c r="AX326" s="5">
        <v>22</v>
      </c>
      <c r="AY326" s="5">
        <v>26</v>
      </c>
      <c r="AZ326" s="5">
        <v>18</v>
      </c>
      <c r="BA326" s="5">
        <v>20</v>
      </c>
      <c r="BB326" s="5">
        <v>31</v>
      </c>
      <c r="BC326" s="5">
        <v>24</v>
      </c>
      <c r="BD326" s="5">
        <v>20</v>
      </c>
      <c r="BE326" s="5">
        <v>11</v>
      </c>
      <c r="BF326" s="5">
        <v>28</v>
      </c>
      <c r="BG326" s="5">
        <v>16</v>
      </c>
      <c r="BH326" s="5">
        <v>35</v>
      </c>
      <c r="BI326" s="5">
        <v>20</v>
      </c>
      <c r="BJ326" s="5">
        <v>28</v>
      </c>
      <c r="BK326" s="5">
        <v>26</v>
      </c>
      <c r="BL326" s="5">
        <v>24</v>
      </c>
      <c r="BM326" s="5">
        <v>24</v>
      </c>
      <c r="BN326" s="5">
        <v>26</v>
      </c>
      <c r="BO326" s="5">
        <v>20</v>
      </c>
      <c r="BP326" s="5">
        <v>43</v>
      </c>
      <c r="BQ326" s="5">
        <v>22</v>
      </c>
      <c r="BR326" s="5">
        <v>47</v>
      </c>
      <c r="BS326" s="5">
        <v>34</v>
      </c>
      <c r="BT326" s="5">
        <v>23</v>
      </c>
      <c r="BU326" s="5">
        <v>25</v>
      </c>
      <c r="BV326" s="5">
        <v>35</v>
      </c>
      <c r="BW326" s="5">
        <v>17</v>
      </c>
      <c r="BX326" s="5">
        <v>26</v>
      </c>
      <c r="BY326" s="5">
        <v>22</v>
      </c>
      <c r="BZ326" s="5">
        <v>20</v>
      </c>
      <c r="CA326" s="5">
        <v>3</v>
      </c>
      <c r="CB326" s="5">
        <v>16</v>
      </c>
      <c r="CC326" s="5">
        <v>23</v>
      </c>
      <c r="CD326" s="5">
        <v>21</v>
      </c>
      <c r="CE326" s="5">
        <v>8</v>
      </c>
      <c r="CF326" s="5">
        <v>27</v>
      </c>
      <c r="CG326" s="5">
        <v>21</v>
      </c>
      <c r="CH326" s="5">
        <v>39</v>
      </c>
      <c r="CI326" s="5">
        <v>15</v>
      </c>
      <c r="CJ326">
        <v>15</v>
      </c>
      <c r="CK326">
        <v>10</v>
      </c>
      <c r="CL326">
        <v>18</v>
      </c>
      <c r="CM326">
        <v>24</v>
      </c>
      <c r="CN326" s="5">
        <v>4</v>
      </c>
    </row>
    <row r="327" spans="1:92" x14ac:dyDescent="0.2">
      <c r="A327" t="s">
        <v>18</v>
      </c>
      <c r="B327" t="s">
        <v>20</v>
      </c>
      <c r="C327">
        <v>300</v>
      </c>
      <c r="D327" s="5">
        <v>36.299999999999997</v>
      </c>
      <c r="E327" s="72">
        <v>0</v>
      </c>
      <c r="F327" s="72">
        <f>VLOOKUP(B327,遗传信息!$B:$F,5,FALSE)</f>
        <v>0</v>
      </c>
      <c r="G327" s="72">
        <v>25</v>
      </c>
      <c r="H327" s="5">
        <v>7.2</v>
      </c>
      <c r="I327" s="5">
        <v>6</v>
      </c>
      <c r="J327" s="5">
        <v>1417</v>
      </c>
      <c r="K327" s="72">
        <v>33.480000000000004</v>
      </c>
      <c r="L327" s="5">
        <v>102</v>
      </c>
      <c r="M327" s="5">
        <v>87</v>
      </c>
      <c r="N327" s="5">
        <v>107</v>
      </c>
      <c r="O327" s="5">
        <v>63</v>
      </c>
      <c r="P327" s="5">
        <v>77</v>
      </c>
      <c r="Q327" s="5">
        <v>76</v>
      </c>
      <c r="R327" s="5">
        <v>93</v>
      </c>
      <c r="S327" s="5">
        <v>75</v>
      </c>
      <c r="T327" s="5">
        <v>109</v>
      </c>
      <c r="U327" s="5">
        <v>94</v>
      </c>
      <c r="V327" s="5">
        <v>146</v>
      </c>
      <c r="W327" s="5">
        <v>100</v>
      </c>
      <c r="X327" s="5">
        <v>72</v>
      </c>
      <c r="Y327" s="5">
        <v>64</v>
      </c>
      <c r="Z327" s="5">
        <v>102</v>
      </c>
      <c r="AA327" s="5">
        <v>49</v>
      </c>
      <c r="AB327" s="5">
        <v>20</v>
      </c>
      <c r="AC327" s="5">
        <v>24</v>
      </c>
      <c r="AD327" s="5">
        <v>35</v>
      </c>
      <c r="AE327" s="5">
        <v>23</v>
      </c>
      <c r="AF327" s="5">
        <v>19</v>
      </c>
      <c r="AG327" s="5">
        <v>23</v>
      </c>
      <c r="AH327" s="5">
        <v>24</v>
      </c>
      <c r="AI327" s="5">
        <v>21</v>
      </c>
      <c r="AJ327" s="5">
        <v>21</v>
      </c>
      <c r="AK327" s="5">
        <v>31</v>
      </c>
      <c r="AL327" s="5">
        <v>28</v>
      </c>
      <c r="AM327" s="5">
        <v>27</v>
      </c>
      <c r="AN327" s="5">
        <v>14</v>
      </c>
      <c r="AO327" s="5">
        <v>18</v>
      </c>
      <c r="AP327" s="5">
        <v>21</v>
      </c>
      <c r="AQ327" s="5">
        <v>10</v>
      </c>
      <c r="AR327" s="5">
        <v>21</v>
      </c>
      <c r="AS327" s="5">
        <v>21</v>
      </c>
      <c r="AT327" s="5">
        <v>24</v>
      </c>
      <c r="AU327" s="5">
        <v>11</v>
      </c>
      <c r="AV327" s="5">
        <v>18</v>
      </c>
      <c r="AW327" s="5">
        <v>10</v>
      </c>
      <c r="AX327" s="5">
        <v>22</v>
      </c>
      <c r="AY327" s="5">
        <v>26</v>
      </c>
      <c r="AZ327" s="5">
        <v>18</v>
      </c>
      <c r="BA327" s="5">
        <v>20</v>
      </c>
      <c r="BB327" s="5">
        <v>31</v>
      </c>
      <c r="BC327" s="5">
        <v>24</v>
      </c>
      <c r="BD327" s="5">
        <v>20</v>
      </c>
      <c r="BE327" s="5">
        <v>11</v>
      </c>
      <c r="BF327" s="5">
        <v>28</v>
      </c>
      <c r="BG327" s="5">
        <v>16</v>
      </c>
      <c r="BH327" s="5">
        <v>35</v>
      </c>
      <c r="BI327" s="5">
        <v>20</v>
      </c>
      <c r="BJ327" s="5">
        <v>28</v>
      </c>
      <c r="BK327" s="5">
        <v>26</v>
      </c>
      <c r="BL327" s="5">
        <v>24</v>
      </c>
      <c r="BM327" s="5">
        <v>24</v>
      </c>
      <c r="BN327" s="5">
        <v>26</v>
      </c>
      <c r="BO327" s="5">
        <v>20</v>
      </c>
      <c r="BP327" s="5">
        <v>43</v>
      </c>
      <c r="BQ327" s="5">
        <v>22</v>
      </c>
      <c r="BR327" s="5">
        <v>47</v>
      </c>
      <c r="BS327" s="5">
        <v>34</v>
      </c>
      <c r="BT327" s="5">
        <v>23</v>
      </c>
      <c r="BU327" s="5">
        <v>25</v>
      </c>
      <c r="BV327" s="5">
        <v>35</v>
      </c>
      <c r="BW327" s="5">
        <v>17</v>
      </c>
      <c r="BX327" s="5">
        <v>26</v>
      </c>
      <c r="BY327" s="5">
        <v>22</v>
      </c>
      <c r="BZ327" s="5">
        <v>20</v>
      </c>
      <c r="CA327" s="5">
        <v>3</v>
      </c>
      <c r="CB327" s="5">
        <v>16</v>
      </c>
      <c r="CC327" s="5">
        <v>23</v>
      </c>
      <c r="CD327" s="5">
        <v>21</v>
      </c>
      <c r="CE327" s="5">
        <v>8</v>
      </c>
      <c r="CF327" s="5">
        <v>27</v>
      </c>
      <c r="CG327" s="5">
        <v>21</v>
      </c>
      <c r="CH327" s="5">
        <v>39</v>
      </c>
      <c r="CI327" s="5">
        <v>15</v>
      </c>
      <c r="CJ327">
        <v>15</v>
      </c>
      <c r="CK327">
        <v>10</v>
      </c>
      <c r="CL327">
        <v>18</v>
      </c>
      <c r="CM327">
        <v>24</v>
      </c>
      <c r="CN327" s="5">
        <v>1</v>
      </c>
    </row>
    <row r="328" spans="1:92" x14ac:dyDescent="0.2">
      <c r="A328" t="s">
        <v>18</v>
      </c>
      <c r="B328" t="s">
        <v>20</v>
      </c>
      <c r="C328">
        <v>300</v>
      </c>
      <c r="D328" s="5">
        <v>53.4</v>
      </c>
      <c r="E328" s="72">
        <v>0</v>
      </c>
      <c r="F328" s="72">
        <f>VLOOKUP(B328,遗传信息!$B:$F,5,FALSE)</f>
        <v>0</v>
      </c>
      <c r="G328" s="72">
        <v>25</v>
      </c>
      <c r="H328" s="5">
        <v>7.2</v>
      </c>
      <c r="I328" s="5">
        <v>6</v>
      </c>
      <c r="J328" s="5">
        <v>1417</v>
      </c>
      <c r="K328" s="72">
        <v>33.480000000000004</v>
      </c>
      <c r="L328" s="5">
        <v>102</v>
      </c>
      <c r="M328" s="5">
        <v>87</v>
      </c>
      <c r="N328" s="5">
        <v>107</v>
      </c>
      <c r="O328" s="5">
        <v>63</v>
      </c>
      <c r="P328" s="5">
        <v>77</v>
      </c>
      <c r="Q328" s="5">
        <v>76</v>
      </c>
      <c r="R328" s="5">
        <v>93</v>
      </c>
      <c r="S328" s="5">
        <v>75</v>
      </c>
      <c r="T328" s="5">
        <v>109</v>
      </c>
      <c r="U328" s="5">
        <v>94</v>
      </c>
      <c r="V328" s="5">
        <v>146</v>
      </c>
      <c r="W328" s="5">
        <v>100</v>
      </c>
      <c r="X328" s="5">
        <v>72</v>
      </c>
      <c r="Y328" s="5">
        <v>64</v>
      </c>
      <c r="Z328" s="5">
        <v>102</v>
      </c>
      <c r="AA328" s="5">
        <v>49</v>
      </c>
      <c r="AB328" s="5">
        <v>20</v>
      </c>
      <c r="AC328" s="5">
        <v>24</v>
      </c>
      <c r="AD328" s="5">
        <v>35</v>
      </c>
      <c r="AE328" s="5">
        <v>23</v>
      </c>
      <c r="AF328" s="5">
        <v>19</v>
      </c>
      <c r="AG328" s="5">
        <v>23</v>
      </c>
      <c r="AH328" s="5">
        <v>24</v>
      </c>
      <c r="AI328" s="5">
        <v>21</v>
      </c>
      <c r="AJ328" s="5">
        <v>21</v>
      </c>
      <c r="AK328" s="5">
        <v>31</v>
      </c>
      <c r="AL328" s="5">
        <v>28</v>
      </c>
      <c r="AM328" s="5">
        <v>27</v>
      </c>
      <c r="AN328" s="5">
        <v>14</v>
      </c>
      <c r="AO328" s="5">
        <v>18</v>
      </c>
      <c r="AP328" s="5">
        <v>21</v>
      </c>
      <c r="AQ328" s="5">
        <v>10</v>
      </c>
      <c r="AR328" s="5">
        <v>21</v>
      </c>
      <c r="AS328" s="5">
        <v>21</v>
      </c>
      <c r="AT328" s="5">
        <v>24</v>
      </c>
      <c r="AU328" s="5">
        <v>11</v>
      </c>
      <c r="AV328" s="5">
        <v>18</v>
      </c>
      <c r="AW328" s="5">
        <v>10</v>
      </c>
      <c r="AX328" s="5">
        <v>22</v>
      </c>
      <c r="AY328" s="5">
        <v>26</v>
      </c>
      <c r="AZ328" s="5">
        <v>18</v>
      </c>
      <c r="BA328" s="5">
        <v>20</v>
      </c>
      <c r="BB328" s="5">
        <v>31</v>
      </c>
      <c r="BC328" s="5">
        <v>24</v>
      </c>
      <c r="BD328" s="5">
        <v>20</v>
      </c>
      <c r="BE328" s="5">
        <v>11</v>
      </c>
      <c r="BF328" s="5">
        <v>28</v>
      </c>
      <c r="BG328" s="5">
        <v>16</v>
      </c>
      <c r="BH328" s="5">
        <v>35</v>
      </c>
      <c r="BI328" s="5">
        <v>20</v>
      </c>
      <c r="BJ328" s="5">
        <v>28</v>
      </c>
      <c r="BK328" s="5">
        <v>26</v>
      </c>
      <c r="BL328" s="5">
        <v>24</v>
      </c>
      <c r="BM328" s="5">
        <v>24</v>
      </c>
      <c r="BN328" s="5">
        <v>26</v>
      </c>
      <c r="BO328" s="5">
        <v>20</v>
      </c>
      <c r="BP328" s="5">
        <v>43</v>
      </c>
      <c r="BQ328" s="5">
        <v>22</v>
      </c>
      <c r="BR328" s="5">
        <v>47</v>
      </c>
      <c r="BS328" s="5">
        <v>34</v>
      </c>
      <c r="BT328" s="5">
        <v>23</v>
      </c>
      <c r="BU328" s="5">
        <v>25</v>
      </c>
      <c r="BV328" s="5">
        <v>35</v>
      </c>
      <c r="BW328" s="5">
        <v>17</v>
      </c>
      <c r="BX328" s="5">
        <v>26</v>
      </c>
      <c r="BY328" s="5">
        <v>22</v>
      </c>
      <c r="BZ328" s="5">
        <v>20</v>
      </c>
      <c r="CA328" s="5">
        <v>3</v>
      </c>
      <c r="CB328" s="5">
        <v>16</v>
      </c>
      <c r="CC328" s="5">
        <v>23</v>
      </c>
      <c r="CD328" s="5">
        <v>21</v>
      </c>
      <c r="CE328" s="5">
        <v>8</v>
      </c>
      <c r="CF328" s="5">
        <v>27</v>
      </c>
      <c r="CG328" s="5">
        <v>21</v>
      </c>
      <c r="CH328" s="5">
        <v>39</v>
      </c>
      <c r="CI328" s="5">
        <v>15</v>
      </c>
      <c r="CJ328">
        <v>15</v>
      </c>
      <c r="CK328">
        <v>10</v>
      </c>
      <c r="CL328">
        <v>18</v>
      </c>
      <c r="CM328">
        <v>24</v>
      </c>
      <c r="CN328" s="5">
        <v>2</v>
      </c>
    </row>
    <row r="329" spans="1:92" x14ac:dyDescent="0.2">
      <c r="A329" t="s">
        <v>18</v>
      </c>
      <c r="B329" t="s">
        <v>20</v>
      </c>
      <c r="C329">
        <v>300</v>
      </c>
      <c r="D329" s="5">
        <v>70.5</v>
      </c>
      <c r="E329" s="72">
        <v>0</v>
      </c>
      <c r="F329" s="72">
        <f>VLOOKUP(B329,遗传信息!$B:$F,5,FALSE)</f>
        <v>0</v>
      </c>
      <c r="G329" s="72">
        <v>25</v>
      </c>
      <c r="H329" s="5">
        <v>7.2</v>
      </c>
      <c r="I329" s="5">
        <v>6</v>
      </c>
      <c r="J329" s="5">
        <v>1417</v>
      </c>
      <c r="K329" s="72">
        <v>33.480000000000004</v>
      </c>
      <c r="L329" s="5">
        <v>102</v>
      </c>
      <c r="M329" s="5">
        <v>87</v>
      </c>
      <c r="N329" s="5">
        <v>107</v>
      </c>
      <c r="O329" s="5">
        <v>63</v>
      </c>
      <c r="P329" s="5">
        <v>77</v>
      </c>
      <c r="Q329" s="5">
        <v>76</v>
      </c>
      <c r="R329" s="5">
        <v>93</v>
      </c>
      <c r="S329" s="5">
        <v>75</v>
      </c>
      <c r="T329" s="5">
        <v>109</v>
      </c>
      <c r="U329" s="5">
        <v>94</v>
      </c>
      <c r="V329" s="5">
        <v>146</v>
      </c>
      <c r="W329" s="5">
        <v>100</v>
      </c>
      <c r="X329" s="5">
        <v>72</v>
      </c>
      <c r="Y329" s="5">
        <v>64</v>
      </c>
      <c r="Z329" s="5">
        <v>102</v>
      </c>
      <c r="AA329" s="5">
        <v>49</v>
      </c>
      <c r="AB329" s="5">
        <v>20</v>
      </c>
      <c r="AC329" s="5">
        <v>24</v>
      </c>
      <c r="AD329" s="5">
        <v>35</v>
      </c>
      <c r="AE329" s="5">
        <v>23</v>
      </c>
      <c r="AF329" s="5">
        <v>19</v>
      </c>
      <c r="AG329" s="5">
        <v>23</v>
      </c>
      <c r="AH329" s="5">
        <v>24</v>
      </c>
      <c r="AI329" s="5">
        <v>21</v>
      </c>
      <c r="AJ329" s="5">
        <v>21</v>
      </c>
      <c r="AK329" s="5">
        <v>31</v>
      </c>
      <c r="AL329" s="5">
        <v>28</v>
      </c>
      <c r="AM329" s="5">
        <v>27</v>
      </c>
      <c r="AN329" s="5">
        <v>14</v>
      </c>
      <c r="AO329" s="5">
        <v>18</v>
      </c>
      <c r="AP329" s="5">
        <v>21</v>
      </c>
      <c r="AQ329" s="5">
        <v>10</v>
      </c>
      <c r="AR329" s="5">
        <v>21</v>
      </c>
      <c r="AS329" s="5">
        <v>21</v>
      </c>
      <c r="AT329" s="5">
        <v>24</v>
      </c>
      <c r="AU329" s="5">
        <v>11</v>
      </c>
      <c r="AV329" s="5">
        <v>18</v>
      </c>
      <c r="AW329" s="5">
        <v>10</v>
      </c>
      <c r="AX329" s="5">
        <v>22</v>
      </c>
      <c r="AY329" s="5">
        <v>26</v>
      </c>
      <c r="AZ329" s="5">
        <v>18</v>
      </c>
      <c r="BA329" s="5">
        <v>20</v>
      </c>
      <c r="BB329" s="5">
        <v>31</v>
      </c>
      <c r="BC329" s="5">
        <v>24</v>
      </c>
      <c r="BD329" s="5">
        <v>20</v>
      </c>
      <c r="BE329" s="5">
        <v>11</v>
      </c>
      <c r="BF329" s="5">
        <v>28</v>
      </c>
      <c r="BG329" s="5">
        <v>16</v>
      </c>
      <c r="BH329" s="5">
        <v>35</v>
      </c>
      <c r="BI329" s="5">
        <v>20</v>
      </c>
      <c r="BJ329" s="5">
        <v>28</v>
      </c>
      <c r="BK329" s="5">
        <v>26</v>
      </c>
      <c r="BL329" s="5">
        <v>24</v>
      </c>
      <c r="BM329" s="5">
        <v>24</v>
      </c>
      <c r="BN329" s="5">
        <v>26</v>
      </c>
      <c r="BO329" s="5">
        <v>20</v>
      </c>
      <c r="BP329" s="5">
        <v>43</v>
      </c>
      <c r="BQ329" s="5">
        <v>22</v>
      </c>
      <c r="BR329" s="5">
        <v>47</v>
      </c>
      <c r="BS329" s="5">
        <v>34</v>
      </c>
      <c r="BT329" s="5">
        <v>23</v>
      </c>
      <c r="BU329" s="5">
        <v>25</v>
      </c>
      <c r="BV329" s="5">
        <v>35</v>
      </c>
      <c r="BW329" s="5">
        <v>17</v>
      </c>
      <c r="BX329" s="5">
        <v>26</v>
      </c>
      <c r="BY329" s="5">
        <v>22</v>
      </c>
      <c r="BZ329" s="5">
        <v>20</v>
      </c>
      <c r="CA329" s="5">
        <v>3</v>
      </c>
      <c r="CB329" s="5">
        <v>16</v>
      </c>
      <c r="CC329" s="5">
        <v>23</v>
      </c>
      <c r="CD329" s="5">
        <v>21</v>
      </c>
      <c r="CE329" s="5">
        <v>8</v>
      </c>
      <c r="CF329" s="5">
        <v>27</v>
      </c>
      <c r="CG329" s="5">
        <v>21</v>
      </c>
      <c r="CH329" s="5">
        <v>39</v>
      </c>
      <c r="CI329" s="5">
        <v>15</v>
      </c>
      <c r="CJ329">
        <v>15</v>
      </c>
      <c r="CK329">
        <v>10</v>
      </c>
      <c r="CL329">
        <v>18</v>
      </c>
      <c r="CM329">
        <v>24</v>
      </c>
      <c r="CN329" s="5">
        <v>3</v>
      </c>
    </row>
    <row r="330" spans="1:92" x14ac:dyDescent="0.2">
      <c r="A330" t="s">
        <v>18</v>
      </c>
      <c r="B330" t="s">
        <v>20</v>
      </c>
      <c r="C330">
        <v>300</v>
      </c>
      <c r="D330" s="5">
        <v>87.6</v>
      </c>
      <c r="E330" s="72">
        <v>0</v>
      </c>
      <c r="F330" s="72">
        <f>VLOOKUP(B330,遗传信息!$B:$F,5,FALSE)</f>
        <v>0</v>
      </c>
      <c r="G330" s="72">
        <v>25</v>
      </c>
      <c r="H330" s="5">
        <v>7.2</v>
      </c>
      <c r="I330" s="5">
        <v>6</v>
      </c>
      <c r="J330" s="5">
        <v>1417</v>
      </c>
      <c r="K330" s="72">
        <v>33.480000000000004</v>
      </c>
      <c r="L330" s="5">
        <v>102</v>
      </c>
      <c r="M330" s="5">
        <v>87</v>
      </c>
      <c r="N330" s="5">
        <v>107</v>
      </c>
      <c r="O330" s="5">
        <v>63</v>
      </c>
      <c r="P330" s="5">
        <v>77</v>
      </c>
      <c r="Q330" s="5">
        <v>76</v>
      </c>
      <c r="R330" s="5">
        <v>93</v>
      </c>
      <c r="S330" s="5">
        <v>75</v>
      </c>
      <c r="T330" s="5">
        <v>109</v>
      </c>
      <c r="U330" s="5">
        <v>94</v>
      </c>
      <c r="V330" s="5">
        <v>146</v>
      </c>
      <c r="W330" s="5">
        <v>100</v>
      </c>
      <c r="X330" s="5">
        <v>72</v>
      </c>
      <c r="Y330" s="5">
        <v>64</v>
      </c>
      <c r="Z330" s="5">
        <v>102</v>
      </c>
      <c r="AA330" s="5">
        <v>49</v>
      </c>
      <c r="AB330" s="5">
        <v>20</v>
      </c>
      <c r="AC330" s="5">
        <v>24</v>
      </c>
      <c r="AD330" s="5">
        <v>35</v>
      </c>
      <c r="AE330" s="5">
        <v>23</v>
      </c>
      <c r="AF330" s="5">
        <v>19</v>
      </c>
      <c r="AG330" s="5">
        <v>23</v>
      </c>
      <c r="AH330" s="5">
        <v>24</v>
      </c>
      <c r="AI330" s="5">
        <v>21</v>
      </c>
      <c r="AJ330" s="5">
        <v>21</v>
      </c>
      <c r="AK330" s="5">
        <v>31</v>
      </c>
      <c r="AL330" s="5">
        <v>28</v>
      </c>
      <c r="AM330" s="5">
        <v>27</v>
      </c>
      <c r="AN330" s="5">
        <v>14</v>
      </c>
      <c r="AO330" s="5">
        <v>18</v>
      </c>
      <c r="AP330" s="5">
        <v>21</v>
      </c>
      <c r="AQ330" s="5">
        <v>10</v>
      </c>
      <c r="AR330" s="5">
        <v>21</v>
      </c>
      <c r="AS330" s="5">
        <v>21</v>
      </c>
      <c r="AT330" s="5">
        <v>24</v>
      </c>
      <c r="AU330" s="5">
        <v>11</v>
      </c>
      <c r="AV330" s="5">
        <v>18</v>
      </c>
      <c r="AW330" s="5">
        <v>10</v>
      </c>
      <c r="AX330" s="5">
        <v>22</v>
      </c>
      <c r="AY330" s="5">
        <v>26</v>
      </c>
      <c r="AZ330" s="5">
        <v>18</v>
      </c>
      <c r="BA330" s="5">
        <v>20</v>
      </c>
      <c r="BB330" s="5">
        <v>31</v>
      </c>
      <c r="BC330" s="5">
        <v>24</v>
      </c>
      <c r="BD330" s="5">
        <v>20</v>
      </c>
      <c r="BE330" s="5">
        <v>11</v>
      </c>
      <c r="BF330" s="5">
        <v>28</v>
      </c>
      <c r="BG330" s="5">
        <v>16</v>
      </c>
      <c r="BH330" s="5">
        <v>35</v>
      </c>
      <c r="BI330" s="5">
        <v>20</v>
      </c>
      <c r="BJ330" s="5">
        <v>28</v>
      </c>
      <c r="BK330" s="5">
        <v>26</v>
      </c>
      <c r="BL330" s="5">
        <v>24</v>
      </c>
      <c r="BM330" s="5">
        <v>24</v>
      </c>
      <c r="BN330" s="5">
        <v>26</v>
      </c>
      <c r="BO330" s="5">
        <v>20</v>
      </c>
      <c r="BP330" s="5">
        <v>43</v>
      </c>
      <c r="BQ330" s="5">
        <v>22</v>
      </c>
      <c r="BR330" s="5">
        <v>47</v>
      </c>
      <c r="BS330" s="5">
        <v>34</v>
      </c>
      <c r="BT330" s="5">
        <v>23</v>
      </c>
      <c r="BU330" s="5">
        <v>25</v>
      </c>
      <c r="BV330" s="5">
        <v>35</v>
      </c>
      <c r="BW330" s="5">
        <v>17</v>
      </c>
      <c r="BX330" s="5">
        <v>26</v>
      </c>
      <c r="BY330" s="5">
        <v>22</v>
      </c>
      <c r="BZ330" s="5">
        <v>20</v>
      </c>
      <c r="CA330" s="5">
        <v>3</v>
      </c>
      <c r="CB330" s="5">
        <v>16</v>
      </c>
      <c r="CC330" s="5">
        <v>23</v>
      </c>
      <c r="CD330" s="5">
        <v>21</v>
      </c>
      <c r="CE330" s="5">
        <v>8</v>
      </c>
      <c r="CF330" s="5">
        <v>27</v>
      </c>
      <c r="CG330" s="5">
        <v>21</v>
      </c>
      <c r="CH330" s="5">
        <v>39</v>
      </c>
      <c r="CI330" s="5">
        <v>15</v>
      </c>
      <c r="CJ330">
        <v>15</v>
      </c>
      <c r="CK330">
        <v>10</v>
      </c>
      <c r="CL330">
        <v>18</v>
      </c>
      <c r="CM330">
        <v>24</v>
      </c>
      <c r="CN330" s="5">
        <v>4</v>
      </c>
    </row>
    <row r="331" spans="1:92" x14ac:dyDescent="0.2">
      <c r="A331" t="s">
        <v>28</v>
      </c>
      <c r="B331" t="s">
        <v>51</v>
      </c>
      <c r="C331">
        <v>265</v>
      </c>
      <c r="D331" s="5">
        <v>2.7</v>
      </c>
      <c r="E331" s="72">
        <v>0</v>
      </c>
      <c r="F331" s="72">
        <f>VLOOKUP(B331,遗传信息!$B:$F,5,FALSE)</f>
        <v>0</v>
      </c>
      <c r="G331" s="72">
        <v>25</v>
      </c>
      <c r="H331" s="5">
        <v>7.2</v>
      </c>
      <c r="I331" s="5">
        <v>6</v>
      </c>
      <c r="J331" s="5">
        <v>1467</v>
      </c>
      <c r="K331" s="72">
        <v>49.390000000000008</v>
      </c>
      <c r="L331" s="5">
        <v>105</v>
      </c>
      <c r="M331" s="5">
        <v>89</v>
      </c>
      <c r="N331" s="5">
        <v>107</v>
      </c>
      <c r="O331" s="5">
        <v>63</v>
      </c>
      <c r="P331" s="5">
        <v>81</v>
      </c>
      <c r="Q331" s="5">
        <v>80</v>
      </c>
      <c r="R331" s="5">
        <v>98</v>
      </c>
      <c r="S331" s="5">
        <v>77</v>
      </c>
      <c r="T331" s="5">
        <v>115</v>
      </c>
      <c r="U331" s="5">
        <v>107</v>
      </c>
      <c r="V331" s="5">
        <v>149</v>
      </c>
      <c r="W331" s="5">
        <v>94</v>
      </c>
      <c r="X331" s="5">
        <v>62</v>
      </c>
      <c r="Y331" s="5">
        <v>60</v>
      </c>
      <c r="Z331" s="5">
        <v>109</v>
      </c>
      <c r="AA331" s="5">
        <v>58</v>
      </c>
      <c r="AB331" s="5">
        <v>21</v>
      </c>
      <c r="AC331" s="5">
        <v>26</v>
      </c>
      <c r="AD331" s="5">
        <v>35</v>
      </c>
      <c r="AE331" s="5">
        <v>22</v>
      </c>
      <c r="AF331" s="5">
        <v>17</v>
      </c>
      <c r="AG331" s="5">
        <v>23</v>
      </c>
      <c r="AH331" s="5">
        <v>28</v>
      </c>
      <c r="AI331" s="5">
        <v>21</v>
      </c>
      <c r="AJ331" s="5">
        <v>27</v>
      </c>
      <c r="AK331" s="5">
        <v>28</v>
      </c>
      <c r="AL331" s="5">
        <v>28</v>
      </c>
      <c r="AM331" s="5">
        <v>23</v>
      </c>
      <c r="AN331" s="5">
        <v>13</v>
      </c>
      <c r="AO331" s="5">
        <v>12</v>
      </c>
      <c r="AP331" s="5">
        <v>27</v>
      </c>
      <c r="AQ331" s="5">
        <v>11</v>
      </c>
      <c r="AR331" s="5">
        <v>22</v>
      </c>
      <c r="AS331" s="5">
        <v>19</v>
      </c>
      <c r="AT331" s="5">
        <v>24</v>
      </c>
      <c r="AU331" s="5">
        <v>16</v>
      </c>
      <c r="AV331" s="5">
        <v>18</v>
      </c>
      <c r="AW331" s="5">
        <v>16</v>
      </c>
      <c r="AX331" s="5">
        <v>21</v>
      </c>
      <c r="AY331" s="5">
        <v>25</v>
      </c>
      <c r="AZ331" s="5">
        <v>17</v>
      </c>
      <c r="BA331" s="5">
        <v>23</v>
      </c>
      <c r="BB331" s="5">
        <v>36</v>
      </c>
      <c r="BC331" s="5">
        <v>22</v>
      </c>
      <c r="BD331" s="5">
        <v>11</v>
      </c>
      <c r="BE331" s="5">
        <v>15</v>
      </c>
      <c r="BF331" s="5">
        <v>28</v>
      </c>
      <c r="BG331" s="5">
        <v>21</v>
      </c>
      <c r="BH331" s="5">
        <v>37</v>
      </c>
      <c r="BI331" s="5">
        <v>24</v>
      </c>
      <c r="BJ331" s="5">
        <v>33</v>
      </c>
      <c r="BK331" s="5">
        <v>21</v>
      </c>
      <c r="BL331" s="5">
        <v>29</v>
      </c>
      <c r="BM331" s="5">
        <v>26</v>
      </c>
      <c r="BN331" s="5">
        <v>29</v>
      </c>
      <c r="BO331" s="5">
        <v>23</v>
      </c>
      <c r="BP331" s="5">
        <v>42</v>
      </c>
      <c r="BQ331" s="5">
        <v>29</v>
      </c>
      <c r="BR331" s="5">
        <v>48</v>
      </c>
      <c r="BS331" s="5">
        <v>30</v>
      </c>
      <c r="BT331" s="5">
        <v>22</v>
      </c>
      <c r="BU331" s="5">
        <v>22</v>
      </c>
      <c r="BV331" s="5">
        <v>32</v>
      </c>
      <c r="BW331" s="5">
        <v>17</v>
      </c>
      <c r="BX331" s="5">
        <v>25</v>
      </c>
      <c r="BY331" s="5">
        <v>20</v>
      </c>
      <c r="BZ331" s="5">
        <v>14</v>
      </c>
      <c r="CA331" s="5">
        <v>3</v>
      </c>
      <c r="CB331" s="5">
        <v>17</v>
      </c>
      <c r="CC331" s="5">
        <v>22</v>
      </c>
      <c r="CD331" s="5">
        <v>20</v>
      </c>
      <c r="CE331" s="5">
        <v>8</v>
      </c>
      <c r="CF331" s="5">
        <v>29</v>
      </c>
      <c r="CG331" s="5">
        <v>26</v>
      </c>
      <c r="CH331" s="5">
        <v>36</v>
      </c>
      <c r="CI331" s="5">
        <v>18</v>
      </c>
      <c r="CJ331">
        <v>16</v>
      </c>
      <c r="CK331">
        <v>11</v>
      </c>
      <c r="CL331">
        <v>22</v>
      </c>
      <c r="CM331">
        <v>26</v>
      </c>
      <c r="CN331" s="5">
        <v>1</v>
      </c>
    </row>
    <row r="332" spans="1:92" x14ac:dyDescent="0.2">
      <c r="A332" t="s">
        <v>28</v>
      </c>
      <c r="B332" t="s">
        <v>51</v>
      </c>
      <c r="C332">
        <v>265</v>
      </c>
      <c r="D332" s="5">
        <v>3.8</v>
      </c>
      <c r="E332" s="72">
        <v>0</v>
      </c>
      <c r="F332" s="72">
        <f>VLOOKUP(B332,遗传信息!$B:$F,5,FALSE)</f>
        <v>0</v>
      </c>
      <c r="G332" s="72">
        <v>25</v>
      </c>
      <c r="H332" s="5">
        <v>7.2</v>
      </c>
      <c r="I332" s="5">
        <v>6</v>
      </c>
      <c r="J332" s="5">
        <v>1467</v>
      </c>
      <c r="K332" s="72">
        <v>49.390000000000008</v>
      </c>
      <c r="L332" s="5">
        <v>105</v>
      </c>
      <c r="M332" s="5">
        <v>89</v>
      </c>
      <c r="N332" s="5">
        <v>107</v>
      </c>
      <c r="O332" s="5">
        <v>63</v>
      </c>
      <c r="P332" s="5">
        <v>81</v>
      </c>
      <c r="Q332" s="5">
        <v>80</v>
      </c>
      <c r="R332" s="5">
        <v>98</v>
      </c>
      <c r="S332" s="5">
        <v>77</v>
      </c>
      <c r="T332" s="5">
        <v>115</v>
      </c>
      <c r="U332" s="5">
        <v>107</v>
      </c>
      <c r="V332" s="5">
        <v>149</v>
      </c>
      <c r="W332" s="5">
        <v>94</v>
      </c>
      <c r="X332" s="5">
        <v>62</v>
      </c>
      <c r="Y332" s="5">
        <v>60</v>
      </c>
      <c r="Z332" s="5">
        <v>109</v>
      </c>
      <c r="AA332" s="5">
        <v>58</v>
      </c>
      <c r="AB332" s="5">
        <v>21</v>
      </c>
      <c r="AC332" s="5">
        <v>26</v>
      </c>
      <c r="AD332" s="5">
        <v>35</v>
      </c>
      <c r="AE332" s="5">
        <v>22</v>
      </c>
      <c r="AF332" s="5">
        <v>17</v>
      </c>
      <c r="AG332" s="5">
        <v>23</v>
      </c>
      <c r="AH332" s="5">
        <v>28</v>
      </c>
      <c r="AI332" s="5">
        <v>21</v>
      </c>
      <c r="AJ332" s="5">
        <v>27</v>
      </c>
      <c r="AK332" s="5">
        <v>28</v>
      </c>
      <c r="AL332" s="5">
        <v>28</v>
      </c>
      <c r="AM332" s="5">
        <v>23</v>
      </c>
      <c r="AN332" s="5">
        <v>13</v>
      </c>
      <c r="AO332" s="5">
        <v>12</v>
      </c>
      <c r="AP332" s="5">
        <v>27</v>
      </c>
      <c r="AQ332" s="5">
        <v>11</v>
      </c>
      <c r="AR332" s="5">
        <v>22</v>
      </c>
      <c r="AS332" s="5">
        <v>19</v>
      </c>
      <c r="AT332" s="5">
        <v>24</v>
      </c>
      <c r="AU332" s="5">
        <v>16</v>
      </c>
      <c r="AV332" s="5">
        <v>18</v>
      </c>
      <c r="AW332" s="5">
        <v>16</v>
      </c>
      <c r="AX332" s="5">
        <v>21</v>
      </c>
      <c r="AY332" s="5">
        <v>25</v>
      </c>
      <c r="AZ332" s="5">
        <v>17</v>
      </c>
      <c r="BA332" s="5">
        <v>23</v>
      </c>
      <c r="BB332" s="5">
        <v>36</v>
      </c>
      <c r="BC332" s="5">
        <v>22</v>
      </c>
      <c r="BD332" s="5">
        <v>11</v>
      </c>
      <c r="BE332" s="5">
        <v>15</v>
      </c>
      <c r="BF332" s="5">
        <v>28</v>
      </c>
      <c r="BG332" s="5">
        <v>21</v>
      </c>
      <c r="BH332" s="5">
        <v>37</v>
      </c>
      <c r="BI332" s="5">
        <v>24</v>
      </c>
      <c r="BJ332" s="5">
        <v>33</v>
      </c>
      <c r="BK332" s="5">
        <v>21</v>
      </c>
      <c r="BL332" s="5">
        <v>29</v>
      </c>
      <c r="BM332" s="5">
        <v>26</v>
      </c>
      <c r="BN332" s="5">
        <v>29</v>
      </c>
      <c r="BO332" s="5">
        <v>23</v>
      </c>
      <c r="BP332" s="5">
        <v>42</v>
      </c>
      <c r="BQ332" s="5">
        <v>29</v>
      </c>
      <c r="BR332" s="5">
        <v>48</v>
      </c>
      <c r="BS332" s="5">
        <v>30</v>
      </c>
      <c r="BT332" s="5">
        <v>22</v>
      </c>
      <c r="BU332" s="5">
        <v>22</v>
      </c>
      <c r="BV332" s="5">
        <v>32</v>
      </c>
      <c r="BW332" s="5">
        <v>17</v>
      </c>
      <c r="BX332" s="5">
        <v>25</v>
      </c>
      <c r="BY332" s="5">
        <v>20</v>
      </c>
      <c r="BZ332" s="5">
        <v>14</v>
      </c>
      <c r="CA332" s="5">
        <v>3</v>
      </c>
      <c r="CB332" s="5">
        <v>17</v>
      </c>
      <c r="CC332" s="5">
        <v>22</v>
      </c>
      <c r="CD332" s="5">
        <v>20</v>
      </c>
      <c r="CE332" s="5">
        <v>8</v>
      </c>
      <c r="CF332" s="5">
        <v>29</v>
      </c>
      <c r="CG332" s="5">
        <v>26</v>
      </c>
      <c r="CH332" s="5">
        <v>36</v>
      </c>
      <c r="CI332" s="5">
        <v>18</v>
      </c>
      <c r="CJ332">
        <v>16</v>
      </c>
      <c r="CK332">
        <v>11</v>
      </c>
      <c r="CL332">
        <v>22</v>
      </c>
      <c r="CM332">
        <v>26</v>
      </c>
      <c r="CN332" s="5">
        <v>2</v>
      </c>
    </row>
    <row r="333" spans="1:92" x14ac:dyDescent="0.2">
      <c r="A333" t="s">
        <v>28</v>
      </c>
      <c r="B333" t="s">
        <v>51</v>
      </c>
      <c r="C333">
        <v>265</v>
      </c>
      <c r="D333" s="5">
        <v>4.9000000000000004</v>
      </c>
      <c r="E333" s="72">
        <v>0</v>
      </c>
      <c r="F333" s="72">
        <f>VLOOKUP(B333,遗传信息!$B:$F,5,FALSE)</f>
        <v>0</v>
      </c>
      <c r="G333" s="72">
        <v>25</v>
      </c>
      <c r="H333" s="5">
        <v>7.2</v>
      </c>
      <c r="I333" s="5">
        <v>6</v>
      </c>
      <c r="J333" s="5">
        <v>1467</v>
      </c>
      <c r="K333" s="72">
        <v>49.390000000000008</v>
      </c>
      <c r="L333" s="5">
        <v>105</v>
      </c>
      <c r="M333" s="5">
        <v>89</v>
      </c>
      <c r="N333" s="5">
        <v>107</v>
      </c>
      <c r="O333" s="5">
        <v>63</v>
      </c>
      <c r="P333" s="5">
        <v>81</v>
      </c>
      <c r="Q333" s="5">
        <v>80</v>
      </c>
      <c r="R333" s="5">
        <v>98</v>
      </c>
      <c r="S333" s="5">
        <v>77</v>
      </c>
      <c r="T333" s="5">
        <v>115</v>
      </c>
      <c r="U333" s="5">
        <v>107</v>
      </c>
      <c r="V333" s="5">
        <v>149</v>
      </c>
      <c r="W333" s="5">
        <v>94</v>
      </c>
      <c r="X333" s="5">
        <v>62</v>
      </c>
      <c r="Y333" s="5">
        <v>60</v>
      </c>
      <c r="Z333" s="5">
        <v>109</v>
      </c>
      <c r="AA333" s="5">
        <v>58</v>
      </c>
      <c r="AB333" s="5">
        <v>21</v>
      </c>
      <c r="AC333" s="5">
        <v>26</v>
      </c>
      <c r="AD333" s="5">
        <v>35</v>
      </c>
      <c r="AE333" s="5">
        <v>22</v>
      </c>
      <c r="AF333" s="5">
        <v>17</v>
      </c>
      <c r="AG333" s="5">
        <v>23</v>
      </c>
      <c r="AH333" s="5">
        <v>28</v>
      </c>
      <c r="AI333" s="5">
        <v>21</v>
      </c>
      <c r="AJ333" s="5">
        <v>27</v>
      </c>
      <c r="AK333" s="5">
        <v>28</v>
      </c>
      <c r="AL333" s="5">
        <v>28</v>
      </c>
      <c r="AM333" s="5">
        <v>23</v>
      </c>
      <c r="AN333" s="5">
        <v>13</v>
      </c>
      <c r="AO333" s="5">
        <v>12</v>
      </c>
      <c r="AP333" s="5">
        <v>27</v>
      </c>
      <c r="AQ333" s="5">
        <v>11</v>
      </c>
      <c r="AR333" s="5">
        <v>22</v>
      </c>
      <c r="AS333" s="5">
        <v>19</v>
      </c>
      <c r="AT333" s="5">
        <v>24</v>
      </c>
      <c r="AU333" s="5">
        <v>16</v>
      </c>
      <c r="AV333" s="5">
        <v>18</v>
      </c>
      <c r="AW333" s="5">
        <v>16</v>
      </c>
      <c r="AX333" s="5">
        <v>21</v>
      </c>
      <c r="AY333" s="5">
        <v>25</v>
      </c>
      <c r="AZ333" s="5">
        <v>17</v>
      </c>
      <c r="BA333" s="5">
        <v>23</v>
      </c>
      <c r="BB333" s="5">
        <v>36</v>
      </c>
      <c r="BC333" s="5">
        <v>22</v>
      </c>
      <c r="BD333" s="5">
        <v>11</v>
      </c>
      <c r="BE333" s="5">
        <v>15</v>
      </c>
      <c r="BF333" s="5">
        <v>28</v>
      </c>
      <c r="BG333" s="5">
        <v>21</v>
      </c>
      <c r="BH333" s="5">
        <v>37</v>
      </c>
      <c r="BI333" s="5">
        <v>24</v>
      </c>
      <c r="BJ333" s="5">
        <v>33</v>
      </c>
      <c r="BK333" s="5">
        <v>21</v>
      </c>
      <c r="BL333" s="5">
        <v>29</v>
      </c>
      <c r="BM333" s="5">
        <v>26</v>
      </c>
      <c r="BN333" s="5">
        <v>29</v>
      </c>
      <c r="BO333" s="5">
        <v>23</v>
      </c>
      <c r="BP333" s="5">
        <v>42</v>
      </c>
      <c r="BQ333" s="5">
        <v>29</v>
      </c>
      <c r="BR333" s="5">
        <v>48</v>
      </c>
      <c r="BS333" s="5">
        <v>30</v>
      </c>
      <c r="BT333" s="5">
        <v>22</v>
      </c>
      <c r="BU333" s="5">
        <v>22</v>
      </c>
      <c r="BV333" s="5">
        <v>32</v>
      </c>
      <c r="BW333" s="5">
        <v>17</v>
      </c>
      <c r="BX333" s="5">
        <v>25</v>
      </c>
      <c r="BY333" s="5">
        <v>20</v>
      </c>
      <c r="BZ333" s="5">
        <v>14</v>
      </c>
      <c r="CA333" s="5">
        <v>3</v>
      </c>
      <c r="CB333" s="5">
        <v>17</v>
      </c>
      <c r="CC333" s="5">
        <v>22</v>
      </c>
      <c r="CD333" s="5">
        <v>20</v>
      </c>
      <c r="CE333" s="5">
        <v>8</v>
      </c>
      <c r="CF333" s="5">
        <v>29</v>
      </c>
      <c r="CG333" s="5">
        <v>26</v>
      </c>
      <c r="CH333" s="5">
        <v>36</v>
      </c>
      <c r="CI333" s="5">
        <v>18</v>
      </c>
      <c r="CJ333">
        <v>16</v>
      </c>
      <c r="CK333">
        <v>11</v>
      </c>
      <c r="CL333">
        <v>22</v>
      </c>
      <c r="CM333">
        <v>26</v>
      </c>
      <c r="CN333" s="5">
        <v>3</v>
      </c>
    </row>
    <row r="334" spans="1:92" x14ac:dyDescent="0.2">
      <c r="A334" t="s">
        <v>28</v>
      </c>
      <c r="B334" t="s">
        <v>51</v>
      </c>
      <c r="C334">
        <v>265</v>
      </c>
      <c r="D334" s="5">
        <v>6.1</v>
      </c>
      <c r="E334" s="72">
        <v>0</v>
      </c>
      <c r="F334" s="72">
        <f>VLOOKUP(B334,遗传信息!$B:$F,5,FALSE)</f>
        <v>0</v>
      </c>
      <c r="G334" s="72">
        <v>25</v>
      </c>
      <c r="H334" s="5">
        <v>7.2</v>
      </c>
      <c r="I334" s="5">
        <v>6</v>
      </c>
      <c r="J334" s="5">
        <v>1467</v>
      </c>
      <c r="K334" s="72">
        <v>49.390000000000008</v>
      </c>
      <c r="L334" s="5">
        <v>105</v>
      </c>
      <c r="M334" s="5">
        <v>89</v>
      </c>
      <c r="N334" s="5">
        <v>107</v>
      </c>
      <c r="O334" s="5">
        <v>63</v>
      </c>
      <c r="P334" s="5">
        <v>81</v>
      </c>
      <c r="Q334" s="5">
        <v>80</v>
      </c>
      <c r="R334" s="5">
        <v>98</v>
      </c>
      <c r="S334" s="5">
        <v>77</v>
      </c>
      <c r="T334" s="5">
        <v>115</v>
      </c>
      <c r="U334" s="5">
        <v>107</v>
      </c>
      <c r="V334" s="5">
        <v>149</v>
      </c>
      <c r="W334" s="5">
        <v>94</v>
      </c>
      <c r="X334" s="5">
        <v>62</v>
      </c>
      <c r="Y334" s="5">
        <v>60</v>
      </c>
      <c r="Z334" s="5">
        <v>109</v>
      </c>
      <c r="AA334" s="5">
        <v>58</v>
      </c>
      <c r="AB334" s="5">
        <v>21</v>
      </c>
      <c r="AC334" s="5">
        <v>26</v>
      </c>
      <c r="AD334" s="5">
        <v>35</v>
      </c>
      <c r="AE334" s="5">
        <v>22</v>
      </c>
      <c r="AF334" s="5">
        <v>17</v>
      </c>
      <c r="AG334" s="5">
        <v>23</v>
      </c>
      <c r="AH334" s="5">
        <v>28</v>
      </c>
      <c r="AI334" s="5">
        <v>21</v>
      </c>
      <c r="AJ334" s="5">
        <v>27</v>
      </c>
      <c r="AK334" s="5">
        <v>28</v>
      </c>
      <c r="AL334" s="5">
        <v>28</v>
      </c>
      <c r="AM334" s="5">
        <v>23</v>
      </c>
      <c r="AN334" s="5">
        <v>13</v>
      </c>
      <c r="AO334" s="5">
        <v>12</v>
      </c>
      <c r="AP334" s="5">
        <v>27</v>
      </c>
      <c r="AQ334" s="5">
        <v>11</v>
      </c>
      <c r="AR334" s="5">
        <v>22</v>
      </c>
      <c r="AS334" s="5">
        <v>19</v>
      </c>
      <c r="AT334" s="5">
        <v>24</v>
      </c>
      <c r="AU334" s="5">
        <v>16</v>
      </c>
      <c r="AV334" s="5">
        <v>18</v>
      </c>
      <c r="AW334" s="5">
        <v>16</v>
      </c>
      <c r="AX334" s="5">
        <v>21</v>
      </c>
      <c r="AY334" s="5">
        <v>25</v>
      </c>
      <c r="AZ334" s="5">
        <v>17</v>
      </c>
      <c r="BA334" s="5">
        <v>23</v>
      </c>
      <c r="BB334" s="5">
        <v>36</v>
      </c>
      <c r="BC334" s="5">
        <v>22</v>
      </c>
      <c r="BD334" s="5">
        <v>11</v>
      </c>
      <c r="BE334" s="5">
        <v>15</v>
      </c>
      <c r="BF334" s="5">
        <v>28</v>
      </c>
      <c r="BG334" s="5">
        <v>21</v>
      </c>
      <c r="BH334" s="5">
        <v>37</v>
      </c>
      <c r="BI334" s="5">
        <v>24</v>
      </c>
      <c r="BJ334" s="5">
        <v>33</v>
      </c>
      <c r="BK334" s="5">
        <v>21</v>
      </c>
      <c r="BL334" s="5">
        <v>29</v>
      </c>
      <c r="BM334" s="5">
        <v>26</v>
      </c>
      <c r="BN334" s="5">
        <v>29</v>
      </c>
      <c r="BO334" s="5">
        <v>23</v>
      </c>
      <c r="BP334" s="5">
        <v>42</v>
      </c>
      <c r="BQ334" s="5">
        <v>29</v>
      </c>
      <c r="BR334" s="5">
        <v>48</v>
      </c>
      <c r="BS334" s="5">
        <v>30</v>
      </c>
      <c r="BT334" s="5">
        <v>22</v>
      </c>
      <c r="BU334" s="5">
        <v>22</v>
      </c>
      <c r="BV334" s="5">
        <v>32</v>
      </c>
      <c r="BW334" s="5">
        <v>17</v>
      </c>
      <c r="BX334" s="5">
        <v>25</v>
      </c>
      <c r="BY334" s="5">
        <v>20</v>
      </c>
      <c r="BZ334" s="5">
        <v>14</v>
      </c>
      <c r="CA334" s="5">
        <v>3</v>
      </c>
      <c r="CB334" s="5">
        <v>17</v>
      </c>
      <c r="CC334" s="5">
        <v>22</v>
      </c>
      <c r="CD334" s="5">
        <v>20</v>
      </c>
      <c r="CE334" s="5">
        <v>8</v>
      </c>
      <c r="CF334" s="5">
        <v>29</v>
      </c>
      <c r="CG334" s="5">
        <v>26</v>
      </c>
      <c r="CH334" s="5">
        <v>36</v>
      </c>
      <c r="CI334" s="5">
        <v>18</v>
      </c>
      <c r="CJ334">
        <v>16</v>
      </c>
      <c r="CK334">
        <v>11</v>
      </c>
      <c r="CL334">
        <v>22</v>
      </c>
      <c r="CM334">
        <v>26</v>
      </c>
      <c r="CN334" s="5">
        <v>4</v>
      </c>
    </row>
    <row r="335" spans="1:92" x14ac:dyDescent="0.2">
      <c r="A335" t="s">
        <v>28</v>
      </c>
      <c r="B335" t="s">
        <v>51</v>
      </c>
      <c r="C335">
        <v>280</v>
      </c>
      <c r="D335" s="5">
        <v>3.8</v>
      </c>
      <c r="E335" s="72">
        <v>0</v>
      </c>
      <c r="F335" s="72">
        <f>VLOOKUP(B335,遗传信息!$B:$F,5,FALSE)</f>
        <v>0</v>
      </c>
      <c r="G335" s="72">
        <v>25</v>
      </c>
      <c r="H335" s="5">
        <v>7.2</v>
      </c>
      <c r="I335" s="5">
        <v>6</v>
      </c>
      <c r="J335" s="5">
        <v>1467</v>
      </c>
      <c r="K335" s="72">
        <v>49.390000000000008</v>
      </c>
      <c r="L335" s="5">
        <v>105</v>
      </c>
      <c r="M335" s="5">
        <v>89</v>
      </c>
      <c r="N335" s="5">
        <v>107</v>
      </c>
      <c r="O335" s="5">
        <v>63</v>
      </c>
      <c r="P335" s="5">
        <v>81</v>
      </c>
      <c r="Q335" s="5">
        <v>80</v>
      </c>
      <c r="R335" s="5">
        <v>98</v>
      </c>
      <c r="S335" s="5">
        <v>77</v>
      </c>
      <c r="T335" s="5">
        <v>115</v>
      </c>
      <c r="U335" s="5">
        <v>107</v>
      </c>
      <c r="V335" s="5">
        <v>149</v>
      </c>
      <c r="W335" s="5">
        <v>94</v>
      </c>
      <c r="X335" s="5">
        <v>62</v>
      </c>
      <c r="Y335" s="5">
        <v>60</v>
      </c>
      <c r="Z335" s="5">
        <v>109</v>
      </c>
      <c r="AA335" s="5">
        <v>58</v>
      </c>
      <c r="AB335" s="5">
        <v>21</v>
      </c>
      <c r="AC335" s="5">
        <v>26</v>
      </c>
      <c r="AD335" s="5">
        <v>35</v>
      </c>
      <c r="AE335" s="5">
        <v>22</v>
      </c>
      <c r="AF335" s="5">
        <v>17</v>
      </c>
      <c r="AG335" s="5">
        <v>23</v>
      </c>
      <c r="AH335" s="5">
        <v>28</v>
      </c>
      <c r="AI335" s="5">
        <v>21</v>
      </c>
      <c r="AJ335" s="5">
        <v>27</v>
      </c>
      <c r="AK335" s="5">
        <v>28</v>
      </c>
      <c r="AL335" s="5">
        <v>28</v>
      </c>
      <c r="AM335" s="5">
        <v>23</v>
      </c>
      <c r="AN335" s="5">
        <v>13</v>
      </c>
      <c r="AO335" s="5">
        <v>12</v>
      </c>
      <c r="AP335" s="5">
        <v>27</v>
      </c>
      <c r="AQ335" s="5">
        <v>11</v>
      </c>
      <c r="AR335" s="5">
        <v>22</v>
      </c>
      <c r="AS335" s="5">
        <v>19</v>
      </c>
      <c r="AT335" s="5">
        <v>24</v>
      </c>
      <c r="AU335" s="5">
        <v>16</v>
      </c>
      <c r="AV335" s="5">
        <v>18</v>
      </c>
      <c r="AW335" s="5">
        <v>16</v>
      </c>
      <c r="AX335" s="5">
        <v>21</v>
      </c>
      <c r="AY335" s="5">
        <v>25</v>
      </c>
      <c r="AZ335" s="5">
        <v>17</v>
      </c>
      <c r="BA335" s="5">
        <v>23</v>
      </c>
      <c r="BB335" s="5">
        <v>36</v>
      </c>
      <c r="BC335" s="5">
        <v>22</v>
      </c>
      <c r="BD335" s="5">
        <v>11</v>
      </c>
      <c r="BE335" s="5">
        <v>15</v>
      </c>
      <c r="BF335" s="5">
        <v>28</v>
      </c>
      <c r="BG335" s="5">
        <v>21</v>
      </c>
      <c r="BH335" s="5">
        <v>37</v>
      </c>
      <c r="BI335" s="5">
        <v>24</v>
      </c>
      <c r="BJ335" s="5">
        <v>33</v>
      </c>
      <c r="BK335" s="5">
        <v>21</v>
      </c>
      <c r="BL335" s="5">
        <v>29</v>
      </c>
      <c r="BM335" s="5">
        <v>26</v>
      </c>
      <c r="BN335" s="5">
        <v>29</v>
      </c>
      <c r="BO335" s="5">
        <v>23</v>
      </c>
      <c r="BP335" s="5">
        <v>42</v>
      </c>
      <c r="BQ335" s="5">
        <v>29</v>
      </c>
      <c r="BR335" s="5">
        <v>48</v>
      </c>
      <c r="BS335" s="5">
        <v>30</v>
      </c>
      <c r="BT335" s="5">
        <v>22</v>
      </c>
      <c r="BU335" s="5">
        <v>22</v>
      </c>
      <c r="BV335" s="5">
        <v>32</v>
      </c>
      <c r="BW335" s="5">
        <v>17</v>
      </c>
      <c r="BX335" s="5">
        <v>25</v>
      </c>
      <c r="BY335" s="5">
        <v>20</v>
      </c>
      <c r="BZ335" s="5">
        <v>14</v>
      </c>
      <c r="CA335" s="5">
        <v>3</v>
      </c>
      <c r="CB335" s="5">
        <v>17</v>
      </c>
      <c r="CC335" s="5">
        <v>22</v>
      </c>
      <c r="CD335" s="5">
        <v>20</v>
      </c>
      <c r="CE335" s="5">
        <v>8</v>
      </c>
      <c r="CF335" s="5">
        <v>29</v>
      </c>
      <c r="CG335" s="5">
        <v>26</v>
      </c>
      <c r="CH335" s="5">
        <v>36</v>
      </c>
      <c r="CI335" s="5">
        <v>18</v>
      </c>
      <c r="CJ335">
        <v>16</v>
      </c>
      <c r="CK335">
        <v>11</v>
      </c>
      <c r="CL335">
        <v>22</v>
      </c>
      <c r="CM335">
        <v>26</v>
      </c>
      <c r="CN335" s="5">
        <v>1</v>
      </c>
    </row>
    <row r="336" spans="1:92" x14ac:dyDescent="0.2">
      <c r="A336" t="s">
        <v>28</v>
      </c>
      <c r="B336" t="s">
        <v>51</v>
      </c>
      <c r="C336">
        <v>280</v>
      </c>
      <c r="D336" s="5">
        <v>5.6</v>
      </c>
      <c r="E336" s="72">
        <v>0</v>
      </c>
      <c r="F336" s="72">
        <f>VLOOKUP(B336,遗传信息!$B:$F,5,FALSE)</f>
        <v>0</v>
      </c>
      <c r="G336" s="72">
        <v>25</v>
      </c>
      <c r="H336" s="5">
        <v>7.2</v>
      </c>
      <c r="I336" s="5">
        <v>6</v>
      </c>
      <c r="J336" s="5">
        <v>1467</v>
      </c>
      <c r="K336" s="72">
        <v>49.390000000000008</v>
      </c>
      <c r="L336" s="5">
        <v>105</v>
      </c>
      <c r="M336" s="5">
        <v>89</v>
      </c>
      <c r="N336" s="5">
        <v>107</v>
      </c>
      <c r="O336" s="5">
        <v>63</v>
      </c>
      <c r="P336" s="5">
        <v>81</v>
      </c>
      <c r="Q336" s="5">
        <v>80</v>
      </c>
      <c r="R336" s="5">
        <v>98</v>
      </c>
      <c r="S336" s="5">
        <v>77</v>
      </c>
      <c r="T336" s="5">
        <v>115</v>
      </c>
      <c r="U336" s="5">
        <v>107</v>
      </c>
      <c r="V336" s="5">
        <v>149</v>
      </c>
      <c r="W336" s="5">
        <v>94</v>
      </c>
      <c r="X336" s="5">
        <v>62</v>
      </c>
      <c r="Y336" s="5">
        <v>60</v>
      </c>
      <c r="Z336" s="5">
        <v>109</v>
      </c>
      <c r="AA336" s="5">
        <v>58</v>
      </c>
      <c r="AB336" s="5">
        <v>21</v>
      </c>
      <c r="AC336" s="5">
        <v>26</v>
      </c>
      <c r="AD336" s="5">
        <v>35</v>
      </c>
      <c r="AE336" s="5">
        <v>22</v>
      </c>
      <c r="AF336" s="5">
        <v>17</v>
      </c>
      <c r="AG336" s="5">
        <v>23</v>
      </c>
      <c r="AH336" s="5">
        <v>28</v>
      </c>
      <c r="AI336" s="5">
        <v>21</v>
      </c>
      <c r="AJ336" s="5">
        <v>27</v>
      </c>
      <c r="AK336" s="5">
        <v>28</v>
      </c>
      <c r="AL336" s="5">
        <v>28</v>
      </c>
      <c r="AM336" s="5">
        <v>23</v>
      </c>
      <c r="AN336" s="5">
        <v>13</v>
      </c>
      <c r="AO336" s="5">
        <v>12</v>
      </c>
      <c r="AP336" s="5">
        <v>27</v>
      </c>
      <c r="AQ336" s="5">
        <v>11</v>
      </c>
      <c r="AR336" s="5">
        <v>22</v>
      </c>
      <c r="AS336" s="5">
        <v>19</v>
      </c>
      <c r="AT336" s="5">
        <v>24</v>
      </c>
      <c r="AU336" s="5">
        <v>16</v>
      </c>
      <c r="AV336" s="5">
        <v>18</v>
      </c>
      <c r="AW336" s="5">
        <v>16</v>
      </c>
      <c r="AX336" s="5">
        <v>21</v>
      </c>
      <c r="AY336" s="5">
        <v>25</v>
      </c>
      <c r="AZ336" s="5">
        <v>17</v>
      </c>
      <c r="BA336" s="5">
        <v>23</v>
      </c>
      <c r="BB336" s="5">
        <v>36</v>
      </c>
      <c r="BC336" s="5">
        <v>22</v>
      </c>
      <c r="BD336" s="5">
        <v>11</v>
      </c>
      <c r="BE336" s="5">
        <v>15</v>
      </c>
      <c r="BF336" s="5">
        <v>28</v>
      </c>
      <c r="BG336" s="5">
        <v>21</v>
      </c>
      <c r="BH336" s="5">
        <v>37</v>
      </c>
      <c r="BI336" s="5">
        <v>24</v>
      </c>
      <c r="BJ336" s="5">
        <v>33</v>
      </c>
      <c r="BK336" s="5">
        <v>21</v>
      </c>
      <c r="BL336" s="5">
        <v>29</v>
      </c>
      <c r="BM336" s="5">
        <v>26</v>
      </c>
      <c r="BN336" s="5">
        <v>29</v>
      </c>
      <c r="BO336" s="5">
        <v>23</v>
      </c>
      <c r="BP336" s="5">
        <v>42</v>
      </c>
      <c r="BQ336" s="5">
        <v>29</v>
      </c>
      <c r="BR336" s="5">
        <v>48</v>
      </c>
      <c r="BS336" s="5">
        <v>30</v>
      </c>
      <c r="BT336" s="5">
        <v>22</v>
      </c>
      <c r="BU336" s="5">
        <v>22</v>
      </c>
      <c r="BV336" s="5">
        <v>32</v>
      </c>
      <c r="BW336" s="5">
        <v>17</v>
      </c>
      <c r="BX336" s="5">
        <v>25</v>
      </c>
      <c r="BY336" s="5">
        <v>20</v>
      </c>
      <c r="BZ336" s="5">
        <v>14</v>
      </c>
      <c r="CA336" s="5">
        <v>3</v>
      </c>
      <c r="CB336" s="5">
        <v>17</v>
      </c>
      <c r="CC336" s="5">
        <v>22</v>
      </c>
      <c r="CD336" s="5">
        <v>20</v>
      </c>
      <c r="CE336" s="5">
        <v>8</v>
      </c>
      <c r="CF336" s="5">
        <v>29</v>
      </c>
      <c r="CG336" s="5">
        <v>26</v>
      </c>
      <c r="CH336" s="5">
        <v>36</v>
      </c>
      <c r="CI336" s="5">
        <v>18</v>
      </c>
      <c r="CJ336">
        <v>16</v>
      </c>
      <c r="CK336">
        <v>11</v>
      </c>
      <c r="CL336">
        <v>22</v>
      </c>
      <c r="CM336">
        <v>26</v>
      </c>
      <c r="CN336" s="5">
        <v>2</v>
      </c>
    </row>
    <row r="337" spans="1:92" x14ac:dyDescent="0.2">
      <c r="A337" t="s">
        <v>28</v>
      </c>
      <c r="B337" t="s">
        <v>51</v>
      </c>
      <c r="C337">
        <v>280</v>
      </c>
      <c r="D337" s="5">
        <v>7.3</v>
      </c>
      <c r="E337" s="72">
        <v>0</v>
      </c>
      <c r="F337" s="72">
        <f>VLOOKUP(B337,遗传信息!$B:$F,5,FALSE)</f>
        <v>0</v>
      </c>
      <c r="G337" s="72">
        <v>25</v>
      </c>
      <c r="H337" s="5">
        <v>7.2</v>
      </c>
      <c r="I337" s="5">
        <v>6</v>
      </c>
      <c r="J337" s="5">
        <v>1467</v>
      </c>
      <c r="K337" s="72">
        <v>49.390000000000008</v>
      </c>
      <c r="L337" s="5">
        <v>105</v>
      </c>
      <c r="M337" s="5">
        <v>89</v>
      </c>
      <c r="N337" s="5">
        <v>107</v>
      </c>
      <c r="O337" s="5">
        <v>63</v>
      </c>
      <c r="P337" s="5">
        <v>81</v>
      </c>
      <c r="Q337" s="5">
        <v>80</v>
      </c>
      <c r="R337" s="5">
        <v>98</v>
      </c>
      <c r="S337" s="5">
        <v>77</v>
      </c>
      <c r="T337" s="5">
        <v>115</v>
      </c>
      <c r="U337" s="5">
        <v>107</v>
      </c>
      <c r="V337" s="5">
        <v>149</v>
      </c>
      <c r="W337" s="5">
        <v>94</v>
      </c>
      <c r="X337" s="5">
        <v>62</v>
      </c>
      <c r="Y337" s="5">
        <v>60</v>
      </c>
      <c r="Z337" s="5">
        <v>109</v>
      </c>
      <c r="AA337" s="5">
        <v>58</v>
      </c>
      <c r="AB337" s="5">
        <v>21</v>
      </c>
      <c r="AC337" s="5">
        <v>26</v>
      </c>
      <c r="AD337" s="5">
        <v>35</v>
      </c>
      <c r="AE337" s="5">
        <v>22</v>
      </c>
      <c r="AF337" s="5">
        <v>17</v>
      </c>
      <c r="AG337" s="5">
        <v>23</v>
      </c>
      <c r="AH337" s="5">
        <v>28</v>
      </c>
      <c r="AI337" s="5">
        <v>21</v>
      </c>
      <c r="AJ337" s="5">
        <v>27</v>
      </c>
      <c r="AK337" s="5">
        <v>28</v>
      </c>
      <c r="AL337" s="5">
        <v>28</v>
      </c>
      <c r="AM337" s="5">
        <v>23</v>
      </c>
      <c r="AN337" s="5">
        <v>13</v>
      </c>
      <c r="AO337" s="5">
        <v>12</v>
      </c>
      <c r="AP337" s="5">
        <v>27</v>
      </c>
      <c r="AQ337" s="5">
        <v>11</v>
      </c>
      <c r="AR337" s="5">
        <v>22</v>
      </c>
      <c r="AS337" s="5">
        <v>19</v>
      </c>
      <c r="AT337" s="5">
        <v>24</v>
      </c>
      <c r="AU337" s="5">
        <v>16</v>
      </c>
      <c r="AV337" s="5">
        <v>18</v>
      </c>
      <c r="AW337" s="5">
        <v>16</v>
      </c>
      <c r="AX337" s="5">
        <v>21</v>
      </c>
      <c r="AY337" s="5">
        <v>25</v>
      </c>
      <c r="AZ337" s="5">
        <v>17</v>
      </c>
      <c r="BA337" s="5">
        <v>23</v>
      </c>
      <c r="BB337" s="5">
        <v>36</v>
      </c>
      <c r="BC337" s="5">
        <v>22</v>
      </c>
      <c r="BD337" s="5">
        <v>11</v>
      </c>
      <c r="BE337" s="5">
        <v>15</v>
      </c>
      <c r="BF337" s="5">
        <v>28</v>
      </c>
      <c r="BG337" s="5">
        <v>21</v>
      </c>
      <c r="BH337" s="5">
        <v>37</v>
      </c>
      <c r="BI337" s="5">
        <v>24</v>
      </c>
      <c r="BJ337" s="5">
        <v>33</v>
      </c>
      <c r="BK337" s="5">
        <v>21</v>
      </c>
      <c r="BL337" s="5">
        <v>29</v>
      </c>
      <c r="BM337" s="5">
        <v>26</v>
      </c>
      <c r="BN337" s="5">
        <v>29</v>
      </c>
      <c r="BO337" s="5">
        <v>23</v>
      </c>
      <c r="BP337" s="5">
        <v>42</v>
      </c>
      <c r="BQ337" s="5">
        <v>29</v>
      </c>
      <c r="BR337" s="5">
        <v>48</v>
      </c>
      <c r="BS337" s="5">
        <v>30</v>
      </c>
      <c r="BT337" s="5">
        <v>22</v>
      </c>
      <c r="BU337" s="5">
        <v>22</v>
      </c>
      <c r="BV337" s="5">
        <v>32</v>
      </c>
      <c r="BW337" s="5">
        <v>17</v>
      </c>
      <c r="BX337" s="5">
        <v>25</v>
      </c>
      <c r="BY337" s="5">
        <v>20</v>
      </c>
      <c r="BZ337" s="5">
        <v>14</v>
      </c>
      <c r="CA337" s="5">
        <v>3</v>
      </c>
      <c r="CB337" s="5">
        <v>17</v>
      </c>
      <c r="CC337" s="5">
        <v>22</v>
      </c>
      <c r="CD337" s="5">
        <v>20</v>
      </c>
      <c r="CE337" s="5">
        <v>8</v>
      </c>
      <c r="CF337" s="5">
        <v>29</v>
      </c>
      <c r="CG337" s="5">
        <v>26</v>
      </c>
      <c r="CH337" s="5">
        <v>36</v>
      </c>
      <c r="CI337" s="5">
        <v>18</v>
      </c>
      <c r="CJ337">
        <v>16</v>
      </c>
      <c r="CK337">
        <v>11</v>
      </c>
      <c r="CL337">
        <v>22</v>
      </c>
      <c r="CM337">
        <v>26</v>
      </c>
      <c r="CN337" s="5">
        <v>3</v>
      </c>
    </row>
    <row r="338" spans="1:92" x14ac:dyDescent="0.2">
      <c r="A338" t="s">
        <v>28</v>
      </c>
      <c r="B338" t="s">
        <v>51</v>
      </c>
      <c r="C338">
        <v>280</v>
      </c>
      <c r="D338" s="5">
        <v>9.1</v>
      </c>
      <c r="E338" s="72">
        <v>0</v>
      </c>
      <c r="F338" s="72">
        <f>VLOOKUP(B338,遗传信息!$B:$F,5,FALSE)</f>
        <v>0</v>
      </c>
      <c r="G338" s="72">
        <v>25</v>
      </c>
      <c r="H338" s="5">
        <v>7.2</v>
      </c>
      <c r="I338" s="5">
        <v>6</v>
      </c>
      <c r="J338" s="5">
        <v>1467</v>
      </c>
      <c r="K338" s="72">
        <v>49.390000000000008</v>
      </c>
      <c r="L338" s="5">
        <v>105</v>
      </c>
      <c r="M338" s="5">
        <v>89</v>
      </c>
      <c r="N338" s="5">
        <v>107</v>
      </c>
      <c r="O338" s="5">
        <v>63</v>
      </c>
      <c r="P338" s="5">
        <v>81</v>
      </c>
      <c r="Q338" s="5">
        <v>80</v>
      </c>
      <c r="R338" s="5">
        <v>98</v>
      </c>
      <c r="S338" s="5">
        <v>77</v>
      </c>
      <c r="T338" s="5">
        <v>115</v>
      </c>
      <c r="U338" s="5">
        <v>107</v>
      </c>
      <c r="V338" s="5">
        <v>149</v>
      </c>
      <c r="W338" s="5">
        <v>94</v>
      </c>
      <c r="X338" s="5">
        <v>62</v>
      </c>
      <c r="Y338" s="5">
        <v>60</v>
      </c>
      <c r="Z338" s="5">
        <v>109</v>
      </c>
      <c r="AA338" s="5">
        <v>58</v>
      </c>
      <c r="AB338" s="5">
        <v>21</v>
      </c>
      <c r="AC338" s="5">
        <v>26</v>
      </c>
      <c r="AD338" s="5">
        <v>35</v>
      </c>
      <c r="AE338" s="5">
        <v>22</v>
      </c>
      <c r="AF338" s="5">
        <v>17</v>
      </c>
      <c r="AG338" s="5">
        <v>23</v>
      </c>
      <c r="AH338" s="5">
        <v>28</v>
      </c>
      <c r="AI338" s="5">
        <v>21</v>
      </c>
      <c r="AJ338" s="5">
        <v>27</v>
      </c>
      <c r="AK338" s="5">
        <v>28</v>
      </c>
      <c r="AL338" s="5">
        <v>28</v>
      </c>
      <c r="AM338" s="5">
        <v>23</v>
      </c>
      <c r="AN338" s="5">
        <v>13</v>
      </c>
      <c r="AO338" s="5">
        <v>12</v>
      </c>
      <c r="AP338" s="5">
        <v>27</v>
      </c>
      <c r="AQ338" s="5">
        <v>11</v>
      </c>
      <c r="AR338" s="5">
        <v>22</v>
      </c>
      <c r="AS338" s="5">
        <v>19</v>
      </c>
      <c r="AT338" s="5">
        <v>24</v>
      </c>
      <c r="AU338" s="5">
        <v>16</v>
      </c>
      <c r="AV338" s="5">
        <v>18</v>
      </c>
      <c r="AW338" s="5">
        <v>16</v>
      </c>
      <c r="AX338" s="5">
        <v>21</v>
      </c>
      <c r="AY338" s="5">
        <v>25</v>
      </c>
      <c r="AZ338" s="5">
        <v>17</v>
      </c>
      <c r="BA338" s="5">
        <v>23</v>
      </c>
      <c r="BB338" s="5">
        <v>36</v>
      </c>
      <c r="BC338" s="5">
        <v>22</v>
      </c>
      <c r="BD338" s="5">
        <v>11</v>
      </c>
      <c r="BE338" s="5">
        <v>15</v>
      </c>
      <c r="BF338" s="5">
        <v>28</v>
      </c>
      <c r="BG338" s="5">
        <v>21</v>
      </c>
      <c r="BH338" s="5">
        <v>37</v>
      </c>
      <c r="BI338" s="5">
        <v>24</v>
      </c>
      <c r="BJ338" s="5">
        <v>33</v>
      </c>
      <c r="BK338" s="5">
        <v>21</v>
      </c>
      <c r="BL338" s="5">
        <v>29</v>
      </c>
      <c r="BM338" s="5">
        <v>26</v>
      </c>
      <c r="BN338" s="5">
        <v>29</v>
      </c>
      <c r="BO338" s="5">
        <v>23</v>
      </c>
      <c r="BP338" s="5">
        <v>42</v>
      </c>
      <c r="BQ338" s="5">
        <v>29</v>
      </c>
      <c r="BR338" s="5">
        <v>48</v>
      </c>
      <c r="BS338" s="5">
        <v>30</v>
      </c>
      <c r="BT338" s="5">
        <v>22</v>
      </c>
      <c r="BU338" s="5">
        <v>22</v>
      </c>
      <c r="BV338" s="5">
        <v>32</v>
      </c>
      <c r="BW338" s="5">
        <v>17</v>
      </c>
      <c r="BX338" s="5">
        <v>25</v>
      </c>
      <c r="BY338" s="5">
        <v>20</v>
      </c>
      <c r="BZ338" s="5">
        <v>14</v>
      </c>
      <c r="CA338" s="5">
        <v>3</v>
      </c>
      <c r="CB338" s="5">
        <v>17</v>
      </c>
      <c r="CC338" s="5">
        <v>22</v>
      </c>
      <c r="CD338" s="5">
        <v>20</v>
      </c>
      <c r="CE338" s="5">
        <v>8</v>
      </c>
      <c r="CF338" s="5">
        <v>29</v>
      </c>
      <c r="CG338" s="5">
        <v>26</v>
      </c>
      <c r="CH338" s="5">
        <v>36</v>
      </c>
      <c r="CI338" s="5">
        <v>18</v>
      </c>
      <c r="CJ338">
        <v>16</v>
      </c>
      <c r="CK338">
        <v>11</v>
      </c>
      <c r="CL338">
        <v>22</v>
      </c>
      <c r="CM338">
        <v>26</v>
      </c>
      <c r="CN338" s="5">
        <v>4</v>
      </c>
    </row>
    <row r="339" spans="1:92" x14ac:dyDescent="0.2">
      <c r="A339" t="s">
        <v>28</v>
      </c>
      <c r="B339" t="s">
        <v>51</v>
      </c>
      <c r="C339">
        <v>300</v>
      </c>
      <c r="D339" s="5">
        <v>41.2</v>
      </c>
      <c r="E339" s="72">
        <v>0</v>
      </c>
      <c r="F339" s="72">
        <f>VLOOKUP(B339,遗传信息!$B:$F,5,FALSE)</f>
        <v>0</v>
      </c>
      <c r="G339" s="72">
        <v>25</v>
      </c>
      <c r="H339" s="5">
        <v>7.2</v>
      </c>
      <c r="I339" s="5">
        <v>6</v>
      </c>
      <c r="J339" s="5">
        <v>1467</v>
      </c>
      <c r="K339" s="72">
        <v>49.390000000000008</v>
      </c>
      <c r="L339" s="5">
        <v>105</v>
      </c>
      <c r="M339" s="5">
        <v>89</v>
      </c>
      <c r="N339" s="5">
        <v>107</v>
      </c>
      <c r="O339" s="5">
        <v>63</v>
      </c>
      <c r="P339" s="5">
        <v>81</v>
      </c>
      <c r="Q339" s="5">
        <v>80</v>
      </c>
      <c r="R339" s="5">
        <v>98</v>
      </c>
      <c r="S339" s="5">
        <v>77</v>
      </c>
      <c r="T339" s="5">
        <v>115</v>
      </c>
      <c r="U339" s="5">
        <v>107</v>
      </c>
      <c r="V339" s="5">
        <v>149</v>
      </c>
      <c r="W339" s="5">
        <v>94</v>
      </c>
      <c r="X339" s="5">
        <v>62</v>
      </c>
      <c r="Y339" s="5">
        <v>60</v>
      </c>
      <c r="Z339" s="5">
        <v>109</v>
      </c>
      <c r="AA339" s="5">
        <v>58</v>
      </c>
      <c r="AB339" s="5">
        <v>21</v>
      </c>
      <c r="AC339" s="5">
        <v>26</v>
      </c>
      <c r="AD339" s="5">
        <v>35</v>
      </c>
      <c r="AE339" s="5">
        <v>22</v>
      </c>
      <c r="AF339" s="5">
        <v>17</v>
      </c>
      <c r="AG339" s="5">
        <v>23</v>
      </c>
      <c r="AH339" s="5">
        <v>28</v>
      </c>
      <c r="AI339" s="5">
        <v>21</v>
      </c>
      <c r="AJ339" s="5">
        <v>27</v>
      </c>
      <c r="AK339" s="5">
        <v>28</v>
      </c>
      <c r="AL339" s="5">
        <v>28</v>
      </c>
      <c r="AM339" s="5">
        <v>23</v>
      </c>
      <c r="AN339" s="5">
        <v>13</v>
      </c>
      <c r="AO339" s="5">
        <v>12</v>
      </c>
      <c r="AP339" s="5">
        <v>27</v>
      </c>
      <c r="AQ339" s="5">
        <v>11</v>
      </c>
      <c r="AR339" s="5">
        <v>22</v>
      </c>
      <c r="AS339" s="5">
        <v>19</v>
      </c>
      <c r="AT339" s="5">
        <v>24</v>
      </c>
      <c r="AU339" s="5">
        <v>16</v>
      </c>
      <c r="AV339" s="5">
        <v>18</v>
      </c>
      <c r="AW339" s="5">
        <v>16</v>
      </c>
      <c r="AX339" s="5">
        <v>21</v>
      </c>
      <c r="AY339" s="5">
        <v>25</v>
      </c>
      <c r="AZ339" s="5">
        <v>17</v>
      </c>
      <c r="BA339" s="5">
        <v>23</v>
      </c>
      <c r="BB339" s="5">
        <v>36</v>
      </c>
      <c r="BC339" s="5">
        <v>22</v>
      </c>
      <c r="BD339" s="5">
        <v>11</v>
      </c>
      <c r="BE339" s="5">
        <v>15</v>
      </c>
      <c r="BF339" s="5">
        <v>28</v>
      </c>
      <c r="BG339" s="5">
        <v>21</v>
      </c>
      <c r="BH339" s="5">
        <v>37</v>
      </c>
      <c r="BI339" s="5">
        <v>24</v>
      </c>
      <c r="BJ339" s="5">
        <v>33</v>
      </c>
      <c r="BK339" s="5">
        <v>21</v>
      </c>
      <c r="BL339" s="5">
        <v>29</v>
      </c>
      <c r="BM339" s="5">
        <v>26</v>
      </c>
      <c r="BN339" s="5">
        <v>29</v>
      </c>
      <c r="BO339" s="5">
        <v>23</v>
      </c>
      <c r="BP339" s="5">
        <v>42</v>
      </c>
      <c r="BQ339" s="5">
        <v>29</v>
      </c>
      <c r="BR339" s="5">
        <v>48</v>
      </c>
      <c r="BS339" s="5">
        <v>30</v>
      </c>
      <c r="BT339" s="5">
        <v>22</v>
      </c>
      <c r="BU339" s="5">
        <v>22</v>
      </c>
      <c r="BV339" s="5">
        <v>32</v>
      </c>
      <c r="BW339" s="5">
        <v>17</v>
      </c>
      <c r="BX339" s="5">
        <v>25</v>
      </c>
      <c r="BY339" s="5">
        <v>20</v>
      </c>
      <c r="BZ339" s="5">
        <v>14</v>
      </c>
      <c r="CA339" s="5">
        <v>3</v>
      </c>
      <c r="CB339" s="5">
        <v>17</v>
      </c>
      <c r="CC339" s="5">
        <v>22</v>
      </c>
      <c r="CD339" s="5">
        <v>20</v>
      </c>
      <c r="CE339" s="5">
        <v>8</v>
      </c>
      <c r="CF339" s="5">
        <v>29</v>
      </c>
      <c r="CG339" s="5">
        <v>26</v>
      </c>
      <c r="CH339" s="5">
        <v>36</v>
      </c>
      <c r="CI339" s="5">
        <v>18</v>
      </c>
      <c r="CJ339">
        <v>16</v>
      </c>
      <c r="CK339">
        <v>11</v>
      </c>
      <c r="CL339">
        <v>22</v>
      </c>
      <c r="CM339">
        <v>26</v>
      </c>
      <c r="CN339" s="5">
        <v>1</v>
      </c>
    </row>
    <row r="340" spans="1:92" x14ac:dyDescent="0.2">
      <c r="A340" t="s">
        <v>28</v>
      </c>
      <c r="B340" t="s">
        <v>51</v>
      </c>
      <c r="C340">
        <v>300</v>
      </c>
      <c r="D340" s="5">
        <v>56.1</v>
      </c>
      <c r="E340" s="72">
        <v>0</v>
      </c>
      <c r="F340" s="72">
        <f>VLOOKUP(B340,遗传信息!$B:$F,5,FALSE)</f>
        <v>0</v>
      </c>
      <c r="G340" s="72">
        <v>25</v>
      </c>
      <c r="H340" s="5">
        <v>7.2</v>
      </c>
      <c r="I340" s="5">
        <v>6</v>
      </c>
      <c r="J340" s="5">
        <v>1467</v>
      </c>
      <c r="K340" s="72">
        <v>49.390000000000008</v>
      </c>
      <c r="L340" s="5">
        <v>105</v>
      </c>
      <c r="M340" s="5">
        <v>89</v>
      </c>
      <c r="N340" s="5">
        <v>107</v>
      </c>
      <c r="O340" s="5">
        <v>63</v>
      </c>
      <c r="P340" s="5">
        <v>81</v>
      </c>
      <c r="Q340" s="5">
        <v>80</v>
      </c>
      <c r="R340" s="5">
        <v>98</v>
      </c>
      <c r="S340" s="5">
        <v>77</v>
      </c>
      <c r="T340" s="5">
        <v>115</v>
      </c>
      <c r="U340" s="5">
        <v>107</v>
      </c>
      <c r="V340" s="5">
        <v>149</v>
      </c>
      <c r="W340" s="5">
        <v>94</v>
      </c>
      <c r="X340" s="5">
        <v>62</v>
      </c>
      <c r="Y340" s="5">
        <v>60</v>
      </c>
      <c r="Z340" s="5">
        <v>109</v>
      </c>
      <c r="AA340" s="5">
        <v>58</v>
      </c>
      <c r="AB340" s="5">
        <v>21</v>
      </c>
      <c r="AC340" s="5">
        <v>26</v>
      </c>
      <c r="AD340" s="5">
        <v>35</v>
      </c>
      <c r="AE340" s="5">
        <v>22</v>
      </c>
      <c r="AF340" s="5">
        <v>17</v>
      </c>
      <c r="AG340" s="5">
        <v>23</v>
      </c>
      <c r="AH340" s="5">
        <v>28</v>
      </c>
      <c r="AI340" s="5">
        <v>21</v>
      </c>
      <c r="AJ340" s="5">
        <v>27</v>
      </c>
      <c r="AK340" s="5">
        <v>28</v>
      </c>
      <c r="AL340" s="5">
        <v>28</v>
      </c>
      <c r="AM340" s="5">
        <v>23</v>
      </c>
      <c r="AN340" s="5">
        <v>13</v>
      </c>
      <c r="AO340" s="5">
        <v>12</v>
      </c>
      <c r="AP340" s="5">
        <v>27</v>
      </c>
      <c r="AQ340" s="5">
        <v>11</v>
      </c>
      <c r="AR340" s="5">
        <v>22</v>
      </c>
      <c r="AS340" s="5">
        <v>19</v>
      </c>
      <c r="AT340" s="5">
        <v>24</v>
      </c>
      <c r="AU340" s="5">
        <v>16</v>
      </c>
      <c r="AV340" s="5">
        <v>18</v>
      </c>
      <c r="AW340" s="5">
        <v>16</v>
      </c>
      <c r="AX340" s="5">
        <v>21</v>
      </c>
      <c r="AY340" s="5">
        <v>25</v>
      </c>
      <c r="AZ340" s="5">
        <v>17</v>
      </c>
      <c r="BA340" s="5">
        <v>23</v>
      </c>
      <c r="BB340" s="5">
        <v>36</v>
      </c>
      <c r="BC340" s="5">
        <v>22</v>
      </c>
      <c r="BD340" s="5">
        <v>11</v>
      </c>
      <c r="BE340" s="5">
        <v>15</v>
      </c>
      <c r="BF340" s="5">
        <v>28</v>
      </c>
      <c r="BG340" s="5">
        <v>21</v>
      </c>
      <c r="BH340" s="5">
        <v>37</v>
      </c>
      <c r="BI340" s="5">
        <v>24</v>
      </c>
      <c r="BJ340" s="5">
        <v>33</v>
      </c>
      <c r="BK340" s="5">
        <v>21</v>
      </c>
      <c r="BL340" s="5">
        <v>29</v>
      </c>
      <c r="BM340" s="5">
        <v>26</v>
      </c>
      <c r="BN340" s="5">
        <v>29</v>
      </c>
      <c r="BO340" s="5">
        <v>23</v>
      </c>
      <c r="BP340" s="5">
        <v>42</v>
      </c>
      <c r="BQ340" s="5">
        <v>29</v>
      </c>
      <c r="BR340" s="5">
        <v>48</v>
      </c>
      <c r="BS340" s="5">
        <v>30</v>
      </c>
      <c r="BT340" s="5">
        <v>22</v>
      </c>
      <c r="BU340" s="5">
        <v>22</v>
      </c>
      <c r="BV340" s="5">
        <v>32</v>
      </c>
      <c r="BW340" s="5">
        <v>17</v>
      </c>
      <c r="BX340" s="5">
        <v>25</v>
      </c>
      <c r="BY340" s="5">
        <v>20</v>
      </c>
      <c r="BZ340" s="5">
        <v>14</v>
      </c>
      <c r="CA340" s="5">
        <v>3</v>
      </c>
      <c r="CB340" s="5">
        <v>17</v>
      </c>
      <c r="CC340" s="5">
        <v>22</v>
      </c>
      <c r="CD340" s="5">
        <v>20</v>
      </c>
      <c r="CE340" s="5">
        <v>8</v>
      </c>
      <c r="CF340" s="5">
        <v>29</v>
      </c>
      <c r="CG340" s="5">
        <v>26</v>
      </c>
      <c r="CH340" s="5">
        <v>36</v>
      </c>
      <c r="CI340" s="5">
        <v>18</v>
      </c>
      <c r="CJ340">
        <v>16</v>
      </c>
      <c r="CK340">
        <v>11</v>
      </c>
      <c r="CL340">
        <v>22</v>
      </c>
      <c r="CM340">
        <v>26</v>
      </c>
      <c r="CN340" s="5">
        <v>2</v>
      </c>
    </row>
    <row r="341" spans="1:92" x14ac:dyDescent="0.2">
      <c r="A341" t="s">
        <v>28</v>
      </c>
      <c r="B341" t="s">
        <v>51</v>
      </c>
      <c r="C341">
        <v>300</v>
      </c>
      <c r="D341" s="5">
        <v>71.099999999999994</v>
      </c>
      <c r="E341" s="72">
        <v>0</v>
      </c>
      <c r="F341" s="72">
        <f>VLOOKUP(B341,遗传信息!$B:$F,5,FALSE)</f>
        <v>0</v>
      </c>
      <c r="G341" s="72">
        <v>25</v>
      </c>
      <c r="H341" s="5">
        <v>7.2</v>
      </c>
      <c r="I341" s="5">
        <v>6</v>
      </c>
      <c r="J341" s="5">
        <v>1467</v>
      </c>
      <c r="K341" s="72">
        <v>49.390000000000008</v>
      </c>
      <c r="L341" s="5">
        <v>105</v>
      </c>
      <c r="M341" s="5">
        <v>89</v>
      </c>
      <c r="N341" s="5">
        <v>107</v>
      </c>
      <c r="O341" s="5">
        <v>63</v>
      </c>
      <c r="P341" s="5">
        <v>81</v>
      </c>
      <c r="Q341" s="5">
        <v>80</v>
      </c>
      <c r="R341" s="5">
        <v>98</v>
      </c>
      <c r="S341" s="5">
        <v>77</v>
      </c>
      <c r="T341" s="5">
        <v>115</v>
      </c>
      <c r="U341" s="5">
        <v>107</v>
      </c>
      <c r="V341" s="5">
        <v>149</v>
      </c>
      <c r="W341" s="5">
        <v>94</v>
      </c>
      <c r="X341" s="5">
        <v>62</v>
      </c>
      <c r="Y341" s="5">
        <v>60</v>
      </c>
      <c r="Z341" s="5">
        <v>109</v>
      </c>
      <c r="AA341" s="5">
        <v>58</v>
      </c>
      <c r="AB341" s="5">
        <v>21</v>
      </c>
      <c r="AC341" s="5">
        <v>26</v>
      </c>
      <c r="AD341" s="5">
        <v>35</v>
      </c>
      <c r="AE341" s="5">
        <v>22</v>
      </c>
      <c r="AF341" s="5">
        <v>17</v>
      </c>
      <c r="AG341" s="5">
        <v>23</v>
      </c>
      <c r="AH341" s="5">
        <v>28</v>
      </c>
      <c r="AI341" s="5">
        <v>21</v>
      </c>
      <c r="AJ341" s="5">
        <v>27</v>
      </c>
      <c r="AK341" s="5">
        <v>28</v>
      </c>
      <c r="AL341" s="5">
        <v>28</v>
      </c>
      <c r="AM341" s="5">
        <v>23</v>
      </c>
      <c r="AN341" s="5">
        <v>13</v>
      </c>
      <c r="AO341" s="5">
        <v>12</v>
      </c>
      <c r="AP341" s="5">
        <v>27</v>
      </c>
      <c r="AQ341" s="5">
        <v>11</v>
      </c>
      <c r="AR341" s="5">
        <v>22</v>
      </c>
      <c r="AS341" s="5">
        <v>19</v>
      </c>
      <c r="AT341" s="5">
        <v>24</v>
      </c>
      <c r="AU341" s="5">
        <v>16</v>
      </c>
      <c r="AV341" s="5">
        <v>18</v>
      </c>
      <c r="AW341" s="5">
        <v>16</v>
      </c>
      <c r="AX341" s="5">
        <v>21</v>
      </c>
      <c r="AY341" s="5">
        <v>25</v>
      </c>
      <c r="AZ341" s="5">
        <v>17</v>
      </c>
      <c r="BA341" s="5">
        <v>23</v>
      </c>
      <c r="BB341" s="5">
        <v>36</v>
      </c>
      <c r="BC341" s="5">
        <v>22</v>
      </c>
      <c r="BD341" s="5">
        <v>11</v>
      </c>
      <c r="BE341" s="5">
        <v>15</v>
      </c>
      <c r="BF341" s="5">
        <v>28</v>
      </c>
      <c r="BG341" s="5">
        <v>21</v>
      </c>
      <c r="BH341" s="5">
        <v>37</v>
      </c>
      <c r="BI341" s="5">
        <v>24</v>
      </c>
      <c r="BJ341" s="5">
        <v>33</v>
      </c>
      <c r="BK341" s="5">
        <v>21</v>
      </c>
      <c r="BL341" s="5">
        <v>29</v>
      </c>
      <c r="BM341" s="5">
        <v>26</v>
      </c>
      <c r="BN341" s="5">
        <v>29</v>
      </c>
      <c r="BO341" s="5">
        <v>23</v>
      </c>
      <c r="BP341" s="5">
        <v>42</v>
      </c>
      <c r="BQ341" s="5">
        <v>29</v>
      </c>
      <c r="BR341" s="5">
        <v>48</v>
      </c>
      <c r="BS341" s="5">
        <v>30</v>
      </c>
      <c r="BT341" s="5">
        <v>22</v>
      </c>
      <c r="BU341" s="5">
        <v>22</v>
      </c>
      <c r="BV341" s="5">
        <v>32</v>
      </c>
      <c r="BW341" s="5">
        <v>17</v>
      </c>
      <c r="BX341" s="5">
        <v>25</v>
      </c>
      <c r="BY341" s="5">
        <v>20</v>
      </c>
      <c r="BZ341" s="5">
        <v>14</v>
      </c>
      <c r="CA341" s="5">
        <v>3</v>
      </c>
      <c r="CB341" s="5">
        <v>17</v>
      </c>
      <c r="CC341" s="5">
        <v>22</v>
      </c>
      <c r="CD341" s="5">
        <v>20</v>
      </c>
      <c r="CE341" s="5">
        <v>8</v>
      </c>
      <c r="CF341" s="5">
        <v>29</v>
      </c>
      <c r="CG341" s="5">
        <v>26</v>
      </c>
      <c r="CH341" s="5">
        <v>36</v>
      </c>
      <c r="CI341" s="5">
        <v>18</v>
      </c>
      <c r="CJ341">
        <v>16</v>
      </c>
      <c r="CK341">
        <v>11</v>
      </c>
      <c r="CL341">
        <v>22</v>
      </c>
      <c r="CM341">
        <v>26</v>
      </c>
      <c r="CN341" s="5">
        <v>3</v>
      </c>
    </row>
    <row r="342" spans="1:92" x14ac:dyDescent="0.2">
      <c r="A342" t="s">
        <v>28</v>
      </c>
      <c r="B342" t="s">
        <v>51</v>
      </c>
      <c r="C342">
        <v>300</v>
      </c>
      <c r="D342" s="5">
        <v>86.1</v>
      </c>
      <c r="E342" s="72">
        <v>0</v>
      </c>
      <c r="F342" s="72">
        <f>VLOOKUP(B342,遗传信息!$B:$F,5,FALSE)</f>
        <v>0</v>
      </c>
      <c r="G342" s="72">
        <v>25</v>
      </c>
      <c r="H342" s="5">
        <v>7.2</v>
      </c>
      <c r="I342" s="5">
        <v>6</v>
      </c>
      <c r="J342" s="5">
        <v>1467</v>
      </c>
      <c r="K342" s="72">
        <v>49.390000000000008</v>
      </c>
      <c r="L342" s="5">
        <v>105</v>
      </c>
      <c r="M342" s="5">
        <v>89</v>
      </c>
      <c r="N342" s="5">
        <v>107</v>
      </c>
      <c r="O342" s="5">
        <v>63</v>
      </c>
      <c r="P342" s="5">
        <v>81</v>
      </c>
      <c r="Q342" s="5">
        <v>80</v>
      </c>
      <c r="R342" s="5">
        <v>98</v>
      </c>
      <c r="S342" s="5">
        <v>77</v>
      </c>
      <c r="T342" s="5">
        <v>115</v>
      </c>
      <c r="U342" s="5">
        <v>107</v>
      </c>
      <c r="V342" s="5">
        <v>149</v>
      </c>
      <c r="W342" s="5">
        <v>94</v>
      </c>
      <c r="X342" s="5">
        <v>62</v>
      </c>
      <c r="Y342" s="5">
        <v>60</v>
      </c>
      <c r="Z342" s="5">
        <v>109</v>
      </c>
      <c r="AA342" s="5">
        <v>58</v>
      </c>
      <c r="AB342" s="5">
        <v>21</v>
      </c>
      <c r="AC342" s="5">
        <v>26</v>
      </c>
      <c r="AD342" s="5">
        <v>35</v>
      </c>
      <c r="AE342" s="5">
        <v>22</v>
      </c>
      <c r="AF342" s="5">
        <v>17</v>
      </c>
      <c r="AG342" s="5">
        <v>23</v>
      </c>
      <c r="AH342" s="5">
        <v>28</v>
      </c>
      <c r="AI342" s="5">
        <v>21</v>
      </c>
      <c r="AJ342" s="5">
        <v>27</v>
      </c>
      <c r="AK342" s="5">
        <v>28</v>
      </c>
      <c r="AL342" s="5">
        <v>28</v>
      </c>
      <c r="AM342" s="5">
        <v>23</v>
      </c>
      <c r="AN342" s="5">
        <v>13</v>
      </c>
      <c r="AO342" s="5">
        <v>12</v>
      </c>
      <c r="AP342" s="5">
        <v>27</v>
      </c>
      <c r="AQ342" s="5">
        <v>11</v>
      </c>
      <c r="AR342" s="5">
        <v>22</v>
      </c>
      <c r="AS342" s="5">
        <v>19</v>
      </c>
      <c r="AT342" s="5">
        <v>24</v>
      </c>
      <c r="AU342" s="5">
        <v>16</v>
      </c>
      <c r="AV342" s="5">
        <v>18</v>
      </c>
      <c r="AW342" s="5">
        <v>16</v>
      </c>
      <c r="AX342" s="5">
        <v>21</v>
      </c>
      <c r="AY342" s="5">
        <v>25</v>
      </c>
      <c r="AZ342" s="5">
        <v>17</v>
      </c>
      <c r="BA342" s="5">
        <v>23</v>
      </c>
      <c r="BB342" s="5">
        <v>36</v>
      </c>
      <c r="BC342" s="5">
        <v>22</v>
      </c>
      <c r="BD342" s="5">
        <v>11</v>
      </c>
      <c r="BE342" s="5">
        <v>15</v>
      </c>
      <c r="BF342" s="5">
        <v>28</v>
      </c>
      <c r="BG342" s="5">
        <v>21</v>
      </c>
      <c r="BH342" s="5">
        <v>37</v>
      </c>
      <c r="BI342" s="5">
        <v>24</v>
      </c>
      <c r="BJ342" s="5">
        <v>33</v>
      </c>
      <c r="BK342" s="5">
        <v>21</v>
      </c>
      <c r="BL342" s="5">
        <v>29</v>
      </c>
      <c r="BM342" s="5">
        <v>26</v>
      </c>
      <c r="BN342" s="5">
        <v>29</v>
      </c>
      <c r="BO342" s="5">
        <v>23</v>
      </c>
      <c r="BP342" s="5">
        <v>42</v>
      </c>
      <c r="BQ342" s="5">
        <v>29</v>
      </c>
      <c r="BR342" s="5">
        <v>48</v>
      </c>
      <c r="BS342" s="5">
        <v>30</v>
      </c>
      <c r="BT342" s="5">
        <v>22</v>
      </c>
      <c r="BU342" s="5">
        <v>22</v>
      </c>
      <c r="BV342" s="5">
        <v>32</v>
      </c>
      <c r="BW342" s="5">
        <v>17</v>
      </c>
      <c r="BX342" s="5">
        <v>25</v>
      </c>
      <c r="BY342" s="5">
        <v>20</v>
      </c>
      <c r="BZ342" s="5">
        <v>14</v>
      </c>
      <c r="CA342" s="5">
        <v>3</v>
      </c>
      <c r="CB342" s="5">
        <v>17</v>
      </c>
      <c r="CC342" s="5">
        <v>22</v>
      </c>
      <c r="CD342" s="5">
        <v>20</v>
      </c>
      <c r="CE342" s="5">
        <v>8</v>
      </c>
      <c r="CF342" s="5">
        <v>29</v>
      </c>
      <c r="CG342" s="5">
        <v>26</v>
      </c>
      <c r="CH342" s="5">
        <v>36</v>
      </c>
      <c r="CI342" s="5">
        <v>18</v>
      </c>
      <c r="CJ342">
        <v>16</v>
      </c>
      <c r="CK342">
        <v>11</v>
      </c>
      <c r="CL342">
        <v>22</v>
      </c>
      <c r="CM342">
        <v>26</v>
      </c>
      <c r="CN342" s="5">
        <v>4</v>
      </c>
    </row>
    <row r="343" spans="1:92" hidden="1" x14ac:dyDescent="0.2">
      <c r="A343" s="78" t="s">
        <v>37</v>
      </c>
      <c r="B343" t="s">
        <v>14</v>
      </c>
      <c r="C343">
        <v>265</v>
      </c>
      <c r="D343" s="5">
        <v>11.4</v>
      </c>
      <c r="E343" s="73">
        <v>1</v>
      </c>
      <c r="F343" s="72">
        <f>VLOOKUP(B343,遗传信息!$B:$F,5,FALSE)</f>
        <v>1</v>
      </c>
      <c r="G343" s="72">
        <v>25</v>
      </c>
      <c r="H343" s="5">
        <v>7.2</v>
      </c>
      <c r="I343" s="5">
        <v>6</v>
      </c>
      <c r="J343" s="5">
        <v>1507</v>
      </c>
      <c r="K343" s="72">
        <v>56.07</v>
      </c>
      <c r="L343" s="5">
        <v>107</v>
      </c>
      <c r="M343" s="5">
        <v>98</v>
      </c>
      <c r="N343" s="5">
        <v>115</v>
      </c>
      <c r="O343" s="5">
        <v>58</v>
      </c>
      <c r="P343" s="5">
        <v>85</v>
      </c>
      <c r="Q343" s="5">
        <v>86</v>
      </c>
      <c r="R343" s="5">
        <v>107</v>
      </c>
      <c r="S343" s="5">
        <v>75</v>
      </c>
      <c r="T343" s="5">
        <v>118</v>
      </c>
      <c r="U343" s="5">
        <v>106</v>
      </c>
      <c r="V343" s="5">
        <v>147</v>
      </c>
      <c r="W343" s="5">
        <v>106</v>
      </c>
      <c r="X343" s="5">
        <v>67</v>
      </c>
      <c r="Y343" s="5">
        <v>64</v>
      </c>
      <c r="Z343" s="5">
        <v>108</v>
      </c>
      <c r="AA343" s="5">
        <v>59</v>
      </c>
      <c r="AB343" s="5">
        <v>20</v>
      </c>
      <c r="AC343" s="5">
        <v>32</v>
      </c>
      <c r="AD343" s="5">
        <v>35</v>
      </c>
      <c r="AE343" s="5">
        <v>20</v>
      </c>
      <c r="AF343" s="5">
        <v>27</v>
      </c>
      <c r="AG343" s="5">
        <v>25</v>
      </c>
      <c r="AH343" s="5">
        <v>28</v>
      </c>
      <c r="AI343" s="5">
        <v>18</v>
      </c>
      <c r="AJ343" s="5">
        <v>23</v>
      </c>
      <c r="AK343" s="5">
        <v>32</v>
      </c>
      <c r="AL343" s="5">
        <v>34</v>
      </c>
      <c r="AM343" s="5">
        <v>26</v>
      </c>
      <c r="AN343" s="5">
        <v>9</v>
      </c>
      <c r="AO343" s="5">
        <v>15</v>
      </c>
      <c r="AP343" s="5">
        <v>23</v>
      </c>
      <c r="AQ343" s="5">
        <v>11</v>
      </c>
      <c r="AR343" s="5">
        <v>24</v>
      </c>
      <c r="AS343" s="5">
        <v>22</v>
      </c>
      <c r="AT343" s="5">
        <v>26</v>
      </c>
      <c r="AU343" s="5">
        <v>13</v>
      </c>
      <c r="AV343" s="5">
        <v>16</v>
      </c>
      <c r="AW343" s="5">
        <v>20</v>
      </c>
      <c r="AX343" s="5">
        <v>29</v>
      </c>
      <c r="AY343" s="5">
        <v>21</v>
      </c>
      <c r="AZ343" s="5">
        <v>20</v>
      </c>
      <c r="BA343" s="5">
        <v>26</v>
      </c>
      <c r="BB343" s="5">
        <v>36</v>
      </c>
      <c r="BC343" s="5">
        <v>25</v>
      </c>
      <c r="BD343" s="5">
        <v>15</v>
      </c>
      <c r="BE343" s="5">
        <v>16</v>
      </c>
      <c r="BF343" s="5">
        <v>27</v>
      </c>
      <c r="BG343" s="5">
        <v>17</v>
      </c>
      <c r="BH343" s="5">
        <v>36</v>
      </c>
      <c r="BI343" s="5">
        <v>27</v>
      </c>
      <c r="BJ343" s="5">
        <v>33</v>
      </c>
      <c r="BK343" s="5">
        <v>22</v>
      </c>
      <c r="BL343" s="5">
        <v>29</v>
      </c>
      <c r="BM343" s="5">
        <v>25</v>
      </c>
      <c r="BN343" s="5">
        <v>29</v>
      </c>
      <c r="BO343" s="5">
        <v>22</v>
      </c>
      <c r="BP343" s="5">
        <v>40</v>
      </c>
      <c r="BQ343" s="5">
        <v>27</v>
      </c>
      <c r="BR343" s="5">
        <v>43</v>
      </c>
      <c r="BS343" s="5">
        <v>37</v>
      </c>
      <c r="BT343" s="5">
        <v>26</v>
      </c>
      <c r="BU343" s="5">
        <v>19</v>
      </c>
      <c r="BV343" s="5">
        <v>38</v>
      </c>
      <c r="BW343" s="5">
        <v>23</v>
      </c>
      <c r="BX343" s="5">
        <v>27</v>
      </c>
      <c r="BY343" s="5">
        <v>17</v>
      </c>
      <c r="BZ343" s="5">
        <v>20</v>
      </c>
      <c r="CA343" s="5">
        <v>3</v>
      </c>
      <c r="CB343" s="5">
        <v>13</v>
      </c>
      <c r="CC343" s="5">
        <v>20</v>
      </c>
      <c r="CD343" s="5">
        <v>21</v>
      </c>
      <c r="CE343" s="5">
        <v>14</v>
      </c>
      <c r="CF343" s="5">
        <v>35</v>
      </c>
      <c r="CG343" s="5">
        <v>21</v>
      </c>
      <c r="CH343" s="5">
        <v>34</v>
      </c>
      <c r="CI343" s="5">
        <v>18</v>
      </c>
      <c r="CJ343">
        <v>17</v>
      </c>
      <c r="CK343">
        <v>14</v>
      </c>
      <c r="CL343">
        <v>20</v>
      </c>
      <c r="CM343">
        <v>32</v>
      </c>
      <c r="CN343" s="5">
        <v>1</v>
      </c>
    </row>
    <row r="344" spans="1:92" hidden="1" x14ac:dyDescent="0.2">
      <c r="A344" t="s">
        <v>37</v>
      </c>
      <c r="B344" t="s">
        <v>14</v>
      </c>
      <c r="C344">
        <v>265</v>
      </c>
      <c r="D344" s="5">
        <v>16.5</v>
      </c>
      <c r="E344" s="73">
        <v>1</v>
      </c>
      <c r="F344" s="72">
        <f>VLOOKUP(B344,遗传信息!$B:$F,5,FALSE)</f>
        <v>1</v>
      </c>
      <c r="G344" s="72">
        <v>25</v>
      </c>
      <c r="H344" s="5">
        <v>7.2</v>
      </c>
      <c r="I344" s="5">
        <v>6</v>
      </c>
      <c r="J344" s="5">
        <v>1507</v>
      </c>
      <c r="K344" s="72">
        <v>56.07</v>
      </c>
      <c r="L344" s="5">
        <v>107</v>
      </c>
      <c r="M344" s="5">
        <v>98</v>
      </c>
      <c r="N344" s="5">
        <v>115</v>
      </c>
      <c r="O344" s="5">
        <v>58</v>
      </c>
      <c r="P344" s="5">
        <v>85</v>
      </c>
      <c r="Q344" s="5">
        <v>86</v>
      </c>
      <c r="R344" s="5">
        <v>107</v>
      </c>
      <c r="S344" s="5">
        <v>75</v>
      </c>
      <c r="T344" s="5">
        <v>118</v>
      </c>
      <c r="U344" s="5">
        <v>106</v>
      </c>
      <c r="V344" s="5">
        <v>147</v>
      </c>
      <c r="W344" s="5">
        <v>106</v>
      </c>
      <c r="X344" s="5">
        <v>67</v>
      </c>
      <c r="Y344" s="5">
        <v>64</v>
      </c>
      <c r="Z344" s="5">
        <v>108</v>
      </c>
      <c r="AA344" s="5">
        <v>59</v>
      </c>
      <c r="AB344" s="5">
        <v>20</v>
      </c>
      <c r="AC344" s="5">
        <v>32</v>
      </c>
      <c r="AD344" s="5">
        <v>35</v>
      </c>
      <c r="AE344" s="5">
        <v>20</v>
      </c>
      <c r="AF344" s="5">
        <v>27</v>
      </c>
      <c r="AG344" s="5">
        <v>25</v>
      </c>
      <c r="AH344" s="5">
        <v>28</v>
      </c>
      <c r="AI344" s="5">
        <v>18</v>
      </c>
      <c r="AJ344" s="5">
        <v>23</v>
      </c>
      <c r="AK344" s="5">
        <v>32</v>
      </c>
      <c r="AL344" s="5">
        <v>34</v>
      </c>
      <c r="AM344" s="5">
        <v>26</v>
      </c>
      <c r="AN344" s="5">
        <v>9</v>
      </c>
      <c r="AO344" s="5">
        <v>15</v>
      </c>
      <c r="AP344" s="5">
        <v>23</v>
      </c>
      <c r="AQ344" s="5">
        <v>11</v>
      </c>
      <c r="AR344" s="5">
        <v>24</v>
      </c>
      <c r="AS344" s="5">
        <v>22</v>
      </c>
      <c r="AT344" s="5">
        <v>26</v>
      </c>
      <c r="AU344" s="5">
        <v>13</v>
      </c>
      <c r="AV344" s="5">
        <v>16</v>
      </c>
      <c r="AW344" s="5">
        <v>20</v>
      </c>
      <c r="AX344" s="5">
        <v>29</v>
      </c>
      <c r="AY344" s="5">
        <v>21</v>
      </c>
      <c r="AZ344" s="5">
        <v>20</v>
      </c>
      <c r="BA344" s="5">
        <v>26</v>
      </c>
      <c r="BB344" s="5">
        <v>36</v>
      </c>
      <c r="BC344" s="5">
        <v>25</v>
      </c>
      <c r="BD344" s="5">
        <v>15</v>
      </c>
      <c r="BE344" s="5">
        <v>16</v>
      </c>
      <c r="BF344" s="5">
        <v>27</v>
      </c>
      <c r="BG344" s="5">
        <v>17</v>
      </c>
      <c r="BH344" s="5">
        <v>36</v>
      </c>
      <c r="BI344" s="5">
        <v>27</v>
      </c>
      <c r="BJ344" s="5">
        <v>33</v>
      </c>
      <c r="BK344" s="5">
        <v>22</v>
      </c>
      <c r="BL344" s="5">
        <v>29</v>
      </c>
      <c r="BM344" s="5">
        <v>25</v>
      </c>
      <c r="BN344" s="5">
        <v>29</v>
      </c>
      <c r="BO344" s="5">
        <v>22</v>
      </c>
      <c r="BP344" s="5">
        <v>40</v>
      </c>
      <c r="BQ344" s="5">
        <v>27</v>
      </c>
      <c r="BR344" s="5">
        <v>43</v>
      </c>
      <c r="BS344" s="5">
        <v>37</v>
      </c>
      <c r="BT344" s="5">
        <v>26</v>
      </c>
      <c r="BU344" s="5">
        <v>19</v>
      </c>
      <c r="BV344" s="5">
        <v>38</v>
      </c>
      <c r="BW344" s="5">
        <v>23</v>
      </c>
      <c r="BX344" s="5">
        <v>27</v>
      </c>
      <c r="BY344" s="5">
        <v>17</v>
      </c>
      <c r="BZ344" s="5">
        <v>20</v>
      </c>
      <c r="CA344" s="5">
        <v>3</v>
      </c>
      <c r="CB344" s="5">
        <v>13</v>
      </c>
      <c r="CC344" s="5">
        <v>20</v>
      </c>
      <c r="CD344" s="5">
        <v>21</v>
      </c>
      <c r="CE344" s="5">
        <v>14</v>
      </c>
      <c r="CF344" s="5">
        <v>35</v>
      </c>
      <c r="CG344" s="5">
        <v>21</v>
      </c>
      <c r="CH344" s="5">
        <v>34</v>
      </c>
      <c r="CI344" s="5">
        <v>18</v>
      </c>
      <c r="CJ344">
        <v>17</v>
      </c>
      <c r="CK344">
        <v>14</v>
      </c>
      <c r="CL344">
        <v>20</v>
      </c>
      <c r="CM344">
        <v>32</v>
      </c>
      <c r="CN344" s="5">
        <v>2</v>
      </c>
    </row>
    <row r="345" spans="1:92" hidden="1" x14ac:dyDescent="0.2">
      <c r="A345" s="78" t="s">
        <v>37</v>
      </c>
      <c r="B345" t="s">
        <v>14</v>
      </c>
      <c r="C345">
        <v>265</v>
      </c>
      <c r="D345" s="5">
        <v>21.6</v>
      </c>
      <c r="E345" s="73">
        <v>1</v>
      </c>
      <c r="F345" s="72">
        <f>VLOOKUP(B345,遗传信息!$B:$F,5,FALSE)</f>
        <v>1</v>
      </c>
      <c r="G345" s="72">
        <v>25</v>
      </c>
      <c r="H345" s="5">
        <v>7.2</v>
      </c>
      <c r="I345" s="5">
        <v>6</v>
      </c>
      <c r="J345" s="5">
        <v>1507</v>
      </c>
      <c r="K345" s="72">
        <v>56.07</v>
      </c>
      <c r="L345" s="5">
        <v>107</v>
      </c>
      <c r="M345" s="5">
        <v>98</v>
      </c>
      <c r="N345" s="5">
        <v>115</v>
      </c>
      <c r="O345" s="5">
        <v>58</v>
      </c>
      <c r="P345" s="5">
        <v>85</v>
      </c>
      <c r="Q345" s="5">
        <v>86</v>
      </c>
      <c r="R345" s="5">
        <v>107</v>
      </c>
      <c r="S345" s="5">
        <v>75</v>
      </c>
      <c r="T345" s="5">
        <v>118</v>
      </c>
      <c r="U345" s="5">
        <v>106</v>
      </c>
      <c r="V345" s="5">
        <v>147</v>
      </c>
      <c r="W345" s="5">
        <v>106</v>
      </c>
      <c r="X345" s="5">
        <v>67</v>
      </c>
      <c r="Y345" s="5">
        <v>64</v>
      </c>
      <c r="Z345" s="5">
        <v>108</v>
      </c>
      <c r="AA345" s="5">
        <v>59</v>
      </c>
      <c r="AB345" s="5">
        <v>20</v>
      </c>
      <c r="AC345" s="5">
        <v>32</v>
      </c>
      <c r="AD345" s="5">
        <v>35</v>
      </c>
      <c r="AE345" s="5">
        <v>20</v>
      </c>
      <c r="AF345" s="5">
        <v>27</v>
      </c>
      <c r="AG345" s="5">
        <v>25</v>
      </c>
      <c r="AH345" s="5">
        <v>28</v>
      </c>
      <c r="AI345" s="5">
        <v>18</v>
      </c>
      <c r="AJ345" s="5">
        <v>23</v>
      </c>
      <c r="AK345" s="5">
        <v>32</v>
      </c>
      <c r="AL345" s="5">
        <v>34</v>
      </c>
      <c r="AM345" s="5">
        <v>26</v>
      </c>
      <c r="AN345" s="5">
        <v>9</v>
      </c>
      <c r="AO345" s="5">
        <v>15</v>
      </c>
      <c r="AP345" s="5">
        <v>23</v>
      </c>
      <c r="AQ345" s="5">
        <v>11</v>
      </c>
      <c r="AR345" s="5">
        <v>24</v>
      </c>
      <c r="AS345" s="5">
        <v>22</v>
      </c>
      <c r="AT345" s="5">
        <v>26</v>
      </c>
      <c r="AU345" s="5">
        <v>13</v>
      </c>
      <c r="AV345" s="5">
        <v>16</v>
      </c>
      <c r="AW345" s="5">
        <v>20</v>
      </c>
      <c r="AX345" s="5">
        <v>29</v>
      </c>
      <c r="AY345" s="5">
        <v>21</v>
      </c>
      <c r="AZ345" s="5">
        <v>20</v>
      </c>
      <c r="BA345" s="5">
        <v>26</v>
      </c>
      <c r="BB345" s="5">
        <v>36</v>
      </c>
      <c r="BC345" s="5">
        <v>25</v>
      </c>
      <c r="BD345" s="5">
        <v>15</v>
      </c>
      <c r="BE345" s="5">
        <v>16</v>
      </c>
      <c r="BF345" s="5">
        <v>27</v>
      </c>
      <c r="BG345" s="5">
        <v>17</v>
      </c>
      <c r="BH345" s="5">
        <v>36</v>
      </c>
      <c r="BI345" s="5">
        <v>27</v>
      </c>
      <c r="BJ345" s="5">
        <v>33</v>
      </c>
      <c r="BK345" s="5">
        <v>22</v>
      </c>
      <c r="BL345" s="5">
        <v>29</v>
      </c>
      <c r="BM345" s="5">
        <v>25</v>
      </c>
      <c r="BN345" s="5">
        <v>29</v>
      </c>
      <c r="BO345" s="5">
        <v>22</v>
      </c>
      <c r="BP345" s="5">
        <v>40</v>
      </c>
      <c r="BQ345" s="5">
        <v>27</v>
      </c>
      <c r="BR345" s="5">
        <v>43</v>
      </c>
      <c r="BS345" s="5">
        <v>37</v>
      </c>
      <c r="BT345" s="5">
        <v>26</v>
      </c>
      <c r="BU345" s="5">
        <v>19</v>
      </c>
      <c r="BV345" s="5">
        <v>38</v>
      </c>
      <c r="BW345" s="5">
        <v>23</v>
      </c>
      <c r="BX345" s="5">
        <v>27</v>
      </c>
      <c r="BY345" s="5">
        <v>17</v>
      </c>
      <c r="BZ345" s="5">
        <v>20</v>
      </c>
      <c r="CA345" s="5">
        <v>3</v>
      </c>
      <c r="CB345" s="5">
        <v>13</v>
      </c>
      <c r="CC345" s="5">
        <v>20</v>
      </c>
      <c r="CD345" s="5">
        <v>21</v>
      </c>
      <c r="CE345" s="5">
        <v>14</v>
      </c>
      <c r="CF345" s="5">
        <v>35</v>
      </c>
      <c r="CG345" s="5">
        <v>21</v>
      </c>
      <c r="CH345" s="5">
        <v>34</v>
      </c>
      <c r="CI345" s="5">
        <v>18</v>
      </c>
      <c r="CJ345">
        <v>17</v>
      </c>
      <c r="CK345">
        <v>14</v>
      </c>
      <c r="CL345">
        <v>20</v>
      </c>
      <c r="CM345">
        <v>32</v>
      </c>
      <c r="CN345" s="5">
        <v>3</v>
      </c>
    </row>
    <row r="346" spans="1:92" hidden="1" x14ac:dyDescent="0.2">
      <c r="A346" s="78" t="s">
        <v>37</v>
      </c>
      <c r="B346" t="s">
        <v>14</v>
      </c>
      <c r="C346">
        <v>265</v>
      </c>
      <c r="D346" s="5">
        <v>26.7</v>
      </c>
      <c r="E346" s="73">
        <v>1</v>
      </c>
      <c r="F346" s="72">
        <f>VLOOKUP(B346,遗传信息!$B:$F,5,FALSE)</f>
        <v>1</v>
      </c>
      <c r="G346" s="72">
        <v>25</v>
      </c>
      <c r="H346" s="5">
        <v>7.2</v>
      </c>
      <c r="I346" s="5">
        <v>6</v>
      </c>
      <c r="J346" s="5">
        <v>1507</v>
      </c>
      <c r="K346" s="72">
        <v>56.07</v>
      </c>
      <c r="L346" s="5">
        <v>107</v>
      </c>
      <c r="M346" s="5">
        <v>98</v>
      </c>
      <c r="N346" s="5">
        <v>115</v>
      </c>
      <c r="O346" s="5">
        <v>58</v>
      </c>
      <c r="P346" s="5">
        <v>85</v>
      </c>
      <c r="Q346" s="5">
        <v>86</v>
      </c>
      <c r="R346" s="5">
        <v>107</v>
      </c>
      <c r="S346" s="5">
        <v>75</v>
      </c>
      <c r="T346" s="5">
        <v>118</v>
      </c>
      <c r="U346" s="5">
        <v>106</v>
      </c>
      <c r="V346" s="5">
        <v>147</v>
      </c>
      <c r="W346" s="5">
        <v>106</v>
      </c>
      <c r="X346" s="5">
        <v>67</v>
      </c>
      <c r="Y346" s="5">
        <v>64</v>
      </c>
      <c r="Z346" s="5">
        <v>108</v>
      </c>
      <c r="AA346" s="5">
        <v>59</v>
      </c>
      <c r="AB346" s="5">
        <v>20</v>
      </c>
      <c r="AC346" s="5">
        <v>32</v>
      </c>
      <c r="AD346" s="5">
        <v>35</v>
      </c>
      <c r="AE346" s="5">
        <v>20</v>
      </c>
      <c r="AF346" s="5">
        <v>27</v>
      </c>
      <c r="AG346" s="5">
        <v>25</v>
      </c>
      <c r="AH346" s="5">
        <v>28</v>
      </c>
      <c r="AI346" s="5">
        <v>18</v>
      </c>
      <c r="AJ346" s="5">
        <v>23</v>
      </c>
      <c r="AK346" s="5">
        <v>32</v>
      </c>
      <c r="AL346" s="5">
        <v>34</v>
      </c>
      <c r="AM346" s="5">
        <v>26</v>
      </c>
      <c r="AN346" s="5">
        <v>9</v>
      </c>
      <c r="AO346" s="5">
        <v>15</v>
      </c>
      <c r="AP346" s="5">
        <v>23</v>
      </c>
      <c r="AQ346" s="5">
        <v>11</v>
      </c>
      <c r="AR346" s="5">
        <v>24</v>
      </c>
      <c r="AS346" s="5">
        <v>22</v>
      </c>
      <c r="AT346" s="5">
        <v>26</v>
      </c>
      <c r="AU346" s="5">
        <v>13</v>
      </c>
      <c r="AV346" s="5">
        <v>16</v>
      </c>
      <c r="AW346" s="5">
        <v>20</v>
      </c>
      <c r="AX346" s="5">
        <v>29</v>
      </c>
      <c r="AY346" s="5">
        <v>21</v>
      </c>
      <c r="AZ346" s="5">
        <v>20</v>
      </c>
      <c r="BA346" s="5">
        <v>26</v>
      </c>
      <c r="BB346" s="5">
        <v>36</v>
      </c>
      <c r="BC346" s="5">
        <v>25</v>
      </c>
      <c r="BD346" s="5">
        <v>15</v>
      </c>
      <c r="BE346" s="5">
        <v>16</v>
      </c>
      <c r="BF346" s="5">
        <v>27</v>
      </c>
      <c r="BG346" s="5">
        <v>17</v>
      </c>
      <c r="BH346" s="5">
        <v>36</v>
      </c>
      <c r="BI346" s="5">
        <v>27</v>
      </c>
      <c r="BJ346" s="5">
        <v>33</v>
      </c>
      <c r="BK346" s="5">
        <v>22</v>
      </c>
      <c r="BL346" s="5">
        <v>29</v>
      </c>
      <c r="BM346" s="5">
        <v>25</v>
      </c>
      <c r="BN346" s="5">
        <v>29</v>
      </c>
      <c r="BO346" s="5">
        <v>22</v>
      </c>
      <c r="BP346" s="5">
        <v>40</v>
      </c>
      <c r="BQ346" s="5">
        <v>27</v>
      </c>
      <c r="BR346" s="5">
        <v>43</v>
      </c>
      <c r="BS346" s="5">
        <v>37</v>
      </c>
      <c r="BT346" s="5">
        <v>26</v>
      </c>
      <c r="BU346" s="5">
        <v>19</v>
      </c>
      <c r="BV346" s="5">
        <v>38</v>
      </c>
      <c r="BW346" s="5">
        <v>23</v>
      </c>
      <c r="BX346" s="5">
        <v>27</v>
      </c>
      <c r="BY346" s="5">
        <v>17</v>
      </c>
      <c r="BZ346" s="5">
        <v>20</v>
      </c>
      <c r="CA346" s="5">
        <v>3</v>
      </c>
      <c r="CB346" s="5">
        <v>13</v>
      </c>
      <c r="CC346" s="5">
        <v>20</v>
      </c>
      <c r="CD346" s="5">
        <v>21</v>
      </c>
      <c r="CE346" s="5">
        <v>14</v>
      </c>
      <c r="CF346" s="5">
        <v>35</v>
      </c>
      <c r="CG346" s="5">
        <v>21</v>
      </c>
      <c r="CH346" s="5">
        <v>34</v>
      </c>
      <c r="CI346" s="5">
        <v>18</v>
      </c>
      <c r="CJ346">
        <v>17</v>
      </c>
      <c r="CK346">
        <v>14</v>
      </c>
      <c r="CL346">
        <v>20</v>
      </c>
      <c r="CM346">
        <v>32</v>
      </c>
      <c r="CN346" s="5">
        <v>4</v>
      </c>
    </row>
    <row r="347" spans="1:92" hidden="1" x14ac:dyDescent="0.2">
      <c r="A347" s="78" t="s">
        <v>37</v>
      </c>
      <c r="B347" t="s">
        <v>14</v>
      </c>
      <c r="C347">
        <v>280</v>
      </c>
      <c r="D347" s="5">
        <v>18.3</v>
      </c>
      <c r="E347" s="73">
        <v>1</v>
      </c>
      <c r="F347" s="72">
        <f>VLOOKUP(B347,遗传信息!$B:$F,5,FALSE)</f>
        <v>1</v>
      </c>
      <c r="G347" s="72">
        <v>25</v>
      </c>
      <c r="H347" s="5">
        <v>7.2</v>
      </c>
      <c r="I347" s="5">
        <v>6</v>
      </c>
      <c r="J347" s="5">
        <v>1507</v>
      </c>
      <c r="K347" s="72">
        <v>56.07</v>
      </c>
      <c r="L347" s="5">
        <v>107</v>
      </c>
      <c r="M347" s="5">
        <v>98</v>
      </c>
      <c r="N347" s="5">
        <v>115</v>
      </c>
      <c r="O347" s="5">
        <v>58</v>
      </c>
      <c r="P347" s="5">
        <v>85</v>
      </c>
      <c r="Q347" s="5">
        <v>86</v>
      </c>
      <c r="R347" s="5">
        <v>107</v>
      </c>
      <c r="S347" s="5">
        <v>75</v>
      </c>
      <c r="T347" s="5">
        <v>118</v>
      </c>
      <c r="U347" s="5">
        <v>106</v>
      </c>
      <c r="V347" s="5">
        <v>147</v>
      </c>
      <c r="W347" s="5">
        <v>106</v>
      </c>
      <c r="X347" s="5">
        <v>67</v>
      </c>
      <c r="Y347" s="5">
        <v>64</v>
      </c>
      <c r="Z347" s="5">
        <v>108</v>
      </c>
      <c r="AA347" s="5">
        <v>59</v>
      </c>
      <c r="AB347" s="5">
        <v>20</v>
      </c>
      <c r="AC347" s="5">
        <v>32</v>
      </c>
      <c r="AD347" s="5">
        <v>35</v>
      </c>
      <c r="AE347" s="5">
        <v>20</v>
      </c>
      <c r="AF347" s="5">
        <v>27</v>
      </c>
      <c r="AG347" s="5">
        <v>25</v>
      </c>
      <c r="AH347" s="5">
        <v>28</v>
      </c>
      <c r="AI347" s="5">
        <v>18</v>
      </c>
      <c r="AJ347" s="5">
        <v>23</v>
      </c>
      <c r="AK347" s="5">
        <v>32</v>
      </c>
      <c r="AL347" s="5">
        <v>34</v>
      </c>
      <c r="AM347" s="5">
        <v>26</v>
      </c>
      <c r="AN347" s="5">
        <v>9</v>
      </c>
      <c r="AO347" s="5">
        <v>15</v>
      </c>
      <c r="AP347" s="5">
        <v>23</v>
      </c>
      <c r="AQ347" s="5">
        <v>11</v>
      </c>
      <c r="AR347" s="5">
        <v>24</v>
      </c>
      <c r="AS347" s="5">
        <v>22</v>
      </c>
      <c r="AT347" s="5">
        <v>26</v>
      </c>
      <c r="AU347" s="5">
        <v>13</v>
      </c>
      <c r="AV347" s="5">
        <v>16</v>
      </c>
      <c r="AW347" s="5">
        <v>20</v>
      </c>
      <c r="AX347" s="5">
        <v>29</v>
      </c>
      <c r="AY347" s="5">
        <v>21</v>
      </c>
      <c r="AZ347" s="5">
        <v>20</v>
      </c>
      <c r="BA347" s="5">
        <v>26</v>
      </c>
      <c r="BB347" s="5">
        <v>36</v>
      </c>
      <c r="BC347" s="5">
        <v>25</v>
      </c>
      <c r="BD347" s="5">
        <v>15</v>
      </c>
      <c r="BE347" s="5">
        <v>16</v>
      </c>
      <c r="BF347" s="5">
        <v>27</v>
      </c>
      <c r="BG347" s="5">
        <v>17</v>
      </c>
      <c r="BH347" s="5">
        <v>36</v>
      </c>
      <c r="BI347" s="5">
        <v>27</v>
      </c>
      <c r="BJ347" s="5">
        <v>33</v>
      </c>
      <c r="BK347" s="5">
        <v>22</v>
      </c>
      <c r="BL347" s="5">
        <v>29</v>
      </c>
      <c r="BM347" s="5">
        <v>25</v>
      </c>
      <c r="BN347" s="5">
        <v>29</v>
      </c>
      <c r="BO347" s="5">
        <v>22</v>
      </c>
      <c r="BP347" s="5">
        <v>40</v>
      </c>
      <c r="BQ347" s="5">
        <v>27</v>
      </c>
      <c r="BR347" s="5">
        <v>43</v>
      </c>
      <c r="BS347" s="5">
        <v>37</v>
      </c>
      <c r="BT347" s="5">
        <v>26</v>
      </c>
      <c r="BU347" s="5">
        <v>19</v>
      </c>
      <c r="BV347" s="5">
        <v>38</v>
      </c>
      <c r="BW347" s="5">
        <v>23</v>
      </c>
      <c r="BX347" s="5">
        <v>27</v>
      </c>
      <c r="BY347" s="5">
        <v>17</v>
      </c>
      <c r="BZ347" s="5">
        <v>20</v>
      </c>
      <c r="CA347" s="5">
        <v>3</v>
      </c>
      <c r="CB347" s="5">
        <v>13</v>
      </c>
      <c r="CC347" s="5">
        <v>20</v>
      </c>
      <c r="CD347" s="5">
        <v>21</v>
      </c>
      <c r="CE347" s="5">
        <v>14</v>
      </c>
      <c r="CF347" s="5">
        <v>35</v>
      </c>
      <c r="CG347" s="5">
        <v>21</v>
      </c>
      <c r="CH347" s="5">
        <v>34</v>
      </c>
      <c r="CI347" s="5">
        <v>18</v>
      </c>
      <c r="CJ347">
        <v>17</v>
      </c>
      <c r="CK347">
        <v>14</v>
      </c>
      <c r="CL347">
        <v>20</v>
      </c>
      <c r="CM347">
        <v>32</v>
      </c>
      <c r="CN347" s="5">
        <v>1</v>
      </c>
    </row>
    <row r="348" spans="1:92" hidden="1" x14ac:dyDescent="0.2">
      <c r="A348" s="78" t="s">
        <v>37</v>
      </c>
      <c r="B348" t="s">
        <v>14</v>
      </c>
      <c r="C348">
        <v>280</v>
      </c>
      <c r="D348" s="5">
        <v>27.3</v>
      </c>
      <c r="E348" s="73">
        <v>1</v>
      </c>
      <c r="F348" s="72">
        <f>VLOOKUP(B348,遗传信息!$B:$F,5,FALSE)</f>
        <v>1</v>
      </c>
      <c r="G348" s="72">
        <v>25</v>
      </c>
      <c r="H348" s="5">
        <v>7.2</v>
      </c>
      <c r="I348" s="5">
        <v>6</v>
      </c>
      <c r="J348" s="5">
        <v>1507</v>
      </c>
      <c r="K348" s="72">
        <v>56.07</v>
      </c>
      <c r="L348" s="5">
        <v>107</v>
      </c>
      <c r="M348" s="5">
        <v>98</v>
      </c>
      <c r="N348" s="5">
        <v>115</v>
      </c>
      <c r="O348" s="5">
        <v>58</v>
      </c>
      <c r="P348" s="5">
        <v>85</v>
      </c>
      <c r="Q348" s="5">
        <v>86</v>
      </c>
      <c r="R348" s="5">
        <v>107</v>
      </c>
      <c r="S348" s="5">
        <v>75</v>
      </c>
      <c r="T348" s="5">
        <v>118</v>
      </c>
      <c r="U348" s="5">
        <v>106</v>
      </c>
      <c r="V348" s="5">
        <v>147</v>
      </c>
      <c r="W348" s="5">
        <v>106</v>
      </c>
      <c r="X348" s="5">
        <v>67</v>
      </c>
      <c r="Y348" s="5">
        <v>64</v>
      </c>
      <c r="Z348" s="5">
        <v>108</v>
      </c>
      <c r="AA348" s="5">
        <v>59</v>
      </c>
      <c r="AB348" s="5">
        <v>20</v>
      </c>
      <c r="AC348" s="5">
        <v>32</v>
      </c>
      <c r="AD348" s="5">
        <v>35</v>
      </c>
      <c r="AE348" s="5">
        <v>20</v>
      </c>
      <c r="AF348" s="5">
        <v>27</v>
      </c>
      <c r="AG348" s="5">
        <v>25</v>
      </c>
      <c r="AH348" s="5">
        <v>28</v>
      </c>
      <c r="AI348" s="5">
        <v>18</v>
      </c>
      <c r="AJ348" s="5">
        <v>23</v>
      </c>
      <c r="AK348" s="5">
        <v>32</v>
      </c>
      <c r="AL348" s="5">
        <v>34</v>
      </c>
      <c r="AM348" s="5">
        <v>26</v>
      </c>
      <c r="AN348" s="5">
        <v>9</v>
      </c>
      <c r="AO348" s="5">
        <v>15</v>
      </c>
      <c r="AP348" s="5">
        <v>23</v>
      </c>
      <c r="AQ348" s="5">
        <v>11</v>
      </c>
      <c r="AR348" s="5">
        <v>24</v>
      </c>
      <c r="AS348" s="5">
        <v>22</v>
      </c>
      <c r="AT348" s="5">
        <v>26</v>
      </c>
      <c r="AU348" s="5">
        <v>13</v>
      </c>
      <c r="AV348" s="5">
        <v>16</v>
      </c>
      <c r="AW348" s="5">
        <v>20</v>
      </c>
      <c r="AX348" s="5">
        <v>29</v>
      </c>
      <c r="AY348" s="5">
        <v>21</v>
      </c>
      <c r="AZ348" s="5">
        <v>20</v>
      </c>
      <c r="BA348" s="5">
        <v>26</v>
      </c>
      <c r="BB348" s="5">
        <v>36</v>
      </c>
      <c r="BC348" s="5">
        <v>25</v>
      </c>
      <c r="BD348" s="5">
        <v>15</v>
      </c>
      <c r="BE348" s="5">
        <v>16</v>
      </c>
      <c r="BF348" s="5">
        <v>27</v>
      </c>
      <c r="BG348" s="5">
        <v>17</v>
      </c>
      <c r="BH348" s="5">
        <v>36</v>
      </c>
      <c r="BI348" s="5">
        <v>27</v>
      </c>
      <c r="BJ348" s="5">
        <v>33</v>
      </c>
      <c r="BK348" s="5">
        <v>22</v>
      </c>
      <c r="BL348" s="5">
        <v>29</v>
      </c>
      <c r="BM348" s="5">
        <v>25</v>
      </c>
      <c r="BN348" s="5">
        <v>29</v>
      </c>
      <c r="BO348" s="5">
        <v>22</v>
      </c>
      <c r="BP348" s="5">
        <v>40</v>
      </c>
      <c r="BQ348" s="5">
        <v>27</v>
      </c>
      <c r="BR348" s="5">
        <v>43</v>
      </c>
      <c r="BS348" s="5">
        <v>37</v>
      </c>
      <c r="BT348" s="5">
        <v>26</v>
      </c>
      <c r="BU348" s="5">
        <v>19</v>
      </c>
      <c r="BV348" s="5">
        <v>38</v>
      </c>
      <c r="BW348" s="5">
        <v>23</v>
      </c>
      <c r="BX348" s="5">
        <v>27</v>
      </c>
      <c r="BY348" s="5">
        <v>17</v>
      </c>
      <c r="BZ348" s="5">
        <v>20</v>
      </c>
      <c r="CA348" s="5">
        <v>3</v>
      </c>
      <c r="CB348" s="5">
        <v>13</v>
      </c>
      <c r="CC348" s="5">
        <v>20</v>
      </c>
      <c r="CD348" s="5">
        <v>21</v>
      </c>
      <c r="CE348" s="5">
        <v>14</v>
      </c>
      <c r="CF348" s="5">
        <v>35</v>
      </c>
      <c r="CG348" s="5">
        <v>21</v>
      </c>
      <c r="CH348" s="5">
        <v>34</v>
      </c>
      <c r="CI348" s="5">
        <v>18</v>
      </c>
      <c r="CJ348">
        <v>17</v>
      </c>
      <c r="CK348">
        <v>14</v>
      </c>
      <c r="CL348">
        <v>20</v>
      </c>
      <c r="CM348">
        <v>32</v>
      </c>
      <c r="CN348" s="5">
        <v>2</v>
      </c>
    </row>
    <row r="349" spans="1:92" hidden="1" x14ac:dyDescent="0.2">
      <c r="A349" s="78" t="s">
        <v>37</v>
      </c>
      <c r="B349" t="s">
        <v>14</v>
      </c>
      <c r="C349">
        <v>280</v>
      </c>
      <c r="D349" s="5">
        <v>36.299999999999997</v>
      </c>
      <c r="E349" s="73">
        <v>1</v>
      </c>
      <c r="F349" s="72">
        <f>VLOOKUP(B349,遗传信息!$B:$F,5,FALSE)</f>
        <v>1</v>
      </c>
      <c r="G349" s="72">
        <v>25</v>
      </c>
      <c r="H349" s="5">
        <v>7.2</v>
      </c>
      <c r="I349" s="5">
        <v>6</v>
      </c>
      <c r="J349" s="5">
        <v>1507</v>
      </c>
      <c r="K349" s="72">
        <v>56.07</v>
      </c>
      <c r="L349" s="5">
        <v>107</v>
      </c>
      <c r="M349" s="5">
        <v>98</v>
      </c>
      <c r="N349" s="5">
        <v>115</v>
      </c>
      <c r="O349" s="5">
        <v>58</v>
      </c>
      <c r="P349" s="5">
        <v>85</v>
      </c>
      <c r="Q349" s="5">
        <v>86</v>
      </c>
      <c r="R349" s="5">
        <v>107</v>
      </c>
      <c r="S349" s="5">
        <v>75</v>
      </c>
      <c r="T349" s="5">
        <v>118</v>
      </c>
      <c r="U349" s="5">
        <v>106</v>
      </c>
      <c r="V349" s="5">
        <v>147</v>
      </c>
      <c r="W349" s="5">
        <v>106</v>
      </c>
      <c r="X349" s="5">
        <v>67</v>
      </c>
      <c r="Y349" s="5">
        <v>64</v>
      </c>
      <c r="Z349" s="5">
        <v>108</v>
      </c>
      <c r="AA349" s="5">
        <v>59</v>
      </c>
      <c r="AB349" s="5">
        <v>20</v>
      </c>
      <c r="AC349" s="5">
        <v>32</v>
      </c>
      <c r="AD349" s="5">
        <v>35</v>
      </c>
      <c r="AE349" s="5">
        <v>20</v>
      </c>
      <c r="AF349" s="5">
        <v>27</v>
      </c>
      <c r="AG349" s="5">
        <v>25</v>
      </c>
      <c r="AH349" s="5">
        <v>28</v>
      </c>
      <c r="AI349" s="5">
        <v>18</v>
      </c>
      <c r="AJ349" s="5">
        <v>23</v>
      </c>
      <c r="AK349" s="5">
        <v>32</v>
      </c>
      <c r="AL349" s="5">
        <v>34</v>
      </c>
      <c r="AM349" s="5">
        <v>26</v>
      </c>
      <c r="AN349" s="5">
        <v>9</v>
      </c>
      <c r="AO349" s="5">
        <v>15</v>
      </c>
      <c r="AP349" s="5">
        <v>23</v>
      </c>
      <c r="AQ349" s="5">
        <v>11</v>
      </c>
      <c r="AR349" s="5">
        <v>24</v>
      </c>
      <c r="AS349" s="5">
        <v>22</v>
      </c>
      <c r="AT349" s="5">
        <v>26</v>
      </c>
      <c r="AU349" s="5">
        <v>13</v>
      </c>
      <c r="AV349" s="5">
        <v>16</v>
      </c>
      <c r="AW349" s="5">
        <v>20</v>
      </c>
      <c r="AX349" s="5">
        <v>29</v>
      </c>
      <c r="AY349" s="5">
        <v>21</v>
      </c>
      <c r="AZ349" s="5">
        <v>20</v>
      </c>
      <c r="BA349" s="5">
        <v>26</v>
      </c>
      <c r="BB349" s="5">
        <v>36</v>
      </c>
      <c r="BC349" s="5">
        <v>25</v>
      </c>
      <c r="BD349" s="5">
        <v>15</v>
      </c>
      <c r="BE349" s="5">
        <v>16</v>
      </c>
      <c r="BF349" s="5">
        <v>27</v>
      </c>
      <c r="BG349" s="5">
        <v>17</v>
      </c>
      <c r="BH349" s="5">
        <v>36</v>
      </c>
      <c r="BI349" s="5">
        <v>27</v>
      </c>
      <c r="BJ349" s="5">
        <v>33</v>
      </c>
      <c r="BK349" s="5">
        <v>22</v>
      </c>
      <c r="BL349" s="5">
        <v>29</v>
      </c>
      <c r="BM349" s="5">
        <v>25</v>
      </c>
      <c r="BN349" s="5">
        <v>29</v>
      </c>
      <c r="BO349" s="5">
        <v>22</v>
      </c>
      <c r="BP349" s="5">
        <v>40</v>
      </c>
      <c r="BQ349" s="5">
        <v>27</v>
      </c>
      <c r="BR349" s="5">
        <v>43</v>
      </c>
      <c r="BS349" s="5">
        <v>37</v>
      </c>
      <c r="BT349" s="5">
        <v>26</v>
      </c>
      <c r="BU349" s="5">
        <v>19</v>
      </c>
      <c r="BV349" s="5">
        <v>38</v>
      </c>
      <c r="BW349" s="5">
        <v>23</v>
      </c>
      <c r="BX349" s="5">
        <v>27</v>
      </c>
      <c r="BY349" s="5">
        <v>17</v>
      </c>
      <c r="BZ349" s="5">
        <v>20</v>
      </c>
      <c r="CA349" s="5">
        <v>3</v>
      </c>
      <c r="CB349" s="5">
        <v>13</v>
      </c>
      <c r="CC349" s="5">
        <v>20</v>
      </c>
      <c r="CD349" s="5">
        <v>21</v>
      </c>
      <c r="CE349" s="5">
        <v>14</v>
      </c>
      <c r="CF349" s="5">
        <v>35</v>
      </c>
      <c r="CG349" s="5">
        <v>21</v>
      </c>
      <c r="CH349" s="5">
        <v>34</v>
      </c>
      <c r="CI349" s="5">
        <v>18</v>
      </c>
      <c r="CJ349">
        <v>17</v>
      </c>
      <c r="CK349">
        <v>14</v>
      </c>
      <c r="CL349">
        <v>20</v>
      </c>
      <c r="CM349">
        <v>32</v>
      </c>
      <c r="CN349" s="5">
        <v>3</v>
      </c>
    </row>
    <row r="350" spans="1:92" hidden="1" x14ac:dyDescent="0.2">
      <c r="A350" s="78" t="s">
        <v>37</v>
      </c>
      <c r="B350" t="s">
        <v>14</v>
      </c>
      <c r="C350">
        <v>280</v>
      </c>
      <c r="D350" s="5">
        <v>45.2</v>
      </c>
      <c r="E350" s="73">
        <v>1</v>
      </c>
      <c r="F350" s="72">
        <f>VLOOKUP(B350,遗传信息!$B:$F,5,FALSE)</f>
        <v>1</v>
      </c>
      <c r="G350" s="72">
        <v>25</v>
      </c>
      <c r="H350" s="5">
        <v>7.2</v>
      </c>
      <c r="I350" s="5">
        <v>6</v>
      </c>
      <c r="J350" s="5">
        <v>1507</v>
      </c>
      <c r="K350" s="72">
        <v>56.07</v>
      </c>
      <c r="L350" s="5">
        <v>107</v>
      </c>
      <c r="M350" s="5">
        <v>98</v>
      </c>
      <c r="N350" s="5">
        <v>115</v>
      </c>
      <c r="O350" s="5">
        <v>58</v>
      </c>
      <c r="P350" s="5">
        <v>85</v>
      </c>
      <c r="Q350" s="5">
        <v>86</v>
      </c>
      <c r="R350" s="5">
        <v>107</v>
      </c>
      <c r="S350" s="5">
        <v>75</v>
      </c>
      <c r="T350" s="5">
        <v>118</v>
      </c>
      <c r="U350" s="5">
        <v>106</v>
      </c>
      <c r="V350" s="5">
        <v>147</v>
      </c>
      <c r="W350" s="5">
        <v>106</v>
      </c>
      <c r="X350" s="5">
        <v>67</v>
      </c>
      <c r="Y350" s="5">
        <v>64</v>
      </c>
      <c r="Z350" s="5">
        <v>108</v>
      </c>
      <c r="AA350" s="5">
        <v>59</v>
      </c>
      <c r="AB350" s="5">
        <v>20</v>
      </c>
      <c r="AC350" s="5">
        <v>32</v>
      </c>
      <c r="AD350" s="5">
        <v>35</v>
      </c>
      <c r="AE350" s="5">
        <v>20</v>
      </c>
      <c r="AF350" s="5">
        <v>27</v>
      </c>
      <c r="AG350" s="5">
        <v>25</v>
      </c>
      <c r="AH350" s="5">
        <v>28</v>
      </c>
      <c r="AI350" s="5">
        <v>18</v>
      </c>
      <c r="AJ350" s="5">
        <v>23</v>
      </c>
      <c r="AK350" s="5">
        <v>32</v>
      </c>
      <c r="AL350" s="5">
        <v>34</v>
      </c>
      <c r="AM350" s="5">
        <v>26</v>
      </c>
      <c r="AN350" s="5">
        <v>9</v>
      </c>
      <c r="AO350" s="5">
        <v>15</v>
      </c>
      <c r="AP350" s="5">
        <v>23</v>
      </c>
      <c r="AQ350" s="5">
        <v>11</v>
      </c>
      <c r="AR350" s="5">
        <v>24</v>
      </c>
      <c r="AS350" s="5">
        <v>22</v>
      </c>
      <c r="AT350" s="5">
        <v>26</v>
      </c>
      <c r="AU350" s="5">
        <v>13</v>
      </c>
      <c r="AV350" s="5">
        <v>16</v>
      </c>
      <c r="AW350" s="5">
        <v>20</v>
      </c>
      <c r="AX350" s="5">
        <v>29</v>
      </c>
      <c r="AY350" s="5">
        <v>21</v>
      </c>
      <c r="AZ350" s="5">
        <v>20</v>
      </c>
      <c r="BA350" s="5">
        <v>26</v>
      </c>
      <c r="BB350" s="5">
        <v>36</v>
      </c>
      <c r="BC350" s="5">
        <v>25</v>
      </c>
      <c r="BD350" s="5">
        <v>15</v>
      </c>
      <c r="BE350" s="5">
        <v>16</v>
      </c>
      <c r="BF350" s="5">
        <v>27</v>
      </c>
      <c r="BG350" s="5">
        <v>17</v>
      </c>
      <c r="BH350" s="5">
        <v>36</v>
      </c>
      <c r="BI350" s="5">
        <v>27</v>
      </c>
      <c r="BJ350" s="5">
        <v>33</v>
      </c>
      <c r="BK350" s="5">
        <v>22</v>
      </c>
      <c r="BL350" s="5">
        <v>29</v>
      </c>
      <c r="BM350" s="5">
        <v>25</v>
      </c>
      <c r="BN350" s="5">
        <v>29</v>
      </c>
      <c r="BO350" s="5">
        <v>22</v>
      </c>
      <c r="BP350" s="5">
        <v>40</v>
      </c>
      <c r="BQ350" s="5">
        <v>27</v>
      </c>
      <c r="BR350" s="5">
        <v>43</v>
      </c>
      <c r="BS350" s="5">
        <v>37</v>
      </c>
      <c r="BT350" s="5">
        <v>26</v>
      </c>
      <c r="BU350" s="5">
        <v>19</v>
      </c>
      <c r="BV350" s="5">
        <v>38</v>
      </c>
      <c r="BW350" s="5">
        <v>23</v>
      </c>
      <c r="BX350" s="5">
        <v>27</v>
      </c>
      <c r="BY350" s="5">
        <v>17</v>
      </c>
      <c r="BZ350" s="5">
        <v>20</v>
      </c>
      <c r="CA350" s="5">
        <v>3</v>
      </c>
      <c r="CB350" s="5">
        <v>13</v>
      </c>
      <c r="CC350" s="5">
        <v>20</v>
      </c>
      <c r="CD350" s="5">
        <v>21</v>
      </c>
      <c r="CE350" s="5">
        <v>14</v>
      </c>
      <c r="CF350" s="5">
        <v>35</v>
      </c>
      <c r="CG350" s="5">
        <v>21</v>
      </c>
      <c r="CH350" s="5">
        <v>34</v>
      </c>
      <c r="CI350" s="5">
        <v>18</v>
      </c>
      <c r="CJ350">
        <v>17</v>
      </c>
      <c r="CK350">
        <v>14</v>
      </c>
      <c r="CL350">
        <v>20</v>
      </c>
      <c r="CM350">
        <v>32</v>
      </c>
      <c r="CN350" s="5">
        <v>4</v>
      </c>
    </row>
    <row r="351" spans="1:92" hidden="1" x14ac:dyDescent="0.2">
      <c r="A351" s="78" t="s">
        <v>37</v>
      </c>
      <c r="B351" t="s">
        <v>14</v>
      </c>
      <c r="C351">
        <v>300</v>
      </c>
      <c r="D351" s="5">
        <v>671.4</v>
      </c>
      <c r="E351" s="73">
        <v>1</v>
      </c>
      <c r="F351" s="72">
        <f>VLOOKUP(B351,遗传信息!$B:$F,5,FALSE)</f>
        <v>1</v>
      </c>
      <c r="G351" s="72">
        <v>25</v>
      </c>
      <c r="H351" s="5">
        <v>7.2</v>
      </c>
      <c r="I351" s="5">
        <v>6</v>
      </c>
      <c r="J351" s="5">
        <v>1507</v>
      </c>
      <c r="K351" s="72">
        <v>56.07</v>
      </c>
      <c r="L351" s="5">
        <v>107</v>
      </c>
      <c r="M351" s="5">
        <v>98</v>
      </c>
      <c r="N351" s="5">
        <v>115</v>
      </c>
      <c r="O351" s="5">
        <v>58</v>
      </c>
      <c r="P351" s="5">
        <v>85</v>
      </c>
      <c r="Q351" s="5">
        <v>86</v>
      </c>
      <c r="R351" s="5">
        <v>107</v>
      </c>
      <c r="S351" s="5">
        <v>75</v>
      </c>
      <c r="T351" s="5">
        <v>118</v>
      </c>
      <c r="U351" s="5">
        <v>106</v>
      </c>
      <c r="V351" s="5">
        <v>147</v>
      </c>
      <c r="W351" s="5">
        <v>106</v>
      </c>
      <c r="X351" s="5">
        <v>67</v>
      </c>
      <c r="Y351" s="5">
        <v>64</v>
      </c>
      <c r="Z351" s="5">
        <v>108</v>
      </c>
      <c r="AA351" s="5">
        <v>59</v>
      </c>
      <c r="AB351" s="5">
        <v>20</v>
      </c>
      <c r="AC351" s="5">
        <v>32</v>
      </c>
      <c r="AD351" s="5">
        <v>35</v>
      </c>
      <c r="AE351" s="5">
        <v>20</v>
      </c>
      <c r="AF351" s="5">
        <v>27</v>
      </c>
      <c r="AG351" s="5">
        <v>25</v>
      </c>
      <c r="AH351" s="5">
        <v>28</v>
      </c>
      <c r="AI351" s="5">
        <v>18</v>
      </c>
      <c r="AJ351" s="5">
        <v>23</v>
      </c>
      <c r="AK351" s="5">
        <v>32</v>
      </c>
      <c r="AL351" s="5">
        <v>34</v>
      </c>
      <c r="AM351" s="5">
        <v>26</v>
      </c>
      <c r="AN351" s="5">
        <v>9</v>
      </c>
      <c r="AO351" s="5">
        <v>15</v>
      </c>
      <c r="AP351" s="5">
        <v>23</v>
      </c>
      <c r="AQ351" s="5">
        <v>11</v>
      </c>
      <c r="AR351" s="5">
        <v>24</v>
      </c>
      <c r="AS351" s="5">
        <v>22</v>
      </c>
      <c r="AT351" s="5">
        <v>26</v>
      </c>
      <c r="AU351" s="5">
        <v>13</v>
      </c>
      <c r="AV351" s="5">
        <v>16</v>
      </c>
      <c r="AW351" s="5">
        <v>20</v>
      </c>
      <c r="AX351" s="5">
        <v>29</v>
      </c>
      <c r="AY351" s="5">
        <v>21</v>
      </c>
      <c r="AZ351" s="5">
        <v>20</v>
      </c>
      <c r="BA351" s="5">
        <v>26</v>
      </c>
      <c r="BB351" s="5">
        <v>36</v>
      </c>
      <c r="BC351" s="5">
        <v>25</v>
      </c>
      <c r="BD351" s="5">
        <v>15</v>
      </c>
      <c r="BE351" s="5">
        <v>16</v>
      </c>
      <c r="BF351" s="5">
        <v>27</v>
      </c>
      <c r="BG351" s="5">
        <v>17</v>
      </c>
      <c r="BH351" s="5">
        <v>36</v>
      </c>
      <c r="BI351" s="5">
        <v>27</v>
      </c>
      <c r="BJ351" s="5">
        <v>33</v>
      </c>
      <c r="BK351" s="5">
        <v>22</v>
      </c>
      <c r="BL351" s="5">
        <v>29</v>
      </c>
      <c r="BM351" s="5">
        <v>25</v>
      </c>
      <c r="BN351" s="5">
        <v>29</v>
      </c>
      <c r="BO351" s="5">
        <v>22</v>
      </c>
      <c r="BP351" s="5">
        <v>40</v>
      </c>
      <c r="BQ351" s="5">
        <v>27</v>
      </c>
      <c r="BR351" s="5">
        <v>43</v>
      </c>
      <c r="BS351" s="5">
        <v>37</v>
      </c>
      <c r="BT351" s="5">
        <v>26</v>
      </c>
      <c r="BU351" s="5">
        <v>19</v>
      </c>
      <c r="BV351" s="5">
        <v>38</v>
      </c>
      <c r="BW351" s="5">
        <v>23</v>
      </c>
      <c r="BX351" s="5">
        <v>27</v>
      </c>
      <c r="BY351" s="5">
        <v>17</v>
      </c>
      <c r="BZ351" s="5">
        <v>20</v>
      </c>
      <c r="CA351" s="5">
        <v>3</v>
      </c>
      <c r="CB351" s="5">
        <v>13</v>
      </c>
      <c r="CC351" s="5">
        <v>20</v>
      </c>
      <c r="CD351" s="5">
        <v>21</v>
      </c>
      <c r="CE351" s="5">
        <v>14</v>
      </c>
      <c r="CF351" s="5">
        <v>35</v>
      </c>
      <c r="CG351" s="5">
        <v>21</v>
      </c>
      <c r="CH351" s="5">
        <v>34</v>
      </c>
      <c r="CI351" s="5">
        <v>18</v>
      </c>
      <c r="CJ351">
        <v>17</v>
      </c>
      <c r="CK351">
        <v>14</v>
      </c>
      <c r="CL351">
        <v>20</v>
      </c>
      <c r="CM351">
        <v>32</v>
      </c>
      <c r="CN351" s="5">
        <v>1</v>
      </c>
    </row>
    <row r="352" spans="1:92" hidden="1" x14ac:dyDescent="0.2">
      <c r="A352" s="78" t="s">
        <v>37</v>
      </c>
      <c r="B352" t="s">
        <v>14</v>
      </c>
      <c r="C352">
        <v>300</v>
      </c>
      <c r="D352" s="5">
        <v>882.8</v>
      </c>
      <c r="E352" s="73">
        <v>1</v>
      </c>
      <c r="F352" s="72">
        <f>VLOOKUP(B352,遗传信息!$B:$F,5,FALSE)</f>
        <v>1</v>
      </c>
      <c r="G352" s="72">
        <v>25</v>
      </c>
      <c r="H352" s="5">
        <v>7.2</v>
      </c>
      <c r="I352" s="5">
        <v>6</v>
      </c>
      <c r="J352" s="5">
        <v>1507</v>
      </c>
      <c r="K352" s="72">
        <v>56.07</v>
      </c>
      <c r="L352" s="5">
        <v>107</v>
      </c>
      <c r="M352" s="5">
        <v>98</v>
      </c>
      <c r="N352" s="5">
        <v>115</v>
      </c>
      <c r="O352" s="5">
        <v>58</v>
      </c>
      <c r="P352" s="5">
        <v>85</v>
      </c>
      <c r="Q352" s="5">
        <v>86</v>
      </c>
      <c r="R352" s="5">
        <v>107</v>
      </c>
      <c r="S352" s="5">
        <v>75</v>
      </c>
      <c r="T352" s="5">
        <v>118</v>
      </c>
      <c r="U352" s="5">
        <v>106</v>
      </c>
      <c r="V352" s="5">
        <v>147</v>
      </c>
      <c r="W352" s="5">
        <v>106</v>
      </c>
      <c r="X352" s="5">
        <v>67</v>
      </c>
      <c r="Y352" s="5">
        <v>64</v>
      </c>
      <c r="Z352" s="5">
        <v>108</v>
      </c>
      <c r="AA352" s="5">
        <v>59</v>
      </c>
      <c r="AB352" s="5">
        <v>20</v>
      </c>
      <c r="AC352" s="5">
        <v>32</v>
      </c>
      <c r="AD352" s="5">
        <v>35</v>
      </c>
      <c r="AE352" s="5">
        <v>20</v>
      </c>
      <c r="AF352" s="5">
        <v>27</v>
      </c>
      <c r="AG352" s="5">
        <v>25</v>
      </c>
      <c r="AH352" s="5">
        <v>28</v>
      </c>
      <c r="AI352" s="5">
        <v>18</v>
      </c>
      <c r="AJ352" s="5">
        <v>23</v>
      </c>
      <c r="AK352" s="5">
        <v>32</v>
      </c>
      <c r="AL352" s="5">
        <v>34</v>
      </c>
      <c r="AM352" s="5">
        <v>26</v>
      </c>
      <c r="AN352" s="5">
        <v>9</v>
      </c>
      <c r="AO352" s="5">
        <v>15</v>
      </c>
      <c r="AP352" s="5">
        <v>23</v>
      </c>
      <c r="AQ352" s="5">
        <v>11</v>
      </c>
      <c r="AR352" s="5">
        <v>24</v>
      </c>
      <c r="AS352" s="5">
        <v>22</v>
      </c>
      <c r="AT352" s="5">
        <v>26</v>
      </c>
      <c r="AU352" s="5">
        <v>13</v>
      </c>
      <c r="AV352" s="5">
        <v>16</v>
      </c>
      <c r="AW352" s="5">
        <v>20</v>
      </c>
      <c r="AX352" s="5">
        <v>29</v>
      </c>
      <c r="AY352" s="5">
        <v>21</v>
      </c>
      <c r="AZ352" s="5">
        <v>20</v>
      </c>
      <c r="BA352" s="5">
        <v>26</v>
      </c>
      <c r="BB352" s="5">
        <v>36</v>
      </c>
      <c r="BC352" s="5">
        <v>25</v>
      </c>
      <c r="BD352" s="5">
        <v>15</v>
      </c>
      <c r="BE352" s="5">
        <v>16</v>
      </c>
      <c r="BF352" s="5">
        <v>27</v>
      </c>
      <c r="BG352" s="5">
        <v>17</v>
      </c>
      <c r="BH352" s="5">
        <v>36</v>
      </c>
      <c r="BI352" s="5">
        <v>27</v>
      </c>
      <c r="BJ352" s="5">
        <v>33</v>
      </c>
      <c r="BK352" s="5">
        <v>22</v>
      </c>
      <c r="BL352" s="5">
        <v>29</v>
      </c>
      <c r="BM352" s="5">
        <v>25</v>
      </c>
      <c r="BN352" s="5">
        <v>29</v>
      </c>
      <c r="BO352" s="5">
        <v>22</v>
      </c>
      <c r="BP352" s="5">
        <v>40</v>
      </c>
      <c r="BQ352" s="5">
        <v>27</v>
      </c>
      <c r="BR352" s="5">
        <v>43</v>
      </c>
      <c r="BS352" s="5">
        <v>37</v>
      </c>
      <c r="BT352" s="5">
        <v>26</v>
      </c>
      <c r="BU352" s="5">
        <v>19</v>
      </c>
      <c r="BV352" s="5">
        <v>38</v>
      </c>
      <c r="BW352" s="5">
        <v>23</v>
      </c>
      <c r="BX352" s="5">
        <v>27</v>
      </c>
      <c r="BY352" s="5">
        <v>17</v>
      </c>
      <c r="BZ352" s="5">
        <v>20</v>
      </c>
      <c r="CA352" s="5">
        <v>3</v>
      </c>
      <c r="CB352" s="5">
        <v>13</v>
      </c>
      <c r="CC352" s="5">
        <v>20</v>
      </c>
      <c r="CD352" s="5">
        <v>21</v>
      </c>
      <c r="CE352" s="5">
        <v>14</v>
      </c>
      <c r="CF352" s="5">
        <v>35</v>
      </c>
      <c r="CG352" s="5">
        <v>21</v>
      </c>
      <c r="CH352" s="5">
        <v>34</v>
      </c>
      <c r="CI352" s="5">
        <v>18</v>
      </c>
      <c r="CJ352">
        <v>17</v>
      </c>
      <c r="CK352">
        <v>14</v>
      </c>
      <c r="CL352">
        <v>20</v>
      </c>
      <c r="CM352">
        <v>32</v>
      </c>
      <c r="CN352" s="5">
        <v>2</v>
      </c>
    </row>
    <row r="353" spans="1:92" hidden="1" x14ac:dyDescent="0.2">
      <c r="A353" s="78" t="s">
        <v>37</v>
      </c>
      <c r="B353" t="s">
        <v>14</v>
      </c>
      <c r="C353">
        <v>300</v>
      </c>
      <c r="D353" s="5">
        <v>1094.3</v>
      </c>
      <c r="E353" s="73">
        <v>1</v>
      </c>
      <c r="F353" s="72">
        <f>VLOOKUP(B353,遗传信息!$B:$F,5,FALSE)</f>
        <v>1</v>
      </c>
      <c r="G353" s="72">
        <v>25</v>
      </c>
      <c r="H353" s="5">
        <v>7.2</v>
      </c>
      <c r="I353" s="5">
        <v>6</v>
      </c>
      <c r="J353" s="5">
        <v>1507</v>
      </c>
      <c r="K353" s="72">
        <v>56.07</v>
      </c>
      <c r="L353" s="5">
        <v>107</v>
      </c>
      <c r="M353" s="5">
        <v>98</v>
      </c>
      <c r="N353" s="5">
        <v>115</v>
      </c>
      <c r="O353" s="5">
        <v>58</v>
      </c>
      <c r="P353" s="5">
        <v>85</v>
      </c>
      <c r="Q353" s="5">
        <v>86</v>
      </c>
      <c r="R353" s="5">
        <v>107</v>
      </c>
      <c r="S353" s="5">
        <v>75</v>
      </c>
      <c r="T353" s="5">
        <v>118</v>
      </c>
      <c r="U353" s="5">
        <v>106</v>
      </c>
      <c r="V353" s="5">
        <v>147</v>
      </c>
      <c r="W353" s="5">
        <v>106</v>
      </c>
      <c r="X353" s="5">
        <v>67</v>
      </c>
      <c r="Y353" s="5">
        <v>64</v>
      </c>
      <c r="Z353" s="5">
        <v>108</v>
      </c>
      <c r="AA353" s="5">
        <v>59</v>
      </c>
      <c r="AB353" s="5">
        <v>20</v>
      </c>
      <c r="AC353" s="5">
        <v>32</v>
      </c>
      <c r="AD353" s="5">
        <v>35</v>
      </c>
      <c r="AE353" s="5">
        <v>20</v>
      </c>
      <c r="AF353" s="5">
        <v>27</v>
      </c>
      <c r="AG353" s="5">
        <v>25</v>
      </c>
      <c r="AH353" s="5">
        <v>28</v>
      </c>
      <c r="AI353" s="5">
        <v>18</v>
      </c>
      <c r="AJ353" s="5">
        <v>23</v>
      </c>
      <c r="AK353" s="5">
        <v>32</v>
      </c>
      <c r="AL353" s="5">
        <v>34</v>
      </c>
      <c r="AM353" s="5">
        <v>26</v>
      </c>
      <c r="AN353" s="5">
        <v>9</v>
      </c>
      <c r="AO353" s="5">
        <v>15</v>
      </c>
      <c r="AP353" s="5">
        <v>23</v>
      </c>
      <c r="AQ353" s="5">
        <v>11</v>
      </c>
      <c r="AR353" s="5">
        <v>24</v>
      </c>
      <c r="AS353" s="5">
        <v>22</v>
      </c>
      <c r="AT353" s="5">
        <v>26</v>
      </c>
      <c r="AU353" s="5">
        <v>13</v>
      </c>
      <c r="AV353" s="5">
        <v>16</v>
      </c>
      <c r="AW353" s="5">
        <v>20</v>
      </c>
      <c r="AX353" s="5">
        <v>29</v>
      </c>
      <c r="AY353" s="5">
        <v>21</v>
      </c>
      <c r="AZ353" s="5">
        <v>20</v>
      </c>
      <c r="BA353" s="5">
        <v>26</v>
      </c>
      <c r="BB353" s="5">
        <v>36</v>
      </c>
      <c r="BC353" s="5">
        <v>25</v>
      </c>
      <c r="BD353" s="5">
        <v>15</v>
      </c>
      <c r="BE353" s="5">
        <v>16</v>
      </c>
      <c r="BF353" s="5">
        <v>27</v>
      </c>
      <c r="BG353" s="5">
        <v>17</v>
      </c>
      <c r="BH353" s="5">
        <v>36</v>
      </c>
      <c r="BI353" s="5">
        <v>27</v>
      </c>
      <c r="BJ353" s="5">
        <v>33</v>
      </c>
      <c r="BK353" s="5">
        <v>22</v>
      </c>
      <c r="BL353" s="5">
        <v>29</v>
      </c>
      <c r="BM353" s="5">
        <v>25</v>
      </c>
      <c r="BN353" s="5">
        <v>29</v>
      </c>
      <c r="BO353" s="5">
        <v>22</v>
      </c>
      <c r="BP353" s="5">
        <v>40</v>
      </c>
      <c r="BQ353" s="5">
        <v>27</v>
      </c>
      <c r="BR353" s="5">
        <v>43</v>
      </c>
      <c r="BS353" s="5">
        <v>37</v>
      </c>
      <c r="BT353" s="5">
        <v>26</v>
      </c>
      <c r="BU353" s="5">
        <v>19</v>
      </c>
      <c r="BV353" s="5">
        <v>38</v>
      </c>
      <c r="BW353" s="5">
        <v>23</v>
      </c>
      <c r="BX353" s="5">
        <v>27</v>
      </c>
      <c r="BY353" s="5">
        <v>17</v>
      </c>
      <c r="BZ353" s="5">
        <v>20</v>
      </c>
      <c r="CA353" s="5">
        <v>3</v>
      </c>
      <c r="CB353" s="5">
        <v>13</v>
      </c>
      <c r="CC353" s="5">
        <v>20</v>
      </c>
      <c r="CD353" s="5">
        <v>21</v>
      </c>
      <c r="CE353" s="5">
        <v>14</v>
      </c>
      <c r="CF353" s="5">
        <v>35</v>
      </c>
      <c r="CG353" s="5">
        <v>21</v>
      </c>
      <c r="CH353" s="5">
        <v>34</v>
      </c>
      <c r="CI353" s="5">
        <v>18</v>
      </c>
      <c r="CJ353">
        <v>17</v>
      </c>
      <c r="CK353">
        <v>14</v>
      </c>
      <c r="CL353">
        <v>20</v>
      </c>
      <c r="CM353">
        <v>32</v>
      </c>
      <c r="CN353" s="5">
        <v>3</v>
      </c>
    </row>
    <row r="354" spans="1:92" hidden="1" x14ac:dyDescent="0.2">
      <c r="A354" s="78" t="s">
        <v>37</v>
      </c>
      <c r="B354" t="s">
        <v>14</v>
      </c>
      <c r="C354">
        <v>300</v>
      </c>
      <c r="D354" s="5">
        <v>1305.8</v>
      </c>
      <c r="E354" s="73">
        <v>1</v>
      </c>
      <c r="F354" s="72">
        <f>VLOOKUP(B354,遗传信息!$B:$F,5,FALSE)</f>
        <v>1</v>
      </c>
      <c r="G354" s="72">
        <v>25</v>
      </c>
      <c r="H354" s="5">
        <v>7.2</v>
      </c>
      <c r="I354" s="5">
        <v>6</v>
      </c>
      <c r="J354" s="5">
        <v>1507</v>
      </c>
      <c r="K354" s="72">
        <v>56.07</v>
      </c>
      <c r="L354" s="5">
        <v>107</v>
      </c>
      <c r="M354" s="5">
        <v>98</v>
      </c>
      <c r="N354" s="5">
        <v>115</v>
      </c>
      <c r="O354" s="5">
        <v>58</v>
      </c>
      <c r="P354" s="5">
        <v>85</v>
      </c>
      <c r="Q354" s="5">
        <v>86</v>
      </c>
      <c r="R354" s="5">
        <v>107</v>
      </c>
      <c r="S354" s="5">
        <v>75</v>
      </c>
      <c r="T354" s="5">
        <v>118</v>
      </c>
      <c r="U354" s="5">
        <v>106</v>
      </c>
      <c r="V354" s="5">
        <v>147</v>
      </c>
      <c r="W354" s="5">
        <v>106</v>
      </c>
      <c r="X354" s="5">
        <v>67</v>
      </c>
      <c r="Y354" s="5">
        <v>64</v>
      </c>
      <c r="Z354" s="5">
        <v>108</v>
      </c>
      <c r="AA354" s="5">
        <v>59</v>
      </c>
      <c r="AB354" s="5">
        <v>20</v>
      </c>
      <c r="AC354" s="5">
        <v>32</v>
      </c>
      <c r="AD354" s="5">
        <v>35</v>
      </c>
      <c r="AE354" s="5">
        <v>20</v>
      </c>
      <c r="AF354" s="5">
        <v>27</v>
      </c>
      <c r="AG354" s="5">
        <v>25</v>
      </c>
      <c r="AH354" s="5">
        <v>28</v>
      </c>
      <c r="AI354" s="5">
        <v>18</v>
      </c>
      <c r="AJ354" s="5">
        <v>23</v>
      </c>
      <c r="AK354" s="5">
        <v>32</v>
      </c>
      <c r="AL354" s="5">
        <v>34</v>
      </c>
      <c r="AM354" s="5">
        <v>26</v>
      </c>
      <c r="AN354" s="5">
        <v>9</v>
      </c>
      <c r="AO354" s="5">
        <v>15</v>
      </c>
      <c r="AP354" s="5">
        <v>23</v>
      </c>
      <c r="AQ354" s="5">
        <v>11</v>
      </c>
      <c r="AR354" s="5">
        <v>24</v>
      </c>
      <c r="AS354" s="5">
        <v>22</v>
      </c>
      <c r="AT354" s="5">
        <v>26</v>
      </c>
      <c r="AU354" s="5">
        <v>13</v>
      </c>
      <c r="AV354" s="5">
        <v>16</v>
      </c>
      <c r="AW354" s="5">
        <v>20</v>
      </c>
      <c r="AX354" s="5">
        <v>29</v>
      </c>
      <c r="AY354" s="5">
        <v>21</v>
      </c>
      <c r="AZ354" s="5">
        <v>20</v>
      </c>
      <c r="BA354" s="5">
        <v>26</v>
      </c>
      <c r="BB354" s="5">
        <v>36</v>
      </c>
      <c r="BC354" s="5">
        <v>25</v>
      </c>
      <c r="BD354" s="5">
        <v>15</v>
      </c>
      <c r="BE354" s="5">
        <v>16</v>
      </c>
      <c r="BF354" s="5">
        <v>27</v>
      </c>
      <c r="BG354" s="5">
        <v>17</v>
      </c>
      <c r="BH354" s="5">
        <v>36</v>
      </c>
      <c r="BI354" s="5">
        <v>27</v>
      </c>
      <c r="BJ354" s="5">
        <v>33</v>
      </c>
      <c r="BK354" s="5">
        <v>22</v>
      </c>
      <c r="BL354" s="5">
        <v>29</v>
      </c>
      <c r="BM354" s="5">
        <v>25</v>
      </c>
      <c r="BN354" s="5">
        <v>29</v>
      </c>
      <c r="BO354" s="5">
        <v>22</v>
      </c>
      <c r="BP354" s="5">
        <v>40</v>
      </c>
      <c r="BQ354" s="5">
        <v>27</v>
      </c>
      <c r="BR354" s="5">
        <v>43</v>
      </c>
      <c r="BS354" s="5">
        <v>37</v>
      </c>
      <c r="BT354" s="5">
        <v>26</v>
      </c>
      <c r="BU354" s="5">
        <v>19</v>
      </c>
      <c r="BV354" s="5">
        <v>38</v>
      </c>
      <c r="BW354" s="5">
        <v>23</v>
      </c>
      <c r="BX354" s="5">
        <v>27</v>
      </c>
      <c r="BY354" s="5">
        <v>17</v>
      </c>
      <c r="BZ354" s="5">
        <v>20</v>
      </c>
      <c r="CA354" s="5">
        <v>3</v>
      </c>
      <c r="CB354" s="5">
        <v>13</v>
      </c>
      <c r="CC354" s="5">
        <v>20</v>
      </c>
      <c r="CD354" s="5">
        <v>21</v>
      </c>
      <c r="CE354" s="5">
        <v>14</v>
      </c>
      <c r="CF354" s="5">
        <v>35</v>
      </c>
      <c r="CG354" s="5">
        <v>21</v>
      </c>
      <c r="CH354" s="5">
        <v>34</v>
      </c>
      <c r="CI354" s="5">
        <v>18</v>
      </c>
      <c r="CJ354">
        <v>17</v>
      </c>
      <c r="CK354">
        <v>14</v>
      </c>
      <c r="CL354">
        <v>20</v>
      </c>
      <c r="CM354">
        <v>32</v>
      </c>
      <c r="CN354" s="5">
        <v>4</v>
      </c>
    </row>
    <row r="355" spans="1:92" x14ac:dyDescent="0.2">
      <c r="A355" t="s">
        <v>28</v>
      </c>
      <c r="B355" t="s">
        <v>42</v>
      </c>
      <c r="C355">
        <v>222</v>
      </c>
      <c r="D355" s="5">
        <v>3.6</v>
      </c>
      <c r="E355" s="72">
        <v>0</v>
      </c>
      <c r="F355" s="72">
        <f>VLOOKUP(B355,遗传信息!$B:$F,5,FALSE)</f>
        <v>0</v>
      </c>
      <c r="G355" s="72">
        <v>25</v>
      </c>
      <c r="H355" s="5">
        <v>7.2</v>
      </c>
      <c r="I355" s="5">
        <v>6</v>
      </c>
      <c r="J355" s="5">
        <v>1362</v>
      </c>
      <c r="K355" s="72">
        <v>49.33</v>
      </c>
      <c r="L355" s="5">
        <v>94</v>
      </c>
      <c r="M355" s="5">
        <v>84</v>
      </c>
      <c r="N355" s="5">
        <v>104</v>
      </c>
      <c r="O355" s="5">
        <v>59</v>
      </c>
      <c r="P355" s="5">
        <v>74</v>
      </c>
      <c r="Q355" s="5">
        <v>74</v>
      </c>
      <c r="R355" s="5">
        <v>94</v>
      </c>
      <c r="S355" s="5">
        <v>72</v>
      </c>
      <c r="T355" s="5">
        <v>107</v>
      </c>
      <c r="U355" s="5">
        <v>99</v>
      </c>
      <c r="V355" s="5">
        <v>141</v>
      </c>
      <c r="W355" s="5">
        <v>89</v>
      </c>
      <c r="X355" s="5">
        <v>66</v>
      </c>
      <c r="Y355" s="5">
        <v>57</v>
      </c>
      <c r="Z355" s="5">
        <v>98</v>
      </c>
      <c r="AA355" s="5">
        <v>49</v>
      </c>
      <c r="AB355" s="5">
        <v>20</v>
      </c>
      <c r="AC355" s="5">
        <v>20</v>
      </c>
      <c r="AD355" s="5">
        <v>33</v>
      </c>
      <c r="AE355" s="5">
        <v>21</v>
      </c>
      <c r="AF355" s="5">
        <v>14</v>
      </c>
      <c r="AG355" s="5">
        <v>22</v>
      </c>
      <c r="AH355" s="5">
        <v>26</v>
      </c>
      <c r="AI355" s="5">
        <v>22</v>
      </c>
      <c r="AJ355" s="5">
        <v>27</v>
      </c>
      <c r="AK355" s="5">
        <v>28</v>
      </c>
      <c r="AL355" s="5">
        <v>27</v>
      </c>
      <c r="AM355" s="5">
        <v>22</v>
      </c>
      <c r="AN355" s="5">
        <v>13</v>
      </c>
      <c r="AO355" s="5">
        <v>12</v>
      </c>
      <c r="AP355" s="5">
        <v>25</v>
      </c>
      <c r="AQ355" s="5">
        <v>9</v>
      </c>
      <c r="AR355" s="5">
        <v>19</v>
      </c>
      <c r="AS355" s="5">
        <v>19</v>
      </c>
      <c r="AT355" s="5">
        <v>22</v>
      </c>
      <c r="AU355" s="5">
        <v>14</v>
      </c>
      <c r="AV355" s="5">
        <v>17</v>
      </c>
      <c r="AW355" s="5">
        <v>15</v>
      </c>
      <c r="AX355" s="5">
        <v>21</v>
      </c>
      <c r="AY355" s="5">
        <v>21</v>
      </c>
      <c r="AZ355" s="5">
        <v>15</v>
      </c>
      <c r="BA355" s="5">
        <v>23</v>
      </c>
      <c r="BB355" s="5">
        <v>34</v>
      </c>
      <c r="BC355" s="5">
        <v>22</v>
      </c>
      <c r="BD355" s="5">
        <v>14</v>
      </c>
      <c r="BE355" s="5">
        <v>15</v>
      </c>
      <c r="BF355" s="5">
        <v>27</v>
      </c>
      <c r="BG355" s="5">
        <v>16</v>
      </c>
      <c r="BH355" s="5">
        <v>32</v>
      </c>
      <c r="BI355" s="5">
        <v>22</v>
      </c>
      <c r="BJ355" s="5">
        <v>33</v>
      </c>
      <c r="BK355" s="5">
        <v>20</v>
      </c>
      <c r="BL355" s="5">
        <v>29</v>
      </c>
      <c r="BM355" s="5">
        <v>23</v>
      </c>
      <c r="BN355" s="5">
        <v>27</v>
      </c>
      <c r="BO355" s="5">
        <v>20</v>
      </c>
      <c r="BP355" s="5">
        <v>42</v>
      </c>
      <c r="BQ355" s="5">
        <v>25</v>
      </c>
      <c r="BR355" s="5">
        <v>46</v>
      </c>
      <c r="BS355" s="5">
        <v>28</v>
      </c>
      <c r="BT355" s="5">
        <v>23</v>
      </c>
      <c r="BU355" s="5">
        <v>21</v>
      </c>
      <c r="BV355" s="5">
        <v>29</v>
      </c>
      <c r="BW355" s="5">
        <v>16</v>
      </c>
      <c r="BX355" s="5">
        <v>23</v>
      </c>
      <c r="BY355" s="5">
        <v>23</v>
      </c>
      <c r="BZ355" s="5">
        <v>16</v>
      </c>
      <c r="CA355" s="5">
        <v>4</v>
      </c>
      <c r="CB355" s="5">
        <v>14</v>
      </c>
      <c r="CC355" s="5">
        <v>21</v>
      </c>
      <c r="CD355" s="5">
        <v>20</v>
      </c>
      <c r="CE355" s="5">
        <v>9</v>
      </c>
      <c r="CF355" s="5">
        <v>23</v>
      </c>
      <c r="CG355" s="5">
        <v>23</v>
      </c>
      <c r="CH355" s="5">
        <v>34</v>
      </c>
      <c r="CI355" s="5">
        <v>17</v>
      </c>
      <c r="CJ355">
        <v>16</v>
      </c>
      <c r="CK355">
        <v>9</v>
      </c>
      <c r="CL355">
        <v>17</v>
      </c>
      <c r="CM355">
        <v>20</v>
      </c>
      <c r="CN355" s="5">
        <v>0.73</v>
      </c>
    </row>
    <row r="356" spans="1:92" x14ac:dyDescent="0.2">
      <c r="A356" t="s">
        <v>28</v>
      </c>
      <c r="B356" t="s">
        <v>42</v>
      </c>
      <c r="C356">
        <v>222</v>
      </c>
      <c r="D356" s="5">
        <v>4.71</v>
      </c>
      <c r="E356" s="72">
        <v>0</v>
      </c>
      <c r="F356" s="72">
        <f>VLOOKUP(B356,遗传信息!$B:$F,5,FALSE)</f>
        <v>0</v>
      </c>
      <c r="G356" s="72">
        <v>25</v>
      </c>
      <c r="H356" s="5">
        <v>7.2</v>
      </c>
      <c r="I356" s="5">
        <v>6</v>
      </c>
      <c r="J356" s="5">
        <v>1362</v>
      </c>
      <c r="K356" s="72">
        <v>49.33</v>
      </c>
      <c r="L356" s="5">
        <v>94</v>
      </c>
      <c r="M356" s="5">
        <v>84</v>
      </c>
      <c r="N356" s="5">
        <v>104</v>
      </c>
      <c r="O356" s="5">
        <v>59</v>
      </c>
      <c r="P356" s="5">
        <v>74</v>
      </c>
      <c r="Q356" s="5">
        <v>74</v>
      </c>
      <c r="R356" s="5">
        <v>94</v>
      </c>
      <c r="S356" s="5">
        <v>72</v>
      </c>
      <c r="T356" s="5">
        <v>107</v>
      </c>
      <c r="U356" s="5">
        <v>99</v>
      </c>
      <c r="V356" s="5">
        <v>141</v>
      </c>
      <c r="W356" s="5">
        <v>89</v>
      </c>
      <c r="X356" s="5">
        <v>66</v>
      </c>
      <c r="Y356" s="5">
        <v>57</v>
      </c>
      <c r="Z356" s="5">
        <v>98</v>
      </c>
      <c r="AA356" s="5">
        <v>49</v>
      </c>
      <c r="AB356" s="5">
        <v>20</v>
      </c>
      <c r="AC356" s="5">
        <v>20</v>
      </c>
      <c r="AD356" s="5">
        <v>33</v>
      </c>
      <c r="AE356" s="5">
        <v>21</v>
      </c>
      <c r="AF356" s="5">
        <v>14</v>
      </c>
      <c r="AG356" s="5">
        <v>22</v>
      </c>
      <c r="AH356" s="5">
        <v>26</v>
      </c>
      <c r="AI356" s="5">
        <v>22</v>
      </c>
      <c r="AJ356" s="5">
        <v>27</v>
      </c>
      <c r="AK356" s="5">
        <v>28</v>
      </c>
      <c r="AL356" s="5">
        <v>27</v>
      </c>
      <c r="AM356" s="5">
        <v>22</v>
      </c>
      <c r="AN356" s="5">
        <v>13</v>
      </c>
      <c r="AO356" s="5">
        <v>12</v>
      </c>
      <c r="AP356" s="5">
        <v>25</v>
      </c>
      <c r="AQ356" s="5">
        <v>9</v>
      </c>
      <c r="AR356" s="5">
        <v>19</v>
      </c>
      <c r="AS356" s="5">
        <v>19</v>
      </c>
      <c r="AT356" s="5">
        <v>22</v>
      </c>
      <c r="AU356" s="5">
        <v>14</v>
      </c>
      <c r="AV356" s="5">
        <v>17</v>
      </c>
      <c r="AW356" s="5">
        <v>15</v>
      </c>
      <c r="AX356" s="5">
        <v>21</v>
      </c>
      <c r="AY356" s="5">
        <v>21</v>
      </c>
      <c r="AZ356" s="5">
        <v>15</v>
      </c>
      <c r="BA356" s="5">
        <v>23</v>
      </c>
      <c r="BB356" s="5">
        <v>34</v>
      </c>
      <c r="BC356" s="5">
        <v>22</v>
      </c>
      <c r="BD356" s="5">
        <v>14</v>
      </c>
      <c r="BE356" s="5">
        <v>15</v>
      </c>
      <c r="BF356" s="5">
        <v>27</v>
      </c>
      <c r="BG356" s="5">
        <v>16</v>
      </c>
      <c r="BH356" s="5">
        <v>32</v>
      </c>
      <c r="BI356" s="5">
        <v>22</v>
      </c>
      <c r="BJ356" s="5">
        <v>33</v>
      </c>
      <c r="BK356" s="5">
        <v>20</v>
      </c>
      <c r="BL356" s="5">
        <v>29</v>
      </c>
      <c r="BM356" s="5">
        <v>23</v>
      </c>
      <c r="BN356" s="5">
        <v>27</v>
      </c>
      <c r="BO356" s="5">
        <v>20</v>
      </c>
      <c r="BP356" s="5">
        <v>42</v>
      </c>
      <c r="BQ356" s="5">
        <v>25</v>
      </c>
      <c r="BR356" s="5">
        <v>46</v>
      </c>
      <c r="BS356" s="5">
        <v>28</v>
      </c>
      <c r="BT356" s="5">
        <v>23</v>
      </c>
      <c r="BU356" s="5">
        <v>21</v>
      </c>
      <c r="BV356" s="5">
        <v>29</v>
      </c>
      <c r="BW356" s="5">
        <v>16</v>
      </c>
      <c r="BX356" s="5">
        <v>23</v>
      </c>
      <c r="BY356" s="5">
        <v>23</v>
      </c>
      <c r="BZ356" s="5">
        <v>16</v>
      </c>
      <c r="CA356" s="5">
        <v>4</v>
      </c>
      <c r="CB356" s="5">
        <v>14</v>
      </c>
      <c r="CC356" s="5">
        <v>21</v>
      </c>
      <c r="CD356" s="5">
        <v>20</v>
      </c>
      <c r="CE356" s="5">
        <v>9</v>
      </c>
      <c r="CF356" s="5">
        <v>23</v>
      </c>
      <c r="CG356" s="5">
        <v>23</v>
      </c>
      <c r="CH356" s="5">
        <v>34</v>
      </c>
      <c r="CI356" s="5">
        <v>17</v>
      </c>
      <c r="CJ356">
        <v>16</v>
      </c>
      <c r="CK356">
        <v>9</v>
      </c>
      <c r="CL356">
        <v>17</v>
      </c>
      <c r="CM356">
        <v>20</v>
      </c>
      <c r="CN356" s="5">
        <v>1.1100000000000001</v>
      </c>
    </row>
    <row r="357" spans="1:92" x14ac:dyDescent="0.2">
      <c r="A357" t="s">
        <v>28</v>
      </c>
      <c r="B357" t="s">
        <v>42</v>
      </c>
      <c r="C357">
        <v>222</v>
      </c>
      <c r="D357" s="5">
        <v>7.05</v>
      </c>
      <c r="E357" s="72">
        <v>0</v>
      </c>
      <c r="F357" s="72">
        <f>VLOOKUP(B357,遗传信息!$B:$F,5,FALSE)</f>
        <v>0</v>
      </c>
      <c r="G357" s="72">
        <v>25</v>
      </c>
      <c r="H357" s="5">
        <v>7.2</v>
      </c>
      <c r="I357" s="5">
        <v>6</v>
      </c>
      <c r="J357" s="5">
        <v>1362</v>
      </c>
      <c r="K357" s="72">
        <v>49.33</v>
      </c>
      <c r="L357" s="5">
        <v>94</v>
      </c>
      <c r="M357" s="5">
        <v>84</v>
      </c>
      <c r="N357" s="5">
        <v>104</v>
      </c>
      <c r="O357" s="5">
        <v>59</v>
      </c>
      <c r="P357" s="5">
        <v>74</v>
      </c>
      <c r="Q357" s="5">
        <v>74</v>
      </c>
      <c r="R357" s="5">
        <v>94</v>
      </c>
      <c r="S357" s="5">
        <v>72</v>
      </c>
      <c r="T357" s="5">
        <v>107</v>
      </c>
      <c r="U357" s="5">
        <v>99</v>
      </c>
      <c r="V357" s="5">
        <v>141</v>
      </c>
      <c r="W357" s="5">
        <v>89</v>
      </c>
      <c r="X357" s="5">
        <v>66</v>
      </c>
      <c r="Y357" s="5">
        <v>57</v>
      </c>
      <c r="Z357" s="5">
        <v>98</v>
      </c>
      <c r="AA357" s="5">
        <v>49</v>
      </c>
      <c r="AB357" s="5">
        <v>20</v>
      </c>
      <c r="AC357" s="5">
        <v>20</v>
      </c>
      <c r="AD357" s="5">
        <v>33</v>
      </c>
      <c r="AE357" s="5">
        <v>21</v>
      </c>
      <c r="AF357" s="5">
        <v>14</v>
      </c>
      <c r="AG357" s="5">
        <v>22</v>
      </c>
      <c r="AH357" s="5">
        <v>26</v>
      </c>
      <c r="AI357" s="5">
        <v>22</v>
      </c>
      <c r="AJ357" s="5">
        <v>27</v>
      </c>
      <c r="AK357" s="5">
        <v>28</v>
      </c>
      <c r="AL357" s="5">
        <v>27</v>
      </c>
      <c r="AM357" s="5">
        <v>22</v>
      </c>
      <c r="AN357" s="5">
        <v>13</v>
      </c>
      <c r="AO357" s="5">
        <v>12</v>
      </c>
      <c r="AP357" s="5">
        <v>25</v>
      </c>
      <c r="AQ357" s="5">
        <v>9</v>
      </c>
      <c r="AR357" s="5">
        <v>19</v>
      </c>
      <c r="AS357" s="5">
        <v>19</v>
      </c>
      <c r="AT357" s="5">
        <v>22</v>
      </c>
      <c r="AU357" s="5">
        <v>14</v>
      </c>
      <c r="AV357" s="5">
        <v>17</v>
      </c>
      <c r="AW357" s="5">
        <v>15</v>
      </c>
      <c r="AX357" s="5">
        <v>21</v>
      </c>
      <c r="AY357" s="5">
        <v>21</v>
      </c>
      <c r="AZ357" s="5">
        <v>15</v>
      </c>
      <c r="BA357" s="5">
        <v>23</v>
      </c>
      <c r="BB357" s="5">
        <v>34</v>
      </c>
      <c r="BC357" s="5">
        <v>22</v>
      </c>
      <c r="BD357" s="5">
        <v>14</v>
      </c>
      <c r="BE357" s="5">
        <v>15</v>
      </c>
      <c r="BF357" s="5">
        <v>27</v>
      </c>
      <c r="BG357" s="5">
        <v>16</v>
      </c>
      <c r="BH357" s="5">
        <v>32</v>
      </c>
      <c r="BI357" s="5">
        <v>22</v>
      </c>
      <c r="BJ357" s="5">
        <v>33</v>
      </c>
      <c r="BK357" s="5">
        <v>20</v>
      </c>
      <c r="BL357" s="5">
        <v>29</v>
      </c>
      <c r="BM357" s="5">
        <v>23</v>
      </c>
      <c r="BN357" s="5">
        <v>27</v>
      </c>
      <c r="BO357" s="5">
        <v>20</v>
      </c>
      <c r="BP357" s="5">
        <v>42</v>
      </c>
      <c r="BQ357" s="5">
        <v>25</v>
      </c>
      <c r="BR357" s="5">
        <v>46</v>
      </c>
      <c r="BS357" s="5">
        <v>28</v>
      </c>
      <c r="BT357" s="5">
        <v>23</v>
      </c>
      <c r="BU357" s="5">
        <v>21</v>
      </c>
      <c r="BV357" s="5">
        <v>29</v>
      </c>
      <c r="BW357" s="5">
        <v>16</v>
      </c>
      <c r="BX357" s="5">
        <v>23</v>
      </c>
      <c r="BY357" s="5">
        <v>23</v>
      </c>
      <c r="BZ357" s="5">
        <v>16</v>
      </c>
      <c r="CA357" s="5">
        <v>4</v>
      </c>
      <c r="CB357" s="5">
        <v>14</v>
      </c>
      <c r="CC357" s="5">
        <v>21</v>
      </c>
      <c r="CD357" s="5">
        <v>20</v>
      </c>
      <c r="CE357" s="5">
        <v>9</v>
      </c>
      <c r="CF357" s="5">
        <v>23</v>
      </c>
      <c r="CG357" s="5">
        <v>23</v>
      </c>
      <c r="CH357" s="5">
        <v>34</v>
      </c>
      <c r="CI357" s="5">
        <v>17</v>
      </c>
      <c r="CJ357">
        <v>16</v>
      </c>
      <c r="CK357">
        <v>9</v>
      </c>
      <c r="CL357">
        <v>17</v>
      </c>
      <c r="CM357">
        <v>20</v>
      </c>
      <c r="CN357" s="5">
        <v>2.34</v>
      </c>
    </row>
    <row r="358" spans="1:92" x14ac:dyDescent="0.2">
      <c r="A358" t="s">
        <v>28</v>
      </c>
      <c r="B358" t="s">
        <v>42</v>
      </c>
      <c r="C358">
        <v>222</v>
      </c>
      <c r="D358" s="5">
        <v>9.07</v>
      </c>
      <c r="E358" s="72">
        <v>0</v>
      </c>
      <c r="F358" s="72">
        <f>VLOOKUP(B358,遗传信息!$B:$F,5,FALSE)</f>
        <v>0</v>
      </c>
      <c r="G358" s="72">
        <v>25</v>
      </c>
      <c r="H358" s="5">
        <v>7.2</v>
      </c>
      <c r="I358" s="5">
        <v>6</v>
      </c>
      <c r="J358" s="5">
        <v>1362</v>
      </c>
      <c r="K358" s="72">
        <v>49.33</v>
      </c>
      <c r="L358" s="5">
        <v>94</v>
      </c>
      <c r="M358" s="5">
        <v>84</v>
      </c>
      <c r="N358" s="5">
        <v>104</v>
      </c>
      <c r="O358" s="5">
        <v>59</v>
      </c>
      <c r="P358" s="5">
        <v>74</v>
      </c>
      <c r="Q358" s="5">
        <v>74</v>
      </c>
      <c r="R358" s="5">
        <v>94</v>
      </c>
      <c r="S358" s="5">
        <v>72</v>
      </c>
      <c r="T358" s="5">
        <v>107</v>
      </c>
      <c r="U358" s="5">
        <v>99</v>
      </c>
      <c r="V358" s="5">
        <v>141</v>
      </c>
      <c r="W358" s="5">
        <v>89</v>
      </c>
      <c r="X358" s="5">
        <v>66</v>
      </c>
      <c r="Y358" s="5">
        <v>57</v>
      </c>
      <c r="Z358" s="5">
        <v>98</v>
      </c>
      <c r="AA358" s="5">
        <v>49</v>
      </c>
      <c r="AB358" s="5">
        <v>20</v>
      </c>
      <c r="AC358" s="5">
        <v>20</v>
      </c>
      <c r="AD358" s="5">
        <v>33</v>
      </c>
      <c r="AE358" s="5">
        <v>21</v>
      </c>
      <c r="AF358" s="5">
        <v>14</v>
      </c>
      <c r="AG358" s="5">
        <v>22</v>
      </c>
      <c r="AH358" s="5">
        <v>26</v>
      </c>
      <c r="AI358" s="5">
        <v>22</v>
      </c>
      <c r="AJ358" s="5">
        <v>27</v>
      </c>
      <c r="AK358" s="5">
        <v>28</v>
      </c>
      <c r="AL358" s="5">
        <v>27</v>
      </c>
      <c r="AM358" s="5">
        <v>22</v>
      </c>
      <c r="AN358" s="5">
        <v>13</v>
      </c>
      <c r="AO358" s="5">
        <v>12</v>
      </c>
      <c r="AP358" s="5">
        <v>25</v>
      </c>
      <c r="AQ358" s="5">
        <v>9</v>
      </c>
      <c r="AR358" s="5">
        <v>19</v>
      </c>
      <c r="AS358" s="5">
        <v>19</v>
      </c>
      <c r="AT358" s="5">
        <v>22</v>
      </c>
      <c r="AU358" s="5">
        <v>14</v>
      </c>
      <c r="AV358" s="5">
        <v>17</v>
      </c>
      <c r="AW358" s="5">
        <v>15</v>
      </c>
      <c r="AX358" s="5">
        <v>21</v>
      </c>
      <c r="AY358" s="5">
        <v>21</v>
      </c>
      <c r="AZ358" s="5">
        <v>15</v>
      </c>
      <c r="BA358" s="5">
        <v>23</v>
      </c>
      <c r="BB358" s="5">
        <v>34</v>
      </c>
      <c r="BC358" s="5">
        <v>22</v>
      </c>
      <c r="BD358" s="5">
        <v>14</v>
      </c>
      <c r="BE358" s="5">
        <v>15</v>
      </c>
      <c r="BF358" s="5">
        <v>27</v>
      </c>
      <c r="BG358" s="5">
        <v>16</v>
      </c>
      <c r="BH358" s="5">
        <v>32</v>
      </c>
      <c r="BI358" s="5">
        <v>22</v>
      </c>
      <c r="BJ358" s="5">
        <v>33</v>
      </c>
      <c r="BK358" s="5">
        <v>20</v>
      </c>
      <c r="BL358" s="5">
        <v>29</v>
      </c>
      <c r="BM358" s="5">
        <v>23</v>
      </c>
      <c r="BN358" s="5">
        <v>27</v>
      </c>
      <c r="BO358" s="5">
        <v>20</v>
      </c>
      <c r="BP358" s="5">
        <v>42</v>
      </c>
      <c r="BQ358" s="5">
        <v>25</v>
      </c>
      <c r="BR358" s="5">
        <v>46</v>
      </c>
      <c r="BS358" s="5">
        <v>28</v>
      </c>
      <c r="BT358" s="5">
        <v>23</v>
      </c>
      <c r="BU358" s="5">
        <v>21</v>
      </c>
      <c r="BV358" s="5">
        <v>29</v>
      </c>
      <c r="BW358" s="5">
        <v>16</v>
      </c>
      <c r="BX358" s="5">
        <v>23</v>
      </c>
      <c r="BY358" s="5">
        <v>23</v>
      </c>
      <c r="BZ358" s="5">
        <v>16</v>
      </c>
      <c r="CA358" s="5">
        <v>4</v>
      </c>
      <c r="CB358" s="5">
        <v>14</v>
      </c>
      <c r="CC358" s="5">
        <v>21</v>
      </c>
      <c r="CD358" s="5">
        <v>20</v>
      </c>
      <c r="CE358" s="5">
        <v>9</v>
      </c>
      <c r="CF358" s="5">
        <v>23</v>
      </c>
      <c r="CG358" s="5">
        <v>23</v>
      </c>
      <c r="CH358" s="5">
        <v>34</v>
      </c>
      <c r="CI358" s="5">
        <v>17</v>
      </c>
      <c r="CJ358">
        <v>16</v>
      </c>
      <c r="CK358">
        <v>9</v>
      </c>
      <c r="CL358">
        <v>17</v>
      </c>
      <c r="CM358">
        <v>20</v>
      </c>
      <c r="CN358" s="5">
        <v>3.52</v>
      </c>
    </row>
    <row r="359" spans="1:92" x14ac:dyDescent="0.2">
      <c r="A359" t="s">
        <v>28</v>
      </c>
      <c r="B359" t="s">
        <v>42</v>
      </c>
      <c r="C359">
        <v>222</v>
      </c>
      <c r="D359" s="5">
        <v>10.37</v>
      </c>
      <c r="E359" s="72">
        <v>0</v>
      </c>
      <c r="F359" s="72">
        <f>VLOOKUP(B359,遗传信息!$B:$F,5,FALSE)</f>
        <v>0</v>
      </c>
      <c r="G359" s="72">
        <v>25</v>
      </c>
      <c r="H359" s="5">
        <v>7.2</v>
      </c>
      <c r="I359" s="5">
        <v>6</v>
      </c>
      <c r="J359" s="5">
        <v>1362</v>
      </c>
      <c r="K359" s="72">
        <v>49.33</v>
      </c>
      <c r="L359" s="5">
        <v>94</v>
      </c>
      <c r="M359" s="5">
        <v>84</v>
      </c>
      <c r="N359" s="5">
        <v>104</v>
      </c>
      <c r="O359" s="5">
        <v>59</v>
      </c>
      <c r="P359" s="5">
        <v>74</v>
      </c>
      <c r="Q359" s="5">
        <v>74</v>
      </c>
      <c r="R359" s="5">
        <v>94</v>
      </c>
      <c r="S359" s="5">
        <v>72</v>
      </c>
      <c r="T359" s="5">
        <v>107</v>
      </c>
      <c r="U359" s="5">
        <v>99</v>
      </c>
      <c r="V359" s="5">
        <v>141</v>
      </c>
      <c r="W359" s="5">
        <v>89</v>
      </c>
      <c r="X359" s="5">
        <v>66</v>
      </c>
      <c r="Y359" s="5">
        <v>57</v>
      </c>
      <c r="Z359" s="5">
        <v>98</v>
      </c>
      <c r="AA359" s="5">
        <v>49</v>
      </c>
      <c r="AB359" s="5">
        <v>20</v>
      </c>
      <c r="AC359" s="5">
        <v>20</v>
      </c>
      <c r="AD359" s="5">
        <v>33</v>
      </c>
      <c r="AE359" s="5">
        <v>21</v>
      </c>
      <c r="AF359" s="5">
        <v>14</v>
      </c>
      <c r="AG359" s="5">
        <v>22</v>
      </c>
      <c r="AH359" s="5">
        <v>26</v>
      </c>
      <c r="AI359" s="5">
        <v>22</v>
      </c>
      <c r="AJ359" s="5">
        <v>27</v>
      </c>
      <c r="AK359" s="5">
        <v>28</v>
      </c>
      <c r="AL359" s="5">
        <v>27</v>
      </c>
      <c r="AM359" s="5">
        <v>22</v>
      </c>
      <c r="AN359" s="5">
        <v>13</v>
      </c>
      <c r="AO359" s="5">
        <v>12</v>
      </c>
      <c r="AP359" s="5">
        <v>25</v>
      </c>
      <c r="AQ359" s="5">
        <v>9</v>
      </c>
      <c r="AR359" s="5">
        <v>19</v>
      </c>
      <c r="AS359" s="5">
        <v>19</v>
      </c>
      <c r="AT359" s="5">
        <v>22</v>
      </c>
      <c r="AU359" s="5">
        <v>14</v>
      </c>
      <c r="AV359" s="5">
        <v>17</v>
      </c>
      <c r="AW359" s="5">
        <v>15</v>
      </c>
      <c r="AX359" s="5">
        <v>21</v>
      </c>
      <c r="AY359" s="5">
        <v>21</v>
      </c>
      <c r="AZ359" s="5">
        <v>15</v>
      </c>
      <c r="BA359" s="5">
        <v>23</v>
      </c>
      <c r="BB359" s="5">
        <v>34</v>
      </c>
      <c r="BC359" s="5">
        <v>22</v>
      </c>
      <c r="BD359" s="5">
        <v>14</v>
      </c>
      <c r="BE359" s="5">
        <v>15</v>
      </c>
      <c r="BF359" s="5">
        <v>27</v>
      </c>
      <c r="BG359" s="5">
        <v>16</v>
      </c>
      <c r="BH359" s="5">
        <v>32</v>
      </c>
      <c r="BI359" s="5">
        <v>22</v>
      </c>
      <c r="BJ359" s="5">
        <v>33</v>
      </c>
      <c r="BK359" s="5">
        <v>20</v>
      </c>
      <c r="BL359" s="5">
        <v>29</v>
      </c>
      <c r="BM359" s="5">
        <v>23</v>
      </c>
      <c r="BN359" s="5">
        <v>27</v>
      </c>
      <c r="BO359" s="5">
        <v>20</v>
      </c>
      <c r="BP359" s="5">
        <v>42</v>
      </c>
      <c r="BQ359" s="5">
        <v>25</v>
      </c>
      <c r="BR359" s="5">
        <v>46</v>
      </c>
      <c r="BS359" s="5">
        <v>28</v>
      </c>
      <c r="BT359" s="5">
        <v>23</v>
      </c>
      <c r="BU359" s="5">
        <v>21</v>
      </c>
      <c r="BV359" s="5">
        <v>29</v>
      </c>
      <c r="BW359" s="5">
        <v>16</v>
      </c>
      <c r="BX359" s="5">
        <v>23</v>
      </c>
      <c r="BY359" s="5">
        <v>23</v>
      </c>
      <c r="BZ359" s="5">
        <v>16</v>
      </c>
      <c r="CA359" s="5">
        <v>4</v>
      </c>
      <c r="CB359" s="5">
        <v>14</v>
      </c>
      <c r="CC359" s="5">
        <v>21</v>
      </c>
      <c r="CD359" s="5">
        <v>20</v>
      </c>
      <c r="CE359" s="5">
        <v>9</v>
      </c>
      <c r="CF359" s="5">
        <v>23</v>
      </c>
      <c r="CG359" s="5">
        <v>23</v>
      </c>
      <c r="CH359" s="5">
        <v>34</v>
      </c>
      <c r="CI359" s="5">
        <v>17</v>
      </c>
      <c r="CJ359">
        <v>16</v>
      </c>
      <c r="CK359">
        <v>9</v>
      </c>
      <c r="CL359">
        <v>17</v>
      </c>
      <c r="CM359">
        <v>20</v>
      </c>
      <c r="CN359" s="5">
        <v>4.12</v>
      </c>
    </row>
    <row r="360" spans="1:92" hidden="1" x14ac:dyDescent="0.2">
      <c r="A360" s="78" t="s">
        <v>37</v>
      </c>
      <c r="B360" t="s">
        <v>14</v>
      </c>
      <c r="C360">
        <v>265</v>
      </c>
      <c r="D360" s="5">
        <v>20.46</v>
      </c>
      <c r="E360" s="73">
        <v>1</v>
      </c>
      <c r="F360" s="72">
        <f>VLOOKUP(B360,遗传信息!$B:$F,5,FALSE)</f>
        <v>1</v>
      </c>
      <c r="G360" s="72">
        <v>25</v>
      </c>
      <c r="H360" s="5">
        <v>7</v>
      </c>
      <c r="I360" s="5">
        <v>5</v>
      </c>
      <c r="J360" s="5">
        <v>1507</v>
      </c>
      <c r="K360" s="72">
        <v>56.07</v>
      </c>
      <c r="L360" s="5">
        <v>107</v>
      </c>
      <c r="M360" s="5">
        <v>98</v>
      </c>
      <c r="N360" s="5">
        <v>115</v>
      </c>
      <c r="O360" s="5">
        <v>58</v>
      </c>
      <c r="P360" s="5">
        <v>85</v>
      </c>
      <c r="Q360" s="5">
        <v>86</v>
      </c>
      <c r="R360" s="5">
        <v>107</v>
      </c>
      <c r="S360" s="5">
        <v>75</v>
      </c>
      <c r="T360" s="5">
        <v>118</v>
      </c>
      <c r="U360" s="5">
        <v>106</v>
      </c>
      <c r="V360" s="5">
        <v>147</v>
      </c>
      <c r="W360" s="5">
        <v>106</v>
      </c>
      <c r="X360" s="5">
        <v>67</v>
      </c>
      <c r="Y360" s="5">
        <v>64</v>
      </c>
      <c r="Z360" s="5">
        <v>108</v>
      </c>
      <c r="AA360" s="5">
        <v>59</v>
      </c>
      <c r="AB360" s="5">
        <v>20</v>
      </c>
      <c r="AC360" s="5">
        <v>32</v>
      </c>
      <c r="AD360" s="5">
        <v>35</v>
      </c>
      <c r="AE360" s="5">
        <v>20</v>
      </c>
      <c r="AF360" s="5">
        <v>27</v>
      </c>
      <c r="AG360" s="5">
        <v>25</v>
      </c>
      <c r="AH360" s="5">
        <v>28</v>
      </c>
      <c r="AI360" s="5">
        <v>18</v>
      </c>
      <c r="AJ360" s="5">
        <v>23</v>
      </c>
      <c r="AK360" s="5">
        <v>32</v>
      </c>
      <c r="AL360" s="5">
        <v>34</v>
      </c>
      <c r="AM360" s="5">
        <v>26</v>
      </c>
      <c r="AN360" s="5">
        <v>9</v>
      </c>
      <c r="AO360" s="5">
        <v>15</v>
      </c>
      <c r="AP360" s="5">
        <v>23</v>
      </c>
      <c r="AQ360" s="5">
        <v>11</v>
      </c>
      <c r="AR360" s="5">
        <v>24</v>
      </c>
      <c r="AS360" s="5">
        <v>22</v>
      </c>
      <c r="AT360" s="5">
        <v>26</v>
      </c>
      <c r="AU360" s="5">
        <v>13</v>
      </c>
      <c r="AV360" s="5">
        <v>16</v>
      </c>
      <c r="AW360" s="5">
        <v>20</v>
      </c>
      <c r="AX360" s="5">
        <v>29</v>
      </c>
      <c r="AY360" s="5">
        <v>21</v>
      </c>
      <c r="AZ360" s="5">
        <v>20</v>
      </c>
      <c r="BA360" s="5">
        <v>26</v>
      </c>
      <c r="BB360" s="5">
        <v>36</v>
      </c>
      <c r="BC360" s="5">
        <v>25</v>
      </c>
      <c r="BD360" s="5">
        <v>15</v>
      </c>
      <c r="BE360" s="5">
        <v>16</v>
      </c>
      <c r="BF360" s="5">
        <v>27</v>
      </c>
      <c r="BG360" s="5">
        <v>17</v>
      </c>
      <c r="BH360" s="5">
        <v>36</v>
      </c>
      <c r="BI360" s="5">
        <v>27</v>
      </c>
      <c r="BJ360" s="5">
        <v>33</v>
      </c>
      <c r="BK360" s="5">
        <v>22</v>
      </c>
      <c r="BL360" s="5">
        <v>29</v>
      </c>
      <c r="BM360" s="5">
        <v>25</v>
      </c>
      <c r="BN360" s="5">
        <v>29</v>
      </c>
      <c r="BO360" s="5">
        <v>22</v>
      </c>
      <c r="BP360" s="5">
        <v>40</v>
      </c>
      <c r="BQ360" s="5">
        <v>27</v>
      </c>
      <c r="BR360" s="5">
        <v>43</v>
      </c>
      <c r="BS360" s="5">
        <v>37</v>
      </c>
      <c r="BT360" s="5">
        <v>26</v>
      </c>
      <c r="BU360" s="5">
        <v>19</v>
      </c>
      <c r="BV360" s="5">
        <v>38</v>
      </c>
      <c r="BW360" s="5">
        <v>23</v>
      </c>
      <c r="BX360" s="5">
        <v>27</v>
      </c>
      <c r="BY360" s="5">
        <v>17</v>
      </c>
      <c r="BZ360" s="5">
        <v>20</v>
      </c>
      <c r="CA360" s="5">
        <v>3</v>
      </c>
      <c r="CB360" s="5">
        <v>13</v>
      </c>
      <c r="CC360" s="5">
        <v>20</v>
      </c>
      <c r="CD360" s="5">
        <v>21</v>
      </c>
      <c r="CE360" s="5">
        <v>14</v>
      </c>
      <c r="CF360" s="5">
        <v>35</v>
      </c>
      <c r="CG360" s="5">
        <v>21</v>
      </c>
      <c r="CH360" s="5">
        <v>34</v>
      </c>
      <c r="CI360" s="5">
        <v>18</v>
      </c>
      <c r="CJ360">
        <v>17</v>
      </c>
      <c r="CK360">
        <v>14</v>
      </c>
      <c r="CL360">
        <v>20</v>
      </c>
      <c r="CM360">
        <v>32</v>
      </c>
      <c r="CN360" s="5">
        <v>0.53</v>
      </c>
    </row>
    <row r="361" spans="1:92" hidden="1" x14ac:dyDescent="0.2">
      <c r="A361" s="78" t="s">
        <v>37</v>
      </c>
      <c r="B361" t="s">
        <v>14</v>
      </c>
      <c r="C361">
        <v>265</v>
      </c>
      <c r="D361" s="5">
        <v>40.130000000000003</v>
      </c>
      <c r="E361" s="73">
        <v>1</v>
      </c>
      <c r="F361" s="72">
        <f>VLOOKUP(B361,遗传信息!$B:$F,5,FALSE)</f>
        <v>1</v>
      </c>
      <c r="G361" s="72">
        <v>25</v>
      </c>
      <c r="H361" s="5">
        <v>7</v>
      </c>
      <c r="I361" s="5">
        <v>5</v>
      </c>
      <c r="J361" s="5">
        <v>1507</v>
      </c>
      <c r="K361" s="72">
        <v>56.07</v>
      </c>
      <c r="L361" s="5">
        <v>107</v>
      </c>
      <c r="M361" s="5">
        <v>98</v>
      </c>
      <c r="N361" s="5">
        <v>115</v>
      </c>
      <c r="O361" s="5">
        <v>58</v>
      </c>
      <c r="P361" s="5">
        <v>85</v>
      </c>
      <c r="Q361" s="5">
        <v>86</v>
      </c>
      <c r="R361" s="5">
        <v>107</v>
      </c>
      <c r="S361" s="5">
        <v>75</v>
      </c>
      <c r="T361" s="5">
        <v>118</v>
      </c>
      <c r="U361" s="5">
        <v>106</v>
      </c>
      <c r="V361" s="5">
        <v>147</v>
      </c>
      <c r="W361" s="5">
        <v>106</v>
      </c>
      <c r="X361" s="5">
        <v>67</v>
      </c>
      <c r="Y361" s="5">
        <v>64</v>
      </c>
      <c r="Z361" s="5">
        <v>108</v>
      </c>
      <c r="AA361" s="5">
        <v>59</v>
      </c>
      <c r="AB361" s="5">
        <v>20</v>
      </c>
      <c r="AC361" s="5">
        <v>32</v>
      </c>
      <c r="AD361" s="5">
        <v>35</v>
      </c>
      <c r="AE361" s="5">
        <v>20</v>
      </c>
      <c r="AF361" s="5">
        <v>27</v>
      </c>
      <c r="AG361" s="5">
        <v>25</v>
      </c>
      <c r="AH361" s="5">
        <v>28</v>
      </c>
      <c r="AI361" s="5">
        <v>18</v>
      </c>
      <c r="AJ361" s="5">
        <v>23</v>
      </c>
      <c r="AK361" s="5">
        <v>32</v>
      </c>
      <c r="AL361" s="5">
        <v>34</v>
      </c>
      <c r="AM361" s="5">
        <v>26</v>
      </c>
      <c r="AN361" s="5">
        <v>9</v>
      </c>
      <c r="AO361" s="5">
        <v>15</v>
      </c>
      <c r="AP361" s="5">
        <v>23</v>
      </c>
      <c r="AQ361" s="5">
        <v>11</v>
      </c>
      <c r="AR361" s="5">
        <v>24</v>
      </c>
      <c r="AS361" s="5">
        <v>22</v>
      </c>
      <c r="AT361" s="5">
        <v>26</v>
      </c>
      <c r="AU361" s="5">
        <v>13</v>
      </c>
      <c r="AV361" s="5">
        <v>16</v>
      </c>
      <c r="AW361" s="5">
        <v>20</v>
      </c>
      <c r="AX361" s="5">
        <v>29</v>
      </c>
      <c r="AY361" s="5">
        <v>21</v>
      </c>
      <c r="AZ361" s="5">
        <v>20</v>
      </c>
      <c r="BA361" s="5">
        <v>26</v>
      </c>
      <c r="BB361" s="5">
        <v>36</v>
      </c>
      <c r="BC361" s="5">
        <v>25</v>
      </c>
      <c r="BD361" s="5">
        <v>15</v>
      </c>
      <c r="BE361" s="5">
        <v>16</v>
      </c>
      <c r="BF361" s="5">
        <v>27</v>
      </c>
      <c r="BG361" s="5">
        <v>17</v>
      </c>
      <c r="BH361" s="5">
        <v>36</v>
      </c>
      <c r="BI361" s="5">
        <v>27</v>
      </c>
      <c r="BJ361" s="5">
        <v>33</v>
      </c>
      <c r="BK361" s="5">
        <v>22</v>
      </c>
      <c r="BL361" s="5">
        <v>29</v>
      </c>
      <c r="BM361" s="5">
        <v>25</v>
      </c>
      <c r="BN361" s="5">
        <v>29</v>
      </c>
      <c r="BO361" s="5">
        <v>22</v>
      </c>
      <c r="BP361" s="5">
        <v>40</v>
      </c>
      <c r="BQ361" s="5">
        <v>27</v>
      </c>
      <c r="BR361" s="5">
        <v>43</v>
      </c>
      <c r="BS361" s="5">
        <v>37</v>
      </c>
      <c r="BT361" s="5">
        <v>26</v>
      </c>
      <c r="BU361" s="5">
        <v>19</v>
      </c>
      <c r="BV361" s="5">
        <v>38</v>
      </c>
      <c r="BW361" s="5">
        <v>23</v>
      </c>
      <c r="BX361" s="5">
        <v>27</v>
      </c>
      <c r="BY361" s="5">
        <v>17</v>
      </c>
      <c r="BZ361" s="5">
        <v>20</v>
      </c>
      <c r="CA361" s="5">
        <v>3</v>
      </c>
      <c r="CB361" s="5">
        <v>13</v>
      </c>
      <c r="CC361" s="5">
        <v>20</v>
      </c>
      <c r="CD361" s="5">
        <v>21</v>
      </c>
      <c r="CE361" s="5">
        <v>14</v>
      </c>
      <c r="CF361" s="5">
        <v>35</v>
      </c>
      <c r="CG361" s="5">
        <v>21</v>
      </c>
      <c r="CH361" s="5">
        <v>34</v>
      </c>
      <c r="CI361" s="5">
        <v>18</v>
      </c>
      <c r="CJ361">
        <v>17</v>
      </c>
      <c r="CK361">
        <v>14</v>
      </c>
      <c r="CL361">
        <v>20</v>
      </c>
      <c r="CM361">
        <v>32</v>
      </c>
      <c r="CN361" s="5">
        <v>1.07</v>
      </c>
    </row>
    <row r="362" spans="1:92" hidden="1" x14ac:dyDescent="0.2">
      <c r="A362" s="78" t="s">
        <v>37</v>
      </c>
      <c r="B362" t="s">
        <v>14</v>
      </c>
      <c r="C362">
        <v>265</v>
      </c>
      <c r="D362" s="5">
        <v>74.760000000000005</v>
      </c>
      <c r="E362" s="73">
        <v>1</v>
      </c>
      <c r="F362" s="72">
        <f>VLOOKUP(B362,遗传信息!$B:$F,5,FALSE)</f>
        <v>1</v>
      </c>
      <c r="G362" s="72">
        <v>25</v>
      </c>
      <c r="H362" s="5">
        <v>7</v>
      </c>
      <c r="I362" s="5">
        <v>5</v>
      </c>
      <c r="J362" s="5">
        <v>1507</v>
      </c>
      <c r="K362" s="72">
        <v>56.07</v>
      </c>
      <c r="L362" s="5">
        <v>107</v>
      </c>
      <c r="M362" s="5">
        <v>98</v>
      </c>
      <c r="N362" s="5">
        <v>115</v>
      </c>
      <c r="O362" s="5">
        <v>58</v>
      </c>
      <c r="P362" s="5">
        <v>85</v>
      </c>
      <c r="Q362" s="5">
        <v>86</v>
      </c>
      <c r="R362" s="5">
        <v>107</v>
      </c>
      <c r="S362" s="5">
        <v>75</v>
      </c>
      <c r="T362" s="5">
        <v>118</v>
      </c>
      <c r="U362" s="5">
        <v>106</v>
      </c>
      <c r="V362" s="5">
        <v>147</v>
      </c>
      <c r="W362" s="5">
        <v>106</v>
      </c>
      <c r="X362" s="5">
        <v>67</v>
      </c>
      <c r="Y362" s="5">
        <v>64</v>
      </c>
      <c r="Z362" s="5">
        <v>108</v>
      </c>
      <c r="AA362" s="5">
        <v>59</v>
      </c>
      <c r="AB362" s="5">
        <v>20</v>
      </c>
      <c r="AC362" s="5">
        <v>32</v>
      </c>
      <c r="AD362" s="5">
        <v>35</v>
      </c>
      <c r="AE362" s="5">
        <v>20</v>
      </c>
      <c r="AF362" s="5">
        <v>27</v>
      </c>
      <c r="AG362" s="5">
        <v>25</v>
      </c>
      <c r="AH362" s="5">
        <v>28</v>
      </c>
      <c r="AI362" s="5">
        <v>18</v>
      </c>
      <c r="AJ362" s="5">
        <v>23</v>
      </c>
      <c r="AK362" s="5">
        <v>32</v>
      </c>
      <c r="AL362" s="5">
        <v>34</v>
      </c>
      <c r="AM362" s="5">
        <v>26</v>
      </c>
      <c r="AN362" s="5">
        <v>9</v>
      </c>
      <c r="AO362" s="5">
        <v>15</v>
      </c>
      <c r="AP362" s="5">
        <v>23</v>
      </c>
      <c r="AQ362" s="5">
        <v>11</v>
      </c>
      <c r="AR362" s="5">
        <v>24</v>
      </c>
      <c r="AS362" s="5">
        <v>22</v>
      </c>
      <c r="AT362" s="5">
        <v>26</v>
      </c>
      <c r="AU362" s="5">
        <v>13</v>
      </c>
      <c r="AV362" s="5">
        <v>16</v>
      </c>
      <c r="AW362" s="5">
        <v>20</v>
      </c>
      <c r="AX362" s="5">
        <v>29</v>
      </c>
      <c r="AY362" s="5">
        <v>21</v>
      </c>
      <c r="AZ362" s="5">
        <v>20</v>
      </c>
      <c r="BA362" s="5">
        <v>26</v>
      </c>
      <c r="BB362" s="5">
        <v>36</v>
      </c>
      <c r="BC362" s="5">
        <v>25</v>
      </c>
      <c r="BD362" s="5">
        <v>15</v>
      </c>
      <c r="BE362" s="5">
        <v>16</v>
      </c>
      <c r="BF362" s="5">
        <v>27</v>
      </c>
      <c r="BG362" s="5">
        <v>17</v>
      </c>
      <c r="BH362" s="5">
        <v>36</v>
      </c>
      <c r="BI362" s="5">
        <v>27</v>
      </c>
      <c r="BJ362" s="5">
        <v>33</v>
      </c>
      <c r="BK362" s="5">
        <v>22</v>
      </c>
      <c r="BL362" s="5">
        <v>29</v>
      </c>
      <c r="BM362" s="5">
        <v>25</v>
      </c>
      <c r="BN362" s="5">
        <v>29</v>
      </c>
      <c r="BO362" s="5">
        <v>22</v>
      </c>
      <c r="BP362" s="5">
        <v>40</v>
      </c>
      <c r="BQ362" s="5">
        <v>27</v>
      </c>
      <c r="BR362" s="5">
        <v>43</v>
      </c>
      <c r="BS362" s="5">
        <v>37</v>
      </c>
      <c r="BT362" s="5">
        <v>26</v>
      </c>
      <c r="BU362" s="5">
        <v>19</v>
      </c>
      <c r="BV362" s="5">
        <v>38</v>
      </c>
      <c r="BW362" s="5">
        <v>23</v>
      </c>
      <c r="BX362" s="5">
        <v>27</v>
      </c>
      <c r="BY362" s="5">
        <v>17</v>
      </c>
      <c r="BZ362" s="5">
        <v>20</v>
      </c>
      <c r="CA362" s="5">
        <v>3</v>
      </c>
      <c r="CB362" s="5">
        <v>13</v>
      </c>
      <c r="CC362" s="5">
        <v>20</v>
      </c>
      <c r="CD362" s="5">
        <v>21</v>
      </c>
      <c r="CE362" s="5">
        <v>14</v>
      </c>
      <c r="CF362" s="5">
        <v>35</v>
      </c>
      <c r="CG362" s="5">
        <v>21</v>
      </c>
      <c r="CH362" s="5">
        <v>34</v>
      </c>
      <c r="CI362" s="5">
        <v>18</v>
      </c>
      <c r="CJ362">
        <v>17</v>
      </c>
      <c r="CK362">
        <v>14</v>
      </c>
      <c r="CL362">
        <v>20</v>
      </c>
      <c r="CM362">
        <v>32</v>
      </c>
      <c r="CN362" s="5">
        <v>1.83</v>
      </c>
    </row>
    <row r="363" spans="1:92" hidden="1" x14ac:dyDescent="0.2">
      <c r="A363" s="78" t="s">
        <v>37</v>
      </c>
      <c r="B363" t="s">
        <v>14</v>
      </c>
      <c r="C363">
        <v>265</v>
      </c>
      <c r="D363" s="5">
        <v>100.23</v>
      </c>
      <c r="E363" s="73">
        <v>1</v>
      </c>
      <c r="F363" s="72">
        <f>VLOOKUP(B363,遗传信息!$B:$F,5,FALSE)</f>
        <v>1</v>
      </c>
      <c r="G363" s="72">
        <v>25</v>
      </c>
      <c r="H363" s="5">
        <v>7</v>
      </c>
      <c r="I363" s="5">
        <v>5</v>
      </c>
      <c r="J363" s="5">
        <v>1507</v>
      </c>
      <c r="K363" s="72">
        <v>56.07</v>
      </c>
      <c r="L363" s="5">
        <v>107</v>
      </c>
      <c r="M363" s="5">
        <v>98</v>
      </c>
      <c r="N363" s="5">
        <v>115</v>
      </c>
      <c r="O363" s="5">
        <v>58</v>
      </c>
      <c r="P363" s="5">
        <v>85</v>
      </c>
      <c r="Q363" s="5">
        <v>86</v>
      </c>
      <c r="R363" s="5">
        <v>107</v>
      </c>
      <c r="S363" s="5">
        <v>75</v>
      </c>
      <c r="T363" s="5">
        <v>118</v>
      </c>
      <c r="U363" s="5">
        <v>106</v>
      </c>
      <c r="V363" s="5">
        <v>147</v>
      </c>
      <c r="W363" s="5">
        <v>106</v>
      </c>
      <c r="X363" s="5">
        <v>67</v>
      </c>
      <c r="Y363" s="5">
        <v>64</v>
      </c>
      <c r="Z363" s="5">
        <v>108</v>
      </c>
      <c r="AA363" s="5">
        <v>59</v>
      </c>
      <c r="AB363" s="5">
        <v>20</v>
      </c>
      <c r="AC363" s="5">
        <v>32</v>
      </c>
      <c r="AD363" s="5">
        <v>35</v>
      </c>
      <c r="AE363" s="5">
        <v>20</v>
      </c>
      <c r="AF363" s="5">
        <v>27</v>
      </c>
      <c r="AG363" s="5">
        <v>25</v>
      </c>
      <c r="AH363" s="5">
        <v>28</v>
      </c>
      <c r="AI363" s="5">
        <v>18</v>
      </c>
      <c r="AJ363" s="5">
        <v>23</v>
      </c>
      <c r="AK363" s="5">
        <v>32</v>
      </c>
      <c r="AL363" s="5">
        <v>34</v>
      </c>
      <c r="AM363" s="5">
        <v>26</v>
      </c>
      <c r="AN363" s="5">
        <v>9</v>
      </c>
      <c r="AO363" s="5">
        <v>15</v>
      </c>
      <c r="AP363" s="5">
        <v>23</v>
      </c>
      <c r="AQ363" s="5">
        <v>11</v>
      </c>
      <c r="AR363" s="5">
        <v>24</v>
      </c>
      <c r="AS363" s="5">
        <v>22</v>
      </c>
      <c r="AT363" s="5">
        <v>26</v>
      </c>
      <c r="AU363" s="5">
        <v>13</v>
      </c>
      <c r="AV363" s="5">
        <v>16</v>
      </c>
      <c r="AW363" s="5">
        <v>20</v>
      </c>
      <c r="AX363" s="5">
        <v>29</v>
      </c>
      <c r="AY363" s="5">
        <v>21</v>
      </c>
      <c r="AZ363" s="5">
        <v>20</v>
      </c>
      <c r="BA363" s="5">
        <v>26</v>
      </c>
      <c r="BB363" s="5">
        <v>36</v>
      </c>
      <c r="BC363" s="5">
        <v>25</v>
      </c>
      <c r="BD363" s="5">
        <v>15</v>
      </c>
      <c r="BE363" s="5">
        <v>16</v>
      </c>
      <c r="BF363" s="5">
        <v>27</v>
      </c>
      <c r="BG363" s="5">
        <v>17</v>
      </c>
      <c r="BH363" s="5">
        <v>36</v>
      </c>
      <c r="BI363" s="5">
        <v>27</v>
      </c>
      <c r="BJ363" s="5">
        <v>33</v>
      </c>
      <c r="BK363" s="5">
        <v>22</v>
      </c>
      <c r="BL363" s="5">
        <v>29</v>
      </c>
      <c r="BM363" s="5">
        <v>25</v>
      </c>
      <c r="BN363" s="5">
        <v>29</v>
      </c>
      <c r="BO363" s="5">
        <v>22</v>
      </c>
      <c r="BP363" s="5">
        <v>40</v>
      </c>
      <c r="BQ363" s="5">
        <v>27</v>
      </c>
      <c r="BR363" s="5">
        <v>43</v>
      </c>
      <c r="BS363" s="5">
        <v>37</v>
      </c>
      <c r="BT363" s="5">
        <v>26</v>
      </c>
      <c r="BU363" s="5">
        <v>19</v>
      </c>
      <c r="BV363" s="5">
        <v>38</v>
      </c>
      <c r="BW363" s="5">
        <v>23</v>
      </c>
      <c r="BX363" s="5">
        <v>27</v>
      </c>
      <c r="BY363" s="5">
        <v>17</v>
      </c>
      <c r="BZ363" s="5">
        <v>20</v>
      </c>
      <c r="CA363" s="5">
        <v>3</v>
      </c>
      <c r="CB363" s="5">
        <v>13</v>
      </c>
      <c r="CC363" s="5">
        <v>20</v>
      </c>
      <c r="CD363" s="5">
        <v>21</v>
      </c>
      <c r="CE363" s="5">
        <v>14</v>
      </c>
      <c r="CF363" s="5">
        <v>35</v>
      </c>
      <c r="CG363" s="5">
        <v>21</v>
      </c>
      <c r="CH363" s="5">
        <v>34</v>
      </c>
      <c r="CI363" s="5">
        <v>18</v>
      </c>
      <c r="CJ363">
        <v>17</v>
      </c>
      <c r="CK363">
        <v>14</v>
      </c>
      <c r="CL363">
        <v>20</v>
      </c>
      <c r="CM363">
        <v>32</v>
      </c>
      <c r="CN363" s="5">
        <v>2.4500000000000002</v>
      </c>
    </row>
    <row r="364" spans="1:92" hidden="1" x14ac:dyDescent="0.2">
      <c r="A364" s="78" t="s">
        <v>37</v>
      </c>
      <c r="B364" t="s">
        <v>14</v>
      </c>
      <c r="C364">
        <v>265</v>
      </c>
      <c r="D364" s="5">
        <v>125.1</v>
      </c>
      <c r="E364" s="73">
        <v>1</v>
      </c>
      <c r="F364" s="72">
        <f>VLOOKUP(B364,遗传信息!$B:$F,5,FALSE)</f>
        <v>1</v>
      </c>
      <c r="G364" s="72">
        <v>25</v>
      </c>
      <c r="H364" s="5">
        <v>7</v>
      </c>
      <c r="I364" s="5">
        <v>5</v>
      </c>
      <c r="J364" s="5">
        <v>1507</v>
      </c>
      <c r="K364" s="72">
        <v>56.07</v>
      </c>
      <c r="L364" s="5">
        <v>107</v>
      </c>
      <c r="M364" s="5">
        <v>98</v>
      </c>
      <c r="N364" s="5">
        <v>115</v>
      </c>
      <c r="O364" s="5">
        <v>58</v>
      </c>
      <c r="P364" s="5">
        <v>85</v>
      </c>
      <c r="Q364" s="5">
        <v>86</v>
      </c>
      <c r="R364" s="5">
        <v>107</v>
      </c>
      <c r="S364" s="5">
        <v>75</v>
      </c>
      <c r="T364" s="5">
        <v>118</v>
      </c>
      <c r="U364" s="5">
        <v>106</v>
      </c>
      <c r="V364" s="5">
        <v>147</v>
      </c>
      <c r="W364" s="5">
        <v>106</v>
      </c>
      <c r="X364" s="5">
        <v>67</v>
      </c>
      <c r="Y364" s="5">
        <v>64</v>
      </c>
      <c r="Z364" s="5">
        <v>108</v>
      </c>
      <c r="AA364" s="5">
        <v>59</v>
      </c>
      <c r="AB364" s="5">
        <v>20</v>
      </c>
      <c r="AC364" s="5">
        <v>32</v>
      </c>
      <c r="AD364" s="5">
        <v>35</v>
      </c>
      <c r="AE364" s="5">
        <v>20</v>
      </c>
      <c r="AF364" s="5">
        <v>27</v>
      </c>
      <c r="AG364" s="5">
        <v>25</v>
      </c>
      <c r="AH364" s="5">
        <v>28</v>
      </c>
      <c r="AI364" s="5">
        <v>18</v>
      </c>
      <c r="AJ364" s="5">
        <v>23</v>
      </c>
      <c r="AK364" s="5">
        <v>32</v>
      </c>
      <c r="AL364" s="5">
        <v>34</v>
      </c>
      <c r="AM364" s="5">
        <v>26</v>
      </c>
      <c r="AN364" s="5">
        <v>9</v>
      </c>
      <c r="AO364" s="5">
        <v>15</v>
      </c>
      <c r="AP364" s="5">
        <v>23</v>
      </c>
      <c r="AQ364" s="5">
        <v>11</v>
      </c>
      <c r="AR364" s="5">
        <v>24</v>
      </c>
      <c r="AS364" s="5">
        <v>22</v>
      </c>
      <c r="AT364" s="5">
        <v>26</v>
      </c>
      <c r="AU364" s="5">
        <v>13</v>
      </c>
      <c r="AV364" s="5">
        <v>16</v>
      </c>
      <c r="AW364" s="5">
        <v>20</v>
      </c>
      <c r="AX364" s="5">
        <v>29</v>
      </c>
      <c r="AY364" s="5">
        <v>21</v>
      </c>
      <c r="AZ364" s="5">
        <v>20</v>
      </c>
      <c r="BA364" s="5">
        <v>26</v>
      </c>
      <c r="BB364" s="5">
        <v>36</v>
      </c>
      <c r="BC364" s="5">
        <v>25</v>
      </c>
      <c r="BD364" s="5">
        <v>15</v>
      </c>
      <c r="BE364" s="5">
        <v>16</v>
      </c>
      <c r="BF364" s="5">
        <v>27</v>
      </c>
      <c r="BG364" s="5">
        <v>17</v>
      </c>
      <c r="BH364" s="5">
        <v>36</v>
      </c>
      <c r="BI364" s="5">
        <v>27</v>
      </c>
      <c r="BJ364" s="5">
        <v>33</v>
      </c>
      <c r="BK364" s="5">
        <v>22</v>
      </c>
      <c r="BL364" s="5">
        <v>29</v>
      </c>
      <c r="BM364" s="5">
        <v>25</v>
      </c>
      <c r="BN364" s="5">
        <v>29</v>
      </c>
      <c r="BO364" s="5">
        <v>22</v>
      </c>
      <c r="BP364" s="5">
        <v>40</v>
      </c>
      <c r="BQ364" s="5">
        <v>27</v>
      </c>
      <c r="BR364" s="5">
        <v>43</v>
      </c>
      <c r="BS364" s="5">
        <v>37</v>
      </c>
      <c r="BT364" s="5">
        <v>26</v>
      </c>
      <c r="BU364" s="5">
        <v>19</v>
      </c>
      <c r="BV364" s="5">
        <v>38</v>
      </c>
      <c r="BW364" s="5">
        <v>23</v>
      </c>
      <c r="BX364" s="5">
        <v>27</v>
      </c>
      <c r="BY364" s="5">
        <v>17</v>
      </c>
      <c r="BZ364" s="5">
        <v>20</v>
      </c>
      <c r="CA364" s="5">
        <v>3</v>
      </c>
      <c r="CB364" s="5">
        <v>13</v>
      </c>
      <c r="CC364" s="5">
        <v>20</v>
      </c>
      <c r="CD364" s="5">
        <v>21</v>
      </c>
      <c r="CE364" s="5">
        <v>14</v>
      </c>
      <c r="CF364" s="5">
        <v>35</v>
      </c>
      <c r="CG364" s="5">
        <v>21</v>
      </c>
      <c r="CH364" s="5">
        <v>34</v>
      </c>
      <c r="CI364" s="5">
        <v>18</v>
      </c>
      <c r="CJ364">
        <v>17</v>
      </c>
      <c r="CK364">
        <v>14</v>
      </c>
      <c r="CL364">
        <v>20</v>
      </c>
      <c r="CM364">
        <v>32</v>
      </c>
      <c r="CN364" s="5">
        <v>3.07</v>
      </c>
    </row>
    <row r="365" spans="1:92" hidden="1" x14ac:dyDescent="0.2">
      <c r="A365" s="78" t="s">
        <v>37</v>
      </c>
      <c r="B365" t="s">
        <v>14</v>
      </c>
      <c r="C365">
        <v>280</v>
      </c>
      <c r="D365" s="5">
        <v>20</v>
      </c>
      <c r="E365" s="73">
        <v>1</v>
      </c>
      <c r="F365" s="72">
        <f>VLOOKUP(B365,遗传信息!$B:$F,5,FALSE)</f>
        <v>1</v>
      </c>
      <c r="G365" s="72">
        <v>25</v>
      </c>
      <c r="H365" s="5">
        <v>7</v>
      </c>
      <c r="I365" s="5">
        <v>5</v>
      </c>
      <c r="J365" s="5">
        <v>1507</v>
      </c>
      <c r="K365" s="72">
        <v>56.07</v>
      </c>
      <c r="L365" s="5">
        <v>107</v>
      </c>
      <c r="M365" s="5">
        <v>98</v>
      </c>
      <c r="N365" s="5">
        <v>115</v>
      </c>
      <c r="O365" s="5">
        <v>58</v>
      </c>
      <c r="P365" s="5">
        <v>85</v>
      </c>
      <c r="Q365" s="5">
        <v>86</v>
      </c>
      <c r="R365" s="5">
        <v>107</v>
      </c>
      <c r="S365" s="5">
        <v>75</v>
      </c>
      <c r="T365" s="5">
        <v>118</v>
      </c>
      <c r="U365" s="5">
        <v>106</v>
      </c>
      <c r="V365" s="5">
        <v>147</v>
      </c>
      <c r="W365" s="5">
        <v>106</v>
      </c>
      <c r="X365" s="5">
        <v>67</v>
      </c>
      <c r="Y365" s="5">
        <v>64</v>
      </c>
      <c r="Z365" s="5">
        <v>108</v>
      </c>
      <c r="AA365" s="5">
        <v>59</v>
      </c>
      <c r="AB365" s="5">
        <v>20</v>
      </c>
      <c r="AC365" s="5">
        <v>32</v>
      </c>
      <c r="AD365" s="5">
        <v>35</v>
      </c>
      <c r="AE365" s="5">
        <v>20</v>
      </c>
      <c r="AF365" s="5">
        <v>27</v>
      </c>
      <c r="AG365" s="5">
        <v>25</v>
      </c>
      <c r="AH365" s="5">
        <v>28</v>
      </c>
      <c r="AI365" s="5">
        <v>18</v>
      </c>
      <c r="AJ365" s="5">
        <v>23</v>
      </c>
      <c r="AK365" s="5">
        <v>32</v>
      </c>
      <c r="AL365" s="5">
        <v>34</v>
      </c>
      <c r="AM365" s="5">
        <v>26</v>
      </c>
      <c r="AN365" s="5">
        <v>9</v>
      </c>
      <c r="AO365" s="5">
        <v>15</v>
      </c>
      <c r="AP365" s="5">
        <v>23</v>
      </c>
      <c r="AQ365" s="5">
        <v>11</v>
      </c>
      <c r="AR365" s="5">
        <v>24</v>
      </c>
      <c r="AS365" s="5">
        <v>22</v>
      </c>
      <c r="AT365" s="5">
        <v>26</v>
      </c>
      <c r="AU365" s="5">
        <v>13</v>
      </c>
      <c r="AV365" s="5">
        <v>16</v>
      </c>
      <c r="AW365" s="5">
        <v>20</v>
      </c>
      <c r="AX365" s="5">
        <v>29</v>
      </c>
      <c r="AY365" s="5">
        <v>21</v>
      </c>
      <c r="AZ365" s="5">
        <v>20</v>
      </c>
      <c r="BA365" s="5">
        <v>26</v>
      </c>
      <c r="BB365" s="5">
        <v>36</v>
      </c>
      <c r="BC365" s="5">
        <v>25</v>
      </c>
      <c r="BD365" s="5">
        <v>15</v>
      </c>
      <c r="BE365" s="5">
        <v>16</v>
      </c>
      <c r="BF365" s="5">
        <v>27</v>
      </c>
      <c r="BG365" s="5">
        <v>17</v>
      </c>
      <c r="BH365" s="5">
        <v>36</v>
      </c>
      <c r="BI365" s="5">
        <v>27</v>
      </c>
      <c r="BJ365" s="5">
        <v>33</v>
      </c>
      <c r="BK365" s="5">
        <v>22</v>
      </c>
      <c r="BL365" s="5">
        <v>29</v>
      </c>
      <c r="BM365" s="5">
        <v>25</v>
      </c>
      <c r="BN365" s="5">
        <v>29</v>
      </c>
      <c r="BO365" s="5">
        <v>22</v>
      </c>
      <c r="BP365" s="5">
        <v>40</v>
      </c>
      <c r="BQ365" s="5">
        <v>27</v>
      </c>
      <c r="BR365" s="5">
        <v>43</v>
      </c>
      <c r="BS365" s="5">
        <v>37</v>
      </c>
      <c r="BT365" s="5">
        <v>26</v>
      </c>
      <c r="BU365" s="5">
        <v>19</v>
      </c>
      <c r="BV365" s="5">
        <v>38</v>
      </c>
      <c r="BW365" s="5">
        <v>23</v>
      </c>
      <c r="BX365" s="5">
        <v>27</v>
      </c>
      <c r="BY365" s="5">
        <v>17</v>
      </c>
      <c r="BZ365" s="5">
        <v>20</v>
      </c>
      <c r="CA365" s="5">
        <v>3</v>
      </c>
      <c r="CB365" s="5">
        <v>13</v>
      </c>
      <c r="CC365" s="5">
        <v>20</v>
      </c>
      <c r="CD365" s="5">
        <v>21</v>
      </c>
      <c r="CE365" s="5">
        <v>14</v>
      </c>
      <c r="CF365" s="5">
        <v>35</v>
      </c>
      <c r="CG365" s="5">
        <v>21</v>
      </c>
      <c r="CH365" s="5">
        <v>34</v>
      </c>
      <c r="CI365" s="5">
        <v>18</v>
      </c>
      <c r="CJ365">
        <v>17</v>
      </c>
      <c r="CK365">
        <v>14</v>
      </c>
      <c r="CL365">
        <v>20</v>
      </c>
      <c r="CM365">
        <v>32</v>
      </c>
      <c r="CN365" s="5">
        <v>0.38</v>
      </c>
    </row>
    <row r="366" spans="1:92" hidden="1" x14ac:dyDescent="0.2">
      <c r="A366" s="78" t="s">
        <v>37</v>
      </c>
      <c r="B366" t="s">
        <v>14</v>
      </c>
      <c r="C366">
        <v>280</v>
      </c>
      <c r="D366" s="5">
        <v>40.1</v>
      </c>
      <c r="E366" s="73">
        <v>1</v>
      </c>
      <c r="F366" s="72">
        <f>VLOOKUP(B366,遗传信息!$B:$F,5,FALSE)</f>
        <v>1</v>
      </c>
      <c r="G366" s="72">
        <v>25</v>
      </c>
      <c r="H366" s="5">
        <v>7</v>
      </c>
      <c r="I366" s="5">
        <v>5</v>
      </c>
      <c r="J366" s="5">
        <v>1507</v>
      </c>
      <c r="K366" s="72">
        <v>56.07</v>
      </c>
      <c r="L366" s="5">
        <v>107</v>
      </c>
      <c r="M366" s="5">
        <v>98</v>
      </c>
      <c r="N366" s="5">
        <v>115</v>
      </c>
      <c r="O366" s="5">
        <v>58</v>
      </c>
      <c r="P366" s="5">
        <v>85</v>
      </c>
      <c r="Q366" s="5">
        <v>86</v>
      </c>
      <c r="R366" s="5">
        <v>107</v>
      </c>
      <c r="S366" s="5">
        <v>75</v>
      </c>
      <c r="T366" s="5">
        <v>118</v>
      </c>
      <c r="U366" s="5">
        <v>106</v>
      </c>
      <c r="V366" s="5">
        <v>147</v>
      </c>
      <c r="W366" s="5">
        <v>106</v>
      </c>
      <c r="X366" s="5">
        <v>67</v>
      </c>
      <c r="Y366" s="5">
        <v>64</v>
      </c>
      <c r="Z366" s="5">
        <v>108</v>
      </c>
      <c r="AA366" s="5">
        <v>59</v>
      </c>
      <c r="AB366" s="5">
        <v>20</v>
      </c>
      <c r="AC366" s="5">
        <v>32</v>
      </c>
      <c r="AD366" s="5">
        <v>35</v>
      </c>
      <c r="AE366" s="5">
        <v>20</v>
      </c>
      <c r="AF366" s="5">
        <v>27</v>
      </c>
      <c r="AG366" s="5">
        <v>25</v>
      </c>
      <c r="AH366" s="5">
        <v>28</v>
      </c>
      <c r="AI366" s="5">
        <v>18</v>
      </c>
      <c r="AJ366" s="5">
        <v>23</v>
      </c>
      <c r="AK366" s="5">
        <v>32</v>
      </c>
      <c r="AL366" s="5">
        <v>34</v>
      </c>
      <c r="AM366" s="5">
        <v>26</v>
      </c>
      <c r="AN366" s="5">
        <v>9</v>
      </c>
      <c r="AO366" s="5">
        <v>15</v>
      </c>
      <c r="AP366" s="5">
        <v>23</v>
      </c>
      <c r="AQ366" s="5">
        <v>11</v>
      </c>
      <c r="AR366" s="5">
        <v>24</v>
      </c>
      <c r="AS366" s="5">
        <v>22</v>
      </c>
      <c r="AT366" s="5">
        <v>26</v>
      </c>
      <c r="AU366" s="5">
        <v>13</v>
      </c>
      <c r="AV366" s="5">
        <v>16</v>
      </c>
      <c r="AW366" s="5">
        <v>20</v>
      </c>
      <c r="AX366" s="5">
        <v>29</v>
      </c>
      <c r="AY366" s="5">
        <v>21</v>
      </c>
      <c r="AZ366" s="5">
        <v>20</v>
      </c>
      <c r="BA366" s="5">
        <v>26</v>
      </c>
      <c r="BB366" s="5">
        <v>36</v>
      </c>
      <c r="BC366" s="5">
        <v>25</v>
      </c>
      <c r="BD366" s="5">
        <v>15</v>
      </c>
      <c r="BE366" s="5">
        <v>16</v>
      </c>
      <c r="BF366" s="5">
        <v>27</v>
      </c>
      <c r="BG366" s="5">
        <v>17</v>
      </c>
      <c r="BH366" s="5">
        <v>36</v>
      </c>
      <c r="BI366" s="5">
        <v>27</v>
      </c>
      <c r="BJ366" s="5">
        <v>33</v>
      </c>
      <c r="BK366" s="5">
        <v>22</v>
      </c>
      <c r="BL366" s="5">
        <v>29</v>
      </c>
      <c r="BM366" s="5">
        <v>25</v>
      </c>
      <c r="BN366" s="5">
        <v>29</v>
      </c>
      <c r="BO366" s="5">
        <v>22</v>
      </c>
      <c r="BP366" s="5">
        <v>40</v>
      </c>
      <c r="BQ366" s="5">
        <v>27</v>
      </c>
      <c r="BR366" s="5">
        <v>43</v>
      </c>
      <c r="BS366" s="5">
        <v>37</v>
      </c>
      <c r="BT366" s="5">
        <v>26</v>
      </c>
      <c r="BU366" s="5">
        <v>19</v>
      </c>
      <c r="BV366" s="5">
        <v>38</v>
      </c>
      <c r="BW366" s="5">
        <v>23</v>
      </c>
      <c r="BX366" s="5">
        <v>27</v>
      </c>
      <c r="BY366" s="5">
        <v>17</v>
      </c>
      <c r="BZ366" s="5">
        <v>20</v>
      </c>
      <c r="CA366" s="5">
        <v>3</v>
      </c>
      <c r="CB366" s="5">
        <v>13</v>
      </c>
      <c r="CC366" s="5">
        <v>20</v>
      </c>
      <c r="CD366" s="5">
        <v>21</v>
      </c>
      <c r="CE366" s="5">
        <v>14</v>
      </c>
      <c r="CF366" s="5">
        <v>35</v>
      </c>
      <c r="CG366" s="5">
        <v>21</v>
      </c>
      <c r="CH366" s="5">
        <v>34</v>
      </c>
      <c r="CI366" s="5">
        <v>18</v>
      </c>
      <c r="CJ366">
        <v>17</v>
      </c>
      <c r="CK366">
        <v>14</v>
      </c>
      <c r="CL366">
        <v>20</v>
      </c>
      <c r="CM366">
        <v>32</v>
      </c>
      <c r="CN366" s="5">
        <v>0.75</v>
      </c>
    </row>
    <row r="367" spans="1:92" hidden="1" x14ac:dyDescent="0.2">
      <c r="A367" s="78" t="s">
        <v>37</v>
      </c>
      <c r="B367" t="s">
        <v>14</v>
      </c>
      <c r="C367">
        <v>280</v>
      </c>
      <c r="D367" s="5">
        <v>75.14</v>
      </c>
      <c r="E367" s="73">
        <v>1</v>
      </c>
      <c r="F367" s="72">
        <f>VLOOKUP(B367,遗传信息!$B:$F,5,FALSE)</f>
        <v>1</v>
      </c>
      <c r="G367" s="72">
        <v>25</v>
      </c>
      <c r="H367" s="5">
        <v>7</v>
      </c>
      <c r="I367" s="5">
        <v>5</v>
      </c>
      <c r="J367" s="5">
        <v>1507</v>
      </c>
      <c r="K367" s="72">
        <v>56.07</v>
      </c>
      <c r="L367" s="5">
        <v>107</v>
      </c>
      <c r="M367" s="5">
        <v>98</v>
      </c>
      <c r="N367" s="5">
        <v>115</v>
      </c>
      <c r="O367" s="5">
        <v>58</v>
      </c>
      <c r="P367" s="5">
        <v>85</v>
      </c>
      <c r="Q367" s="5">
        <v>86</v>
      </c>
      <c r="R367" s="5">
        <v>107</v>
      </c>
      <c r="S367" s="5">
        <v>75</v>
      </c>
      <c r="T367" s="5">
        <v>118</v>
      </c>
      <c r="U367" s="5">
        <v>106</v>
      </c>
      <c r="V367" s="5">
        <v>147</v>
      </c>
      <c r="W367" s="5">
        <v>106</v>
      </c>
      <c r="X367" s="5">
        <v>67</v>
      </c>
      <c r="Y367" s="5">
        <v>64</v>
      </c>
      <c r="Z367" s="5">
        <v>108</v>
      </c>
      <c r="AA367" s="5">
        <v>59</v>
      </c>
      <c r="AB367" s="5">
        <v>20</v>
      </c>
      <c r="AC367" s="5">
        <v>32</v>
      </c>
      <c r="AD367" s="5">
        <v>35</v>
      </c>
      <c r="AE367" s="5">
        <v>20</v>
      </c>
      <c r="AF367" s="5">
        <v>27</v>
      </c>
      <c r="AG367" s="5">
        <v>25</v>
      </c>
      <c r="AH367" s="5">
        <v>28</v>
      </c>
      <c r="AI367" s="5">
        <v>18</v>
      </c>
      <c r="AJ367" s="5">
        <v>23</v>
      </c>
      <c r="AK367" s="5">
        <v>32</v>
      </c>
      <c r="AL367" s="5">
        <v>34</v>
      </c>
      <c r="AM367" s="5">
        <v>26</v>
      </c>
      <c r="AN367" s="5">
        <v>9</v>
      </c>
      <c r="AO367" s="5">
        <v>15</v>
      </c>
      <c r="AP367" s="5">
        <v>23</v>
      </c>
      <c r="AQ367" s="5">
        <v>11</v>
      </c>
      <c r="AR367" s="5">
        <v>24</v>
      </c>
      <c r="AS367" s="5">
        <v>22</v>
      </c>
      <c r="AT367" s="5">
        <v>26</v>
      </c>
      <c r="AU367" s="5">
        <v>13</v>
      </c>
      <c r="AV367" s="5">
        <v>16</v>
      </c>
      <c r="AW367" s="5">
        <v>20</v>
      </c>
      <c r="AX367" s="5">
        <v>29</v>
      </c>
      <c r="AY367" s="5">
        <v>21</v>
      </c>
      <c r="AZ367" s="5">
        <v>20</v>
      </c>
      <c r="BA367" s="5">
        <v>26</v>
      </c>
      <c r="BB367" s="5">
        <v>36</v>
      </c>
      <c r="BC367" s="5">
        <v>25</v>
      </c>
      <c r="BD367" s="5">
        <v>15</v>
      </c>
      <c r="BE367" s="5">
        <v>16</v>
      </c>
      <c r="BF367" s="5">
        <v>27</v>
      </c>
      <c r="BG367" s="5">
        <v>17</v>
      </c>
      <c r="BH367" s="5">
        <v>36</v>
      </c>
      <c r="BI367" s="5">
        <v>27</v>
      </c>
      <c r="BJ367" s="5">
        <v>33</v>
      </c>
      <c r="BK367" s="5">
        <v>22</v>
      </c>
      <c r="BL367" s="5">
        <v>29</v>
      </c>
      <c r="BM367" s="5">
        <v>25</v>
      </c>
      <c r="BN367" s="5">
        <v>29</v>
      </c>
      <c r="BO367" s="5">
        <v>22</v>
      </c>
      <c r="BP367" s="5">
        <v>40</v>
      </c>
      <c r="BQ367" s="5">
        <v>27</v>
      </c>
      <c r="BR367" s="5">
        <v>43</v>
      </c>
      <c r="BS367" s="5">
        <v>37</v>
      </c>
      <c r="BT367" s="5">
        <v>26</v>
      </c>
      <c r="BU367" s="5">
        <v>19</v>
      </c>
      <c r="BV367" s="5">
        <v>38</v>
      </c>
      <c r="BW367" s="5">
        <v>23</v>
      </c>
      <c r="BX367" s="5">
        <v>27</v>
      </c>
      <c r="BY367" s="5">
        <v>17</v>
      </c>
      <c r="BZ367" s="5">
        <v>20</v>
      </c>
      <c r="CA367" s="5">
        <v>3</v>
      </c>
      <c r="CB367" s="5">
        <v>13</v>
      </c>
      <c r="CC367" s="5">
        <v>20</v>
      </c>
      <c r="CD367" s="5">
        <v>21</v>
      </c>
      <c r="CE367" s="5">
        <v>14</v>
      </c>
      <c r="CF367" s="5">
        <v>35</v>
      </c>
      <c r="CG367" s="5">
        <v>21</v>
      </c>
      <c r="CH367" s="5">
        <v>34</v>
      </c>
      <c r="CI367" s="5">
        <v>18</v>
      </c>
      <c r="CJ367">
        <v>17</v>
      </c>
      <c r="CK367">
        <v>14</v>
      </c>
      <c r="CL367">
        <v>20</v>
      </c>
      <c r="CM367">
        <v>32</v>
      </c>
      <c r="CN367" s="5">
        <v>1.48</v>
      </c>
    </row>
    <row r="368" spans="1:92" hidden="1" x14ac:dyDescent="0.2">
      <c r="A368" s="78" t="s">
        <v>37</v>
      </c>
      <c r="B368" t="s">
        <v>14</v>
      </c>
      <c r="C368">
        <v>280</v>
      </c>
      <c r="D368" s="5">
        <v>100.18</v>
      </c>
      <c r="E368" s="73">
        <v>1</v>
      </c>
      <c r="F368" s="72">
        <f>VLOOKUP(B368,遗传信息!$B:$F,5,FALSE)</f>
        <v>1</v>
      </c>
      <c r="G368" s="72">
        <v>25</v>
      </c>
      <c r="H368" s="5">
        <v>7</v>
      </c>
      <c r="I368" s="5">
        <v>5</v>
      </c>
      <c r="J368" s="5">
        <v>1507</v>
      </c>
      <c r="K368" s="72">
        <v>56.07</v>
      </c>
      <c r="L368" s="5">
        <v>107</v>
      </c>
      <c r="M368" s="5">
        <v>98</v>
      </c>
      <c r="N368" s="5">
        <v>115</v>
      </c>
      <c r="O368" s="5">
        <v>58</v>
      </c>
      <c r="P368" s="5">
        <v>85</v>
      </c>
      <c r="Q368" s="5">
        <v>86</v>
      </c>
      <c r="R368" s="5">
        <v>107</v>
      </c>
      <c r="S368" s="5">
        <v>75</v>
      </c>
      <c r="T368" s="5">
        <v>118</v>
      </c>
      <c r="U368" s="5">
        <v>106</v>
      </c>
      <c r="V368" s="5">
        <v>147</v>
      </c>
      <c r="W368" s="5">
        <v>106</v>
      </c>
      <c r="X368" s="5">
        <v>67</v>
      </c>
      <c r="Y368" s="5">
        <v>64</v>
      </c>
      <c r="Z368" s="5">
        <v>108</v>
      </c>
      <c r="AA368" s="5">
        <v>59</v>
      </c>
      <c r="AB368" s="5">
        <v>20</v>
      </c>
      <c r="AC368" s="5">
        <v>32</v>
      </c>
      <c r="AD368" s="5">
        <v>35</v>
      </c>
      <c r="AE368" s="5">
        <v>20</v>
      </c>
      <c r="AF368" s="5">
        <v>27</v>
      </c>
      <c r="AG368" s="5">
        <v>25</v>
      </c>
      <c r="AH368" s="5">
        <v>28</v>
      </c>
      <c r="AI368" s="5">
        <v>18</v>
      </c>
      <c r="AJ368" s="5">
        <v>23</v>
      </c>
      <c r="AK368" s="5">
        <v>32</v>
      </c>
      <c r="AL368" s="5">
        <v>34</v>
      </c>
      <c r="AM368" s="5">
        <v>26</v>
      </c>
      <c r="AN368" s="5">
        <v>9</v>
      </c>
      <c r="AO368" s="5">
        <v>15</v>
      </c>
      <c r="AP368" s="5">
        <v>23</v>
      </c>
      <c r="AQ368" s="5">
        <v>11</v>
      </c>
      <c r="AR368" s="5">
        <v>24</v>
      </c>
      <c r="AS368" s="5">
        <v>22</v>
      </c>
      <c r="AT368" s="5">
        <v>26</v>
      </c>
      <c r="AU368" s="5">
        <v>13</v>
      </c>
      <c r="AV368" s="5">
        <v>16</v>
      </c>
      <c r="AW368" s="5">
        <v>20</v>
      </c>
      <c r="AX368" s="5">
        <v>29</v>
      </c>
      <c r="AY368" s="5">
        <v>21</v>
      </c>
      <c r="AZ368" s="5">
        <v>20</v>
      </c>
      <c r="BA368" s="5">
        <v>26</v>
      </c>
      <c r="BB368" s="5">
        <v>36</v>
      </c>
      <c r="BC368" s="5">
        <v>25</v>
      </c>
      <c r="BD368" s="5">
        <v>15</v>
      </c>
      <c r="BE368" s="5">
        <v>16</v>
      </c>
      <c r="BF368" s="5">
        <v>27</v>
      </c>
      <c r="BG368" s="5">
        <v>17</v>
      </c>
      <c r="BH368" s="5">
        <v>36</v>
      </c>
      <c r="BI368" s="5">
        <v>27</v>
      </c>
      <c r="BJ368" s="5">
        <v>33</v>
      </c>
      <c r="BK368" s="5">
        <v>22</v>
      </c>
      <c r="BL368" s="5">
        <v>29</v>
      </c>
      <c r="BM368" s="5">
        <v>25</v>
      </c>
      <c r="BN368" s="5">
        <v>29</v>
      </c>
      <c r="BO368" s="5">
        <v>22</v>
      </c>
      <c r="BP368" s="5">
        <v>40</v>
      </c>
      <c r="BQ368" s="5">
        <v>27</v>
      </c>
      <c r="BR368" s="5">
        <v>43</v>
      </c>
      <c r="BS368" s="5">
        <v>37</v>
      </c>
      <c r="BT368" s="5">
        <v>26</v>
      </c>
      <c r="BU368" s="5">
        <v>19</v>
      </c>
      <c r="BV368" s="5">
        <v>38</v>
      </c>
      <c r="BW368" s="5">
        <v>23</v>
      </c>
      <c r="BX368" s="5">
        <v>27</v>
      </c>
      <c r="BY368" s="5">
        <v>17</v>
      </c>
      <c r="BZ368" s="5">
        <v>20</v>
      </c>
      <c r="CA368" s="5">
        <v>3</v>
      </c>
      <c r="CB368" s="5">
        <v>13</v>
      </c>
      <c r="CC368" s="5">
        <v>20</v>
      </c>
      <c r="CD368" s="5">
        <v>21</v>
      </c>
      <c r="CE368" s="5">
        <v>14</v>
      </c>
      <c r="CF368" s="5">
        <v>35</v>
      </c>
      <c r="CG368" s="5">
        <v>21</v>
      </c>
      <c r="CH368" s="5">
        <v>34</v>
      </c>
      <c r="CI368" s="5">
        <v>18</v>
      </c>
      <c r="CJ368">
        <v>17</v>
      </c>
      <c r="CK368">
        <v>14</v>
      </c>
      <c r="CL368">
        <v>20</v>
      </c>
      <c r="CM368">
        <v>32</v>
      </c>
      <c r="CN368" s="5">
        <v>1.92</v>
      </c>
    </row>
    <row r="369" spans="1:92" hidden="1" x14ac:dyDescent="0.2">
      <c r="A369" s="78" t="s">
        <v>37</v>
      </c>
      <c r="B369" t="s">
        <v>14</v>
      </c>
      <c r="C369">
        <v>280</v>
      </c>
      <c r="D369" s="5">
        <v>125.23</v>
      </c>
      <c r="E369" s="73">
        <v>1</v>
      </c>
      <c r="F369" s="72">
        <f>VLOOKUP(B369,遗传信息!$B:$F,5,FALSE)</f>
        <v>1</v>
      </c>
      <c r="G369" s="72">
        <v>25</v>
      </c>
      <c r="H369" s="5">
        <v>7</v>
      </c>
      <c r="I369" s="5">
        <v>5</v>
      </c>
      <c r="J369" s="5">
        <v>1507</v>
      </c>
      <c r="K369" s="72">
        <v>56.07</v>
      </c>
      <c r="L369" s="5">
        <v>107</v>
      </c>
      <c r="M369" s="5">
        <v>98</v>
      </c>
      <c r="N369" s="5">
        <v>115</v>
      </c>
      <c r="O369" s="5">
        <v>58</v>
      </c>
      <c r="P369" s="5">
        <v>85</v>
      </c>
      <c r="Q369" s="5">
        <v>86</v>
      </c>
      <c r="R369" s="5">
        <v>107</v>
      </c>
      <c r="S369" s="5">
        <v>75</v>
      </c>
      <c r="T369" s="5">
        <v>118</v>
      </c>
      <c r="U369" s="5">
        <v>106</v>
      </c>
      <c r="V369" s="5">
        <v>147</v>
      </c>
      <c r="W369" s="5">
        <v>106</v>
      </c>
      <c r="X369" s="5">
        <v>67</v>
      </c>
      <c r="Y369" s="5">
        <v>64</v>
      </c>
      <c r="Z369" s="5">
        <v>108</v>
      </c>
      <c r="AA369" s="5">
        <v>59</v>
      </c>
      <c r="AB369" s="5">
        <v>20</v>
      </c>
      <c r="AC369" s="5">
        <v>32</v>
      </c>
      <c r="AD369" s="5">
        <v>35</v>
      </c>
      <c r="AE369" s="5">
        <v>20</v>
      </c>
      <c r="AF369" s="5">
        <v>27</v>
      </c>
      <c r="AG369" s="5">
        <v>25</v>
      </c>
      <c r="AH369" s="5">
        <v>28</v>
      </c>
      <c r="AI369" s="5">
        <v>18</v>
      </c>
      <c r="AJ369" s="5">
        <v>23</v>
      </c>
      <c r="AK369" s="5">
        <v>32</v>
      </c>
      <c r="AL369" s="5">
        <v>34</v>
      </c>
      <c r="AM369" s="5">
        <v>26</v>
      </c>
      <c r="AN369" s="5">
        <v>9</v>
      </c>
      <c r="AO369" s="5">
        <v>15</v>
      </c>
      <c r="AP369" s="5">
        <v>23</v>
      </c>
      <c r="AQ369" s="5">
        <v>11</v>
      </c>
      <c r="AR369" s="5">
        <v>24</v>
      </c>
      <c r="AS369" s="5">
        <v>22</v>
      </c>
      <c r="AT369" s="5">
        <v>26</v>
      </c>
      <c r="AU369" s="5">
        <v>13</v>
      </c>
      <c r="AV369" s="5">
        <v>16</v>
      </c>
      <c r="AW369" s="5">
        <v>20</v>
      </c>
      <c r="AX369" s="5">
        <v>29</v>
      </c>
      <c r="AY369" s="5">
        <v>21</v>
      </c>
      <c r="AZ369" s="5">
        <v>20</v>
      </c>
      <c r="BA369" s="5">
        <v>26</v>
      </c>
      <c r="BB369" s="5">
        <v>36</v>
      </c>
      <c r="BC369" s="5">
        <v>25</v>
      </c>
      <c r="BD369" s="5">
        <v>15</v>
      </c>
      <c r="BE369" s="5">
        <v>16</v>
      </c>
      <c r="BF369" s="5">
        <v>27</v>
      </c>
      <c r="BG369" s="5">
        <v>17</v>
      </c>
      <c r="BH369" s="5">
        <v>36</v>
      </c>
      <c r="BI369" s="5">
        <v>27</v>
      </c>
      <c r="BJ369" s="5">
        <v>33</v>
      </c>
      <c r="BK369" s="5">
        <v>22</v>
      </c>
      <c r="BL369" s="5">
        <v>29</v>
      </c>
      <c r="BM369" s="5">
        <v>25</v>
      </c>
      <c r="BN369" s="5">
        <v>29</v>
      </c>
      <c r="BO369" s="5">
        <v>22</v>
      </c>
      <c r="BP369" s="5">
        <v>40</v>
      </c>
      <c r="BQ369" s="5">
        <v>27</v>
      </c>
      <c r="BR369" s="5">
        <v>43</v>
      </c>
      <c r="BS369" s="5">
        <v>37</v>
      </c>
      <c r="BT369" s="5">
        <v>26</v>
      </c>
      <c r="BU369" s="5">
        <v>19</v>
      </c>
      <c r="BV369" s="5">
        <v>38</v>
      </c>
      <c r="BW369" s="5">
        <v>23</v>
      </c>
      <c r="BX369" s="5">
        <v>27</v>
      </c>
      <c r="BY369" s="5">
        <v>17</v>
      </c>
      <c r="BZ369" s="5">
        <v>20</v>
      </c>
      <c r="CA369" s="5">
        <v>3</v>
      </c>
      <c r="CB369" s="5">
        <v>13</v>
      </c>
      <c r="CC369" s="5">
        <v>20</v>
      </c>
      <c r="CD369" s="5">
        <v>21</v>
      </c>
      <c r="CE369" s="5">
        <v>14</v>
      </c>
      <c r="CF369" s="5">
        <v>35</v>
      </c>
      <c r="CG369" s="5">
        <v>21</v>
      </c>
      <c r="CH369" s="5">
        <v>34</v>
      </c>
      <c r="CI369" s="5">
        <v>18</v>
      </c>
      <c r="CJ369">
        <v>17</v>
      </c>
      <c r="CK369">
        <v>14</v>
      </c>
      <c r="CL369">
        <v>20</v>
      </c>
      <c r="CM369">
        <v>32</v>
      </c>
      <c r="CN369" s="5">
        <v>2.4</v>
      </c>
    </row>
    <row r="370" spans="1:92" x14ac:dyDescent="0.2">
      <c r="A370" t="s">
        <v>260</v>
      </c>
      <c r="B370" t="s">
        <v>73</v>
      </c>
      <c r="C370">
        <v>254</v>
      </c>
      <c r="D370" s="5">
        <v>3.7</v>
      </c>
      <c r="E370" s="72">
        <v>0</v>
      </c>
      <c r="F370" s="72">
        <f>VLOOKUP(B370,遗传信息!$B:$F,5,FALSE)</f>
        <v>1</v>
      </c>
      <c r="G370" s="72">
        <v>25</v>
      </c>
      <c r="H370" s="5">
        <v>7</v>
      </c>
      <c r="I370" s="5">
        <v>5</v>
      </c>
      <c r="J370" s="5">
        <v>1466</v>
      </c>
      <c r="K370" s="72">
        <v>31.540000000000006</v>
      </c>
      <c r="L370" s="5">
        <v>81</v>
      </c>
      <c r="M370" s="5">
        <v>82</v>
      </c>
      <c r="N370" s="5">
        <v>94</v>
      </c>
      <c r="O370" s="5">
        <v>55</v>
      </c>
      <c r="P370" s="5">
        <v>73</v>
      </c>
      <c r="Q370" s="5">
        <v>78</v>
      </c>
      <c r="R370" s="5">
        <v>116</v>
      </c>
      <c r="S370" s="5">
        <v>71</v>
      </c>
      <c r="T370" s="5">
        <v>97</v>
      </c>
      <c r="U370" s="5">
        <v>111</v>
      </c>
      <c r="V370" s="5">
        <v>180</v>
      </c>
      <c r="W370" s="5">
        <v>117</v>
      </c>
      <c r="X370" s="5">
        <v>62</v>
      </c>
      <c r="Y370" s="5">
        <v>66</v>
      </c>
      <c r="Z370" s="5">
        <v>116</v>
      </c>
      <c r="AA370" s="5">
        <v>56</v>
      </c>
      <c r="AB370" s="5">
        <v>15</v>
      </c>
      <c r="AC370" s="5">
        <v>25</v>
      </c>
      <c r="AD370" s="5">
        <v>28</v>
      </c>
      <c r="AE370" s="5">
        <v>13</v>
      </c>
      <c r="AF370" s="5">
        <v>20</v>
      </c>
      <c r="AG370" s="5">
        <v>14</v>
      </c>
      <c r="AH370" s="5">
        <v>28</v>
      </c>
      <c r="AI370" s="5">
        <v>20</v>
      </c>
      <c r="AJ370" s="5">
        <v>18</v>
      </c>
      <c r="AK370" s="5">
        <v>30</v>
      </c>
      <c r="AL370" s="5">
        <v>28</v>
      </c>
      <c r="AM370" s="5">
        <v>18</v>
      </c>
      <c r="AN370" s="5">
        <v>10</v>
      </c>
      <c r="AO370" s="5">
        <v>11</v>
      </c>
      <c r="AP370" s="5">
        <v>25</v>
      </c>
      <c r="AQ370" s="5">
        <v>9</v>
      </c>
      <c r="AR370" s="5">
        <v>18</v>
      </c>
      <c r="AS370" s="5">
        <v>19</v>
      </c>
      <c r="AT370" s="5">
        <v>24</v>
      </c>
      <c r="AU370" s="5">
        <v>12</v>
      </c>
      <c r="AV370" s="5">
        <v>9</v>
      </c>
      <c r="AW370" s="5">
        <v>17</v>
      </c>
      <c r="AX370" s="5">
        <v>28</v>
      </c>
      <c r="AY370" s="5">
        <v>24</v>
      </c>
      <c r="AZ370" s="5">
        <v>22</v>
      </c>
      <c r="BA370" s="5">
        <v>19</v>
      </c>
      <c r="BB370" s="5">
        <v>44</v>
      </c>
      <c r="BC370" s="5">
        <v>29</v>
      </c>
      <c r="BD370" s="5">
        <v>11</v>
      </c>
      <c r="BE370" s="5">
        <v>15</v>
      </c>
      <c r="BF370" s="5">
        <v>28</v>
      </c>
      <c r="BG370" s="5">
        <v>17</v>
      </c>
      <c r="BH370" s="5">
        <v>28</v>
      </c>
      <c r="BI370" s="5">
        <v>19</v>
      </c>
      <c r="BJ370" s="5">
        <v>26</v>
      </c>
      <c r="BK370" s="5">
        <v>24</v>
      </c>
      <c r="BL370" s="5">
        <v>28</v>
      </c>
      <c r="BM370" s="5">
        <v>32</v>
      </c>
      <c r="BN370" s="5">
        <v>34</v>
      </c>
      <c r="BO370" s="5">
        <v>16</v>
      </c>
      <c r="BP370" s="5">
        <v>37</v>
      </c>
      <c r="BQ370" s="5">
        <v>35</v>
      </c>
      <c r="BR370" s="5">
        <v>62</v>
      </c>
      <c r="BS370" s="5">
        <v>45</v>
      </c>
      <c r="BT370" s="5">
        <v>27</v>
      </c>
      <c r="BU370" s="5">
        <v>26</v>
      </c>
      <c r="BV370" s="5">
        <v>46</v>
      </c>
      <c r="BW370" s="5">
        <v>18</v>
      </c>
      <c r="BX370" s="5">
        <v>20</v>
      </c>
      <c r="BY370" s="5">
        <v>19</v>
      </c>
      <c r="BZ370" s="5">
        <v>16</v>
      </c>
      <c r="CA370" s="5">
        <v>6</v>
      </c>
      <c r="CB370" s="5">
        <v>16</v>
      </c>
      <c r="CC370" s="5">
        <v>13</v>
      </c>
      <c r="CD370" s="5">
        <v>25</v>
      </c>
      <c r="CE370" s="5">
        <v>11</v>
      </c>
      <c r="CF370" s="5">
        <v>20</v>
      </c>
      <c r="CG370" s="5">
        <v>26</v>
      </c>
      <c r="CH370" s="5">
        <v>45</v>
      </c>
      <c r="CI370" s="5">
        <v>25</v>
      </c>
      <c r="CJ370">
        <v>13</v>
      </c>
      <c r="CK370">
        <v>14</v>
      </c>
      <c r="CL370">
        <v>17</v>
      </c>
      <c r="CM370">
        <v>25</v>
      </c>
      <c r="CN370" s="5">
        <v>1</v>
      </c>
    </row>
    <row r="371" spans="1:92" x14ac:dyDescent="0.2">
      <c r="A371" t="s">
        <v>71</v>
      </c>
      <c r="B371" t="s">
        <v>73</v>
      </c>
      <c r="C371">
        <v>254</v>
      </c>
      <c r="D371" s="5">
        <v>9.3000000000000007</v>
      </c>
      <c r="E371" s="72">
        <v>0</v>
      </c>
      <c r="F371" s="72">
        <f>VLOOKUP(B371,遗传信息!$B:$F,5,FALSE)</f>
        <v>1</v>
      </c>
      <c r="G371" s="72">
        <v>25</v>
      </c>
      <c r="H371" s="5">
        <v>7</v>
      </c>
      <c r="I371" s="5">
        <v>5</v>
      </c>
      <c r="J371" s="5">
        <v>1466</v>
      </c>
      <c r="K371" s="72">
        <v>31.540000000000006</v>
      </c>
      <c r="L371" s="5">
        <v>81</v>
      </c>
      <c r="M371" s="5">
        <v>82</v>
      </c>
      <c r="N371" s="5">
        <v>94</v>
      </c>
      <c r="O371" s="5">
        <v>55</v>
      </c>
      <c r="P371" s="5">
        <v>73</v>
      </c>
      <c r="Q371" s="5">
        <v>78</v>
      </c>
      <c r="R371" s="5">
        <v>116</v>
      </c>
      <c r="S371" s="5">
        <v>71</v>
      </c>
      <c r="T371" s="5">
        <v>97</v>
      </c>
      <c r="U371" s="5">
        <v>111</v>
      </c>
      <c r="V371" s="5">
        <v>180</v>
      </c>
      <c r="W371" s="5">
        <v>117</v>
      </c>
      <c r="X371" s="5">
        <v>62</v>
      </c>
      <c r="Y371" s="5">
        <v>66</v>
      </c>
      <c r="Z371" s="5">
        <v>116</v>
      </c>
      <c r="AA371" s="5">
        <v>56</v>
      </c>
      <c r="AB371" s="5">
        <v>15</v>
      </c>
      <c r="AC371" s="5">
        <v>25</v>
      </c>
      <c r="AD371" s="5">
        <v>28</v>
      </c>
      <c r="AE371" s="5">
        <v>13</v>
      </c>
      <c r="AF371" s="5">
        <v>20</v>
      </c>
      <c r="AG371" s="5">
        <v>14</v>
      </c>
      <c r="AH371" s="5">
        <v>28</v>
      </c>
      <c r="AI371" s="5">
        <v>20</v>
      </c>
      <c r="AJ371" s="5">
        <v>18</v>
      </c>
      <c r="AK371" s="5">
        <v>30</v>
      </c>
      <c r="AL371" s="5">
        <v>28</v>
      </c>
      <c r="AM371" s="5">
        <v>18</v>
      </c>
      <c r="AN371" s="5">
        <v>10</v>
      </c>
      <c r="AO371" s="5">
        <v>11</v>
      </c>
      <c r="AP371" s="5">
        <v>25</v>
      </c>
      <c r="AQ371" s="5">
        <v>9</v>
      </c>
      <c r="AR371" s="5">
        <v>18</v>
      </c>
      <c r="AS371" s="5">
        <v>19</v>
      </c>
      <c r="AT371" s="5">
        <v>24</v>
      </c>
      <c r="AU371" s="5">
        <v>12</v>
      </c>
      <c r="AV371" s="5">
        <v>9</v>
      </c>
      <c r="AW371" s="5">
        <v>17</v>
      </c>
      <c r="AX371" s="5">
        <v>28</v>
      </c>
      <c r="AY371" s="5">
        <v>24</v>
      </c>
      <c r="AZ371" s="5">
        <v>22</v>
      </c>
      <c r="BA371" s="5">
        <v>19</v>
      </c>
      <c r="BB371" s="5">
        <v>44</v>
      </c>
      <c r="BC371" s="5">
        <v>29</v>
      </c>
      <c r="BD371" s="5">
        <v>11</v>
      </c>
      <c r="BE371" s="5">
        <v>15</v>
      </c>
      <c r="BF371" s="5">
        <v>28</v>
      </c>
      <c r="BG371" s="5">
        <v>17</v>
      </c>
      <c r="BH371" s="5">
        <v>28</v>
      </c>
      <c r="BI371" s="5">
        <v>19</v>
      </c>
      <c r="BJ371" s="5">
        <v>26</v>
      </c>
      <c r="BK371" s="5">
        <v>24</v>
      </c>
      <c r="BL371" s="5">
        <v>28</v>
      </c>
      <c r="BM371" s="5">
        <v>32</v>
      </c>
      <c r="BN371" s="5">
        <v>34</v>
      </c>
      <c r="BO371" s="5">
        <v>16</v>
      </c>
      <c r="BP371" s="5">
        <v>37</v>
      </c>
      <c r="BQ371" s="5">
        <v>35</v>
      </c>
      <c r="BR371" s="5">
        <v>62</v>
      </c>
      <c r="BS371" s="5">
        <v>45</v>
      </c>
      <c r="BT371" s="5">
        <v>27</v>
      </c>
      <c r="BU371" s="5">
        <v>26</v>
      </c>
      <c r="BV371" s="5">
        <v>46</v>
      </c>
      <c r="BW371" s="5">
        <v>18</v>
      </c>
      <c r="BX371" s="5">
        <v>20</v>
      </c>
      <c r="BY371" s="5">
        <v>19</v>
      </c>
      <c r="BZ371" s="5">
        <v>16</v>
      </c>
      <c r="CA371" s="5">
        <v>6</v>
      </c>
      <c r="CB371" s="5">
        <v>16</v>
      </c>
      <c r="CC371" s="5">
        <v>13</v>
      </c>
      <c r="CD371" s="5">
        <v>25</v>
      </c>
      <c r="CE371" s="5">
        <v>11</v>
      </c>
      <c r="CF371" s="5">
        <v>20</v>
      </c>
      <c r="CG371" s="5">
        <v>26</v>
      </c>
      <c r="CH371" s="5">
        <v>45</v>
      </c>
      <c r="CI371" s="5">
        <v>25</v>
      </c>
      <c r="CJ371">
        <v>13</v>
      </c>
      <c r="CK371">
        <v>14</v>
      </c>
      <c r="CL371">
        <v>17</v>
      </c>
      <c r="CM371">
        <v>25</v>
      </c>
      <c r="CN371" s="5">
        <v>2</v>
      </c>
    </row>
    <row r="372" spans="1:92" x14ac:dyDescent="0.2">
      <c r="A372" t="s">
        <v>71</v>
      </c>
      <c r="B372" t="s">
        <v>73</v>
      </c>
      <c r="C372">
        <v>254</v>
      </c>
      <c r="D372" s="5">
        <v>16</v>
      </c>
      <c r="E372" s="72">
        <v>0</v>
      </c>
      <c r="F372" s="72">
        <f>VLOOKUP(B372,遗传信息!$B:$F,5,FALSE)</f>
        <v>1</v>
      </c>
      <c r="G372" s="72">
        <v>25</v>
      </c>
      <c r="H372" s="5">
        <v>7</v>
      </c>
      <c r="I372" s="5">
        <v>5</v>
      </c>
      <c r="J372" s="5">
        <v>1466</v>
      </c>
      <c r="K372" s="72">
        <v>31.540000000000006</v>
      </c>
      <c r="L372" s="5">
        <v>81</v>
      </c>
      <c r="M372" s="5">
        <v>82</v>
      </c>
      <c r="N372" s="5">
        <v>94</v>
      </c>
      <c r="O372" s="5">
        <v>55</v>
      </c>
      <c r="P372" s="5">
        <v>73</v>
      </c>
      <c r="Q372" s="5">
        <v>78</v>
      </c>
      <c r="R372" s="5">
        <v>116</v>
      </c>
      <c r="S372" s="5">
        <v>71</v>
      </c>
      <c r="T372" s="5">
        <v>97</v>
      </c>
      <c r="U372" s="5">
        <v>111</v>
      </c>
      <c r="V372" s="5">
        <v>180</v>
      </c>
      <c r="W372" s="5">
        <v>117</v>
      </c>
      <c r="X372" s="5">
        <v>62</v>
      </c>
      <c r="Y372" s="5">
        <v>66</v>
      </c>
      <c r="Z372" s="5">
        <v>116</v>
      </c>
      <c r="AA372" s="5">
        <v>56</v>
      </c>
      <c r="AB372" s="5">
        <v>15</v>
      </c>
      <c r="AC372" s="5">
        <v>25</v>
      </c>
      <c r="AD372" s="5">
        <v>28</v>
      </c>
      <c r="AE372" s="5">
        <v>13</v>
      </c>
      <c r="AF372" s="5">
        <v>20</v>
      </c>
      <c r="AG372" s="5">
        <v>14</v>
      </c>
      <c r="AH372" s="5">
        <v>28</v>
      </c>
      <c r="AI372" s="5">
        <v>20</v>
      </c>
      <c r="AJ372" s="5">
        <v>18</v>
      </c>
      <c r="AK372" s="5">
        <v>30</v>
      </c>
      <c r="AL372" s="5">
        <v>28</v>
      </c>
      <c r="AM372" s="5">
        <v>18</v>
      </c>
      <c r="AN372" s="5">
        <v>10</v>
      </c>
      <c r="AO372" s="5">
        <v>11</v>
      </c>
      <c r="AP372" s="5">
        <v>25</v>
      </c>
      <c r="AQ372" s="5">
        <v>9</v>
      </c>
      <c r="AR372" s="5">
        <v>18</v>
      </c>
      <c r="AS372" s="5">
        <v>19</v>
      </c>
      <c r="AT372" s="5">
        <v>24</v>
      </c>
      <c r="AU372" s="5">
        <v>12</v>
      </c>
      <c r="AV372" s="5">
        <v>9</v>
      </c>
      <c r="AW372" s="5">
        <v>17</v>
      </c>
      <c r="AX372" s="5">
        <v>28</v>
      </c>
      <c r="AY372" s="5">
        <v>24</v>
      </c>
      <c r="AZ372" s="5">
        <v>22</v>
      </c>
      <c r="BA372" s="5">
        <v>19</v>
      </c>
      <c r="BB372" s="5">
        <v>44</v>
      </c>
      <c r="BC372" s="5">
        <v>29</v>
      </c>
      <c r="BD372" s="5">
        <v>11</v>
      </c>
      <c r="BE372" s="5">
        <v>15</v>
      </c>
      <c r="BF372" s="5">
        <v>28</v>
      </c>
      <c r="BG372" s="5">
        <v>17</v>
      </c>
      <c r="BH372" s="5">
        <v>28</v>
      </c>
      <c r="BI372" s="5">
        <v>19</v>
      </c>
      <c r="BJ372" s="5">
        <v>26</v>
      </c>
      <c r="BK372" s="5">
        <v>24</v>
      </c>
      <c r="BL372" s="5">
        <v>28</v>
      </c>
      <c r="BM372" s="5">
        <v>32</v>
      </c>
      <c r="BN372" s="5">
        <v>34</v>
      </c>
      <c r="BO372" s="5">
        <v>16</v>
      </c>
      <c r="BP372" s="5">
        <v>37</v>
      </c>
      <c r="BQ372" s="5">
        <v>35</v>
      </c>
      <c r="BR372" s="5">
        <v>62</v>
      </c>
      <c r="BS372" s="5">
        <v>45</v>
      </c>
      <c r="BT372" s="5">
        <v>27</v>
      </c>
      <c r="BU372" s="5">
        <v>26</v>
      </c>
      <c r="BV372" s="5">
        <v>46</v>
      </c>
      <c r="BW372" s="5">
        <v>18</v>
      </c>
      <c r="BX372" s="5">
        <v>20</v>
      </c>
      <c r="BY372" s="5">
        <v>19</v>
      </c>
      <c r="BZ372" s="5">
        <v>16</v>
      </c>
      <c r="CA372" s="5">
        <v>6</v>
      </c>
      <c r="CB372" s="5">
        <v>16</v>
      </c>
      <c r="CC372" s="5">
        <v>13</v>
      </c>
      <c r="CD372" s="5">
        <v>25</v>
      </c>
      <c r="CE372" s="5">
        <v>11</v>
      </c>
      <c r="CF372" s="5">
        <v>20</v>
      </c>
      <c r="CG372" s="5">
        <v>26</v>
      </c>
      <c r="CH372" s="5">
        <v>45</v>
      </c>
      <c r="CI372" s="5">
        <v>25</v>
      </c>
      <c r="CJ372">
        <v>13</v>
      </c>
      <c r="CK372">
        <v>14</v>
      </c>
      <c r="CL372">
        <v>17</v>
      </c>
      <c r="CM372">
        <v>25</v>
      </c>
      <c r="CN372" s="5">
        <v>3</v>
      </c>
    </row>
    <row r="373" spans="1:92" hidden="1" x14ac:dyDescent="0.2">
      <c r="A373" s="78" t="s">
        <v>37</v>
      </c>
      <c r="B373" s="72" t="s">
        <v>14</v>
      </c>
      <c r="C373" s="66">
        <v>240</v>
      </c>
      <c r="D373" s="72">
        <v>20.996099999999998</v>
      </c>
      <c r="E373" s="73">
        <v>1</v>
      </c>
      <c r="F373" s="72">
        <f>VLOOKUP(B373,遗传信息!$B:$F,5,FALSE)</f>
        <v>1</v>
      </c>
      <c r="G373" s="67">
        <v>25</v>
      </c>
      <c r="H373" s="67">
        <v>7</v>
      </c>
      <c r="I373" s="67">
        <v>7</v>
      </c>
      <c r="J373" s="72">
        <v>1507</v>
      </c>
      <c r="K373" s="72">
        <v>56.07</v>
      </c>
      <c r="L373" s="72">
        <v>107</v>
      </c>
      <c r="M373" s="72">
        <v>98</v>
      </c>
      <c r="N373" s="72">
        <v>115</v>
      </c>
      <c r="O373" s="72">
        <v>58</v>
      </c>
      <c r="P373" s="72">
        <v>85</v>
      </c>
      <c r="Q373" s="72">
        <v>86</v>
      </c>
      <c r="R373" s="72">
        <v>107</v>
      </c>
      <c r="S373" s="72">
        <v>75</v>
      </c>
      <c r="T373" s="72">
        <v>118</v>
      </c>
      <c r="U373" s="72">
        <v>106</v>
      </c>
      <c r="V373" s="72">
        <v>147</v>
      </c>
      <c r="W373" s="72">
        <v>106</v>
      </c>
      <c r="X373" s="72">
        <v>67</v>
      </c>
      <c r="Y373" s="72">
        <v>64</v>
      </c>
      <c r="Z373" s="72">
        <v>108</v>
      </c>
      <c r="AA373" s="72">
        <v>59</v>
      </c>
      <c r="AB373" s="72">
        <v>20</v>
      </c>
      <c r="AC373" s="72">
        <v>32</v>
      </c>
      <c r="AD373" s="72">
        <v>35</v>
      </c>
      <c r="AE373" s="72">
        <v>20</v>
      </c>
      <c r="AF373" s="72">
        <v>27</v>
      </c>
      <c r="AG373" s="72">
        <v>25</v>
      </c>
      <c r="AH373" s="72">
        <v>28</v>
      </c>
      <c r="AI373" s="72">
        <v>18</v>
      </c>
      <c r="AJ373" s="72">
        <v>23</v>
      </c>
      <c r="AK373" s="72">
        <v>32</v>
      </c>
      <c r="AL373" s="72">
        <v>34</v>
      </c>
      <c r="AM373" s="72">
        <v>26</v>
      </c>
      <c r="AN373" s="72">
        <v>9</v>
      </c>
      <c r="AO373" s="72">
        <v>15</v>
      </c>
      <c r="AP373" s="72">
        <v>23</v>
      </c>
      <c r="AQ373" s="72">
        <v>11</v>
      </c>
      <c r="AR373" s="72">
        <v>24</v>
      </c>
      <c r="AS373" s="72">
        <v>22</v>
      </c>
      <c r="AT373" s="72">
        <v>26</v>
      </c>
      <c r="AU373" s="72">
        <v>13</v>
      </c>
      <c r="AV373" s="72">
        <v>16</v>
      </c>
      <c r="AW373" s="72">
        <v>20</v>
      </c>
      <c r="AX373" s="72">
        <v>29</v>
      </c>
      <c r="AY373" s="72">
        <v>21</v>
      </c>
      <c r="AZ373" s="72">
        <v>20</v>
      </c>
      <c r="BA373" s="72">
        <v>26</v>
      </c>
      <c r="BB373" s="72">
        <v>36</v>
      </c>
      <c r="BC373" s="72">
        <v>25</v>
      </c>
      <c r="BD373" s="72">
        <v>15</v>
      </c>
      <c r="BE373" s="72">
        <v>16</v>
      </c>
      <c r="BF373" s="72">
        <v>27</v>
      </c>
      <c r="BG373" s="72">
        <v>17</v>
      </c>
      <c r="BH373" s="72">
        <v>36</v>
      </c>
      <c r="BI373" s="72">
        <v>27</v>
      </c>
      <c r="BJ373" s="72">
        <v>33</v>
      </c>
      <c r="BK373" s="72">
        <v>22</v>
      </c>
      <c r="BL373" s="72">
        <v>29</v>
      </c>
      <c r="BM373" s="72">
        <v>25</v>
      </c>
      <c r="BN373" s="72">
        <v>29</v>
      </c>
      <c r="BO373" s="72">
        <v>22</v>
      </c>
      <c r="BP373" s="72">
        <v>40</v>
      </c>
      <c r="BQ373" s="72">
        <v>27</v>
      </c>
      <c r="BR373" s="72">
        <v>43</v>
      </c>
      <c r="BS373" s="72">
        <v>37</v>
      </c>
      <c r="BT373" s="72">
        <v>26</v>
      </c>
      <c r="BU373" s="72">
        <v>19</v>
      </c>
      <c r="BV373" s="72">
        <v>38</v>
      </c>
      <c r="BW373" s="72">
        <v>23</v>
      </c>
      <c r="BX373" s="72">
        <v>27</v>
      </c>
      <c r="BY373" s="72">
        <v>17</v>
      </c>
      <c r="BZ373" s="72">
        <v>20</v>
      </c>
      <c r="CA373" s="72">
        <v>3</v>
      </c>
      <c r="CB373" s="72">
        <v>13</v>
      </c>
      <c r="CC373" s="72">
        <v>20</v>
      </c>
      <c r="CD373" s="72">
        <v>21</v>
      </c>
      <c r="CE373" s="72">
        <v>14</v>
      </c>
      <c r="CF373" s="72">
        <v>35</v>
      </c>
      <c r="CG373" s="72">
        <v>21</v>
      </c>
      <c r="CH373" s="72">
        <v>34</v>
      </c>
      <c r="CI373" s="72">
        <v>18</v>
      </c>
      <c r="CJ373" s="72">
        <v>17</v>
      </c>
      <c r="CK373" s="72">
        <v>14</v>
      </c>
      <c r="CL373" s="72">
        <v>20</v>
      </c>
      <c r="CM373" s="72">
        <v>32</v>
      </c>
      <c r="CN373" s="72">
        <v>0.27979000000000021</v>
      </c>
    </row>
    <row r="374" spans="1:92" hidden="1" x14ac:dyDescent="0.2">
      <c r="A374" s="78" t="s">
        <v>37</v>
      </c>
      <c r="B374" s="72" t="s">
        <v>14</v>
      </c>
      <c r="C374" s="66">
        <v>240</v>
      </c>
      <c r="D374" s="72">
        <v>28.3308</v>
      </c>
      <c r="E374" s="73">
        <v>1</v>
      </c>
      <c r="F374" s="72">
        <f>VLOOKUP(B374,遗传信息!$B:$F,5,FALSE)</f>
        <v>1</v>
      </c>
      <c r="G374" s="67">
        <v>25</v>
      </c>
      <c r="H374" s="67">
        <v>7</v>
      </c>
      <c r="I374" s="67">
        <v>7</v>
      </c>
      <c r="J374" s="72">
        <v>1507</v>
      </c>
      <c r="K374" s="72">
        <v>56.07</v>
      </c>
      <c r="L374" s="72">
        <v>107</v>
      </c>
      <c r="M374" s="72">
        <v>98</v>
      </c>
      <c r="N374" s="72">
        <v>115</v>
      </c>
      <c r="O374" s="72">
        <v>58</v>
      </c>
      <c r="P374" s="72">
        <v>85</v>
      </c>
      <c r="Q374" s="72">
        <v>86</v>
      </c>
      <c r="R374" s="72">
        <v>107</v>
      </c>
      <c r="S374" s="72">
        <v>75</v>
      </c>
      <c r="T374" s="72">
        <v>118</v>
      </c>
      <c r="U374" s="72">
        <v>106</v>
      </c>
      <c r="V374" s="72">
        <v>147</v>
      </c>
      <c r="W374" s="72">
        <v>106</v>
      </c>
      <c r="X374" s="72">
        <v>67</v>
      </c>
      <c r="Y374" s="72">
        <v>64</v>
      </c>
      <c r="Z374" s="72">
        <v>108</v>
      </c>
      <c r="AA374" s="72">
        <v>59</v>
      </c>
      <c r="AB374" s="72">
        <v>20</v>
      </c>
      <c r="AC374" s="72">
        <v>32</v>
      </c>
      <c r="AD374" s="72">
        <v>35</v>
      </c>
      <c r="AE374" s="72">
        <v>20</v>
      </c>
      <c r="AF374" s="72">
        <v>27</v>
      </c>
      <c r="AG374" s="72">
        <v>25</v>
      </c>
      <c r="AH374" s="72">
        <v>28</v>
      </c>
      <c r="AI374" s="72">
        <v>18</v>
      </c>
      <c r="AJ374" s="72">
        <v>23</v>
      </c>
      <c r="AK374" s="72">
        <v>32</v>
      </c>
      <c r="AL374" s="72">
        <v>34</v>
      </c>
      <c r="AM374" s="72">
        <v>26</v>
      </c>
      <c r="AN374" s="72">
        <v>9</v>
      </c>
      <c r="AO374" s="72">
        <v>15</v>
      </c>
      <c r="AP374" s="72">
        <v>23</v>
      </c>
      <c r="AQ374" s="72">
        <v>11</v>
      </c>
      <c r="AR374" s="72">
        <v>24</v>
      </c>
      <c r="AS374" s="72">
        <v>22</v>
      </c>
      <c r="AT374" s="72">
        <v>26</v>
      </c>
      <c r="AU374" s="72">
        <v>13</v>
      </c>
      <c r="AV374" s="72">
        <v>16</v>
      </c>
      <c r="AW374" s="72">
        <v>20</v>
      </c>
      <c r="AX374" s="72">
        <v>29</v>
      </c>
      <c r="AY374" s="72">
        <v>21</v>
      </c>
      <c r="AZ374" s="72">
        <v>20</v>
      </c>
      <c r="BA374" s="72">
        <v>26</v>
      </c>
      <c r="BB374" s="72">
        <v>36</v>
      </c>
      <c r="BC374" s="72">
        <v>25</v>
      </c>
      <c r="BD374" s="72">
        <v>15</v>
      </c>
      <c r="BE374" s="72">
        <v>16</v>
      </c>
      <c r="BF374" s="72">
        <v>27</v>
      </c>
      <c r="BG374" s="72">
        <v>17</v>
      </c>
      <c r="BH374" s="72">
        <v>36</v>
      </c>
      <c r="BI374" s="72">
        <v>27</v>
      </c>
      <c r="BJ374" s="72">
        <v>33</v>
      </c>
      <c r="BK374" s="72">
        <v>22</v>
      </c>
      <c r="BL374" s="72">
        <v>29</v>
      </c>
      <c r="BM374" s="72">
        <v>25</v>
      </c>
      <c r="BN374" s="72">
        <v>29</v>
      </c>
      <c r="BO374" s="72">
        <v>22</v>
      </c>
      <c r="BP374" s="72">
        <v>40</v>
      </c>
      <c r="BQ374" s="72">
        <v>27</v>
      </c>
      <c r="BR374" s="72">
        <v>43</v>
      </c>
      <c r="BS374" s="72">
        <v>37</v>
      </c>
      <c r="BT374" s="72">
        <v>26</v>
      </c>
      <c r="BU374" s="72">
        <v>19</v>
      </c>
      <c r="BV374" s="72">
        <v>38</v>
      </c>
      <c r="BW374" s="72">
        <v>23</v>
      </c>
      <c r="BX374" s="72">
        <v>27</v>
      </c>
      <c r="BY374" s="72">
        <v>17</v>
      </c>
      <c r="BZ374" s="72">
        <v>20</v>
      </c>
      <c r="CA374" s="72">
        <v>3</v>
      </c>
      <c r="CB374" s="72">
        <v>13</v>
      </c>
      <c r="CC374" s="72">
        <v>20</v>
      </c>
      <c r="CD374" s="72">
        <v>21</v>
      </c>
      <c r="CE374" s="72">
        <v>14</v>
      </c>
      <c r="CF374" s="72">
        <v>35</v>
      </c>
      <c r="CG374" s="72">
        <v>21</v>
      </c>
      <c r="CH374" s="72">
        <v>34</v>
      </c>
      <c r="CI374" s="72">
        <v>18</v>
      </c>
      <c r="CJ374" s="72">
        <v>17</v>
      </c>
      <c r="CK374" s="72">
        <v>14</v>
      </c>
      <c r="CL374" s="72">
        <v>20</v>
      </c>
      <c r="CM374" s="72">
        <v>32</v>
      </c>
      <c r="CN374" s="72">
        <v>0.74476000000000031</v>
      </c>
    </row>
    <row r="375" spans="1:92" hidden="1" x14ac:dyDescent="0.2">
      <c r="A375" s="78" t="s">
        <v>37</v>
      </c>
      <c r="B375" s="72" t="s">
        <v>14</v>
      </c>
      <c r="C375" s="66">
        <v>240</v>
      </c>
      <c r="D375" s="72">
        <v>36.251399999999997</v>
      </c>
      <c r="E375" s="73">
        <v>1</v>
      </c>
      <c r="F375" s="72">
        <f>VLOOKUP(B375,遗传信息!$B:$F,5,FALSE)</f>
        <v>1</v>
      </c>
      <c r="G375" s="67">
        <v>25</v>
      </c>
      <c r="H375" s="67">
        <v>7</v>
      </c>
      <c r="I375" s="67">
        <v>7</v>
      </c>
      <c r="J375" s="72">
        <v>1507</v>
      </c>
      <c r="K375" s="72">
        <v>56.07</v>
      </c>
      <c r="L375" s="72">
        <v>107</v>
      </c>
      <c r="M375" s="72">
        <v>98</v>
      </c>
      <c r="N375" s="72">
        <v>115</v>
      </c>
      <c r="O375" s="72">
        <v>58</v>
      </c>
      <c r="P375" s="72">
        <v>85</v>
      </c>
      <c r="Q375" s="72">
        <v>86</v>
      </c>
      <c r="R375" s="72">
        <v>107</v>
      </c>
      <c r="S375" s="72">
        <v>75</v>
      </c>
      <c r="T375" s="72">
        <v>118</v>
      </c>
      <c r="U375" s="72">
        <v>106</v>
      </c>
      <c r="V375" s="72">
        <v>147</v>
      </c>
      <c r="W375" s="72">
        <v>106</v>
      </c>
      <c r="X375" s="72">
        <v>67</v>
      </c>
      <c r="Y375" s="72">
        <v>64</v>
      </c>
      <c r="Z375" s="72">
        <v>108</v>
      </c>
      <c r="AA375" s="72">
        <v>59</v>
      </c>
      <c r="AB375" s="72">
        <v>20</v>
      </c>
      <c r="AC375" s="72">
        <v>32</v>
      </c>
      <c r="AD375" s="72">
        <v>35</v>
      </c>
      <c r="AE375" s="72">
        <v>20</v>
      </c>
      <c r="AF375" s="72">
        <v>27</v>
      </c>
      <c r="AG375" s="72">
        <v>25</v>
      </c>
      <c r="AH375" s="72">
        <v>28</v>
      </c>
      <c r="AI375" s="72">
        <v>18</v>
      </c>
      <c r="AJ375" s="72">
        <v>23</v>
      </c>
      <c r="AK375" s="72">
        <v>32</v>
      </c>
      <c r="AL375" s="72">
        <v>34</v>
      </c>
      <c r="AM375" s="72">
        <v>26</v>
      </c>
      <c r="AN375" s="72">
        <v>9</v>
      </c>
      <c r="AO375" s="72">
        <v>15</v>
      </c>
      <c r="AP375" s="72">
        <v>23</v>
      </c>
      <c r="AQ375" s="72">
        <v>11</v>
      </c>
      <c r="AR375" s="72">
        <v>24</v>
      </c>
      <c r="AS375" s="72">
        <v>22</v>
      </c>
      <c r="AT375" s="72">
        <v>26</v>
      </c>
      <c r="AU375" s="72">
        <v>13</v>
      </c>
      <c r="AV375" s="72">
        <v>16</v>
      </c>
      <c r="AW375" s="72">
        <v>20</v>
      </c>
      <c r="AX375" s="72">
        <v>29</v>
      </c>
      <c r="AY375" s="72">
        <v>21</v>
      </c>
      <c r="AZ375" s="72">
        <v>20</v>
      </c>
      <c r="BA375" s="72">
        <v>26</v>
      </c>
      <c r="BB375" s="72">
        <v>36</v>
      </c>
      <c r="BC375" s="72">
        <v>25</v>
      </c>
      <c r="BD375" s="72">
        <v>15</v>
      </c>
      <c r="BE375" s="72">
        <v>16</v>
      </c>
      <c r="BF375" s="72">
        <v>27</v>
      </c>
      <c r="BG375" s="72">
        <v>17</v>
      </c>
      <c r="BH375" s="72">
        <v>36</v>
      </c>
      <c r="BI375" s="72">
        <v>27</v>
      </c>
      <c r="BJ375" s="72">
        <v>33</v>
      </c>
      <c r="BK375" s="72">
        <v>22</v>
      </c>
      <c r="BL375" s="72">
        <v>29</v>
      </c>
      <c r="BM375" s="72">
        <v>25</v>
      </c>
      <c r="BN375" s="72">
        <v>29</v>
      </c>
      <c r="BO375" s="72">
        <v>22</v>
      </c>
      <c r="BP375" s="72">
        <v>40</v>
      </c>
      <c r="BQ375" s="72">
        <v>27</v>
      </c>
      <c r="BR375" s="72">
        <v>43</v>
      </c>
      <c r="BS375" s="72">
        <v>37</v>
      </c>
      <c r="BT375" s="72">
        <v>26</v>
      </c>
      <c r="BU375" s="72">
        <v>19</v>
      </c>
      <c r="BV375" s="72">
        <v>38</v>
      </c>
      <c r="BW375" s="72">
        <v>23</v>
      </c>
      <c r="BX375" s="72">
        <v>27</v>
      </c>
      <c r="BY375" s="72">
        <v>17</v>
      </c>
      <c r="BZ375" s="72">
        <v>20</v>
      </c>
      <c r="CA375" s="72">
        <v>3</v>
      </c>
      <c r="CB375" s="72">
        <v>13</v>
      </c>
      <c r="CC375" s="72">
        <v>20</v>
      </c>
      <c r="CD375" s="72">
        <v>21</v>
      </c>
      <c r="CE375" s="72">
        <v>14</v>
      </c>
      <c r="CF375" s="72">
        <v>35</v>
      </c>
      <c r="CG375" s="72">
        <v>21</v>
      </c>
      <c r="CH375" s="72">
        <v>34</v>
      </c>
      <c r="CI375" s="72">
        <v>18</v>
      </c>
      <c r="CJ375" s="72">
        <v>17</v>
      </c>
      <c r="CK375" s="72">
        <v>14</v>
      </c>
      <c r="CL375" s="72">
        <v>20</v>
      </c>
      <c r="CM375" s="72">
        <v>32</v>
      </c>
      <c r="CN375" s="72">
        <v>1.6433799999999996</v>
      </c>
    </row>
    <row r="376" spans="1:92" hidden="1" x14ac:dyDescent="0.2">
      <c r="A376" s="78" t="s">
        <v>37</v>
      </c>
      <c r="B376" s="72" t="s">
        <v>14</v>
      </c>
      <c r="C376" s="66">
        <v>240</v>
      </c>
      <c r="D376" s="72">
        <v>43.879600000000003</v>
      </c>
      <c r="E376" s="73">
        <v>1</v>
      </c>
      <c r="F376" s="72">
        <f>VLOOKUP(B376,遗传信息!$B:$F,5,FALSE)</f>
        <v>1</v>
      </c>
      <c r="G376" s="67">
        <v>25</v>
      </c>
      <c r="H376" s="67">
        <v>7</v>
      </c>
      <c r="I376" s="67">
        <v>7</v>
      </c>
      <c r="J376" s="72">
        <v>1507</v>
      </c>
      <c r="K376" s="72">
        <v>56.07</v>
      </c>
      <c r="L376" s="72">
        <v>107</v>
      </c>
      <c r="M376" s="72">
        <v>98</v>
      </c>
      <c r="N376" s="72">
        <v>115</v>
      </c>
      <c r="O376" s="72">
        <v>58</v>
      </c>
      <c r="P376" s="72">
        <v>85</v>
      </c>
      <c r="Q376" s="72">
        <v>86</v>
      </c>
      <c r="R376" s="72">
        <v>107</v>
      </c>
      <c r="S376" s="72">
        <v>75</v>
      </c>
      <c r="T376" s="72">
        <v>118</v>
      </c>
      <c r="U376" s="72">
        <v>106</v>
      </c>
      <c r="V376" s="72">
        <v>147</v>
      </c>
      <c r="W376" s="72">
        <v>106</v>
      </c>
      <c r="X376" s="72">
        <v>67</v>
      </c>
      <c r="Y376" s="72">
        <v>64</v>
      </c>
      <c r="Z376" s="72">
        <v>108</v>
      </c>
      <c r="AA376" s="72">
        <v>59</v>
      </c>
      <c r="AB376" s="72">
        <v>20</v>
      </c>
      <c r="AC376" s="72">
        <v>32</v>
      </c>
      <c r="AD376" s="72">
        <v>35</v>
      </c>
      <c r="AE376" s="72">
        <v>20</v>
      </c>
      <c r="AF376" s="72">
        <v>27</v>
      </c>
      <c r="AG376" s="72">
        <v>25</v>
      </c>
      <c r="AH376" s="72">
        <v>28</v>
      </c>
      <c r="AI376" s="72">
        <v>18</v>
      </c>
      <c r="AJ376" s="72">
        <v>23</v>
      </c>
      <c r="AK376" s="72">
        <v>32</v>
      </c>
      <c r="AL376" s="72">
        <v>34</v>
      </c>
      <c r="AM376" s="72">
        <v>26</v>
      </c>
      <c r="AN376" s="72">
        <v>9</v>
      </c>
      <c r="AO376" s="72">
        <v>15</v>
      </c>
      <c r="AP376" s="72">
        <v>23</v>
      </c>
      <c r="AQ376" s="72">
        <v>11</v>
      </c>
      <c r="AR376" s="72">
        <v>24</v>
      </c>
      <c r="AS376" s="72">
        <v>22</v>
      </c>
      <c r="AT376" s="72">
        <v>26</v>
      </c>
      <c r="AU376" s="72">
        <v>13</v>
      </c>
      <c r="AV376" s="72">
        <v>16</v>
      </c>
      <c r="AW376" s="72">
        <v>20</v>
      </c>
      <c r="AX376" s="72">
        <v>29</v>
      </c>
      <c r="AY376" s="72">
        <v>21</v>
      </c>
      <c r="AZ376" s="72">
        <v>20</v>
      </c>
      <c r="BA376" s="72">
        <v>26</v>
      </c>
      <c r="BB376" s="72">
        <v>36</v>
      </c>
      <c r="BC376" s="72">
        <v>25</v>
      </c>
      <c r="BD376" s="72">
        <v>15</v>
      </c>
      <c r="BE376" s="72">
        <v>16</v>
      </c>
      <c r="BF376" s="72">
        <v>27</v>
      </c>
      <c r="BG376" s="72">
        <v>17</v>
      </c>
      <c r="BH376" s="72">
        <v>36</v>
      </c>
      <c r="BI376" s="72">
        <v>27</v>
      </c>
      <c r="BJ376" s="72">
        <v>33</v>
      </c>
      <c r="BK376" s="72">
        <v>22</v>
      </c>
      <c r="BL376" s="72">
        <v>29</v>
      </c>
      <c r="BM376" s="72">
        <v>25</v>
      </c>
      <c r="BN376" s="72">
        <v>29</v>
      </c>
      <c r="BO376" s="72">
        <v>22</v>
      </c>
      <c r="BP376" s="72">
        <v>40</v>
      </c>
      <c r="BQ376" s="72">
        <v>27</v>
      </c>
      <c r="BR376" s="72">
        <v>43</v>
      </c>
      <c r="BS376" s="72">
        <v>37</v>
      </c>
      <c r="BT376" s="72">
        <v>26</v>
      </c>
      <c r="BU376" s="72">
        <v>19</v>
      </c>
      <c r="BV376" s="72">
        <v>38</v>
      </c>
      <c r="BW376" s="72">
        <v>23</v>
      </c>
      <c r="BX376" s="72">
        <v>27</v>
      </c>
      <c r="BY376" s="72">
        <v>17</v>
      </c>
      <c r="BZ376" s="72">
        <v>20</v>
      </c>
      <c r="CA376" s="72">
        <v>3</v>
      </c>
      <c r="CB376" s="72">
        <v>13</v>
      </c>
      <c r="CC376" s="72">
        <v>20</v>
      </c>
      <c r="CD376" s="72">
        <v>21</v>
      </c>
      <c r="CE376" s="72">
        <v>14</v>
      </c>
      <c r="CF376" s="72">
        <v>35</v>
      </c>
      <c r="CG376" s="72">
        <v>21</v>
      </c>
      <c r="CH376" s="72">
        <v>34</v>
      </c>
      <c r="CI376" s="72">
        <v>18</v>
      </c>
      <c r="CJ376" s="72">
        <v>17</v>
      </c>
      <c r="CK376" s="72">
        <v>14</v>
      </c>
      <c r="CL376" s="72">
        <v>20</v>
      </c>
      <c r="CM376" s="72">
        <v>32</v>
      </c>
      <c r="CN376" s="72">
        <v>2.1083499999999997</v>
      </c>
    </row>
    <row r="377" spans="1:92" hidden="1" x14ac:dyDescent="0.2">
      <c r="A377" s="78" t="s">
        <v>37</v>
      </c>
      <c r="B377" s="72" t="s">
        <v>14</v>
      </c>
      <c r="C377" s="66">
        <v>230</v>
      </c>
      <c r="D377" s="72">
        <v>18.354099999999999</v>
      </c>
      <c r="E377" s="73">
        <v>1</v>
      </c>
      <c r="F377" s="72">
        <f>VLOOKUP(B377,遗传信息!$B:$F,5,FALSE)</f>
        <v>1</v>
      </c>
      <c r="G377" s="67">
        <v>25</v>
      </c>
      <c r="H377" s="67">
        <v>7</v>
      </c>
      <c r="I377" s="67">
        <v>7</v>
      </c>
      <c r="J377" s="72">
        <v>1507</v>
      </c>
      <c r="K377" s="72">
        <v>56.07</v>
      </c>
      <c r="L377" s="72">
        <v>107</v>
      </c>
      <c r="M377" s="72">
        <v>98</v>
      </c>
      <c r="N377" s="72">
        <v>115</v>
      </c>
      <c r="O377" s="72">
        <v>58</v>
      </c>
      <c r="P377" s="72">
        <v>85</v>
      </c>
      <c r="Q377" s="72">
        <v>86</v>
      </c>
      <c r="R377" s="72">
        <v>107</v>
      </c>
      <c r="S377" s="72">
        <v>75</v>
      </c>
      <c r="T377" s="72">
        <v>118</v>
      </c>
      <c r="U377" s="72">
        <v>106</v>
      </c>
      <c r="V377" s="72">
        <v>147</v>
      </c>
      <c r="W377" s="72">
        <v>106</v>
      </c>
      <c r="X377" s="72">
        <v>67</v>
      </c>
      <c r="Y377" s="72">
        <v>64</v>
      </c>
      <c r="Z377" s="72">
        <v>108</v>
      </c>
      <c r="AA377" s="72">
        <v>59</v>
      </c>
      <c r="AB377" s="72">
        <v>20</v>
      </c>
      <c r="AC377" s="72">
        <v>32</v>
      </c>
      <c r="AD377" s="72">
        <v>35</v>
      </c>
      <c r="AE377" s="72">
        <v>20</v>
      </c>
      <c r="AF377" s="72">
        <v>27</v>
      </c>
      <c r="AG377" s="72">
        <v>25</v>
      </c>
      <c r="AH377" s="72">
        <v>28</v>
      </c>
      <c r="AI377" s="72">
        <v>18</v>
      </c>
      <c r="AJ377" s="72">
        <v>23</v>
      </c>
      <c r="AK377" s="72">
        <v>32</v>
      </c>
      <c r="AL377" s="72">
        <v>34</v>
      </c>
      <c r="AM377" s="72">
        <v>26</v>
      </c>
      <c r="AN377" s="72">
        <v>9</v>
      </c>
      <c r="AO377" s="72">
        <v>15</v>
      </c>
      <c r="AP377" s="72">
        <v>23</v>
      </c>
      <c r="AQ377" s="72">
        <v>11</v>
      </c>
      <c r="AR377" s="72">
        <v>24</v>
      </c>
      <c r="AS377" s="72">
        <v>22</v>
      </c>
      <c r="AT377" s="72">
        <v>26</v>
      </c>
      <c r="AU377" s="72">
        <v>13</v>
      </c>
      <c r="AV377" s="72">
        <v>16</v>
      </c>
      <c r="AW377" s="72">
        <v>20</v>
      </c>
      <c r="AX377" s="72">
        <v>29</v>
      </c>
      <c r="AY377" s="72">
        <v>21</v>
      </c>
      <c r="AZ377" s="72">
        <v>20</v>
      </c>
      <c r="BA377" s="72">
        <v>26</v>
      </c>
      <c r="BB377" s="72">
        <v>36</v>
      </c>
      <c r="BC377" s="72">
        <v>25</v>
      </c>
      <c r="BD377" s="72">
        <v>15</v>
      </c>
      <c r="BE377" s="72">
        <v>16</v>
      </c>
      <c r="BF377" s="72">
        <v>27</v>
      </c>
      <c r="BG377" s="72">
        <v>17</v>
      </c>
      <c r="BH377" s="72">
        <v>36</v>
      </c>
      <c r="BI377" s="72">
        <v>27</v>
      </c>
      <c r="BJ377" s="72">
        <v>33</v>
      </c>
      <c r="BK377" s="72">
        <v>22</v>
      </c>
      <c r="BL377" s="72">
        <v>29</v>
      </c>
      <c r="BM377" s="72">
        <v>25</v>
      </c>
      <c r="BN377" s="72">
        <v>29</v>
      </c>
      <c r="BO377" s="72">
        <v>22</v>
      </c>
      <c r="BP377" s="72">
        <v>40</v>
      </c>
      <c r="BQ377" s="72">
        <v>27</v>
      </c>
      <c r="BR377" s="72">
        <v>43</v>
      </c>
      <c r="BS377" s="72">
        <v>37</v>
      </c>
      <c r="BT377" s="72">
        <v>26</v>
      </c>
      <c r="BU377" s="72">
        <v>19</v>
      </c>
      <c r="BV377" s="72">
        <v>38</v>
      </c>
      <c r="BW377" s="72">
        <v>23</v>
      </c>
      <c r="BX377" s="72">
        <v>27</v>
      </c>
      <c r="BY377" s="72">
        <v>17</v>
      </c>
      <c r="BZ377" s="72">
        <v>20</v>
      </c>
      <c r="CA377" s="72">
        <v>3</v>
      </c>
      <c r="CB377" s="72">
        <v>13</v>
      </c>
      <c r="CC377" s="72">
        <v>20</v>
      </c>
      <c r="CD377" s="72">
        <v>21</v>
      </c>
      <c r="CE377" s="72">
        <v>14</v>
      </c>
      <c r="CF377" s="72">
        <v>35</v>
      </c>
      <c r="CG377" s="72">
        <v>21</v>
      </c>
      <c r="CH377" s="72">
        <v>34</v>
      </c>
      <c r="CI377" s="72">
        <v>18</v>
      </c>
      <c r="CJ377" s="72">
        <v>17</v>
      </c>
      <c r="CK377" s="72">
        <v>14</v>
      </c>
      <c r="CL377" s="72">
        <v>20</v>
      </c>
      <c r="CM377" s="72">
        <v>32</v>
      </c>
      <c r="CN377" s="72">
        <v>0.74427000000000021</v>
      </c>
    </row>
    <row r="378" spans="1:92" hidden="1" x14ac:dyDescent="0.2">
      <c r="A378" s="78" t="s">
        <v>37</v>
      </c>
      <c r="B378" s="72" t="s">
        <v>14</v>
      </c>
      <c r="C378" s="66">
        <v>230</v>
      </c>
      <c r="D378" s="72">
        <v>22.167100000000001</v>
      </c>
      <c r="E378" s="73">
        <v>1</v>
      </c>
      <c r="F378" s="72">
        <f>VLOOKUP(B378,遗传信息!$B:$F,5,FALSE)</f>
        <v>1</v>
      </c>
      <c r="G378" s="67">
        <v>25</v>
      </c>
      <c r="H378" s="67">
        <v>7</v>
      </c>
      <c r="I378" s="67">
        <v>7</v>
      </c>
      <c r="J378" s="72">
        <v>1507</v>
      </c>
      <c r="K378" s="72">
        <v>56.07</v>
      </c>
      <c r="L378" s="72">
        <v>107</v>
      </c>
      <c r="M378" s="72">
        <v>98</v>
      </c>
      <c r="N378" s="72">
        <v>115</v>
      </c>
      <c r="O378" s="72">
        <v>58</v>
      </c>
      <c r="P378" s="72">
        <v>85</v>
      </c>
      <c r="Q378" s="72">
        <v>86</v>
      </c>
      <c r="R378" s="72">
        <v>107</v>
      </c>
      <c r="S378" s="72">
        <v>75</v>
      </c>
      <c r="T378" s="72">
        <v>118</v>
      </c>
      <c r="U378" s="72">
        <v>106</v>
      </c>
      <c r="V378" s="72">
        <v>147</v>
      </c>
      <c r="W378" s="72">
        <v>106</v>
      </c>
      <c r="X378" s="72">
        <v>67</v>
      </c>
      <c r="Y378" s="72">
        <v>64</v>
      </c>
      <c r="Z378" s="72">
        <v>108</v>
      </c>
      <c r="AA378" s="72">
        <v>59</v>
      </c>
      <c r="AB378" s="72">
        <v>20</v>
      </c>
      <c r="AC378" s="72">
        <v>32</v>
      </c>
      <c r="AD378" s="72">
        <v>35</v>
      </c>
      <c r="AE378" s="72">
        <v>20</v>
      </c>
      <c r="AF378" s="72">
        <v>27</v>
      </c>
      <c r="AG378" s="72">
        <v>25</v>
      </c>
      <c r="AH378" s="72">
        <v>28</v>
      </c>
      <c r="AI378" s="72">
        <v>18</v>
      </c>
      <c r="AJ378" s="72">
        <v>23</v>
      </c>
      <c r="AK378" s="72">
        <v>32</v>
      </c>
      <c r="AL378" s="72">
        <v>34</v>
      </c>
      <c r="AM378" s="72">
        <v>26</v>
      </c>
      <c r="AN378" s="72">
        <v>9</v>
      </c>
      <c r="AO378" s="72">
        <v>15</v>
      </c>
      <c r="AP378" s="72">
        <v>23</v>
      </c>
      <c r="AQ378" s="72">
        <v>11</v>
      </c>
      <c r="AR378" s="72">
        <v>24</v>
      </c>
      <c r="AS378" s="72">
        <v>22</v>
      </c>
      <c r="AT378" s="72">
        <v>26</v>
      </c>
      <c r="AU378" s="72">
        <v>13</v>
      </c>
      <c r="AV378" s="72">
        <v>16</v>
      </c>
      <c r="AW378" s="72">
        <v>20</v>
      </c>
      <c r="AX378" s="72">
        <v>29</v>
      </c>
      <c r="AY378" s="72">
        <v>21</v>
      </c>
      <c r="AZ378" s="72">
        <v>20</v>
      </c>
      <c r="BA378" s="72">
        <v>26</v>
      </c>
      <c r="BB378" s="72">
        <v>36</v>
      </c>
      <c r="BC378" s="72">
        <v>25</v>
      </c>
      <c r="BD378" s="72">
        <v>15</v>
      </c>
      <c r="BE378" s="72">
        <v>16</v>
      </c>
      <c r="BF378" s="72">
        <v>27</v>
      </c>
      <c r="BG378" s="72">
        <v>17</v>
      </c>
      <c r="BH378" s="72">
        <v>36</v>
      </c>
      <c r="BI378" s="72">
        <v>27</v>
      </c>
      <c r="BJ378" s="72">
        <v>33</v>
      </c>
      <c r="BK378" s="72">
        <v>22</v>
      </c>
      <c r="BL378" s="72">
        <v>29</v>
      </c>
      <c r="BM378" s="72">
        <v>25</v>
      </c>
      <c r="BN378" s="72">
        <v>29</v>
      </c>
      <c r="BO378" s="72">
        <v>22</v>
      </c>
      <c r="BP378" s="72">
        <v>40</v>
      </c>
      <c r="BQ378" s="72">
        <v>27</v>
      </c>
      <c r="BR378" s="72">
        <v>43</v>
      </c>
      <c r="BS378" s="72">
        <v>37</v>
      </c>
      <c r="BT378" s="72">
        <v>26</v>
      </c>
      <c r="BU378" s="72">
        <v>19</v>
      </c>
      <c r="BV378" s="72">
        <v>38</v>
      </c>
      <c r="BW378" s="72">
        <v>23</v>
      </c>
      <c r="BX378" s="72">
        <v>27</v>
      </c>
      <c r="BY378" s="72">
        <v>17</v>
      </c>
      <c r="BZ378" s="72">
        <v>20</v>
      </c>
      <c r="CA378" s="72">
        <v>3</v>
      </c>
      <c r="CB378" s="72">
        <v>13</v>
      </c>
      <c r="CC378" s="72">
        <v>20</v>
      </c>
      <c r="CD378" s="72">
        <v>21</v>
      </c>
      <c r="CE378" s="72">
        <v>14</v>
      </c>
      <c r="CF378" s="72">
        <v>35</v>
      </c>
      <c r="CG378" s="72">
        <v>21</v>
      </c>
      <c r="CH378" s="72">
        <v>34</v>
      </c>
      <c r="CI378" s="72">
        <v>18</v>
      </c>
      <c r="CJ378" s="72">
        <v>17</v>
      </c>
      <c r="CK378" s="72">
        <v>14</v>
      </c>
      <c r="CL378" s="72">
        <v>20</v>
      </c>
      <c r="CM378" s="72">
        <v>32</v>
      </c>
      <c r="CN378" s="72">
        <v>1.4568399999999997</v>
      </c>
    </row>
    <row r="379" spans="1:92" hidden="1" x14ac:dyDescent="0.2">
      <c r="A379" s="78" t="s">
        <v>37</v>
      </c>
      <c r="B379" s="72" t="s">
        <v>14</v>
      </c>
      <c r="C379" s="66">
        <v>230</v>
      </c>
      <c r="D379" s="72">
        <v>32.434100000000001</v>
      </c>
      <c r="E379" s="73">
        <v>1</v>
      </c>
      <c r="F379" s="72">
        <f>VLOOKUP(B379,遗传信息!$B:$F,5,FALSE)</f>
        <v>1</v>
      </c>
      <c r="G379" s="67">
        <v>25</v>
      </c>
      <c r="H379" s="67">
        <v>7</v>
      </c>
      <c r="I379" s="67">
        <v>7</v>
      </c>
      <c r="J379" s="72">
        <v>1507</v>
      </c>
      <c r="K379" s="72">
        <v>56.07</v>
      </c>
      <c r="L379" s="72">
        <v>107</v>
      </c>
      <c r="M379" s="72">
        <v>98</v>
      </c>
      <c r="N379" s="72">
        <v>115</v>
      </c>
      <c r="O379" s="72">
        <v>58</v>
      </c>
      <c r="P379" s="72">
        <v>85</v>
      </c>
      <c r="Q379" s="72">
        <v>86</v>
      </c>
      <c r="R379" s="72">
        <v>107</v>
      </c>
      <c r="S379" s="72">
        <v>75</v>
      </c>
      <c r="T379" s="72">
        <v>118</v>
      </c>
      <c r="U379" s="72">
        <v>106</v>
      </c>
      <c r="V379" s="72">
        <v>147</v>
      </c>
      <c r="W379" s="72">
        <v>106</v>
      </c>
      <c r="X379" s="72">
        <v>67</v>
      </c>
      <c r="Y379" s="72">
        <v>64</v>
      </c>
      <c r="Z379" s="72">
        <v>108</v>
      </c>
      <c r="AA379" s="72">
        <v>59</v>
      </c>
      <c r="AB379" s="72">
        <v>20</v>
      </c>
      <c r="AC379" s="72">
        <v>32</v>
      </c>
      <c r="AD379" s="72">
        <v>35</v>
      </c>
      <c r="AE379" s="72">
        <v>20</v>
      </c>
      <c r="AF379" s="72">
        <v>27</v>
      </c>
      <c r="AG379" s="72">
        <v>25</v>
      </c>
      <c r="AH379" s="72">
        <v>28</v>
      </c>
      <c r="AI379" s="72">
        <v>18</v>
      </c>
      <c r="AJ379" s="72">
        <v>23</v>
      </c>
      <c r="AK379" s="72">
        <v>32</v>
      </c>
      <c r="AL379" s="72">
        <v>34</v>
      </c>
      <c r="AM379" s="72">
        <v>26</v>
      </c>
      <c r="AN379" s="72">
        <v>9</v>
      </c>
      <c r="AO379" s="72">
        <v>15</v>
      </c>
      <c r="AP379" s="72">
        <v>23</v>
      </c>
      <c r="AQ379" s="72">
        <v>11</v>
      </c>
      <c r="AR379" s="72">
        <v>24</v>
      </c>
      <c r="AS379" s="72">
        <v>22</v>
      </c>
      <c r="AT379" s="72">
        <v>26</v>
      </c>
      <c r="AU379" s="72">
        <v>13</v>
      </c>
      <c r="AV379" s="72">
        <v>16</v>
      </c>
      <c r="AW379" s="72">
        <v>20</v>
      </c>
      <c r="AX379" s="72">
        <v>29</v>
      </c>
      <c r="AY379" s="72">
        <v>21</v>
      </c>
      <c r="AZ379" s="72">
        <v>20</v>
      </c>
      <c r="BA379" s="72">
        <v>26</v>
      </c>
      <c r="BB379" s="72">
        <v>36</v>
      </c>
      <c r="BC379" s="72">
        <v>25</v>
      </c>
      <c r="BD379" s="72">
        <v>15</v>
      </c>
      <c r="BE379" s="72">
        <v>16</v>
      </c>
      <c r="BF379" s="72">
        <v>27</v>
      </c>
      <c r="BG379" s="72">
        <v>17</v>
      </c>
      <c r="BH379" s="72">
        <v>36</v>
      </c>
      <c r="BI379" s="72">
        <v>27</v>
      </c>
      <c r="BJ379" s="72">
        <v>33</v>
      </c>
      <c r="BK379" s="72">
        <v>22</v>
      </c>
      <c r="BL379" s="72">
        <v>29</v>
      </c>
      <c r="BM379" s="72">
        <v>25</v>
      </c>
      <c r="BN379" s="72">
        <v>29</v>
      </c>
      <c r="BO379" s="72">
        <v>22</v>
      </c>
      <c r="BP379" s="72">
        <v>40</v>
      </c>
      <c r="BQ379" s="72">
        <v>27</v>
      </c>
      <c r="BR379" s="72">
        <v>43</v>
      </c>
      <c r="BS379" s="72">
        <v>37</v>
      </c>
      <c r="BT379" s="72">
        <v>26</v>
      </c>
      <c r="BU379" s="72">
        <v>19</v>
      </c>
      <c r="BV379" s="72">
        <v>38</v>
      </c>
      <c r="BW379" s="72">
        <v>23</v>
      </c>
      <c r="BX379" s="72">
        <v>27</v>
      </c>
      <c r="BY379" s="72">
        <v>17</v>
      </c>
      <c r="BZ379" s="72">
        <v>20</v>
      </c>
      <c r="CA379" s="72">
        <v>3</v>
      </c>
      <c r="CB379" s="72">
        <v>13</v>
      </c>
      <c r="CC379" s="72">
        <v>20</v>
      </c>
      <c r="CD379" s="72">
        <v>21</v>
      </c>
      <c r="CE379" s="72">
        <v>14</v>
      </c>
      <c r="CF379" s="72">
        <v>35</v>
      </c>
      <c r="CG379" s="72">
        <v>21</v>
      </c>
      <c r="CH379" s="72">
        <v>34</v>
      </c>
      <c r="CI379" s="72">
        <v>18</v>
      </c>
      <c r="CJ379" s="72">
        <v>17</v>
      </c>
      <c r="CK379" s="72">
        <v>14</v>
      </c>
      <c r="CL379" s="72">
        <v>20</v>
      </c>
      <c r="CM379" s="72">
        <v>32</v>
      </c>
      <c r="CN379" s="72">
        <v>2.7892099999999997</v>
      </c>
    </row>
    <row r="380" spans="1:92" hidden="1" x14ac:dyDescent="0.2">
      <c r="A380" s="78" t="s">
        <v>37</v>
      </c>
      <c r="B380" s="72" t="s">
        <v>14</v>
      </c>
      <c r="C380" s="66">
        <v>230</v>
      </c>
      <c r="D380" s="72">
        <v>40.6479</v>
      </c>
      <c r="E380" s="73">
        <v>1</v>
      </c>
      <c r="F380" s="72">
        <f>VLOOKUP(B380,遗传信息!$B:$F,5,FALSE)</f>
        <v>1</v>
      </c>
      <c r="G380" s="67">
        <v>25</v>
      </c>
      <c r="H380" s="67">
        <v>7</v>
      </c>
      <c r="I380" s="67">
        <v>7</v>
      </c>
      <c r="J380" s="72">
        <v>1507</v>
      </c>
      <c r="K380" s="72">
        <v>56.07</v>
      </c>
      <c r="L380" s="72">
        <v>107</v>
      </c>
      <c r="M380" s="72">
        <v>98</v>
      </c>
      <c r="N380" s="72">
        <v>115</v>
      </c>
      <c r="O380" s="72">
        <v>58</v>
      </c>
      <c r="P380" s="72">
        <v>85</v>
      </c>
      <c r="Q380" s="72">
        <v>86</v>
      </c>
      <c r="R380" s="72">
        <v>107</v>
      </c>
      <c r="S380" s="72">
        <v>75</v>
      </c>
      <c r="T380" s="72">
        <v>118</v>
      </c>
      <c r="U380" s="72">
        <v>106</v>
      </c>
      <c r="V380" s="72">
        <v>147</v>
      </c>
      <c r="W380" s="72">
        <v>106</v>
      </c>
      <c r="X380" s="72">
        <v>67</v>
      </c>
      <c r="Y380" s="72">
        <v>64</v>
      </c>
      <c r="Z380" s="72">
        <v>108</v>
      </c>
      <c r="AA380" s="72">
        <v>59</v>
      </c>
      <c r="AB380" s="72">
        <v>20</v>
      </c>
      <c r="AC380" s="72">
        <v>32</v>
      </c>
      <c r="AD380" s="72">
        <v>35</v>
      </c>
      <c r="AE380" s="72">
        <v>20</v>
      </c>
      <c r="AF380" s="72">
        <v>27</v>
      </c>
      <c r="AG380" s="72">
        <v>25</v>
      </c>
      <c r="AH380" s="72">
        <v>28</v>
      </c>
      <c r="AI380" s="72">
        <v>18</v>
      </c>
      <c r="AJ380" s="72">
        <v>23</v>
      </c>
      <c r="AK380" s="72">
        <v>32</v>
      </c>
      <c r="AL380" s="72">
        <v>34</v>
      </c>
      <c r="AM380" s="72">
        <v>26</v>
      </c>
      <c r="AN380" s="72">
        <v>9</v>
      </c>
      <c r="AO380" s="72">
        <v>15</v>
      </c>
      <c r="AP380" s="72">
        <v>23</v>
      </c>
      <c r="AQ380" s="72">
        <v>11</v>
      </c>
      <c r="AR380" s="72">
        <v>24</v>
      </c>
      <c r="AS380" s="72">
        <v>22</v>
      </c>
      <c r="AT380" s="72">
        <v>26</v>
      </c>
      <c r="AU380" s="72">
        <v>13</v>
      </c>
      <c r="AV380" s="72">
        <v>16</v>
      </c>
      <c r="AW380" s="72">
        <v>20</v>
      </c>
      <c r="AX380" s="72">
        <v>29</v>
      </c>
      <c r="AY380" s="72">
        <v>21</v>
      </c>
      <c r="AZ380" s="72">
        <v>20</v>
      </c>
      <c r="BA380" s="72">
        <v>26</v>
      </c>
      <c r="BB380" s="72">
        <v>36</v>
      </c>
      <c r="BC380" s="72">
        <v>25</v>
      </c>
      <c r="BD380" s="72">
        <v>15</v>
      </c>
      <c r="BE380" s="72">
        <v>16</v>
      </c>
      <c r="BF380" s="72">
        <v>27</v>
      </c>
      <c r="BG380" s="72">
        <v>17</v>
      </c>
      <c r="BH380" s="72">
        <v>36</v>
      </c>
      <c r="BI380" s="72">
        <v>27</v>
      </c>
      <c r="BJ380" s="72">
        <v>33</v>
      </c>
      <c r="BK380" s="72">
        <v>22</v>
      </c>
      <c r="BL380" s="72">
        <v>29</v>
      </c>
      <c r="BM380" s="72">
        <v>25</v>
      </c>
      <c r="BN380" s="72">
        <v>29</v>
      </c>
      <c r="BO380" s="72">
        <v>22</v>
      </c>
      <c r="BP380" s="72">
        <v>40</v>
      </c>
      <c r="BQ380" s="72">
        <v>27</v>
      </c>
      <c r="BR380" s="72">
        <v>43</v>
      </c>
      <c r="BS380" s="72">
        <v>37</v>
      </c>
      <c r="BT380" s="72">
        <v>26</v>
      </c>
      <c r="BU380" s="72">
        <v>19</v>
      </c>
      <c r="BV380" s="72">
        <v>38</v>
      </c>
      <c r="BW380" s="72">
        <v>23</v>
      </c>
      <c r="BX380" s="72">
        <v>27</v>
      </c>
      <c r="BY380" s="72">
        <v>17</v>
      </c>
      <c r="BZ380" s="72">
        <v>20</v>
      </c>
      <c r="CA380" s="72">
        <v>3</v>
      </c>
      <c r="CB380" s="72">
        <v>13</v>
      </c>
      <c r="CC380" s="72">
        <v>20</v>
      </c>
      <c r="CD380" s="72">
        <v>21</v>
      </c>
      <c r="CE380" s="72">
        <v>14</v>
      </c>
      <c r="CF380" s="72">
        <v>35</v>
      </c>
      <c r="CG380" s="72">
        <v>21</v>
      </c>
      <c r="CH380" s="72">
        <v>34</v>
      </c>
      <c r="CI380" s="72">
        <v>18</v>
      </c>
      <c r="CJ380" s="72">
        <v>17</v>
      </c>
      <c r="CK380" s="72">
        <v>14</v>
      </c>
      <c r="CL380" s="72">
        <v>20</v>
      </c>
      <c r="CM380" s="72">
        <v>32</v>
      </c>
      <c r="CN380" s="72">
        <v>3.7807599999999999</v>
      </c>
    </row>
    <row r="381" spans="1:92" hidden="1" x14ac:dyDescent="0.2">
      <c r="A381" s="78" t="s">
        <v>37</v>
      </c>
      <c r="B381" s="72" t="s">
        <v>14</v>
      </c>
      <c r="C381" s="66">
        <v>214</v>
      </c>
      <c r="D381" s="72">
        <v>17.177399999999999</v>
      </c>
      <c r="E381" s="73">
        <v>1</v>
      </c>
      <c r="F381" s="72">
        <f>VLOOKUP(B381,遗传信息!$B:$F,5,FALSE)</f>
        <v>1</v>
      </c>
      <c r="G381" s="67">
        <v>25</v>
      </c>
      <c r="H381" s="67">
        <v>7</v>
      </c>
      <c r="I381" s="67">
        <v>7</v>
      </c>
      <c r="J381" s="72">
        <v>1507</v>
      </c>
      <c r="K381" s="72">
        <v>56.07</v>
      </c>
      <c r="L381" s="72">
        <v>107</v>
      </c>
      <c r="M381" s="72">
        <v>98</v>
      </c>
      <c r="N381" s="72">
        <v>115</v>
      </c>
      <c r="O381" s="72">
        <v>58</v>
      </c>
      <c r="P381" s="72">
        <v>85</v>
      </c>
      <c r="Q381" s="72">
        <v>86</v>
      </c>
      <c r="R381" s="72">
        <v>107</v>
      </c>
      <c r="S381" s="72">
        <v>75</v>
      </c>
      <c r="T381" s="72">
        <v>118</v>
      </c>
      <c r="U381" s="72">
        <v>106</v>
      </c>
      <c r="V381" s="72">
        <v>147</v>
      </c>
      <c r="W381" s="72">
        <v>106</v>
      </c>
      <c r="X381" s="72">
        <v>67</v>
      </c>
      <c r="Y381" s="72">
        <v>64</v>
      </c>
      <c r="Z381" s="72">
        <v>108</v>
      </c>
      <c r="AA381" s="72">
        <v>59</v>
      </c>
      <c r="AB381" s="72">
        <v>20</v>
      </c>
      <c r="AC381" s="72">
        <v>32</v>
      </c>
      <c r="AD381" s="72">
        <v>35</v>
      </c>
      <c r="AE381" s="72">
        <v>20</v>
      </c>
      <c r="AF381" s="72">
        <v>27</v>
      </c>
      <c r="AG381" s="72">
        <v>25</v>
      </c>
      <c r="AH381" s="72">
        <v>28</v>
      </c>
      <c r="AI381" s="72">
        <v>18</v>
      </c>
      <c r="AJ381" s="72">
        <v>23</v>
      </c>
      <c r="AK381" s="72">
        <v>32</v>
      </c>
      <c r="AL381" s="72">
        <v>34</v>
      </c>
      <c r="AM381" s="72">
        <v>26</v>
      </c>
      <c r="AN381" s="72">
        <v>9</v>
      </c>
      <c r="AO381" s="72">
        <v>15</v>
      </c>
      <c r="AP381" s="72">
        <v>23</v>
      </c>
      <c r="AQ381" s="72">
        <v>11</v>
      </c>
      <c r="AR381" s="72">
        <v>24</v>
      </c>
      <c r="AS381" s="72">
        <v>22</v>
      </c>
      <c r="AT381" s="72">
        <v>26</v>
      </c>
      <c r="AU381" s="72">
        <v>13</v>
      </c>
      <c r="AV381" s="72">
        <v>16</v>
      </c>
      <c r="AW381" s="72">
        <v>20</v>
      </c>
      <c r="AX381" s="72">
        <v>29</v>
      </c>
      <c r="AY381" s="72">
        <v>21</v>
      </c>
      <c r="AZ381" s="72">
        <v>20</v>
      </c>
      <c r="BA381" s="72">
        <v>26</v>
      </c>
      <c r="BB381" s="72">
        <v>36</v>
      </c>
      <c r="BC381" s="72">
        <v>25</v>
      </c>
      <c r="BD381" s="72">
        <v>15</v>
      </c>
      <c r="BE381" s="72">
        <v>16</v>
      </c>
      <c r="BF381" s="72">
        <v>27</v>
      </c>
      <c r="BG381" s="72">
        <v>17</v>
      </c>
      <c r="BH381" s="72">
        <v>36</v>
      </c>
      <c r="BI381" s="72">
        <v>27</v>
      </c>
      <c r="BJ381" s="72">
        <v>33</v>
      </c>
      <c r="BK381" s="72">
        <v>22</v>
      </c>
      <c r="BL381" s="72">
        <v>29</v>
      </c>
      <c r="BM381" s="72">
        <v>25</v>
      </c>
      <c r="BN381" s="72">
        <v>29</v>
      </c>
      <c r="BO381" s="72">
        <v>22</v>
      </c>
      <c r="BP381" s="72">
        <v>40</v>
      </c>
      <c r="BQ381" s="72">
        <v>27</v>
      </c>
      <c r="BR381" s="72">
        <v>43</v>
      </c>
      <c r="BS381" s="72">
        <v>37</v>
      </c>
      <c r="BT381" s="72">
        <v>26</v>
      </c>
      <c r="BU381" s="72">
        <v>19</v>
      </c>
      <c r="BV381" s="72">
        <v>38</v>
      </c>
      <c r="BW381" s="72">
        <v>23</v>
      </c>
      <c r="BX381" s="72">
        <v>27</v>
      </c>
      <c r="BY381" s="72">
        <v>17</v>
      </c>
      <c r="BZ381" s="72">
        <v>20</v>
      </c>
      <c r="CA381" s="72">
        <v>3</v>
      </c>
      <c r="CB381" s="72">
        <v>13</v>
      </c>
      <c r="CC381" s="72">
        <v>20</v>
      </c>
      <c r="CD381" s="72">
        <v>21</v>
      </c>
      <c r="CE381" s="72">
        <v>14</v>
      </c>
      <c r="CF381" s="72">
        <v>35</v>
      </c>
      <c r="CG381" s="72">
        <v>21</v>
      </c>
      <c r="CH381" s="72">
        <v>34</v>
      </c>
      <c r="CI381" s="72">
        <v>18</v>
      </c>
      <c r="CJ381" s="72">
        <v>17</v>
      </c>
      <c r="CK381" s="72">
        <v>14</v>
      </c>
      <c r="CL381" s="72">
        <v>20</v>
      </c>
      <c r="CM381" s="72">
        <v>32</v>
      </c>
      <c r="CN381" s="72">
        <v>2.0141200000000001</v>
      </c>
    </row>
    <row r="382" spans="1:92" hidden="1" x14ac:dyDescent="0.2">
      <c r="A382" s="78" t="s">
        <v>37</v>
      </c>
      <c r="B382" s="72" t="s">
        <v>14</v>
      </c>
      <c r="C382" s="66">
        <v>214</v>
      </c>
      <c r="D382" s="72">
        <v>21.985099999999999</v>
      </c>
      <c r="E382" s="73">
        <v>1</v>
      </c>
      <c r="F382" s="72">
        <f>VLOOKUP(B382,遗传信息!$B:$F,5,FALSE)</f>
        <v>1</v>
      </c>
      <c r="G382" s="67">
        <v>25</v>
      </c>
      <c r="H382" s="67">
        <v>7</v>
      </c>
      <c r="I382" s="67">
        <v>7</v>
      </c>
      <c r="J382" s="72">
        <v>1507</v>
      </c>
      <c r="K382" s="72">
        <v>56.07</v>
      </c>
      <c r="L382" s="72">
        <v>107</v>
      </c>
      <c r="M382" s="72">
        <v>98</v>
      </c>
      <c r="N382" s="72">
        <v>115</v>
      </c>
      <c r="O382" s="72">
        <v>58</v>
      </c>
      <c r="P382" s="72">
        <v>85</v>
      </c>
      <c r="Q382" s="72">
        <v>86</v>
      </c>
      <c r="R382" s="72">
        <v>107</v>
      </c>
      <c r="S382" s="72">
        <v>75</v>
      </c>
      <c r="T382" s="72">
        <v>118</v>
      </c>
      <c r="U382" s="72">
        <v>106</v>
      </c>
      <c r="V382" s="72">
        <v>147</v>
      </c>
      <c r="W382" s="72">
        <v>106</v>
      </c>
      <c r="X382" s="72">
        <v>67</v>
      </c>
      <c r="Y382" s="72">
        <v>64</v>
      </c>
      <c r="Z382" s="72">
        <v>108</v>
      </c>
      <c r="AA382" s="72">
        <v>59</v>
      </c>
      <c r="AB382" s="72">
        <v>20</v>
      </c>
      <c r="AC382" s="72">
        <v>32</v>
      </c>
      <c r="AD382" s="72">
        <v>35</v>
      </c>
      <c r="AE382" s="72">
        <v>20</v>
      </c>
      <c r="AF382" s="72">
        <v>27</v>
      </c>
      <c r="AG382" s="72">
        <v>25</v>
      </c>
      <c r="AH382" s="72">
        <v>28</v>
      </c>
      <c r="AI382" s="72">
        <v>18</v>
      </c>
      <c r="AJ382" s="72">
        <v>23</v>
      </c>
      <c r="AK382" s="72">
        <v>32</v>
      </c>
      <c r="AL382" s="72">
        <v>34</v>
      </c>
      <c r="AM382" s="72">
        <v>26</v>
      </c>
      <c r="AN382" s="72">
        <v>9</v>
      </c>
      <c r="AO382" s="72">
        <v>15</v>
      </c>
      <c r="AP382" s="72">
        <v>23</v>
      </c>
      <c r="AQ382" s="72">
        <v>11</v>
      </c>
      <c r="AR382" s="72">
        <v>24</v>
      </c>
      <c r="AS382" s="72">
        <v>22</v>
      </c>
      <c r="AT382" s="72">
        <v>26</v>
      </c>
      <c r="AU382" s="72">
        <v>13</v>
      </c>
      <c r="AV382" s="72">
        <v>16</v>
      </c>
      <c r="AW382" s="72">
        <v>20</v>
      </c>
      <c r="AX382" s="72">
        <v>29</v>
      </c>
      <c r="AY382" s="72">
        <v>21</v>
      </c>
      <c r="AZ382" s="72">
        <v>20</v>
      </c>
      <c r="BA382" s="72">
        <v>26</v>
      </c>
      <c r="BB382" s="72">
        <v>36</v>
      </c>
      <c r="BC382" s="72">
        <v>25</v>
      </c>
      <c r="BD382" s="72">
        <v>15</v>
      </c>
      <c r="BE382" s="72">
        <v>16</v>
      </c>
      <c r="BF382" s="72">
        <v>27</v>
      </c>
      <c r="BG382" s="72">
        <v>17</v>
      </c>
      <c r="BH382" s="72">
        <v>36</v>
      </c>
      <c r="BI382" s="72">
        <v>27</v>
      </c>
      <c r="BJ382" s="72">
        <v>33</v>
      </c>
      <c r="BK382" s="72">
        <v>22</v>
      </c>
      <c r="BL382" s="72">
        <v>29</v>
      </c>
      <c r="BM382" s="72">
        <v>25</v>
      </c>
      <c r="BN382" s="72">
        <v>29</v>
      </c>
      <c r="BO382" s="72">
        <v>22</v>
      </c>
      <c r="BP382" s="72">
        <v>40</v>
      </c>
      <c r="BQ382" s="72">
        <v>27</v>
      </c>
      <c r="BR382" s="72">
        <v>43</v>
      </c>
      <c r="BS382" s="72">
        <v>37</v>
      </c>
      <c r="BT382" s="72">
        <v>26</v>
      </c>
      <c r="BU382" s="72">
        <v>19</v>
      </c>
      <c r="BV382" s="72">
        <v>38</v>
      </c>
      <c r="BW382" s="72">
        <v>23</v>
      </c>
      <c r="BX382" s="72">
        <v>27</v>
      </c>
      <c r="BY382" s="72">
        <v>17</v>
      </c>
      <c r="BZ382" s="72">
        <v>20</v>
      </c>
      <c r="CA382" s="72">
        <v>3</v>
      </c>
      <c r="CB382" s="72">
        <v>13</v>
      </c>
      <c r="CC382" s="72">
        <v>20</v>
      </c>
      <c r="CD382" s="72">
        <v>21</v>
      </c>
      <c r="CE382" s="72">
        <v>14</v>
      </c>
      <c r="CF382" s="72">
        <v>35</v>
      </c>
      <c r="CG382" s="72">
        <v>21</v>
      </c>
      <c r="CH382" s="72">
        <v>34</v>
      </c>
      <c r="CI382" s="72">
        <v>18</v>
      </c>
      <c r="CJ382" s="72">
        <v>17</v>
      </c>
      <c r="CK382" s="72">
        <v>14</v>
      </c>
      <c r="CL382" s="72">
        <v>20</v>
      </c>
      <c r="CM382" s="72">
        <v>32</v>
      </c>
      <c r="CN382" s="72">
        <v>2.5994099999999998</v>
      </c>
    </row>
    <row r="383" spans="1:92" hidden="1" x14ac:dyDescent="0.2">
      <c r="A383" s="78" t="s">
        <v>37</v>
      </c>
      <c r="B383" s="72" t="s">
        <v>14</v>
      </c>
      <c r="C383" s="66">
        <v>214</v>
      </c>
      <c r="D383" s="72">
        <v>26.8734</v>
      </c>
      <c r="E383" s="73">
        <v>1</v>
      </c>
      <c r="F383" s="72">
        <f>VLOOKUP(B383,遗传信息!$B:$F,5,FALSE)</f>
        <v>1</v>
      </c>
      <c r="G383" s="67">
        <v>25</v>
      </c>
      <c r="H383" s="67">
        <v>7</v>
      </c>
      <c r="I383" s="67">
        <v>7</v>
      </c>
      <c r="J383" s="72">
        <v>1507</v>
      </c>
      <c r="K383" s="72">
        <v>56.07</v>
      </c>
      <c r="L383" s="72">
        <v>107</v>
      </c>
      <c r="M383" s="72">
        <v>98</v>
      </c>
      <c r="N383" s="72">
        <v>115</v>
      </c>
      <c r="O383" s="72">
        <v>58</v>
      </c>
      <c r="P383" s="72">
        <v>85</v>
      </c>
      <c r="Q383" s="72">
        <v>86</v>
      </c>
      <c r="R383" s="72">
        <v>107</v>
      </c>
      <c r="S383" s="72">
        <v>75</v>
      </c>
      <c r="T383" s="72">
        <v>118</v>
      </c>
      <c r="U383" s="72">
        <v>106</v>
      </c>
      <c r="V383" s="72">
        <v>147</v>
      </c>
      <c r="W383" s="72">
        <v>106</v>
      </c>
      <c r="X383" s="72">
        <v>67</v>
      </c>
      <c r="Y383" s="72">
        <v>64</v>
      </c>
      <c r="Z383" s="72">
        <v>108</v>
      </c>
      <c r="AA383" s="72">
        <v>59</v>
      </c>
      <c r="AB383" s="72">
        <v>20</v>
      </c>
      <c r="AC383" s="72">
        <v>32</v>
      </c>
      <c r="AD383" s="72">
        <v>35</v>
      </c>
      <c r="AE383" s="72">
        <v>20</v>
      </c>
      <c r="AF383" s="72">
        <v>27</v>
      </c>
      <c r="AG383" s="72">
        <v>25</v>
      </c>
      <c r="AH383" s="72">
        <v>28</v>
      </c>
      <c r="AI383" s="72">
        <v>18</v>
      </c>
      <c r="AJ383" s="72">
        <v>23</v>
      </c>
      <c r="AK383" s="72">
        <v>32</v>
      </c>
      <c r="AL383" s="72">
        <v>34</v>
      </c>
      <c r="AM383" s="72">
        <v>26</v>
      </c>
      <c r="AN383" s="72">
        <v>9</v>
      </c>
      <c r="AO383" s="72">
        <v>15</v>
      </c>
      <c r="AP383" s="72">
        <v>23</v>
      </c>
      <c r="AQ383" s="72">
        <v>11</v>
      </c>
      <c r="AR383" s="72">
        <v>24</v>
      </c>
      <c r="AS383" s="72">
        <v>22</v>
      </c>
      <c r="AT383" s="72">
        <v>26</v>
      </c>
      <c r="AU383" s="72">
        <v>13</v>
      </c>
      <c r="AV383" s="72">
        <v>16</v>
      </c>
      <c r="AW383" s="72">
        <v>20</v>
      </c>
      <c r="AX383" s="72">
        <v>29</v>
      </c>
      <c r="AY383" s="72">
        <v>21</v>
      </c>
      <c r="AZ383" s="72">
        <v>20</v>
      </c>
      <c r="BA383" s="72">
        <v>26</v>
      </c>
      <c r="BB383" s="72">
        <v>36</v>
      </c>
      <c r="BC383" s="72">
        <v>25</v>
      </c>
      <c r="BD383" s="72">
        <v>15</v>
      </c>
      <c r="BE383" s="72">
        <v>16</v>
      </c>
      <c r="BF383" s="72">
        <v>27</v>
      </c>
      <c r="BG383" s="72">
        <v>17</v>
      </c>
      <c r="BH383" s="72">
        <v>36</v>
      </c>
      <c r="BI383" s="72">
        <v>27</v>
      </c>
      <c r="BJ383" s="72">
        <v>33</v>
      </c>
      <c r="BK383" s="72">
        <v>22</v>
      </c>
      <c r="BL383" s="72">
        <v>29</v>
      </c>
      <c r="BM383" s="72">
        <v>25</v>
      </c>
      <c r="BN383" s="72">
        <v>29</v>
      </c>
      <c r="BO383" s="72">
        <v>22</v>
      </c>
      <c r="BP383" s="72">
        <v>40</v>
      </c>
      <c r="BQ383" s="72">
        <v>27</v>
      </c>
      <c r="BR383" s="72">
        <v>43</v>
      </c>
      <c r="BS383" s="72">
        <v>37</v>
      </c>
      <c r="BT383" s="72">
        <v>26</v>
      </c>
      <c r="BU383" s="72">
        <v>19</v>
      </c>
      <c r="BV383" s="72">
        <v>38</v>
      </c>
      <c r="BW383" s="72">
        <v>23</v>
      </c>
      <c r="BX383" s="72">
        <v>27</v>
      </c>
      <c r="BY383" s="72">
        <v>17</v>
      </c>
      <c r="BZ383" s="72">
        <v>20</v>
      </c>
      <c r="CA383" s="72">
        <v>3</v>
      </c>
      <c r="CB383" s="72">
        <v>13</v>
      </c>
      <c r="CC383" s="72">
        <v>20</v>
      </c>
      <c r="CD383" s="72">
        <v>21</v>
      </c>
      <c r="CE383" s="72">
        <v>14</v>
      </c>
      <c r="CF383" s="72">
        <v>35</v>
      </c>
      <c r="CG383" s="72">
        <v>21</v>
      </c>
      <c r="CH383" s="72">
        <v>34</v>
      </c>
      <c r="CI383" s="72">
        <v>18</v>
      </c>
      <c r="CJ383" s="72">
        <v>17</v>
      </c>
      <c r="CK383" s="72">
        <v>14</v>
      </c>
      <c r="CL383" s="72">
        <v>20</v>
      </c>
      <c r="CM383" s="72">
        <v>32</v>
      </c>
      <c r="CN383" s="72">
        <v>3.5632700000000002</v>
      </c>
    </row>
    <row r="384" spans="1:92" hidden="1" x14ac:dyDescent="0.2">
      <c r="A384" s="78" t="s">
        <v>37</v>
      </c>
      <c r="B384" s="72" t="s">
        <v>14</v>
      </c>
      <c r="C384" s="66">
        <v>214</v>
      </c>
      <c r="D384" s="72">
        <v>31.697199999999999</v>
      </c>
      <c r="E384" s="73">
        <v>1</v>
      </c>
      <c r="F384" s="72">
        <f>VLOOKUP(B384,遗传信息!$B:$F,5,FALSE)</f>
        <v>1</v>
      </c>
      <c r="G384" s="67">
        <v>25</v>
      </c>
      <c r="H384" s="67">
        <v>7</v>
      </c>
      <c r="I384" s="67">
        <v>7</v>
      </c>
      <c r="J384" s="72">
        <v>1507</v>
      </c>
      <c r="K384" s="72">
        <v>56.07</v>
      </c>
      <c r="L384" s="72">
        <v>107</v>
      </c>
      <c r="M384" s="72">
        <v>98</v>
      </c>
      <c r="N384" s="72">
        <v>115</v>
      </c>
      <c r="O384" s="72">
        <v>58</v>
      </c>
      <c r="P384" s="72">
        <v>85</v>
      </c>
      <c r="Q384" s="72">
        <v>86</v>
      </c>
      <c r="R384" s="72">
        <v>107</v>
      </c>
      <c r="S384" s="72">
        <v>75</v>
      </c>
      <c r="T384" s="72">
        <v>118</v>
      </c>
      <c r="U384" s="72">
        <v>106</v>
      </c>
      <c r="V384" s="72">
        <v>147</v>
      </c>
      <c r="W384" s="72">
        <v>106</v>
      </c>
      <c r="X384" s="72">
        <v>67</v>
      </c>
      <c r="Y384" s="72">
        <v>64</v>
      </c>
      <c r="Z384" s="72">
        <v>108</v>
      </c>
      <c r="AA384" s="72">
        <v>59</v>
      </c>
      <c r="AB384" s="72">
        <v>20</v>
      </c>
      <c r="AC384" s="72">
        <v>32</v>
      </c>
      <c r="AD384" s="72">
        <v>35</v>
      </c>
      <c r="AE384" s="72">
        <v>20</v>
      </c>
      <c r="AF384" s="72">
        <v>27</v>
      </c>
      <c r="AG384" s="72">
        <v>25</v>
      </c>
      <c r="AH384" s="72">
        <v>28</v>
      </c>
      <c r="AI384" s="72">
        <v>18</v>
      </c>
      <c r="AJ384" s="72">
        <v>23</v>
      </c>
      <c r="AK384" s="72">
        <v>32</v>
      </c>
      <c r="AL384" s="72">
        <v>34</v>
      </c>
      <c r="AM384" s="72">
        <v>26</v>
      </c>
      <c r="AN384" s="72">
        <v>9</v>
      </c>
      <c r="AO384" s="72">
        <v>15</v>
      </c>
      <c r="AP384" s="72">
        <v>23</v>
      </c>
      <c r="AQ384" s="72">
        <v>11</v>
      </c>
      <c r="AR384" s="72">
        <v>24</v>
      </c>
      <c r="AS384" s="72">
        <v>22</v>
      </c>
      <c r="AT384" s="72">
        <v>26</v>
      </c>
      <c r="AU384" s="72">
        <v>13</v>
      </c>
      <c r="AV384" s="72">
        <v>16</v>
      </c>
      <c r="AW384" s="72">
        <v>20</v>
      </c>
      <c r="AX384" s="72">
        <v>29</v>
      </c>
      <c r="AY384" s="72">
        <v>21</v>
      </c>
      <c r="AZ384" s="72">
        <v>20</v>
      </c>
      <c r="BA384" s="72">
        <v>26</v>
      </c>
      <c r="BB384" s="72">
        <v>36</v>
      </c>
      <c r="BC384" s="72">
        <v>25</v>
      </c>
      <c r="BD384" s="72">
        <v>15</v>
      </c>
      <c r="BE384" s="72">
        <v>16</v>
      </c>
      <c r="BF384" s="72">
        <v>27</v>
      </c>
      <c r="BG384" s="72">
        <v>17</v>
      </c>
      <c r="BH384" s="72">
        <v>36</v>
      </c>
      <c r="BI384" s="72">
        <v>27</v>
      </c>
      <c r="BJ384" s="72">
        <v>33</v>
      </c>
      <c r="BK384" s="72">
        <v>22</v>
      </c>
      <c r="BL384" s="72">
        <v>29</v>
      </c>
      <c r="BM384" s="72">
        <v>25</v>
      </c>
      <c r="BN384" s="72">
        <v>29</v>
      </c>
      <c r="BO384" s="72">
        <v>22</v>
      </c>
      <c r="BP384" s="72">
        <v>40</v>
      </c>
      <c r="BQ384" s="72">
        <v>27</v>
      </c>
      <c r="BR384" s="72">
        <v>43</v>
      </c>
      <c r="BS384" s="72">
        <v>37</v>
      </c>
      <c r="BT384" s="72">
        <v>26</v>
      </c>
      <c r="BU384" s="72">
        <v>19</v>
      </c>
      <c r="BV384" s="72">
        <v>38</v>
      </c>
      <c r="BW384" s="72">
        <v>23</v>
      </c>
      <c r="BX384" s="72">
        <v>27</v>
      </c>
      <c r="BY384" s="72">
        <v>17</v>
      </c>
      <c r="BZ384" s="72">
        <v>20</v>
      </c>
      <c r="CA384" s="72">
        <v>3</v>
      </c>
      <c r="CB384" s="72">
        <v>13</v>
      </c>
      <c r="CC384" s="72">
        <v>20</v>
      </c>
      <c r="CD384" s="72">
        <v>21</v>
      </c>
      <c r="CE384" s="72">
        <v>14</v>
      </c>
      <c r="CF384" s="72">
        <v>35</v>
      </c>
      <c r="CG384" s="72">
        <v>21</v>
      </c>
      <c r="CH384" s="72">
        <v>34</v>
      </c>
      <c r="CI384" s="72">
        <v>18</v>
      </c>
      <c r="CJ384" s="72">
        <v>17</v>
      </c>
      <c r="CK384" s="72">
        <v>14</v>
      </c>
      <c r="CL384" s="72">
        <v>20</v>
      </c>
      <c r="CM384" s="72">
        <v>32</v>
      </c>
      <c r="CN384" s="72">
        <v>4.2139500000000005</v>
      </c>
    </row>
    <row r="385" spans="1:131" ht="15.75" x14ac:dyDescent="0.2">
      <c r="A385" s="67" t="s">
        <v>37</v>
      </c>
      <c r="B385" s="68" t="s">
        <v>14</v>
      </c>
      <c r="C385" s="67">
        <v>222</v>
      </c>
      <c r="D385" s="74">
        <v>2.9921700000000002</v>
      </c>
      <c r="E385" s="74">
        <v>0</v>
      </c>
      <c r="F385" s="72">
        <f>VLOOKUP(B385,遗传信息!$B:$F,5,FALSE)</f>
        <v>1</v>
      </c>
      <c r="G385" s="67">
        <v>25</v>
      </c>
      <c r="H385" s="67">
        <v>7.2</v>
      </c>
      <c r="I385" s="67">
        <v>6</v>
      </c>
      <c r="J385" s="72">
        <v>1507</v>
      </c>
      <c r="K385" s="72">
        <v>56.07</v>
      </c>
      <c r="L385" s="72">
        <v>107</v>
      </c>
      <c r="M385" s="72">
        <v>98</v>
      </c>
      <c r="N385" s="72">
        <v>115</v>
      </c>
      <c r="O385" s="72">
        <v>58</v>
      </c>
      <c r="P385" s="72">
        <v>85</v>
      </c>
      <c r="Q385" s="72">
        <v>86</v>
      </c>
      <c r="R385" s="72">
        <v>107</v>
      </c>
      <c r="S385" s="72">
        <v>75</v>
      </c>
      <c r="T385" s="72">
        <v>118</v>
      </c>
      <c r="U385" s="72">
        <v>106</v>
      </c>
      <c r="V385" s="72">
        <v>147</v>
      </c>
      <c r="W385" s="72">
        <v>106</v>
      </c>
      <c r="X385" s="72">
        <v>67</v>
      </c>
      <c r="Y385" s="72">
        <v>64</v>
      </c>
      <c r="Z385" s="72">
        <v>108</v>
      </c>
      <c r="AA385" s="72">
        <v>59</v>
      </c>
      <c r="AB385" s="72">
        <v>20</v>
      </c>
      <c r="AC385" s="72">
        <v>32</v>
      </c>
      <c r="AD385" s="72">
        <v>35</v>
      </c>
      <c r="AE385" s="72">
        <v>20</v>
      </c>
      <c r="AF385" s="72">
        <v>27</v>
      </c>
      <c r="AG385" s="72">
        <v>25</v>
      </c>
      <c r="AH385" s="72">
        <v>28</v>
      </c>
      <c r="AI385" s="72">
        <v>18</v>
      </c>
      <c r="AJ385" s="72">
        <v>23</v>
      </c>
      <c r="AK385" s="72">
        <v>32</v>
      </c>
      <c r="AL385" s="72">
        <v>34</v>
      </c>
      <c r="AM385" s="72">
        <v>26</v>
      </c>
      <c r="AN385" s="72">
        <v>9</v>
      </c>
      <c r="AO385" s="72">
        <v>15</v>
      </c>
      <c r="AP385" s="72">
        <v>23</v>
      </c>
      <c r="AQ385" s="72">
        <v>11</v>
      </c>
      <c r="AR385" s="72">
        <v>24</v>
      </c>
      <c r="AS385" s="72">
        <v>22</v>
      </c>
      <c r="AT385" s="72">
        <v>26</v>
      </c>
      <c r="AU385" s="72">
        <v>13</v>
      </c>
      <c r="AV385" s="72">
        <v>16</v>
      </c>
      <c r="AW385" s="72">
        <v>20</v>
      </c>
      <c r="AX385" s="72">
        <v>29</v>
      </c>
      <c r="AY385" s="72">
        <v>21</v>
      </c>
      <c r="AZ385" s="72">
        <v>20</v>
      </c>
      <c r="BA385" s="72">
        <v>26</v>
      </c>
      <c r="BB385" s="72">
        <v>36</v>
      </c>
      <c r="BC385" s="72">
        <v>25</v>
      </c>
      <c r="BD385" s="72">
        <v>15</v>
      </c>
      <c r="BE385" s="72">
        <v>16</v>
      </c>
      <c r="BF385" s="72">
        <v>27</v>
      </c>
      <c r="BG385" s="72">
        <v>17</v>
      </c>
      <c r="BH385" s="72">
        <v>36</v>
      </c>
      <c r="BI385" s="72">
        <v>27</v>
      </c>
      <c r="BJ385" s="72">
        <v>33</v>
      </c>
      <c r="BK385" s="72">
        <v>22</v>
      </c>
      <c r="BL385" s="72">
        <v>29</v>
      </c>
      <c r="BM385" s="72">
        <v>25</v>
      </c>
      <c r="BN385" s="72">
        <v>29</v>
      </c>
      <c r="BO385" s="72">
        <v>22</v>
      </c>
      <c r="BP385" s="72">
        <v>40</v>
      </c>
      <c r="BQ385" s="72">
        <v>27</v>
      </c>
      <c r="BR385" s="72">
        <v>43</v>
      </c>
      <c r="BS385" s="72">
        <v>37</v>
      </c>
      <c r="BT385" s="72">
        <v>26</v>
      </c>
      <c r="BU385" s="72">
        <v>19</v>
      </c>
      <c r="BV385" s="72">
        <v>38</v>
      </c>
      <c r="BW385" s="72">
        <v>23</v>
      </c>
      <c r="BX385" s="72">
        <v>27</v>
      </c>
      <c r="BY385" s="72">
        <v>17</v>
      </c>
      <c r="BZ385" s="72">
        <v>20</v>
      </c>
      <c r="CA385" s="72">
        <v>3</v>
      </c>
      <c r="CB385" s="72">
        <v>13</v>
      </c>
      <c r="CC385" s="72">
        <v>20</v>
      </c>
      <c r="CD385" s="72">
        <v>21</v>
      </c>
      <c r="CE385" s="72">
        <v>14</v>
      </c>
      <c r="CF385" s="72">
        <v>35</v>
      </c>
      <c r="CG385" s="72">
        <v>21</v>
      </c>
      <c r="CH385" s="72">
        <v>34</v>
      </c>
      <c r="CI385" s="72">
        <v>18</v>
      </c>
      <c r="CJ385" s="72">
        <v>17</v>
      </c>
      <c r="CK385" s="72">
        <v>14</v>
      </c>
      <c r="CL385" s="72">
        <v>20</v>
      </c>
      <c r="CM385" s="72">
        <v>32</v>
      </c>
      <c r="CN385" s="74">
        <v>0.81114799999999998</v>
      </c>
      <c r="DO385" s="10"/>
      <c r="EA385"/>
    </row>
    <row r="386" spans="1:131" ht="15.75" x14ac:dyDescent="0.2">
      <c r="A386" s="67" t="s">
        <v>37</v>
      </c>
      <c r="B386" s="68" t="s">
        <v>14</v>
      </c>
      <c r="C386" s="67">
        <v>222</v>
      </c>
      <c r="D386" s="74">
        <v>6.0029399999999997</v>
      </c>
      <c r="E386" s="74">
        <v>0</v>
      </c>
      <c r="F386" s="72">
        <f>VLOOKUP(B386,遗传信息!$B:$F,5,FALSE)</f>
        <v>1</v>
      </c>
      <c r="G386" s="67">
        <v>25</v>
      </c>
      <c r="H386" s="67">
        <v>7.2</v>
      </c>
      <c r="I386" s="67">
        <v>6</v>
      </c>
      <c r="J386" s="72">
        <v>1507</v>
      </c>
      <c r="K386" s="72">
        <v>56.07</v>
      </c>
      <c r="L386" s="72">
        <v>107</v>
      </c>
      <c r="M386" s="72">
        <v>98</v>
      </c>
      <c r="N386" s="72">
        <v>115</v>
      </c>
      <c r="O386" s="72">
        <v>58</v>
      </c>
      <c r="P386" s="72">
        <v>85</v>
      </c>
      <c r="Q386" s="72">
        <v>86</v>
      </c>
      <c r="R386" s="72">
        <v>107</v>
      </c>
      <c r="S386" s="72">
        <v>75</v>
      </c>
      <c r="T386" s="72">
        <v>118</v>
      </c>
      <c r="U386" s="72">
        <v>106</v>
      </c>
      <c r="V386" s="72">
        <v>147</v>
      </c>
      <c r="W386" s="72">
        <v>106</v>
      </c>
      <c r="X386" s="72">
        <v>67</v>
      </c>
      <c r="Y386" s="72">
        <v>64</v>
      </c>
      <c r="Z386" s="72">
        <v>108</v>
      </c>
      <c r="AA386" s="72">
        <v>59</v>
      </c>
      <c r="AB386" s="72">
        <v>20</v>
      </c>
      <c r="AC386" s="72">
        <v>32</v>
      </c>
      <c r="AD386" s="72">
        <v>35</v>
      </c>
      <c r="AE386" s="72">
        <v>20</v>
      </c>
      <c r="AF386" s="72">
        <v>27</v>
      </c>
      <c r="AG386" s="72">
        <v>25</v>
      </c>
      <c r="AH386" s="72">
        <v>28</v>
      </c>
      <c r="AI386" s="72">
        <v>18</v>
      </c>
      <c r="AJ386" s="72">
        <v>23</v>
      </c>
      <c r="AK386" s="72">
        <v>32</v>
      </c>
      <c r="AL386" s="72">
        <v>34</v>
      </c>
      <c r="AM386" s="72">
        <v>26</v>
      </c>
      <c r="AN386" s="72">
        <v>9</v>
      </c>
      <c r="AO386" s="72">
        <v>15</v>
      </c>
      <c r="AP386" s="72">
        <v>23</v>
      </c>
      <c r="AQ386" s="72">
        <v>11</v>
      </c>
      <c r="AR386" s="72">
        <v>24</v>
      </c>
      <c r="AS386" s="72">
        <v>22</v>
      </c>
      <c r="AT386" s="72">
        <v>26</v>
      </c>
      <c r="AU386" s="72">
        <v>13</v>
      </c>
      <c r="AV386" s="72">
        <v>16</v>
      </c>
      <c r="AW386" s="72">
        <v>20</v>
      </c>
      <c r="AX386" s="72">
        <v>29</v>
      </c>
      <c r="AY386" s="72">
        <v>21</v>
      </c>
      <c r="AZ386" s="72">
        <v>20</v>
      </c>
      <c r="BA386" s="72">
        <v>26</v>
      </c>
      <c r="BB386" s="72">
        <v>36</v>
      </c>
      <c r="BC386" s="72">
        <v>25</v>
      </c>
      <c r="BD386" s="72">
        <v>15</v>
      </c>
      <c r="BE386" s="72">
        <v>16</v>
      </c>
      <c r="BF386" s="72">
        <v>27</v>
      </c>
      <c r="BG386" s="72">
        <v>17</v>
      </c>
      <c r="BH386" s="72">
        <v>36</v>
      </c>
      <c r="BI386" s="72">
        <v>27</v>
      </c>
      <c r="BJ386" s="72">
        <v>33</v>
      </c>
      <c r="BK386" s="72">
        <v>22</v>
      </c>
      <c r="BL386" s="72">
        <v>29</v>
      </c>
      <c r="BM386" s="72">
        <v>25</v>
      </c>
      <c r="BN386" s="72">
        <v>29</v>
      </c>
      <c r="BO386" s="72">
        <v>22</v>
      </c>
      <c r="BP386" s="72">
        <v>40</v>
      </c>
      <c r="BQ386" s="72">
        <v>27</v>
      </c>
      <c r="BR386" s="72">
        <v>43</v>
      </c>
      <c r="BS386" s="72">
        <v>37</v>
      </c>
      <c r="BT386" s="72">
        <v>26</v>
      </c>
      <c r="BU386" s="72">
        <v>19</v>
      </c>
      <c r="BV386" s="72">
        <v>38</v>
      </c>
      <c r="BW386" s="72">
        <v>23</v>
      </c>
      <c r="BX386" s="72">
        <v>27</v>
      </c>
      <c r="BY386" s="72">
        <v>17</v>
      </c>
      <c r="BZ386" s="72">
        <v>20</v>
      </c>
      <c r="CA386" s="72">
        <v>3</v>
      </c>
      <c r="CB386" s="72">
        <v>13</v>
      </c>
      <c r="CC386" s="72">
        <v>20</v>
      </c>
      <c r="CD386" s="72">
        <v>21</v>
      </c>
      <c r="CE386" s="72">
        <v>14</v>
      </c>
      <c r="CF386" s="72">
        <v>35</v>
      </c>
      <c r="CG386" s="72">
        <v>21</v>
      </c>
      <c r="CH386" s="72">
        <v>34</v>
      </c>
      <c r="CI386" s="72">
        <v>18</v>
      </c>
      <c r="CJ386" s="72">
        <v>17</v>
      </c>
      <c r="CK386" s="72">
        <v>14</v>
      </c>
      <c r="CL386" s="72">
        <v>20</v>
      </c>
      <c r="CM386" s="72">
        <v>32</v>
      </c>
      <c r="CN386" s="74">
        <v>1.3815</v>
      </c>
      <c r="DO386" s="10"/>
      <c r="EA386"/>
    </row>
    <row r="387" spans="1:131" ht="15.75" x14ac:dyDescent="0.2">
      <c r="A387" s="67" t="s">
        <v>37</v>
      </c>
      <c r="B387" s="68" t="s">
        <v>14</v>
      </c>
      <c r="C387" s="67">
        <v>222</v>
      </c>
      <c r="D387" s="74">
        <v>8.9970599999999994</v>
      </c>
      <c r="E387" s="74">
        <v>0</v>
      </c>
      <c r="F387" s="72">
        <f>VLOOKUP(B387,遗传信息!$B:$F,5,FALSE)</f>
        <v>1</v>
      </c>
      <c r="G387" s="67">
        <v>25</v>
      </c>
      <c r="H387" s="67">
        <v>7.2</v>
      </c>
      <c r="I387" s="67">
        <v>6</v>
      </c>
      <c r="J387" s="72">
        <v>1507</v>
      </c>
      <c r="K387" s="72">
        <v>56.07</v>
      </c>
      <c r="L387" s="72">
        <v>107</v>
      </c>
      <c r="M387" s="72">
        <v>98</v>
      </c>
      <c r="N387" s="72">
        <v>115</v>
      </c>
      <c r="O387" s="72">
        <v>58</v>
      </c>
      <c r="P387" s="72">
        <v>85</v>
      </c>
      <c r="Q387" s="72">
        <v>86</v>
      </c>
      <c r="R387" s="72">
        <v>107</v>
      </c>
      <c r="S387" s="72">
        <v>75</v>
      </c>
      <c r="T387" s="72">
        <v>118</v>
      </c>
      <c r="U387" s="72">
        <v>106</v>
      </c>
      <c r="V387" s="72">
        <v>147</v>
      </c>
      <c r="W387" s="72">
        <v>106</v>
      </c>
      <c r="X387" s="72">
        <v>67</v>
      </c>
      <c r="Y387" s="72">
        <v>64</v>
      </c>
      <c r="Z387" s="72">
        <v>108</v>
      </c>
      <c r="AA387" s="72">
        <v>59</v>
      </c>
      <c r="AB387" s="72">
        <v>20</v>
      </c>
      <c r="AC387" s="72">
        <v>32</v>
      </c>
      <c r="AD387" s="72">
        <v>35</v>
      </c>
      <c r="AE387" s="72">
        <v>20</v>
      </c>
      <c r="AF387" s="72">
        <v>27</v>
      </c>
      <c r="AG387" s="72">
        <v>25</v>
      </c>
      <c r="AH387" s="72">
        <v>28</v>
      </c>
      <c r="AI387" s="72">
        <v>18</v>
      </c>
      <c r="AJ387" s="72">
        <v>23</v>
      </c>
      <c r="AK387" s="72">
        <v>32</v>
      </c>
      <c r="AL387" s="72">
        <v>34</v>
      </c>
      <c r="AM387" s="72">
        <v>26</v>
      </c>
      <c r="AN387" s="72">
        <v>9</v>
      </c>
      <c r="AO387" s="72">
        <v>15</v>
      </c>
      <c r="AP387" s="72">
        <v>23</v>
      </c>
      <c r="AQ387" s="72">
        <v>11</v>
      </c>
      <c r="AR387" s="72">
        <v>24</v>
      </c>
      <c r="AS387" s="72">
        <v>22</v>
      </c>
      <c r="AT387" s="72">
        <v>26</v>
      </c>
      <c r="AU387" s="72">
        <v>13</v>
      </c>
      <c r="AV387" s="72">
        <v>16</v>
      </c>
      <c r="AW387" s="72">
        <v>20</v>
      </c>
      <c r="AX387" s="72">
        <v>29</v>
      </c>
      <c r="AY387" s="72">
        <v>21</v>
      </c>
      <c r="AZ387" s="72">
        <v>20</v>
      </c>
      <c r="BA387" s="72">
        <v>26</v>
      </c>
      <c r="BB387" s="72">
        <v>36</v>
      </c>
      <c r="BC387" s="72">
        <v>25</v>
      </c>
      <c r="BD387" s="72">
        <v>15</v>
      </c>
      <c r="BE387" s="72">
        <v>16</v>
      </c>
      <c r="BF387" s="72">
        <v>27</v>
      </c>
      <c r="BG387" s="72">
        <v>17</v>
      </c>
      <c r="BH387" s="72">
        <v>36</v>
      </c>
      <c r="BI387" s="72">
        <v>27</v>
      </c>
      <c r="BJ387" s="72">
        <v>33</v>
      </c>
      <c r="BK387" s="72">
        <v>22</v>
      </c>
      <c r="BL387" s="72">
        <v>29</v>
      </c>
      <c r="BM387" s="72">
        <v>25</v>
      </c>
      <c r="BN387" s="72">
        <v>29</v>
      </c>
      <c r="BO387" s="72">
        <v>22</v>
      </c>
      <c r="BP387" s="72">
        <v>40</v>
      </c>
      <c r="BQ387" s="72">
        <v>27</v>
      </c>
      <c r="BR387" s="72">
        <v>43</v>
      </c>
      <c r="BS387" s="72">
        <v>37</v>
      </c>
      <c r="BT387" s="72">
        <v>26</v>
      </c>
      <c r="BU387" s="72">
        <v>19</v>
      </c>
      <c r="BV387" s="72">
        <v>38</v>
      </c>
      <c r="BW387" s="72">
        <v>23</v>
      </c>
      <c r="BX387" s="72">
        <v>27</v>
      </c>
      <c r="BY387" s="72">
        <v>17</v>
      </c>
      <c r="BZ387" s="72">
        <v>20</v>
      </c>
      <c r="CA387" s="72">
        <v>3</v>
      </c>
      <c r="CB387" s="72">
        <v>13</v>
      </c>
      <c r="CC387" s="72">
        <v>20</v>
      </c>
      <c r="CD387" s="72">
        <v>21</v>
      </c>
      <c r="CE387" s="72">
        <v>14</v>
      </c>
      <c r="CF387" s="72">
        <v>35</v>
      </c>
      <c r="CG387" s="72">
        <v>21</v>
      </c>
      <c r="CH387" s="72">
        <v>34</v>
      </c>
      <c r="CI387" s="72">
        <v>18</v>
      </c>
      <c r="CJ387" s="72">
        <v>17</v>
      </c>
      <c r="CK387" s="72">
        <v>14</v>
      </c>
      <c r="CL387" s="72">
        <v>20</v>
      </c>
      <c r="CM387" s="72">
        <v>32</v>
      </c>
      <c r="CN387" s="74">
        <v>2.2497500000000001</v>
      </c>
      <c r="DO387" s="10"/>
      <c r="EA387"/>
    </row>
    <row r="388" spans="1:131" ht="15.75" x14ac:dyDescent="0.2">
      <c r="A388" s="67" t="s">
        <v>37</v>
      </c>
      <c r="B388" s="68" t="s">
        <v>14</v>
      </c>
      <c r="C388" s="67">
        <v>222</v>
      </c>
      <c r="D388" s="74">
        <v>11.991199999999999</v>
      </c>
      <c r="E388" s="74">
        <v>0</v>
      </c>
      <c r="F388" s="72">
        <f>VLOOKUP(B388,遗传信息!$B:$F,5,FALSE)</f>
        <v>1</v>
      </c>
      <c r="G388" s="67">
        <v>25</v>
      </c>
      <c r="H388" s="67">
        <v>7.2</v>
      </c>
      <c r="I388" s="67">
        <v>6</v>
      </c>
      <c r="J388" s="72">
        <v>1507</v>
      </c>
      <c r="K388" s="72">
        <v>56.07</v>
      </c>
      <c r="L388" s="72">
        <v>107</v>
      </c>
      <c r="M388" s="72">
        <v>98</v>
      </c>
      <c r="N388" s="72">
        <v>115</v>
      </c>
      <c r="O388" s="72">
        <v>58</v>
      </c>
      <c r="P388" s="72">
        <v>85</v>
      </c>
      <c r="Q388" s="72">
        <v>86</v>
      </c>
      <c r="R388" s="72">
        <v>107</v>
      </c>
      <c r="S388" s="72">
        <v>75</v>
      </c>
      <c r="T388" s="72">
        <v>118</v>
      </c>
      <c r="U388" s="72">
        <v>106</v>
      </c>
      <c r="V388" s="72">
        <v>147</v>
      </c>
      <c r="W388" s="72">
        <v>106</v>
      </c>
      <c r="X388" s="72">
        <v>67</v>
      </c>
      <c r="Y388" s="72">
        <v>64</v>
      </c>
      <c r="Z388" s="72">
        <v>108</v>
      </c>
      <c r="AA388" s="72">
        <v>59</v>
      </c>
      <c r="AB388" s="72">
        <v>20</v>
      </c>
      <c r="AC388" s="72">
        <v>32</v>
      </c>
      <c r="AD388" s="72">
        <v>35</v>
      </c>
      <c r="AE388" s="72">
        <v>20</v>
      </c>
      <c r="AF388" s="72">
        <v>27</v>
      </c>
      <c r="AG388" s="72">
        <v>25</v>
      </c>
      <c r="AH388" s="72">
        <v>28</v>
      </c>
      <c r="AI388" s="72">
        <v>18</v>
      </c>
      <c r="AJ388" s="72">
        <v>23</v>
      </c>
      <c r="AK388" s="72">
        <v>32</v>
      </c>
      <c r="AL388" s="72">
        <v>34</v>
      </c>
      <c r="AM388" s="72">
        <v>26</v>
      </c>
      <c r="AN388" s="72">
        <v>9</v>
      </c>
      <c r="AO388" s="72">
        <v>15</v>
      </c>
      <c r="AP388" s="72">
        <v>23</v>
      </c>
      <c r="AQ388" s="72">
        <v>11</v>
      </c>
      <c r="AR388" s="72">
        <v>24</v>
      </c>
      <c r="AS388" s="72">
        <v>22</v>
      </c>
      <c r="AT388" s="72">
        <v>26</v>
      </c>
      <c r="AU388" s="72">
        <v>13</v>
      </c>
      <c r="AV388" s="72">
        <v>16</v>
      </c>
      <c r="AW388" s="72">
        <v>20</v>
      </c>
      <c r="AX388" s="72">
        <v>29</v>
      </c>
      <c r="AY388" s="72">
        <v>21</v>
      </c>
      <c r="AZ388" s="72">
        <v>20</v>
      </c>
      <c r="BA388" s="72">
        <v>26</v>
      </c>
      <c r="BB388" s="72">
        <v>36</v>
      </c>
      <c r="BC388" s="72">
        <v>25</v>
      </c>
      <c r="BD388" s="72">
        <v>15</v>
      </c>
      <c r="BE388" s="72">
        <v>16</v>
      </c>
      <c r="BF388" s="72">
        <v>27</v>
      </c>
      <c r="BG388" s="72">
        <v>17</v>
      </c>
      <c r="BH388" s="72">
        <v>36</v>
      </c>
      <c r="BI388" s="72">
        <v>27</v>
      </c>
      <c r="BJ388" s="72">
        <v>33</v>
      </c>
      <c r="BK388" s="72">
        <v>22</v>
      </c>
      <c r="BL388" s="72">
        <v>29</v>
      </c>
      <c r="BM388" s="72">
        <v>25</v>
      </c>
      <c r="BN388" s="72">
        <v>29</v>
      </c>
      <c r="BO388" s="72">
        <v>22</v>
      </c>
      <c r="BP388" s="72">
        <v>40</v>
      </c>
      <c r="BQ388" s="72">
        <v>27</v>
      </c>
      <c r="BR388" s="72">
        <v>43</v>
      </c>
      <c r="BS388" s="72">
        <v>37</v>
      </c>
      <c r="BT388" s="72">
        <v>26</v>
      </c>
      <c r="BU388" s="72">
        <v>19</v>
      </c>
      <c r="BV388" s="72">
        <v>38</v>
      </c>
      <c r="BW388" s="72">
        <v>23</v>
      </c>
      <c r="BX388" s="72">
        <v>27</v>
      </c>
      <c r="BY388" s="72">
        <v>17</v>
      </c>
      <c r="BZ388" s="72">
        <v>20</v>
      </c>
      <c r="CA388" s="72">
        <v>3</v>
      </c>
      <c r="CB388" s="72">
        <v>13</v>
      </c>
      <c r="CC388" s="72">
        <v>20</v>
      </c>
      <c r="CD388" s="72">
        <v>21</v>
      </c>
      <c r="CE388" s="72">
        <v>14</v>
      </c>
      <c r="CF388" s="72">
        <v>35</v>
      </c>
      <c r="CG388" s="72">
        <v>21</v>
      </c>
      <c r="CH388" s="72">
        <v>34</v>
      </c>
      <c r="CI388" s="72">
        <v>18</v>
      </c>
      <c r="CJ388" s="72">
        <v>17</v>
      </c>
      <c r="CK388" s="72">
        <v>14</v>
      </c>
      <c r="CL388" s="72">
        <v>20</v>
      </c>
      <c r="CM388" s="72">
        <v>32</v>
      </c>
      <c r="CN388" s="74">
        <v>3.1902300000000001</v>
      </c>
      <c r="DO388" s="10"/>
      <c r="EA388"/>
    </row>
    <row r="389" spans="1:131" ht="15.75" x14ac:dyDescent="0.2">
      <c r="A389" s="67" t="s">
        <v>37</v>
      </c>
      <c r="B389" s="68" t="s">
        <v>14</v>
      </c>
      <c r="C389" s="67">
        <v>285</v>
      </c>
      <c r="D389" s="74">
        <v>2.9755400000000001</v>
      </c>
      <c r="E389" s="74">
        <v>0</v>
      </c>
      <c r="F389" s="72">
        <f>VLOOKUP(B389,遗传信息!$B:$F,5,FALSE)</f>
        <v>1</v>
      </c>
      <c r="G389" s="67">
        <v>25</v>
      </c>
      <c r="H389" s="67">
        <v>7.2</v>
      </c>
      <c r="I389" s="67">
        <v>6</v>
      </c>
      <c r="J389" s="72">
        <v>1507</v>
      </c>
      <c r="K389" s="72">
        <v>56.07</v>
      </c>
      <c r="L389" s="72">
        <v>107</v>
      </c>
      <c r="M389" s="72">
        <v>98</v>
      </c>
      <c r="N389" s="72">
        <v>115</v>
      </c>
      <c r="O389" s="72">
        <v>58</v>
      </c>
      <c r="P389" s="72">
        <v>85</v>
      </c>
      <c r="Q389" s="72">
        <v>86</v>
      </c>
      <c r="R389" s="72">
        <v>107</v>
      </c>
      <c r="S389" s="72">
        <v>75</v>
      </c>
      <c r="T389" s="72">
        <v>118</v>
      </c>
      <c r="U389" s="72">
        <v>106</v>
      </c>
      <c r="V389" s="72">
        <v>147</v>
      </c>
      <c r="W389" s="72">
        <v>106</v>
      </c>
      <c r="X389" s="72">
        <v>67</v>
      </c>
      <c r="Y389" s="72">
        <v>64</v>
      </c>
      <c r="Z389" s="72">
        <v>108</v>
      </c>
      <c r="AA389" s="72">
        <v>59</v>
      </c>
      <c r="AB389" s="72">
        <v>20</v>
      </c>
      <c r="AC389" s="72">
        <v>32</v>
      </c>
      <c r="AD389" s="72">
        <v>35</v>
      </c>
      <c r="AE389" s="72">
        <v>20</v>
      </c>
      <c r="AF389" s="72">
        <v>27</v>
      </c>
      <c r="AG389" s="72">
        <v>25</v>
      </c>
      <c r="AH389" s="72">
        <v>28</v>
      </c>
      <c r="AI389" s="72">
        <v>18</v>
      </c>
      <c r="AJ389" s="72">
        <v>23</v>
      </c>
      <c r="AK389" s="72">
        <v>32</v>
      </c>
      <c r="AL389" s="72">
        <v>34</v>
      </c>
      <c r="AM389" s="72">
        <v>26</v>
      </c>
      <c r="AN389" s="72">
        <v>9</v>
      </c>
      <c r="AO389" s="72">
        <v>15</v>
      </c>
      <c r="AP389" s="72">
        <v>23</v>
      </c>
      <c r="AQ389" s="72">
        <v>11</v>
      </c>
      <c r="AR389" s="72">
        <v>24</v>
      </c>
      <c r="AS389" s="72">
        <v>22</v>
      </c>
      <c r="AT389" s="72">
        <v>26</v>
      </c>
      <c r="AU389" s="72">
        <v>13</v>
      </c>
      <c r="AV389" s="72">
        <v>16</v>
      </c>
      <c r="AW389" s="72">
        <v>20</v>
      </c>
      <c r="AX389" s="72">
        <v>29</v>
      </c>
      <c r="AY389" s="72">
        <v>21</v>
      </c>
      <c r="AZ389" s="72">
        <v>20</v>
      </c>
      <c r="BA389" s="72">
        <v>26</v>
      </c>
      <c r="BB389" s="72">
        <v>36</v>
      </c>
      <c r="BC389" s="72">
        <v>25</v>
      </c>
      <c r="BD389" s="72">
        <v>15</v>
      </c>
      <c r="BE389" s="72">
        <v>16</v>
      </c>
      <c r="BF389" s="72">
        <v>27</v>
      </c>
      <c r="BG389" s="72">
        <v>17</v>
      </c>
      <c r="BH389" s="72">
        <v>36</v>
      </c>
      <c r="BI389" s="72">
        <v>27</v>
      </c>
      <c r="BJ389" s="72">
        <v>33</v>
      </c>
      <c r="BK389" s="72">
        <v>22</v>
      </c>
      <c r="BL389" s="72">
        <v>29</v>
      </c>
      <c r="BM389" s="72">
        <v>25</v>
      </c>
      <c r="BN389" s="72">
        <v>29</v>
      </c>
      <c r="BO389" s="72">
        <v>22</v>
      </c>
      <c r="BP389" s="72">
        <v>40</v>
      </c>
      <c r="BQ389" s="72">
        <v>27</v>
      </c>
      <c r="BR389" s="72">
        <v>43</v>
      </c>
      <c r="BS389" s="72">
        <v>37</v>
      </c>
      <c r="BT389" s="72">
        <v>26</v>
      </c>
      <c r="BU389" s="72">
        <v>19</v>
      </c>
      <c r="BV389" s="72">
        <v>38</v>
      </c>
      <c r="BW389" s="72">
        <v>23</v>
      </c>
      <c r="BX389" s="72">
        <v>27</v>
      </c>
      <c r="BY389" s="72">
        <v>17</v>
      </c>
      <c r="BZ389" s="72">
        <v>20</v>
      </c>
      <c r="CA389" s="72">
        <v>3</v>
      </c>
      <c r="CB389" s="72">
        <v>13</v>
      </c>
      <c r="CC389" s="72">
        <v>20</v>
      </c>
      <c r="CD389" s="72">
        <v>21</v>
      </c>
      <c r="CE389" s="72">
        <v>14</v>
      </c>
      <c r="CF389" s="72">
        <v>35</v>
      </c>
      <c r="CG389" s="72">
        <v>21</v>
      </c>
      <c r="CH389" s="72">
        <v>34</v>
      </c>
      <c r="CI389" s="72">
        <v>18</v>
      </c>
      <c r="CJ389" s="72">
        <v>17</v>
      </c>
      <c r="CK389" s="72">
        <v>14</v>
      </c>
      <c r="CL389" s="72">
        <v>20</v>
      </c>
      <c r="CM389" s="72">
        <v>32</v>
      </c>
      <c r="CN389" s="74">
        <v>0.49516700000000002</v>
      </c>
      <c r="DO389" s="10"/>
      <c r="EA389"/>
    </row>
    <row r="390" spans="1:131" ht="15.75" x14ac:dyDescent="0.2">
      <c r="A390" s="67" t="s">
        <v>37</v>
      </c>
      <c r="B390" s="68" t="s">
        <v>14</v>
      </c>
      <c r="C390" s="67">
        <v>285</v>
      </c>
      <c r="D390" s="74">
        <v>6.0029399999999997</v>
      </c>
      <c r="E390" s="74">
        <v>0</v>
      </c>
      <c r="F390" s="72">
        <f>VLOOKUP(B390,遗传信息!$B:$F,5,FALSE)</f>
        <v>1</v>
      </c>
      <c r="G390" s="67">
        <v>25</v>
      </c>
      <c r="H390" s="67">
        <v>7.2</v>
      </c>
      <c r="I390" s="67">
        <v>6</v>
      </c>
      <c r="J390" s="72">
        <v>1507</v>
      </c>
      <c r="K390" s="72">
        <v>56.07</v>
      </c>
      <c r="L390" s="72">
        <v>107</v>
      </c>
      <c r="M390" s="72">
        <v>98</v>
      </c>
      <c r="N390" s="72">
        <v>115</v>
      </c>
      <c r="O390" s="72">
        <v>58</v>
      </c>
      <c r="P390" s="72">
        <v>85</v>
      </c>
      <c r="Q390" s="72">
        <v>86</v>
      </c>
      <c r="R390" s="72">
        <v>107</v>
      </c>
      <c r="S390" s="72">
        <v>75</v>
      </c>
      <c r="T390" s="72">
        <v>118</v>
      </c>
      <c r="U390" s="72">
        <v>106</v>
      </c>
      <c r="V390" s="72">
        <v>147</v>
      </c>
      <c r="W390" s="72">
        <v>106</v>
      </c>
      <c r="X390" s="72">
        <v>67</v>
      </c>
      <c r="Y390" s="72">
        <v>64</v>
      </c>
      <c r="Z390" s="72">
        <v>108</v>
      </c>
      <c r="AA390" s="72">
        <v>59</v>
      </c>
      <c r="AB390" s="72">
        <v>20</v>
      </c>
      <c r="AC390" s="72">
        <v>32</v>
      </c>
      <c r="AD390" s="72">
        <v>35</v>
      </c>
      <c r="AE390" s="72">
        <v>20</v>
      </c>
      <c r="AF390" s="72">
        <v>27</v>
      </c>
      <c r="AG390" s="72">
        <v>25</v>
      </c>
      <c r="AH390" s="72">
        <v>28</v>
      </c>
      <c r="AI390" s="72">
        <v>18</v>
      </c>
      <c r="AJ390" s="72">
        <v>23</v>
      </c>
      <c r="AK390" s="72">
        <v>32</v>
      </c>
      <c r="AL390" s="72">
        <v>34</v>
      </c>
      <c r="AM390" s="72">
        <v>26</v>
      </c>
      <c r="AN390" s="72">
        <v>9</v>
      </c>
      <c r="AO390" s="72">
        <v>15</v>
      </c>
      <c r="AP390" s="72">
        <v>23</v>
      </c>
      <c r="AQ390" s="72">
        <v>11</v>
      </c>
      <c r="AR390" s="72">
        <v>24</v>
      </c>
      <c r="AS390" s="72">
        <v>22</v>
      </c>
      <c r="AT390" s="72">
        <v>26</v>
      </c>
      <c r="AU390" s="72">
        <v>13</v>
      </c>
      <c r="AV390" s="72">
        <v>16</v>
      </c>
      <c r="AW390" s="72">
        <v>20</v>
      </c>
      <c r="AX390" s="72">
        <v>29</v>
      </c>
      <c r="AY390" s="72">
        <v>21</v>
      </c>
      <c r="AZ390" s="72">
        <v>20</v>
      </c>
      <c r="BA390" s="72">
        <v>26</v>
      </c>
      <c r="BB390" s="72">
        <v>36</v>
      </c>
      <c r="BC390" s="72">
        <v>25</v>
      </c>
      <c r="BD390" s="72">
        <v>15</v>
      </c>
      <c r="BE390" s="72">
        <v>16</v>
      </c>
      <c r="BF390" s="72">
        <v>27</v>
      </c>
      <c r="BG390" s="72">
        <v>17</v>
      </c>
      <c r="BH390" s="72">
        <v>36</v>
      </c>
      <c r="BI390" s="72">
        <v>27</v>
      </c>
      <c r="BJ390" s="72">
        <v>33</v>
      </c>
      <c r="BK390" s="72">
        <v>22</v>
      </c>
      <c r="BL390" s="72">
        <v>29</v>
      </c>
      <c r="BM390" s="72">
        <v>25</v>
      </c>
      <c r="BN390" s="72">
        <v>29</v>
      </c>
      <c r="BO390" s="72">
        <v>22</v>
      </c>
      <c r="BP390" s="72">
        <v>40</v>
      </c>
      <c r="BQ390" s="72">
        <v>27</v>
      </c>
      <c r="BR390" s="72">
        <v>43</v>
      </c>
      <c r="BS390" s="72">
        <v>37</v>
      </c>
      <c r="BT390" s="72">
        <v>26</v>
      </c>
      <c r="BU390" s="72">
        <v>19</v>
      </c>
      <c r="BV390" s="72">
        <v>38</v>
      </c>
      <c r="BW390" s="72">
        <v>23</v>
      </c>
      <c r="BX390" s="72">
        <v>27</v>
      </c>
      <c r="BY390" s="72">
        <v>17</v>
      </c>
      <c r="BZ390" s="72">
        <v>20</v>
      </c>
      <c r="CA390" s="72">
        <v>3</v>
      </c>
      <c r="CB390" s="72">
        <v>13</v>
      </c>
      <c r="CC390" s="72">
        <v>20</v>
      </c>
      <c r="CD390" s="72">
        <v>21</v>
      </c>
      <c r="CE390" s="72">
        <v>14</v>
      </c>
      <c r="CF390" s="72">
        <v>35</v>
      </c>
      <c r="CG390" s="72">
        <v>21</v>
      </c>
      <c r="CH390" s="72">
        <v>34</v>
      </c>
      <c r="CI390" s="72">
        <v>18</v>
      </c>
      <c r="CJ390" s="72">
        <v>17</v>
      </c>
      <c r="CK390" s="72">
        <v>14</v>
      </c>
      <c r="CL390" s="72">
        <v>20</v>
      </c>
      <c r="CM390" s="72">
        <v>32</v>
      </c>
      <c r="CN390" s="74">
        <v>0.812747</v>
      </c>
      <c r="DO390" s="10"/>
      <c r="EA390"/>
    </row>
    <row r="391" spans="1:131" ht="15.75" x14ac:dyDescent="0.2">
      <c r="A391" s="67" t="s">
        <v>37</v>
      </c>
      <c r="B391" s="68" t="s">
        <v>14</v>
      </c>
      <c r="C391" s="67">
        <v>285</v>
      </c>
      <c r="D391" s="74">
        <v>9.0137</v>
      </c>
      <c r="E391" s="74">
        <v>0</v>
      </c>
      <c r="F391" s="72">
        <f>VLOOKUP(B391,遗传信息!$B:$F,5,FALSE)</f>
        <v>1</v>
      </c>
      <c r="G391" s="67">
        <v>25</v>
      </c>
      <c r="H391" s="67">
        <v>7.2</v>
      </c>
      <c r="I391" s="67">
        <v>6</v>
      </c>
      <c r="J391" s="72">
        <v>1507</v>
      </c>
      <c r="K391" s="72">
        <v>56.07</v>
      </c>
      <c r="L391" s="72">
        <v>107</v>
      </c>
      <c r="M391" s="72">
        <v>98</v>
      </c>
      <c r="N391" s="72">
        <v>115</v>
      </c>
      <c r="O391" s="72">
        <v>58</v>
      </c>
      <c r="P391" s="72">
        <v>85</v>
      </c>
      <c r="Q391" s="72">
        <v>86</v>
      </c>
      <c r="R391" s="72">
        <v>107</v>
      </c>
      <c r="S391" s="72">
        <v>75</v>
      </c>
      <c r="T391" s="72">
        <v>118</v>
      </c>
      <c r="U391" s="72">
        <v>106</v>
      </c>
      <c r="V391" s="72">
        <v>147</v>
      </c>
      <c r="W391" s="72">
        <v>106</v>
      </c>
      <c r="X391" s="72">
        <v>67</v>
      </c>
      <c r="Y391" s="72">
        <v>64</v>
      </c>
      <c r="Z391" s="72">
        <v>108</v>
      </c>
      <c r="AA391" s="72">
        <v>59</v>
      </c>
      <c r="AB391" s="72">
        <v>20</v>
      </c>
      <c r="AC391" s="72">
        <v>32</v>
      </c>
      <c r="AD391" s="72">
        <v>35</v>
      </c>
      <c r="AE391" s="72">
        <v>20</v>
      </c>
      <c r="AF391" s="72">
        <v>27</v>
      </c>
      <c r="AG391" s="72">
        <v>25</v>
      </c>
      <c r="AH391" s="72">
        <v>28</v>
      </c>
      <c r="AI391" s="72">
        <v>18</v>
      </c>
      <c r="AJ391" s="72">
        <v>23</v>
      </c>
      <c r="AK391" s="72">
        <v>32</v>
      </c>
      <c r="AL391" s="72">
        <v>34</v>
      </c>
      <c r="AM391" s="72">
        <v>26</v>
      </c>
      <c r="AN391" s="72">
        <v>9</v>
      </c>
      <c r="AO391" s="72">
        <v>15</v>
      </c>
      <c r="AP391" s="72">
        <v>23</v>
      </c>
      <c r="AQ391" s="72">
        <v>11</v>
      </c>
      <c r="AR391" s="72">
        <v>24</v>
      </c>
      <c r="AS391" s="72">
        <v>22</v>
      </c>
      <c r="AT391" s="72">
        <v>26</v>
      </c>
      <c r="AU391" s="72">
        <v>13</v>
      </c>
      <c r="AV391" s="72">
        <v>16</v>
      </c>
      <c r="AW391" s="72">
        <v>20</v>
      </c>
      <c r="AX391" s="72">
        <v>29</v>
      </c>
      <c r="AY391" s="72">
        <v>21</v>
      </c>
      <c r="AZ391" s="72">
        <v>20</v>
      </c>
      <c r="BA391" s="72">
        <v>26</v>
      </c>
      <c r="BB391" s="72">
        <v>36</v>
      </c>
      <c r="BC391" s="72">
        <v>25</v>
      </c>
      <c r="BD391" s="72">
        <v>15</v>
      </c>
      <c r="BE391" s="72">
        <v>16</v>
      </c>
      <c r="BF391" s="72">
        <v>27</v>
      </c>
      <c r="BG391" s="72">
        <v>17</v>
      </c>
      <c r="BH391" s="72">
        <v>36</v>
      </c>
      <c r="BI391" s="72">
        <v>27</v>
      </c>
      <c r="BJ391" s="72">
        <v>33</v>
      </c>
      <c r="BK391" s="72">
        <v>22</v>
      </c>
      <c r="BL391" s="72">
        <v>29</v>
      </c>
      <c r="BM391" s="72">
        <v>25</v>
      </c>
      <c r="BN391" s="72">
        <v>29</v>
      </c>
      <c r="BO391" s="72">
        <v>22</v>
      </c>
      <c r="BP391" s="72">
        <v>40</v>
      </c>
      <c r="BQ391" s="72">
        <v>27</v>
      </c>
      <c r="BR391" s="72">
        <v>43</v>
      </c>
      <c r="BS391" s="72">
        <v>37</v>
      </c>
      <c r="BT391" s="72">
        <v>26</v>
      </c>
      <c r="BU391" s="72">
        <v>19</v>
      </c>
      <c r="BV391" s="72">
        <v>38</v>
      </c>
      <c r="BW391" s="72">
        <v>23</v>
      </c>
      <c r="BX391" s="72">
        <v>27</v>
      </c>
      <c r="BY391" s="72">
        <v>17</v>
      </c>
      <c r="BZ391" s="72">
        <v>20</v>
      </c>
      <c r="CA391" s="72">
        <v>3</v>
      </c>
      <c r="CB391" s="72">
        <v>13</v>
      </c>
      <c r="CC391" s="72">
        <v>20</v>
      </c>
      <c r="CD391" s="72">
        <v>21</v>
      </c>
      <c r="CE391" s="72">
        <v>14</v>
      </c>
      <c r="CF391" s="72">
        <v>35</v>
      </c>
      <c r="CG391" s="72">
        <v>21</v>
      </c>
      <c r="CH391" s="72">
        <v>34</v>
      </c>
      <c r="CI391" s="72">
        <v>18</v>
      </c>
      <c r="CJ391" s="72">
        <v>17</v>
      </c>
      <c r="CK391" s="72">
        <v>14</v>
      </c>
      <c r="CL391" s="72">
        <v>20</v>
      </c>
      <c r="CM391" s="72">
        <v>32</v>
      </c>
      <c r="CN391" s="74">
        <v>1.4462900000000001</v>
      </c>
      <c r="DO391" s="10"/>
      <c r="EA391"/>
    </row>
    <row r="392" spans="1:131" ht="15.75" x14ac:dyDescent="0.2">
      <c r="A392" s="67" t="s">
        <v>37</v>
      </c>
      <c r="B392" s="68" t="s">
        <v>14</v>
      </c>
      <c r="C392" s="67">
        <v>285</v>
      </c>
      <c r="D392" s="74">
        <v>11.991199999999999</v>
      </c>
      <c r="E392" s="74">
        <v>0</v>
      </c>
      <c r="F392" s="72">
        <f>VLOOKUP(B392,遗传信息!$B:$F,5,FALSE)</f>
        <v>1</v>
      </c>
      <c r="G392" s="67">
        <v>25</v>
      </c>
      <c r="H392" s="67">
        <v>7.2</v>
      </c>
      <c r="I392" s="67">
        <v>6</v>
      </c>
      <c r="J392" s="72">
        <v>1507</v>
      </c>
      <c r="K392" s="72">
        <v>56.07</v>
      </c>
      <c r="L392" s="72">
        <v>107</v>
      </c>
      <c r="M392" s="72">
        <v>98</v>
      </c>
      <c r="N392" s="72">
        <v>115</v>
      </c>
      <c r="O392" s="72">
        <v>58</v>
      </c>
      <c r="P392" s="72">
        <v>85</v>
      </c>
      <c r="Q392" s="72">
        <v>86</v>
      </c>
      <c r="R392" s="72">
        <v>107</v>
      </c>
      <c r="S392" s="72">
        <v>75</v>
      </c>
      <c r="T392" s="72">
        <v>118</v>
      </c>
      <c r="U392" s="72">
        <v>106</v>
      </c>
      <c r="V392" s="72">
        <v>147</v>
      </c>
      <c r="W392" s="72">
        <v>106</v>
      </c>
      <c r="X392" s="72">
        <v>67</v>
      </c>
      <c r="Y392" s="72">
        <v>64</v>
      </c>
      <c r="Z392" s="72">
        <v>108</v>
      </c>
      <c r="AA392" s="72">
        <v>59</v>
      </c>
      <c r="AB392" s="72">
        <v>20</v>
      </c>
      <c r="AC392" s="72">
        <v>32</v>
      </c>
      <c r="AD392" s="72">
        <v>35</v>
      </c>
      <c r="AE392" s="72">
        <v>20</v>
      </c>
      <c r="AF392" s="72">
        <v>27</v>
      </c>
      <c r="AG392" s="72">
        <v>25</v>
      </c>
      <c r="AH392" s="72">
        <v>28</v>
      </c>
      <c r="AI392" s="72">
        <v>18</v>
      </c>
      <c r="AJ392" s="72">
        <v>23</v>
      </c>
      <c r="AK392" s="72">
        <v>32</v>
      </c>
      <c r="AL392" s="72">
        <v>34</v>
      </c>
      <c r="AM392" s="72">
        <v>26</v>
      </c>
      <c r="AN392" s="72">
        <v>9</v>
      </c>
      <c r="AO392" s="72">
        <v>15</v>
      </c>
      <c r="AP392" s="72">
        <v>23</v>
      </c>
      <c r="AQ392" s="72">
        <v>11</v>
      </c>
      <c r="AR392" s="72">
        <v>24</v>
      </c>
      <c r="AS392" s="72">
        <v>22</v>
      </c>
      <c r="AT392" s="72">
        <v>26</v>
      </c>
      <c r="AU392" s="72">
        <v>13</v>
      </c>
      <c r="AV392" s="72">
        <v>16</v>
      </c>
      <c r="AW392" s="72">
        <v>20</v>
      </c>
      <c r="AX392" s="72">
        <v>29</v>
      </c>
      <c r="AY392" s="72">
        <v>21</v>
      </c>
      <c r="AZ392" s="72">
        <v>20</v>
      </c>
      <c r="BA392" s="72">
        <v>26</v>
      </c>
      <c r="BB392" s="72">
        <v>36</v>
      </c>
      <c r="BC392" s="72">
        <v>25</v>
      </c>
      <c r="BD392" s="72">
        <v>15</v>
      </c>
      <c r="BE392" s="72">
        <v>16</v>
      </c>
      <c r="BF392" s="72">
        <v>27</v>
      </c>
      <c r="BG392" s="72">
        <v>17</v>
      </c>
      <c r="BH392" s="72">
        <v>36</v>
      </c>
      <c r="BI392" s="72">
        <v>27</v>
      </c>
      <c r="BJ392" s="72">
        <v>33</v>
      </c>
      <c r="BK392" s="72">
        <v>22</v>
      </c>
      <c r="BL392" s="72">
        <v>29</v>
      </c>
      <c r="BM392" s="72">
        <v>25</v>
      </c>
      <c r="BN392" s="72">
        <v>29</v>
      </c>
      <c r="BO392" s="72">
        <v>22</v>
      </c>
      <c r="BP392" s="72">
        <v>40</v>
      </c>
      <c r="BQ392" s="72">
        <v>27</v>
      </c>
      <c r="BR392" s="72">
        <v>43</v>
      </c>
      <c r="BS392" s="72">
        <v>37</v>
      </c>
      <c r="BT392" s="72">
        <v>26</v>
      </c>
      <c r="BU392" s="72">
        <v>19</v>
      </c>
      <c r="BV392" s="72">
        <v>38</v>
      </c>
      <c r="BW392" s="72">
        <v>23</v>
      </c>
      <c r="BX392" s="72">
        <v>27</v>
      </c>
      <c r="BY392" s="72">
        <v>17</v>
      </c>
      <c r="BZ392" s="72">
        <v>20</v>
      </c>
      <c r="CA392" s="72">
        <v>3</v>
      </c>
      <c r="CB392" s="72">
        <v>13</v>
      </c>
      <c r="CC392" s="72">
        <v>20</v>
      </c>
      <c r="CD392" s="72">
        <v>21</v>
      </c>
      <c r="CE392" s="72">
        <v>14</v>
      </c>
      <c r="CF392" s="72">
        <v>35</v>
      </c>
      <c r="CG392" s="72">
        <v>21</v>
      </c>
      <c r="CH392" s="72">
        <v>34</v>
      </c>
      <c r="CI392" s="72">
        <v>18</v>
      </c>
      <c r="CJ392" s="72">
        <v>17</v>
      </c>
      <c r="CK392" s="72">
        <v>14</v>
      </c>
      <c r="CL392" s="72">
        <v>20</v>
      </c>
      <c r="CM392" s="72">
        <v>32</v>
      </c>
      <c r="CN392" s="74">
        <v>2.2874500000000002</v>
      </c>
      <c r="DO392" s="10"/>
      <c r="EA392"/>
    </row>
    <row r="393" spans="1:131" ht="15.75" x14ac:dyDescent="0.2">
      <c r="A393" s="67" t="s">
        <v>37</v>
      </c>
      <c r="B393" s="68" t="s">
        <v>14</v>
      </c>
      <c r="C393" s="67">
        <v>265</v>
      </c>
      <c r="D393" s="74">
        <v>2.9921700000000002</v>
      </c>
      <c r="E393" s="74">
        <v>0</v>
      </c>
      <c r="F393" s="72">
        <f>VLOOKUP(B393,遗传信息!$B:$F,5,FALSE)</f>
        <v>1</v>
      </c>
      <c r="G393" s="67">
        <v>25</v>
      </c>
      <c r="H393" s="67">
        <v>7.2</v>
      </c>
      <c r="I393" s="67">
        <v>6</v>
      </c>
      <c r="J393" s="72">
        <v>1507</v>
      </c>
      <c r="K393" s="72">
        <v>56.07</v>
      </c>
      <c r="L393" s="72">
        <v>107</v>
      </c>
      <c r="M393" s="72">
        <v>98</v>
      </c>
      <c r="N393" s="72">
        <v>115</v>
      </c>
      <c r="O393" s="72">
        <v>58</v>
      </c>
      <c r="P393" s="72">
        <v>85</v>
      </c>
      <c r="Q393" s="72">
        <v>86</v>
      </c>
      <c r="R393" s="72">
        <v>107</v>
      </c>
      <c r="S393" s="72">
        <v>75</v>
      </c>
      <c r="T393" s="72">
        <v>118</v>
      </c>
      <c r="U393" s="72">
        <v>106</v>
      </c>
      <c r="V393" s="72">
        <v>147</v>
      </c>
      <c r="W393" s="72">
        <v>106</v>
      </c>
      <c r="X393" s="72">
        <v>67</v>
      </c>
      <c r="Y393" s="72">
        <v>64</v>
      </c>
      <c r="Z393" s="72">
        <v>108</v>
      </c>
      <c r="AA393" s="72">
        <v>59</v>
      </c>
      <c r="AB393" s="72">
        <v>20</v>
      </c>
      <c r="AC393" s="72">
        <v>32</v>
      </c>
      <c r="AD393" s="72">
        <v>35</v>
      </c>
      <c r="AE393" s="72">
        <v>20</v>
      </c>
      <c r="AF393" s="72">
        <v>27</v>
      </c>
      <c r="AG393" s="72">
        <v>25</v>
      </c>
      <c r="AH393" s="72">
        <v>28</v>
      </c>
      <c r="AI393" s="72">
        <v>18</v>
      </c>
      <c r="AJ393" s="72">
        <v>23</v>
      </c>
      <c r="AK393" s="72">
        <v>32</v>
      </c>
      <c r="AL393" s="72">
        <v>34</v>
      </c>
      <c r="AM393" s="72">
        <v>26</v>
      </c>
      <c r="AN393" s="72">
        <v>9</v>
      </c>
      <c r="AO393" s="72">
        <v>15</v>
      </c>
      <c r="AP393" s="72">
        <v>23</v>
      </c>
      <c r="AQ393" s="72">
        <v>11</v>
      </c>
      <c r="AR393" s="72">
        <v>24</v>
      </c>
      <c r="AS393" s="72">
        <v>22</v>
      </c>
      <c r="AT393" s="72">
        <v>26</v>
      </c>
      <c r="AU393" s="72">
        <v>13</v>
      </c>
      <c r="AV393" s="72">
        <v>16</v>
      </c>
      <c r="AW393" s="72">
        <v>20</v>
      </c>
      <c r="AX393" s="72">
        <v>29</v>
      </c>
      <c r="AY393" s="72">
        <v>21</v>
      </c>
      <c r="AZ393" s="72">
        <v>20</v>
      </c>
      <c r="BA393" s="72">
        <v>26</v>
      </c>
      <c r="BB393" s="72">
        <v>36</v>
      </c>
      <c r="BC393" s="72">
        <v>25</v>
      </c>
      <c r="BD393" s="72">
        <v>15</v>
      </c>
      <c r="BE393" s="72">
        <v>16</v>
      </c>
      <c r="BF393" s="72">
        <v>27</v>
      </c>
      <c r="BG393" s="72">
        <v>17</v>
      </c>
      <c r="BH393" s="72">
        <v>36</v>
      </c>
      <c r="BI393" s="72">
        <v>27</v>
      </c>
      <c r="BJ393" s="72">
        <v>33</v>
      </c>
      <c r="BK393" s="72">
        <v>22</v>
      </c>
      <c r="BL393" s="72">
        <v>29</v>
      </c>
      <c r="BM393" s="72">
        <v>25</v>
      </c>
      <c r="BN393" s="72">
        <v>29</v>
      </c>
      <c r="BO393" s="72">
        <v>22</v>
      </c>
      <c r="BP393" s="72">
        <v>40</v>
      </c>
      <c r="BQ393" s="72">
        <v>27</v>
      </c>
      <c r="BR393" s="72">
        <v>43</v>
      </c>
      <c r="BS393" s="72">
        <v>37</v>
      </c>
      <c r="BT393" s="72">
        <v>26</v>
      </c>
      <c r="BU393" s="72">
        <v>19</v>
      </c>
      <c r="BV393" s="72">
        <v>38</v>
      </c>
      <c r="BW393" s="72">
        <v>23</v>
      </c>
      <c r="BX393" s="72">
        <v>27</v>
      </c>
      <c r="BY393" s="72">
        <v>17</v>
      </c>
      <c r="BZ393" s="72">
        <v>20</v>
      </c>
      <c r="CA393" s="72">
        <v>3</v>
      </c>
      <c r="CB393" s="72">
        <v>13</v>
      </c>
      <c r="CC393" s="72">
        <v>20</v>
      </c>
      <c r="CD393" s="72">
        <v>21</v>
      </c>
      <c r="CE393" s="72">
        <v>14</v>
      </c>
      <c r="CF393" s="72">
        <v>35</v>
      </c>
      <c r="CG393" s="72">
        <v>21</v>
      </c>
      <c r="CH393" s="72">
        <v>34</v>
      </c>
      <c r="CI393" s="72">
        <v>18</v>
      </c>
      <c r="CJ393" s="72">
        <v>17</v>
      </c>
      <c r="CK393" s="72">
        <v>14</v>
      </c>
      <c r="CL393" s="72">
        <v>20</v>
      </c>
      <c r="CM393" s="72">
        <v>32</v>
      </c>
      <c r="CN393" s="74">
        <v>0.648648</v>
      </c>
      <c r="DO393" s="10"/>
      <c r="EA393"/>
    </row>
    <row r="394" spans="1:131" ht="15.75" x14ac:dyDescent="0.2">
      <c r="A394" s="67" t="s">
        <v>37</v>
      </c>
      <c r="B394" s="68" t="s">
        <v>14</v>
      </c>
      <c r="C394" s="67">
        <v>265</v>
      </c>
      <c r="D394" s="74">
        <v>5.95303</v>
      </c>
      <c r="E394" s="74">
        <v>0</v>
      </c>
      <c r="F394" s="72">
        <f>VLOOKUP(B394,遗传信息!$B:$F,5,FALSE)</f>
        <v>1</v>
      </c>
      <c r="G394" s="67">
        <v>25</v>
      </c>
      <c r="H394" s="67">
        <v>7.2</v>
      </c>
      <c r="I394" s="67">
        <v>6</v>
      </c>
      <c r="J394" s="72">
        <v>1507</v>
      </c>
      <c r="K394" s="72">
        <v>56.07</v>
      </c>
      <c r="L394" s="72">
        <v>107</v>
      </c>
      <c r="M394" s="72">
        <v>98</v>
      </c>
      <c r="N394" s="72">
        <v>115</v>
      </c>
      <c r="O394" s="72">
        <v>58</v>
      </c>
      <c r="P394" s="72">
        <v>85</v>
      </c>
      <c r="Q394" s="72">
        <v>86</v>
      </c>
      <c r="R394" s="72">
        <v>107</v>
      </c>
      <c r="S394" s="72">
        <v>75</v>
      </c>
      <c r="T394" s="72">
        <v>118</v>
      </c>
      <c r="U394" s="72">
        <v>106</v>
      </c>
      <c r="V394" s="72">
        <v>147</v>
      </c>
      <c r="W394" s="72">
        <v>106</v>
      </c>
      <c r="X394" s="72">
        <v>67</v>
      </c>
      <c r="Y394" s="72">
        <v>64</v>
      </c>
      <c r="Z394" s="72">
        <v>108</v>
      </c>
      <c r="AA394" s="72">
        <v>59</v>
      </c>
      <c r="AB394" s="72">
        <v>20</v>
      </c>
      <c r="AC394" s="72">
        <v>32</v>
      </c>
      <c r="AD394" s="72">
        <v>35</v>
      </c>
      <c r="AE394" s="72">
        <v>20</v>
      </c>
      <c r="AF394" s="72">
        <v>27</v>
      </c>
      <c r="AG394" s="72">
        <v>25</v>
      </c>
      <c r="AH394" s="72">
        <v>28</v>
      </c>
      <c r="AI394" s="72">
        <v>18</v>
      </c>
      <c r="AJ394" s="72">
        <v>23</v>
      </c>
      <c r="AK394" s="72">
        <v>32</v>
      </c>
      <c r="AL394" s="72">
        <v>34</v>
      </c>
      <c r="AM394" s="72">
        <v>26</v>
      </c>
      <c r="AN394" s="72">
        <v>9</v>
      </c>
      <c r="AO394" s="72">
        <v>15</v>
      </c>
      <c r="AP394" s="72">
        <v>23</v>
      </c>
      <c r="AQ394" s="72">
        <v>11</v>
      </c>
      <c r="AR394" s="72">
        <v>24</v>
      </c>
      <c r="AS394" s="72">
        <v>22</v>
      </c>
      <c r="AT394" s="72">
        <v>26</v>
      </c>
      <c r="AU394" s="72">
        <v>13</v>
      </c>
      <c r="AV394" s="72">
        <v>16</v>
      </c>
      <c r="AW394" s="72">
        <v>20</v>
      </c>
      <c r="AX394" s="72">
        <v>29</v>
      </c>
      <c r="AY394" s="72">
        <v>21</v>
      </c>
      <c r="AZ394" s="72">
        <v>20</v>
      </c>
      <c r="BA394" s="72">
        <v>26</v>
      </c>
      <c r="BB394" s="72">
        <v>36</v>
      </c>
      <c r="BC394" s="72">
        <v>25</v>
      </c>
      <c r="BD394" s="72">
        <v>15</v>
      </c>
      <c r="BE394" s="72">
        <v>16</v>
      </c>
      <c r="BF394" s="72">
        <v>27</v>
      </c>
      <c r="BG394" s="72">
        <v>17</v>
      </c>
      <c r="BH394" s="72">
        <v>36</v>
      </c>
      <c r="BI394" s="72">
        <v>27</v>
      </c>
      <c r="BJ394" s="72">
        <v>33</v>
      </c>
      <c r="BK394" s="72">
        <v>22</v>
      </c>
      <c r="BL394" s="72">
        <v>29</v>
      </c>
      <c r="BM394" s="72">
        <v>25</v>
      </c>
      <c r="BN394" s="72">
        <v>29</v>
      </c>
      <c r="BO394" s="72">
        <v>22</v>
      </c>
      <c r="BP394" s="72">
        <v>40</v>
      </c>
      <c r="BQ394" s="72">
        <v>27</v>
      </c>
      <c r="BR394" s="72">
        <v>43</v>
      </c>
      <c r="BS394" s="72">
        <v>37</v>
      </c>
      <c r="BT394" s="72">
        <v>26</v>
      </c>
      <c r="BU394" s="72">
        <v>19</v>
      </c>
      <c r="BV394" s="72">
        <v>38</v>
      </c>
      <c r="BW394" s="72">
        <v>23</v>
      </c>
      <c r="BX394" s="72">
        <v>27</v>
      </c>
      <c r="BY394" s="72">
        <v>17</v>
      </c>
      <c r="BZ394" s="72">
        <v>20</v>
      </c>
      <c r="CA394" s="72">
        <v>3</v>
      </c>
      <c r="CB394" s="72">
        <v>13</v>
      </c>
      <c r="CC394" s="72">
        <v>20</v>
      </c>
      <c r="CD394" s="72">
        <v>21</v>
      </c>
      <c r="CE394" s="72">
        <v>14</v>
      </c>
      <c r="CF394" s="72">
        <v>35</v>
      </c>
      <c r="CG394" s="72">
        <v>21</v>
      </c>
      <c r="CH394" s="72">
        <v>34</v>
      </c>
      <c r="CI394" s="72">
        <v>18</v>
      </c>
      <c r="CJ394" s="72">
        <v>17</v>
      </c>
      <c r="CK394" s="72">
        <v>14</v>
      </c>
      <c r="CL394" s="72">
        <v>20</v>
      </c>
      <c r="CM394" s="72">
        <v>32</v>
      </c>
      <c r="CN394" s="74">
        <v>1.7516099999999999</v>
      </c>
      <c r="DO394" s="10"/>
      <c r="EA394"/>
    </row>
    <row r="395" spans="1:131" ht="15.75" x14ac:dyDescent="0.2">
      <c r="A395" s="67" t="s">
        <v>37</v>
      </c>
      <c r="B395" s="68" t="s">
        <v>14</v>
      </c>
      <c r="C395" s="67">
        <v>265</v>
      </c>
      <c r="D395" s="74">
        <v>8.9970599999999994</v>
      </c>
      <c r="E395" s="74">
        <v>0</v>
      </c>
      <c r="F395" s="72">
        <f>VLOOKUP(B395,遗传信息!$B:$F,5,FALSE)</f>
        <v>1</v>
      </c>
      <c r="G395" s="67">
        <v>25</v>
      </c>
      <c r="H395" s="67">
        <v>7.2</v>
      </c>
      <c r="I395" s="67">
        <v>6</v>
      </c>
      <c r="J395" s="72">
        <v>1507</v>
      </c>
      <c r="K395" s="72">
        <v>56.07</v>
      </c>
      <c r="L395" s="72">
        <v>107</v>
      </c>
      <c r="M395" s="72">
        <v>98</v>
      </c>
      <c r="N395" s="72">
        <v>115</v>
      </c>
      <c r="O395" s="72">
        <v>58</v>
      </c>
      <c r="P395" s="72">
        <v>85</v>
      </c>
      <c r="Q395" s="72">
        <v>86</v>
      </c>
      <c r="R395" s="72">
        <v>107</v>
      </c>
      <c r="S395" s="72">
        <v>75</v>
      </c>
      <c r="T395" s="72">
        <v>118</v>
      </c>
      <c r="U395" s="72">
        <v>106</v>
      </c>
      <c r="V395" s="72">
        <v>147</v>
      </c>
      <c r="W395" s="72">
        <v>106</v>
      </c>
      <c r="X395" s="72">
        <v>67</v>
      </c>
      <c r="Y395" s="72">
        <v>64</v>
      </c>
      <c r="Z395" s="72">
        <v>108</v>
      </c>
      <c r="AA395" s="72">
        <v>59</v>
      </c>
      <c r="AB395" s="72">
        <v>20</v>
      </c>
      <c r="AC395" s="72">
        <v>32</v>
      </c>
      <c r="AD395" s="72">
        <v>35</v>
      </c>
      <c r="AE395" s="72">
        <v>20</v>
      </c>
      <c r="AF395" s="72">
        <v>27</v>
      </c>
      <c r="AG395" s="72">
        <v>25</v>
      </c>
      <c r="AH395" s="72">
        <v>28</v>
      </c>
      <c r="AI395" s="72">
        <v>18</v>
      </c>
      <c r="AJ395" s="72">
        <v>23</v>
      </c>
      <c r="AK395" s="72">
        <v>32</v>
      </c>
      <c r="AL395" s="72">
        <v>34</v>
      </c>
      <c r="AM395" s="72">
        <v>26</v>
      </c>
      <c r="AN395" s="72">
        <v>9</v>
      </c>
      <c r="AO395" s="72">
        <v>15</v>
      </c>
      <c r="AP395" s="72">
        <v>23</v>
      </c>
      <c r="AQ395" s="72">
        <v>11</v>
      </c>
      <c r="AR395" s="72">
        <v>24</v>
      </c>
      <c r="AS395" s="72">
        <v>22</v>
      </c>
      <c r="AT395" s="72">
        <v>26</v>
      </c>
      <c r="AU395" s="72">
        <v>13</v>
      </c>
      <c r="AV395" s="72">
        <v>16</v>
      </c>
      <c r="AW395" s="72">
        <v>20</v>
      </c>
      <c r="AX395" s="72">
        <v>29</v>
      </c>
      <c r="AY395" s="72">
        <v>21</v>
      </c>
      <c r="AZ395" s="72">
        <v>20</v>
      </c>
      <c r="BA395" s="72">
        <v>26</v>
      </c>
      <c r="BB395" s="72">
        <v>36</v>
      </c>
      <c r="BC395" s="72">
        <v>25</v>
      </c>
      <c r="BD395" s="72">
        <v>15</v>
      </c>
      <c r="BE395" s="72">
        <v>16</v>
      </c>
      <c r="BF395" s="72">
        <v>27</v>
      </c>
      <c r="BG395" s="72">
        <v>17</v>
      </c>
      <c r="BH395" s="72">
        <v>36</v>
      </c>
      <c r="BI395" s="72">
        <v>27</v>
      </c>
      <c r="BJ395" s="72">
        <v>33</v>
      </c>
      <c r="BK395" s="72">
        <v>22</v>
      </c>
      <c r="BL395" s="72">
        <v>29</v>
      </c>
      <c r="BM395" s="72">
        <v>25</v>
      </c>
      <c r="BN395" s="72">
        <v>29</v>
      </c>
      <c r="BO395" s="72">
        <v>22</v>
      </c>
      <c r="BP395" s="72">
        <v>40</v>
      </c>
      <c r="BQ395" s="72">
        <v>27</v>
      </c>
      <c r="BR395" s="72">
        <v>43</v>
      </c>
      <c r="BS395" s="72">
        <v>37</v>
      </c>
      <c r="BT395" s="72">
        <v>26</v>
      </c>
      <c r="BU395" s="72">
        <v>19</v>
      </c>
      <c r="BV395" s="72">
        <v>38</v>
      </c>
      <c r="BW395" s="72">
        <v>23</v>
      </c>
      <c r="BX395" s="72">
        <v>27</v>
      </c>
      <c r="BY395" s="72">
        <v>17</v>
      </c>
      <c r="BZ395" s="72">
        <v>20</v>
      </c>
      <c r="CA395" s="72">
        <v>3</v>
      </c>
      <c r="CB395" s="72">
        <v>13</v>
      </c>
      <c r="CC395" s="72">
        <v>20</v>
      </c>
      <c r="CD395" s="72">
        <v>21</v>
      </c>
      <c r="CE395" s="72">
        <v>14</v>
      </c>
      <c r="CF395" s="72">
        <v>35</v>
      </c>
      <c r="CG395" s="72">
        <v>21</v>
      </c>
      <c r="CH395" s="72">
        <v>34</v>
      </c>
      <c r="CI395" s="72">
        <v>18</v>
      </c>
      <c r="CJ395" s="72">
        <v>17</v>
      </c>
      <c r="CK395" s="72">
        <v>14</v>
      </c>
      <c r="CL395" s="72">
        <v>20</v>
      </c>
      <c r="CM395" s="72">
        <v>32</v>
      </c>
      <c r="CN395" s="74">
        <v>3.35114</v>
      </c>
      <c r="DO395" s="10"/>
      <c r="EA395"/>
    </row>
    <row r="396" spans="1:131" ht="15.75" x14ac:dyDescent="0.2">
      <c r="A396" s="67" t="s">
        <v>37</v>
      </c>
      <c r="B396" s="68" t="s">
        <v>14</v>
      </c>
      <c r="C396" s="67">
        <v>265</v>
      </c>
      <c r="D396" s="74">
        <v>11.991199999999999</v>
      </c>
      <c r="E396" s="74">
        <v>0</v>
      </c>
      <c r="F396" s="72">
        <f>VLOOKUP(B396,遗传信息!$B:$F,5,FALSE)</f>
        <v>1</v>
      </c>
      <c r="G396" s="67">
        <v>25</v>
      </c>
      <c r="H396" s="67">
        <v>7.2</v>
      </c>
      <c r="I396" s="67">
        <v>6</v>
      </c>
      <c r="J396" s="72">
        <v>1507</v>
      </c>
      <c r="K396" s="72">
        <v>56.07</v>
      </c>
      <c r="L396" s="72">
        <v>107</v>
      </c>
      <c r="M396" s="72">
        <v>98</v>
      </c>
      <c r="N396" s="72">
        <v>115</v>
      </c>
      <c r="O396" s="72">
        <v>58</v>
      </c>
      <c r="P396" s="72">
        <v>85</v>
      </c>
      <c r="Q396" s="72">
        <v>86</v>
      </c>
      <c r="R396" s="72">
        <v>107</v>
      </c>
      <c r="S396" s="72">
        <v>75</v>
      </c>
      <c r="T396" s="72">
        <v>118</v>
      </c>
      <c r="U396" s="72">
        <v>106</v>
      </c>
      <c r="V396" s="72">
        <v>147</v>
      </c>
      <c r="W396" s="72">
        <v>106</v>
      </c>
      <c r="X396" s="72">
        <v>67</v>
      </c>
      <c r="Y396" s="72">
        <v>64</v>
      </c>
      <c r="Z396" s="72">
        <v>108</v>
      </c>
      <c r="AA396" s="72">
        <v>59</v>
      </c>
      <c r="AB396" s="72">
        <v>20</v>
      </c>
      <c r="AC396" s="72">
        <v>32</v>
      </c>
      <c r="AD396" s="72">
        <v>35</v>
      </c>
      <c r="AE396" s="72">
        <v>20</v>
      </c>
      <c r="AF396" s="72">
        <v>27</v>
      </c>
      <c r="AG396" s="72">
        <v>25</v>
      </c>
      <c r="AH396" s="72">
        <v>28</v>
      </c>
      <c r="AI396" s="72">
        <v>18</v>
      </c>
      <c r="AJ396" s="72">
        <v>23</v>
      </c>
      <c r="AK396" s="72">
        <v>32</v>
      </c>
      <c r="AL396" s="72">
        <v>34</v>
      </c>
      <c r="AM396" s="72">
        <v>26</v>
      </c>
      <c r="AN396" s="72">
        <v>9</v>
      </c>
      <c r="AO396" s="72">
        <v>15</v>
      </c>
      <c r="AP396" s="72">
        <v>23</v>
      </c>
      <c r="AQ396" s="72">
        <v>11</v>
      </c>
      <c r="AR396" s="72">
        <v>24</v>
      </c>
      <c r="AS396" s="72">
        <v>22</v>
      </c>
      <c r="AT396" s="72">
        <v>26</v>
      </c>
      <c r="AU396" s="72">
        <v>13</v>
      </c>
      <c r="AV396" s="72">
        <v>16</v>
      </c>
      <c r="AW396" s="72">
        <v>20</v>
      </c>
      <c r="AX396" s="72">
        <v>29</v>
      </c>
      <c r="AY396" s="72">
        <v>21</v>
      </c>
      <c r="AZ396" s="72">
        <v>20</v>
      </c>
      <c r="BA396" s="72">
        <v>26</v>
      </c>
      <c r="BB396" s="72">
        <v>36</v>
      </c>
      <c r="BC396" s="72">
        <v>25</v>
      </c>
      <c r="BD396" s="72">
        <v>15</v>
      </c>
      <c r="BE396" s="72">
        <v>16</v>
      </c>
      <c r="BF396" s="72">
        <v>27</v>
      </c>
      <c r="BG396" s="72">
        <v>17</v>
      </c>
      <c r="BH396" s="72">
        <v>36</v>
      </c>
      <c r="BI396" s="72">
        <v>27</v>
      </c>
      <c r="BJ396" s="72">
        <v>33</v>
      </c>
      <c r="BK396" s="72">
        <v>22</v>
      </c>
      <c r="BL396" s="72">
        <v>29</v>
      </c>
      <c r="BM396" s="72">
        <v>25</v>
      </c>
      <c r="BN396" s="72">
        <v>29</v>
      </c>
      <c r="BO396" s="72">
        <v>22</v>
      </c>
      <c r="BP396" s="72">
        <v>40</v>
      </c>
      <c r="BQ396" s="72">
        <v>27</v>
      </c>
      <c r="BR396" s="72">
        <v>43</v>
      </c>
      <c r="BS396" s="72">
        <v>37</v>
      </c>
      <c r="BT396" s="72">
        <v>26</v>
      </c>
      <c r="BU396" s="72">
        <v>19</v>
      </c>
      <c r="BV396" s="72">
        <v>38</v>
      </c>
      <c r="BW396" s="72">
        <v>23</v>
      </c>
      <c r="BX396" s="72">
        <v>27</v>
      </c>
      <c r="BY396" s="72">
        <v>17</v>
      </c>
      <c r="BZ396" s="72">
        <v>20</v>
      </c>
      <c r="CA396" s="72">
        <v>3</v>
      </c>
      <c r="CB396" s="72">
        <v>13</v>
      </c>
      <c r="CC396" s="72">
        <v>20</v>
      </c>
      <c r="CD396" s="72">
        <v>21</v>
      </c>
      <c r="CE396" s="72">
        <v>14</v>
      </c>
      <c r="CF396" s="72">
        <v>35</v>
      </c>
      <c r="CG396" s="72">
        <v>21</v>
      </c>
      <c r="CH396" s="72">
        <v>34</v>
      </c>
      <c r="CI396" s="72">
        <v>18</v>
      </c>
      <c r="CJ396" s="72">
        <v>17</v>
      </c>
      <c r="CK396" s="72">
        <v>14</v>
      </c>
      <c r="CL396" s="72">
        <v>20</v>
      </c>
      <c r="CM396" s="72">
        <v>32</v>
      </c>
      <c r="CN396" s="74">
        <v>5.2666199999999996</v>
      </c>
      <c r="DO396" s="10"/>
      <c r="EA396"/>
    </row>
    <row r="397" spans="1:131" ht="15.75" x14ac:dyDescent="0.2">
      <c r="A397" s="67" t="s">
        <v>37</v>
      </c>
      <c r="B397" s="68" t="s">
        <v>14</v>
      </c>
      <c r="C397" s="67">
        <v>254</v>
      </c>
      <c r="D397" s="74">
        <v>2.9755400000000001</v>
      </c>
      <c r="E397" s="74">
        <v>0</v>
      </c>
      <c r="F397" s="72">
        <f>VLOOKUP(B397,遗传信息!$B:$F,5,FALSE)</f>
        <v>1</v>
      </c>
      <c r="G397" s="67">
        <v>25</v>
      </c>
      <c r="H397" s="67">
        <v>7.2</v>
      </c>
      <c r="I397" s="67">
        <v>6</v>
      </c>
      <c r="J397" s="72">
        <v>1507</v>
      </c>
      <c r="K397" s="72">
        <v>56.07</v>
      </c>
      <c r="L397" s="72">
        <v>107</v>
      </c>
      <c r="M397" s="72">
        <v>98</v>
      </c>
      <c r="N397" s="72">
        <v>115</v>
      </c>
      <c r="O397" s="72">
        <v>58</v>
      </c>
      <c r="P397" s="72">
        <v>85</v>
      </c>
      <c r="Q397" s="72">
        <v>86</v>
      </c>
      <c r="R397" s="72">
        <v>107</v>
      </c>
      <c r="S397" s="72">
        <v>75</v>
      </c>
      <c r="T397" s="72">
        <v>118</v>
      </c>
      <c r="U397" s="72">
        <v>106</v>
      </c>
      <c r="V397" s="72">
        <v>147</v>
      </c>
      <c r="W397" s="72">
        <v>106</v>
      </c>
      <c r="X397" s="72">
        <v>67</v>
      </c>
      <c r="Y397" s="72">
        <v>64</v>
      </c>
      <c r="Z397" s="72">
        <v>108</v>
      </c>
      <c r="AA397" s="72">
        <v>59</v>
      </c>
      <c r="AB397" s="72">
        <v>20</v>
      </c>
      <c r="AC397" s="72">
        <v>32</v>
      </c>
      <c r="AD397" s="72">
        <v>35</v>
      </c>
      <c r="AE397" s="72">
        <v>20</v>
      </c>
      <c r="AF397" s="72">
        <v>27</v>
      </c>
      <c r="AG397" s="72">
        <v>25</v>
      </c>
      <c r="AH397" s="72">
        <v>28</v>
      </c>
      <c r="AI397" s="72">
        <v>18</v>
      </c>
      <c r="AJ397" s="72">
        <v>23</v>
      </c>
      <c r="AK397" s="72">
        <v>32</v>
      </c>
      <c r="AL397" s="72">
        <v>34</v>
      </c>
      <c r="AM397" s="72">
        <v>26</v>
      </c>
      <c r="AN397" s="72">
        <v>9</v>
      </c>
      <c r="AO397" s="72">
        <v>15</v>
      </c>
      <c r="AP397" s="72">
        <v>23</v>
      </c>
      <c r="AQ397" s="72">
        <v>11</v>
      </c>
      <c r="AR397" s="72">
        <v>24</v>
      </c>
      <c r="AS397" s="72">
        <v>22</v>
      </c>
      <c r="AT397" s="72">
        <v>26</v>
      </c>
      <c r="AU397" s="72">
        <v>13</v>
      </c>
      <c r="AV397" s="72">
        <v>16</v>
      </c>
      <c r="AW397" s="72">
        <v>20</v>
      </c>
      <c r="AX397" s="72">
        <v>29</v>
      </c>
      <c r="AY397" s="72">
        <v>21</v>
      </c>
      <c r="AZ397" s="72">
        <v>20</v>
      </c>
      <c r="BA397" s="72">
        <v>26</v>
      </c>
      <c r="BB397" s="72">
        <v>36</v>
      </c>
      <c r="BC397" s="72">
        <v>25</v>
      </c>
      <c r="BD397" s="72">
        <v>15</v>
      </c>
      <c r="BE397" s="72">
        <v>16</v>
      </c>
      <c r="BF397" s="72">
        <v>27</v>
      </c>
      <c r="BG397" s="72">
        <v>17</v>
      </c>
      <c r="BH397" s="72">
        <v>36</v>
      </c>
      <c r="BI397" s="72">
        <v>27</v>
      </c>
      <c r="BJ397" s="72">
        <v>33</v>
      </c>
      <c r="BK397" s="72">
        <v>22</v>
      </c>
      <c r="BL397" s="72">
        <v>29</v>
      </c>
      <c r="BM397" s="72">
        <v>25</v>
      </c>
      <c r="BN397" s="72">
        <v>29</v>
      </c>
      <c r="BO397" s="72">
        <v>22</v>
      </c>
      <c r="BP397" s="72">
        <v>40</v>
      </c>
      <c r="BQ397" s="72">
        <v>27</v>
      </c>
      <c r="BR397" s="72">
        <v>43</v>
      </c>
      <c r="BS397" s="72">
        <v>37</v>
      </c>
      <c r="BT397" s="72">
        <v>26</v>
      </c>
      <c r="BU397" s="72">
        <v>19</v>
      </c>
      <c r="BV397" s="72">
        <v>38</v>
      </c>
      <c r="BW397" s="72">
        <v>23</v>
      </c>
      <c r="BX397" s="72">
        <v>27</v>
      </c>
      <c r="BY397" s="72">
        <v>17</v>
      </c>
      <c r="BZ397" s="72">
        <v>20</v>
      </c>
      <c r="CA397" s="72">
        <v>3</v>
      </c>
      <c r="CB397" s="72">
        <v>13</v>
      </c>
      <c r="CC397" s="72">
        <v>20</v>
      </c>
      <c r="CD397" s="72">
        <v>21</v>
      </c>
      <c r="CE397" s="72">
        <v>14</v>
      </c>
      <c r="CF397" s="72">
        <v>35</v>
      </c>
      <c r="CG397" s="72">
        <v>21</v>
      </c>
      <c r="CH397" s="72">
        <v>34</v>
      </c>
      <c r="CI397" s="72">
        <v>18</v>
      </c>
      <c r="CJ397" s="72">
        <v>17</v>
      </c>
      <c r="CK397" s="72">
        <v>14</v>
      </c>
      <c r="CL397" s="72">
        <v>20</v>
      </c>
      <c r="CM397" s="72">
        <v>32</v>
      </c>
      <c r="CN397" s="74">
        <v>0.36877799999999999</v>
      </c>
      <c r="DO397" s="10"/>
      <c r="EA397"/>
    </row>
    <row r="398" spans="1:131" ht="15.75" x14ac:dyDescent="0.2">
      <c r="A398" s="67" t="s">
        <v>37</v>
      </c>
      <c r="B398" s="68" t="s">
        <v>14</v>
      </c>
      <c r="C398" s="67">
        <v>254</v>
      </c>
      <c r="D398" s="74">
        <v>5.9863</v>
      </c>
      <c r="E398" s="74">
        <v>0</v>
      </c>
      <c r="F398" s="72">
        <f>VLOOKUP(B398,遗传信息!$B:$F,5,FALSE)</f>
        <v>1</v>
      </c>
      <c r="G398" s="67">
        <v>25</v>
      </c>
      <c r="H398" s="67">
        <v>7.2</v>
      </c>
      <c r="I398" s="67">
        <v>6</v>
      </c>
      <c r="J398" s="72">
        <v>1507</v>
      </c>
      <c r="K398" s="72">
        <v>56.07</v>
      </c>
      <c r="L398" s="72">
        <v>107</v>
      </c>
      <c r="M398" s="72">
        <v>98</v>
      </c>
      <c r="N398" s="72">
        <v>115</v>
      </c>
      <c r="O398" s="72">
        <v>58</v>
      </c>
      <c r="P398" s="72">
        <v>85</v>
      </c>
      <c r="Q398" s="72">
        <v>86</v>
      </c>
      <c r="R398" s="72">
        <v>107</v>
      </c>
      <c r="S398" s="72">
        <v>75</v>
      </c>
      <c r="T398" s="72">
        <v>118</v>
      </c>
      <c r="U398" s="72">
        <v>106</v>
      </c>
      <c r="V398" s="72">
        <v>147</v>
      </c>
      <c r="W398" s="72">
        <v>106</v>
      </c>
      <c r="X398" s="72">
        <v>67</v>
      </c>
      <c r="Y398" s="72">
        <v>64</v>
      </c>
      <c r="Z398" s="72">
        <v>108</v>
      </c>
      <c r="AA398" s="72">
        <v>59</v>
      </c>
      <c r="AB398" s="72">
        <v>20</v>
      </c>
      <c r="AC398" s="72">
        <v>32</v>
      </c>
      <c r="AD398" s="72">
        <v>35</v>
      </c>
      <c r="AE398" s="72">
        <v>20</v>
      </c>
      <c r="AF398" s="72">
        <v>27</v>
      </c>
      <c r="AG398" s="72">
        <v>25</v>
      </c>
      <c r="AH398" s="72">
        <v>28</v>
      </c>
      <c r="AI398" s="72">
        <v>18</v>
      </c>
      <c r="AJ398" s="72">
        <v>23</v>
      </c>
      <c r="AK398" s="72">
        <v>32</v>
      </c>
      <c r="AL398" s="72">
        <v>34</v>
      </c>
      <c r="AM398" s="72">
        <v>26</v>
      </c>
      <c r="AN398" s="72">
        <v>9</v>
      </c>
      <c r="AO398" s="72">
        <v>15</v>
      </c>
      <c r="AP398" s="72">
        <v>23</v>
      </c>
      <c r="AQ398" s="72">
        <v>11</v>
      </c>
      <c r="AR398" s="72">
        <v>24</v>
      </c>
      <c r="AS398" s="72">
        <v>22</v>
      </c>
      <c r="AT398" s="72">
        <v>26</v>
      </c>
      <c r="AU398" s="72">
        <v>13</v>
      </c>
      <c r="AV398" s="72">
        <v>16</v>
      </c>
      <c r="AW398" s="72">
        <v>20</v>
      </c>
      <c r="AX398" s="72">
        <v>29</v>
      </c>
      <c r="AY398" s="72">
        <v>21</v>
      </c>
      <c r="AZ398" s="72">
        <v>20</v>
      </c>
      <c r="BA398" s="72">
        <v>26</v>
      </c>
      <c r="BB398" s="72">
        <v>36</v>
      </c>
      <c r="BC398" s="72">
        <v>25</v>
      </c>
      <c r="BD398" s="72">
        <v>15</v>
      </c>
      <c r="BE398" s="72">
        <v>16</v>
      </c>
      <c r="BF398" s="72">
        <v>27</v>
      </c>
      <c r="BG398" s="72">
        <v>17</v>
      </c>
      <c r="BH398" s="72">
        <v>36</v>
      </c>
      <c r="BI398" s="72">
        <v>27</v>
      </c>
      <c r="BJ398" s="72">
        <v>33</v>
      </c>
      <c r="BK398" s="72">
        <v>22</v>
      </c>
      <c r="BL398" s="72">
        <v>29</v>
      </c>
      <c r="BM398" s="72">
        <v>25</v>
      </c>
      <c r="BN398" s="72">
        <v>29</v>
      </c>
      <c r="BO398" s="72">
        <v>22</v>
      </c>
      <c r="BP398" s="72">
        <v>40</v>
      </c>
      <c r="BQ398" s="72">
        <v>27</v>
      </c>
      <c r="BR398" s="72">
        <v>43</v>
      </c>
      <c r="BS398" s="72">
        <v>37</v>
      </c>
      <c r="BT398" s="72">
        <v>26</v>
      </c>
      <c r="BU398" s="72">
        <v>19</v>
      </c>
      <c r="BV398" s="72">
        <v>38</v>
      </c>
      <c r="BW398" s="72">
        <v>23</v>
      </c>
      <c r="BX398" s="72">
        <v>27</v>
      </c>
      <c r="BY398" s="72">
        <v>17</v>
      </c>
      <c r="BZ398" s="72">
        <v>20</v>
      </c>
      <c r="CA398" s="72">
        <v>3</v>
      </c>
      <c r="CB398" s="72">
        <v>13</v>
      </c>
      <c r="CC398" s="72">
        <v>20</v>
      </c>
      <c r="CD398" s="72">
        <v>21</v>
      </c>
      <c r="CE398" s="72">
        <v>14</v>
      </c>
      <c r="CF398" s="72">
        <v>35</v>
      </c>
      <c r="CG398" s="72">
        <v>21</v>
      </c>
      <c r="CH398" s="72">
        <v>34</v>
      </c>
      <c r="CI398" s="72">
        <v>18</v>
      </c>
      <c r="CJ398" s="72">
        <v>17</v>
      </c>
      <c r="CK398" s="72">
        <v>14</v>
      </c>
      <c r="CL398" s="72">
        <v>20</v>
      </c>
      <c r="CM398" s="72">
        <v>32</v>
      </c>
      <c r="CN398" s="74">
        <v>0.83982100000000004</v>
      </c>
      <c r="DO398" s="10"/>
      <c r="EA398"/>
    </row>
    <row r="399" spans="1:131" ht="15.75" x14ac:dyDescent="0.2">
      <c r="A399" s="67" t="s">
        <v>37</v>
      </c>
      <c r="B399" s="68" t="s">
        <v>14</v>
      </c>
      <c r="C399" s="67">
        <v>254</v>
      </c>
      <c r="D399" s="74">
        <v>8.9970599999999994</v>
      </c>
      <c r="E399" s="74">
        <v>0</v>
      </c>
      <c r="F399" s="72">
        <f>VLOOKUP(B399,遗传信息!$B:$F,5,FALSE)</f>
        <v>1</v>
      </c>
      <c r="G399" s="67">
        <v>25</v>
      </c>
      <c r="H399" s="67">
        <v>7.2</v>
      </c>
      <c r="I399" s="67">
        <v>6</v>
      </c>
      <c r="J399" s="72">
        <v>1507</v>
      </c>
      <c r="K399" s="72">
        <v>56.07</v>
      </c>
      <c r="L399" s="72">
        <v>107</v>
      </c>
      <c r="M399" s="72">
        <v>98</v>
      </c>
      <c r="N399" s="72">
        <v>115</v>
      </c>
      <c r="O399" s="72">
        <v>58</v>
      </c>
      <c r="P399" s="72">
        <v>85</v>
      </c>
      <c r="Q399" s="72">
        <v>86</v>
      </c>
      <c r="R399" s="72">
        <v>107</v>
      </c>
      <c r="S399" s="72">
        <v>75</v>
      </c>
      <c r="T399" s="72">
        <v>118</v>
      </c>
      <c r="U399" s="72">
        <v>106</v>
      </c>
      <c r="V399" s="72">
        <v>147</v>
      </c>
      <c r="W399" s="72">
        <v>106</v>
      </c>
      <c r="X399" s="72">
        <v>67</v>
      </c>
      <c r="Y399" s="72">
        <v>64</v>
      </c>
      <c r="Z399" s="72">
        <v>108</v>
      </c>
      <c r="AA399" s="72">
        <v>59</v>
      </c>
      <c r="AB399" s="72">
        <v>20</v>
      </c>
      <c r="AC399" s="72">
        <v>32</v>
      </c>
      <c r="AD399" s="72">
        <v>35</v>
      </c>
      <c r="AE399" s="72">
        <v>20</v>
      </c>
      <c r="AF399" s="72">
        <v>27</v>
      </c>
      <c r="AG399" s="72">
        <v>25</v>
      </c>
      <c r="AH399" s="72">
        <v>28</v>
      </c>
      <c r="AI399" s="72">
        <v>18</v>
      </c>
      <c r="AJ399" s="72">
        <v>23</v>
      </c>
      <c r="AK399" s="72">
        <v>32</v>
      </c>
      <c r="AL399" s="72">
        <v>34</v>
      </c>
      <c r="AM399" s="72">
        <v>26</v>
      </c>
      <c r="AN399" s="72">
        <v>9</v>
      </c>
      <c r="AO399" s="72">
        <v>15</v>
      </c>
      <c r="AP399" s="72">
        <v>23</v>
      </c>
      <c r="AQ399" s="72">
        <v>11</v>
      </c>
      <c r="AR399" s="72">
        <v>24</v>
      </c>
      <c r="AS399" s="72">
        <v>22</v>
      </c>
      <c r="AT399" s="72">
        <v>26</v>
      </c>
      <c r="AU399" s="72">
        <v>13</v>
      </c>
      <c r="AV399" s="72">
        <v>16</v>
      </c>
      <c r="AW399" s="72">
        <v>20</v>
      </c>
      <c r="AX399" s="72">
        <v>29</v>
      </c>
      <c r="AY399" s="72">
        <v>21</v>
      </c>
      <c r="AZ399" s="72">
        <v>20</v>
      </c>
      <c r="BA399" s="72">
        <v>26</v>
      </c>
      <c r="BB399" s="72">
        <v>36</v>
      </c>
      <c r="BC399" s="72">
        <v>25</v>
      </c>
      <c r="BD399" s="72">
        <v>15</v>
      </c>
      <c r="BE399" s="72">
        <v>16</v>
      </c>
      <c r="BF399" s="72">
        <v>27</v>
      </c>
      <c r="BG399" s="72">
        <v>17</v>
      </c>
      <c r="BH399" s="72">
        <v>36</v>
      </c>
      <c r="BI399" s="72">
        <v>27</v>
      </c>
      <c r="BJ399" s="72">
        <v>33</v>
      </c>
      <c r="BK399" s="72">
        <v>22</v>
      </c>
      <c r="BL399" s="72">
        <v>29</v>
      </c>
      <c r="BM399" s="72">
        <v>25</v>
      </c>
      <c r="BN399" s="72">
        <v>29</v>
      </c>
      <c r="BO399" s="72">
        <v>22</v>
      </c>
      <c r="BP399" s="72">
        <v>40</v>
      </c>
      <c r="BQ399" s="72">
        <v>27</v>
      </c>
      <c r="BR399" s="72">
        <v>43</v>
      </c>
      <c r="BS399" s="72">
        <v>37</v>
      </c>
      <c r="BT399" s="72">
        <v>26</v>
      </c>
      <c r="BU399" s="72">
        <v>19</v>
      </c>
      <c r="BV399" s="72">
        <v>38</v>
      </c>
      <c r="BW399" s="72">
        <v>23</v>
      </c>
      <c r="BX399" s="72">
        <v>27</v>
      </c>
      <c r="BY399" s="72">
        <v>17</v>
      </c>
      <c r="BZ399" s="72">
        <v>20</v>
      </c>
      <c r="CA399" s="72">
        <v>3</v>
      </c>
      <c r="CB399" s="72">
        <v>13</v>
      </c>
      <c r="CC399" s="72">
        <v>20</v>
      </c>
      <c r="CD399" s="72">
        <v>21</v>
      </c>
      <c r="CE399" s="72">
        <v>14</v>
      </c>
      <c r="CF399" s="72">
        <v>35</v>
      </c>
      <c r="CG399" s="72">
        <v>21</v>
      </c>
      <c r="CH399" s="72">
        <v>34</v>
      </c>
      <c r="CI399" s="72">
        <v>18</v>
      </c>
      <c r="CJ399" s="72">
        <v>17</v>
      </c>
      <c r="CK399" s="72">
        <v>14</v>
      </c>
      <c r="CL399" s="72">
        <v>20</v>
      </c>
      <c r="CM399" s="72">
        <v>32</v>
      </c>
      <c r="CN399" s="74">
        <v>1.9337800000000001</v>
      </c>
      <c r="DO399" s="10"/>
      <c r="EA399"/>
    </row>
    <row r="400" spans="1:131" ht="15.75" x14ac:dyDescent="0.2">
      <c r="A400" s="67" t="s">
        <v>37</v>
      </c>
      <c r="B400" s="68" t="s">
        <v>14</v>
      </c>
      <c r="C400" s="67">
        <v>254</v>
      </c>
      <c r="D400" s="74">
        <v>11.974600000000001</v>
      </c>
      <c r="E400" s="74">
        <v>0</v>
      </c>
      <c r="F400" s="72">
        <f>VLOOKUP(B400,遗传信息!$B:$F,5,FALSE)</f>
        <v>1</v>
      </c>
      <c r="G400" s="67">
        <v>25</v>
      </c>
      <c r="H400" s="67">
        <v>7.2</v>
      </c>
      <c r="I400" s="67">
        <v>6</v>
      </c>
      <c r="J400" s="72">
        <v>1507</v>
      </c>
      <c r="K400" s="72">
        <v>56.07</v>
      </c>
      <c r="L400" s="72">
        <v>107</v>
      </c>
      <c r="M400" s="72">
        <v>98</v>
      </c>
      <c r="N400" s="72">
        <v>115</v>
      </c>
      <c r="O400" s="72">
        <v>58</v>
      </c>
      <c r="P400" s="72">
        <v>85</v>
      </c>
      <c r="Q400" s="72">
        <v>86</v>
      </c>
      <c r="R400" s="72">
        <v>107</v>
      </c>
      <c r="S400" s="72">
        <v>75</v>
      </c>
      <c r="T400" s="72">
        <v>118</v>
      </c>
      <c r="U400" s="72">
        <v>106</v>
      </c>
      <c r="V400" s="72">
        <v>147</v>
      </c>
      <c r="W400" s="72">
        <v>106</v>
      </c>
      <c r="X400" s="72">
        <v>67</v>
      </c>
      <c r="Y400" s="72">
        <v>64</v>
      </c>
      <c r="Z400" s="72">
        <v>108</v>
      </c>
      <c r="AA400" s="72">
        <v>59</v>
      </c>
      <c r="AB400" s="72">
        <v>20</v>
      </c>
      <c r="AC400" s="72">
        <v>32</v>
      </c>
      <c r="AD400" s="72">
        <v>35</v>
      </c>
      <c r="AE400" s="72">
        <v>20</v>
      </c>
      <c r="AF400" s="72">
        <v>27</v>
      </c>
      <c r="AG400" s="72">
        <v>25</v>
      </c>
      <c r="AH400" s="72">
        <v>28</v>
      </c>
      <c r="AI400" s="72">
        <v>18</v>
      </c>
      <c r="AJ400" s="72">
        <v>23</v>
      </c>
      <c r="AK400" s="72">
        <v>32</v>
      </c>
      <c r="AL400" s="72">
        <v>34</v>
      </c>
      <c r="AM400" s="72">
        <v>26</v>
      </c>
      <c r="AN400" s="72">
        <v>9</v>
      </c>
      <c r="AO400" s="72">
        <v>15</v>
      </c>
      <c r="AP400" s="72">
        <v>23</v>
      </c>
      <c r="AQ400" s="72">
        <v>11</v>
      </c>
      <c r="AR400" s="72">
        <v>24</v>
      </c>
      <c r="AS400" s="72">
        <v>22</v>
      </c>
      <c r="AT400" s="72">
        <v>26</v>
      </c>
      <c r="AU400" s="72">
        <v>13</v>
      </c>
      <c r="AV400" s="72">
        <v>16</v>
      </c>
      <c r="AW400" s="72">
        <v>20</v>
      </c>
      <c r="AX400" s="72">
        <v>29</v>
      </c>
      <c r="AY400" s="72">
        <v>21</v>
      </c>
      <c r="AZ400" s="72">
        <v>20</v>
      </c>
      <c r="BA400" s="72">
        <v>26</v>
      </c>
      <c r="BB400" s="72">
        <v>36</v>
      </c>
      <c r="BC400" s="72">
        <v>25</v>
      </c>
      <c r="BD400" s="72">
        <v>15</v>
      </c>
      <c r="BE400" s="72">
        <v>16</v>
      </c>
      <c r="BF400" s="72">
        <v>27</v>
      </c>
      <c r="BG400" s="72">
        <v>17</v>
      </c>
      <c r="BH400" s="72">
        <v>36</v>
      </c>
      <c r="BI400" s="72">
        <v>27</v>
      </c>
      <c r="BJ400" s="72">
        <v>33</v>
      </c>
      <c r="BK400" s="72">
        <v>22</v>
      </c>
      <c r="BL400" s="72">
        <v>29</v>
      </c>
      <c r="BM400" s="72">
        <v>25</v>
      </c>
      <c r="BN400" s="72">
        <v>29</v>
      </c>
      <c r="BO400" s="72">
        <v>22</v>
      </c>
      <c r="BP400" s="72">
        <v>40</v>
      </c>
      <c r="BQ400" s="72">
        <v>27</v>
      </c>
      <c r="BR400" s="72">
        <v>43</v>
      </c>
      <c r="BS400" s="72">
        <v>37</v>
      </c>
      <c r="BT400" s="72">
        <v>26</v>
      </c>
      <c r="BU400" s="72">
        <v>19</v>
      </c>
      <c r="BV400" s="72">
        <v>38</v>
      </c>
      <c r="BW400" s="72">
        <v>23</v>
      </c>
      <c r="BX400" s="72">
        <v>27</v>
      </c>
      <c r="BY400" s="72">
        <v>17</v>
      </c>
      <c r="BZ400" s="72">
        <v>20</v>
      </c>
      <c r="CA400" s="72">
        <v>3</v>
      </c>
      <c r="CB400" s="72">
        <v>13</v>
      </c>
      <c r="CC400" s="72">
        <v>20</v>
      </c>
      <c r="CD400" s="72">
        <v>21</v>
      </c>
      <c r="CE400" s="72">
        <v>14</v>
      </c>
      <c r="CF400" s="72">
        <v>35</v>
      </c>
      <c r="CG400" s="72">
        <v>21</v>
      </c>
      <c r="CH400" s="72">
        <v>34</v>
      </c>
      <c r="CI400" s="72">
        <v>18</v>
      </c>
      <c r="CJ400" s="72">
        <v>17</v>
      </c>
      <c r="CK400" s="72">
        <v>14</v>
      </c>
      <c r="CL400" s="72">
        <v>20</v>
      </c>
      <c r="CM400" s="72">
        <v>32</v>
      </c>
      <c r="CN400" s="74">
        <v>3.2173099999999999</v>
      </c>
      <c r="DO400" s="10"/>
      <c r="EA400"/>
    </row>
    <row r="407" spans="8:9" x14ac:dyDescent="0.2">
      <c r="H407" s="9"/>
    </row>
    <row r="408" spans="8:9" x14ac:dyDescent="0.2">
      <c r="H408" s="9"/>
      <c r="I408" s="9"/>
    </row>
    <row r="409" spans="8:9" x14ac:dyDescent="0.2">
      <c r="H409" s="9"/>
      <c r="I409" s="9"/>
    </row>
    <row r="410" spans="8:9" x14ac:dyDescent="0.2">
      <c r="H410" s="9"/>
      <c r="I410" s="9"/>
    </row>
    <row r="411" spans="8:9" x14ac:dyDescent="0.2">
      <c r="H411" s="9"/>
    </row>
  </sheetData>
  <autoFilter ref="A1:EA400" xr:uid="{00000000-0001-0000-0000-000000000000}">
    <filterColumn colId="4">
      <filters>
        <filter val="0"/>
        <filter val="0.00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B58D9-4EE9-478A-8C32-2C8D6E0AB5FA}">
  <dimension ref="A1:CN341"/>
  <sheetViews>
    <sheetView topLeftCell="A10" zoomScale="85" zoomScaleNormal="85" workbookViewId="0">
      <selection activeCell="Q16" sqref="Q16"/>
    </sheetView>
  </sheetViews>
  <sheetFormatPr defaultRowHeight="14.25" x14ac:dyDescent="0.2"/>
  <cols>
    <col min="1" max="1" width="36.875" customWidth="1"/>
    <col min="2" max="2" width="11.625" bestFit="1" customWidth="1"/>
    <col min="3" max="3" width="9" style="9"/>
  </cols>
  <sheetData>
    <row r="1" spans="1:92" s="10" customFormat="1" ht="18" x14ac:dyDescent="0.3">
      <c r="A1" s="93" t="s">
        <v>77</v>
      </c>
      <c r="B1" s="92" t="s">
        <v>78</v>
      </c>
      <c r="C1" s="92" t="s">
        <v>185</v>
      </c>
      <c r="D1" s="92" t="s">
        <v>206</v>
      </c>
      <c r="E1" s="92" t="s">
        <v>203</v>
      </c>
      <c r="F1" s="92" t="s">
        <v>189</v>
      </c>
      <c r="G1" s="92" t="s">
        <v>186</v>
      </c>
      <c r="H1" s="92" t="s">
        <v>187</v>
      </c>
      <c r="I1" s="92" t="s">
        <v>204</v>
      </c>
      <c r="J1" s="92" t="s">
        <v>93</v>
      </c>
      <c r="K1" s="92" t="s">
        <v>205</v>
      </c>
      <c r="L1" s="92" t="s">
        <v>99</v>
      </c>
      <c r="M1" s="92" t="s">
        <v>100</v>
      </c>
      <c r="N1" s="92" t="s">
        <v>101</v>
      </c>
      <c r="O1" s="92" t="s">
        <v>103</v>
      </c>
      <c r="P1" s="92" t="s">
        <v>104</v>
      </c>
      <c r="Q1" s="92" t="s">
        <v>105</v>
      </c>
      <c r="R1" s="92" t="s">
        <v>106</v>
      </c>
      <c r="S1" s="92" t="s">
        <v>107</v>
      </c>
      <c r="T1" s="92" t="s">
        <v>108</v>
      </c>
      <c r="U1" s="92" t="s">
        <v>109</v>
      </c>
      <c r="V1" s="92" t="s">
        <v>110</v>
      </c>
      <c r="W1" s="92" t="s">
        <v>111</v>
      </c>
      <c r="X1" s="92" t="s">
        <v>112</v>
      </c>
      <c r="Y1" s="92" t="s">
        <v>113</v>
      </c>
      <c r="Z1" s="92" t="s">
        <v>114</v>
      </c>
      <c r="AA1" s="92" t="s">
        <v>115</v>
      </c>
      <c r="AB1" s="92" t="s">
        <v>117</v>
      </c>
      <c r="AC1" s="92" t="s">
        <v>118</v>
      </c>
      <c r="AD1" s="92" t="s">
        <v>119</v>
      </c>
      <c r="AE1" s="92" t="s">
        <v>120</v>
      </c>
      <c r="AF1" s="92" t="s">
        <v>121</v>
      </c>
      <c r="AG1" s="92" t="s">
        <v>122</v>
      </c>
      <c r="AH1" s="92" t="s">
        <v>123</v>
      </c>
      <c r="AI1" s="92" t="s">
        <v>124</v>
      </c>
      <c r="AJ1" s="92" t="s">
        <v>125</v>
      </c>
      <c r="AK1" s="92" t="s">
        <v>126</v>
      </c>
      <c r="AL1" s="92" t="s">
        <v>127</v>
      </c>
      <c r="AM1" s="92" t="s">
        <v>128</v>
      </c>
      <c r="AN1" s="92" t="s">
        <v>129</v>
      </c>
      <c r="AO1" s="92" t="s">
        <v>130</v>
      </c>
      <c r="AP1" s="92" t="s">
        <v>131</v>
      </c>
      <c r="AQ1" s="92" t="s">
        <v>132</v>
      </c>
      <c r="AR1" s="92" t="s">
        <v>133</v>
      </c>
      <c r="AS1" s="92" t="s">
        <v>134</v>
      </c>
      <c r="AT1" s="92" t="s">
        <v>135</v>
      </c>
      <c r="AU1" s="92" t="s">
        <v>136</v>
      </c>
      <c r="AV1" s="92" t="s">
        <v>137</v>
      </c>
      <c r="AW1" s="92" t="s">
        <v>138</v>
      </c>
      <c r="AX1" s="92" t="s">
        <v>139</v>
      </c>
      <c r="AY1" s="92" t="s">
        <v>140</v>
      </c>
      <c r="AZ1" s="92" t="s">
        <v>141</v>
      </c>
      <c r="BA1" s="92" t="s">
        <v>142</v>
      </c>
      <c r="BB1" s="92" t="s">
        <v>143</v>
      </c>
      <c r="BC1" s="92" t="s">
        <v>144</v>
      </c>
      <c r="BD1" s="92" t="s">
        <v>145</v>
      </c>
      <c r="BE1" s="92" t="s">
        <v>146</v>
      </c>
      <c r="BF1" s="92" t="s">
        <v>147</v>
      </c>
      <c r="BG1" s="92" t="s">
        <v>148</v>
      </c>
      <c r="BH1" s="92" t="s">
        <v>149</v>
      </c>
      <c r="BI1" s="92" t="s">
        <v>150</v>
      </c>
      <c r="BJ1" s="92" t="s">
        <v>151</v>
      </c>
      <c r="BK1" s="92" t="s">
        <v>152</v>
      </c>
      <c r="BL1" s="92" t="s">
        <v>153</v>
      </c>
      <c r="BM1" s="92" t="s">
        <v>154</v>
      </c>
      <c r="BN1" s="92" t="s">
        <v>155</v>
      </c>
      <c r="BO1" s="92" t="s">
        <v>156</v>
      </c>
      <c r="BP1" s="92" t="s">
        <v>157</v>
      </c>
      <c r="BQ1" s="92" t="s">
        <v>158</v>
      </c>
      <c r="BR1" s="92" t="s">
        <v>159</v>
      </c>
      <c r="BS1" s="92" t="s">
        <v>160</v>
      </c>
      <c r="BT1" s="92" t="s">
        <v>161</v>
      </c>
      <c r="BU1" s="92" t="s">
        <v>162</v>
      </c>
      <c r="BV1" s="92" t="s">
        <v>163</v>
      </c>
      <c r="BW1" s="92" t="s">
        <v>164</v>
      </c>
      <c r="BX1" s="92" t="s">
        <v>165</v>
      </c>
      <c r="BY1" s="92" t="s">
        <v>166</v>
      </c>
      <c r="BZ1" s="92" t="s">
        <v>167</v>
      </c>
      <c r="CA1" s="92" t="s">
        <v>168</v>
      </c>
      <c r="CB1" s="92" t="s">
        <v>169</v>
      </c>
      <c r="CC1" s="92" t="s">
        <v>170</v>
      </c>
      <c r="CD1" s="92" t="s">
        <v>171</v>
      </c>
      <c r="CE1" s="92" t="s">
        <v>173</v>
      </c>
      <c r="CF1" s="92" t="s">
        <v>174</v>
      </c>
      <c r="CG1" s="92" t="s">
        <v>175</v>
      </c>
      <c r="CH1" s="92" t="s">
        <v>176</v>
      </c>
      <c r="CI1" s="92" t="s">
        <v>177</v>
      </c>
      <c r="CJ1" s="92" t="s">
        <v>178</v>
      </c>
      <c r="CK1" s="92" t="s">
        <v>179</v>
      </c>
      <c r="CL1" s="92" t="s">
        <v>180</v>
      </c>
      <c r="CM1" s="92" t="s">
        <v>181</v>
      </c>
      <c r="CN1" s="92" t="s">
        <v>79</v>
      </c>
    </row>
    <row r="2" spans="1:92" s="10" customFormat="1" x14ac:dyDescent="0.2">
      <c r="A2" s="92" t="s">
        <v>28</v>
      </c>
      <c r="B2" s="92" t="s">
        <v>29</v>
      </c>
      <c r="C2" s="92">
        <v>267</v>
      </c>
      <c r="D2" s="92">
        <v>8.7799999999999994</v>
      </c>
      <c r="E2" s="92">
        <v>0</v>
      </c>
      <c r="F2" s="92">
        <v>0</v>
      </c>
      <c r="G2" s="92">
        <v>25</v>
      </c>
      <c r="H2" s="92">
        <v>7</v>
      </c>
      <c r="I2" s="92">
        <v>6</v>
      </c>
      <c r="J2" s="92">
        <v>1452</v>
      </c>
      <c r="K2" s="92">
        <v>49.390000000000008</v>
      </c>
      <c r="L2" s="92">
        <v>105</v>
      </c>
      <c r="M2" s="92">
        <v>85</v>
      </c>
      <c r="N2" s="92">
        <v>109</v>
      </c>
      <c r="O2" s="92">
        <v>63</v>
      </c>
      <c r="P2" s="92">
        <v>80</v>
      </c>
      <c r="Q2" s="92">
        <v>78</v>
      </c>
      <c r="R2" s="92">
        <v>96</v>
      </c>
      <c r="S2" s="92">
        <v>75</v>
      </c>
      <c r="T2" s="92">
        <v>115</v>
      </c>
      <c r="U2" s="92">
        <v>106</v>
      </c>
      <c r="V2" s="92">
        <v>147</v>
      </c>
      <c r="W2" s="92">
        <v>93</v>
      </c>
      <c r="X2" s="92">
        <v>63</v>
      </c>
      <c r="Y2" s="92">
        <v>61</v>
      </c>
      <c r="Z2" s="92">
        <v>108</v>
      </c>
      <c r="AA2" s="92">
        <v>57</v>
      </c>
      <c r="AB2" s="92">
        <v>22</v>
      </c>
      <c r="AC2" s="92">
        <v>26</v>
      </c>
      <c r="AD2" s="92">
        <v>34</v>
      </c>
      <c r="AE2" s="92">
        <v>22</v>
      </c>
      <c r="AF2" s="92">
        <v>17</v>
      </c>
      <c r="AG2" s="92">
        <v>22</v>
      </c>
      <c r="AH2" s="92">
        <v>27</v>
      </c>
      <c r="AI2" s="92">
        <v>19</v>
      </c>
      <c r="AJ2" s="92">
        <v>28</v>
      </c>
      <c r="AK2" s="92">
        <v>25</v>
      </c>
      <c r="AL2" s="92">
        <v>30</v>
      </c>
      <c r="AM2" s="92">
        <v>25</v>
      </c>
      <c r="AN2" s="92">
        <v>13</v>
      </c>
      <c r="AO2" s="92">
        <v>13</v>
      </c>
      <c r="AP2" s="92">
        <v>27</v>
      </c>
      <c r="AQ2" s="92">
        <v>10</v>
      </c>
      <c r="AR2" s="92">
        <v>22</v>
      </c>
      <c r="AS2" s="92">
        <v>16</v>
      </c>
      <c r="AT2" s="92">
        <v>25</v>
      </c>
      <c r="AU2" s="92">
        <v>16</v>
      </c>
      <c r="AV2" s="92">
        <v>17</v>
      </c>
      <c r="AW2" s="92">
        <v>15</v>
      </c>
      <c r="AX2" s="92">
        <v>21</v>
      </c>
      <c r="AY2" s="92">
        <v>25</v>
      </c>
      <c r="AZ2" s="92">
        <v>18</v>
      </c>
      <c r="BA2" s="92">
        <v>21</v>
      </c>
      <c r="BB2" s="92">
        <v>35</v>
      </c>
      <c r="BC2" s="92">
        <v>22</v>
      </c>
      <c r="BD2" s="92">
        <v>11</v>
      </c>
      <c r="BE2" s="92">
        <v>16</v>
      </c>
      <c r="BF2" s="92">
        <v>28</v>
      </c>
      <c r="BG2" s="92">
        <v>20</v>
      </c>
      <c r="BH2" s="92">
        <v>36</v>
      </c>
      <c r="BI2" s="92">
        <v>23</v>
      </c>
      <c r="BJ2" s="92">
        <v>33</v>
      </c>
      <c r="BK2" s="92">
        <v>22</v>
      </c>
      <c r="BL2" s="92">
        <v>28</v>
      </c>
      <c r="BM2" s="92">
        <v>26</v>
      </c>
      <c r="BN2" s="92">
        <v>28</v>
      </c>
      <c r="BO2" s="92">
        <v>23</v>
      </c>
      <c r="BP2" s="92">
        <v>42</v>
      </c>
      <c r="BQ2" s="92">
        <v>30</v>
      </c>
      <c r="BR2" s="92">
        <v>46</v>
      </c>
      <c r="BS2" s="92">
        <v>29</v>
      </c>
      <c r="BT2" s="92">
        <v>23</v>
      </c>
      <c r="BU2" s="92">
        <v>22</v>
      </c>
      <c r="BV2" s="92">
        <v>30</v>
      </c>
      <c r="BW2" s="92">
        <v>18</v>
      </c>
      <c r="BX2" s="92">
        <v>25</v>
      </c>
      <c r="BY2" s="92">
        <v>19</v>
      </c>
      <c r="BZ2" s="92">
        <v>16</v>
      </c>
      <c r="CA2" s="92">
        <v>3</v>
      </c>
      <c r="CB2" s="92">
        <v>18</v>
      </c>
      <c r="CC2" s="92">
        <v>22</v>
      </c>
      <c r="CD2" s="92">
        <v>20</v>
      </c>
      <c r="CE2" s="92">
        <v>8</v>
      </c>
      <c r="CF2" s="92">
        <v>27</v>
      </c>
      <c r="CG2" s="92">
        <v>28</v>
      </c>
      <c r="CH2" s="92">
        <v>36</v>
      </c>
      <c r="CI2" s="92">
        <v>17</v>
      </c>
      <c r="CJ2" s="92">
        <v>15</v>
      </c>
      <c r="CK2" s="92">
        <v>10</v>
      </c>
      <c r="CL2" s="92">
        <v>23</v>
      </c>
      <c r="CM2" s="92">
        <v>26</v>
      </c>
      <c r="CN2" s="92">
        <v>3</v>
      </c>
    </row>
    <row r="3" spans="1:92" s="10" customFormat="1" x14ac:dyDescent="0.2">
      <c r="A3" s="92" t="s">
        <v>28</v>
      </c>
      <c r="B3" s="92" t="s">
        <v>29</v>
      </c>
      <c r="C3" s="92">
        <v>267</v>
      </c>
      <c r="D3" s="92">
        <v>11.52</v>
      </c>
      <c r="E3" s="92">
        <v>0</v>
      </c>
      <c r="F3" s="92">
        <v>0</v>
      </c>
      <c r="G3" s="92">
        <v>25</v>
      </c>
      <c r="H3" s="92">
        <v>7</v>
      </c>
      <c r="I3" s="92">
        <v>6</v>
      </c>
      <c r="J3" s="92">
        <v>1452</v>
      </c>
      <c r="K3" s="92">
        <v>49.390000000000008</v>
      </c>
      <c r="L3" s="92">
        <v>105</v>
      </c>
      <c r="M3" s="92">
        <v>85</v>
      </c>
      <c r="N3" s="92">
        <v>109</v>
      </c>
      <c r="O3" s="92">
        <v>63</v>
      </c>
      <c r="P3" s="92">
        <v>80</v>
      </c>
      <c r="Q3" s="92">
        <v>78</v>
      </c>
      <c r="R3" s="92">
        <v>96</v>
      </c>
      <c r="S3" s="92">
        <v>75</v>
      </c>
      <c r="T3" s="92">
        <v>115</v>
      </c>
      <c r="U3" s="92">
        <v>106</v>
      </c>
      <c r="V3" s="92">
        <v>147</v>
      </c>
      <c r="W3" s="92">
        <v>93</v>
      </c>
      <c r="X3" s="92">
        <v>63</v>
      </c>
      <c r="Y3" s="92">
        <v>61</v>
      </c>
      <c r="Z3" s="92">
        <v>108</v>
      </c>
      <c r="AA3" s="92">
        <v>57</v>
      </c>
      <c r="AB3" s="92">
        <v>22</v>
      </c>
      <c r="AC3" s="92">
        <v>26</v>
      </c>
      <c r="AD3" s="92">
        <v>34</v>
      </c>
      <c r="AE3" s="92">
        <v>22</v>
      </c>
      <c r="AF3" s="92">
        <v>17</v>
      </c>
      <c r="AG3" s="92">
        <v>22</v>
      </c>
      <c r="AH3" s="92">
        <v>27</v>
      </c>
      <c r="AI3" s="92">
        <v>19</v>
      </c>
      <c r="AJ3" s="92">
        <v>28</v>
      </c>
      <c r="AK3" s="92">
        <v>25</v>
      </c>
      <c r="AL3" s="92">
        <v>30</v>
      </c>
      <c r="AM3" s="92">
        <v>25</v>
      </c>
      <c r="AN3" s="92">
        <v>13</v>
      </c>
      <c r="AO3" s="92">
        <v>13</v>
      </c>
      <c r="AP3" s="92">
        <v>27</v>
      </c>
      <c r="AQ3" s="92">
        <v>10</v>
      </c>
      <c r="AR3" s="92">
        <v>22</v>
      </c>
      <c r="AS3" s="92">
        <v>16</v>
      </c>
      <c r="AT3" s="92">
        <v>25</v>
      </c>
      <c r="AU3" s="92">
        <v>16</v>
      </c>
      <c r="AV3" s="92">
        <v>17</v>
      </c>
      <c r="AW3" s="92">
        <v>15</v>
      </c>
      <c r="AX3" s="92">
        <v>21</v>
      </c>
      <c r="AY3" s="92">
        <v>25</v>
      </c>
      <c r="AZ3" s="92">
        <v>18</v>
      </c>
      <c r="BA3" s="92">
        <v>21</v>
      </c>
      <c r="BB3" s="92">
        <v>35</v>
      </c>
      <c r="BC3" s="92">
        <v>22</v>
      </c>
      <c r="BD3" s="92">
        <v>11</v>
      </c>
      <c r="BE3" s="92">
        <v>16</v>
      </c>
      <c r="BF3" s="92">
        <v>28</v>
      </c>
      <c r="BG3" s="92">
        <v>20</v>
      </c>
      <c r="BH3" s="92">
        <v>36</v>
      </c>
      <c r="BI3" s="92">
        <v>23</v>
      </c>
      <c r="BJ3" s="92">
        <v>33</v>
      </c>
      <c r="BK3" s="92">
        <v>22</v>
      </c>
      <c r="BL3" s="92">
        <v>28</v>
      </c>
      <c r="BM3" s="92">
        <v>26</v>
      </c>
      <c r="BN3" s="92">
        <v>28</v>
      </c>
      <c r="BO3" s="92">
        <v>23</v>
      </c>
      <c r="BP3" s="92">
        <v>42</v>
      </c>
      <c r="BQ3" s="92">
        <v>30</v>
      </c>
      <c r="BR3" s="92">
        <v>46</v>
      </c>
      <c r="BS3" s="92">
        <v>29</v>
      </c>
      <c r="BT3" s="92">
        <v>23</v>
      </c>
      <c r="BU3" s="92">
        <v>22</v>
      </c>
      <c r="BV3" s="92">
        <v>30</v>
      </c>
      <c r="BW3" s="92">
        <v>18</v>
      </c>
      <c r="BX3" s="92">
        <v>25</v>
      </c>
      <c r="BY3" s="92">
        <v>19</v>
      </c>
      <c r="BZ3" s="92">
        <v>16</v>
      </c>
      <c r="CA3" s="92">
        <v>3</v>
      </c>
      <c r="CB3" s="92">
        <v>18</v>
      </c>
      <c r="CC3" s="92">
        <v>22</v>
      </c>
      <c r="CD3" s="92">
        <v>20</v>
      </c>
      <c r="CE3" s="92">
        <v>8</v>
      </c>
      <c r="CF3" s="92">
        <v>27</v>
      </c>
      <c r="CG3" s="92">
        <v>28</v>
      </c>
      <c r="CH3" s="92">
        <v>36</v>
      </c>
      <c r="CI3" s="92">
        <v>17</v>
      </c>
      <c r="CJ3" s="92">
        <v>15</v>
      </c>
      <c r="CK3" s="92">
        <v>10</v>
      </c>
      <c r="CL3" s="92">
        <v>23</v>
      </c>
      <c r="CM3" s="92">
        <v>26</v>
      </c>
      <c r="CN3" s="92">
        <v>4</v>
      </c>
    </row>
    <row r="4" spans="1:92" s="10" customFormat="1" x14ac:dyDescent="0.2">
      <c r="A4" s="92" t="s">
        <v>28</v>
      </c>
      <c r="B4" s="92" t="s">
        <v>29</v>
      </c>
      <c r="C4" s="92">
        <v>275</v>
      </c>
      <c r="D4" s="92">
        <v>12.26</v>
      </c>
      <c r="E4" s="92">
        <v>0</v>
      </c>
      <c r="F4" s="92">
        <v>0</v>
      </c>
      <c r="G4" s="92">
        <v>25</v>
      </c>
      <c r="H4" s="92">
        <v>7</v>
      </c>
      <c r="I4" s="92">
        <v>6</v>
      </c>
      <c r="J4" s="92">
        <v>1452</v>
      </c>
      <c r="K4" s="92">
        <v>49.390000000000008</v>
      </c>
      <c r="L4" s="92">
        <v>105</v>
      </c>
      <c r="M4" s="92">
        <v>85</v>
      </c>
      <c r="N4" s="92">
        <v>109</v>
      </c>
      <c r="O4" s="92">
        <v>63</v>
      </c>
      <c r="P4" s="92">
        <v>80</v>
      </c>
      <c r="Q4" s="92">
        <v>78</v>
      </c>
      <c r="R4" s="92">
        <v>96</v>
      </c>
      <c r="S4" s="92">
        <v>75</v>
      </c>
      <c r="T4" s="92">
        <v>115</v>
      </c>
      <c r="U4" s="92">
        <v>106</v>
      </c>
      <c r="V4" s="92">
        <v>147</v>
      </c>
      <c r="W4" s="92">
        <v>93</v>
      </c>
      <c r="X4" s="92">
        <v>63</v>
      </c>
      <c r="Y4" s="92">
        <v>61</v>
      </c>
      <c r="Z4" s="92">
        <v>108</v>
      </c>
      <c r="AA4" s="92">
        <v>57</v>
      </c>
      <c r="AB4" s="92">
        <v>22</v>
      </c>
      <c r="AC4" s="92">
        <v>26</v>
      </c>
      <c r="AD4" s="92">
        <v>34</v>
      </c>
      <c r="AE4" s="92">
        <v>22</v>
      </c>
      <c r="AF4" s="92">
        <v>17</v>
      </c>
      <c r="AG4" s="92">
        <v>22</v>
      </c>
      <c r="AH4" s="92">
        <v>27</v>
      </c>
      <c r="AI4" s="92">
        <v>19</v>
      </c>
      <c r="AJ4" s="92">
        <v>28</v>
      </c>
      <c r="AK4" s="92">
        <v>25</v>
      </c>
      <c r="AL4" s="92">
        <v>30</v>
      </c>
      <c r="AM4" s="92">
        <v>25</v>
      </c>
      <c r="AN4" s="92">
        <v>13</v>
      </c>
      <c r="AO4" s="92">
        <v>13</v>
      </c>
      <c r="AP4" s="92">
        <v>27</v>
      </c>
      <c r="AQ4" s="92">
        <v>10</v>
      </c>
      <c r="AR4" s="92">
        <v>22</v>
      </c>
      <c r="AS4" s="92">
        <v>16</v>
      </c>
      <c r="AT4" s="92">
        <v>25</v>
      </c>
      <c r="AU4" s="92">
        <v>16</v>
      </c>
      <c r="AV4" s="92">
        <v>17</v>
      </c>
      <c r="AW4" s="92">
        <v>15</v>
      </c>
      <c r="AX4" s="92">
        <v>21</v>
      </c>
      <c r="AY4" s="92">
        <v>25</v>
      </c>
      <c r="AZ4" s="92">
        <v>18</v>
      </c>
      <c r="BA4" s="92">
        <v>21</v>
      </c>
      <c r="BB4" s="92">
        <v>35</v>
      </c>
      <c r="BC4" s="92">
        <v>22</v>
      </c>
      <c r="BD4" s="92">
        <v>11</v>
      </c>
      <c r="BE4" s="92">
        <v>16</v>
      </c>
      <c r="BF4" s="92">
        <v>28</v>
      </c>
      <c r="BG4" s="92">
        <v>20</v>
      </c>
      <c r="BH4" s="92">
        <v>36</v>
      </c>
      <c r="BI4" s="92">
        <v>23</v>
      </c>
      <c r="BJ4" s="92">
        <v>33</v>
      </c>
      <c r="BK4" s="92">
        <v>22</v>
      </c>
      <c r="BL4" s="92">
        <v>28</v>
      </c>
      <c r="BM4" s="92">
        <v>26</v>
      </c>
      <c r="BN4" s="92">
        <v>28</v>
      </c>
      <c r="BO4" s="92">
        <v>23</v>
      </c>
      <c r="BP4" s="92">
        <v>42</v>
      </c>
      <c r="BQ4" s="92">
        <v>30</v>
      </c>
      <c r="BR4" s="92">
        <v>46</v>
      </c>
      <c r="BS4" s="92">
        <v>29</v>
      </c>
      <c r="BT4" s="92">
        <v>23</v>
      </c>
      <c r="BU4" s="92">
        <v>22</v>
      </c>
      <c r="BV4" s="92">
        <v>30</v>
      </c>
      <c r="BW4" s="92">
        <v>18</v>
      </c>
      <c r="BX4" s="92">
        <v>25</v>
      </c>
      <c r="BY4" s="92">
        <v>19</v>
      </c>
      <c r="BZ4" s="92">
        <v>16</v>
      </c>
      <c r="CA4" s="92">
        <v>3</v>
      </c>
      <c r="CB4" s="92">
        <v>18</v>
      </c>
      <c r="CC4" s="92">
        <v>22</v>
      </c>
      <c r="CD4" s="92">
        <v>20</v>
      </c>
      <c r="CE4" s="92">
        <v>8</v>
      </c>
      <c r="CF4" s="92">
        <v>27</v>
      </c>
      <c r="CG4" s="92">
        <v>28</v>
      </c>
      <c r="CH4" s="92">
        <v>36</v>
      </c>
      <c r="CI4" s="92">
        <v>17</v>
      </c>
      <c r="CJ4" s="92">
        <v>15</v>
      </c>
      <c r="CK4" s="92">
        <v>10</v>
      </c>
      <c r="CL4" s="92">
        <v>23</v>
      </c>
      <c r="CM4" s="92">
        <v>26</v>
      </c>
      <c r="CN4" s="92">
        <v>3</v>
      </c>
    </row>
    <row r="5" spans="1:92" s="10" customFormat="1" x14ac:dyDescent="0.2">
      <c r="A5" s="92" t="s">
        <v>28</v>
      </c>
      <c r="B5" s="92" t="s">
        <v>29</v>
      </c>
      <c r="C5" s="92">
        <v>275</v>
      </c>
      <c r="D5" s="92">
        <v>23.04</v>
      </c>
      <c r="E5" s="92">
        <v>0</v>
      </c>
      <c r="F5" s="92">
        <v>0</v>
      </c>
      <c r="G5" s="92">
        <v>25</v>
      </c>
      <c r="H5" s="92">
        <v>7</v>
      </c>
      <c r="I5" s="92">
        <v>6</v>
      </c>
      <c r="J5" s="92">
        <v>1452</v>
      </c>
      <c r="K5" s="92">
        <v>49.390000000000008</v>
      </c>
      <c r="L5" s="92">
        <v>105</v>
      </c>
      <c r="M5" s="92">
        <v>85</v>
      </c>
      <c r="N5" s="92">
        <v>109</v>
      </c>
      <c r="O5" s="92">
        <v>63</v>
      </c>
      <c r="P5" s="92">
        <v>80</v>
      </c>
      <c r="Q5" s="92">
        <v>78</v>
      </c>
      <c r="R5" s="92">
        <v>96</v>
      </c>
      <c r="S5" s="92">
        <v>75</v>
      </c>
      <c r="T5" s="92">
        <v>115</v>
      </c>
      <c r="U5" s="92">
        <v>106</v>
      </c>
      <c r="V5" s="92">
        <v>147</v>
      </c>
      <c r="W5" s="92">
        <v>93</v>
      </c>
      <c r="X5" s="92">
        <v>63</v>
      </c>
      <c r="Y5" s="92">
        <v>61</v>
      </c>
      <c r="Z5" s="92">
        <v>108</v>
      </c>
      <c r="AA5" s="92">
        <v>57</v>
      </c>
      <c r="AB5" s="92">
        <v>22</v>
      </c>
      <c r="AC5" s="92">
        <v>26</v>
      </c>
      <c r="AD5" s="92">
        <v>34</v>
      </c>
      <c r="AE5" s="92">
        <v>22</v>
      </c>
      <c r="AF5" s="92">
        <v>17</v>
      </c>
      <c r="AG5" s="92">
        <v>22</v>
      </c>
      <c r="AH5" s="92">
        <v>27</v>
      </c>
      <c r="AI5" s="92">
        <v>19</v>
      </c>
      <c r="AJ5" s="92">
        <v>28</v>
      </c>
      <c r="AK5" s="92">
        <v>25</v>
      </c>
      <c r="AL5" s="92">
        <v>30</v>
      </c>
      <c r="AM5" s="92">
        <v>25</v>
      </c>
      <c r="AN5" s="92">
        <v>13</v>
      </c>
      <c r="AO5" s="92">
        <v>13</v>
      </c>
      <c r="AP5" s="92">
        <v>27</v>
      </c>
      <c r="AQ5" s="92">
        <v>10</v>
      </c>
      <c r="AR5" s="92">
        <v>22</v>
      </c>
      <c r="AS5" s="92">
        <v>16</v>
      </c>
      <c r="AT5" s="92">
        <v>25</v>
      </c>
      <c r="AU5" s="92">
        <v>16</v>
      </c>
      <c r="AV5" s="92">
        <v>17</v>
      </c>
      <c r="AW5" s="92">
        <v>15</v>
      </c>
      <c r="AX5" s="92">
        <v>21</v>
      </c>
      <c r="AY5" s="92">
        <v>25</v>
      </c>
      <c r="AZ5" s="92">
        <v>18</v>
      </c>
      <c r="BA5" s="92">
        <v>21</v>
      </c>
      <c r="BB5" s="92">
        <v>35</v>
      </c>
      <c r="BC5" s="92">
        <v>22</v>
      </c>
      <c r="BD5" s="92">
        <v>11</v>
      </c>
      <c r="BE5" s="92">
        <v>16</v>
      </c>
      <c r="BF5" s="92">
        <v>28</v>
      </c>
      <c r="BG5" s="92">
        <v>20</v>
      </c>
      <c r="BH5" s="92">
        <v>36</v>
      </c>
      <c r="BI5" s="92">
        <v>23</v>
      </c>
      <c r="BJ5" s="92">
        <v>33</v>
      </c>
      <c r="BK5" s="92">
        <v>22</v>
      </c>
      <c r="BL5" s="92">
        <v>28</v>
      </c>
      <c r="BM5" s="92">
        <v>26</v>
      </c>
      <c r="BN5" s="92">
        <v>28</v>
      </c>
      <c r="BO5" s="92">
        <v>23</v>
      </c>
      <c r="BP5" s="92">
        <v>42</v>
      </c>
      <c r="BQ5" s="92">
        <v>30</v>
      </c>
      <c r="BR5" s="92">
        <v>46</v>
      </c>
      <c r="BS5" s="92">
        <v>29</v>
      </c>
      <c r="BT5" s="92">
        <v>23</v>
      </c>
      <c r="BU5" s="92">
        <v>22</v>
      </c>
      <c r="BV5" s="92">
        <v>30</v>
      </c>
      <c r="BW5" s="92">
        <v>18</v>
      </c>
      <c r="BX5" s="92">
        <v>25</v>
      </c>
      <c r="BY5" s="92">
        <v>19</v>
      </c>
      <c r="BZ5" s="92">
        <v>16</v>
      </c>
      <c r="CA5" s="92">
        <v>3</v>
      </c>
      <c r="CB5" s="92">
        <v>18</v>
      </c>
      <c r="CC5" s="92">
        <v>22</v>
      </c>
      <c r="CD5" s="92">
        <v>20</v>
      </c>
      <c r="CE5" s="92">
        <v>8</v>
      </c>
      <c r="CF5" s="92">
        <v>27</v>
      </c>
      <c r="CG5" s="92">
        <v>28</v>
      </c>
      <c r="CH5" s="92">
        <v>36</v>
      </c>
      <c r="CI5" s="92">
        <v>17</v>
      </c>
      <c r="CJ5" s="92">
        <v>15</v>
      </c>
      <c r="CK5" s="92">
        <v>10</v>
      </c>
      <c r="CL5" s="92">
        <v>23</v>
      </c>
      <c r="CM5" s="92">
        <v>26</v>
      </c>
      <c r="CN5" s="92">
        <v>4</v>
      </c>
    </row>
    <row r="6" spans="1:92" s="10" customFormat="1" x14ac:dyDescent="0.2">
      <c r="A6" s="92" t="s">
        <v>28</v>
      </c>
      <c r="B6" s="92" t="s">
        <v>51</v>
      </c>
      <c r="C6" s="92">
        <v>254</v>
      </c>
      <c r="D6" s="93">
        <v>5</v>
      </c>
      <c r="E6" s="92">
        <v>0</v>
      </c>
      <c r="F6" s="92">
        <v>0</v>
      </c>
      <c r="G6" s="93">
        <v>25</v>
      </c>
      <c r="H6" s="93">
        <v>7.2</v>
      </c>
      <c r="I6" s="93">
        <v>6</v>
      </c>
      <c r="J6" s="93">
        <v>1467</v>
      </c>
      <c r="K6" s="92">
        <v>49.390000000000008</v>
      </c>
      <c r="L6" s="93">
        <v>105</v>
      </c>
      <c r="M6" s="93">
        <v>89</v>
      </c>
      <c r="N6" s="93">
        <v>107</v>
      </c>
      <c r="O6" s="93">
        <v>63</v>
      </c>
      <c r="P6" s="93">
        <v>81</v>
      </c>
      <c r="Q6" s="93">
        <v>80</v>
      </c>
      <c r="R6" s="93">
        <v>98</v>
      </c>
      <c r="S6" s="93">
        <v>77</v>
      </c>
      <c r="T6" s="93">
        <v>115</v>
      </c>
      <c r="U6" s="93">
        <v>107</v>
      </c>
      <c r="V6" s="93">
        <v>149</v>
      </c>
      <c r="W6" s="93">
        <v>94</v>
      </c>
      <c r="X6" s="93">
        <v>62</v>
      </c>
      <c r="Y6" s="93">
        <v>60</v>
      </c>
      <c r="Z6" s="93">
        <v>109</v>
      </c>
      <c r="AA6" s="93">
        <v>58</v>
      </c>
      <c r="AB6" s="93">
        <v>21</v>
      </c>
      <c r="AC6" s="93">
        <v>26</v>
      </c>
      <c r="AD6" s="93">
        <v>35</v>
      </c>
      <c r="AE6" s="93">
        <v>22</v>
      </c>
      <c r="AF6" s="93">
        <v>17</v>
      </c>
      <c r="AG6" s="93">
        <v>23</v>
      </c>
      <c r="AH6" s="93">
        <v>28</v>
      </c>
      <c r="AI6" s="93">
        <v>21</v>
      </c>
      <c r="AJ6" s="93">
        <v>27</v>
      </c>
      <c r="AK6" s="93">
        <v>28</v>
      </c>
      <c r="AL6" s="93">
        <v>28</v>
      </c>
      <c r="AM6" s="93">
        <v>23</v>
      </c>
      <c r="AN6" s="93">
        <v>13</v>
      </c>
      <c r="AO6" s="93">
        <v>12</v>
      </c>
      <c r="AP6" s="93">
        <v>27</v>
      </c>
      <c r="AQ6" s="93">
        <v>11</v>
      </c>
      <c r="AR6" s="93">
        <v>22</v>
      </c>
      <c r="AS6" s="93">
        <v>19</v>
      </c>
      <c r="AT6" s="93">
        <v>24</v>
      </c>
      <c r="AU6" s="93">
        <v>16</v>
      </c>
      <c r="AV6" s="93">
        <v>18</v>
      </c>
      <c r="AW6" s="93">
        <v>16</v>
      </c>
      <c r="AX6" s="93">
        <v>21</v>
      </c>
      <c r="AY6" s="93">
        <v>25</v>
      </c>
      <c r="AZ6" s="93">
        <v>17</v>
      </c>
      <c r="BA6" s="93">
        <v>23</v>
      </c>
      <c r="BB6" s="93">
        <v>36</v>
      </c>
      <c r="BC6" s="93">
        <v>22</v>
      </c>
      <c r="BD6" s="93">
        <v>11</v>
      </c>
      <c r="BE6" s="93">
        <v>15</v>
      </c>
      <c r="BF6" s="93">
        <v>28</v>
      </c>
      <c r="BG6" s="93">
        <v>21</v>
      </c>
      <c r="BH6" s="93">
        <v>37</v>
      </c>
      <c r="BI6" s="93">
        <v>24</v>
      </c>
      <c r="BJ6" s="93">
        <v>33</v>
      </c>
      <c r="BK6" s="93">
        <v>21</v>
      </c>
      <c r="BL6" s="93">
        <v>29</v>
      </c>
      <c r="BM6" s="93">
        <v>26</v>
      </c>
      <c r="BN6" s="93">
        <v>29</v>
      </c>
      <c r="BO6" s="93">
        <v>23</v>
      </c>
      <c r="BP6" s="93">
        <v>42</v>
      </c>
      <c r="BQ6" s="93">
        <v>29</v>
      </c>
      <c r="BR6" s="93">
        <v>48</v>
      </c>
      <c r="BS6" s="93">
        <v>30</v>
      </c>
      <c r="BT6" s="93">
        <v>22</v>
      </c>
      <c r="BU6" s="93">
        <v>22</v>
      </c>
      <c r="BV6" s="93">
        <v>32</v>
      </c>
      <c r="BW6" s="93">
        <v>17</v>
      </c>
      <c r="BX6" s="93">
        <v>25</v>
      </c>
      <c r="BY6" s="93">
        <v>20</v>
      </c>
      <c r="BZ6" s="93">
        <v>14</v>
      </c>
      <c r="CA6" s="93">
        <v>3</v>
      </c>
      <c r="CB6" s="93">
        <v>17</v>
      </c>
      <c r="CC6" s="93">
        <v>22</v>
      </c>
      <c r="CD6" s="93">
        <v>20</v>
      </c>
      <c r="CE6" s="93">
        <v>8</v>
      </c>
      <c r="CF6" s="93">
        <v>29</v>
      </c>
      <c r="CG6" s="93">
        <v>26</v>
      </c>
      <c r="CH6" s="93">
        <v>36</v>
      </c>
      <c r="CI6" s="93">
        <v>18</v>
      </c>
      <c r="CJ6" s="93">
        <v>16</v>
      </c>
      <c r="CK6" s="93">
        <v>11</v>
      </c>
      <c r="CL6" s="93">
        <v>22</v>
      </c>
      <c r="CM6" s="93">
        <v>26</v>
      </c>
      <c r="CN6" s="93">
        <v>1.85</v>
      </c>
    </row>
    <row r="7" spans="1:92" x14ac:dyDescent="0.2">
      <c r="A7" s="92" t="s">
        <v>28</v>
      </c>
      <c r="B7" s="92" t="s">
        <v>51</v>
      </c>
      <c r="C7" s="92">
        <v>254</v>
      </c>
      <c r="D7" s="93">
        <v>5.7</v>
      </c>
      <c r="E7" s="92">
        <v>0</v>
      </c>
      <c r="F7" s="92">
        <v>0</v>
      </c>
      <c r="G7" s="93">
        <v>25</v>
      </c>
      <c r="H7" s="93">
        <v>7.2</v>
      </c>
      <c r="I7" s="93">
        <v>6</v>
      </c>
      <c r="J7" s="93">
        <v>1467</v>
      </c>
      <c r="K7" s="92">
        <v>49.390000000000008</v>
      </c>
      <c r="L7" s="93">
        <v>105</v>
      </c>
      <c r="M7" s="93">
        <v>89</v>
      </c>
      <c r="N7" s="93">
        <v>107</v>
      </c>
      <c r="O7" s="93">
        <v>63</v>
      </c>
      <c r="P7" s="93">
        <v>81</v>
      </c>
      <c r="Q7" s="93">
        <v>80</v>
      </c>
      <c r="R7" s="93">
        <v>98</v>
      </c>
      <c r="S7" s="93">
        <v>77</v>
      </c>
      <c r="T7" s="93">
        <v>115</v>
      </c>
      <c r="U7" s="93">
        <v>107</v>
      </c>
      <c r="V7" s="93">
        <v>149</v>
      </c>
      <c r="W7" s="93">
        <v>94</v>
      </c>
      <c r="X7" s="93">
        <v>62</v>
      </c>
      <c r="Y7" s="93">
        <v>60</v>
      </c>
      <c r="Z7" s="93">
        <v>109</v>
      </c>
      <c r="AA7" s="93">
        <v>58</v>
      </c>
      <c r="AB7" s="93">
        <v>21</v>
      </c>
      <c r="AC7" s="93">
        <v>26</v>
      </c>
      <c r="AD7" s="93">
        <v>35</v>
      </c>
      <c r="AE7" s="93">
        <v>22</v>
      </c>
      <c r="AF7" s="93">
        <v>17</v>
      </c>
      <c r="AG7" s="93">
        <v>23</v>
      </c>
      <c r="AH7" s="93">
        <v>28</v>
      </c>
      <c r="AI7" s="93">
        <v>21</v>
      </c>
      <c r="AJ7" s="93">
        <v>27</v>
      </c>
      <c r="AK7" s="93">
        <v>28</v>
      </c>
      <c r="AL7" s="93">
        <v>28</v>
      </c>
      <c r="AM7" s="93">
        <v>23</v>
      </c>
      <c r="AN7" s="93">
        <v>13</v>
      </c>
      <c r="AO7" s="93">
        <v>12</v>
      </c>
      <c r="AP7" s="93">
        <v>27</v>
      </c>
      <c r="AQ7" s="93">
        <v>11</v>
      </c>
      <c r="AR7" s="93">
        <v>22</v>
      </c>
      <c r="AS7" s="93">
        <v>19</v>
      </c>
      <c r="AT7" s="93">
        <v>24</v>
      </c>
      <c r="AU7" s="93">
        <v>16</v>
      </c>
      <c r="AV7" s="93">
        <v>18</v>
      </c>
      <c r="AW7" s="93">
        <v>16</v>
      </c>
      <c r="AX7" s="93">
        <v>21</v>
      </c>
      <c r="AY7" s="93">
        <v>25</v>
      </c>
      <c r="AZ7" s="93">
        <v>17</v>
      </c>
      <c r="BA7" s="93">
        <v>23</v>
      </c>
      <c r="BB7" s="93">
        <v>36</v>
      </c>
      <c r="BC7" s="93">
        <v>22</v>
      </c>
      <c r="BD7" s="93">
        <v>11</v>
      </c>
      <c r="BE7" s="93">
        <v>15</v>
      </c>
      <c r="BF7" s="93">
        <v>28</v>
      </c>
      <c r="BG7" s="93">
        <v>21</v>
      </c>
      <c r="BH7" s="93">
        <v>37</v>
      </c>
      <c r="BI7" s="93">
        <v>24</v>
      </c>
      <c r="BJ7" s="93">
        <v>33</v>
      </c>
      <c r="BK7" s="93">
        <v>21</v>
      </c>
      <c r="BL7" s="93">
        <v>29</v>
      </c>
      <c r="BM7" s="93">
        <v>26</v>
      </c>
      <c r="BN7" s="93">
        <v>29</v>
      </c>
      <c r="BO7" s="93">
        <v>23</v>
      </c>
      <c r="BP7" s="93">
        <v>42</v>
      </c>
      <c r="BQ7" s="93">
        <v>29</v>
      </c>
      <c r="BR7" s="93">
        <v>48</v>
      </c>
      <c r="BS7" s="93">
        <v>30</v>
      </c>
      <c r="BT7" s="93">
        <v>22</v>
      </c>
      <c r="BU7" s="93">
        <v>22</v>
      </c>
      <c r="BV7" s="93">
        <v>32</v>
      </c>
      <c r="BW7" s="93">
        <v>17</v>
      </c>
      <c r="BX7" s="93">
        <v>25</v>
      </c>
      <c r="BY7" s="93">
        <v>20</v>
      </c>
      <c r="BZ7" s="93">
        <v>14</v>
      </c>
      <c r="CA7" s="93">
        <v>3</v>
      </c>
      <c r="CB7" s="93">
        <v>17</v>
      </c>
      <c r="CC7" s="93">
        <v>22</v>
      </c>
      <c r="CD7" s="93">
        <v>20</v>
      </c>
      <c r="CE7" s="93">
        <v>8</v>
      </c>
      <c r="CF7" s="93">
        <v>29</v>
      </c>
      <c r="CG7" s="93">
        <v>26</v>
      </c>
      <c r="CH7" s="93">
        <v>36</v>
      </c>
      <c r="CI7" s="93">
        <v>18</v>
      </c>
      <c r="CJ7" s="93">
        <v>16</v>
      </c>
      <c r="CK7" s="93">
        <v>11</v>
      </c>
      <c r="CL7" s="93">
        <v>22</v>
      </c>
      <c r="CM7" s="93">
        <v>26</v>
      </c>
      <c r="CN7" s="93">
        <v>2.2799999999999998</v>
      </c>
    </row>
    <row r="8" spans="1:92" x14ac:dyDescent="0.2">
      <c r="A8" s="92" t="s">
        <v>28</v>
      </c>
      <c r="B8" s="92" t="s">
        <v>51</v>
      </c>
      <c r="C8" s="92">
        <v>254</v>
      </c>
      <c r="D8" s="93">
        <v>6.16</v>
      </c>
      <c r="E8" s="92">
        <v>0</v>
      </c>
      <c r="F8" s="92">
        <v>0</v>
      </c>
      <c r="G8" s="93">
        <v>25</v>
      </c>
      <c r="H8" s="93">
        <v>7.2</v>
      </c>
      <c r="I8" s="93">
        <v>6</v>
      </c>
      <c r="J8" s="93">
        <v>1467</v>
      </c>
      <c r="K8" s="92">
        <v>49.390000000000008</v>
      </c>
      <c r="L8" s="93">
        <v>105</v>
      </c>
      <c r="M8" s="93">
        <v>89</v>
      </c>
      <c r="N8" s="93">
        <v>107</v>
      </c>
      <c r="O8" s="93">
        <v>63</v>
      </c>
      <c r="P8" s="93">
        <v>81</v>
      </c>
      <c r="Q8" s="93">
        <v>80</v>
      </c>
      <c r="R8" s="93">
        <v>98</v>
      </c>
      <c r="S8" s="93">
        <v>77</v>
      </c>
      <c r="T8" s="93">
        <v>115</v>
      </c>
      <c r="U8" s="93">
        <v>107</v>
      </c>
      <c r="V8" s="93">
        <v>149</v>
      </c>
      <c r="W8" s="93">
        <v>94</v>
      </c>
      <c r="X8" s="93">
        <v>62</v>
      </c>
      <c r="Y8" s="93">
        <v>60</v>
      </c>
      <c r="Z8" s="93">
        <v>109</v>
      </c>
      <c r="AA8" s="93">
        <v>58</v>
      </c>
      <c r="AB8" s="93">
        <v>21</v>
      </c>
      <c r="AC8" s="93">
        <v>26</v>
      </c>
      <c r="AD8" s="93">
        <v>35</v>
      </c>
      <c r="AE8" s="93">
        <v>22</v>
      </c>
      <c r="AF8" s="93">
        <v>17</v>
      </c>
      <c r="AG8" s="93">
        <v>23</v>
      </c>
      <c r="AH8" s="93">
        <v>28</v>
      </c>
      <c r="AI8" s="93">
        <v>21</v>
      </c>
      <c r="AJ8" s="93">
        <v>27</v>
      </c>
      <c r="AK8" s="93">
        <v>28</v>
      </c>
      <c r="AL8" s="93">
        <v>28</v>
      </c>
      <c r="AM8" s="93">
        <v>23</v>
      </c>
      <c r="AN8" s="93">
        <v>13</v>
      </c>
      <c r="AO8" s="93">
        <v>12</v>
      </c>
      <c r="AP8" s="93">
        <v>27</v>
      </c>
      <c r="AQ8" s="93">
        <v>11</v>
      </c>
      <c r="AR8" s="93">
        <v>22</v>
      </c>
      <c r="AS8" s="93">
        <v>19</v>
      </c>
      <c r="AT8" s="93">
        <v>24</v>
      </c>
      <c r="AU8" s="93">
        <v>16</v>
      </c>
      <c r="AV8" s="93">
        <v>18</v>
      </c>
      <c r="AW8" s="93">
        <v>16</v>
      </c>
      <c r="AX8" s="93">
        <v>21</v>
      </c>
      <c r="AY8" s="93">
        <v>25</v>
      </c>
      <c r="AZ8" s="93">
        <v>17</v>
      </c>
      <c r="BA8" s="93">
        <v>23</v>
      </c>
      <c r="BB8" s="93">
        <v>36</v>
      </c>
      <c r="BC8" s="93">
        <v>22</v>
      </c>
      <c r="BD8" s="93">
        <v>11</v>
      </c>
      <c r="BE8" s="93">
        <v>15</v>
      </c>
      <c r="BF8" s="93">
        <v>28</v>
      </c>
      <c r="BG8" s="93">
        <v>21</v>
      </c>
      <c r="BH8" s="93">
        <v>37</v>
      </c>
      <c r="BI8" s="93">
        <v>24</v>
      </c>
      <c r="BJ8" s="93">
        <v>33</v>
      </c>
      <c r="BK8" s="93">
        <v>21</v>
      </c>
      <c r="BL8" s="93">
        <v>29</v>
      </c>
      <c r="BM8" s="93">
        <v>26</v>
      </c>
      <c r="BN8" s="93">
        <v>29</v>
      </c>
      <c r="BO8" s="93">
        <v>23</v>
      </c>
      <c r="BP8" s="93">
        <v>42</v>
      </c>
      <c r="BQ8" s="93">
        <v>29</v>
      </c>
      <c r="BR8" s="93">
        <v>48</v>
      </c>
      <c r="BS8" s="93">
        <v>30</v>
      </c>
      <c r="BT8" s="93">
        <v>22</v>
      </c>
      <c r="BU8" s="93">
        <v>22</v>
      </c>
      <c r="BV8" s="93">
        <v>32</v>
      </c>
      <c r="BW8" s="93">
        <v>17</v>
      </c>
      <c r="BX8" s="93">
        <v>25</v>
      </c>
      <c r="BY8" s="93">
        <v>20</v>
      </c>
      <c r="BZ8" s="93">
        <v>14</v>
      </c>
      <c r="CA8" s="93">
        <v>3</v>
      </c>
      <c r="CB8" s="93">
        <v>17</v>
      </c>
      <c r="CC8" s="93">
        <v>22</v>
      </c>
      <c r="CD8" s="93">
        <v>20</v>
      </c>
      <c r="CE8" s="93">
        <v>8</v>
      </c>
      <c r="CF8" s="93">
        <v>29</v>
      </c>
      <c r="CG8" s="93">
        <v>26</v>
      </c>
      <c r="CH8" s="93">
        <v>36</v>
      </c>
      <c r="CI8" s="93">
        <v>18</v>
      </c>
      <c r="CJ8" s="93">
        <v>16</v>
      </c>
      <c r="CK8" s="93">
        <v>11</v>
      </c>
      <c r="CL8" s="93">
        <v>22</v>
      </c>
      <c r="CM8" s="93">
        <v>26</v>
      </c>
      <c r="CN8" s="93">
        <v>2.77</v>
      </c>
    </row>
    <row r="9" spans="1:92" x14ac:dyDescent="0.2">
      <c r="A9" s="92" t="s">
        <v>28</v>
      </c>
      <c r="B9" s="92" t="s">
        <v>51</v>
      </c>
      <c r="C9" s="92">
        <v>254</v>
      </c>
      <c r="D9" s="93">
        <v>6.2</v>
      </c>
      <c r="E9" s="92">
        <v>0</v>
      </c>
      <c r="F9" s="92">
        <v>0</v>
      </c>
      <c r="G9" s="93">
        <v>25</v>
      </c>
      <c r="H9" s="93">
        <v>7.2</v>
      </c>
      <c r="I9" s="93">
        <v>6</v>
      </c>
      <c r="J9" s="93">
        <v>1467</v>
      </c>
      <c r="K9" s="92">
        <v>49.390000000000008</v>
      </c>
      <c r="L9" s="93">
        <v>105</v>
      </c>
      <c r="M9" s="93">
        <v>89</v>
      </c>
      <c r="N9" s="93">
        <v>107</v>
      </c>
      <c r="O9" s="93">
        <v>63</v>
      </c>
      <c r="P9" s="93">
        <v>81</v>
      </c>
      <c r="Q9" s="93">
        <v>80</v>
      </c>
      <c r="R9" s="93">
        <v>98</v>
      </c>
      <c r="S9" s="93">
        <v>77</v>
      </c>
      <c r="T9" s="93">
        <v>115</v>
      </c>
      <c r="U9" s="93">
        <v>107</v>
      </c>
      <c r="V9" s="93">
        <v>149</v>
      </c>
      <c r="W9" s="93">
        <v>94</v>
      </c>
      <c r="X9" s="93">
        <v>62</v>
      </c>
      <c r="Y9" s="93">
        <v>60</v>
      </c>
      <c r="Z9" s="93">
        <v>109</v>
      </c>
      <c r="AA9" s="93">
        <v>58</v>
      </c>
      <c r="AB9" s="93">
        <v>21</v>
      </c>
      <c r="AC9" s="93">
        <v>26</v>
      </c>
      <c r="AD9" s="93">
        <v>35</v>
      </c>
      <c r="AE9" s="93">
        <v>22</v>
      </c>
      <c r="AF9" s="93">
        <v>17</v>
      </c>
      <c r="AG9" s="93">
        <v>23</v>
      </c>
      <c r="AH9" s="93">
        <v>28</v>
      </c>
      <c r="AI9" s="93">
        <v>21</v>
      </c>
      <c r="AJ9" s="93">
        <v>27</v>
      </c>
      <c r="AK9" s="93">
        <v>28</v>
      </c>
      <c r="AL9" s="93">
        <v>28</v>
      </c>
      <c r="AM9" s="93">
        <v>23</v>
      </c>
      <c r="AN9" s="93">
        <v>13</v>
      </c>
      <c r="AO9" s="93">
        <v>12</v>
      </c>
      <c r="AP9" s="93">
        <v>27</v>
      </c>
      <c r="AQ9" s="93">
        <v>11</v>
      </c>
      <c r="AR9" s="93">
        <v>22</v>
      </c>
      <c r="AS9" s="93">
        <v>19</v>
      </c>
      <c r="AT9" s="93">
        <v>24</v>
      </c>
      <c r="AU9" s="93">
        <v>16</v>
      </c>
      <c r="AV9" s="93">
        <v>18</v>
      </c>
      <c r="AW9" s="93">
        <v>16</v>
      </c>
      <c r="AX9" s="93">
        <v>21</v>
      </c>
      <c r="AY9" s="93">
        <v>25</v>
      </c>
      <c r="AZ9" s="93">
        <v>17</v>
      </c>
      <c r="BA9" s="93">
        <v>23</v>
      </c>
      <c r="BB9" s="93">
        <v>36</v>
      </c>
      <c r="BC9" s="93">
        <v>22</v>
      </c>
      <c r="BD9" s="93">
        <v>11</v>
      </c>
      <c r="BE9" s="93">
        <v>15</v>
      </c>
      <c r="BF9" s="93">
        <v>28</v>
      </c>
      <c r="BG9" s="93">
        <v>21</v>
      </c>
      <c r="BH9" s="93">
        <v>37</v>
      </c>
      <c r="BI9" s="93">
        <v>24</v>
      </c>
      <c r="BJ9" s="93">
        <v>33</v>
      </c>
      <c r="BK9" s="93">
        <v>21</v>
      </c>
      <c r="BL9" s="93">
        <v>29</v>
      </c>
      <c r="BM9" s="93">
        <v>26</v>
      </c>
      <c r="BN9" s="93">
        <v>29</v>
      </c>
      <c r="BO9" s="93">
        <v>23</v>
      </c>
      <c r="BP9" s="93">
        <v>42</v>
      </c>
      <c r="BQ9" s="93">
        <v>29</v>
      </c>
      <c r="BR9" s="93">
        <v>48</v>
      </c>
      <c r="BS9" s="93">
        <v>30</v>
      </c>
      <c r="BT9" s="93">
        <v>22</v>
      </c>
      <c r="BU9" s="93">
        <v>22</v>
      </c>
      <c r="BV9" s="93">
        <v>32</v>
      </c>
      <c r="BW9" s="93">
        <v>17</v>
      </c>
      <c r="BX9" s="93">
        <v>25</v>
      </c>
      <c r="BY9" s="93">
        <v>20</v>
      </c>
      <c r="BZ9" s="93">
        <v>14</v>
      </c>
      <c r="CA9" s="93">
        <v>3</v>
      </c>
      <c r="CB9" s="93">
        <v>17</v>
      </c>
      <c r="CC9" s="93">
        <v>22</v>
      </c>
      <c r="CD9" s="93">
        <v>20</v>
      </c>
      <c r="CE9" s="93">
        <v>8</v>
      </c>
      <c r="CF9" s="93">
        <v>29</v>
      </c>
      <c r="CG9" s="93">
        <v>26</v>
      </c>
      <c r="CH9" s="93">
        <v>36</v>
      </c>
      <c r="CI9" s="93">
        <v>18</v>
      </c>
      <c r="CJ9" s="93">
        <v>16</v>
      </c>
      <c r="CK9" s="93">
        <v>11</v>
      </c>
      <c r="CL9" s="93">
        <v>22</v>
      </c>
      <c r="CM9" s="93">
        <v>26</v>
      </c>
      <c r="CN9" s="93">
        <v>2.95</v>
      </c>
    </row>
    <row r="10" spans="1:92" x14ac:dyDescent="0.2">
      <c r="A10" s="92" t="s">
        <v>28</v>
      </c>
      <c r="B10" s="92" t="s">
        <v>51</v>
      </c>
      <c r="C10" s="92">
        <v>254</v>
      </c>
      <c r="D10" s="93">
        <v>7.05</v>
      </c>
      <c r="E10" s="92">
        <v>0</v>
      </c>
      <c r="F10" s="92">
        <v>0</v>
      </c>
      <c r="G10" s="93">
        <v>25</v>
      </c>
      <c r="H10" s="93">
        <v>7.2</v>
      </c>
      <c r="I10" s="93">
        <v>6</v>
      </c>
      <c r="J10" s="93">
        <v>1467</v>
      </c>
      <c r="K10" s="92">
        <v>49.390000000000008</v>
      </c>
      <c r="L10" s="93">
        <v>105</v>
      </c>
      <c r="M10" s="93">
        <v>89</v>
      </c>
      <c r="N10" s="93">
        <v>107</v>
      </c>
      <c r="O10" s="93">
        <v>63</v>
      </c>
      <c r="P10" s="93">
        <v>81</v>
      </c>
      <c r="Q10" s="93">
        <v>80</v>
      </c>
      <c r="R10" s="93">
        <v>98</v>
      </c>
      <c r="S10" s="93">
        <v>77</v>
      </c>
      <c r="T10" s="93">
        <v>115</v>
      </c>
      <c r="U10" s="93">
        <v>107</v>
      </c>
      <c r="V10" s="93">
        <v>149</v>
      </c>
      <c r="W10" s="93">
        <v>94</v>
      </c>
      <c r="X10" s="93">
        <v>62</v>
      </c>
      <c r="Y10" s="93">
        <v>60</v>
      </c>
      <c r="Z10" s="93">
        <v>109</v>
      </c>
      <c r="AA10" s="93">
        <v>58</v>
      </c>
      <c r="AB10" s="93">
        <v>21</v>
      </c>
      <c r="AC10" s="93">
        <v>26</v>
      </c>
      <c r="AD10" s="93">
        <v>35</v>
      </c>
      <c r="AE10" s="93">
        <v>22</v>
      </c>
      <c r="AF10" s="93">
        <v>17</v>
      </c>
      <c r="AG10" s="93">
        <v>23</v>
      </c>
      <c r="AH10" s="93">
        <v>28</v>
      </c>
      <c r="AI10" s="93">
        <v>21</v>
      </c>
      <c r="AJ10" s="93">
        <v>27</v>
      </c>
      <c r="AK10" s="93">
        <v>28</v>
      </c>
      <c r="AL10" s="93">
        <v>28</v>
      </c>
      <c r="AM10" s="93">
        <v>23</v>
      </c>
      <c r="AN10" s="93">
        <v>13</v>
      </c>
      <c r="AO10" s="93">
        <v>12</v>
      </c>
      <c r="AP10" s="93">
        <v>27</v>
      </c>
      <c r="AQ10" s="93">
        <v>11</v>
      </c>
      <c r="AR10" s="93">
        <v>22</v>
      </c>
      <c r="AS10" s="93">
        <v>19</v>
      </c>
      <c r="AT10" s="93">
        <v>24</v>
      </c>
      <c r="AU10" s="93">
        <v>16</v>
      </c>
      <c r="AV10" s="93">
        <v>18</v>
      </c>
      <c r="AW10" s="93">
        <v>16</v>
      </c>
      <c r="AX10" s="93">
        <v>21</v>
      </c>
      <c r="AY10" s="93">
        <v>25</v>
      </c>
      <c r="AZ10" s="93">
        <v>17</v>
      </c>
      <c r="BA10" s="93">
        <v>23</v>
      </c>
      <c r="BB10" s="93">
        <v>36</v>
      </c>
      <c r="BC10" s="93">
        <v>22</v>
      </c>
      <c r="BD10" s="93">
        <v>11</v>
      </c>
      <c r="BE10" s="93">
        <v>15</v>
      </c>
      <c r="BF10" s="93">
        <v>28</v>
      </c>
      <c r="BG10" s="93">
        <v>21</v>
      </c>
      <c r="BH10" s="93">
        <v>37</v>
      </c>
      <c r="BI10" s="93">
        <v>24</v>
      </c>
      <c r="BJ10" s="93">
        <v>33</v>
      </c>
      <c r="BK10" s="93">
        <v>21</v>
      </c>
      <c r="BL10" s="93">
        <v>29</v>
      </c>
      <c r="BM10" s="93">
        <v>26</v>
      </c>
      <c r="BN10" s="93">
        <v>29</v>
      </c>
      <c r="BO10" s="93">
        <v>23</v>
      </c>
      <c r="BP10" s="93">
        <v>42</v>
      </c>
      <c r="BQ10" s="93">
        <v>29</v>
      </c>
      <c r="BR10" s="93">
        <v>48</v>
      </c>
      <c r="BS10" s="93">
        <v>30</v>
      </c>
      <c r="BT10" s="93">
        <v>22</v>
      </c>
      <c r="BU10" s="93">
        <v>22</v>
      </c>
      <c r="BV10" s="93">
        <v>32</v>
      </c>
      <c r="BW10" s="93">
        <v>17</v>
      </c>
      <c r="BX10" s="93">
        <v>25</v>
      </c>
      <c r="BY10" s="93">
        <v>20</v>
      </c>
      <c r="BZ10" s="93">
        <v>14</v>
      </c>
      <c r="CA10" s="93">
        <v>3</v>
      </c>
      <c r="CB10" s="93">
        <v>17</v>
      </c>
      <c r="CC10" s="93">
        <v>22</v>
      </c>
      <c r="CD10" s="93">
        <v>20</v>
      </c>
      <c r="CE10" s="93">
        <v>8</v>
      </c>
      <c r="CF10" s="93">
        <v>29</v>
      </c>
      <c r="CG10" s="93">
        <v>26</v>
      </c>
      <c r="CH10" s="93">
        <v>36</v>
      </c>
      <c r="CI10" s="93">
        <v>18</v>
      </c>
      <c r="CJ10" s="93">
        <v>16</v>
      </c>
      <c r="CK10" s="93">
        <v>11</v>
      </c>
      <c r="CL10" s="93">
        <v>22</v>
      </c>
      <c r="CM10" s="93">
        <v>26</v>
      </c>
      <c r="CN10" s="93">
        <v>3.67</v>
      </c>
    </row>
    <row r="11" spans="1:92" ht="16.5" x14ac:dyDescent="0.3">
      <c r="A11" s="6" t="s">
        <v>28</v>
      </c>
      <c r="B11" s="6" t="s">
        <v>51</v>
      </c>
      <c r="C11" s="6">
        <v>265</v>
      </c>
      <c r="D11" s="93">
        <v>2.29</v>
      </c>
      <c r="E11" s="92">
        <v>0</v>
      </c>
      <c r="F11" s="92">
        <v>0</v>
      </c>
      <c r="G11" s="93">
        <v>25</v>
      </c>
      <c r="H11" s="93">
        <v>7.2</v>
      </c>
      <c r="I11" s="93">
        <v>6</v>
      </c>
      <c r="J11" s="93">
        <v>1467</v>
      </c>
      <c r="K11" s="92">
        <v>49.390000000000008</v>
      </c>
      <c r="L11" s="93">
        <v>105</v>
      </c>
      <c r="M11" s="93">
        <v>89</v>
      </c>
      <c r="N11" s="93">
        <v>107</v>
      </c>
      <c r="O11" s="93">
        <v>63</v>
      </c>
      <c r="P11" s="93">
        <v>81</v>
      </c>
      <c r="Q11" s="93">
        <v>80</v>
      </c>
      <c r="R11" s="93">
        <v>98</v>
      </c>
      <c r="S11" s="93">
        <v>77</v>
      </c>
      <c r="T11" s="93">
        <v>115</v>
      </c>
      <c r="U11" s="93">
        <v>107</v>
      </c>
      <c r="V11" s="93">
        <v>149</v>
      </c>
      <c r="W11" s="93">
        <v>94</v>
      </c>
      <c r="X11" s="93">
        <v>62</v>
      </c>
      <c r="Y11" s="93">
        <v>60</v>
      </c>
      <c r="Z11" s="93">
        <v>109</v>
      </c>
      <c r="AA11" s="93">
        <v>58</v>
      </c>
      <c r="AB11" s="93">
        <v>21</v>
      </c>
      <c r="AC11" s="93">
        <v>26</v>
      </c>
      <c r="AD11" s="93">
        <v>35</v>
      </c>
      <c r="AE11" s="93">
        <v>22</v>
      </c>
      <c r="AF11" s="93">
        <v>17</v>
      </c>
      <c r="AG11" s="93">
        <v>23</v>
      </c>
      <c r="AH11" s="93">
        <v>28</v>
      </c>
      <c r="AI11" s="93">
        <v>21</v>
      </c>
      <c r="AJ11" s="93">
        <v>27</v>
      </c>
      <c r="AK11" s="93">
        <v>28</v>
      </c>
      <c r="AL11" s="93">
        <v>28</v>
      </c>
      <c r="AM11" s="93">
        <v>23</v>
      </c>
      <c r="AN11" s="93">
        <v>13</v>
      </c>
      <c r="AO11" s="93">
        <v>12</v>
      </c>
      <c r="AP11" s="93">
        <v>27</v>
      </c>
      <c r="AQ11" s="93">
        <v>11</v>
      </c>
      <c r="AR11" s="93">
        <v>22</v>
      </c>
      <c r="AS11" s="93">
        <v>19</v>
      </c>
      <c r="AT11" s="93">
        <v>24</v>
      </c>
      <c r="AU11" s="93">
        <v>16</v>
      </c>
      <c r="AV11" s="93">
        <v>18</v>
      </c>
      <c r="AW11" s="93">
        <v>16</v>
      </c>
      <c r="AX11" s="93">
        <v>21</v>
      </c>
      <c r="AY11" s="93">
        <v>25</v>
      </c>
      <c r="AZ11" s="93">
        <v>17</v>
      </c>
      <c r="BA11" s="93">
        <v>23</v>
      </c>
      <c r="BB11" s="93">
        <v>36</v>
      </c>
      <c r="BC11" s="93">
        <v>22</v>
      </c>
      <c r="BD11" s="93">
        <v>11</v>
      </c>
      <c r="BE11" s="93">
        <v>15</v>
      </c>
      <c r="BF11" s="93">
        <v>28</v>
      </c>
      <c r="BG11" s="93">
        <v>21</v>
      </c>
      <c r="BH11" s="93">
        <v>37</v>
      </c>
      <c r="BI11" s="93">
        <v>24</v>
      </c>
      <c r="BJ11" s="93">
        <v>33</v>
      </c>
      <c r="BK11" s="93">
        <v>21</v>
      </c>
      <c r="BL11" s="93">
        <v>29</v>
      </c>
      <c r="BM11" s="93">
        <v>26</v>
      </c>
      <c r="BN11" s="93">
        <v>29</v>
      </c>
      <c r="BO11" s="93">
        <v>23</v>
      </c>
      <c r="BP11" s="93">
        <v>42</v>
      </c>
      <c r="BQ11" s="93">
        <v>29</v>
      </c>
      <c r="BR11" s="93">
        <v>48</v>
      </c>
      <c r="BS11" s="93">
        <v>30</v>
      </c>
      <c r="BT11" s="93">
        <v>22</v>
      </c>
      <c r="BU11" s="93">
        <v>22</v>
      </c>
      <c r="BV11" s="93">
        <v>32</v>
      </c>
      <c r="BW11" s="93">
        <v>17</v>
      </c>
      <c r="BX11" s="93">
        <v>25</v>
      </c>
      <c r="BY11" s="93">
        <v>20</v>
      </c>
      <c r="BZ11" s="93">
        <v>14</v>
      </c>
      <c r="CA11" s="93">
        <v>3</v>
      </c>
      <c r="CB11" s="93">
        <v>17</v>
      </c>
      <c r="CC11" s="93">
        <v>22</v>
      </c>
      <c r="CD11" s="93">
        <v>20</v>
      </c>
      <c r="CE11" s="93">
        <v>8</v>
      </c>
      <c r="CF11" s="93">
        <v>29</v>
      </c>
      <c r="CG11" s="93">
        <v>26</v>
      </c>
      <c r="CH11" s="93">
        <v>36</v>
      </c>
      <c r="CI11" s="93">
        <v>18</v>
      </c>
      <c r="CJ11" s="92">
        <v>16</v>
      </c>
      <c r="CK11" s="92">
        <v>11</v>
      </c>
      <c r="CL11" s="92">
        <v>22</v>
      </c>
      <c r="CM11" s="92">
        <v>26</v>
      </c>
      <c r="CN11" s="93">
        <v>0.84</v>
      </c>
    </row>
    <row r="12" spans="1:92" s="10" customFormat="1" ht="16.5" x14ac:dyDescent="0.3">
      <c r="A12" s="6" t="s">
        <v>28</v>
      </c>
      <c r="B12" s="6" t="s">
        <v>51</v>
      </c>
      <c r="C12" s="6">
        <v>265</v>
      </c>
      <c r="D12" s="93">
        <v>3.07</v>
      </c>
      <c r="E12" s="92">
        <v>0</v>
      </c>
      <c r="F12" s="92">
        <v>0</v>
      </c>
      <c r="G12" s="93">
        <v>25</v>
      </c>
      <c r="H12" s="93">
        <v>7.2</v>
      </c>
      <c r="I12" s="93">
        <v>6</v>
      </c>
      <c r="J12" s="93">
        <v>1467</v>
      </c>
      <c r="K12" s="92">
        <v>49.390000000000008</v>
      </c>
      <c r="L12" s="93">
        <v>105</v>
      </c>
      <c r="M12" s="93">
        <v>89</v>
      </c>
      <c r="N12" s="93">
        <v>107</v>
      </c>
      <c r="O12" s="93">
        <v>63</v>
      </c>
      <c r="P12" s="93">
        <v>81</v>
      </c>
      <c r="Q12" s="93">
        <v>80</v>
      </c>
      <c r="R12" s="93">
        <v>98</v>
      </c>
      <c r="S12" s="93">
        <v>77</v>
      </c>
      <c r="T12" s="93">
        <v>115</v>
      </c>
      <c r="U12" s="93">
        <v>107</v>
      </c>
      <c r="V12" s="93">
        <v>149</v>
      </c>
      <c r="W12" s="93">
        <v>94</v>
      </c>
      <c r="X12" s="93">
        <v>62</v>
      </c>
      <c r="Y12" s="93">
        <v>60</v>
      </c>
      <c r="Z12" s="93">
        <v>109</v>
      </c>
      <c r="AA12" s="93">
        <v>58</v>
      </c>
      <c r="AB12" s="93">
        <v>21</v>
      </c>
      <c r="AC12" s="93">
        <v>26</v>
      </c>
      <c r="AD12" s="93">
        <v>35</v>
      </c>
      <c r="AE12" s="93">
        <v>22</v>
      </c>
      <c r="AF12" s="93">
        <v>17</v>
      </c>
      <c r="AG12" s="93">
        <v>23</v>
      </c>
      <c r="AH12" s="93">
        <v>28</v>
      </c>
      <c r="AI12" s="93">
        <v>21</v>
      </c>
      <c r="AJ12" s="93">
        <v>27</v>
      </c>
      <c r="AK12" s="93">
        <v>28</v>
      </c>
      <c r="AL12" s="93">
        <v>28</v>
      </c>
      <c r="AM12" s="93">
        <v>23</v>
      </c>
      <c r="AN12" s="93">
        <v>13</v>
      </c>
      <c r="AO12" s="93">
        <v>12</v>
      </c>
      <c r="AP12" s="93">
        <v>27</v>
      </c>
      <c r="AQ12" s="93">
        <v>11</v>
      </c>
      <c r="AR12" s="93">
        <v>22</v>
      </c>
      <c r="AS12" s="93">
        <v>19</v>
      </c>
      <c r="AT12" s="93">
        <v>24</v>
      </c>
      <c r="AU12" s="93">
        <v>16</v>
      </c>
      <c r="AV12" s="93">
        <v>18</v>
      </c>
      <c r="AW12" s="93">
        <v>16</v>
      </c>
      <c r="AX12" s="93">
        <v>21</v>
      </c>
      <c r="AY12" s="93">
        <v>25</v>
      </c>
      <c r="AZ12" s="93">
        <v>17</v>
      </c>
      <c r="BA12" s="93">
        <v>23</v>
      </c>
      <c r="BB12" s="93">
        <v>36</v>
      </c>
      <c r="BC12" s="93">
        <v>22</v>
      </c>
      <c r="BD12" s="93">
        <v>11</v>
      </c>
      <c r="BE12" s="93">
        <v>15</v>
      </c>
      <c r="BF12" s="93">
        <v>28</v>
      </c>
      <c r="BG12" s="93">
        <v>21</v>
      </c>
      <c r="BH12" s="93">
        <v>37</v>
      </c>
      <c r="BI12" s="93">
        <v>24</v>
      </c>
      <c r="BJ12" s="93">
        <v>33</v>
      </c>
      <c r="BK12" s="93">
        <v>21</v>
      </c>
      <c r="BL12" s="93">
        <v>29</v>
      </c>
      <c r="BM12" s="93">
        <v>26</v>
      </c>
      <c r="BN12" s="93">
        <v>29</v>
      </c>
      <c r="BO12" s="93">
        <v>23</v>
      </c>
      <c r="BP12" s="93">
        <v>42</v>
      </c>
      <c r="BQ12" s="93">
        <v>29</v>
      </c>
      <c r="BR12" s="93">
        <v>48</v>
      </c>
      <c r="BS12" s="93">
        <v>30</v>
      </c>
      <c r="BT12" s="93">
        <v>22</v>
      </c>
      <c r="BU12" s="93">
        <v>22</v>
      </c>
      <c r="BV12" s="93">
        <v>32</v>
      </c>
      <c r="BW12" s="93">
        <v>17</v>
      </c>
      <c r="BX12" s="93">
        <v>25</v>
      </c>
      <c r="BY12" s="93">
        <v>20</v>
      </c>
      <c r="BZ12" s="93">
        <v>14</v>
      </c>
      <c r="CA12" s="93">
        <v>3</v>
      </c>
      <c r="CB12" s="93">
        <v>17</v>
      </c>
      <c r="CC12" s="93">
        <v>22</v>
      </c>
      <c r="CD12" s="93">
        <v>20</v>
      </c>
      <c r="CE12" s="93">
        <v>8</v>
      </c>
      <c r="CF12" s="93">
        <v>29</v>
      </c>
      <c r="CG12" s="93">
        <v>26</v>
      </c>
      <c r="CH12" s="93">
        <v>36</v>
      </c>
      <c r="CI12" s="93">
        <v>18</v>
      </c>
      <c r="CJ12" s="92">
        <v>16</v>
      </c>
      <c r="CK12" s="92">
        <v>11</v>
      </c>
      <c r="CL12" s="92">
        <v>22</v>
      </c>
      <c r="CM12" s="92">
        <v>26</v>
      </c>
      <c r="CN12" s="93">
        <v>1.23</v>
      </c>
    </row>
    <row r="13" spans="1:92" s="10" customFormat="1" ht="16.5" x14ac:dyDescent="0.3">
      <c r="A13" s="6" t="s">
        <v>28</v>
      </c>
      <c r="B13" s="6" t="s">
        <v>51</v>
      </c>
      <c r="C13" s="6">
        <v>265</v>
      </c>
      <c r="D13" s="93">
        <v>3.82</v>
      </c>
      <c r="E13" s="92">
        <v>0</v>
      </c>
      <c r="F13" s="92">
        <v>0</v>
      </c>
      <c r="G13" s="93">
        <v>25</v>
      </c>
      <c r="H13" s="93">
        <v>7.2</v>
      </c>
      <c r="I13" s="93">
        <v>6</v>
      </c>
      <c r="J13" s="93">
        <v>1467</v>
      </c>
      <c r="K13" s="92">
        <v>49.390000000000008</v>
      </c>
      <c r="L13" s="93">
        <v>105</v>
      </c>
      <c r="M13" s="93">
        <v>89</v>
      </c>
      <c r="N13" s="93">
        <v>107</v>
      </c>
      <c r="O13" s="93">
        <v>63</v>
      </c>
      <c r="P13" s="93">
        <v>81</v>
      </c>
      <c r="Q13" s="93">
        <v>80</v>
      </c>
      <c r="R13" s="93">
        <v>98</v>
      </c>
      <c r="S13" s="93">
        <v>77</v>
      </c>
      <c r="T13" s="93">
        <v>115</v>
      </c>
      <c r="U13" s="93">
        <v>107</v>
      </c>
      <c r="V13" s="93">
        <v>149</v>
      </c>
      <c r="W13" s="93">
        <v>94</v>
      </c>
      <c r="X13" s="93">
        <v>62</v>
      </c>
      <c r="Y13" s="93">
        <v>60</v>
      </c>
      <c r="Z13" s="93">
        <v>109</v>
      </c>
      <c r="AA13" s="93">
        <v>58</v>
      </c>
      <c r="AB13" s="93">
        <v>21</v>
      </c>
      <c r="AC13" s="93">
        <v>26</v>
      </c>
      <c r="AD13" s="93">
        <v>35</v>
      </c>
      <c r="AE13" s="93">
        <v>22</v>
      </c>
      <c r="AF13" s="93">
        <v>17</v>
      </c>
      <c r="AG13" s="93">
        <v>23</v>
      </c>
      <c r="AH13" s="93">
        <v>28</v>
      </c>
      <c r="AI13" s="93">
        <v>21</v>
      </c>
      <c r="AJ13" s="93">
        <v>27</v>
      </c>
      <c r="AK13" s="93">
        <v>28</v>
      </c>
      <c r="AL13" s="93">
        <v>28</v>
      </c>
      <c r="AM13" s="93">
        <v>23</v>
      </c>
      <c r="AN13" s="93">
        <v>13</v>
      </c>
      <c r="AO13" s="93">
        <v>12</v>
      </c>
      <c r="AP13" s="93">
        <v>27</v>
      </c>
      <c r="AQ13" s="93">
        <v>11</v>
      </c>
      <c r="AR13" s="93">
        <v>22</v>
      </c>
      <c r="AS13" s="93">
        <v>19</v>
      </c>
      <c r="AT13" s="93">
        <v>24</v>
      </c>
      <c r="AU13" s="93">
        <v>16</v>
      </c>
      <c r="AV13" s="93">
        <v>18</v>
      </c>
      <c r="AW13" s="93">
        <v>16</v>
      </c>
      <c r="AX13" s="93">
        <v>21</v>
      </c>
      <c r="AY13" s="93">
        <v>25</v>
      </c>
      <c r="AZ13" s="93">
        <v>17</v>
      </c>
      <c r="BA13" s="93">
        <v>23</v>
      </c>
      <c r="BB13" s="93">
        <v>36</v>
      </c>
      <c r="BC13" s="93">
        <v>22</v>
      </c>
      <c r="BD13" s="93">
        <v>11</v>
      </c>
      <c r="BE13" s="93">
        <v>15</v>
      </c>
      <c r="BF13" s="93">
        <v>28</v>
      </c>
      <c r="BG13" s="93">
        <v>21</v>
      </c>
      <c r="BH13" s="93">
        <v>37</v>
      </c>
      <c r="BI13" s="93">
        <v>24</v>
      </c>
      <c r="BJ13" s="93">
        <v>33</v>
      </c>
      <c r="BK13" s="93">
        <v>21</v>
      </c>
      <c r="BL13" s="93">
        <v>29</v>
      </c>
      <c r="BM13" s="93">
        <v>26</v>
      </c>
      <c r="BN13" s="93">
        <v>29</v>
      </c>
      <c r="BO13" s="93">
        <v>23</v>
      </c>
      <c r="BP13" s="93">
        <v>42</v>
      </c>
      <c r="BQ13" s="93">
        <v>29</v>
      </c>
      <c r="BR13" s="93">
        <v>48</v>
      </c>
      <c r="BS13" s="93">
        <v>30</v>
      </c>
      <c r="BT13" s="93">
        <v>22</v>
      </c>
      <c r="BU13" s="93">
        <v>22</v>
      </c>
      <c r="BV13" s="93">
        <v>32</v>
      </c>
      <c r="BW13" s="93">
        <v>17</v>
      </c>
      <c r="BX13" s="93">
        <v>25</v>
      </c>
      <c r="BY13" s="93">
        <v>20</v>
      </c>
      <c r="BZ13" s="93">
        <v>14</v>
      </c>
      <c r="CA13" s="93">
        <v>3</v>
      </c>
      <c r="CB13" s="93">
        <v>17</v>
      </c>
      <c r="CC13" s="93">
        <v>22</v>
      </c>
      <c r="CD13" s="93">
        <v>20</v>
      </c>
      <c r="CE13" s="93">
        <v>8</v>
      </c>
      <c r="CF13" s="93">
        <v>29</v>
      </c>
      <c r="CG13" s="93">
        <v>26</v>
      </c>
      <c r="CH13" s="93">
        <v>36</v>
      </c>
      <c r="CI13" s="93">
        <v>18</v>
      </c>
      <c r="CJ13" s="92">
        <v>16</v>
      </c>
      <c r="CK13" s="92">
        <v>11</v>
      </c>
      <c r="CL13" s="92">
        <v>22</v>
      </c>
      <c r="CM13" s="92">
        <v>26</v>
      </c>
      <c r="CN13" s="93">
        <v>1.97</v>
      </c>
    </row>
    <row r="14" spans="1:92" s="10" customFormat="1" ht="16.5" x14ac:dyDescent="0.3">
      <c r="A14" s="6" t="s">
        <v>28</v>
      </c>
      <c r="B14" s="6" t="s">
        <v>51</v>
      </c>
      <c r="C14" s="6">
        <v>265</v>
      </c>
      <c r="D14" s="93">
        <v>5.36</v>
      </c>
      <c r="E14" s="92">
        <v>0</v>
      </c>
      <c r="F14" s="92">
        <v>0</v>
      </c>
      <c r="G14" s="93">
        <v>25</v>
      </c>
      <c r="H14" s="93">
        <v>7.2</v>
      </c>
      <c r="I14" s="93">
        <v>6</v>
      </c>
      <c r="J14" s="93">
        <v>1467</v>
      </c>
      <c r="K14" s="92">
        <v>49.390000000000008</v>
      </c>
      <c r="L14" s="93">
        <v>105</v>
      </c>
      <c r="M14" s="93">
        <v>89</v>
      </c>
      <c r="N14" s="93">
        <v>107</v>
      </c>
      <c r="O14" s="93">
        <v>63</v>
      </c>
      <c r="P14" s="93">
        <v>81</v>
      </c>
      <c r="Q14" s="93">
        <v>80</v>
      </c>
      <c r="R14" s="93">
        <v>98</v>
      </c>
      <c r="S14" s="93">
        <v>77</v>
      </c>
      <c r="T14" s="93">
        <v>115</v>
      </c>
      <c r="U14" s="93">
        <v>107</v>
      </c>
      <c r="V14" s="93">
        <v>149</v>
      </c>
      <c r="W14" s="93">
        <v>94</v>
      </c>
      <c r="X14" s="93">
        <v>62</v>
      </c>
      <c r="Y14" s="93">
        <v>60</v>
      </c>
      <c r="Z14" s="93">
        <v>109</v>
      </c>
      <c r="AA14" s="93">
        <v>58</v>
      </c>
      <c r="AB14" s="93">
        <v>21</v>
      </c>
      <c r="AC14" s="93">
        <v>26</v>
      </c>
      <c r="AD14" s="93">
        <v>35</v>
      </c>
      <c r="AE14" s="93">
        <v>22</v>
      </c>
      <c r="AF14" s="93">
        <v>17</v>
      </c>
      <c r="AG14" s="93">
        <v>23</v>
      </c>
      <c r="AH14" s="93">
        <v>28</v>
      </c>
      <c r="AI14" s="93">
        <v>21</v>
      </c>
      <c r="AJ14" s="93">
        <v>27</v>
      </c>
      <c r="AK14" s="93">
        <v>28</v>
      </c>
      <c r="AL14" s="93">
        <v>28</v>
      </c>
      <c r="AM14" s="93">
        <v>23</v>
      </c>
      <c r="AN14" s="93">
        <v>13</v>
      </c>
      <c r="AO14" s="93">
        <v>12</v>
      </c>
      <c r="AP14" s="93">
        <v>27</v>
      </c>
      <c r="AQ14" s="93">
        <v>11</v>
      </c>
      <c r="AR14" s="93">
        <v>22</v>
      </c>
      <c r="AS14" s="93">
        <v>19</v>
      </c>
      <c r="AT14" s="93">
        <v>24</v>
      </c>
      <c r="AU14" s="93">
        <v>16</v>
      </c>
      <c r="AV14" s="93">
        <v>18</v>
      </c>
      <c r="AW14" s="93">
        <v>16</v>
      </c>
      <c r="AX14" s="93">
        <v>21</v>
      </c>
      <c r="AY14" s="93">
        <v>25</v>
      </c>
      <c r="AZ14" s="93">
        <v>17</v>
      </c>
      <c r="BA14" s="93">
        <v>23</v>
      </c>
      <c r="BB14" s="93">
        <v>36</v>
      </c>
      <c r="BC14" s="93">
        <v>22</v>
      </c>
      <c r="BD14" s="93">
        <v>11</v>
      </c>
      <c r="BE14" s="93">
        <v>15</v>
      </c>
      <c r="BF14" s="93">
        <v>28</v>
      </c>
      <c r="BG14" s="93">
        <v>21</v>
      </c>
      <c r="BH14" s="93">
        <v>37</v>
      </c>
      <c r="BI14" s="93">
        <v>24</v>
      </c>
      <c r="BJ14" s="93">
        <v>33</v>
      </c>
      <c r="BK14" s="93">
        <v>21</v>
      </c>
      <c r="BL14" s="93">
        <v>29</v>
      </c>
      <c r="BM14" s="93">
        <v>26</v>
      </c>
      <c r="BN14" s="93">
        <v>29</v>
      </c>
      <c r="BO14" s="93">
        <v>23</v>
      </c>
      <c r="BP14" s="93">
        <v>42</v>
      </c>
      <c r="BQ14" s="93">
        <v>29</v>
      </c>
      <c r="BR14" s="93">
        <v>48</v>
      </c>
      <c r="BS14" s="93">
        <v>30</v>
      </c>
      <c r="BT14" s="93">
        <v>22</v>
      </c>
      <c r="BU14" s="93">
        <v>22</v>
      </c>
      <c r="BV14" s="93">
        <v>32</v>
      </c>
      <c r="BW14" s="93">
        <v>17</v>
      </c>
      <c r="BX14" s="93">
        <v>25</v>
      </c>
      <c r="BY14" s="93">
        <v>20</v>
      </c>
      <c r="BZ14" s="93">
        <v>14</v>
      </c>
      <c r="CA14" s="93">
        <v>3</v>
      </c>
      <c r="CB14" s="93">
        <v>17</v>
      </c>
      <c r="CC14" s="93">
        <v>22</v>
      </c>
      <c r="CD14" s="93">
        <v>20</v>
      </c>
      <c r="CE14" s="93">
        <v>8</v>
      </c>
      <c r="CF14" s="93">
        <v>29</v>
      </c>
      <c r="CG14" s="93">
        <v>26</v>
      </c>
      <c r="CH14" s="93">
        <v>36</v>
      </c>
      <c r="CI14" s="93">
        <v>18</v>
      </c>
      <c r="CJ14" s="92">
        <v>16</v>
      </c>
      <c r="CK14" s="92">
        <v>11</v>
      </c>
      <c r="CL14" s="92">
        <v>22</v>
      </c>
      <c r="CM14" s="92">
        <v>26</v>
      </c>
      <c r="CN14" s="93">
        <v>3.49</v>
      </c>
    </row>
    <row r="15" spans="1:92" s="10" customFormat="1" ht="16.5" x14ac:dyDescent="0.3">
      <c r="A15" s="6" t="s">
        <v>28</v>
      </c>
      <c r="B15" s="6" t="s">
        <v>51</v>
      </c>
      <c r="C15" s="6">
        <v>265</v>
      </c>
      <c r="D15" s="6">
        <v>6.12</v>
      </c>
      <c r="E15" s="92">
        <v>0</v>
      </c>
      <c r="F15" s="92">
        <v>0</v>
      </c>
      <c r="G15" s="6">
        <v>25</v>
      </c>
      <c r="H15" s="6">
        <v>7.2</v>
      </c>
      <c r="I15" s="6">
        <v>6</v>
      </c>
      <c r="J15" s="6">
        <v>1467</v>
      </c>
      <c r="K15" s="92">
        <v>49.390000000000008</v>
      </c>
      <c r="L15" s="6">
        <v>105</v>
      </c>
      <c r="M15" s="6">
        <v>89</v>
      </c>
      <c r="N15" s="6">
        <v>107</v>
      </c>
      <c r="O15" s="6">
        <v>63</v>
      </c>
      <c r="P15" s="6">
        <v>81</v>
      </c>
      <c r="Q15" s="6">
        <v>80</v>
      </c>
      <c r="R15" s="6">
        <v>98</v>
      </c>
      <c r="S15" s="6">
        <v>77</v>
      </c>
      <c r="T15" s="6">
        <v>115</v>
      </c>
      <c r="U15" s="6">
        <v>107</v>
      </c>
      <c r="V15" s="6">
        <v>149</v>
      </c>
      <c r="W15" s="6">
        <v>94</v>
      </c>
      <c r="X15" s="6">
        <v>62</v>
      </c>
      <c r="Y15" s="6">
        <v>60</v>
      </c>
      <c r="Z15" s="6">
        <v>109</v>
      </c>
      <c r="AA15" s="6">
        <v>58</v>
      </c>
      <c r="AB15" s="6">
        <v>21</v>
      </c>
      <c r="AC15" s="6">
        <v>26</v>
      </c>
      <c r="AD15" s="6">
        <v>35</v>
      </c>
      <c r="AE15" s="6">
        <v>22</v>
      </c>
      <c r="AF15" s="6">
        <v>17</v>
      </c>
      <c r="AG15" s="6">
        <v>23</v>
      </c>
      <c r="AH15" s="6">
        <v>28</v>
      </c>
      <c r="AI15" s="6">
        <v>21</v>
      </c>
      <c r="AJ15" s="6">
        <v>27</v>
      </c>
      <c r="AK15" s="6">
        <v>28</v>
      </c>
      <c r="AL15" s="6">
        <v>28</v>
      </c>
      <c r="AM15" s="6">
        <v>23</v>
      </c>
      <c r="AN15" s="6">
        <v>13</v>
      </c>
      <c r="AO15" s="6">
        <v>12</v>
      </c>
      <c r="AP15" s="6">
        <v>27</v>
      </c>
      <c r="AQ15" s="6">
        <v>11</v>
      </c>
      <c r="AR15" s="6">
        <v>22</v>
      </c>
      <c r="AS15" s="6">
        <v>19</v>
      </c>
      <c r="AT15" s="6">
        <v>24</v>
      </c>
      <c r="AU15" s="6">
        <v>16</v>
      </c>
      <c r="AV15" s="6">
        <v>18</v>
      </c>
      <c r="AW15" s="6">
        <v>16</v>
      </c>
      <c r="AX15" s="6">
        <v>21</v>
      </c>
      <c r="AY15" s="6">
        <v>25</v>
      </c>
      <c r="AZ15" s="6">
        <v>17</v>
      </c>
      <c r="BA15" s="6">
        <v>23</v>
      </c>
      <c r="BB15" s="6">
        <v>36</v>
      </c>
      <c r="BC15" s="6">
        <v>22</v>
      </c>
      <c r="BD15" s="6">
        <v>11</v>
      </c>
      <c r="BE15" s="6">
        <v>15</v>
      </c>
      <c r="BF15" s="6">
        <v>28</v>
      </c>
      <c r="BG15" s="6">
        <v>21</v>
      </c>
      <c r="BH15" s="6">
        <v>37</v>
      </c>
      <c r="BI15" s="6">
        <v>24</v>
      </c>
      <c r="BJ15" s="6">
        <v>33</v>
      </c>
      <c r="BK15" s="6">
        <v>21</v>
      </c>
      <c r="BL15" s="6">
        <v>29</v>
      </c>
      <c r="BM15" s="6">
        <v>26</v>
      </c>
      <c r="BN15" s="6">
        <v>29</v>
      </c>
      <c r="BO15" s="6">
        <v>23</v>
      </c>
      <c r="BP15" s="6">
        <v>42</v>
      </c>
      <c r="BQ15" s="6">
        <v>29</v>
      </c>
      <c r="BR15" s="6">
        <v>48</v>
      </c>
      <c r="BS15" s="6">
        <v>30</v>
      </c>
      <c r="BT15" s="6">
        <v>22</v>
      </c>
      <c r="BU15" s="6">
        <v>22</v>
      </c>
      <c r="BV15" s="6">
        <v>32</v>
      </c>
      <c r="BW15" s="6">
        <v>17</v>
      </c>
      <c r="BX15" s="6">
        <v>25</v>
      </c>
      <c r="BY15" s="6">
        <v>20</v>
      </c>
      <c r="BZ15" s="6">
        <v>14</v>
      </c>
      <c r="CA15" s="6">
        <v>3</v>
      </c>
      <c r="CB15" s="6">
        <v>17</v>
      </c>
      <c r="CC15" s="6">
        <v>22</v>
      </c>
      <c r="CD15" s="6">
        <v>20</v>
      </c>
      <c r="CE15" s="6">
        <v>8</v>
      </c>
      <c r="CF15" s="6">
        <v>29</v>
      </c>
      <c r="CG15" s="6">
        <v>26</v>
      </c>
      <c r="CH15" s="6">
        <v>36</v>
      </c>
      <c r="CI15" s="6">
        <v>18</v>
      </c>
      <c r="CJ15" s="92">
        <v>16</v>
      </c>
      <c r="CK15" s="92">
        <v>11</v>
      </c>
      <c r="CL15" s="92">
        <v>22</v>
      </c>
      <c r="CM15" s="92">
        <v>26</v>
      </c>
      <c r="CN15" s="6">
        <v>4</v>
      </c>
    </row>
    <row r="16" spans="1:92" s="10" customFormat="1" ht="16.5" x14ac:dyDescent="0.3">
      <c r="A16" s="6" t="s">
        <v>28</v>
      </c>
      <c r="B16" s="6" t="s">
        <v>51</v>
      </c>
      <c r="C16" s="6">
        <v>280</v>
      </c>
      <c r="D16" s="6">
        <v>3.1</v>
      </c>
      <c r="E16" s="92">
        <v>0</v>
      </c>
      <c r="F16" s="92">
        <v>0</v>
      </c>
      <c r="G16" s="6">
        <v>25</v>
      </c>
      <c r="H16" s="6">
        <v>7.2</v>
      </c>
      <c r="I16" s="6">
        <v>6</v>
      </c>
      <c r="J16" s="6">
        <v>1467</v>
      </c>
      <c r="K16" s="92">
        <v>49.390000000000008</v>
      </c>
      <c r="L16" s="6">
        <v>105</v>
      </c>
      <c r="M16" s="6">
        <v>89</v>
      </c>
      <c r="N16" s="6">
        <v>107</v>
      </c>
      <c r="O16" s="6">
        <v>63</v>
      </c>
      <c r="P16" s="6">
        <v>81</v>
      </c>
      <c r="Q16" s="6">
        <v>80</v>
      </c>
      <c r="R16" s="6">
        <v>98</v>
      </c>
      <c r="S16" s="6">
        <v>77</v>
      </c>
      <c r="T16" s="6">
        <v>115</v>
      </c>
      <c r="U16" s="6">
        <v>107</v>
      </c>
      <c r="V16" s="6">
        <v>149</v>
      </c>
      <c r="W16" s="6">
        <v>94</v>
      </c>
      <c r="X16" s="6">
        <v>62</v>
      </c>
      <c r="Y16" s="6">
        <v>60</v>
      </c>
      <c r="Z16" s="6">
        <v>109</v>
      </c>
      <c r="AA16" s="6">
        <v>58</v>
      </c>
      <c r="AB16" s="6">
        <v>21</v>
      </c>
      <c r="AC16" s="6">
        <v>26</v>
      </c>
      <c r="AD16" s="6">
        <v>35</v>
      </c>
      <c r="AE16" s="6">
        <v>22</v>
      </c>
      <c r="AF16" s="6">
        <v>17</v>
      </c>
      <c r="AG16" s="6">
        <v>23</v>
      </c>
      <c r="AH16" s="6">
        <v>28</v>
      </c>
      <c r="AI16" s="6">
        <v>21</v>
      </c>
      <c r="AJ16" s="6">
        <v>27</v>
      </c>
      <c r="AK16" s="6">
        <v>28</v>
      </c>
      <c r="AL16" s="6">
        <v>28</v>
      </c>
      <c r="AM16" s="6">
        <v>23</v>
      </c>
      <c r="AN16" s="6">
        <v>13</v>
      </c>
      <c r="AO16" s="6">
        <v>12</v>
      </c>
      <c r="AP16" s="6">
        <v>27</v>
      </c>
      <c r="AQ16" s="6">
        <v>11</v>
      </c>
      <c r="AR16" s="6">
        <v>22</v>
      </c>
      <c r="AS16" s="6">
        <v>19</v>
      </c>
      <c r="AT16" s="6">
        <v>24</v>
      </c>
      <c r="AU16" s="6">
        <v>16</v>
      </c>
      <c r="AV16" s="6">
        <v>18</v>
      </c>
      <c r="AW16" s="6">
        <v>16</v>
      </c>
      <c r="AX16" s="6">
        <v>21</v>
      </c>
      <c r="AY16" s="6">
        <v>25</v>
      </c>
      <c r="AZ16" s="6">
        <v>17</v>
      </c>
      <c r="BA16" s="6">
        <v>23</v>
      </c>
      <c r="BB16" s="6">
        <v>36</v>
      </c>
      <c r="BC16" s="6">
        <v>22</v>
      </c>
      <c r="BD16" s="6">
        <v>11</v>
      </c>
      <c r="BE16" s="6">
        <v>15</v>
      </c>
      <c r="BF16" s="6">
        <v>28</v>
      </c>
      <c r="BG16" s="6">
        <v>21</v>
      </c>
      <c r="BH16" s="6">
        <v>37</v>
      </c>
      <c r="BI16" s="6">
        <v>24</v>
      </c>
      <c r="BJ16" s="6">
        <v>33</v>
      </c>
      <c r="BK16" s="6">
        <v>21</v>
      </c>
      <c r="BL16" s="6">
        <v>29</v>
      </c>
      <c r="BM16" s="6">
        <v>26</v>
      </c>
      <c r="BN16" s="6">
        <v>29</v>
      </c>
      <c r="BO16" s="6">
        <v>23</v>
      </c>
      <c r="BP16" s="6">
        <v>42</v>
      </c>
      <c r="BQ16" s="6">
        <v>29</v>
      </c>
      <c r="BR16" s="6">
        <v>48</v>
      </c>
      <c r="BS16" s="6">
        <v>30</v>
      </c>
      <c r="BT16" s="6">
        <v>22</v>
      </c>
      <c r="BU16" s="6">
        <v>22</v>
      </c>
      <c r="BV16" s="6">
        <v>32</v>
      </c>
      <c r="BW16" s="6">
        <v>17</v>
      </c>
      <c r="BX16" s="6">
        <v>25</v>
      </c>
      <c r="BY16" s="6">
        <v>20</v>
      </c>
      <c r="BZ16" s="6">
        <v>14</v>
      </c>
      <c r="CA16" s="6">
        <v>3</v>
      </c>
      <c r="CB16" s="6">
        <v>17</v>
      </c>
      <c r="CC16" s="6">
        <v>22</v>
      </c>
      <c r="CD16" s="6">
        <v>20</v>
      </c>
      <c r="CE16" s="6">
        <v>8</v>
      </c>
      <c r="CF16" s="6">
        <v>29</v>
      </c>
      <c r="CG16" s="6">
        <v>26</v>
      </c>
      <c r="CH16" s="6">
        <v>36</v>
      </c>
      <c r="CI16" s="6">
        <v>18</v>
      </c>
      <c r="CJ16" s="92">
        <v>16</v>
      </c>
      <c r="CK16" s="92">
        <v>11</v>
      </c>
      <c r="CL16" s="92">
        <v>22</v>
      </c>
      <c r="CM16" s="92">
        <v>26</v>
      </c>
      <c r="CN16" s="6">
        <v>0.82</v>
      </c>
    </row>
    <row r="17" spans="1:92" s="10" customFormat="1" ht="16.5" x14ac:dyDescent="0.3">
      <c r="A17" s="6" t="s">
        <v>28</v>
      </c>
      <c r="B17" s="6" t="s">
        <v>51</v>
      </c>
      <c r="C17" s="6">
        <v>280</v>
      </c>
      <c r="D17" s="6">
        <v>4.66</v>
      </c>
      <c r="E17" s="92">
        <v>0</v>
      </c>
      <c r="F17" s="92">
        <v>0</v>
      </c>
      <c r="G17" s="6">
        <v>25</v>
      </c>
      <c r="H17" s="6">
        <v>7.2</v>
      </c>
      <c r="I17" s="6">
        <v>6</v>
      </c>
      <c r="J17" s="6">
        <v>1467</v>
      </c>
      <c r="K17" s="92">
        <v>49.390000000000008</v>
      </c>
      <c r="L17" s="6">
        <v>105</v>
      </c>
      <c r="M17" s="6">
        <v>89</v>
      </c>
      <c r="N17" s="6">
        <v>107</v>
      </c>
      <c r="O17" s="6">
        <v>63</v>
      </c>
      <c r="P17" s="6">
        <v>81</v>
      </c>
      <c r="Q17" s="6">
        <v>80</v>
      </c>
      <c r="R17" s="6">
        <v>98</v>
      </c>
      <c r="S17" s="6">
        <v>77</v>
      </c>
      <c r="T17" s="6">
        <v>115</v>
      </c>
      <c r="U17" s="6">
        <v>107</v>
      </c>
      <c r="V17" s="6">
        <v>149</v>
      </c>
      <c r="W17" s="6">
        <v>94</v>
      </c>
      <c r="X17" s="6">
        <v>62</v>
      </c>
      <c r="Y17" s="6">
        <v>60</v>
      </c>
      <c r="Z17" s="6">
        <v>109</v>
      </c>
      <c r="AA17" s="6">
        <v>58</v>
      </c>
      <c r="AB17" s="6">
        <v>21</v>
      </c>
      <c r="AC17" s="6">
        <v>26</v>
      </c>
      <c r="AD17" s="6">
        <v>35</v>
      </c>
      <c r="AE17" s="6">
        <v>22</v>
      </c>
      <c r="AF17" s="6">
        <v>17</v>
      </c>
      <c r="AG17" s="6">
        <v>23</v>
      </c>
      <c r="AH17" s="6">
        <v>28</v>
      </c>
      <c r="AI17" s="6">
        <v>21</v>
      </c>
      <c r="AJ17" s="6">
        <v>27</v>
      </c>
      <c r="AK17" s="6">
        <v>28</v>
      </c>
      <c r="AL17" s="6">
        <v>28</v>
      </c>
      <c r="AM17" s="6">
        <v>23</v>
      </c>
      <c r="AN17" s="6">
        <v>13</v>
      </c>
      <c r="AO17" s="6">
        <v>12</v>
      </c>
      <c r="AP17" s="6">
        <v>27</v>
      </c>
      <c r="AQ17" s="6">
        <v>11</v>
      </c>
      <c r="AR17" s="6">
        <v>22</v>
      </c>
      <c r="AS17" s="6">
        <v>19</v>
      </c>
      <c r="AT17" s="6">
        <v>24</v>
      </c>
      <c r="AU17" s="6">
        <v>16</v>
      </c>
      <c r="AV17" s="6">
        <v>18</v>
      </c>
      <c r="AW17" s="6">
        <v>16</v>
      </c>
      <c r="AX17" s="6">
        <v>21</v>
      </c>
      <c r="AY17" s="6">
        <v>25</v>
      </c>
      <c r="AZ17" s="6">
        <v>17</v>
      </c>
      <c r="BA17" s="6">
        <v>23</v>
      </c>
      <c r="BB17" s="6">
        <v>36</v>
      </c>
      <c r="BC17" s="6">
        <v>22</v>
      </c>
      <c r="BD17" s="6">
        <v>11</v>
      </c>
      <c r="BE17" s="6">
        <v>15</v>
      </c>
      <c r="BF17" s="6">
        <v>28</v>
      </c>
      <c r="BG17" s="6">
        <v>21</v>
      </c>
      <c r="BH17" s="6">
        <v>37</v>
      </c>
      <c r="BI17" s="6">
        <v>24</v>
      </c>
      <c r="BJ17" s="6">
        <v>33</v>
      </c>
      <c r="BK17" s="6">
        <v>21</v>
      </c>
      <c r="BL17" s="6">
        <v>29</v>
      </c>
      <c r="BM17" s="6">
        <v>26</v>
      </c>
      <c r="BN17" s="6">
        <v>29</v>
      </c>
      <c r="BO17" s="6">
        <v>23</v>
      </c>
      <c r="BP17" s="6">
        <v>42</v>
      </c>
      <c r="BQ17" s="6">
        <v>29</v>
      </c>
      <c r="BR17" s="6">
        <v>48</v>
      </c>
      <c r="BS17" s="6">
        <v>30</v>
      </c>
      <c r="BT17" s="6">
        <v>22</v>
      </c>
      <c r="BU17" s="6">
        <v>22</v>
      </c>
      <c r="BV17" s="6">
        <v>32</v>
      </c>
      <c r="BW17" s="6">
        <v>17</v>
      </c>
      <c r="BX17" s="6">
        <v>25</v>
      </c>
      <c r="BY17" s="6">
        <v>20</v>
      </c>
      <c r="BZ17" s="6">
        <v>14</v>
      </c>
      <c r="CA17" s="6">
        <v>3</v>
      </c>
      <c r="CB17" s="6">
        <v>17</v>
      </c>
      <c r="CC17" s="6">
        <v>22</v>
      </c>
      <c r="CD17" s="6">
        <v>20</v>
      </c>
      <c r="CE17" s="6">
        <v>8</v>
      </c>
      <c r="CF17" s="6">
        <v>29</v>
      </c>
      <c r="CG17" s="6">
        <v>26</v>
      </c>
      <c r="CH17" s="6">
        <v>36</v>
      </c>
      <c r="CI17" s="6">
        <v>18</v>
      </c>
      <c r="CJ17" s="92">
        <v>16</v>
      </c>
      <c r="CK17" s="92">
        <v>11</v>
      </c>
      <c r="CL17" s="92">
        <v>22</v>
      </c>
      <c r="CM17" s="92">
        <v>26</v>
      </c>
      <c r="CN17" s="6">
        <v>1.33</v>
      </c>
    </row>
    <row r="18" spans="1:92" s="10" customFormat="1" ht="16.5" x14ac:dyDescent="0.3">
      <c r="A18" s="6" t="s">
        <v>28</v>
      </c>
      <c r="B18" s="6" t="s">
        <v>51</v>
      </c>
      <c r="C18" s="6">
        <v>280</v>
      </c>
      <c r="D18" s="6">
        <v>5.44</v>
      </c>
      <c r="E18" s="92">
        <v>0</v>
      </c>
      <c r="F18" s="92">
        <v>0</v>
      </c>
      <c r="G18" s="6">
        <v>25</v>
      </c>
      <c r="H18" s="6">
        <v>7.2</v>
      </c>
      <c r="I18" s="6">
        <v>6</v>
      </c>
      <c r="J18" s="6">
        <v>1467</v>
      </c>
      <c r="K18" s="92">
        <v>49.390000000000008</v>
      </c>
      <c r="L18" s="6">
        <v>105</v>
      </c>
      <c r="M18" s="6">
        <v>89</v>
      </c>
      <c r="N18" s="6">
        <v>107</v>
      </c>
      <c r="O18" s="6">
        <v>63</v>
      </c>
      <c r="P18" s="6">
        <v>81</v>
      </c>
      <c r="Q18" s="6">
        <v>80</v>
      </c>
      <c r="R18" s="6">
        <v>98</v>
      </c>
      <c r="S18" s="6">
        <v>77</v>
      </c>
      <c r="T18" s="6">
        <v>115</v>
      </c>
      <c r="U18" s="6">
        <v>107</v>
      </c>
      <c r="V18" s="6">
        <v>149</v>
      </c>
      <c r="W18" s="6">
        <v>94</v>
      </c>
      <c r="X18" s="6">
        <v>62</v>
      </c>
      <c r="Y18" s="6">
        <v>60</v>
      </c>
      <c r="Z18" s="6">
        <v>109</v>
      </c>
      <c r="AA18" s="6">
        <v>58</v>
      </c>
      <c r="AB18" s="6">
        <v>21</v>
      </c>
      <c r="AC18" s="6">
        <v>26</v>
      </c>
      <c r="AD18" s="6">
        <v>35</v>
      </c>
      <c r="AE18" s="6">
        <v>22</v>
      </c>
      <c r="AF18" s="6">
        <v>17</v>
      </c>
      <c r="AG18" s="6">
        <v>23</v>
      </c>
      <c r="AH18" s="6">
        <v>28</v>
      </c>
      <c r="AI18" s="6">
        <v>21</v>
      </c>
      <c r="AJ18" s="6">
        <v>27</v>
      </c>
      <c r="AK18" s="6">
        <v>28</v>
      </c>
      <c r="AL18" s="6">
        <v>28</v>
      </c>
      <c r="AM18" s="6">
        <v>23</v>
      </c>
      <c r="AN18" s="6">
        <v>13</v>
      </c>
      <c r="AO18" s="6">
        <v>12</v>
      </c>
      <c r="AP18" s="6">
        <v>27</v>
      </c>
      <c r="AQ18" s="6">
        <v>11</v>
      </c>
      <c r="AR18" s="6">
        <v>22</v>
      </c>
      <c r="AS18" s="6">
        <v>19</v>
      </c>
      <c r="AT18" s="6">
        <v>24</v>
      </c>
      <c r="AU18" s="6">
        <v>16</v>
      </c>
      <c r="AV18" s="6">
        <v>18</v>
      </c>
      <c r="AW18" s="6">
        <v>16</v>
      </c>
      <c r="AX18" s="6">
        <v>21</v>
      </c>
      <c r="AY18" s="6">
        <v>25</v>
      </c>
      <c r="AZ18" s="6">
        <v>17</v>
      </c>
      <c r="BA18" s="6">
        <v>23</v>
      </c>
      <c r="BB18" s="6">
        <v>36</v>
      </c>
      <c r="BC18" s="6">
        <v>22</v>
      </c>
      <c r="BD18" s="6">
        <v>11</v>
      </c>
      <c r="BE18" s="6">
        <v>15</v>
      </c>
      <c r="BF18" s="6">
        <v>28</v>
      </c>
      <c r="BG18" s="6">
        <v>21</v>
      </c>
      <c r="BH18" s="6">
        <v>37</v>
      </c>
      <c r="BI18" s="6">
        <v>24</v>
      </c>
      <c r="BJ18" s="6">
        <v>33</v>
      </c>
      <c r="BK18" s="6">
        <v>21</v>
      </c>
      <c r="BL18" s="6">
        <v>29</v>
      </c>
      <c r="BM18" s="6">
        <v>26</v>
      </c>
      <c r="BN18" s="6">
        <v>29</v>
      </c>
      <c r="BO18" s="6">
        <v>23</v>
      </c>
      <c r="BP18" s="6">
        <v>42</v>
      </c>
      <c r="BQ18" s="6">
        <v>29</v>
      </c>
      <c r="BR18" s="6">
        <v>48</v>
      </c>
      <c r="BS18" s="6">
        <v>30</v>
      </c>
      <c r="BT18" s="6">
        <v>22</v>
      </c>
      <c r="BU18" s="6">
        <v>22</v>
      </c>
      <c r="BV18" s="6">
        <v>32</v>
      </c>
      <c r="BW18" s="6">
        <v>17</v>
      </c>
      <c r="BX18" s="6">
        <v>25</v>
      </c>
      <c r="BY18" s="6">
        <v>20</v>
      </c>
      <c r="BZ18" s="6">
        <v>14</v>
      </c>
      <c r="CA18" s="6">
        <v>3</v>
      </c>
      <c r="CB18" s="6">
        <v>17</v>
      </c>
      <c r="CC18" s="6">
        <v>22</v>
      </c>
      <c r="CD18" s="6">
        <v>20</v>
      </c>
      <c r="CE18" s="6">
        <v>8</v>
      </c>
      <c r="CF18" s="6">
        <v>29</v>
      </c>
      <c r="CG18" s="6">
        <v>26</v>
      </c>
      <c r="CH18" s="6">
        <v>36</v>
      </c>
      <c r="CI18" s="6">
        <v>18</v>
      </c>
      <c r="CJ18" s="92">
        <v>16</v>
      </c>
      <c r="CK18" s="92">
        <v>11</v>
      </c>
      <c r="CL18" s="92">
        <v>22</v>
      </c>
      <c r="CM18" s="92">
        <v>26</v>
      </c>
      <c r="CN18" s="6">
        <v>1.83</v>
      </c>
    </row>
    <row r="19" spans="1:92" s="10" customFormat="1" ht="16.5" x14ac:dyDescent="0.3">
      <c r="A19" s="6" t="s">
        <v>28</v>
      </c>
      <c r="B19" s="6" t="s">
        <v>51</v>
      </c>
      <c r="C19" s="6">
        <v>280</v>
      </c>
      <c r="D19" s="93">
        <v>6.2</v>
      </c>
      <c r="E19" s="92">
        <v>0</v>
      </c>
      <c r="F19" s="92">
        <v>0</v>
      </c>
      <c r="G19" s="93">
        <v>25</v>
      </c>
      <c r="H19" s="93">
        <v>7.2</v>
      </c>
      <c r="I19" s="93">
        <v>6</v>
      </c>
      <c r="J19" s="93">
        <v>1467</v>
      </c>
      <c r="K19" s="92">
        <v>49.390000000000008</v>
      </c>
      <c r="L19" s="93">
        <v>105</v>
      </c>
      <c r="M19" s="93">
        <v>89</v>
      </c>
      <c r="N19" s="93">
        <v>107</v>
      </c>
      <c r="O19" s="93">
        <v>63</v>
      </c>
      <c r="P19" s="93">
        <v>81</v>
      </c>
      <c r="Q19" s="93">
        <v>80</v>
      </c>
      <c r="R19" s="93">
        <v>98</v>
      </c>
      <c r="S19" s="93">
        <v>77</v>
      </c>
      <c r="T19" s="93">
        <v>115</v>
      </c>
      <c r="U19" s="93">
        <v>107</v>
      </c>
      <c r="V19" s="93">
        <v>149</v>
      </c>
      <c r="W19" s="93">
        <v>94</v>
      </c>
      <c r="X19" s="93">
        <v>62</v>
      </c>
      <c r="Y19" s="93">
        <v>60</v>
      </c>
      <c r="Z19" s="93">
        <v>109</v>
      </c>
      <c r="AA19" s="93">
        <v>58</v>
      </c>
      <c r="AB19" s="93">
        <v>21</v>
      </c>
      <c r="AC19" s="93">
        <v>26</v>
      </c>
      <c r="AD19" s="93">
        <v>35</v>
      </c>
      <c r="AE19" s="93">
        <v>22</v>
      </c>
      <c r="AF19" s="93">
        <v>17</v>
      </c>
      <c r="AG19" s="93">
        <v>23</v>
      </c>
      <c r="AH19" s="93">
        <v>28</v>
      </c>
      <c r="AI19" s="93">
        <v>21</v>
      </c>
      <c r="AJ19" s="93">
        <v>27</v>
      </c>
      <c r="AK19" s="93">
        <v>28</v>
      </c>
      <c r="AL19" s="93">
        <v>28</v>
      </c>
      <c r="AM19" s="93">
        <v>23</v>
      </c>
      <c r="AN19" s="93">
        <v>13</v>
      </c>
      <c r="AO19" s="93">
        <v>12</v>
      </c>
      <c r="AP19" s="93">
        <v>27</v>
      </c>
      <c r="AQ19" s="93">
        <v>11</v>
      </c>
      <c r="AR19" s="93">
        <v>22</v>
      </c>
      <c r="AS19" s="93">
        <v>19</v>
      </c>
      <c r="AT19" s="93">
        <v>24</v>
      </c>
      <c r="AU19" s="93">
        <v>16</v>
      </c>
      <c r="AV19" s="93">
        <v>18</v>
      </c>
      <c r="AW19" s="93">
        <v>16</v>
      </c>
      <c r="AX19" s="93">
        <v>21</v>
      </c>
      <c r="AY19" s="93">
        <v>25</v>
      </c>
      <c r="AZ19" s="93">
        <v>17</v>
      </c>
      <c r="BA19" s="93">
        <v>23</v>
      </c>
      <c r="BB19" s="93">
        <v>36</v>
      </c>
      <c r="BC19" s="93">
        <v>22</v>
      </c>
      <c r="BD19" s="93">
        <v>11</v>
      </c>
      <c r="BE19" s="93">
        <v>15</v>
      </c>
      <c r="BF19" s="93">
        <v>28</v>
      </c>
      <c r="BG19" s="93">
        <v>21</v>
      </c>
      <c r="BH19" s="93">
        <v>37</v>
      </c>
      <c r="BI19" s="93">
        <v>24</v>
      </c>
      <c r="BJ19" s="93">
        <v>33</v>
      </c>
      <c r="BK19" s="93">
        <v>21</v>
      </c>
      <c r="BL19" s="93">
        <v>29</v>
      </c>
      <c r="BM19" s="93">
        <v>26</v>
      </c>
      <c r="BN19" s="93">
        <v>29</v>
      </c>
      <c r="BO19" s="93">
        <v>23</v>
      </c>
      <c r="BP19" s="93">
        <v>42</v>
      </c>
      <c r="BQ19" s="93">
        <v>29</v>
      </c>
      <c r="BR19" s="93">
        <v>48</v>
      </c>
      <c r="BS19" s="93">
        <v>30</v>
      </c>
      <c r="BT19" s="93">
        <v>22</v>
      </c>
      <c r="BU19" s="93">
        <v>22</v>
      </c>
      <c r="BV19" s="93">
        <v>32</v>
      </c>
      <c r="BW19" s="93">
        <v>17</v>
      </c>
      <c r="BX19" s="93">
        <v>25</v>
      </c>
      <c r="BY19" s="93">
        <v>20</v>
      </c>
      <c r="BZ19" s="93">
        <v>14</v>
      </c>
      <c r="CA19" s="93">
        <v>3</v>
      </c>
      <c r="CB19" s="93">
        <v>17</v>
      </c>
      <c r="CC19" s="93">
        <v>22</v>
      </c>
      <c r="CD19" s="93">
        <v>20</v>
      </c>
      <c r="CE19" s="93">
        <v>8</v>
      </c>
      <c r="CF19" s="93">
        <v>29</v>
      </c>
      <c r="CG19" s="93">
        <v>26</v>
      </c>
      <c r="CH19" s="93">
        <v>36</v>
      </c>
      <c r="CI19" s="93">
        <v>18</v>
      </c>
      <c r="CJ19" s="92">
        <v>16</v>
      </c>
      <c r="CK19" s="92">
        <v>11</v>
      </c>
      <c r="CL19" s="92">
        <v>22</v>
      </c>
      <c r="CM19" s="92">
        <v>26</v>
      </c>
      <c r="CN19" s="93">
        <v>2.2200000000000002</v>
      </c>
    </row>
    <row r="20" spans="1:92" s="10" customFormat="1" ht="16.5" x14ac:dyDescent="0.3">
      <c r="A20" s="6" t="s">
        <v>28</v>
      </c>
      <c r="B20" s="6" t="s">
        <v>51</v>
      </c>
      <c r="C20" s="6">
        <v>280</v>
      </c>
      <c r="D20" s="93">
        <v>7.78</v>
      </c>
      <c r="E20" s="92">
        <v>0</v>
      </c>
      <c r="F20" s="92">
        <v>0</v>
      </c>
      <c r="G20" s="93">
        <v>25</v>
      </c>
      <c r="H20" s="93">
        <v>7.2</v>
      </c>
      <c r="I20" s="93">
        <v>6</v>
      </c>
      <c r="J20" s="93">
        <v>1467</v>
      </c>
      <c r="K20" s="92">
        <v>49.390000000000008</v>
      </c>
      <c r="L20" s="93">
        <v>105</v>
      </c>
      <c r="M20" s="93">
        <v>89</v>
      </c>
      <c r="N20" s="93">
        <v>107</v>
      </c>
      <c r="O20" s="93">
        <v>63</v>
      </c>
      <c r="P20" s="93">
        <v>81</v>
      </c>
      <c r="Q20" s="93">
        <v>80</v>
      </c>
      <c r="R20" s="93">
        <v>98</v>
      </c>
      <c r="S20" s="93">
        <v>77</v>
      </c>
      <c r="T20" s="93">
        <v>115</v>
      </c>
      <c r="U20" s="93">
        <v>107</v>
      </c>
      <c r="V20" s="93">
        <v>149</v>
      </c>
      <c r="W20" s="93">
        <v>94</v>
      </c>
      <c r="X20" s="93">
        <v>62</v>
      </c>
      <c r="Y20" s="93">
        <v>60</v>
      </c>
      <c r="Z20" s="93">
        <v>109</v>
      </c>
      <c r="AA20" s="93">
        <v>58</v>
      </c>
      <c r="AB20" s="93">
        <v>21</v>
      </c>
      <c r="AC20" s="93">
        <v>26</v>
      </c>
      <c r="AD20" s="93">
        <v>35</v>
      </c>
      <c r="AE20" s="93">
        <v>22</v>
      </c>
      <c r="AF20" s="93">
        <v>17</v>
      </c>
      <c r="AG20" s="93">
        <v>23</v>
      </c>
      <c r="AH20" s="93">
        <v>28</v>
      </c>
      <c r="AI20" s="93">
        <v>21</v>
      </c>
      <c r="AJ20" s="93">
        <v>27</v>
      </c>
      <c r="AK20" s="93">
        <v>28</v>
      </c>
      <c r="AL20" s="93">
        <v>28</v>
      </c>
      <c r="AM20" s="93">
        <v>23</v>
      </c>
      <c r="AN20" s="93">
        <v>13</v>
      </c>
      <c r="AO20" s="93">
        <v>12</v>
      </c>
      <c r="AP20" s="93">
        <v>27</v>
      </c>
      <c r="AQ20" s="93">
        <v>11</v>
      </c>
      <c r="AR20" s="93">
        <v>22</v>
      </c>
      <c r="AS20" s="93">
        <v>19</v>
      </c>
      <c r="AT20" s="93">
        <v>24</v>
      </c>
      <c r="AU20" s="93">
        <v>16</v>
      </c>
      <c r="AV20" s="93">
        <v>18</v>
      </c>
      <c r="AW20" s="93">
        <v>16</v>
      </c>
      <c r="AX20" s="93">
        <v>21</v>
      </c>
      <c r="AY20" s="93">
        <v>25</v>
      </c>
      <c r="AZ20" s="93">
        <v>17</v>
      </c>
      <c r="BA20" s="93">
        <v>23</v>
      </c>
      <c r="BB20" s="93">
        <v>36</v>
      </c>
      <c r="BC20" s="93">
        <v>22</v>
      </c>
      <c r="BD20" s="93">
        <v>11</v>
      </c>
      <c r="BE20" s="93">
        <v>15</v>
      </c>
      <c r="BF20" s="93">
        <v>28</v>
      </c>
      <c r="BG20" s="93">
        <v>21</v>
      </c>
      <c r="BH20" s="93">
        <v>37</v>
      </c>
      <c r="BI20" s="93">
        <v>24</v>
      </c>
      <c r="BJ20" s="93">
        <v>33</v>
      </c>
      <c r="BK20" s="93">
        <v>21</v>
      </c>
      <c r="BL20" s="93">
        <v>29</v>
      </c>
      <c r="BM20" s="93">
        <v>26</v>
      </c>
      <c r="BN20" s="93">
        <v>29</v>
      </c>
      <c r="BO20" s="93">
        <v>23</v>
      </c>
      <c r="BP20" s="93">
        <v>42</v>
      </c>
      <c r="BQ20" s="93">
        <v>29</v>
      </c>
      <c r="BR20" s="93">
        <v>48</v>
      </c>
      <c r="BS20" s="93">
        <v>30</v>
      </c>
      <c r="BT20" s="93">
        <v>22</v>
      </c>
      <c r="BU20" s="93">
        <v>22</v>
      </c>
      <c r="BV20" s="93">
        <v>32</v>
      </c>
      <c r="BW20" s="93">
        <v>17</v>
      </c>
      <c r="BX20" s="93">
        <v>25</v>
      </c>
      <c r="BY20" s="93">
        <v>20</v>
      </c>
      <c r="BZ20" s="93">
        <v>14</v>
      </c>
      <c r="CA20" s="93">
        <v>3</v>
      </c>
      <c r="CB20" s="93">
        <v>17</v>
      </c>
      <c r="CC20" s="93">
        <v>22</v>
      </c>
      <c r="CD20" s="93">
        <v>20</v>
      </c>
      <c r="CE20" s="93">
        <v>8</v>
      </c>
      <c r="CF20" s="93">
        <v>29</v>
      </c>
      <c r="CG20" s="93">
        <v>26</v>
      </c>
      <c r="CH20" s="93">
        <v>36</v>
      </c>
      <c r="CI20" s="93">
        <v>18</v>
      </c>
      <c r="CJ20" s="92">
        <v>16</v>
      </c>
      <c r="CK20" s="92">
        <v>11</v>
      </c>
      <c r="CL20" s="92">
        <v>22</v>
      </c>
      <c r="CM20" s="92">
        <v>26</v>
      </c>
      <c r="CN20" s="93">
        <v>3.27</v>
      </c>
    </row>
    <row r="21" spans="1:92" s="10" customFormat="1" ht="16.5" x14ac:dyDescent="0.3">
      <c r="A21" s="6" t="s">
        <v>28</v>
      </c>
      <c r="B21" s="6" t="s">
        <v>51</v>
      </c>
      <c r="C21" s="6">
        <v>300</v>
      </c>
      <c r="D21" s="93">
        <v>20</v>
      </c>
      <c r="E21" s="92">
        <v>0</v>
      </c>
      <c r="F21" s="92">
        <v>0</v>
      </c>
      <c r="G21" s="93">
        <v>25</v>
      </c>
      <c r="H21" s="93">
        <v>7.2</v>
      </c>
      <c r="I21" s="93">
        <v>6</v>
      </c>
      <c r="J21" s="93">
        <v>1467</v>
      </c>
      <c r="K21" s="92">
        <v>49.390000000000008</v>
      </c>
      <c r="L21" s="93">
        <v>105</v>
      </c>
      <c r="M21" s="93">
        <v>89</v>
      </c>
      <c r="N21" s="93">
        <v>107</v>
      </c>
      <c r="O21" s="93">
        <v>63</v>
      </c>
      <c r="P21" s="93">
        <v>81</v>
      </c>
      <c r="Q21" s="93">
        <v>80</v>
      </c>
      <c r="R21" s="93">
        <v>98</v>
      </c>
      <c r="S21" s="93">
        <v>77</v>
      </c>
      <c r="T21" s="93">
        <v>115</v>
      </c>
      <c r="U21" s="93">
        <v>107</v>
      </c>
      <c r="V21" s="93">
        <v>149</v>
      </c>
      <c r="W21" s="93">
        <v>94</v>
      </c>
      <c r="X21" s="93">
        <v>62</v>
      </c>
      <c r="Y21" s="93">
        <v>60</v>
      </c>
      <c r="Z21" s="93">
        <v>109</v>
      </c>
      <c r="AA21" s="93">
        <v>58</v>
      </c>
      <c r="AB21" s="93">
        <v>21</v>
      </c>
      <c r="AC21" s="93">
        <v>26</v>
      </c>
      <c r="AD21" s="93">
        <v>35</v>
      </c>
      <c r="AE21" s="93">
        <v>22</v>
      </c>
      <c r="AF21" s="93">
        <v>17</v>
      </c>
      <c r="AG21" s="93">
        <v>23</v>
      </c>
      <c r="AH21" s="93">
        <v>28</v>
      </c>
      <c r="AI21" s="93">
        <v>21</v>
      </c>
      <c r="AJ21" s="93">
        <v>27</v>
      </c>
      <c r="AK21" s="93">
        <v>28</v>
      </c>
      <c r="AL21" s="93">
        <v>28</v>
      </c>
      <c r="AM21" s="93">
        <v>23</v>
      </c>
      <c r="AN21" s="93">
        <v>13</v>
      </c>
      <c r="AO21" s="93">
        <v>12</v>
      </c>
      <c r="AP21" s="93">
        <v>27</v>
      </c>
      <c r="AQ21" s="93">
        <v>11</v>
      </c>
      <c r="AR21" s="93">
        <v>22</v>
      </c>
      <c r="AS21" s="93">
        <v>19</v>
      </c>
      <c r="AT21" s="93">
        <v>24</v>
      </c>
      <c r="AU21" s="93">
        <v>16</v>
      </c>
      <c r="AV21" s="93">
        <v>18</v>
      </c>
      <c r="AW21" s="93">
        <v>16</v>
      </c>
      <c r="AX21" s="93">
        <v>21</v>
      </c>
      <c r="AY21" s="93">
        <v>25</v>
      </c>
      <c r="AZ21" s="93">
        <v>17</v>
      </c>
      <c r="BA21" s="93">
        <v>23</v>
      </c>
      <c r="BB21" s="93">
        <v>36</v>
      </c>
      <c r="BC21" s="93">
        <v>22</v>
      </c>
      <c r="BD21" s="93">
        <v>11</v>
      </c>
      <c r="BE21" s="93">
        <v>15</v>
      </c>
      <c r="BF21" s="93">
        <v>28</v>
      </c>
      <c r="BG21" s="93">
        <v>21</v>
      </c>
      <c r="BH21" s="93">
        <v>37</v>
      </c>
      <c r="BI21" s="93">
        <v>24</v>
      </c>
      <c r="BJ21" s="93">
        <v>33</v>
      </c>
      <c r="BK21" s="93">
        <v>21</v>
      </c>
      <c r="BL21" s="93">
        <v>29</v>
      </c>
      <c r="BM21" s="93">
        <v>26</v>
      </c>
      <c r="BN21" s="93">
        <v>29</v>
      </c>
      <c r="BO21" s="93">
        <v>23</v>
      </c>
      <c r="BP21" s="93">
        <v>42</v>
      </c>
      <c r="BQ21" s="93">
        <v>29</v>
      </c>
      <c r="BR21" s="93">
        <v>48</v>
      </c>
      <c r="BS21" s="93">
        <v>30</v>
      </c>
      <c r="BT21" s="93">
        <v>22</v>
      </c>
      <c r="BU21" s="93">
        <v>22</v>
      </c>
      <c r="BV21" s="93">
        <v>32</v>
      </c>
      <c r="BW21" s="93">
        <v>17</v>
      </c>
      <c r="BX21" s="93">
        <v>25</v>
      </c>
      <c r="BY21" s="93">
        <v>20</v>
      </c>
      <c r="BZ21" s="93">
        <v>14</v>
      </c>
      <c r="CA21" s="93">
        <v>3</v>
      </c>
      <c r="CB21" s="93">
        <v>17</v>
      </c>
      <c r="CC21" s="93">
        <v>22</v>
      </c>
      <c r="CD21" s="93">
        <v>20</v>
      </c>
      <c r="CE21" s="93">
        <v>8</v>
      </c>
      <c r="CF21" s="93">
        <v>29</v>
      </c>
      <c r="CG21" s="93">
        <v>26</v>
      </c>
      <c r="CH21" s="93">
        <v>36</v>
      </c>
      <c r="CI21" s="93">
        <v>18</v>
      </c>
      <c r="CJ21" s="92">
        <v>16</v>
      </c>
      <c r="CK21" s="92">
        <v>11</v>
      </c>
      <c r="CL21" s="92">
        <v>22</v>
      </c>
      <c r="CM21" s="92">
        <v>26</v>
      </c>
      <c r="CN21" s="93">
        <v>0.28999999999999998</v>
      </c>
    </row>
    <row r="22" spans="1:92" s="10" customFormat="1" ht="16.5" x14ac:dyDescent="0.3">
      <c r="A22" s="6" t="s">
        <v>28</v>
      </c>
      <c r="B22" s="6" t="s">
        <v>51</v>
      </c>
      <c r="C22" s="6">
        <v>300</v>
      </c>
      <c r="D22" s="93">
        <v>50.3</v>
      </c>
      <c r="E22" s="92">
        <v>0</v>
      </c>
      <c r="F22" s="92">
        <v>0</v>
      </c>
      <c r="G22" s="93">
        <v>25</v>
      </c>
      <c r="H22" s="93">
        <v>7.2</v>
      </c>
      <c r="I22" s="93">
        <v>6</v>
      </c>
      <c r="J22" s="93">
        <v>1467</v>
      </c>
      <c r="K22" s="92">
        <v>49.390000000000008</v>
      </c>
      <c r="L22" s="93">
        <v>105</v>
      </c>
      <c r="M22" s="93">
        <v>89</v>
      </c>
      <c r="N22" s="93">
        <v>107</v>
      </c>
      <c r="O22" s="93">
        <v>63</v>
      </c>
      <c r="P22" s="93">
        <v>81</v>
      </c>
      <c r="Q22" s="93">
        <v>80</v>
      </c>
      <c r="R22" s="93">
        <v>98</v>
      </c>
      <c r="S22" s="93">
        <v>77</v>
      </c>
      <c r="T22" s="93">
        <v>115</v>
      </c>
      <c r="U22" s="93">
        <v>107</v>
      </c>
      <c r="V22" s="93">
        <v>149</v>
      </c>
      <c r="W22" s="93">
        <v>94</v>
      </c>
      <c r="X22" s="93">
        <v>62</v>
      </c>
      <c r="Y22" s="93">
        <v>60</v>
      </c>
      <c r="Z22" s="93">
        <v>109</v>
      </c>
      <c r="AA22" s="93">
        <v>58</v>
      </c>
      <c r="AB22" s="93">
        <v>21</v>
      </c>
      <c r="AC22" s="93">
        <v>26</v>
      </c>
      <c r="AD22" s="93">
        <v>35</v>
      </c>
      <c r="AE22" s="93">
        <v>22</v>
      </c>
      <c r="AF22" s="93">
        <v>17</v>
      </c>
      <c r="AG22" s="93">
        <v>23</v>
      </c>
      <c r="AH22" s="93">
        <v>28</v>
      </c>
      <c r="AI22" s="93">
        <v>21</v>
      </c>
      <c r="AJ22" s="93">
        <v>27</v>
      </c>
      <c r="AK22" s="93">
        <v>28</v>
      </c>
      <c r="AL22" s="93">
        <v>28</v>
      </c>
      <c r="AM22" s="93">
        <v>23</v>
      </c>
      <c r="AN22" s="93">
        <v>13</v>
      </c>
      <c r="AO22" s="93">
        <v>12</v>
      </c>
      <c r="AP22" s="93">
        <v>27</v>
      </c>
      <c r="AQ22" s="93">
        <v>11</v>
      </c>
      <c r="AR22" s="93">
        <v>22</v>
      </c>
      <c r="AS22" s="93">
        <v>19</v>
      </c>
      <c r="AT22" s="93">
        <v>24</v>
      </c>
      <c r="AU22" s="93">
        <v>16</v>
      </c>
      <c r="AV22" s="93">
        <v>18</v>
      </c>
      <c r="AW22" s="93">
        <v>16</v>
      </c>
      <c r="AX22" s="93">
        <v>21</v>
      </c>
      <c r="AY22" s="93">
        <v>25</v>
      </c>
      <c r="AZ22" s="93">
        <v>17</v>
      </c>
      <c r="BA22" s="93">
        <v>23</v>
      </c>
      <c r="BB22" s="93">
        <v>36</v>
      </c>
      <c r="BC22" s="93">
        <v>22</v>
      </c>
      <c r="BD22" s="93">
        <v>11</v>
      </c>
      <c r="BE22" s="93">
        <v>15</v>
      </c>
      <c r="BF22" s="93">
        <v>28</v>
      </c>
      <c r="BG22" s="93">
        <v>21</v>
      </c>
      <c r="BH22" s="93">
        <v>37</v>
      </c>
      <c r="BI22" s="93">
        <v>24</v>
      </c>
      <c r="BJ22" s="93">
        <v>33</v>
      </c>
      <c r="BK22" s="93">
        <v>21</v>
      </c>
      <c r="BL22" s="93">
        <v>29</v>
      </c>
      <c r="BM22" s="93">
        <v>26</v>
      </c>
      <c r="BN22" s="93">
        <v>29</v>
      </c>
      <c r="BO22" s="93">
        <v>23</v>
      </c>
      <c r="BP22" s="93">
        <v>42</v>
      </c>
      <c r="BQ22" s="93">
        <v>29</v>
      </c>
      <c r="BR22" s="93">
        <v>48</v>
      </c>
      <c r="BS22" s="93">
        <v>30</v>
      </c>
      <c r="BT22" s="93">
        <v>22</v>
      </c>
      <c r="BU22" s="93">
        <v>22</v>
      </c>
      <c r="BV22" s="93">
        <v>32</v>
      </c>
      <c r="BW22" s="93">
        <v>17</v>
      </c>
      <c r="BX22" s="93">
        <v>25</v>
      </c>
      <c r="BY22" s="93">
        <v>20</v>
      </c>
      <c r="BZ22" s="93">
        <v>14</v>
      </c>
      <c r="CA22" s="93">
        <v>3</v>
      </c>
      <c r="CB22" s="93">
        <v>17</v>
      </c>
      <c r="CC22" s="93">
        <v>22</v>
      </c>
      <c r="CD22" s="93">
        <v>20</v>
      </c>
      <c r="CE22" s="93">
        <v>8</v>
      </c>
      <c r="CF22" s="93">
        <v>29</v>
      </c>
      <c r="CG22" s="93">
        <v>26</v>
      </c>
      <c r="CH22" s="93">
        <v>36</v>
      </c>
      <c r="CI22" s="93">
        <v>18</v>
      </c>
      <c r="CJ22" s="92">
        <v>16</v>
      </c>
      <c r="CK22" s="92">
        <v>11</v>
      </c>
      <c r="CL22" s="92">
        <v>22</v>
      </c>
      <c r="CM22" s="92">
        <v>26</v>
      </c>
      <c r="CN22" s="93">
        <v>1.6</v>
      </c>
    </row>
    <row r="23" spans="1:92" s="10" customFormat="1" ht="16.5" x14ac:dyDescent="0.3">
      <c r="A23" s="6" t="s">
        <v>28</v>
      </c>
      <c r="B23" s="6" t="s">
        <v>51</v>
      </c>
      <c r="C23" s="6">
        <v>300</v>
      </c>
      <c r="D23" s="93">
        <v>78.06</v>
      </c>
      <c r="E23" s="92">
        <v>0</v>
      </c>
      <c r="F23" s="92">
        <v>0</v>
      </c>
      <c r="G23" s="93">
        <v>25</v>
      </c>
      <c r="H23" s="93">
        <v>7.2</v>
      </c>
      <c r="I23" s="93">
        <v>6</v>
      </c>
      <c r="J23" s="93">
        <v>1467</v>
      </c>
      <c r="K23" s="92">
        <v>49.390000000000008</v>
      </c>
      <c r="L23" s="93">
        <v>105</v>
      </c>
      <c r="M23" s="93">
        <v>89</v>
      </c>
      <c r="N23" s="93">
        <v>107</v>
      </c>
      <c r="O23" s="93">
        <v>63</v>
      </c>
      <c r="P23" s="93">
        <v>81</v>
      </c>
      <c r="Q23" s="93">
        <v>80</v>
      </c>
      <c r="R23" s="93">
        <v>98</v>
      </c>
      <c r="S23" s="93">
        <v>77</v>
      </c>
      <c r="T23" s="93">
        <v>115</v>
      </c>
      <c r="U23" s="93">
        <v>107</v>
      </c>
      <c r="V23" s="93">
        <v>149</v>
      </c>
      <c r="W23" s="93">
        <v>94</v>
      </c>
      <c r="X23" s="93">
        <v>62</v>
      </c>
      <c r="Y23" s="93">
        <v>60</v>
      </c>
      <c r="Z23" s="93">
        <v>109</v>
      </c>
      <c r="AA23" s="93">
        <v>58</v>
      </c>
      <c r="AB23" s="93">
        <v>21</v>
      </c>
      <c r="AC23" s="93">
        <v>26</v>
      </c>
      <c r="AD23" s="93">
        <v>35</v>
      </c>
      <c r="AE23" s="93">
        <v>22</v>
      </c>
      <c r="AF23" s="93">
        <v>17</v>
      </c>
      <c r="AG23" s="93">
        <v>23</v>
      </c>
      <c r="AH23" s="93">
        <v>28</v>
      </c>
      <c r="AI23" s="93">
        <v>21</v>
      </c>
      <c r="AJ23" s="93">
        <v>27</v>
      </c>
      <c r="AK23" s="93">
        <v>28</v>
      </c>
      <c r="AL23" s="93">
        <v>28</v>
      </c>
      <c r="AM23" s="93">
        <v>23</v>
      </c>
      <c r="AN23" s="93">
        <v>13</v>
      </c>
      <c r="AO23" s="93">
        <v>12</v>
      </c>
      <c r="AP23" s="93">
        <v>27</v>
      </c>
      <c r="AQ23" s="93">
        <v>11</v>
      </c>
      <c r="AR23" s="93">
        <v>22</v>
      </c>
      <c r="AS23" s="93">
        <v>19</v>
      </c>
      <c r="AT23" s="93">
        <v>24</v>
      </c>
      <c r="AU23" s="93">
        <v>16</v>
      </c>
      <c r="AV23" s="93">
        <v>18</v>
      </c>
      <c r="AW23" s="93">
        <v>16</v>
      </c>
      <c r="AX23" s="93">
        <v>21</v>
      </c>
      <c r="AY23" s="93">
        <v>25</v>
      </c>
      <c r="AZ23" s="93">
        <v>17</v>
      </c>
      <c r="BA23" s="93">
        <v>23</v>
      </c>
      <c r="BB23" s="93">
        <v>36</v>
      </c>
      <c r="BC23" s="93">
        <v>22</v>
      </c>
      <c r="BD23" s="93">
        <v>11</v>
      </c>
      <c r="BE23" s="93">
        <v>15</v>
      </c>
      <c r="BF23" s="93">
        <v>28</v>
      </c>
      <c r="BG23" s="93">
        <v>21</v>
      </c>
      <c r="BH23" s="93">
        <v>37</v>
      </c>
      <c r="BI23" s="93">
        <v>24</v>
      </c>
      <c r="BJ23" s="93">
        <v>33</v>
      </c>
      <c r="BK23" s="93">
        <v>21</v>
      </c>
      <c r="BL23" s="93">
        <v>29</v>
      </c>
      <c r="BM23" s="93">
        <v>26</v>
      </c>
      <c r="BN23" s="93">
        <v>29</v>
      </c>
      <c r="BO23" s="93">
        <v>23</v>
      </c>
      <c r="BP23" s="93">
        <v>42</v>
      </c>
      <c r="BQ23" s="93">
        <v>29</v>
      </c>
      <c r="BR23" s="93">
        <v>48</v>
      </c>
      <c r="BS23" s="93">
        <v>30</v>
      </c>
      <c r="BT23" s="93">
        <v>22</v>
      </c>
      <c r="BU23" s="93">
        <v>22</v>
      </c>
      <c r="BV23" s="93">
        <v>32</v>
      </c>
      <c r="BW23" s="93">
        <v>17</v>
      </c>
      <c r="BX23" s="93">
        <v>25</v>
      </c>
      <c r="BY23" s="93">
        <v>20</v>
      </c>
      <c r="BZ23" s="93">
        <v>14</v>
      </c>
      <c r="CA23" s="93">
        <v>3</v>
      </c>
      <c r="CB23" s="93">
        <v>17</v>
      </c>
      <c r="CC23" s="93">
        <v>22</v>
      </c>
      <c r="CD23" s="93">
        <v>20</v>
      </c>
      <c r="CE23" s="93">
        <v>8</v>
      </c>
      <c r="CF23" s="93">
        <v>29</v>
      </c>
      <c r="CG23" s="93">
        <v>26</v>
      </c>
      <c r="CH23" s="93">
        <v>36</v>
      </c>
      <c r="CI23" s="93">
        <v>18</v>
      </c>
      <c r="CJ23" s="92">
        <v>16</v>
      </c>
      <c r="CK23" s="92">
        <v>11</v>
      </c>
      <c r="CL23" s="92">
        <v>22</v>
      </c>
      <c r="CM23" s="92">
        <v>26</v>
      </c>
      <c r="CN23" s="93">
        <v>3.6</v>
      </c>
    </row>
    <row r="24" spans="1:92" s="10" customFormat="1" x14ac:dyDescent="0.2">
      <c r="A24" s="92" t="s">
        <v>15</v>
      </c>
      <c r="B24" s="92" t="s">
        <v>17</v>
      </c>
      <c r="C24" s="92">
        <v>254</v>
      </c>
      <c r="D24" s="92">
        <v>1.21</v>
      </c>
      <c r="E24" s="92">
        <v>0</v>
      </c>
      <c r="F24" s="92">
        <v>0</v>
      </c>
      <c r="G24" s="92">
        <v>25</v>
      </c>
      <c r="H24" s="92">
        <v>7.2</v>
      </c>
      <c r="I24" s="92">
        <v>6</v>
      </c>
      <c r="J24" s="92">
        <v>1467</v>
      </c>
      <c r="K24" s="92">
        <v>61.68</v>
      </c>
      <c r="L24" s="92">
        <v>99</v>
      </c>
      <c r="M24" s="92">
        <v>93</v>
      </c>
      <c r="N24" s="92">
        <v>107</v>
      </c>
      <c r="O24" s="92">
        <v>72</v>
      </c>
      <c r="P24" s="92">
        <v>79</v>
      </c>
      <c r="Q24" s="92">
        <v>66</v>
      </c>
      <c r="R24" s="92">
        <v>90</v>
      </c>
      <c r="S24" s="92">
        <v>74</v>
      </c>
      <c r="T24" s="92">
        <v>114</v>
      </c>
      <c r="U24" s="92">
        <v>97</v>
      </c>
      <c r="V24" s="92">
        <v>158</v>
      </c>
      <c r="W24" s="92">
        <v>98</v>
      </c>
      <c r="X24" s="92">
        <v>79</v>
      </c>
      <c r="Y24" s="92">
        <v>53</v>
      </c>
      <c r="Z24" s="92">
        <v>111</v>
      </c>
      <c r="AA24" s="92">
        <v>62</v>
      </c>
      <c r="AB24" s="92">
        <v>18</v>
      </c>
      <c r="AC24" s="92">
        <v>26</v>
      </c>
      <c r="AD24" s="92">
        <v>31</v>
      </c>
      <c r="AE24" s="92">
        <v>24</v>
      </c>
      <c r="AF24" s="92">
        <v>24</v>
      </c>
      <c r="AG24" s="92">
        <v>23</v>
      </c>
      <c r="AH24" s="92">
        <v>25</v>
      </c>
      <c r="AI24" s="92">
        <v>21</v>
      </c>
      <c r="AJ24" s="92">
        <v>25</v>
      </c>
      <c r="AK24" s="92">
        <v>27</v>
      </c>
      <c r="AL24" s="92">
        <v>28</v>
      </c>
      <c r="AM24" s="92">
        <v>27</v>
      </c>
      <c r="AN24" s="92">
        <v>18</v>
      </c>
      <c r="AO24" s="92">
        <v>11</v>
      </c>
      <c r="AP24" s="92">
        <v>25</v>
      </c>
      <c r="AQ24" s="92">
        <v>18</v>
      </c>
      <c r="AR24" s="92">
        <v>20</v>
      </c>
      <c r="AS24" s="92">
        <v>21</v>
      </c>
      <c r="AT24" s="92">
        <v>23</v>
      </c>
      <c r="AU24" s="92">
        <v>15</v>
      </c>
      <c r="AV24" s="92">
        <v>14</v>
      </c>
      <c r="AW24" s="92">
        <v>10</v>
      </c>
      <c r="AX24" s="92">
        <v>17</v>
      </c>
      <c r="AY24" s="92">
        <v>25</v>
      </c>
      <c r="AZ24" s="92">
        <v>21</v>
      </c>
      <c r="BA24" s="92">
        <v>18</v>
      </c>
      <c r="BB24" s="92">
        <v>31</v>
      </c>
      <c r="BC24" s="92">
        <v>20</v>
      </c>
      <c r="BD24" s="92">
        <v>16</v>
      </c>
      <c r="BE24" s="92">
        <v>9</v>
      </c>
      <c r="BF24" s="92">
        <v>32</v>
      </c>
      <c r="BG24" s="92">
        <v>17</v>
      </c>
      <c r="BH24" s="92">
        <v>33</v>
      </c>
      <c r="BI24" s="92">
        <v>24</v>
      </c>
      <c r="BJ24" s="92">
        <v>31</v>
      </c>
      <c r="BK24" s="92">
        <v>26</v>
      </c>
      <c r="BL24" s="92">
        <v>29</v>
      </c>
      <c r="BM24" s="92">
        <v>19</v>
      </c>
      <c r="BN24" s="92">
        <v>28</v>
      </c>
      <c r="BO24" s="92">
        <v>21</v>
      </c>
      <c r="BP24" s="92">
        <v>37</v>
      </c>
      <c r="BQ24" s="92">
        <v>31</v>
      </c>
      <c r="BR24" s="92">
        <v>56</v>
      </c>
      <c r="BS24" s="92">
        <v>34</v>
      </c>
      <c r="BT24" s="92">
        <v>20</v>
      </c>
      <c r="BU24" s="92">
        <v>24</v>
      </c>
      <c r="BV24" s="92">
        <v>33</v>
      </c>
      <c r="BW24" s="92">
        <v>20</v>
      </c>
      <c r="BX24" s="92">
        <v>28</v>
      </c>
      <c r="BY24" s="92">
        <v>22</v>
      </c>
      <c r="BZ24" s="92">
        <v>22</v>
      </c>
      <c r="CA24" s="92">
        <v>7</v>
      </c>
      <c r="CB24" s="92">
        <v>12</v>
      </c>
      <c r="CC24" s="92">
        <v>24</v>
      </c>
      <c r="CD24" s="92">
        <v>20</v>
      </c>
      <c r="CE24" s="92">
        <v>7</v>
      </c>
      <c r="CF24" s="92">
        <v>30</v>
      </c>
      <c r="CG24" s="92">
        <v>20</v>
      </c>
      <c r="CH24" s="92">
        <v>43</v>
      </c>
      <c r="CI24" s="92">
        <v>17</v>
      </c>
      <c r="CJ24" s="92">
        <v>25</v>
      </c>
      <c r="CK24" s="92">
        <v>9</v>
      </c>
      <c r="CL24" s="92">
        <v>21</v>
      </c>
      <c r="CM24" s="92">
        <v>26</v>
      </c>
      <c r="CN24" s="92">
        <v>0.69</v>
      </c>
    </row>
    <row r="25" spans="1:92" s="10" customFormat="1" x14ac:dyDescent="0.2">
      <c r="A25" s="92" t="s">
        <v>15</v>
      </c>
      <c r="B25" s="92" t="s">
        <v>17</v>
      </c>
      <c r="C25" s="92">
        <v>254</v>
      </c>
      <c r="D25" s="92">
        <v>1.93</v>
      </c>
      <c r="E25" s="92">
        <v>0</v>
      </c>
      <c r="F25" s="92">
        <v>0</v>
      </c>
      <c r="G25" s="92">
        <v>25</v>
      </c>
      <c r="H25" s="92">
        <v>7.2</v>
      </c>
      <c r="I25" s="92">
        <v>6</v>
      </c>
      <c r="J25" s="92">
        <v>1467</v>
      </c>
      <c r="K25" s="92">
        <v>61.68</v>
      </c>
      <c r="L25" s="92">
        <v>99</v>
      </c>
      <c r="M25" s="92">
        <v>93</v>
      </c>
      <c r="N25" s="92">
        <v>107</v>
      </c>
      <c r="O25" s="92">
        <v>72</v>
      </c>
      <c r="P25" s="92">
        <v>79</v>
      </c>
      <c r="Q25" s="92">
        <v>66</v>
      </c>
      <c r="R25" s="92">
        <v>90</v>
      </c>
      <c r="S25" s="92">
        <v>74</v>
      </c>
      <c r="T25" s="92">
        <v>114</v>
      </c>
      <c r="U25" s="92">
        <v>97</v>
      </c>
      <c r="V25" s="92">
        <v>158</v>
      </c>
      <c r="W25" s="92">
        <v>98</v>
      </c>
      <c r="X25" s="92">
        <v>79</v>
      </c>
      <c r="Y25" s="92">
        <v>53</v>
      </c>
      <c r="Z25" s="92">
        <v>111</v>
      </c>
      <c r="AA25" s="92">
        <v>62</v>
      </c>
      <c r="AB25" s="92">
        <v>18</v>
      </c>
      <c r="AC25" s="92">
        <v>26</v>
      </c>
      <c r="AD25" s="92">
        <v>31</v>
      </c>
      <c r="AE25" s="92">
        <v>24</v>
      </c>
      <c r="AF25" s="92">
        <v>24</v>
      </c>
      <c r="AG25" s="92">
        <v>23</v>
      </c>
      <c r="AH25" s="92">
        <v>25</v>
      </c>
      <c r="AI25" s="92">
        <v>21</v>
      </c>
      <c r="AJ25" s="92">
        <v>25</v>
      </c>
      <c r="AK25" s="92">
        <v>27</v>
      </c>
      <c r="AL25" s="92">
        <v>28</v>
      </c>
      <c r="AM25" s="92">
        <v>27</v>
      </c>
      <c r="AN25" s="92">
        <v>18</v>
      </c>
      <c r="AO25" s="92">
        <v>11</v>
      </c>
      <c r="AP25" s="92">
        <v>25</v>
      </c>
      <c r="AQ25" s="92">
        <v>18</v>
      </c>
      <c r="AR25" s="92">
        <v>20</v>
      </c>
      <c r="AS25" s="92">
        <v>21</v>
      </c>
      <c r="AT25" s="92">
        <v>23</v>
      </c>
      <c r="AU25" s="92">
        <v>15</v>
      </c>
      <c r="AV25" s="92">
        <v>14</v>
      </c>
      <c r="AW25" s="92">
        <v>10</v>
      </c>
      <c r="AX25" s="92">
        <v>17</v>
      </c>
      <c r="AY25" s="92">
        <v>25</v>
      </c>
      <c r="AZ25" s="92">
        <v>21</v>
      </c>
      <c r="BA25" s="92">
        <v>18</v>
      </c>
      <c r="BB25" s="92">
        <v>31</v>
      </c>
      <c r="BC25" s="92">
        <v>20</v>
      </c>
      <c r="BD25" s="92">
        <v>16</v>
      </c>
      <c r="BE25" s="92">
        <v>9</v>
      </c>
      <c r="BF25" s="92">
        <v>32</v>
      </c>
      <c r="BG25" s="92">
        <v>17</v>
      </c>
      <c r="BH25" s="92">
        <v>33</v>
      </c>
      <c r="BI25" s="92">
        <v>24</v>
      </c>
      <c r="BJ25" s="92">
        <v>31</v>
      </c>
      <c r="BK25" s="92">
        <v>26</v>
      </c>
      <c r="BL25" s="92">
        <v>29</v>
      </c>
      <c r="BM25" s="92">
        <v>19</v>
      </c>
      <c r="BN25" s="92">
        <v>28</v>
      </c>
      <c r="BO25" s="92">
        <v>21</v>
      </c>
      <c r="BP25" s="92">
        <v>37</v>
      </c>
      <c r="BQ25" s="92">
        <v>31</v>
      </c>
      <c r="BR25" s="92">
        <v>56</v>
      </c>
      <c r="BS25" s="92">
        <v>34</v>
      </c>
      <c r="BT25" s="92">
        <v>20</v>
      </c>
      <c r="BU25" s="92">
        <v>24</v>
      </c>
      <c r="BV25" s="92">
        <v>33</v>
      </c>
      <c r="BW25" s="92">
        <v>20</v>
      </c>
      <c r="BX25" s="92">
        <v>28</v>
      </c>
      <c r="BY25" s="92">
        <v>22</v>
      </c>
      <c r="BZ25" s="92">
        <v>22</v>
      </c>
      <c r="CA25" s="92">
        <v>7</v>
      </c>
      <c r="CB25" s="92">
        <v>12</v>
      </c>
      <c r="CC25" s="92">
        <v>24</v>
      </c>
      <c r="CD25" s="92">
        <v>20</v>
      </c>
      <c r="CE25" s="92">
        <v>7</v>
      </c>
      <c r="CF25" s="92">
        <v>30</v>
      </c>
      <c r="CG25" s="92">
        <v>20</v>
      </c>
      <c r="CH25" s="92">
        <v>43</v>
      </c>
      <c r="CI25" s="92">
        <v>17</v>
      </c>
      <c r="CJ25" s="92">
        <v>25</v>
      </c>
      <c r="CK25" s="92">
        <v>9</v>
      </c>
      <c r="CL25" s="92">
        <v>21</v>
      </c>
      <c r="CM25" s="92">
        <v>26</v>
      </c>
      <c r="CN25" s="92">
        <v>1.1599999999999999</v>
      </c>
    </row>
    <row r="26" spans="1:92" s="10" customFormat="1" x14ac:dyDescent="0.2">
      <c r="A26" s="92" t="s">
        <v>15</v>
      </c>
      <c r="B26" s="92" t="s">
        <v>17</v>
      </c>
      <c r="C26" s="92">
        <v>254</v>
      </c>
      <c r="D26" s="92">
        <v>2.44</v>
      </c>
      <c r="E26" s="92">
        <v>0</v>
      </c>
      <c r="F26" s="92">
        <v>0</v>
      </c>
      <c r="G26" s="92">
        <v>25</v>
      </c>
      <c r="H26" s="92">
        <v>7.2</v>
      </c>
      <c r="I26" s="92">
        <v>6</v>
      </c>
      <c r="J26" s="92">
        <v>1467</v>
      </c>
      <c r="K26" s="92">
        <v>61.68</v>
      </c>
      <c r="L26" s="92">
        <v>99</v>
      </c>
      <c r="M26" s="92">
        <v>93</v>
      </c>
      <c r="N26" s="92">
        <v>107</v>
      </c>
      <c r="O26" s="92">
        <v>72</v>
      </c>
      <c r="P26" s="92">
        <v>79</v>
      </c>
      <c r="Q26" s="92">
        <v>66</v>
      </c>
      <c r="R26" s="92">
        <v>90</v>
      </c>
      <c r="S26" s="92">
        <v>74</v>
      </c>
      <c r="T26" s="92">
        <v>114</v>
      </c>
      <c r="U26" s="92">
        <v>97</v>
      </c>
      <c r="V26" s="92">
        <v>158</v>
      </c>
      <c r="W26" s="92">
        <v>98</v>
      </c>
      <c r="X26" s="92">
        <v>79</v>
      </c>
      <c r="Y26" s="92">
        <v>53</v>
      </c>
      <c r="Z26" s="92">
        <v>111</v>
      </c>
      <c r="AA26" s="92">
        <v>62</v>
      </c>
      <c r="AB26" s="92">
        <v>18</v>
      </c>
      <c r="AC26" s="92">
        <v>26</v>
      </c>
      <c r="AD26" s="92">
        <v>31</v>
      </c>
      <c r="AE26" s="92">
        <v>24</v>
      </c>
      <c r="AF26" s="92">
        <v>24</v>
      </c>
      <c r="AG26" s="92">
        <v>23</v>
      </c>
      <c r="AH26" s="92">
        <v>25</v>
      </c>
      <c r="AI26" s="92">
        <v>21</v>
      </c>
      <c r="AJ26" s="92">
        <v>25</v>
      </c>
      <c r="AK26" s="92">
        <v>27</v>
      </c>
      <c r="AL26" s="92">
        <v>28</v>
      </c>
      <c r="AM26" s="92">
        <v>27</v>
      </c>
      <c r="AN26" s="92">
        <v>18</v>
      </c>
      <c r="AO26" s="92">
        <v>11</v>
      </c>
      <c r="AP26" s="92">
        <v>25</v>
      </c>
      <c r="AQ26" s="92">
        <v>18</v>
      </c>
      <c r="AR26" s="92">
        <v>20</v>
      </c>
      <c r="AS26" s="92">
        <v>21</v>
      </c>
      <c r="AT26" s="92">
        <v>23</v>
      </c>
      <c r="AU26" s="92">
        <v>15</v>
      </c>
      <c r="AV26" s="92">
        <v>14</v>
      </c>
      <c r="AW26" s="92">
        <v>10</v>
      </c>
      <c r="AX26" s="92">
        <v>17</v>
      </c>
      <c r="AY26" s="92">
        <v>25</v>
      </c>
      <c r="AZ26" s="92">
        <v>21</v>
      </c>
      <c r="BA26" s="92">
        <v>18</v>
      </c>
      <c r="BB26" s="92">
        <v>31</v>
      </c>
      <c r="BC26" s="92">
        <v>20</v>
      </c>
      <c r="BD26" s="92">
        <v>16</v>
      </c>
      <c r="BE26" s="92">
        <v>9</v>
      </c>
      <c r="BF26" s="92">
        <v>32</v>
      </c>
      <c r="BG26" s="92">
        <v>17</v>
      </c>
      <c r="BH26" s="92">
        <v>33</v>
      </c>
      <c r="BI26" s="92">
        <v>24</v>
      </c>
      <c r="BJ26" s="92">
        <v>31</v>
      </c>
      <c r="BK26" s="92">
        <v>26</v>
      </c>
      <c r="BL26" s="92">
        <v>29</v>
      </c>
      <c r="BM26" s="92">
        <v>19</v>
      </c>
      <c r="BN26" s="92">
        <v>28</v>
      </c>
      <c r="BO26" s="92">
        <v>21</v>
      </c>
      <c r="BP26" s="92">
        <v>37</v>
      </c>
      <c r="BQ26" s="92">
        <v>31</v>
      </c>
      <c r="BR26" s="92">
        <v>56</v>
      </c>
      <c r="BS26" s="92">
        <v>34</v>
      </c>
      <c r="BT26" s="92">
        <v>20</v>
      </c>
      <c r="BU26" s="92">
        <v>24</v>
      </c>
      <c r="BV26" s="92">
        <v>33</v>
      </c>
      <c r="BW26" s="92">
        <v>20</v>
      </c>
      <c r="BX26" s="92">
        <v>28</v>
      </c>
      <c r="BY26" s="92">
        <v>22</v>
      </c>
      <c r="BZ26" s="92">
        <v>22</v>
      </c>
      <c r="CA26" s="92">
        <v>7</v>
      </c>
      <c r="CB26" s="92">
        <v>12</v>
      </c>
      <c r="CC26" s="92">
        <v>24</v>
      </c>
      <c r="CD26" s="92">
        <v>20</v>
      </c>
      <c r="CE26" s="92">
        <v>7</v>
      </c>
      <c r="CF26" s="92">
        <v>30</v>
      </c>
      <c r="CG26" s="92">
        <v>20</v>
      </c>
      <c r="CH26" s="92">
        <v>43</v>
      </c>
      <c r="CI26" s="92">
        <v>17</v>
      </c>
      <c r="CJ26" s="92">
        <v>25</v>
      </c>
      <c r="CK26" s="92">
        <v>9</v>
      </c>
      <c r="CL26" s="92">
        <v>21</v>
      </c>
      <c r="CM26" s="92">
        <v>26</v>
      </c>
      <c r="CN26" s="92">
        <v>1.46</v>
      </c>
    </row>
    <row r="27" spans="1:92" s="10" customFormat="1" x14ac:dyDescent="0.2">
      <c r="A27" s="92" t="s">
        <v>15</v>
      </c>
      <c r="B27" s="92" t="s">
        <v>17</v>
      </c>
      <c r="C27" s="92">
        <v>254</v>
      </c>
      <c r="D27" s="92">
        <v>3.23</v>
      </c>
      <c r="E27" s="92">
        <v>0</v>
      </c>
      <c r="F27" s="92">
        <v>0</v>
      </c>
      <c r="G27" s="92">
        <v>25</v>
      </c>
      <c r="H27" s="92">
        <v>7.2</v>
      </c>
      <c r="I27" s="92">
        <v>6</v>
      </c>
      <c r="J27" s="92">
        <v>1467</v>
      </c>
      <c r="K27" s="92">
        <v>61.68</v>
      </c>
      <c r="L27" s="92">
        <v>99</v>
      </c>
      <c r="M27" s="92">
        <v>93</v>
      </c>
      <c r="N27" s="92">
        <v>107</v>
      </c>
      <c r="O27" s="92">
        <v>72</v>
      </c>
      <c r="P27" s="92">
        <v>79</v>
      </c>
      <c r="Q27" s="92">
        <v>66</v>
      </c>
      <c r="R27" s="92">
        <v>90</v>
      </c>
      <c r="S27" s="92">
        <v>74</v>
      </c>
      <c r="T27" s="92">
        <v>114</v>
      </c>
      <c r="U27" s="92">
        <v>97</v>
      </c>
      <c r="V27" s="92">
        <v>158</v>
      </c>
      <c r="W27" s="92">
        <v>98</v>
      </c>
      <c r="X27" s="92">
        <v>79</v>
      </c>
      <c r="Y27" s="92">
        <v>53</v>
      </c>
      <c r="Z27" s="92">
        <v>111</v>
      </c>
      <c r="AA27" s="92">
        <v>62</v>
      </c>
      <c r="AB27" s="92">
        <v>18</v>
      </c>
      <c r="AC27" s="92">
        <v>26</v>
      </c>
      <c r="AD27" s="92">
        <v>31</v>
      </c>
      <c r="AE27" s="92">
        <v>24</v>
      </c>
      <c r="AF27" s="92">
        <v>24</v>
      </c>
      <c r="AG27" s="92">
        <v>23</v>
      </c>
      <c r="AH27" s="92">
        <v>25</v>
      </c>
      <c r="AI27" s="92">
        <v>21</v>
      </c>
      <c r="AJ27" s="92">
        <v>25</v>
      </c>
      <c r="AK27" s="92">
        <v>27</v>
      </c>
      <c r="AL27" s="92">
        <v>28</v>
      </c>
      <c r="AM27" s="92">
        <v>27</v>
      </c>
      <c r="AN27" s="92">
        <v>18</v>
      </c>
      <c r="AO27" s="92">
        <v>11</v>
      </c>
      <c r="AP27" s="92">
        <v>25</v>
      </c>
      <c r="AQ27" s="92">
        <v>18</v>
      </c>
      <c r="AR27" s="92">
        <v>20</v>
      </c>
      <c r="AS27" s="92">
        <v>21</v>
      </c>
      <c r="AT27" s="92">
        <v>23</v>
      </c>
      <c r="AU27" s="92">
        <v>15</v>
      </c>
      <c r="AV27" s="92">
        <v>14</v>
      </c>
      <c r="AW27" s="92">
        <v>10</v>
      </c>
      <c r="AX27" s="92">
        <v>17</v>
      </c>
      <c r="AY27" s="92">
        <v>25</v>
      </c>
      <c r="AZ27" s="92">
        <v>21</v>
      </c>
      <c r="BA27" s="92">
        <v>18</v>
      </c>
      <c r="BB27" s="92">
        <v>31</v>
      </c>
      <c r="BC27" s="92">
        <v>20</v>
      </c>
      <c r="BD27" s="92">
        <v>16</v>
      </c>
      <c r="BE27" s="92">
        <v>9</v>
      </c>
      <c r="BF27" s="92">
        <v>32</v>
      </c>
      <c r="BG27" s="92">
        <v>17</v>
      </c>
      <c r="BH27" s="92">
        <v>33</v>
      </c>
      <c r="BI27" s="92">
        <v>24</v>
      </c>
      <c r="BJ27" s="92">
        <v>31</v>
      </c>
      <c r="BK27" s="92">
        <v>26</v>
      </c>
      <c r="BL27" s="92">
        <v>29</v>
      </c>
      <c r="BM27" s="92">
        <v>19</v>
      </c>
      <c r="BN27" s="92">
        <v>28</v>
      </c>
      <c r="BO27" s="92">
        <v>21</v>
      </c>
      <c r="BP27" s="92">
        <v>37</v>
      </c>
      <c r="BQ27" s="92">
        <v>31</v>
      </c>
      <c r="BR27" s="92">
        <v>56</v>
      </c>
      <c r="BS27" s="92">
        <v>34</v>
      </c>
      <c r="BT27" s="92">
        <v>20</v>
      </c>
      <c r="BU27" s="92">
        <v>24</v>
      </c>
      <c r="BV27" s="92">
        <v>33</v>
      </c>
      <c r="BW27" s="92">
        <v>20</v>
      </c>
      <c r="BX27" s="92">
        <v>28</v>
      </c>
      <c r="BY27" s="92">
        <v>22</v>
      </c>
      <c r="BZ27" s="92">
        <v>22</v>
      </c>
      <c r="CA27" s="92">
        <v>7</v>
      </c>
      <c r="CB27" s="92">
        <v>12</v>
      </c>
      <c r="CC27" s="92">
        <v>24</v>
      </c>
      <c r="CD27" s="92">
        <v>20</v>
      </c>
      <c r="CE27" s="92">
        <v>7</v>
      </c>
      <c r="CF27" s="92">
        <v>30</v>
      </c>
      <c r="CG27" s="92">
        <v>20</v>
      </c>
      <c r="CH27" s="92">
        <v>43</v>
      </c>
      <c r="CI27" s="92">
        <v>17</v>
      </c>
      <c r="CJ27" s="92">
        <v>25</v>
      </c>
      <c r="CK27" s="92">
        <v>9</v>
      </c>
      <c r="CL27" s="92">
        <v>21</v>
      </c>
      <c r="CM27" s="92">
        <v>26</v>
      </c>
      <c r="CN27" s="92">
        <v>2.11</v>
      </c>
    </row>
    <row r="28" spans="1:92" s="10" customFormat="1" x14ac:dyDescent="0.2">
      <c r="A28" s="92" t="s">
        <v>15</v>
      </c>
      <c r="B28" s="92" t="s">
        <v>17</v>
      </c>
      <c r="C28" s="92">
        <v>254</v>
      </c>
      <c r="D28" s="92">
        <v>4.37</v>
      </c>
      <c r="E28" s="92">
        <v>0</v>
      </c>
      <c r="F28" s="92">
        <v>0</v>
      </c>
      <c r="G28" s="92">
        <v>25</v>
      </c>
      <c r="H28" s="92">
        <v>7.2</v>
      </c>
      <c r="I28" s="92">
        <v>6</v>
      </c>
      <c r="J28" s="92">
        <v>1467</v>
      </c>
      <c r="K28" s="92">
        <v>61.68</v>
      </c>
      <c r="L28" s="92">
        <v>99</v>
      </c>
      <c r="M28" s="92">
        <v>93</v>
      </c>
      <c r="N28" s="92">
        <v>107</v>
      </c>
      <c r="O28" s="92">
        <v>72</v>
      </c>
      <c r="P28" s="92">
        <v>79</v>
      </c>
      <c r="Q28" s="92">
        <v>66</v>
      </c>
      <c r="R28" s="92">
        <v>90</v>
      </c>
      <c r="S28" s="92">
        <v>74</v>
      </c>
      <c r="T28" s="92">
        <v>114</v>
      </c>
      <c r="U28" s="92">
        <v>97</v>
      </c>
      <c r="V28" s="92">
        <v>158</v>
      </c>
      <c r="W28" s="92">
        <v>98</v>
      </c>
      <c r="X28" s="92">
        <v>79</v>
      </c>
      <c r="Y28" s="92">
        <v>53</v>
      </c>
      <c r="Z28" s="92">
        <v>111</v>
      </c>
      <c r="AA28" s="92">
        <v>62</v>
      </c>
      <c r="AB28" s="92">
        <v>18</v>
      </c>
      <c r="AC28" s="92">
        <v>26</v>
      </c>
      <c r="AD28" s="92">
        <v>31</v>
      </c>
      <c r="AE28" s="92">
        <v>24</v>
      </c>
      <c r="AF28" s="92">
        <v>24</v>
      </c>
      <c r="AG28" s="92">
        <v>23</v>
      </c>
      <c r="AH28" s="92">
        <v>25</v>
      </c>
      <c r="AI28" s="92">
        <v>21</v>
      </c>
      <c r="AJ28" s="92">
        <v>25</v>
      </c>
      <c r="AK28" s="92">
        <v>27</v>
      </c>
      <c r="AL28" s="92">
        <v>28</v>
      </c>
      <c r="AM28" s="92">
        <v>27</v>
      </c>
      <c r="AN28" s="92">
        <v>18</v>
      </c>
      <c r="AO28" s="92">
        <v>11</v>
      </c>
      <c r="AP28" s="92">
        <v>25</v>
      </c>
      <c r="AQ28" s="92">
        <v>18</v>
      </c>
      <c r="AR28" s="92">
        <v>20</v>
      </c>
      <c r="AS28" s="92">
        <v>21</v>
      </c>
      <c r="AT28" s="92">
        <v>23</v>
      </c>
      <c r="AU28" s="92">
        <v>15</v>
      </c>
      <c r="AV28" s="92">
        <v>14</v>
      </c>
      <c r="AW28" s="92">
        <v>10</v>
      </c>
      <c r="AX28" s="92">
        <v>17</v>
      </c>
      <c r="AY28" s="92">
        <v>25</v>
      </c>
      <c r="AZ28" s="92">
        <v>21</v>
      </c>
      <c r="BA28" s="92">
        <v>18</v>
      </c>
      <c r="BB28" s="92">
        <v>31</v>
      </c>
      <c r="BC28" s="92">
        <v>20</v>
      </c>
      <c r="BD28" s="92">
        <v>16</v>
      </c>
      <c r="BE28" s="92">
        <v>9</v>
      </c>
      <c r="BF28" s="92">
        <v>32</v>
      </c>
      <c r="BG28" s="92">
        <v>17</v>
      </c>
      <c r="BH28" s="92">
        <v>33</v>
      </c>
      <c r="BI28" s="92">
        <v>24</v>
      </c>
      <c r="BJ28" s="92">
        <v>31</v>
      </c>
      <c r="BK28" s="92">
        <v>26</v>
      </c>
      <c r="BL28" s="92">
        <v>29</v>
      </c>
      <c r="BM28" s="92">
        <v>19</v>
      </c>
      <c r="BN28" s="92">
        <v>28</v>
      </c>
      <c r="BO28" s="92">
        <v>21</v>
      </c>
      <c r="BP28" s="92">
        <v>37</v>
      </c>
      <c r="BQ28" s="92">
        <v>31</v>
      </c>
      <c r="BR28" s="92">
        <v>56</v>
      </c>
      <c r="BS28" s="92">
        <v>34</v>
      </c>
      <c r="BT28" s="92">
        <v>20</v>
      </c>
      <c r="BU28" s="92">
        <v>24</v>
      </c>
      <c r="BV28" s="92">
        <v>33</v>
      </c>
      <c r="BW28" s="92">
        <v>20</v>
      </c>
      <c r="BX28" s="92">
        <v>28</v>
      </c>
      <c r="BY28" s="92">
        <v>22</v>
      </c>
      <c r="BZ28" s="92">
        <v>22</v>
      </c>
      <c r="CA28" s="92">
        <v>7</v>
      </c>
      <c r="CB28" s="92">
        <v>12</v>
      </c>
      <c r="CC28" s="92">
        <v>24</v>
      </c>
      <c r="CD28" s="92">
        <v>20</v>
      </c>
      <c r="CE28" s="92">
        <v>7</v>
      </c>
      <c r="CF28" s="92">
        <v>30</v>
      </c>
      <c r="CG28" s="92">
        <v>20</v>
      </c>
      <c r="CH28" s="92">
        <v>43</v>
      </c>
      <c r="CI28" s="92">
        <v>17</v>
      </c>
      <c r="CJ28" s="92">
        <v>25</v>
      </c>
      <c r="CK28" s="92">
        <v>9</v>
      </c>
      <c r="CL28" s="92">
        <v>21</v>
      </c>
      <c r="CM28" s="92">
        <v>26</v>
      </c>
      <c r="CN28" s="92">
        <v>2.65</v>
      </c>
    </row>
    <row r="29" spans="1:92" s="10" customFormat="1" ht="17.25" customHeight="1" x14ac:dyDescent="0.2">
      <c r="A29" s="92" t="s">
        <v>15</v>
      </c>
      <c r="B29" s="92" t="s">
        <v>17</v>
      </c>
      <c r="C29" s="92">
        <v>265</v>
      </c>
      <c r="D29" s="92">
        <v>2.37</v>
      </c>
      <c r="E29" s="92">
        <v>0</v>
      </c>
      <c r="F29" s="92">
        <v>0</v>
      </c>
      <c r="G29" s="92">
        <v>25</v>
      </c>
      <c r="H29" s="92">
        <v>7.2</v>
      </c>
      <c r="I29" s="92">
        <v>6</v>
      </c>
      <c r="J29" s="92">
        <v>1467</v>
      </c>
      <c r="K29" s="92">
        <v>61.68</v>
      </c>
      <c r="L29" s="92">
        <v>99</v>
      </c>
      <c r="M29" s="92">
        <v>93</v>
      </c>
      <c r="N29" s="92">
        <v>107</v>
      </c>
      <c r="O29" s="92">
        <v>72</v>
      </c>
      <c r="P29" s="92">
        <v>79</v>
      </c>
      <c r="Q29" s="92">
        <v>66</v>
      </c>
      <c r="R29" s="92">
        <v>90</v>
      </c>
      <c r="S29" s="92">
        <v>74</v>
      </c>
      <c r="T29" s="92">
        <v>114</v>
      </c>
      <c r="U29" s="92">
        <v>97</v>
      </c>
      <c r="V29" s="92">
        <v>158</v>
      </c>
      <c r="W29" s="92">
        <v>98</v>
      </c>
      <c r="X29" s="92">
        <v>79</v>
      </c>
      <c r="Y29" s="92">
        <v>53</v>
      </c>
      <c r="Z29" s="92">
        <v>111</v>
      </c>
      <c r="AA29" s="92">
        <v>62</v>
      </c>
      <c r="AB29" s="92">
        <v>18</v>
      </c>
      <c r="AC29" s="92">
        <v>26</v>
      </c>
      <c r="AD29" s="92">
        <v>31</v>
      </c>
      <c r="AE29" s="92">
        <v>24</v>
      </c>
      <c r="AF29" s="92">
        <v>24</v>
      </c>
      <c r="AG29" s="92">
        <v>23</v>
      </c>
      <c r="AH29" s="92">
        <v>25</v>
      </c>
      <c r="AI29" s="92">
        <v>21</v>
      </c>
      <c r="AJ29" s="92">
        <v>25</v>
      </c>
      <c r="AK29" s="92">
        <v>27</v>
      </c>
      <c r="AL29" s="92">
        <v>28</v>
      </c>
      <c r="AM29" s="92">
        <v>27</v>
      </c>
      <c r="AN29" s="92">
        <v>18</v>
      </c>
      <c r="AO29" s="92">
        <v>11</v>
      </c>
      <c r="AP29" s="92">
        <v>25</v>
      </c>
      <c r="AQ29" s="92">
        <v>18</v>
      </c>
      <c r="AR29" s="92">
        <v>20</v>
      </c>
      <c r="AS29" s="92">
        <v>21</v>
      </c>
      <c r="AT29" s="92">
        <v>23</v>
      </c>
      <c r="AU29" s="92">
        <v>15</v>
      </c>
      <c r="AV29" s="92">
        <v>14</v>
      </c>
      <c r="AW29" s="92">
        <v>10</v>
      </c>
      <c r="AX29" s="92">
        <v>17</v>
      </c>
      <c r="AY29" s="92">
        <v>25</v>
      </c>
      <c r="AZ29" s="92">
        <v>21</v>
      </c>
      <c r="BA29" s="92">
        <v>18</v>
      </c>
      <c r="BB29" s="92">
        <v>31</v>
      </c>
      <c r="BC29" s="92">
        <v>20</v>
      </c>
      <c r="BD29" s="92">
        <v>16</v>
      </c>
      <c r="BE29" s="92">
        <v>9</v>
      </c>
      <c r="BF29" s="92">
        <v>32</v>
      </c>
      <c r="BG29" s="92">
        <v>17</v>
      </c>
      <c r="BH29" s="92">
        <v>33</v>
      </c>
      <c r="BI29" s="92">
        <v>24</v>
      </c>
      <c r="BJ29" s="92">
        <v>31</v>
      </c>
      <c r="BK29" s="92">
        <v>26</v>
      </c>
      <c r="BL29" s="92">
        <v>29</v>
      </c>
      <c r="BM29" s="92">
        <v>19</v>
      </c>
      <c r="BN29" s="92">
        <v>28</v>
      </c>
      <c r="BO29" s="92">
        <v>21</v>
      </c>
      <c r="BP29" s="92">
        <v>37</v>
      </c>
      <c r="BQ29" s="92">
        <v>31</v>
      </c>
      <c r="BR29" s="92">
        <v>56</v>
      </c>
      <c r="BS29" s="92">
        <v>34</v>
      </c>
      <c r="BT29" s="92">
        <v>20</v>
      </c>
      <c r="BU29" s="92">
        <v>24</v>
      </c>
      <c r="BV29" s="92">
        <v>33</v>
      </c>
      <c r="BW29" s="92">
        <v>20</v>
      </c>
      <c r="BX29" s="92">
        <v>28</v>
      </c>
      <c r="BY29" s="92">
        <v>22</v>
      </c>
      <c r="BZ29" s="92">
        <v>22</v>
      </c>
      <c r="CA29" s="92">
        <v>7</v>
      </c>
      <c r="CB29" s="92">
        <v>12</v>
      </c>
      <c r="CC29" s="92">
        <v>24</v>
      </c>
      <c r="CD29" s="92">
        <v>20</v>
      </c>
      <c r="CE29" s="92">
        <v>7</v>
      </c>
      <c r="CF29" s="92">
        <v>30</v>
      </c>
      <c r="CG29" s="92">
        <v>20</v>
      </c>
      <c r="CH29" s="92">
        <v>43</v>
      </c>
      <c r="CI29" s="92">
        <v>17</v>
      </c>
      <c r="CJ29" s="92">
        <v>25</v>
      </c>
      <c r="CK29" s="92">
        <v>9</v>
      </c>
      <c r="CL29" s="92">
        <v>21</v>
      </c>
      <c r="CM29" s="92">
        <v>26</v>
      </c>
      <c r="CN29" s="92">
        <v>2.2000000000000002</v>
      </c>
    </row>
    <row r="30" spans="1:92" s="10" customFormat="1" ht="17.25" customHeight="1" x14ac:dyDescent="0.3">
      <c r="A30" s="6" t="s">
        <v>15</v>
      </c>
      <c r="B30" s="92" t="s">
        <v>17</v>
      </c>
      <c r="C30" s="92">
        <v>265</v>
      </c>
      <c r="D30" s="92">
        <v>3.16</v>
      </c>
      <c r="E30" s="92">
        <v>0</v>
      </c>
      <c r="F30" s="92">
        <v>0</v>
      </c>
      <c r="G30" s="92">
        <v>25</v>
      </c>
      <c r="H30" s="92">
        <v>7.2</v>
      </c>
      <c r="I30" s="92">
        <v>6</v>
      </c>
      <c r="J30" s="92">
        <v>1467</v>
      </c>
      <c r="K30" s="92">
        <v>61.68</v>
      </c>
      <c r="L30" s="92">
        <v>99</v>
      </c>
      <c r="M30" s="92">
        <v>93</v>
      </c>
      <c r="N30" s="92">
        <v>107</v>
      </c>
      <c r="O30" s="92">
        <v>72</v>
      </c>
      <c r="P30" s="92">
        <v>79</v>
      </c>
      <c r="Q30" s="92">
        <v>66</v>
      </c>
      <c r="R30" s="92">
        <v>90</v>
      </c>
      <c r="S30" s="92">
        <v>74</v>
      </c>
      <c r="T30" s="92">
        <v>114</v>
      </c>
      <c r="U30" s="92">
        <v>97</v>
      </c>
      <c r="V30" s="92">
        <v>158</v>
      </c>
      <c r="W30" s="92">
        <v>98</v>
      </c>
      <c r="X30" s="92">
        <v>79</v>
      </c>
      <c r="Y30" s="92">
        <v>53</v>
      </c>
      <c r="Z30" s="92">
        <v>111</v>
      </c>
      <c r="AA30" s="92">
        <v>62</v>
      </c>
      <c r="AB30" s="92">
        <v>18</v>
      </c>
      <c r="AC30" s="92">
        <v>26</v>
      </c>
      <c r="AD30" s="92">
        <v>31</v>
      </c>
      <c r="AE30" s="92">
        <v>24</v>
      </c>
      <c r="AF30" s="92">
        <v>24</v>
      </c>
      <c r="AG30" s="92">
        <v>23</v>
      </c>
      <c r="AH30" s="92">
        <v>25</v>
      </c>
      <c r="AI30" s="92">
        <v>21</v>
      </c>
      <c r="AJ30" s="92">
        <v>25</v>
      </c>
      <c r="AK30" s="92">
        <v>27</v>
      </c>
      <c r="AL30" s="92">
        <v>28</v>
      </c>
      <c r="AM30" s="92">
        <v>27</v>
      </c>
      <c r="AN30" s="92">
        <v>18</v>
      </c>
      <c r="AO30" s="92">
        <v>11</v>
      </c>
      <c r="AP30" s="92">
        <v>25</v>
      </c>
      <c r="AQ30" s="92">
        <v>18</v>
      </c>
      <c r="AR30" s="92">
        <v>20</v>
      </c>
      <c r="AS30" s="92">
        <v>21</v>
      </c>
      <c r="AT30" s="92">
        <v>23</v>
      </c>
      <c r="AU30" s="92">
        <v>15</v>
      </c>
      <c r="AV30" s="92">
        <v>14</v>
      </c>
      <c r="AW30" s="92">
        <v>10</v>
      </c>
      <c r="AX30" s="92">
        <v>17</v>
      </c>
      <c r="AY30" s="92">
        <v>25</v>
      </c>
      <c r="AZ30" s="92">
        <v>21</v>
      </c>
      <c r="BA30" s="92">
        <v>18</v>
      </c>
      <c r="BB30" s="92">
        <v>31</v>
      </c>
      <c r="BC30" s="92">
        <v>20</v>
      </c>
      <c r="BD30" s="92">
        <v>16</v>
      </c>
      <c r="BE30" s="92">
        <v>9</v>
      </c>
      <c r="BF30" s="92">
        <v>32</v>
      </c>
      <c r="BG30" s="92">
        <v>17</v>
      </c>
      <c r="BH30" s="92">
        <v>33</v>
      </c>
      <c r="BI30" s="92">
        <v>24</v>
      </c>
      <c r="BJ30" s="92">
        <v>31</v>
      </c>
      <c r="BK30" s="92">
        <v>26</v>
      </c>
      <c r="BL30" s="92">
        <v>29</v>
      </c>
      <c r="BM30" s="92">
        <v>19</v>
      </c>
      <c r="BN30" s="92">
        <v>28</v>
      </c>
      <c r="BO30" s="92">
        <v>21</v>
      </c>
      <c r="BP30" s="92">
        <v>37</v>
      </c>
      <c r="BQ30" s="92">
        <v>31</v>
      </c>
      <c r="BR30" s="92">
        <v>56</v>
      </c>
      <c r="BS30" s="92">
        <v>34</v>
      </c>
      <c r="BT30" s="92">
        <v>20</v>
      </c>
      <c r="BU30" s="92">
        <v>24</v>
      </c>
      <c r="BV30" s="92">
        <v>33</v>
      </c>
      <c r="BW30" s="92">
        <v>20</v>
      </c>
      <c r="BX30" s="92">
        <v>28</v>
      </c>
      <c r="BY30" s="92">
        <v>22</v>
      </c>
      <c r="BZ30" s="92">
        <v>22</v>
      </c>
      <c r="CA30" s="92">
        <v>7</v>
      </c>
      <c r="CB30" s="92">
        <v>12</v>
      </c>
      <c r="CC30" s="92">
        <v>24</v>
      </c>
      <c r="CD30" s="92">
        <v>20</v>
      </c>
      <c r="CE30" s="92">
        <v>7</v>
      </c>
      <c r="CF30" s="92">
        <v>30</v>
      </c>
      <c r="CG30" s="92">
        <v>20</v>
      </c>
      <c r="CH30" s="92">
        <v>43</v>
      </c>
      <c r="CI30" s="92">
        <v>17</v>
      </c>
      <c r="CJ30" s="92">
        <v>25</v>
      </c>
      <c r="CK30" s="92">
        <v>9</v>
      </c>
      <c r="CL30" s="92">
        <v>21</v>
      </c>
      <c r="CM30" s="92">
        <v>26</v>
      </c>
      <c r="CN30" s="92">
        <v>3.04</v>
      </c>
    </row>
    <row r="31" spans="1:92" s="10" customFormat="1" ht="17.25" customHeight="1" x14ac:dyDescent="0.3">
      <c r="A31" s="6" t="s">
        <v>15</v>
      </c>
      <c r="B31" s="92" t="s">
        <v>17</v>
      </c>
      <c r="C31" s="92">
        <v>265</v>
      </c>
      <c r="D31" s="92">
        <v>3.94</v>
      </c>
      <c r="E31" s="92">
        <v>0</v>
      </c>
      <c r="F31" s="92">
        <v>0</v>
      </c>
      <c r="G31" s="92">
        <v>25</v>
      </c>
      <c r="H31" s="92">
        <v>7.2</v>
      </c>
      <c r="I31" s="92">
        <v>6</v>
      </c>
      <c r="J31" s="92">
        <v>1467</v>
      </c>
      <c r="K31" s="92">
        <v>61.68</v>
      </c>
      <c r="L31" s="92">
        <v>99</v>
      </c>
      <c r="M31" s="92">
        <v>93</v>
      </c>
      <c r="N31" s="92">
        <v>107</v>
      </c>
      <c r="O31" s="92">
        <v>72</v>
      </c>
      <c r="P31" s="92">
        <v>79</v>
      </c>
      <c r="Q31" s="92">
        <v>66</v>
      </c>
      <c r="R31" s="92">
        <v>90</v>
      </c>
      <c r="S31" s="92">
        <v>74</v>
      </c>
      <c r="T31" s="92">
        <v>114</v>
      </c>
      <c r="U31" s="92">
        <v>97</v>
      </c>
      <c r="V31" s="92">
        <v>158</v>
      </c>
      <c r="W31" s="92">
        <v>98</v>
      </c>
      <c r="X31" s="92">
        <v>79</v>
      </c>
      <c r="Y31" s="92">
        <v>53</v>
      </c>
      <c r="Z31" s="92">
        <v>111</v>
      </c>
      <c r="AA31" s="92">
        <v>62</v>
      </c>
      <c r="AB31" s="92">
        <v>18</v>
      </c>
      <c r="AC31" s="92">
        <v>26</v>
      </c>
      <c r="AD31" s="92">
        <v>31</v>
      </c>
      <c r="AE31" s="92">
        <v>24</v>
      </c>
      <c r="AF31" s="92">
        <v>24</v>
      </c>
      <c r="AG31" s="92">
        <v>23</v>
      </c>
      <c r="AH31" s="92">
        <v>25</v>
      </c>
      <c r="AI31" s="92">
        <v>21</v>
      </c>
      <c r="AJ31" s="92">
        <v>25</v>
      </c>
      <c r="AK31" s="92">
        <v>27</v>
      </c>
      <c r="AL31" s="92">
        <v>28</v>
      </c>
      <c r="AM31" s="92">
        <v>27</v>
      </c>
      <c r="AN31" s="92">
        <v>18</v>
      </c>
      <c r="AO31" s="92">
        <v>11</v>
      </c>
      <c r="AP31" s="92">
        <v>25</v>
      </c>
      <c r="AQ31" s="92">
        <v>18</v>
      </c>
      <c r="AR31" s="92">
        <v>20</v>
      </c>
      <c r="AS31" s="92">
        <v>21</v>
      </c>
      <c r="AT31" s="92">
        <v>23</v>
      </c>
      <c r="AU31" s="92">
        <v>15</v>
      </c>
      <c r="AV31" s="92">
        <v>14</v>
      </c>
      <c r="AW31" s="92">
        <v>10</v>
      </c>
      <c r="AX31" s="92">
        <v>17</v>
      </c>
      <c r="AY31" s="92">
        <v>25</v>
      </c>
      <c r="AZ31" s="92">
        <v>21</v>
      </c>
      <c r="BA31" s="92">
        <v>18</v>
      </c>
      <c r="BB31" s="92">
        <v>31</v>
      </c>
      <c r="BC31" s="92">
        <v>20</v>
      </c>
      <c r="BD31" s="92">
        <v>16</v>
      </c>
      <c r="BE31" s="92">
        <v>9</v>
      </c>
      <c r="BF31" s="92">
        <v>32</v>
      </c>
      <c r="BG31" s="92">
        <v>17</v>
      </c>
      <c r="BH31" s="92">
        <v>33</v>
      </c>
      <c r="BI31" s="92">
        <v>24</v>
      </c>
      <c r="BJ31" s="92">
        <v>31</v>
      </c>
      <c r="BK31" s="92">
        <v>26</v>
      </c>
      <c r="BL31" s="92">
        <v>29</v>
      </c>
      <c r="BM31" s="92">
        <v>19</v>
      </c>
      <c r="BN31" s="92">
        <v>28</v>
      </c>
      <c r="BO31" s="92">
        <v>21</v>
      </c>
      <c r="BP31" s="92">
        <v>37</v>
      </c>
      <c r="BQ31" s="92">
        <v>31</v>
      </c>
      <c r="BR31" s="92">
        <v>56</v>
      </c>
      <c r="BS31" s="92">
        <v>34</v>
      </c>
      <c r="BT31" s="92">
        <v>20</v>
      </c>
      <c r="BU31" s="92">
        <v>24</v>
      </c>
      <c r="BV31" s="92">
        <v>33</v>
      </c>
      <c r="BW31" s="92">
        <v>20</v>
      </c>
      <c r="BX31" s="92">
        <v>28</v>
      </c>
      <c r="BY31" s="92">
        <v>22</v>
      </c>
      <c r="BZ31" s="92">
        <v>22</v>
      </c>
      <c r="CA31" s="92">
        <v>7</v>
      </c>
      <c r="CB31" s="92">
        <v>12</v>
      </c>
      <c r="CC31" s="92">
        <v>24</v>
      </c>
      <c r="CD31" s="92">
        <v>20</v>
      </c>
      <c r="CE31" s="92">
        <v>7</v>
      </c>
      <c r="CF31" s="92">
        <v>30</v>
      </c>
      <c r="CG31" s="92">
        <v>20</v>
      </c>
      <c r="CH31" s="92">
        <v>43</v>
      </c>
      <c r="CI31" s="92">
        <v>17</v>
      </c>
      <c r="CJ31" s="92">
        <v>25</v>
      </c>
      <c r="CK31" s="92">
        <v>9</v>
      </c>
      <c r="CL31" s="92">
        <v>21</v>
      </c>
      <c r="CM31" s="92">
        <v>26</v>
      </c>
      <c r="CN31" s="92">
        <v>3.6</v>
      </c>
    </row>
    <row r="32" spans="1:92" s="10" customFormat="1" ht="17.25" customHeight="1" x14ac:dyDescent="0.3">
      <c r="A32" s="6" t="s">
        <v>15</v>
      </c>
      <c r="B32" s="92" t="s">
        <v>17</v>
      </c>
      <c r="C32" s="92">
        <v>265</v>
      </c>
      <c r="D32" s="92">
        <v>4.6900000000000004</v>
      </c>
      <c r="E32" s="92">
        <v>0</v>
      </c>
      <c r="F32" s="92">
        <v>0</v>
      </c>
      <c r="G32" s="92">
        <v>25</v>
      </c>
      <c r="H32" s="92">
        <v>7.2</v>
      </c>
      <c r="I32" s="92">
        <v>6</v>
      </c>
      <c r="J32" s="92">
        <v>1467</v>
      </c>
      <c r="K32" s="92">
        <v>61.68</v>
      </c>
      <c r="L32" s="92">
        <v>99</v>
      </c>
      <c r="M32" s="92">
        <v>93</v>
      </c>
      <c r="N32" s="92">
        <v>107</v>
      </c>
      <c r="O32" s="92">
        <v>72</v>
      </c>
      <c r="P32" s="92">
        <v>79</v>
      </c>
      <c r="Q32" s="92">
        <v>66</v>
      </c>
      <c r="R32" s="92">
        <v>90</v>
      </c>
      <c r="S32" s="92">
        <v>74</v>
      </c>
      <c r="T32" s="92">
        <v>114</v>
      </c>
      <c r="U32" s="92">
        <v>97</v>
      </c>
      <c r="V32" s="92">
        <v>158</v>
      </c>
      <c r="W32" s="92">
        <v>98</v>
      </c>
      <c r="X32" s="92">
        <v>79</v>
      </c>
      <c r="Y32" s="92">
        <v>53</v>
      </c>
      <c r="Z32" s="92">
        <v>111</v>
      </c>
      <c r="AA32" s="92">
        <v>62</v>
      </c>
      <c r="AB32" s="92">
        <v>18</v>
      </c>
      <c r="AC32" s="92">
        <v>26</v>
      </c>
      <c r="AD32" s="92">
        <v>31</v>
      </c>
      <c r="AE32" s="92">
        <v>24</v>
      </c>
      <c r="AF32" s="92">
        <v>24</v>
      </c>
      <c r="AG32" s="92">
        <v>23</v>
      </c>
      <c r="AH32" s="92">
        <v>25</v>
      </c>
      <c r="AI32" s="92">
        <v>21</v>
      </c>
      <c r="AJ32" s="92">
        <v>25</v>
      </c>
      <c r="AK32" s="92">
        <v>27</v>
      </c>
      <c r="AL32" s="92">
        <v>28</v>
      </c>
      <c r="AM32" s="92">
        <v>27</v>
      </c>
      <c r="AN32" s="92">
        <v>18</v>
      </c>
      <c r="AO32" s="92">
        <v>11</v>
      </c>
      <c r="AP32" s="92">
        <v>25</v>
      </c>
      <c r="AQ32" s="92">
        <v>18</v>
      </c>
      <c r="AR32" s="92">
        <v>20</v>
      </c>
      <c r="AS32" s="92">
        <v>21</v>
      </c>
      <c r="AT32" s="92">
        <v>23</v>
      </c>
      <c r="AU32" s="92">
        <v>15</v>
      </c>
      <c r="AV32" s="92">
        <v>14</v>
      </c>
      <c r="AW32" s="92">
        <v>10</v>
      </c>
      <c r="AX32" s="92">
        <v>17</v>
      </c>
      <c r="AY32" s="92">
        <v>25</v>
      </c>
      <c r="AZ32" s="92">
        <v>21</v>
      </c>
      <c r="BA32" s="92">
        <v>18</v>
      </c>
      <c r="BB32" s="92">
        <v>31</v>
      </c>
      <c r="BC32" s="92">
        <v>20</v>
      </c>
      <c r="BD32" s="92">
        <v>16</v>
      </c>
      <c r="BE32" s="92">
        <v>9</v>
      </c>
      <c r="BF32" s="92">
        <v>32</v>
      </c>
      <c r="BG32" s="92">
        <v>17</v>
      </c>
      <c r="BH32" s="92">
        <v>33</v>
      </c>
      <c r="BI32" s="92">
        <v>24</v>
      </c>
      <c r="BJ32" s="92">
        <v>31</v>
      </c>
      <c r="BK32" s="92">
        <v>26</v>
      </c>
      <c r="BL32" s="92">
        <v>29</v>
      </c>
      <c r="BM32" s="92">
        <v>19</v>
      </c>
      <c r="BN32" s="92">
        <v>28</v>
      </c>
      <c r="BO32" s="92">
        <v>21</v>
      </c>
      <c r="BP32" s="92">
        <v>37</v>
      </c>
      <c r="BQ32" s="92">
        <v>31</v>
      </c>
      <c r="BR32" s="92">
        <v>56</v>
      </c>
      <c r="BS32" s="92">
        <v>34</v>
      </c>
      <c r="BT32" s="92">
        <v>20</v>
      </c>
      <c r="BU32" s="92">
        <v>24</v>
      </c>
      <c r="BV32" s="92">
        <v>33</v>
      </c>
      <c r="BW32" s="92">
        <v>20</v>
      </c>
      <c r="BX32" s="92">
        <v>28</v>
      </c>
      <c r="BY32" s="92">
        <v>22</v>
      </c>
      <c r="BZ32" s="92">
        <v>22</v>
      </c>
      <c r="CA32" s="92">
        <v>7</v>
      </c>
      <c r="CB32" s="92">
        <v>12</v>
      </c>
      <c r="CC32" s="92">
        <v>24</v>
      </c>
      <c r="CD32" s="92">
        <v>20</v>
      </c>
      <c r="CE32" s="92">
        <v>7</v>
      </c>
      <c r="CF32" s="92">
        <v>30</v>
      </c>
      <c r="CG32" s="92">
        <v>20</v>
      </c>
      <c r="CH32" s="92">
        <v>43</v>
      </c>
      <c r="CI32" s="92">
        <v>17</v>
      </c>
      <c r="CJ32" s="92">
        <v>25</v>
      </c>
      <c r="CK32" s="92">
        <v>9</v>
      </c>
      <c r="CL32" s="92">
        <v>21</v>
      </c>
      <c r="CM32" s="92">
        <v>26</v>
      </c>
      <c r="CN32" s="92">
        <v>4.2</v>
      </c>
    </row>
    <row r="33" spans="1:92" s="10" customFormat="1" ht="17.25" customHeight="1" x14ac:dyDescent="0.3">
      <c r="A33" s="6" t="s">
        <v>15</v>
      </c>
      <c r="B33" s="92" t="s">
        <v>17</v>
      </c>
      <c r="C33" s="92">
        <v>280</v>
      </c>
      <c r="D33" s="92">
        <v>2.44</v>
      </c>
      <c r="E33" s="92">
        <v>0</v>
      </c>
      <c r="F33" s="92">
        <v>0</v>
      </c>
      <c r="G33" s="92">
        <v>25</v>
      </c>
      <c r="H33" s="92">
        <v>7.2</v>
      </c>
      <c r="I33" s="92">
        <v>6</v>
      </c>
      <c r="J33" s="92">
        <v>1467</v>
      </c>
      <c r="K33" s="92">
        <v>61.68</v>
      </c>
      <c r="L33" s="92">
        <v>99</v>
      </c>
      <c r="M33" s="92">
        <v>93</v>
      </c>
      <c r="N33" s="92">
        <v>107</v>
      </c>
      <c r="O33" s="92">
        <v>72</v>
      </c>
      <c r="P33" s="92">
        <v>79</v>
      </c>
      <c r="Q33" s="92">
        <v>66</v>
      </c>
      <c r="R33" s="92">
        <v>90</v>
      </c>
      <c r="S33" s="92">
        <v>74</v>
      </c>
      <c r="T33" s="92">
        <v>114</v>
      </c>
      <c r="U33" s="92">
        <v>97</v>
      </c>
      <c r="V33" s="92">
        <v>158</v>
      </c>
      <c r="W33" s="92">
        <v>98</v>
      </c>
      <c r="X33" s="92">
        <v>79</v>
      </c>
      <c r="Y33" s="92">
        <v>53</v>
      </c>
      <c r="Z33" s="92">
        <v>111</v>
      </c>
      <c r="AA33" s="92">
        <v>62</v>
      </c>
      <c r="AB33" s="92">
        <v>18</v>
      </c>
      <c r="AC33" s="92">
        <v>26</v>
      </c>
      <c r="AD33" s="92">
        <v>31</v>
      </c>
      <c r="AE33" s="92">
        <v>24</v>
      </c>
      <c r="AF33" s="92">
        <v>24</v>
      </c>
      <c r="AG33" s="92">
        <v>23</v>
      </c>
      <c r="AH33" s="92">
        <v>25</v>
      </c>
      <c r="AI33" s="92">
        <v>21</v>
      </c>
      <c r="AJ33" s="92">
        <v>25</v>
      </c>
      <c r="AK33" s="92">
        <v>27</v>
      </c>
      <c r="AL33" s="92">
        <v>28</v>
      </c>
      <c r="AM33" s="92">
        <v>27</v>
      </c>
      <c r="AN33" s="92">
        <v>18</v>
      </c>
      <c r="AO33" s="92">
        <v>11</v>
      </c>
      <c r="AP33" s="92">
        <v>25</v>
      </c>
      <c r="AQ33" s="92">
        <v>18</v>
      </c>
      <c r="AR33" s="92">
        <v>20</v>
      </c>
      <c r="AS33" s="92">
        <v>21</v>
      </c>
      <c r="AT33" s="92">
        <v>23</v>
      </c>
      <c r="AU33" s="92">
        <v>15</v>
      </c>
      <c r="AV33" s="92">
        <v>14</v>
      </c>
      <c r="AW33" s="92">
        <v>10</v>
      </c>
      <c r="AX33" s="92">
        <v>17</v>
      </c>
      <c r="AY33" s="92">
        <v>25</v>
      </c>
      <c r="AZ33" s="92">
        <v>21</v>
      </c>
      <c r="BA33" s="92">
        <v>18</v>
      </c>
      <c r="BB33" s="92">
        <v>31</v>
      </c>
      <c r="BC33" s="92">
        <v>20</v>
      </c>
      <c r="BD33" s="92">
        <v>16</v>
      </c>
      <c r="BE33" s="92">
        <v>9</v>
      </c>
      <c r="BF33" s="92">
        <v>32</v>
      </c>
      <c r="BG33" s="92">
        <v>17</v>
      </c>
      <c r="BH33" s="92">
        <v>33</v>
      </c>
      <c r="BI33" s="92">
        <v>24</v>
      </c>
      <c r="BJ33" s="92">
        <v>31</v>
      </c>
      <c r="BK33" s="92">
        <v>26</v>
      </c>
      <c r="BL33" s="92">
        <v>29</v>
      </c>
      <c r="BM33" s="92">
        <v>19</v>
      </c>
      <c r="BN33" s="92">
        <v>28</v>
      </c>
      <c r="BO33" s="92">
        <v>21</v>
      </c>
      <c r="BP33" s="92">
        <v>37</v>
      </c>
      <c r="BQ33" s="92">
        <v>31</v>
      </c>
      <c r="BR33" s="92">
        <v>56</v>
      </c>
      <c r="BS33" s="92">
        <v>34</v>
      </c>
      <c r="BT33" s="92">
        <v>20</v>
      </c>
      <c r="BU33" s="92">
        <v>24</v>
      </c>
      <c r="BV33" s="92">
        <v>33</v>
      </c>
      <c r="BW33" s="92">
        <v>20</v>
      </c>
      <c r="BX33" s="92">
        <v>28</v>
      </c>
      <c r="BY33" s="92">
        <v>22</v>
      </c>
      <c r="BZ33" s="92">
        <v>22</v>
      </c>
      <c r="CA33" s="92">
        <v>7</v>
      </c>
      <c r="CB33" s="92">
        <v>12</v>
      </c>
      <c r="CC33" s="92">
        <v>24</v>
      </c>
      <c r="CD33" s="92">
        <v>20</v>
      </c>
      <c r="CE33" s="92">
        <v>7</v>
      </c>
      <c r="CF33" s="92">
        <v>30</v>
      </c>
      <c r="CG33" s="92">
        <v>20</v>
      </c>
      <c r="CH33" s="92">
        <v>43</v>
      </c>
      <c r="CI33" s="92">
        <v>17</v>
      </c>
      <c r="CJ33" s="92">
        <v>25</v>
      </c>
      <c r="CK33" s="92">
        <v>9</v>
      </c>
      <c r="CL33" s="92">
        <v>21</v>
      </c>
      <c r="CM33" s="92">
        <v>26</v>
      </c>
      <c r="CN33" s="92">
        <v>0.89</v>
      </c>
    </row>
    <row r="34" spans="1:92" s="10" customFormat="1" ht="17.25" customHeight="1" x14ac:dyDescent="0.3">
      <c r="A34" s="6" t="s">
        <v>15</v>
      </c>
      <c r="B34" s="92" t="s">
        <v>17</v>
      </c>
      <c r="C34" s="92">
        <v>280</v>
      </c>
      <c r="D34" s="92">
        <v>4.87</v>
      </c>
      <c r="E34" s="92">
        <v>0</v>
      </c>
      <c r="F34" s="92">
        <v>0</v>
      </c>
      <c r="G34" s="92">
        <v>25</v>
      </c>
      <c r="H34" s="92">
        <v>7.2</v>
      </c>
      <c r="I34" s="92">
        <v>6</v>
      </c>
      <c r="J34" s="92">
        <v>1467</v>
      </c>
      <c r="K34" s="92">
        <v>61.68</v>
      </c>
      <c r="L34" s="92">
        <v>99</v>
      </c>
      <c r="M34" s="92">
        <v>93</v>
      </c>
      <c r="N34" s="92">
        <v>107</v>
      </c>
      <c r="O34" s="92">
        <v>72</v>
      </c>
      <c r="P34" s="92">
        <v>79</v>
      </c>
      <c r="Q34" s="92">
        <v>66</v>
      </c>
      <c r="R34" s="92">
        <v>90</v>
      </c>
      <c r="S34" s="92">
        <v>74</v>
      </c>
      <c r="T34" s="92">
        <v>114</v>
      </c>
      <c r="U34" s="92">
        <v>97</v>
      </c>
      <c r="V34" s="92">
        <v>158</v>
      </c>
      <c r="W34" s="92">
        <v>98</v>
      </c>
      <c r="X34" s="92">
        <v>79</v>
      </c>
      <c r="Y34" s="92">
        <v>53</v>
      </c>
      <c r="Z34" s="92">
        <v>111</v>
      </c>
      <c r="AA34" s="92">
        <v>62</v>
      </c>
      <c r="AB34" s="92">
        <v>18</v>
      </c>
      <c r="AC34" s="92">
        <v>26</v>
      </c>
      <c r="AD34" s="92">
        <v>31</v>
      </c>
      <c r="AE34" s="92">
        <v>24</v>
      </c>
      <c r="AF34" s="92">
        <v>24</v>
      </c>
      <c r="AG34" s="92">
        <v>23</v>
      </c>
      <c r="AH34" s="92">
        <v>25</v>
      </c>
      <c r="AI34" s="92">
        <v>21</v>
      </c>
      <c r="AJ34" s="92">
        <v>25</v>
      </c>
      <c r="AK34" s="92">
        <v>27</v>
      </c>
      <c r="AL34" s="92">
        <v>28</v>
      </c>
      <c r="AM34" s="92">
        <v>27</v>
      </c>
      <c r="AN34" s="92">
        <v>18</v>
      </c>
      <c r="AO34" s="92">
        <v>11</v>
      </c>
      <c r="AP34" s="92">
        <v>25</v>
      </c>
      <c r="AQ34" s="92">
        <v>18</v>
      </c>
      <c r="AR34" s="92">
        <v>20</v>
      </c>
      <c r="AS34" s="92">
        <v>21</v>
      </c>
      <c r="AT34" s="92">
        <v>23</v>
      </c>
      <c r="AU34" s="92">
        <v>15</v>
      </c>
      <c r="AV34" s="92">
        <v>14</v>
      </c>
      <c r="AW34" s="92">
        <v>10</v>
      </c>
      <c r="AX34" s="92">
        <v>17</v>
      </c>
      <c r="AY34" s="92">
        <v>25</v>
      </c>
      <c r="AZ34" s="92">
        <v>21</v>
      </c>
      <c r="BA34" s="92">
        <v>18</v>
      </c>
      <c r="BB34" s="92">
        <v>31</v>
      </c>
      <c r="BC34" s="92">
        <v>20</v>
      </c>
      <c r="BD34" s="92">
        <v>16</v>
      </c>
      <c r="BE34" s="92">
        <v>9</v>
      </c>
      <c r="BF34" s="92">
        <v>32</v>
      </c>
      <c r="BG34" s="92">
        <v>17</v>
      </c>
      <c r="BH34" s="92">
        <v>33</v>
      </c>
      <c r="BI34" s="92">
        <v>24</v>
      </c>
      <c r="BJ34" s="92">
        <v>31</v>
      </c>
      <c r="BK34" s="92">
        <v>26</v>
      </c>
      <c r="BL34" s="92">
        <v>29</v>
      </c>
      <c r="BM34" s="92">
        <v>19</v>
      </c>
      <c r="BN34" s="92">
        <v>28</v>
      </c>
      <c r="BO34" s="92">
        <v>21</v>
      </c>
      <c r="BP34" s="92">
        <v>37</v>
      </c>
      <c r="BQ34" s="92">
        <v>31</v>
      </c>
      <c r="BR34" s="92">
        <v>56</v>
      </c>
      <c r="BS34" s="92">
        <v>34</v>
      </c>
      <c r="BT34" s="92">
        <v>20</v>
      </c>
      <c r="BU34" s="92">
        <v>24</v>
      </c>
      <c r="BV34" s="92">
        <v>33</v>
      </c>
      <c r="BW34" s="92">
        <v>20</v>
      </c>
      <c r="BX34" s="92">
        <v>28</v>
      </c>
      <c r="BY34" s="92">
        <v>22</v>
      </c>
      <c r="BZ34" s="92">
        <v>22</v>
      </c>
      <c r="CA34" s="92">
        <v>7</v>
      </c>
      <c r="CB34" s="92">
        <v>12</v>
      </c>
      <c r="CC34" s="92">
        <v>24</v>
      </c>
      <c r="CD34" s="92">
        <v>20</v>
      </c>
      <c r="CE34" s="92">
        <v>7</v>
      </c>
      <c r="CF34" s="92">
        <v>30</v>
      </c>
      <c r="CG34" s="92">
        <v>20</v>
      </c>
      <c r="CH34" s="92">
        <v>43</v>
      </c>
      <c r="CI34" s="92">
        <v>17</v>
      </c>
      <c r="CJ34" s="92">
        <v>25</v>
      </c>
      <c r="CK34" s="92">
        <v>9</v>
      </c>
      <c r="CL34" s="92">
        <v>21</v>
      </c>
      <c r="CM34" s="92">
        <v>26</v>
      </c>
      <c r="CN34" s="92">
        <v>2.02</v>
      </c>
    </row>
    <row r="35" spans="1:92" s="10" customFormat="1" ht="17.25" customHeight="1" x14ac:dyDescent="0.3">
      <c r="A35" s="6" t="s">
        <v>15</v>
      </c>
      <c r="B35" s="92" t="s">
        <v>17</v>
      </c>
      <c r="C35" s="92">
        <v>280</v>
      </c>
      <c r="D35" s="92">
        <v>7.3</v>
      </c>
      <c r="E35" s="92">
        <v>0</v>
      </c>
      <c r="F35" s="92">
        <v>0</v>
      </c>
      <c r="G35" s="92">
        <v>25</v>
      </c>
      <c r="H35" s="92">
        <v>7.2</v>
      </c>
      <c r="I35" s="92">
        <v>6</v>
      </c>
      <c r="J35" s="92">
        <v>1467</v>
      </c>
      <c r="K35" s="92">
        <v>61.68</v>
      </c>
      <c r="L35" s="92">
        <v>99</v>
      </c>
      <c r="M35" s="92">
        <v>93</v>
      </c>
      <c r="N35" s="92">
        <v>107</v>
      </c>
      <c r="O35" s="92">
        <v>72</v>
      </c>
      <c r="P35" s="92">
        <v>79</v>
      </c>
      <c r="Q35" s="92">
        <v>66</v>
      </c>
      <c r="R35" s="92">
        <v>90</v>
      </c>
      <c r="S35" s="92">
        <v>74</v>
      </c>
      <c r="T35" s="92">
        <v>114</v>
      </c>
      <c r="U35" s="92">
        <v>97</v>
      </c>
      <c r="V35" s="92">
        <v>158</v>
      </c>
      <c r="W35" s="92">
        <v>98</v>
      </c>
      <c r="X35" s="92">
        <v>79</v>
      </c>
      <c r="Y35" s="92">
        <v>53</v>
      </c>
      <c r="Z35" s="92">
        <v>111</v>
      </c>
      <c r="AA35" s="92">
        <v>62</v>
      </c>
      <c r="AB35" s="92">
        <v>18</v>
      </c>
      <c r="AC35" s="92">
        <v>26</v>
      </c>
      <c r="AD35" s="92">
        <v>31</v>
      </c>
      <c r="AE35" s="92">
        <v>24</v>
      </c>
      <c r="AF35" s="92">
        <v>24</v>
      </c>
      <c r="AG35" s="92">
        <v>23</v>
      </c>
      <c r="AH35" s="92">
        <v>25</v>
      </c>
      <c r="AI35" s="92">
        <v>21</v>
      </c>
      <c r="AJ35" s="92">
        <v>25</v>
      </c>
      <c r="AK35" s="92">
        <v>27</v>
      </c>
      <c r="AL35" s="92">
        <v>28</v>
      </c>
      <c r="AM35" s="92">
        <v>27</v>
      </c>
      <c r="AN35" s="92">
        <v>18</v>
      </c>
      <c r="AO35" s="92">
        <v>11</v>
      </c>
      <c r="AP35" s="92">
        <v>25</v>
      </c>
      <c r="AQ35" s="92">
        <v>18</v>
      </c>
      <c r="AR35" s="92">
        <v>20</v>
      </c>
      <c r="AS35" s="92">
        <v>21</v>
      </c>
      <c r="AT35" s="92">
        <v>23</v>
      </c>
      <c r="AU35" s="92">
        <v>15</v>
      </c>
      <c r="AV35" s="92">
        <v>14</v>
      </c>
      <c r="AW35" s="92">
        <v>10</v>
      </c>
      <c r="AX35" s="92">
        <v>17</v>
      </c>
      <c r="AY35" s="92">
        <v>25</v>
      </c>
      <c r="AZ35" s="92">
        <v>21</v>
      </c>
      <c r="BA35" s="92">
        <v>18</v>
      </c>
      <c r="BB35" s="92">
        <v>31</v>
      </c>
      <c r="BC35" s="92">
        <v>20</v>
      </c>
      <c r="BD35" s="92">
        <v>16</v>
      </c>
      <c r="BE35" s="92">
        <v>9</v>
      </c>
      <c r="BF35" s="92">
        <v>32</v>
      </c>
      <c r="BG35" s="92">
        <v>17</v>
      </c>
      <c r="BH35" s="92">
        <v>33</v>
      </c>
      <c r="BI35" s="92">
        <v>24</v>
      </c>
      <c r="BJ35" s="92">
        <v>31</v>
      </c>
      <c r="BK35" s="92">
        <v>26</v>
      </c>
      <c r="BL35" s="92">
        <v>29</v>
      </c>
      <c r="BM35" s="92">
        <v>19</v>
      </c>
      <c r="BN35" s="92">
        <v>28</v>
      </c>
      <c r="BO35" s="92">
        <v>21</v>
      </c>
      <c r="BP35" s="92">
        <v>37</v>
      </c>
      <c r="BQ35" s="92">
        <v>31</v>
      </c>
      <c r="BR35" s="92">
        <v>56</v>
      </c>
      <c r="BS35" s="92">
        <v>34</v>
      </c>
      <c r="BT35" s="92">
        <v>20</v>
      </c>
      <c r="BU35" s="92">
        <v>24</v>
      </c>
      <c r="BV35" s="92">
        <v>33</v>
      </c>
      <c r="BW35" s="92">
        <v>20</v>
      </c>
      <c r="BX35" s="92">
        <v>28</v>
      </c>
      <c r="BY35" s="92">
        <v>22</v>
      </c>
      <c r="BZ35" s="92">
        <v>22</v>
      </c>
      <c r="CA35" s="92">
        <v>7</v>
      </c>
      <c r="CB35" s="92">
        <v>12</v>
      </c>
      <c r="CC35" s="92">
        <v>24</v>
      </c>
      <c r="CD35" s="92">
        <v>20</v>
      </c>
      <c r="CE35" s="92">
        <v>7</v>
      </c>
      <c r="CF35" s="92">
        <v>30</v>
      </c>
      <c r="CG35" s="92">
        <v>20</v>
      </c>
      <c r="CH35" s="92">
        <v>43</v>
      </c>
      <c r="CI35" s="92">
        <v>17</v>
      </c>
      <c r="CJ35" s="92">
        <v>25</v>
      </c>
      <c r="CK35" s="92">
        <v>9</v>
      </c>
      <c r="CL35" s="92">
        <v>21</v>
      </c>
      <c r="CM35" s="92">
        <v>26</v>
      </c>
      <c r="CN35" s="92">
        <v>3.2</v>
      </c>
    </row>
    <row r="36" spans="1:92" s="10" customFormat="1" ht="17.25" customHeight="1" x14ac:dyDescent="0.3">
      <c r="A36" s="6" t="s">
        <v>15</v>
      </c>
      <c r="B36" s="92" t="s">
        <v>17</v>
      </c>
      <c r="C36" s="92">
        <v>280</v>
      </c>
      <c r="D36" s="93">
        <v>8.9</v>
      </c>
      <c r="E36" s="92">
        <v>0</v>
      </c>
      <c r="F36" s="92">
        <v>0</v>
      </c>
      <c r="G36" s="93">
        <v>25</v>
      </c>
      <c r="H36" s="93">
        <v>7.2</v>
      </c>
      <c r="I36" s="93">
        <v>6</v>
      </c>
      <c r="J36" s="93">
        <v>1467</v>
      </c>
      <c r="K36" s="92">
        <v>61.68</v>
      </c>
      <c r="L36" s="93">
        <v>99</v>
      </c>
      <c r="M36" s="93">
        <v>93</v>
      </c>
      <c r="N36" s="93">
        <v>107</v>
      </c>
      <c r="O36" s="93">
        <v>72</v>
      </c>
      <c r="P36" s="93">
        <v>79</v>
      </c>
      <c r="Q36" s="93">
        <v>66</v>
      </c>
      <c r="R36" s="93">
        <v>90</v>
      </c>
      <c r="S36" s="93">
        <v>74</v>
      </c>
      <c r="T36" s="93">
        <v>114</v>
      </c>
      <c r="U36" s="93">
        <v>97</v>
      </c>
      <c r="V36" s="93">
        <v>158</v>
      </c>
      <c r="W36" s="93">
        <v>98</v>
      </c>
      <c r="X36" s="93">
        <v>79</v>
      </c>
      <c r="Y36" s="93">
        <v>53</v>
      </c>
      <c r="Z36" s="93">
        <v>111</v>
      </c>
      <c r="AA36" s="93">
        <v>62</v>
      </c>
      <c r="AB36" s="93">
        <v>18</v>
      </c>
      <c r="AC36" s="93">
        <v>26</v>
      </c>
      <c r="AD36" s="93">
        <v>31</v>
      </c>
      <c r="AE36" s="93">
        <v>24</v>
      </c>
      <c r="AF36" s="93">
        <v>24</v>
      </c>
      <c r="AG36" s="93">
        <v>23</v>
      </c>
      <c r="AH36" s="93">
        <v>25</v>
      </c>
      <c r="AI36" s="93">
        <v>21</v>
      </c>
      <c r="AJ36" s="93">
        <v>25</v>
      </c>
      <c r="AK36" s="93">
        <v>27</v>
      </c>
      <c r="AL36" s="93">
        <v>28</v>
      </c>
      <c r="AM36" s="93">
        <v>27</v>
      </c>
      <c r="AN36" s="93">
        <v>18</v>
      </c>
      <c r="AO36" s="93">
        <v>11</v>
      </c>
      <c r="AP36" s="93">
        <v>25</v>
      </c>
      <c r="AQ36" s="93">
        <v>18</v>
      </c>
      <c r="AR36" s="93">
        <v>20</v>
      </c>
      <c r="AS36" s="93">
        <v>21</v>
      </c>
      <c r="AT36" s="93">
        <v>23</v>
      </c>
      <c r="AU36" s="93">
        <v>15</v>
      </c>
      <c r="AV36" s="93">
        <v>14</v>
      </c>
      <c r="AW36" s="93">
        <v>10</v>
      </c>
      <c r="AX36" s="93">
        <v>17</v>
      </c>
      <c r="AY36" s="93">
        <v>25</v>
      </c>
      <c r="AZ36" s="93">
        <v>21</v>
      </c>
      <c r="BA36" s="93">
        <v>18</v>
      </c>
      <c r="BB36" s="93">
        <v>31</v>
      </c>
      <c r="BC36" s="93">
        <v>20</v>
      </c>
      <c r="BD36" s="93">
        <v>16</v>
      </c>
      <c r="BE36" s="93">
        <v>9</v>
      </c>
      <c r="BF36" s="93">
        <v>32</v>
      </c>
      <c r="BG36" s="93">
        <v>17</v>
      </c>
      <c r="BH36" s="93">
        <v>33</v>
      </c>
      <c r="BI36" s="93">
        <v>24</v>
      </c>
      <c r="BJ36" s="93">
        <v>31</v>
      </c>
      <c r="BK36" s="93">
        <v>26</v>
      </c>
      <c r="BL36" s="93">
        <v>29</v>
      </c>
      <c r="BM36" s="93">
        <v>19</v>
      </c>
      <c r="BN36" s="93">
        <v>28</v>
      </c>
      <c r="BO36" s="93">
        <v>21</v>
      </c>
      <c r="BP36" s="93">
        <v>37</v>
      </c>
      <c r="BQ36" s="93">
        <v>31</v>
      </c>
      <c r="BR36" s="93">
        <v>56</v>
      </c>
      <c r="BS36" s="93">
        <v>34</v>
      </c>
      <c r="BT36" s="93">
        <v>20</v>
      </c>
      <c r="BU36" s="93">
        <v>24</v>
      </c>
      <c r="BV36" s="93">
        <v>33</v>
      </c>
      <c r="BW36" s="93">
        <v>20</v>
      </c>
      <c r="BX36" s="93">
        <v>28</v>
      </c>
      <c r="BY36" s="93">
        <v>22</v>
      </c>
      <c r="BZ36" s="93">
        <v>22</v>
      </c>
      <c r="CA36" s="93">
        <v>7</v>
      </c>
      <c r="CB36" s="93">
        <v>12</v>
      </c>
      <c r="CC36" s="93">
        <v>24</v>
      </c>
      <c r="CD36" s="93">
        <v>20</v>
      </c>
      <c r="CE36" s="93">
        <v>7</v>
      </c>
      <c r="CF36" s="93">
        <v>30</v>
      </c>
      <c r="CG36" s="93">
        <v>20</v>
      </c>
      <c r="CH36" s="93">
        <v>43</v>
      </c>
      <c r="CI36" s="93">
        <v>17</v>
      </c>
      <c r="CJ36" s="92">
        <v>25</v>
      </c>
      <c r="CK36" s="92">
        <v>9</v>
      </c>
      <c r="CL36" s="92">
        <v>21</v>
      </c>
      <c r="CM36" s="92">
        <v>26</v>
      </c>
      <c r="CN36" s="93">
        <v>4.08</v>
      </c>
    </row>
    <row r="37" spans="1:92" s="10" customFormat="1" ht="17.25" customHeight="1" x14ac:dyDescent="0.3">
      <c r="A37" s="6" t="s">
        <v>15</v>
      </c>
      <c r="B37" s="92" t="s">
        <v>17</v>
      </c>
      <c r="C37" s="92">
        <v>300</v>
      </c>
      <c r="D37" s="93">
        <v>18.079999999999998</v>
      </c>
      <c r="E37" s="92">
        <v>0</v>
      </c>
      <c r="F37" s="92">
        <v>0</v>
      </c>
      <c r="G37" s="93">
        <v>25</v>
      </c>
      <c r="H37" s="93">
        <v>7.2</v>
      </c>
      <c r="I37" s="93">
        <v>6</v>
      </c>
      <c r="J37" s="93">
        <v>1467</v>
      </c>
      <c r="K37" s="92">
        <v>61.68</v>
      </c>
      <c r="L37" s="93">
        <v>99</v>
      </c>
      <c r="M37" s="93">
        <v>93</v>
      </c>
      <c r="N37" s="93">
        <v>107</v>
      </c>
      <c r="O37" s="93">
        <v>72</v>
      </c>
      <c r="P37" s="93">
        <v>79</v>
      </c>
      <c r="Q37" s="93">
        <v>66</v>
      </c>
      <c r="R37" s="93">
        <v>90</v>
      </c>
      <c r="S37" s="93">
        <v>74</v>
      </c>
      <c r="T37" s="93">
        <v>114</v>
      </c>
      <c r="U37" s="93">
        <v>97</v>
      </c>
      <c r="V37" s="93">
        <v>158</v>
      </c>
      <c r="W37" s="93">
        <v>98</v>
      </c>
      <c r="X37" s="93">
        <v>79</v>
      </c>
      <c r="Y37" s="93">
        <v>53</v>
      </c>
      <c r="Z37" s="93">
        <v>111</v>
      </c>
      <c r="AA37" s="93">
        <v>62</v>
      </c>
      <c r="AB37" s="93">
        <v>18</v>
      </c>
      <c r="AC37" s="93">
        <v>26</v>
      </c>
      <c r="AD37" s="93">
        <v>31</v>
      </c>
      <c r="AE37" s="93">
        <v>24</v>
      </c>
      <c r="AF37" s="93">
        <v>24</v>
      </c>
      <c r="AG37" s="93">
        <v>23</v>
      </c>
      <c r="AH37" s="93">
        <v>25</v>
      </c>
      <c r="AI37" s="93">
        <v>21</v>
      </c>
      <c r="AJ37" s="93">
        <v>25</v>
      </c>
      <c r="AK37" s="93">
        <v>27</v>
      </c>
      <c r="AL37" s="93">
        <v>28</v>
      </c>
      <c r="AM37" s="93">
        <v>27</v>
      </c>
      <c r="AN37" s="93">
        <v>18</v>
      </c>
      <c r="AO37" s="93">
        <v>11</v>
      </c>
      <c r="AP37" s="93">
        <v>25</v>
      </c>
      <c r="AQ37" s="93">
        <v>18</v>
      </c>
      <c r="AR37" s="93">
        <v>20</v>
      </c>
      <c r="AS37" s="93">
        <v>21</v>
      </c>
      <c r="AT37" s="93">
        <v>23</v>
      </c>
      <c r="AU37" s="93">
        <v>15</v>
      </c>
      <c r="AV37" s="93">
        <v>14</v>
      </c>
      <c r="AW37" s="93">
        <v>10</v>
      </c>
      <c r="AX37" s="93">
        <v>17</v>
      </c>
      <c r="AY37" s="93">
        <v>25</v>
      </c>
      <c r="AZ37" s="93">
        <v>21</v>
      </c>
      <c r="BA37" s="93">
        <v>18</v>
      </c>
      <c r="BB37" s="93">
        <v>31</v>
      </c>
      <c r="BC37" s="93">
        <v>20</v>
      </c>
      <c r="BD37" s="93">
        <v>16</v>
      </c>
      <c r="BE37" s="93">
        <v>9</v>
      </c>
      <c r="BF37" s="93">
        <v>32</v>
      </c>
      <c r="BG37" s="93">
        <v>17</v>
      </c>
      <c r="BH37" s="93">
        <v>33</v>
      </c>
      <c r="BI37" s="93">
        <v>24</v>
      </c>
      <c r="BJ37" s="93">
        <v>31</v>
      </c>
      <c r="BK37" s="93">
        <v>26</v>
      </c>
      <c r="BL37" s="93">
        <v>29</v>
      </c>
      <c r="BM37" s="93">
        <v>19</v>
      </c>
      <c r="BN37" s="93">
        <v>28</v>
      </c>
      <c r="BO37" s="93">
        <v>21</v>
      </c>
      <c r="BP37" s="93">
        <v>37</v>
      </c>
      <c r="BQ37" s="93">
        <v>31</v>
      </c>
      <c r="BR37" s="93">
        <v>56</v>
      </c>
      <c r="BS37" s="93">
        <v>34</v>
      </c>
      <c r="BT37" s="93">
        <v>20</v>
      </c>
      <c r="BU37" s="93">
        <v>24</v>
      </c>
      <c r="BV37" s="93">
        <v>33</v>
      </c>
      <c r="BW37" s="93">
        <v>20</v>
      </c>
      <c r="BX37" s="93">
        <v>28</v>
      </c>
      <c r="BY37" s="93">
        <v>22</v>
      </c>
      <c r="BZ37" s="93">
        <v>22</v>
      </c>
      <c r="CA37" s="93">
        <v>7</v>
      </c>
      <c r="CB37" s="93">
        <v>12</v>
      </c>
      <c r="CC37" s="93">
        <v>24</v>
      </c>
      <c r="CD37" s="93">
        <v>20</v>
      </c>
      <c r="CE37" s="93">
        <v>7</v>
      </c>
      <c r="CF37" s="93">
        <v>30</v>
      </c>
      <c r="CG37" s="93">
        <v>20</v>
      </c>
      <c r="CH37" s="93">
        <v>43</v>
      </c>
      <c r="CI37" s="93">
        <v>17</v>
      </c>
      <c r="CJ37" s="92">
        <v>25</v>
      </c>
      <c r="CK37" s="92">
        <v>9</v>
      </c>
      <c r="CL37" s="92">
        <v>21</v>
      </c>
      <c r="CM37" s="92">
        <v>26</v>
      </c>
      <c r="CN37" s="93">
        <v>0.62</v>
      </c>
    </row>
    <row r="38" spans="1:92" s="10" customFormat="1" ht="17.25" customHeight="1" x14ac:dyDescent="0.3">
      <c r="A38" s="6" t="s">
        <v>15</v>
      </c>
      <c r="B38" s="92" t="s">
        <v>17</v>
      </c>
      <c r="C38" s="92">
        <v>300</v>
      </c>
      <c r="D38" s="93">
        <v>35.950000000000003</v>
      </c>
      <c r="E38" s="92">
        <v>0</v>
      </c>
      <c r="F38" s="92">
        <v>0</v>
      </c>
      <c r="G38" s="93">
        <v>25</v>
      </c>
      <c r="H38" s="93">
        <v>7.2</v>
      </c>
      <c r="I38" s="93">
        <v>6</v>
      </c>
      <c r="J38" s="93">
        <v>1467</v>
      </c>
      <c r="K38" s="92">
        <v>61.68</v>
      </c>
      <c r="L38" s="93">
        <v>99</v>
      </c>
      <c r="M38" s="93">
        <v>93</v>
      </c>
      <c r="N38" s="93">
        <v>107</v>
      </c>
      <c r="O38" s="93">
        <v>72</v>
      </c>
      <c r="P38" s="93">
        <v>79</v>
      </c>
      <c r="Q38" s="93">
        <v>66</v>
      </c>
      <c r="R38" s="93">
        <v>90</v>
      </c>
      <c r="S38" s="93">
        <v>74</v>
      </c>
      <c r="T38" s="93">
        <v>114</v>
      </c>
      <c r="U38" s="93">
        <v>97</v>
      </c>
      <c r="V38" s="93">
        <v>158</v>
      </c>
      <c r="W38" s="93">
        <v>98</v>
      </c>
      <c r="X38" s="93">
        <v>79</v>
      </c>
      <c r="Y38" s="93">
        <v>53</v>
      </c>
      <c r="Z38" s="93">
        <v>111</v>
      </c>
      <c r="AA38" s="93">
        <v>62</v>
      </c>
      <c r="AB38" s="93">
        <v>18</v>
      </c>
      <c r="AC38" s="93">
        <v>26</v>
      </c>
      <c r="AD38" s="93">
        <v>31</v>
      </c>
      <c r="AE38" s="93">
        <v>24</v>
      </c>
      <c r="AF38" s="93">
        <v>24</v>
      </c>
      <c r="AG38" s="93">
        <v>23</v>
      </c>
      <c r="AH38" s="93">
        <v>25</v>
      </c>
      <c r="AI38" s="93">
        <v>21</v>
      </c>
      <c r="AJ38" s="93">
        <v>25</v>
      </c>
      <c r="AK38" s="93">
        <v>27</v>
      </c>
      <c r="AL38" s="93">
        <v>28</v>
      </c>
      <c r="AM38" s="93">
        <v>27</v>
      </c>
      <c r="AN38" s="93">
        <v>18</v>
      </c>
      <c r="AO38" s="93">
        <v>11</v>
      </c>
      <c r="AP38" s="93">
        <v>25</v>
      </c>
      <c r="AQ38" s="93">
        <v>18</v>
      </c>
      <c r="AR38" s="93">
        <v>20</v>
      </c>
      <c r="AS38" s="93">
        <v>21</v>
      </c>
      <c r="AT38" s="93">
        <v>23</v>
      </c>
      <c r="AU38" s="93">
        <v>15</v>
      </c>
      <c r="AV38" s="93">
        <v>14</v>
      </c>
      <c r="AW38" s="93">
        <v>10</v>
      </c>
      <c r="AX38" s="93">
        <v>17</v>
      </c>
      <c r="AY38" s="93">
        <v>25</v>
      </c>
      <c r="AZ38" s="93">
        <v>21</v>
      </c>
      <c r="BA38" s="93">
        <v>18</v>
      </c>
      <c r="BB38" s="93">
        <v>31</v>
      </c>
      <c r="BC38" s="93">
        <v>20</v>
      </c>
      <c r="BD38" s="93">
        <v>16</v>
      </c>
      <c r="BE38" s="93">
        <v>9</v>
      </c>
      <c r="BF38" s="93">
        <v>32</v>
      </c>
      <c r="BG38" s="93">
        <v>17</v>
      </c>
      <c r="BH38" s="93">
        <v>33</v>
      </c>
      <c r="BI38" s="93">
        <v>24</v>
      </c>
      <c r="BJ38" s="93">
        <v>31</v>
      </c>
      <c r="BK38" s="93">
        <v>26</v>
      </c>
      <c r="BL38" s="93">
        <v>29</v>
      </c>
      <c r="BM38" s="93">
        <v>19</v>
      </c>
      <c r="BN38" s="93">
        <v>28</v>
      </c>
      <c r="BO38" s="93">
        <v>21</v>
      </c>
      <c r="BP38" s="93">
        <v>37</v>
      </c>
      <c r="BQ38" s="93">
        <v>31</v>
      </c>
      <c r="BR38" s="93">
        <v>56</v>
      </c>
      <c r="BS38" s="93">
        <v>34</v>
      </c>
      <c r="BT38" s="93">
        <v>20</v>
      </c>
      <c r="BU38" s="93">
        <v>24</v>
      </c>
      <c r="BV38" s="93">
        <v>33</v>
      </c>
      <c r="BW38" s="93">
        <v>20</v>
      </c>
      <c r="BX38" s="93">
        <v>28</v>
      </c>
      <c r="BY38" s="93">
        <v>22</v>
      </c>
      <c r="BZ38" s="93">
        <v>22</v>
      </c>
      <c r="CA38" s="93">
        <v>7</v>
      </c>
      <c r="CB38" s="93">
        <v>12</v>
      </c>
      <c r="CC38" s="93">
        <v>24</v>
      </c>
      <c r="CD38" s="93">
        <v>20</v>
      </c>
      <c r="CE38" s="93">
        <v>7</v>
      </c>
      <c r="CF38" s="93">
        <v>30</v>
      </c>
      <c r="CG38" s="93">
        <v>20</v>
      </c>
      <c r="CH38" s="93">
        <v>43</v>
      </c>
      <c r="CI38" s="93">
        <v>17</v>
      </c>
      <c r="CJ38" s="92">
        <v>25</v>
      </c>
      <c r="CK38" s="92">
        <v>9</v>
      </c>
      <c r="CL38" s="92">
        <v>21</v>
      </c>
      <c r="CM38" s="92">
        <v>26</v>
      </c>
      <c r="CN38" s="93">
        <v>1.62</v>
      </c>
    </row>
    <row r="39" spans="1:92" s="10" customFormat="1" ht="17.25" customHeight="1" x14ac:dyDescent="0.3">
      <c r="A39" s="6" t="s">
        <v>15</v>
      </c>
      <c r="B39" s="92" t="s">
        <v>17</v>
      </c>
      <c r="C39" s="92">
        <v>300</v>
      </c>
      <c r="D39" s="93">
        <v>54.25</v>
      </c>
      <c r="E39" s="92">
        <v>0</v>
      </c>
      <c r="F39" s="92">
        <v>0</v>
      </c>
      <c r="G39" s="93">
        <v>25</v>
      </c>
      <c r="H39" s="93">
        <v>7.2</v>
      </c>
      <c r="I39" s="93">
        <v>6</v>
      </c>
      <c r="J39" s="93">
        <v>1467</v>
      </c>
      <c r="K39" s="92">
        <v>61.68</v>
      </c>
      <c r="L39" s="93">
        <v>99</v>
      </c>
      <c r="M39" s="93">
        <v>93</v>
      </c>
      <c r="N39" s="93">
        <v>107</v>
      </c>
      <c r="O39" s="93">
        <v>72</v>
      </c>
      <c r="P39" s="93">
        <v>79</v>
      </c>
      <c r="Q39" s="93">
        <v>66</v>
      </c>
      <c r="R39" s="93">
        <v>90</v>
      </c>
      <c r="S39" s="93">
        <v>74</v>
      </c>
      <c r="T39" s="93">
        <v>114</v>
      </c>
      <c r="U39" s="93">
        <v>97</v>
      </c>
      <c r="V39" s="93">
        <v>158</v>
      </c>
      <c r="W39" s="93">
        <v>98</v>
      </c>
      <c r="X39" s="93">
        <v>79</v>
      </c>
      <c r="Y39" s="93">
        <v>53</v>
      </c>
      <c r="Z39" s="93">
        <v>111</v>
      </c>
      <c r="AA39" s="93">
        <v>62</v>
      </c>
      <c r="AB39" s="93">
        <v>18</v>
      </c>
      <c r="AC39" s="93">
        <v>26</v>
      </c>
      <c r="AD39" s="93">
        <v>31</v>
      </c>
      <c r="AE39" s="93">
        <v>24</v>
      </c>
      <c r="AF39" s="93">
        <v>24</v>
      </c>
      <c r="AG39" s="93">
        <v>23</v>
      </c>
      <c r="AH39" s="93">
        <v>25</v>
      </c>
      <c r="AI39" s="93">
        <v>21</v>
      </c>
      <c r="AJ39" s="93">
        <v>25</v>
      </c>
      <c r="AK39" s="93">
        <v>27</v>
      </c>
      <c r="AL39" s="93">
        <v>28</v>
      </c>
      <c r="AM39" s="93">
        <v>27</v>
      </c>
      <c r="AN39" s="93">
        <v>18</v>
      </c>
      <c r="AO39" s="93">
        <v>11</v>
      </c>
      <c r="AP39" s="93">
        <v>25</v>
      </c>
      <c r="AQ39" s="93">
        <v>18</v>
      </c>
      <c r="AR39" s="93">
        <v>20</v>
      </c>
      <c r="AS39" s="93">
        <v>21</v>
      </c>
      <c r="AT39" s="93">
        <v>23</v>
      </c>
      <c r="AU39" s="93">
        <v>15</v>
      </c>
      <c r="AV39" s="93">
        <v>14</v>
      </c>
      <c r="AW39" s="93">
        <v>10</v>
      </c>
      <c r="AX39" s="93">
        <v>17</v>
      </c>
      <c r="AY39" s="93">
        <v>25</v>
      </c>
      <c r="AZ39" s="93">
        <v>21</v>
      </c>
      <c r="BA39" s="93">
        <v>18</v>
      </c>
      <c r="BB39" s="93">
        <v>31</v>
      </c>
      <c r="BC39" s="93">
        <v>20</v>
      </c>
      <c r="BD39" s="93">
        <v>16</v>
      </c>
      <c r="BE39" s="93">
        <v>9</v>
      </c>
      <c r="BF39" s="93">
        <v>32</v>
      </c>
      <c r="BG39" s="93">
        <v>17</v>
      </c>
      <c r="BH39" s="93">
        <v>33</v>
      </c>
      <c r="BI39" s="93">
        <v>24</v>
      </c>
      <c r="BJ39" s="93">
        <v>31</v>
      </c>
      <c r="BK39" s="93">
        <v>26</v>
      </c>
      <c r="BL39" s="93">
        <v>29</v>
      </c>
      <c r="BM39" s="93">
        <v>19</v>
      </c>
      <c r="BN39" s="93">
        <v>28</v>
      </c>
      <c r="BO39" s="93">
        <v>21</v>
      </c>
      <c r="BP39" s="93">
        <v>37</v>
      </c>
      <c r="BQ39" s="93">
        <v>31</v>
      </c>
      <c r="BR39" s="93">
        <v>56</v>
      </c>
      <c r="BS39" s="93">
        <v>34</v>
      </c>
      <c r="BT39" s="93">
        <v>20</v>
      </c>
      <c r="BU39" s="93">
        <v>24</v>
      </c>
      <c r="BV39" s="93">
        <v>33</v>
      </c>
      <c r="BW39" s="93">
        <v>20</v>
      </c>
      <c r="BX39" s="93">
        <v>28</v>
      </c>
      <c r="BY39" s="93">
        <v>22</v>
      </c>
      <c r="BZ39" s="93">
        <v>22</v>
      </c>
      <c r="CA39" s="93">
        <v>7</v>
      </c>
      <c r="CB39" s="93">
        <v>12</v>
      </c>
      <c r="CC39" s="93">
        <v>24</v>
      </c>
      <c r="CD39" s="93">
        <v>20</v>
      </c>
      <c r="CE39" s="93">
        <v>7</v>
      </c>
      <c r="CF39" s="93">
        <v>30</v>
      </c>
      <c r="CG39" s="93">
        <v>20</v>
      </c>
      <c r="CH39" s="93">
        <v>43</v>
      </c>
      <c r="CI39" s="93">
        <v>17</v>
      </c>
      <c r="CJ39" s="92">
        <v>25</v>
      </c>
      <c r="CK39" s="92">
        <v>9</v>
      </c>
      <c r="CL39" s="92">
        <v>21</v>
      </c>
      <c r="CM39" s="92">
        <v>26</v>
      </c>
      <c r="CN39" s="93">
        <v>2.65</v>
      </c>
    </row>
    <row r="40" spans="1:92" s="10" customFormat="1" ht="17.25" customHeight="1" x14ac:dyDescent="0.3">
      <c r="A40" s="6" t="s">
        <v>15</v>
      </c>
      <c r="B40" s="92" t="s">
        <v>17</v>
      </c>
      <c r="C40" s="92">
        <v>300</v>
      </c>
      <c r="D40" s="93">
        <v>72.400000000000006</v>
      </c>
      <c r="E40" s="92">
        <v>0</v>
      </c>
      <c r="F40" s="92">
        <v>0</v>
      </c>
      <c r="G40" s="93">
        <v>25</v>
      </c>
      <c r="H40" s="93">
        <v>7.2</v>
      </c>
      <c r="I40" s="93">
        <v>6</v>
      </c>
      <c r="J40" s="93">
        <v>1467</v>
      </c>
      <c r="K40" s="92">
        <v>61.68</v>
      </c>
      <c r="L40" s="93">
        <v>99</v>
      </c>
      <c r="M40" s="93">
        <v>93</v>
      </c>
      <c r="N40" s="93">
        <v>107</v>
      </c>
      <c r="O40" s="93">
        <v>72</v>
      </c>
      <c r="P40" s="93">
        <v>79</v>
      </c>
      <c r="Q40" s="93">
        <v>66</v>
      </c>
      <c r="R40" s="93">
        <v>90</v>
      </c>
      <c r="S40" s="93">
        <v>74</v>
      </c>
      <c r="T40" s="93">
        <v>114</v>
      </c>
      <c r="U40" s="93">
        <v>97</v>
      </c>
      <c r="V40" s="93">
        <v>158</v>
      </c>
      <c r="W40" s="93">
        <v>98</v>
      </c>
      <c r="X40" s="93">
        <v>79</v>
      </c>
      <c r="Y40" s="93">
        <v>53</v>
      </c>
      <c r="Z40" s="93">
        <v>111</v>
      </c>
      <c r="AA40" s="93">
        <v>62</v>
      </c>
      <c r="AB40" s="93">
        <v>18</v>
      </c>
      <c r="AC40" s="93">
        <v>26</v>
      </c>
      <c r="AD40" s="93">
        <v>31</v>
      </c>
      <c r="AE40" s="93">
        <v>24</v>
      </c>
      <c r="AF40" s="93">
        <v>24</v>
      </c>
      <c r="AG40" s="93">
        <v>23</v>
      </c>
      <c r="AH40" s="93">
        <v>25</v>
      </c>
      <c r="AI40" s="93">
        <v>21</v>
      </c>
      <c r="AJ40" s="93">
        <v>25</v>
      </c>
      <c r="AK40" s="93">
        <v>27</v>
      </c>
      <c r="AL40" s="93">
        <v>28</v>
      </c>
      <c r="AM40" s="93">
        <v>27</v>
      </c>
      <c r="AN40" s="93">
        <v>18</v>
      </c>
      <c r="AO40" s="93">
        <v>11</v>
      </c>
      <c r="AP40" s="93">
        <v>25</v>
      </c>
      <c r="AQ40" s="93">
        <v>18</v>
      </c>
      <c r="AR40" s="93">
        <v>20</v>
      </c>
      <c r="AS40" s="93">
        <v>21</v>
      </c>
      <c r="AT40" s="93">
        <v>23</v>
      </c>
      <c r="AU40" s="93">
        <v>15</v>
      </c>
      <c r="AV40" s="93">
        <v>14</v>
      </c>
      <c r="AW40" s="93">
        <v>10</v>
      </c>
      <c r="AX40" s="93">
        <v>17</v>
      </c>
      <c r="AY40" s="93">
        <v>25</v>
      </c>
      <c r="AZ40" s="93">
        <v>21</v>
      </c>
      <c r="BA40" s="93">
        <v>18</v>
      </c>
      <c r="BB40" s="93">
        <v>31</v>
      </c>
      <c r="BC40" s="93">
        <v>20</v>
      </c>
      <c r="BD40" s="93">
        <v>16</v>
      </c>
      <c r="BE40" s="93">
        <v>9</v>
      </c>
      <c r="BF40" s="93">
        <v>32</v>
      </c>
      <c r="BG40" s="93">
        <v>17</v>
      </c>
      <c r="BH40" s="93">
        <v>33</v>
      </c>
      <c r="BI40" s="93">
        <v>24</v>
      </c>
      <c r="BJ40" s="93">
        <v>31</v>
      </c>
      <c r="BK40" s="93">
        <v>26</v>
      </c>
      <c r="BL40" s="93">
        <v>29</v>
      </c>
      <c r="BM40" s="93">
        <v>19</v>
      </c>
      <c r="BN40" s="93">
        <v>28</v>
      </c>
      <c r="BO40" s="93">
        <v>21</v>
      </c>
      <c r="BP40" s="93">
        <v>37</v>
      </c>
      <c r="BQ40" s="93">
        <v>31</v>
      </c>
      <c r="BR40" s="93">
        <v>56</v>
      </c>
      <c r="BS40" s="93">
        <v>34</v>
      </c>
      <c r="BT40" s="93">
        <v>20</v>
      </c>
      <c r="BU40" s="93">
        <v>24</v>
      </c>
      <c r="BV40" s="93">
        <v>33</v>
      </c>
      <c r="BW40" s="93">
        <v>20</v>
      </c>
      <c r="BX40" s="93">
        <v>28</v>
      </c>
      <c r="BY40" s="93">
        <v>22</v>
      </c>
      <c r="BZ40" s="93">
        <v>22</v>
      </c>
      <c r="CA40" s="93">
        <v>7</v>
      </c>
      <c r="CB40" s="93">
        <v>12</v>
      </c>
      <c r="CC40" s="93">
        <v>24</v>
      </c>
      <c r="CD40" s="93">
        <v>20</v>
      </c>
      <c r="CE40" s="93">
        <v>7</v>
      </c>
      <c r="CF40" s="93">
        <v>30</v>
      </c>
      <c r="CG40" s="93">
        <v>20</v>
      </c>
      <c r="CH40" s="93">
        <v>43</v>
      </c>
      <c r="CI40" s="93">
        <v>17</v>
      </c>
      <c r="CJ40" s="92">
        <v>25</v>
      </c>
      <c r="CK40" s="92">
        <v>9</v>
      </c>
      <c r="CL40" s="92">
        <v>21</v>
      </c>
      <c r="CM40" s="92">
        <v>26</v>
      </c>
      <c r="CN40" s="93">
        <v>3.4</v>
      </c>
    </row>
    <row r="41" spans="1:92" s="10" customFormat="1" ht="17.25" customHeight="1" x14ac:dyDescent="0.3">
      <c r="A41" s="6" t="s">
        <v>18</v>
      </c>
      <c r="B41" s="92" t="s">
        <v>20</v>
      </c>
      <c r="C41" s="92">
        <v>254</v>
      </c>
      <c r="D41" s="93">
        <v>3.9</v>
      </c>
      <c r="E41" s="92">
        <v>0</v>
      </c>
      <c r="F41" s="92">
        <v>0</v>
      </c>
      <c r="G41" s="93">
        <v>25</v>
      </c>
      <c r="H41" s="93">
        <v>7.2</v>
      </c>
      <c r="I41" s="93">
        <v>6</v>
      </c>
      <c r="J41" s="93">
        <v>1417</v>
      </c>
      <c r="K41" s="92">
        <v>33.480000000000004</v>
      </c>
      <c r="L41" s="93">
        <v>102</v>
      </c>
      <c r="M41" s="93">
        <v>87</v>
      </c>
      <c r="N41" s="93">
        <v>107</v>
      </c>
      <c r="O41" s="93">
        <v>63</v>
      </c>
      <c r="P41" s="93">
        <v>77</v>
      </c>
      <c r="Q41" s="93">
        <v>76</v>
      </c>
      <c r="R41" s="93">
        <v>93</v>
      </c>
      <c r="S41" s="93">
        <v>75</v>
      </c>
      <c r="T41" s="93">
        <v>109</v>
      </c>
      <c r="U41" s="93">
        <v>94</v>
      </c>
      <c r="V41" s="93">
        <v>146</v>
      </c>
      <c r="W41" s="93">
        <v>100</v>
      </c>
      <c r="X41" s="93">
        <v>72</v>
      </c>
      <c r="Y41" s="93">
        <v>64</v>
      </c>
      <c r="Z41" s="93">
        <v>102</v>
      </c>
      <c r="AA41" s="93">
        <v>49</v>
      </c>
      <c r="AB41" s="93">
        <v>20</v>
      </c>
      <c r="AC41" s="93">
        <v>24</v>
      </c>
      <c r="AD41" s="93">
        <v>35</v>
      </c>
      <c r="AE41" s="93">
        <v>23</v>
      </c>
      <c r="AF41" s="93">
        <v>19</v>
      </c>
      <c r="AG41" s="93">
        <v>23</v>
      </c>
      <c r="AH41" s="93">
        <v>24</v>
      </c>
      <c r="AI41" s="93">
        <v>21</v>
      </c>
      <c r="AJ41" s="93">
        <v>21</v>
      </c>
      <c r="AK41" s="93">
        <v>31</v>
      </c>
      <c r="AL41" s="93">
        <v>28</v>
      </c>
      <c r="AM41" s="93">
        <v>27</v>
      </c>
      <c r="AN41" s="93">
        <v>14</v>
      </c>
      <c r="AO41" s="93">
        <v>18</v>
      </c>
      <c r="AP41" s="93">
        <v>21</v>
      </c>
      <c r="AQ41" s="93">
        <v>10</v>
      </c>
      <c r="AR41" s="93">
        <v>21</v>
      </c>
      <c r="AS41" s="93">
        <v>21</v>
      </c>
      <c r="AT41" s="93">
        <v>24</v>
      </c>
      <c r="AU41" s="93">
        <v>11</v>
      </c>
      <c r="AV41" s="93">
        <v>18</v>
      </c>
      <c r="AW41" s="93">
        <v>10</v>
      </c>
      <c r="AX41" s="93">
        <v>22</v>
      </c>
      <c r="AY41" s="93">
        <v>26</v>
      </c>
      <c r="AZ41" s="93">
        <v>18</v>
      </c>
      <c r="BA41" s="93">
        <v>20</v>
      </c>
      <c r="BB41" s="93">
        <v>31</v>
      </c>
      <c r="BC41" s="93">
        <v>24</v>
      </c>
      <c r="BD41" s="93">
        <v>20</v>
      </c>
      <c r="BE41" s="93">
        <v>11</v>
      </c>
      <c r="BF41" s="93">
        <v>28</v>
      </c>
      <c r="BG41" s="93">
        <v>16</v>
      </c>
      <c r="BH41" s="93">
        <v>35</v>
      </c>
      <c r="BI41" s="93">
        <v>20</v>
      </c>
      <c r="BJ41" s="93">
        <v>28</v>
      </c>
      <c r="BK41" s="93">
        <v>26</v>
      </c>
      <c r="BL41" s="93">
        <v>24</v>
      </c>
      <c r="BM41" s="93">
        <v>24</v>
      </c>
      <c r="BN41" s="93">
        <v>26</v>
      </c>
      <c r="BO41" s="93">
        <v>20</v>
      </c>
      <c r="BP41" s="93">
        <v>43</v>
      </c>
      <c r="BQ41" s="93">
        <v>22</v>
      </c>
      <c r="BR41" s="93">
        <v>47</v>
      </c>
      <c r="BS41" s="93">
        <v>34</v>
      </c>
      <c r="BT41" s="93">
        <v>23</v>
      </c>
      <c r="BU41" s="93">
        <v>25</v>
      </c>
      <c r="BV41" s="93">
        <v>35</v>
      </c>
      <c r="BW41" s="93">
        <v>17</v>
      </c>
      <c r="BX41" s="93">
        <v>26</v>
      </c>
      <c r="BY41" s="93">
        <v>22</v>
      </c>
      <c r="BZ41" s="93">
        <v>20</v>
      </c>
      <c r="CA41" s="93">
        <v>3</v>
      </c>
      <c r="CB41" s="93">
        <v>16</v>
      </c>
      <c r="CC41" s="93">
        <v>23</v>
      </c>
      <c r="CD41" s="93">
        <v>21</v>
      </c>
      <c r="CE41" s="93">
        <v>8</v>
      </c>
      <c r="CF41" s="93">
        <v>27</v>
      </c>
      <c r="CG41" s="93">
        <v>21</v>
      </c>
      <c r="CH41" s="93">
        <v>39</v>
      </c>
      <c r="CI41" s="93">
        <v>15</v>
      </c>
      <c r="CJ41" s="92">
        <v>15</v>
      </c>
      <c r="CK41" s="92">
        <v>10</v>
      </c>
      <c r="CL41" s="92">
        <v>18</v>
      </c>
      <c r="CM41" s="92">
        <v>24</v>
      </c>
      <c r="CN41" s="93">
        <v>1.37</v>
      </c>
    </row>
    <row r="42" spans="1:92" s="10" customFormat="1" ht="17.25" customHeight="1" x14ac:dyDescent="0.2">
      <c r="A42" s="92" t="s">
        <v>18</v>
      </c>
      <c r="B42" s="92" t="s">
        <v>20</v>
      </c>
      <c r="C42" s="92">
        <v>254</v>
      </c>
      <c r="D42" s="92">
        <v>5.82</v>
      </c>
      <c r="E42" s="92">
        <v>0</v>
      </c>
      <c r="F42" s="92">
        <v>0</v>
      </c>
      <c r="G42" s="92">
        <v>25</v>
      </c>
      <c r="H42" s="92">
        <v>7.2</v>
      </c>
      <c r="I42" s="92">
        <v>6</v>
      </c>
      <c r="J42" s="92">
        <v>1417</v>
      </c>
      <c r="K42" s="92">
        <v>33.480000000000004</v>
      </c>
      <c r="L42" s="92">
        <v>102</v>
      </c>
      <c r="M42" s="92">
        <v>87</v>
      </c>
      <c r="N42" s="92">
        <v>107</v>
      </c>
      <c r="O42" s="92">
        <v>63</v>
      </c>
      <c r="P42" s="92">
        <v>77</v>
      </c>
      <c r="Q42" s="92">
        <v>76</v>
      </c>
      <c r="R42" s="92">
        <v>93</v>
      </c>
      <c r="S42" s="92">
        <v>75</v>
      </c>
      <c r="T42" s="92">
        <v>109</v>
      </c>
      <c r="U42" s="92">
        <v>94</v>
      </c>
      <c r="V42" s="92">
        <v>146</v>
      </c>
      <c r="W42" s="92">
        <v>100</v>
      </c>
      <c r="X42" s="92">
        <v>72</v>
      </c>
      <c r="Y42" s="92">
        <v>64</v>
      </c>
      <c r="Z42" s="92">
        <v>102</v>
      </c>
      <c r="AA42" s="92">
        <v>49</v>
      </c>
      <c r="AB42" s="92">
        <v>20</v>
      </c>
      <c r="AC42" s="92">
        <v>24</v>
      </c>
      <c r="AD42" s="92">
        <v>35</v>
      </c>
      <c r="AE42" s="92">
        <v>23</v>
      </c>
      <c r="AF42" s="92">
        <v>19</v>
      </c>
      <c r="AG42" s="92">
        <v>23</v>
      </c>
      <c r="AH42" s="92">
        <v>24</v>
      </c>
      <c r="AI42" s="92">
        <v>21</v>
      </c>
      <c r="AJ42" s="92">
        <v>21</v>
      </c>
      <c r="AK42" s="92">
        <v>31</v>
      </c>
      <c r="AL42" s="92">
        <v>28</v>
      </c>
      <c r="AM42" s="92">
        <v>27</v>
      </c>
      <c r="AN42" s="92">
        <v>14</v>
      </c>
      <c r="AO42" s="92">
        <v>18</v>
      </c>
      <c r="AP42" s="92">
        <v>21</v>
      </c>
      <c r="AQ42" s="92">
        <v>10</v>
      </c>
      <c r="AR42" s="92">
        <v>21</v>
      </c>
      <c r="AS42" s="92">
        <v>21</v>
      </c>
      <c r="AT42" s="92">
        <v>24</v>
      </c>
      <c r="AU42" s="92">
        <v>11</v>
      </c>
      <c r="AV42" s="92">
        <v>18</v>
      </c>
      <c r="AW42" s="92">
        <v>10</v>
      </c>
      <c r="AX42" s="92">
        <v>22</v>
      </c>
      <c r="AY42" s="92">
        <v>26</v>
      </c>
      <c r="AZ42" s="92">
        <v>18</v>
      </c>
      <c r="BA42" s="92">
        <v>20</v>
      </c>
      <c r="BB42" s="92">
        <v>31</v>
      </c>
      <c r="BC42" s="92">
        <v>24</v>
      </c>
      <c r="BD42" s="92">
        <v>20</v>
      </c>
      <c r="BE42" s="92">
        <v>11</v>
      </c>
      <c r="BF42" s="92">
        <v>28</v>
      </c>
      <c r="BG42" s="92">
        <v>16</v>
      </c>
      <c r="BH42" s="92">
        <v>35</v>
      </c>
      <c r="BI42" s="92">
        <v>20</v>
      </c>
      <c r="BJ42" s="92">
        <v>28</v>
      </c>
      <c r="BK42" s="92">
        <v>26</v>
      </c>
      <c r="BL42" s="92">
        <v>24</v>
      </c>
      <c r="BM42" s="92">
        <v>24</v>
      </c>
      <c r="BN42" s="92">
        <v>26</v>
      </c>
      <c r="BO42" s="92">
        <v>20</v>
      </c>
      <c r="BP42" s="92">
        <v>43</v>
      </c>
      <c r="BQ42" s="92">
        <v>22</v>
      </c>
      <c r="BR42" s="92">
        <v>47</v>
      </c>
      <c r="BS42" s="92">
        <v>34</v>
      </c>
      <c r="BT42" s="92">
        <v>23</v>
      </c>
      <c r="BU42" s="92">
        <v>25</v>
      </c>
      <c r="BV42" s="92">
        <v>35</v>
      </c>
      <c r="BW42" s="92">
        <v>17</v>
      </c>
      <c r="BX42" s="92">
        <v>26</v>
      </c>
      <c r="BY42" s="92">
        <v>22</v>
      </c>
      <c r="BZ42" s="92">
        <v>20</v>
      </c>
      <c r="CA42" s="92">
        <v>3</v>
      </c>
      <c r="CB42" s="92">
        <v>16</v>
      </c>
      <c r="CC42" s="92">
        <v>23</v>
      </c>
      <c r="CD42" s="92">
        <v>21</v>
      </c>
      <c r="CE42" s="92">
        <v>8</v>
      </c>
      <c r="CF42" s="92">
        <v>27</v>
      </c>
      <c r="CG42" s="92">
        <v>21</v>
      </c>
      <c r="CH42" s="92">
        <v>39</v>
      </c>
      <c r="CI42" s="92">
        <v>15</v>
      </c>
      <c r="CJ42" s="92">
        <v>15</v>
      </c>
      <c r="CK42" s="92">
        <v>10</v>
      </c>
      <c r="CL42" s="92">
        <v>18</v>
      </c>
      <c r="CM42" s="92">
        <v>24</v>
      </c>
      <c r="CN42" s="92">
        <v>2.25</v>
      </c>
    </row>
    <row r="43" spans="1:92" s="10" customFormat="1" ht="17.25" customHeight="1" x14ac:dyDescent="0.2">
      <c r="A43" s="92" t="s">
        <v>18</v>
      </c>
      <c r="B43" s="92" t="s">
        <v>20</v>
      </c>
      <c r="C43" s="92">
        <v>254</v>
      </c>
      <c r="D43" s="92">
        <v>7.77</v>
      </c>
      <c r="E43" s="92">
        <v>0</v>
      </c>
      <c r="F43" s="92">
        <v>0</v>
      </c>
      <c r="G43" s="92">
        <v>25</v>
      </c>
      <c r="H43" s="92">
        <v>7.2</v>
      </c>
      <c r="I43" s="92">
        <v>6</v>
      </c>
      <c r="J43" s="92">
        <v>1417</v>
      </c>
      <c r="K43" s="92">
        <v>33.480000000000004</v>
      </c>
      <c r="L43" s="92">
        <v>102</v>
      </c>
      <c r="M43" s="92">
        <v>87</v>
      </c>
      <c r="N43" s="92">
        <v>107</v>
      </c>
      <c r="O43" s="92">
        <v>63</v>
      </c>
      <c r="P43" s="92">
        <v>77</v>
      </c>
      <c r="Q43" s="92">
        <v>76</v>
      </c>
      <c r="R43" s="92">
        <v>93</v>
      </c>
      <c r="S43" s="92">
        <v>75</v>
      </c>
      <c r="T43" s="92">
        <v>109</v>
      </c>
      <c r="U43" s="92">
        <v>94</v>
      </c>
      <c r="V43" s="92">
        <v>146</v>
      </c>
      <c r="W43" s="92">
        <v>100</v>
      </c>
      <c r="X43" s="92">
        <v>72</v>
      </c>
      <c r="Y43" s="92">
        <v>64</v>
      </c>
      <c r="Z43" s="92">
        <v>102</v>
      </c>
      <c r="AA43" s="92">
        <v>49</v>
      </c>
      <c r="AB43" s="92">
        <v>20</v>
      </c>
      <c r="AC43" s="92">
        <v>24</v>
      </c>
      <c r="AD43" s="92">
        <v>35</v>
      </c>
      <c r="AE43" s="92">
        <v>23</v>
      </c>
      <c r="AF43" s="92">
        <v>19</v>
      </c>
      <c r="AG43" s="92">
        <v>23</v>
      </c>
      <c r="AH43" s="92">
        <v>24</v>
      </c>
      <c r="AI43" s="92">
        <v>21</v>
      </c>
      <c r="AJ43" s="92">
        <v>21</v>
      </c>
      <c r="AK43" s="92">
        <v>31</v>
      </c>
      <c r="AL43" s="92">
        <v>28</v>
      </c>
      <c r="AM43" s="92">
        <v>27</v>
      </c>
      <c r="AN43" s="92">
        <v>14</v>
      </c>
      <c r="AO43" s="92">
        <v>18</v>
      </c>
      <c r="AP43" s="92">
        <v>21</v>
      </c>
      <c r="AQ43" s="92">
        <v>10</v>
      </c>
      <c r="AR43" s="92">
        <v>21</v>
      </c>
      <c r="AS43" s="92">
        <v>21</v>
      </c>
      <c r="AT43" s="92">
        <v>24</v>
      </c>
      <c r="AU43" s="92">
        <v>11</v>
      </c>
      <c r="AV43" s="92">
        <v>18</v>
      </c>
      <c r="AW43" s="92">
        <v>10</v>
      </c>
      <c r="AX43" s="92">
        <v>22</v>
      </c>
      <c r="AY43" s="92">
        <v>26</v>
      </c>
      <c r="AZ43" s="92">
        <v>18</v>
      </c>
      <c r="BA43" s="92">
        <v>20</v>
      </c>
      <c r="BB43" s="92">
        <v>31</v>
      </c>
      <c r="BC43" s="92">
        <v>24</v>
      </c>
      <c r="BD43" s="92">
        <v>20</v>
      </c>
      <c r="BE43" s="92">
        <v>11</v>
      </c>
      <c r="BF43" s="92">
        <v>28</v>
      </c>
      <c r="BG43" s="92">
        <v>16</v>
      </c>
      <c r="BH43" s="92">
        <v>35</v>
      </c>
      <c r="BI43" s="92">
        <v>20</v>
      </c>
      <c r="BJ43" s="92">
        <v>28</v>
      </c>
      <c r="BK43" s="92">
        <v>26</v>
      </c>
      <c r="BL43" s="92">
        <v>24</v>
      </c>
      <c r="BM43" s="92">
        <v>24</v>
      </c>
      <c r="BN43" s="92">
        <v>26</v>
      </c>
      <c r="BO43" s="92">
        <v>20</v>
      </c>
      <c r="BP43" s="92">
        <v>43</v>
      </c>
      <c r="BQ43" s="92">
        <v>22</v>
      </c>
      <c r="BR43" s="92">
        <v>47</v>
      </c>
      <c r="BS43" s="92">
        <v>34</v>
      </c>
      <c r="BT43" s="92">
        <v>23</v>
      </c>
      <c r="BU43" s="92">
        <v>25</v>
      </c>
      <c r="BV43" s="92">
        <v>35</v>
      </c>
      <c r="BW43" s="92">
        <v>17</v>
      </c>
      <c r="BX43" s="92">
        <v>26</v>
      </c>
      <c r="BY43" s="92">
        <v>22</v>
      </c>
      <c r="BZ43" s="92">
        <v>20</v>
      </c>
      <c r="CA43" s="92">
        <v>3</v>
      </c>
      <c r="CB43" s="92">
        <v>16</v>
      </c>
      <c r="CC43" s="92">
        <v>23</v>
      </c>
      <c r="CD43" s="92">
        <v>21</v>
      </c>
      <c r="CE43" s="92">
        <v>8</v>
      </c>
      <c r="CF43" s="92">
        <v>27</v>
      </c>
      <c r="CG43" s="92">
        <v>21</v>
      </c>
      <c r="CH43" s="92">
        <v>39</v>
      </c>
      <c r="CI43" s="92">
        <v>15</v>
      </c>
      <c r="CJ43" s="92">
        <v>15</v>
      </c>
      <c r="CK43" s="92">
        <v>10</v>
      </c>
      <c r="CL43" s="92">
        <v>18</v>
      </c>
      <c r="CM43" s="92">
        <v>24</v>
      </c>
      <c r="CN43" s="92">
        <v>3.63</v>
      </c>
    </row>
    <row r="44" spans="1:92" s="10" customFormat="1" ht="17.25" customHeight="1" x14ac:dyDescent="0.2">
      <c r="A44" s="92" t="s">
        <v>18</v>
      </c>
      <c r="B44" s="92" t="s">
        <v>20</v>
      </c>
      <c r="C44" s="92">
        <v>254</v>
      </c>
      <c r="D44" s="92">
        <v>9.6999999999999993</v>
      </c>
      <c r="E44" s="92">
        <v>0</v>
      </c>
      <c r="F44" s="92">
        <v>0</v>
      </c>
      <c r="G44" s="92">
        <v>25</v>
      </c>
      <c r="H44" s="92">
        <v>7.2</v>
      </c>
      <c r="I44" s="92">
        <v>6</v>
      </c>
      <c r="J44" s="92">
        <v>1417</v>
      </c>
      <c r="K44" s="92">
        <v>33.480000000000004</v>
      </c>
      <c r="L44" s="92">
        <v>102</v>
      </c>
      <c r="M44" s="92">
        <v>87</v>
      </c>
      <c r="N44" s="92">
        <v>107</v>
      </c>
      <c r="O44" s="92">
        <v>63</v>
      </c>
      <c r="P44" s="92">
        <v>77</v>
      </c>
      <c r="Q44" s="92">
        <v>76</v>
      </c>
      <c r="R44" s="92">
        <v>93</v>
      </c>
      <c r="S44" s="92">
        <v>75</v>
      </c>
      <c r="T44" s="92">
        <v>109</v>
      </c>
      <c r="U44" s="92">
        <v>94</v>
      </c>
      <c r="V44" s="92">
        <v>146</v>
      </c>
      <c r="W44" s="92">
        <v>100</v>
      </c>
      <c r="X44" s="92">
        <v>72</v>
      </c>
      <c r="Y44" s="92">
        <v>64</v>
      </c>
      <c r="Z44" s="92">
        <v>102</v>
      </c>
      <c r="AA44" s="92">
        <v>49</v>
      </c>
      <c r="AB44" s="92">
        <v>20</v>
      </c>
      <c r="AC44" s="92">
        <v>24</v>
      </c>
      <c r="AD44" s="92">
        <v>35</v>
      </c>
      <c r="AE44" s="92">
        <v>23</v>
      </c>
      <c r="AF44" s="92">
        <v>19</v>
      </c>
      <c r="AG44" s="92">
        <v>23</v>
      </c>
      <c r="AH44" s="92">
        <v>24</v>
      </c>
      <c r="AI44" s="92">
        <v>21</v>
      </c>
      <c r="AJ44" s="92">
        <v>21</v>
      </c>
      <c r="AK44" s="92">
        <v>31</v>
      </c>
      <c r="AL44" s="92">
        <v>28</v>
      </c>
      <c r="AM44" s="92">
        <v>27</v>
      </c>
      <c r="AN44" s="92">
        <v>14</v>
      </c>
      <c r="AO44" s="92">
        <v>18</v>
      </c>
      <c r="AP44" s="92">
        <v>21</v>
      </c>
      <c r="AQ44" s="92">
        <v>10</v>
      </c>
      <c r="AR44" s="92">
        <v>21</v>
      </c>
      <c r="AS44" s="92">
        <v>21</v>
      </c>
      <c r="AT44" s="92">
        <v>24</v>
      </c>
      <c r="AU44" s="92">
        <v>11</v>
      </c>
      <c r="AV44" s="92">
        <v>18</v>
      </c>
      <c r="AW44" s="92">
        <v>10</v>
      </c>
      <c r="AX44" s="92">
        <v>22</v>
      </c>
      <c r="AY44" s="92">
        <v>26</v>
      </c>
      <c r="AZ44" s="92">
        <v>18</v>
      </c>
      <c r="BA44" s="92">
        <v>20</v>
      </c>
      <c r="BB44" s="92">
        <v>31</v>
      </c>
      <c r="BC44" s="92">
        <v>24</v>
      </c>
      <c r="BD44" s="92">
        <v>20</v>
      </c>
      <c r="BE44" s="92">
        <v>11</v>
      </c>
      <c r="BF44" s="92">
        <v>28</v>
      </c>
      <c r="BG44" s="92">
        <v>16</v>
      </c>
      <c r="BH44" s="92">
        <v>35</v>
      </c>
      <c r="BI44" s="92">
        <v>20</v>
      </c>
      <c r="BJ44" s="92">
        <v>28</v>
      </c>
      <c r="BK44" s="92">
        <v>26</v>
      </c>
      <c r="BL44" s="92">
        <v>24</v>
      </c>
      <c r="BM44" s="92">
        <v>24</v>
      </c>
      <c r="BN44" s="92">
        <v>26</v>
      </c>
      <c r="BO44" s="92">
        <v>20</v>
      </c>
      <c r="BP44" s="92">
        <v>43</v>
      </c>
      <c r="BQ44" s="92">
        <v>22</v>
      </c>
      <c r="BR44" s="92">
        <v>47</v>
      </c>
      <c r="BS44" s="92">
        <v>34</v>
      </c>
      <c r="BT44" s="92">
        <v>23</v>
      </c>
      <c r="BU44" s="92">
        <v>25</v>
      </c>
      <c r="BV44" s="92">
        <v>35</v>
      </c>
      <c r="BW44" s="92">
        <v>17</v>
      </c>
      <c r="BX44" s="92">
        <v>26</v>
      </c>
      <c r="BY44" s="92">
        <v>22</v>
      </c>
      <c r="BZ44" s="92">
        <v>20</v>
      </c>
      <c r="CA44" s="92">
        <v>3</v>
      </c>
      <c r="CB44" s="92">
        <v>16</v>
      </c>
      <c r="CC44" s="92">
        <v>23</v>
      </c>
      <c r="CD44" s="92">
        <v>21</v>
      </c>
      <c r="CE44" s="92">
        <v>8</v>
      </c>
      <c r="CF44" s="92">
        <v>27</v>
      </c>
      <c r="CG44" s="92">
        <v>21</v>
      </c>
      <c r="CH44" s="92">
        <v>39</v>
      </c>
      <c r="CI44" s="92">
        <v>15</v>
      </c>
      <c r="CJ44" s="92">
        <v>15</v>
      </c>
      <c r="CK44" s="92">
        <v>10</v>
      </c>
      <c r="CL44" s="92">
        <v>18</v>
      </c>
      <c r="CM44" s="92">
        <v>24</v>
      </c>
      <c r="CN44" s="92">
        <v>4</v>
      </c>
    </row>
    <row r="45" spans="1:92" s="10" customFormat="1" ht="17.25" customHeight="1" x14ac:dyDescent="0.2">
      <c r="A45" s="92" t="s">
        <v>18</v>
      </c>
      <c r="B45" s="92" t="s">
        <v>20</v>
      </c>
      <c r="C45" s="92">
        <v>265</v>
      </c>
      <c r="D45" s="92">
        <v>2.2400000000000002</v>
      </c>
      <c r="E45" s="92">
        <v>0</v>
      </c>
      <c r="F45" s="92">
        <v>0</v>
      </c>
      <c r="G45" s="92">
        <v>25</v>
      </c>
      <c r="H45" s="92">
        <v>7.2</v>
      </c>
      <c r="I45" s="92">
        <v>6</v>
      </c>
      <c r="J45" s="92">
        <v>1417</v>
      </c>
      <c r="K45" s="92">
        <v>33.480000000000004</v>
      </c>
      <c r="L45" s="92">
        <v>102</v>
      </c>
      <c r="M45" s="92">
        <v>87</v>
      </c>
      <c r="N45" s="92">
        <v>107</v>
      </c>
      <c r="O45" s="92">
        <v>63</v>
      </c>
      <c r="P45" s="92">
        <v>77</v>
      </c>
      <c r="Q45" s="92">
        <v>76</v>
      </c>
      <c r="R45" s="92">
        <v>93</v>
      </c>
      <c r="S45" s="92">
        <v>75</v>
      </c>
      <c r="T45" s="92">
        <v>109</v>
      </c>
      <c r="U45" s="92">
        <v>94</v>
      </c>
      <c r="V45" s="92">
        <v>146</v>
      </c>
      <c r="W45" s="92">
        <v>100</v>
      </c>
      <c r="X45" s="92">
        <v>72</v>
      </c>
      <c r="Y45" s="92">
        <v>64</v>
      </c>
      <c r="Z45" s="92">
        <v>102</v>
      </c>
      <c r="AA45" s="92">
        <v>49</v>
      </c>
      <c r="AB45" s="92">
        <v>20</v>
      </c>
      <c r="AC45" s="92">
        <v>24</v>
      </c>
      <c r="AD45" s="92">
        <v>35</v>
      </c>
      <c r="AE45" s="92">
        <v>23</v>
      </c>
      <c r="AF45" s="92">
        <v>19</v>
      </c>
      <c r="AG45" s="92">
        <v>23</v>
      </c>
      <c r="AH45" s="92">
        <v>24</v>
      </c>
      <c r="AI45" s="92">
        <v>21</v>
      </c>
      <c r="AJ45" s="92">
        <v>21</v>
      </c>
      <c r="AK45" s="92">
        <v>31</v>
      </c>
      <c r="AL45" s="92">
        <v>28</v>
      </c>
      <c r="AM45" s="92">
        <v>27</v>
      </c>
      <c r="AN45" s="92">
        <v>14</v>
      </c>
      <c r="AO45" s="92">
        <v>18</v>
      </c>
      <c r="AP45" s="92">
        <v>21</v>
      </c>
      <c r="AQ45" s="92">
        <v>10</v>
      </c>
      <c r="AR45" s="92">
        <v>21</v>
      </c>
      <c r="AS45" s="92">
        <v>21</v>
      </c>
      <c r="AT45" s="92">
        <v>24</v>
      </c>
      <c r="AU45" s="92">
        <v>11</v>
      </c>
      <c r="AV45" s="92">
        <v>18</v>
      </c>
      <c r="AW45" s="92">
        <v>10</v>
      </c>
      <c r="AX45" s="92">
        <v>22</v>
      </c>
      <c r="AY45" s="92">
        <v>26</v>
      </c>
      <c r="AZ45" s="92">
        <v>18</v>
      </c>
      <c r="BA45" s="92">
        <v>20</v>
      </c>
      <c r="BB45" s="92">
        <v>31</v>
      </c>
      <c r="BC45" s="92">
        <v>24</v>
      </c>
      <c r="BD45" s="92">
        <v>20</v>
      </c>
      <c r="BE45" s="92">
        <v>11</v>
      </c>
      <c r="BF45" s="92">
        <v>28</v>
      </c>
      <c r="BG45" s="92">
        <v>16</v>
      </c>
      <c r="BH45" s="92">
        <v>35</v>
      </c>
      <c r="BI45" s="92">
        <v>20</v>
      </c>
      <c r="BJ45" s="92">
        <v>28</v>
      </c>
      <c r="BK45" s="92">
        <v>26</v>
      </c>
      <c r="BL45" s="92">
        <v>24</v>
      </c>
      <c r="BM45" s="92">
        <v>24</v>
      </c>
      <c r="BN45" s="92">
        <v>26</v>
      </c>
      <c r="BO45" s="92">
        <v>20</v>
      </c>
      <c r="BP45" s="92">
        <v>43</v>
      </c>
      <c r="BQ45" s="92">
        <v>22</v>
      </c>
      <c r="BR45" s="92">
        <v>47</v>
      </c>
      <c r="BS45" s="92">
        <v>34</v>
      </c>
      <c r="BT45" s="92">
        <v>23</v>
      </c>
      <c r="BU45" s="92">
        <v>25</v>
      </c>
      <c r="BV45" s="92">
        <v>35</v>
      </c>
      <c r="BW45" s="92">
        <v>17</v>
      </c>
      <c r="BX45" s="92">
        <v>26</v>
      </c>
      <c r="BY45" s="92">
        <v>22</v>
      </c>
      <c r="BZ45" s="92">
        <v>20</v>
      </c>
      <c r="CA45" s="92">
        <v>3</v>
      </c>
      <c r="CB45" s="92">
        <v>16</v>
      </c>
      <c r="CC45" s="92">
        <v>23</v>
      </c>
      <c r="CD45" s="92">
        <v>21</v>
      </c>
      <c r="CE45" s="92">
        <v>8</v>
      </c>
      <c r="CF45" s="92">
        <v>27</v>
      </c>
      <c r="CG45" s="92">
        <v>21</v>
      </c>
      <c r="CH45" s="92">
        <v>39</v>
      </c>
      <c r="CI45" s="92">
        <v>15</v>
      </c>
      <c r="CJ45" s="92">
        <v>15</v>
      </c>
      <c r="CK45" s="92">
        <v>10</v>
      </c>
      <c r="CL45" s="92">
        <v>18</v>
      </c>
      <c r="CM45" s="92">
        <v>24</v>
      </c>
      <c r="CN45" s="92">
        <v>0.83</v>
      </c>
    </row>
    <row r="46" spans="1:92" s="10" customFormat="1" ht="17.25" customHeight="1" x14ac:dyDescent="0.2">
      <c r="A46" s="92" t="s">
        <v>18</v>
      </c>
      <c r="B46" s="92" t="s">
        <v>20</v>
      </c>
      <c r="C46" s="92">
        <v>265</v>
      </c>
      <c r="D46" s="92">
        <v>2.95</v>
      </c>
      <c r="E46" s="92">
        <v>0</v>
      </c>
      <c r="F46" s="92">
        <v>0</v>
      </c>
      <c r="G46" s="92">
        <v>25</v>
      </c>
      <c r="H46" s="92">
        <v>7.2</v>
      </c>
      <c r="I46" s="92">
        <v>6</v>
      </c>
      <c r="J46" s="92">
        <v>1417</v>
      </c>
      <c r="K46" s="92">
        <v>33.480000000000004</v>
      </c>
      <c r="L46" s="92">
        <v>102</v>
      </c>
      <c r="M46" s="92">
        <v>87</v>
      </c>
      <c r="N46" s="92">
        <v>107</v>
      </c>
      <c r="O46" s="92">
        <v>63</v>
      </c>
      <c r="P46" s="92">
        <v>77</v>
      </c>
      <c r="Q46" s="92">
        <v>76</v>
      </c>
      <c r="R46" s="92">
        <v>93</v>
      </c>
      <c r="S46" s="92">
        <v>75</v>
      </c>
      <c r="T46" s="92">
        <v>109</v>
      </c>
      <c r="U46" s="92">
        <v>94</v>
      </c>
      <c r="V46" s="92">
        <v>146</v>
      </c>
      <c r="W46" s="92">
        <v>100</v>
      </c>
      <c r="X46" s="92">
        <v>72</v>
      </c>
      <c r="Y46" s="92">
        <v>64</v>
      </c>
      <c r="Z46" s="92">
        <v>102</v>
      </c>
      <c r="AA46" s="92">
        <v>49</v>
      </c>
      <c r="AB46" s="92">
        <v>20</v>
      </c>
      <c r="AC46" s="92">
        <v>24</v>
      </c>
      <c r="AD46" s="92">
        <v>35</v>
      </c>
      <c r="AE46" s="92">
        <v>23</v>
      </c>
      <c r="AF46" s="92">
        <v>19</v>
      </c>
      <c r="AG46" s="92">
        <v>23</v>
      </c>
      <c r="AH46" s="92">
        <v>24</v>
      </c>
      <c r="AI46" s="92">
        <v>21</v>
      </c>
      <c r="AJ46" s="92">
        <v>21</v>
      </c>
      <c r="AK46" s="92">
        <v>31</v>
      </c>
      <c r="AL46" s="92">
        <v>28</v>
      </c>
      <c r="AM46" s="92">
        <v>27</v>
      </c>
      <c r="AN46" s="92">
        <v>14</v>
      </c>
      <c r="AO46" s="92">
        <v>18</v>
      </c>
      <c r="AP46" s="92">
        <v>21</v>
      </c>
      <c r="AQ46" s="92">
        <v>10</v>
      </c>
      <c r="AR46" s="92">
        <v>21</v>
      </c>
      <c r="AS46" s="92">
        <v>21</v>
      </c>
      <c r="AT46" s="92">
        <v>24</v>
      </c>
      <c r="AU46" s="92">
        <v>11</v>
      </c>
      <c r="AV46" s="92">
        <v>18</v>
      </c>
      <c r="AW46" s="92">
        <v>10</v>
      </c>
      <c r="AX46" s="92">
        <v>22</v>
      </c>
      <c r="AY46" s="92">
        <v>26</v>
      </c>
      <c r="AZ46" s="92">
        <v>18</v>
      </c>
      <c r="BA46" s="92">
        <v>20</v>
      </c>
      <c r="BB46" s="92">
        <v>31</v>
      </c>
      <c r="BC46" s="92">
        <v>24</v>
      </c>
      <c r="BD46" s="92">
        <v>20</v>
      </c>
      <c r="BE46" s="92">
        <v>11</v>
      </c>
      <c r="BF46" s="92">
        <v>28</v>
      </c>
      <c r="BG46" s="92">
        <v>16</v>
      </c>
      <c r="BH46" s="92">
        <v>35</v>
      </c>
      <c r="BI46" s="92">
        <v>20</v>
      </c>
      <c r="BJ46" s="92">
        <v>28</v>
      </c>
      <c r="BK46" s="92">
        <v>26</v>
      </c>
      <c r="BL46" s="92">
        <v>24</v>
      </c>
      <c r="BM46" s="92">
        <v>24</v>
      </c>
      <c r="BN46" s="92">
        <v>26</v>
      </c>
      <c r="BO46" s="92">
        <v>20</v>
      </c>
      <c r="BP46" s="92">
        <v>43</v>
      </c>
      <c r="BQ46" s="92">
        <v>22</v>
      </c>
      <c r="BR46" s="92">
        <v>47</v>
      </c>
      <c r="BS46" s="92">
        <v>34</v>
      </c>
      <c r="BT46" s="92">
        <v>23</v>
      </c>
      <c r="BU46" s="92">
        <v>25</v>
      </c>
      <c r="BV46" s="92">
        <v>35</v>
      </c>
      <c r="BW46" s="92">
        <v>17</v>
      </c>
      <c r="BX46" s="92">
        <v>26</v>
      </c>
      <c r="BY46" s="92">
        <v>22</v>
      </c>
      <c r="BZ46" s="92">
        <v>20</v>
      </c>
      <c r="CA46" s="92">
        <v>3</v>
      </c>
      <c r="CB46" s="92">
        <v>16</v>
      </c>
      <c r="CC46" s="92">
        <v>23</v>
      </c>
      <c r="CD46" s="92">
        <v>21</v>
      </c>
      <c r="CE46" s="92">
        <v>8</v>
      </c>
      <c r="CF46" s="92">
        <v>27</v>
      </c>
      <c r="CG46" s="92">
        <v>21</v>
      </c>
      <c r="CH46" s="92">
        <v>39</v>
      </c>
      <c r="CI46" s="92">
        <v>15</v>
      </c>
      <c r="CJ46" s="92">
        <v>15</v>
      </c>
      <c r="CK46" s="92">
        <v>10</v>
      </c>
      <c r="CL46" s="92">
        <v>18</v>
      </c>
      <c r="CM46" s="92">
        <v>24</v>
      </c>
      <c r="CN46" s="92">
        <v>1.27</v>
      </c>
    </row>
    <row r="47" spans="1:92" s="10" customFormat="1" ht="17.25" customHeight="1" x14ac:dyDescent="0.2">
      <c r="A47" s="92" t="s">
        <v>18</v>
      </c>
      <c r="B47" s="92" t="s">
        <v>20</v>
      </c>
      <c r="C47" s="92">
        <v>265</v>
      </c>
      <c r="D47" s="92">
        <v>3.72</v>
      </c>
      <c r="E47" s="92">
        <v>0</v>
      </c>
      <c r="F47" s="92">
        <v>0</v>
      </c>
      <c r="G47" s="92">
        <v>25</v>
      </c>
      <c r="H47" s="92">
        <v>7.2</v>
      </c>
      <c r="I47" s="92">
        <v>6</v>
      </c>
      <c r="J47" s="92">
        <v>1417</v>
      </c>
      <c r="K47" s="92">
        <v>33.480000000000004</v>
      </c>
      <c r="L47" s="92">
        <v>102</v>
      </c>
      <c r="M47" s="92">
        <v>87</v>
      </c>
      <c r="N47" s="92">
        <v>107</v>
      </c>
      <c r="O47" s="92">
        <v>63</v>
      </c>
      <c r="P47" s="92">
        <v>77</v>
      </c>
      <c r="Q47" s="92">
        <v>76</v>
      </c>
      <c r="R47" s="92">
        <v>93</v>
      </c>
      <c r="S47" s="92">
        <v>75</v>
      </c>
      <c r="T47" s="92">
        <v>109</v>
      </c>
      <c r="U47" s="92">
        <v>94</v>
      </c>
      <c r="V47" s="92">
        <v>146</v>
      </c>
      <c r="W47" s="92">
        <v>100</v>
      </c>
      <c r="X47" s="92">
        <v>72</v>
      </c>
      <c r="Y47" s="92">
        <v>64</v>
      </c>
      <c r="Z47" s="92">
        <v>102</v>
      </c>
      <c r="AA47" s="92">
        <v>49</v>
      </c>
      <c r="AB47" s="92">
        <v>20</v>
      </c>
      <c r="AC47" s="92">
        <v>24</v>
      </c>
      <c r="AD47" s="92">
        <v>35</v>
      </c>
      <c r="AE47" s="92">
        <v>23</v>
      </c>
      <c r="AF47" s="92">
        <v>19</v>
      </c>
      <c r="AG47" s="92">
        <v>23</v>
      </c>
      <c r="AH47" s="92">
        <v>24</v>
      </c>
      <c r="AI47" s="92">
        <v>21</v>
      </c>
      <c r="AJ47" s="92">
        <v>21</v>
      </c>
      <c r="AK47" s="92">
        <v>31</v>
      </c>
      <c r="AL47" s="92">
        <v>28</v>
      </c>
      <c r="AM47" s="92">
        <v>27</v>
      </c>
      <c r="AN47" s="92">
        <v>14</v>
      </c>
      <c r="AO47" s="92">
        <v>18</v>
      </c>
      <c r="AP47" s="92">
        <v>21</v>
      </c>
      <c r="AQ47" s="92">
        <v>10</v>
      </c>
      <c r="AR47" s="92">
        <v>21</v>
      </c>
      <c r="AS47" s="92">
        <v>21</v>
      </c>
      <c r="AT47" s="92">
        <v>24</v>
      </c>
      <c r="AU47" s="92">
        <v>11</v>
      </c>
      <c r="AV47" s="92">
        <v>18</v>
      </c>
      <c r="AW47" s="92">
        <v>10</v>
      </c>
      <c r="AX47" s="92">
        <v>22</v>
      </c>
      <c r="AY47" s="92">
        <v>26</v>
      </c>
      <c r="AZ47" s="92">
        <v>18</v>
      </c>
      <c r="BA47" s="92">
        <v>20</v>
      </c>
      <c r="BB47" s="92">
        <v>31</v>
      </c>
      <c r="BC47" s="92">
        <v>24</v>
      </c>
      <c r="BD47" s="92">
        <v>20</v>
      </c>
      <c r="BE47" s="92">
        <v>11</v>
      </c>
      <c r="BF47" s="92">
        <v>28</v>
      </c>
      <c r="BG47" s="92">
        <v>16</v>
      </c>
      <c r="BH47" s="92">
        <v>35</v>
      </c>
      <c r="BI47" s="92">
        <v>20</v>
      </c>
      <c r="BJ47" s="92">
        <v>28</v>
      </c>
      <c r="BK47" s="92">
        <v>26</v>
      </c>
      <c r="BL47" s="92">
        <v>24</v>
      </c>
      <c r="BM47" s="92">
        <v>24</v>
      </c>
      <c r="BN47" s="92">
        <v>26</v>
      </c>
      <c r="BO47" s="92">
        <v>20</v>
      </c>
      <c r="BP47" s="92">
        <v>43</v>
      </c>
      <c r="BQ47" s="92">
        <v>22</v>
      </c>
      <c r="BR47" s="92">
        <v>47</v>
      </c>
      <c r="BS47" s="92">
        <v>34</v>
      </c>
      <c r="BT47" s="92">
        <v>23</v>
      </c>
      <c r="BU47" s="92">
        <v>25</v>
      </c>
      <c r="BV47" s="92">
        <v>35</v>
      </c>
      <c r="BW47" s="92">
        <v>17</v>
      </c>
      <c r="BX47" s="92">
        <v>26</v>
      </c>
      <c r="BY47" s="92">
        <v>22</v>
      </c>
      <c r="BZ47" s="92">
        <v>20</v>
      </c>
      <c r="CA47" s="92">
        <v>3</v>
      </c>
      <c r="CB47" s="92">
        <v>16</v>
      </c>
      <c r="CC47" s="92">
        <v>23</v>
      </c>
      <c r="CD47" s="92">
        <v>21</v>
      </c>
      <c r="CE47" s="92">
        <v>8</v>
      </c>
      <c r="CF47" s="92">
        <v>27</v>
      </c>
      <c r="CG47" s="92">
        <v>21</v>
      </c>
      <c r="CH47" s="92">
        <v>39</v>
      </c>
      <c r="CI47" s="92">
        <v>15</v>
      </c>
      <c r="CJ47" s="92">
        <v>15</v>
      </c>
      <c r="CK47" s="92">
        <v>10</v>
      </c>
      <c r="CL47" s="92">
        <v>18</v>
      </c>
      <c r="CM47" s="92">
        <v>24</v>
      </c>
      <c r="CN47" s="92">
        <v>1.97</v>
      </c>
    </row>
    <row r="48" spans="1:92" s="10" customFormat="1" ht="17.25" customHeight="1" x14ac:dyDescent="0.2">
      <c r="A48" s="92" t="s">
        <v>18</v>
      </c>
      <c r="B48" s="92" t="s">
        <v>20</v>
      </c>
      <c r="C48" s="92">
        <v>265</v>
      </c>
      <c r="D48" s="92">
        <v>5.17</v>
      </c>
      <c r="E48" s="92">
        <v>0</v>
      </c>
      <c r="F48" s="92">
        <v>0</v>
      </c>
      <c r="G48" s="92">
        <v>25</v>
      </c>
      <c r="H48" s="92">
        <v>7.2</v>
      </c>
      <c r="I48" s="92">
        <v>6</v>
      </c>
      <c r="J48" s="92">
        <v>1417</v>
      </c>
      <c r="K48" s="92">
        <v>33.480000000000004</v>
      </c>
      <c r="L48" s="92">
        <v>102</v>
      </c>
      <c r="M48" s="92">
        <v>87</v>
      </c>
      <c r="N48" s="92">
        <v>107</v>
      </c>
      <c r="O48" s="92">
        <v>63</v>
      </c>
      <c r="P48" s="92">
        <v>77</v>
      </c>
      <c r="Q48" s="92">
        <v>76</v>
      </c>
      <c r="R48" s="92">
        <v>93</v>
      </c>
      <c r="S48" s="92">
        <v>75</v>
      </c>
      <c r="T48" s="92">
        <v>109</v>
      </c>
      <c r="U48" s="92">
        <v>94</v>
      </c>
      <c r="V48" s="92">
        <v>146</v>
      </c>
      <c r="W48" s="92">
        <v>100</v>
      </c>
      <c r="X48" s="92">
        <v>72</v>
      </c>
      <c r="Y48" s="92">
        <v>64</v>
      </c>
      <c r="Z48" s="92">
        <v>102</v>
      </c>
      <c r="AA48" s="92">
        <v>49</v>
      </c>
      <c r="AB48" s="92">
        <v>20</v>
      </c>
      <c r="AC48" s="92">
        <v>24</v>
      </c>
      <c r="AD48" s="92">
        <v>35</v>
      </c>
      <c r="AE48" s="92">
        <v>23</v>
      </c>
      <c r="AF48" s="92">
        <v>19</v>
      </c>
      <c r="AG48" s="92">
        <v>23</v>
      </c>
      <c r="AH48" s="92">
        <v>24</v>
      </c>
      <c r="AI48" s="92">
        <v>21</v>
      </c>
      <c r="AJ48" s="92">
        <v>21</v>
      </c>
      <c r="AK48" s="92">
        <v>31</v>
      </c>
      <c r="AL48" s="92">
        <v>28</v>
      </c>
      <c r="AM48" s="92">
        <v>27</v>
      </c>
      <c r="AN48" s="92">
        <v>14</v>
      </c>
      <c r="AO48" s="92">
        <v>18</v>
      </c>
      <c r="AP48" s="92">
        <v>21</v>
      </c>
      <c r="AQ48" s="92">
        <v>10</v>
      </c>
      <c r="AR48" s="92">
        <v>21</v>
      </c>
      <c r="AS48" s="92">
        <v>21</v>
      </c>
      <c r="AT48" s="92">
        <v>24</v>
      </c>
      <c r="AU48" s="92">
        <v>11</v>
      </c>
      <c r="AV48" s="92">
        <v>18</v>
      </c>
      <c r="AW48" s="92">
        <v>10</v>
      </c>
      <c r="AX48" s="92">
        <v>22</v>
      </c>
      <c r="AY48" s="92">
        <v>26</v>
      </c>
      <c r="AZ48" s="92">
        <v>18</v>
      </c>
      <c r="BA48" s="92">
        <v>20</v>
      </c>
      <c r="BB48" s="92">
        <v>31</v>
      </c>
      <c r="BC48" s="92">
        <v>24</v>
      </c>
      <c r="BD48" s="92">
        <v>20</v>
      </c>
      <c r="BE48" s="92">
        <v>11</v>
      </c>
      <c r="BF48" s="92">
        <v>28</v>
      </c>
      <c r="BG48" s="92">
        <v>16</v>
      </c>
      <c r="BH48" s="92">
        <v>35</v>
      </c>
      <c r="BI48" s="92">
        <v>20</v>
      </c>
      <c r="BJ48" s="92">
        <v>28</v>
      </c>
      <c r="BK48" s="92">
        <v>26</v>
      </c>
      <c r="BL48" s="92">
        <v>24</v>
      </c>
      <c r="BM48" s="92">
        <v>24</v>
      </c>
      <c r="BN48" s="92">
        <v>26</v>
      </c>
      <c r="BO48" s="92">
        <v>20</v>
      </c>
      <c r="BP48" s="92">
        <v>43</v>
      </c>
      <c r="BQ48" s="92">
        <v>22</v>
      </c>
      <c r="BR48" s="92">
        <v>47</v>
      </c>
      <c r="BS48" s="92">
        <v>34</v>
      </c>
      <c r="BT48" s="92">
        <v>23</v>
      </c>
      <c r="BU48" s="92">
        <v>25</v>
      </c>
      <c r="BV48" s="92">
        <v>35</v>
      </c>
      <c r="BW48" s="92">
        <v>17</v>
      </c>
      <c r="BX48" s="92">
        <v>26</v>
      </c>
      <c r="BY48" s="92">
        <v>22</v>
      </c>
      <c r="BZ48" s="92">
        <v>20</v>
      </c>
      <c r="CA48" s="92">
        <v>3</v>
      </c>
      <c r="CB48" s="92">
        <v>16</v>
      </c>
      <c r="CC48" s="92">
        <v>23</v>
      </c>
      <c r="CD48" s="92">
        <v>21</v>
      </c>
      <c r="CE48" s="92">
        <v>8</v>
      </c>
      <c r="CF48" s="92">
        <v>27</v>
      </c>
      <c r="CG48" s="92">
        <v>21</v>
      </c>
      <c r="CH48" s="92">
        <v>39</v>
      </c>
      <c r="CI48" s="92">
        <v>15</v>
      </c>
      <c r="CJ48" s="92">
        <v>15</v>
      </c>
      <c r="CK48" s="92">
        <v>10</v>
      </c>
      <c r="CL48" s="92">
        <v>18</v>
      </c>
      <c r="CM48" s="92">
        <v>24</v>
      </c>
      <c r="CN48" s="92">
        <v>2.99</v>
      </c>
    </row>
    <row r="49" spans="1:92" s="10" customFormat="1" ht="17.25" customHeight="1" x14ac:dyDescent="0.2">
      <c r="A49" s="92" t="s">
        <v>18</v>
      </c>
      <c r="B49" s="92" t="s">
        <v>20</v>
      </c>
      <c r="C49" s="92">
        <v>280</v>
      </c>
      <c r="D49" s="92">
        <v>4.47</v>
      </c>
      <c r="E49" s="92">
        <v>0</v>
      </c>
      <c r="F49" s="92">
        <v>0</v>
      </c>
      <c r="G49" s="92">
        <v>25</v>
      </c>
      <c r="H49" s="92">
        <v>7.2</v>
      </c>
      <c r="I49" s="92">
        <v>6</v>
      </c>
      <c r="J49" s="92">
        <v>1417</v>
      </c>
      <c r="K49" s="92">
        <v>33.480000000000004</v>
      </c>
      <c r="L49" s="92">
        <v>102</v>
      </c>
      <c r="M49" s="92">
        <v>87</v>
      </c>
      <c r="N49" s="92">
        <v>107</v>
      </c>
      <c r="O49" s="92">
        <v>63</v>
      </c>
      <c r="P49" s="92">
        <v>77</v>
      </c>
      <c r="Q49" s="92">
        <v>76</v>
      </c>
      <c r="R49" s="92">
        <v>93</v>
      </c>
      <c r="S49" s="92">
        <v>75</v>
      </c>
      <c r="T49" s="92">
        <v>109</v>
      </c>
      <c r="U49" s="92">
        <v>94</v>
      </c>
      <c r="V49" s="92">
        <v>146</v>
      </c>
      <c r="W49" s="92">
        <v>100</v>
      </c>
      <c r="X49" s="92">
        <v>72</v>
      </c>
      <c r="Y49" s="92">
        <v>64</v>
      </c>
      <c r="Z49" s="92">
        <v>102</v>
      </c>
      <c r="AA49" s="92">
        <v>49</v>
      </c>
      <c r="AB49" s="92">
        <v>20</v>
      </c>
      <c r="AC49" s="92">
        <v>24</v>
      </c>
      <c r="AD49" s="92">
        <v>35</v>
      </c>
      <c r="AE49" s="92">
        <v>23</v>
      </c>
      <c r="AF49" s="92">
        <v>19</v>
      </c>
      <c r="AG49" s="92">
        <v>23</v>
      </c>
      <c r="AH49" s="92">
        <v>24</v>
      </c>
      <c r="AI49" s="92">
        <v>21</v>
      </c>
      <c r="AJ49" s="92">
        <v>21</v>
      </c>
      <c r="AK49" s="92">
        <v>31</v>
      </c>
      <c r="AL49" s="92">
        <v>28</v>
      </c>
      <c r="AM49" s="92">
        <v>27</v>
      </c>
      <c r="AN49" s="92">
        <v>14</v>
      </c>
      <c r="AO49" s="92">
        <v>18</v>
      </c>
      <c r="AP49" s="92">
        <v>21</v>
      </c>
      <c r="AQ49" s="92">
        <v>10</v>
      </c>
      <c r="AR49" s="92">
        <v>21</v>
      </c>
      <c r="AS49" s="92">
        <v>21</v>
      </c>
      <c r="AT49" s="92">
        <v>24</v>
      </c>
      <c r="AU49" s="92">
        <v>11</v>
      </c>
      <c r="AV49" s="92">
        <v>18</v>
      </c>
      <c r="AW49" s="92">
        <v>10</v>
      </c>
      <c r="AX49" s="92">
        <v>22</v>
      </c>
      <c r="AY49" s="92">
        <v>26</v>
      </c>
      <c r="AZ49" s="92">
        <v>18</v>
      </c>
      <c r="BA49" s="92">
        <v>20</v>
      </c>
      <c r="BB49" s="92">
        <v>31</v>
      </c>
      <c r="BC49" s="92">
        <v>24</v>
      </c>
      <c r="BD49" s="92">
        <v>20</v>
      </c>
      <c r="BE49" s="92">
        <v>11</v>
      </c>
      <c r="BF49" s="92">
        <v>28</v>
      </c>
      <c r="BG49" s="92">
        <v>16</v>
      </c>
      <c r="BH49" s="92">
        <v>35</v>
      </c>
      <c r="BI49" s="92">
        <v>20</v>
      </c>
      <c r="BJ49" s="92">
        <v>28</v>
      </c>
      <c r="BK49" s="92">
        <v>26</v>
      </c>
      <c r="BL49" s="92">
        <v>24</v>
      </c>
      <c r="BM49" s="92">
        <v>24</v>
      </c>
      <c r="BN49" s="92">
        <v>26</v>
      </c>
      <c r="BO49" s="92">
        <v>20</v>
      </c>
      <c r="BP49" s="92">
        <v>43</v>
      </c>
      <c r="BQ49" s="92">
        <v>22</v>
      </c>
      <c r="BR49" s="92">
        <v>47</v>
      </c>
      <c r="BS49" s="92">
        <v>34</v>
      </c>
      <c r="BT49" s="92">
        <v>23</v>
      </c>
      <c r="BU49" s="92">
        <v>25</v>
      </c>
      <c r="BV49" s="92">
        <v>35</v>
      </c>
      <c r="BW49" s="92">
        <v>17</v>
      </c>
      <c r="BX49" s="92">
        <v>26</v>
      </c>
      <c r="BY49" s="92">
        <v>22</v>
      </c>
      <c r="BZ49" s="92">
        <v>20</v>
      </c>
      <c r="CA49" s="92">
        <v>3</v>
      </c>
      <c r="CB49" s="92">
        <v>16</v>
      </c>
      <c r="CC49" s="92">
        <v>23</v>
      </c>
      <c r="CD49" s="92">
        <v>21</v>
      </c>
      <c r="CE49" s="92">
        <v>8</v>
      </c>
      <c r="CF49" s="92">
        <v>27</v>
      </c>
      <c r="CG49" s="92">
        <v>21</v>
      </c>
      <c r="CH49" s="92">
        <v>39</v>
      </c>
      <c r="CI49" s="92">
        <v>15</v>
      </c>
      <c r="CJ49" s="92">
        <v>15</v>
      </c>
      <c r="CK49" s="92">
        <v>10</v>
      </c>
      <c r="CL49" s="92">
        <v>18</v>
      </c>
      <c r="CM49" s="92">
        <v>24</v>
      </c>
      <c r="CN49" s="92">
        <v>1.92</v>
      </c>
    </row>
    <row r="50" spans="1:92" x14ac:dyDescent="0.2">
      <c r="A50" s="92" t="s">
        <v>18</v>
      </c>
      <c r="B50" s="92" t="s">
        <v>20</v>
      </c>
      <c r="C50" s="92">
        <v>280</v>
      </c>
      <c r="D50" s="92">
        <v>5.98</v>
      </c>
      <c r="E50" s="92">
        <v>0</v>
      </c>
      <c r="F50" s="92">
        <v>0</v>
      </c>
      <c r="G50" s="92">
        <v>25</v>
      </c>
      <c r="H50" s="92">
        <v>7.2</v>
      </c>
      <c r="I50" s="92">
        <v>6</v>
      </c>
      <c r="J50" s="92">
        <v>1417</v>
      </c>
      <c r="K50" s="92">
        <v>33.480000000000004</v>
      </c>
      <c r="L50" s="92">
        <v>102</v>
      </c>
      <c r="M50" s="92">
        <v>87</v>
      </c>
      <c r="N50" s="92">
        <v>107</v>
      </c>
      <c r="O50" s="92">
        <v>63</v>
      </c>
      <c r="P50" s="92">
        <v>77</v>
      </c>
      <c r="Q50" s="92">
        <v>76</v>
      </c>
      <c r="R50" s="92">
        <v>93</v>
      </c>
      <c r="S50" s="92">
        <v>75</v>
      </c>
      <c r="T50" s="92">
        <v>109</v>
      </c>
      <c r="U50" s="92">
        <v>94</v>
      </c>
      <c r="V50" s="92">
        <v>146</v>
      </c>
      <c r="W50" s="92">
        <v>100</v>
      </c>
      <c r="X50" s="92">
        <v>72</v>
      </c>
      <c r="Y50" s="92">
        <v>64</v>
      </c>
      <c r="Z50" s="92">
        <v>102</v>
      </c>
      <c r="AA50" s="92">
        <v>49</v>
      </c>
      <c r="AB50" s="92">
        <v>20</v>
      </c>
      <c r="AC50" s="92">
        <v>24</v>
      </c>
      <c r="AD50" s="92">
        <v>35</v>
      </c>
      <c r="AE50" s="92">
        <v>23</v>
      </c>
      <c r="AF50" s="92">
        <v>19</v>
      </c>
      <c r="AG50" s="92">
        <v>23</v>
      </c>
      <c r="AH50" s="92">
        <v>24</v>
      </c>
      <c r="AI50" s="92">
        <v>21</v>
      </c>
      <c r="AJ50" s="92">
        <v>21</v>
      </c>
      <c r="AK50" s="92">
        <v>31</v>
      </c>
      <c r="AL50" s="92">
        <v>28</v>
      </c>
      <c r="AM50" s="92">
        <v>27</v>
      </c>
      <c r="AN50" s="92">
        <v>14</v>
      </c>
      <c r="AO50" s="92">
        <v>18</v>
      </c>
      <c r="AP50" s="92">
        <v>21</v>
      </c>
      <c r="AQ50" s="92">
        <v>10</v>
      </c>
      <c r="AR50" s="92">
        <v>21</v>
      </c>
      <c r="AS50" s="92">
        <v>21</v>
      </c>
      <c r="AT50" s="92">
        <v>24</v>
      </c>
      <c r="AU50" s="92">
        <v>11</v>
      </c>
      <c r="AV50" s="92">
        <v>18</v>
      </c>
      <c r="AW50" s="92">
        <v>10</v>
      </c>
      <c r="AX50" s="92">
        <v>22</v>
      </c>
      <c r="AY50" s="92">
        <v>26</v>
      </c>
      <c r="AZ50" s="92">
        <v>18</v>
      </c>
      <c r="BA50" s="92">
        <v>20</v>
      </c>
      <c r="BB50" s="92">
        <v>31</v>
      </c>
      <c r="BC50" s="92">
        <v>24</v>
      </c>
      <c r="BD50" s="92">
        <v>20</v>
      </c>
      <c r="BE50" s="92">
        <v>11</v>
      </c>
      <c r="BF50" s="92">
        <v>28</v>
      </c>
      <c r="BG50" s="92">
        <v>16</v>
      </c>
      <c r="BH50" s="92">
        <v>35</v>
      </c>
      <c r="BI50" s="92">
        <v>20</v>
      </c>
      <c r="BJ50" s="92">
        <v>28</v>
      </c>
      <c r="BK50" s="92">
        <v>26</v>
      </c>
      <c r="BL50" s="92">
        <v>24</v>
      </c>
      <c r="BM50" s="92">
        <v>24</v>
      </c>
      <c r="BN50" s="92">
        <v>26</v>
      </c>
      <c r="BO50" s="92">
        <v>20</v>
      </c>
      <c r="BP50" s="92">
        <v>43</v>
      </c>
      <c r="BQ50" s="92">
        <v>22</v>
      </c>
      <c r="BR50" s="92">
        <v>47</v>
      </c>
      <c r="BS50" s="92">
        <v>34</v>
      </c>
      <c r="BT50" s="92">
        <v>23</v>
      </c>
      <c r="BU50" s="92">
        <v>25</v>
      </c>
      <c r="BV50" s="92">
        <v>35</v>
      </c>
      <c r="BW50" s="92">
        <v>17</v>
      </c>
      <c r="BX50" s="92">
        <v>26</v>
      </c>
      <c r="BY50" s="92">
        <v>22</v>
      </c>
      <c r="BZ50" s="92">
        <v>20</v>
      </c>
      <c r="CA50" s="92">
        <v>3</v>
      </c>
      <c r="CB50" s="92">
        <v>16</v>
      </c>
      <c r="CC50" s="92">
        <v>23</v>
      </c>
      <c r="CD50" s="92">
        <v>21</v>
      </c>
      <c r="CE50" s="92">
        <v>8</v>
      </c>
      <c r="CF50" s="92">
        <v>27</v>
      </c>
      <c r="CG50" s="92">
        <v>21</v>
      </c>
      <c r="CH50" s="92">
        <v>39</v>
      </c>
      <c r="CI50" s="92">
        <v>15</v>
      </c>
      <c r="CJ50" s="92">
        <v>15</v>
      </c>
      <c r="CK50" s="92">
        <v>10</v>
      </c>
      <c r="CL50" s="92">
        <v>18</v>
      </c>
      <c r="CM50" s="92">
        <v>24</v>
      </c>
      <c r="CN50" s="92">
        <v>2.74</v>
      </c>
    </row>
    <row r="51" spans="1:92" x14ac:dyDescent="0.2">
      <c r="A51" s="92" t="s">
        <v>18</v>
      </c>
      <c r="B51" s="92" t="s">
        <v>20</v>
      </c>
      <c r="C51" s="92">
        <v>280</v>
      </c>
      <c r="D51" s="92">
        <v>7.46</v>
      </c>
      <c r="E51" s="92">
        <v>0</v>
      </c>
      <c r="F51" s="92">
        <v>0</v>
      </c>
      <c r="G51" s="92">
        <v>25</v>
      </c>
      <c r="H51" s="92">
        <v>7.2</v>
      </c>
      <c r="I51" s="92">
        <v>6</v>
      </c>
      <c r="J51" s="92">
        <v>1417</v>
      </c>
      <c r="K51" s="92">
        <v>33.480000000000004</v>
      </c>
      <c r="L51" s="92">
        <v>102</v>
      </c>
      <c r="M51" s="92">
        <v>87</v>
      </c>
      <c r="N51" s="92">
        <v>107</v>
      </c>
      <c r="O51" s="92">
        <v>63</v>
      </c>
      <c r="P51" s="92">
        <v>77</v>
      </c>
      <c r="Q51" s="92">
        <v>76</v>
      </c>
      <c r="R51" s="92">
        <v>93</v>
      </c>
      <c r="S51" s="92">
        <v>75</v>
      </c>
      <c r="T51" s="92">
        <v>109</v>
      </c>
      <c r="U51" s="92">
        <v>94</v>
      </c>
      <c r="V51" s="92">
        <v>146</v>
      </c>
      <c r="W51" s="92">
        <v>100</v>
      </c>
      <c r="X51" s="92">
        <v>72</v>
      </c>
      <c r="Y51" s="92">
        <v>64</v>
      </c>
      <c r="Z51" s="92">
        <v>102</v>
      </c>
      <c r="AA51" s="92">
        <v>49</v>
      </c>
      <c r="AB51" s="92">
        <v>20</v>
      </c>
      <c r="AC51" s="92">
        <v>24</v>
      </c>
      <c r="AD51" s="92">
        <v>35</v>
      </c>
      <c r="AE51" s="92">
        <v>23</v>
      </c>
      <c r="AF51" s="92">
        <v>19</v>
      </c>
      <c r="AG51" s="92">
        <v>23</v>
      </c>
      <c r="AH51" s="92">
        <v>24</v>
      </c>
      <c r="AI51" s="92">
        <v>21</v>
      </c>
      <c r="AJ51" s="92">
        <v>21</v>
      </c>
      <c r="AK51" s="92">
        <v>31</v>
      </c>
      <c r="AL51" s="92">
        <v>28</v>
      </c>
      <c r="AM51" s="92">
        <v>27</v>
      </c>
      <c r="AN51" s="92">
        <v>14</v>
      </c>
      <c r="AO51" s="92">
        <v>18</v>
      </c>
      <c r="AP51" s="92">
        <v>21</v>
      </c>
      <c r="AQ51" s="92">
        <v>10</v>
      </c>
      <c r="AR51" s="92">
        <v>21</v>
      </c>
      <c r="AS51" s="92">
        <v>21</v>
      </c>
      <c r="AT51" s="92">
        <v>24</v>
      </c>
      <c r="AU51" s="92">
        <v>11</v>
      </c>
      <c r="AV51" s="92">
        <v>18</v>
      </c>
      <c r="AW51" s="92">
        <v>10</v>
      </c>
      <c r="AX51" s="92">
        <v>22</v>
      </c>
      <c r="AY51" s="92">
        <v>26</v>
      </c>
      <c r="AZ51" s="92">
        <v>18</v>
      </c>
      <c r="BA51" s="92">
        <v>20</v>
      </c>
      <c r="BB51" s="92">
        <v>31</v>
      </c>
      <c r="BC51" s="92">
        <v>24</v>
      </c>
      <c r="BD51" s="92">
        <v>20</v>
      </c>
      <c r="BE51" s="92">
        <v>11</v>
      </c>
      <c r="BF51" s="92">
        <v>28</v>
      </c>
      <c r="BG51" s="92">
        <v>16</v>
      </c>
      <c r="BH51" s="92">
        <v>35</v>
      </c>
      <c r="BI51" s="92">
        <v>20</v>
      </c>
      <c r="BJ51" s="92">
        <v>28</v>
      </c>
      <c r="BK51" s="92">
        <v>26</v>
      </c>
      <c r="BL51" s="92">
        <v>24</v>
      </c>
      <c r="BM51" s="92">
        <v>24</v>
      </c>
      <c r="BN51" s="92">
        <v>26</v>
      </c>
      <c r="BO51" s="92">
        <v>20</v>
      </c>
      <c r="BP51" s="92">
        <v>43</v>
      </c>
      <c r="BQ51" s="92">
        <v>22</v>
      </c>
      <c r="BR51" s="92">
        <v>47</v>
      </c>
      <c r="BS51" s="92">
        <v>34</v>
      </c>
      <c r="BT51" s="92">
        <v>23</v>
      </c>
      <c r="BU51" s="92">
        <v>25</v>
      </c>
      <c r="BV51" s="92">
        <v>35</v>
      </c>
      <c r="BW51" s="92">
        <v>17</v>
      </c>
      <c r="BX51" s="92">
        <v>26</v>
      </c>
      <c r="BY51" s="92">
        <v>22</v>
      </c>
      <c r="BZ51" s="92">
        <v>20</v>
      </c>
      <c r="CA51" s="92">
        <v>3</v>
      </c>
      <c r="CB51" s="92">
        <v>16</v>
      </c>
      <c r="CC51" s="92">
        <v>23</v>
      </c>
      <c r="CD51" s="92">
        <v>21</v>
      </c>
      <c r="CE51" s="92">
        <v>8</v>
      </c>
      <c r="CF51" s="92">
        <v>27</v>
      </c>
      <c r="CG51" s="92">
        <v>21</v>
      </c>
      <c r="CH51" s="92">
        <v>39</v>
      </c>
      <c r="CI51" s="92">
        <v>15</v>
      </c>
      <c r="CJ51" s="92">
        <v>15</v>
      </c>
      <c r="CK51" s="92">
        <v>10</v>
      </c>
      <c r="CL51" s="92">
        <v>18</v>
      </c>
      <c r="CM51" s="92">
        <v>24</v>
      </c>
      <c r="CN51" s="92">
        <v>3.49</v>
      </c>
    </row>
    <row r="52" spans="1:92" x14ac:dyDescent="0.2">
      <c r="A52" s="59" t="s">
        <v>18</v>
      </c>
      <c r="B52" s="92" t="s">
        <v>20</v>
      </c>
      <c r="C52" s="92">
        <v>280</v>
      </c>
      <c r="D52" s="92">
        <v>9.6999999999999993</v>
      </c>
      <c r="E52" s="92">
        <v>0</v>
      </c>
      <c r="F52" s="92">
        <v>0</v>
      </c>
      <c r="G52" s="92">
        <v>25</v>
      </c>
      <c r="H52" s="92">
        <v>7.2</v>
      </c>
      <c r="I52" s="92">
        <v>6</v>
      </c>
      <c r="J52" s="92">
        <v>1417</v>
      </c>
      <c r="K52" s="92">
        <v>33.480000000000004</v>
      </c>
      <c r="L52" s="92">
        <v>102</v>
      </c>
      <c r="M52" s="92">
        <v>87</v>
      </c>
      <c r="N52" s="92">
        <v>107</v>
      </c>
      <c r="O52" s="92">
        <v>63</v>
      </c>
      <c r="P52" s="92">
        <v>77</v>
      </c>
      <c r="Q52" s="92">
        <v>76</v>
      </c>
      <c r="R52" s="92">
        <v>93</v>
      </c>
      <c r="S52" s="92">
        <v>75</v>
      </c>
      <c r="T52" s="92">
        <v>109</v>
      </c>
      <c r="U52" s="92">
        <v>94</v>
      </c>
      <c r="V52" s="92">
        <v>146</v>
      </c>
      <c r="W52" s="92">
        <v>100</v>
      </c>
      <c r="X52" s="92">
        <v>72</v>
      </c>
      <c r="Y52" s="92">
        <v>64</v>
      </c>
      <c r="Z52" s="92">
        <v>102</v>
      </c>
      <c r="AA52" s="92">
        <v>49</v>
      </c>
      <c r="AB52" s="92">
        <v>20</v>
      </c>
      <c r="AC52" s="92">
        <v>24</v>
      </c>
      <c r="AD52" s="92">
        <v>35</v>
      </c>
      <c r="AE52" s="92">
        <v>23</v>
      </c>
      <c r="AF52" s="92">
        <v>19</v>
      </c>
      <c r="AG52" s="92">
        <v>23</v>
      </c>
      <c r="AH52" s="92">
        <v>24</v>
      </c>
      <c r="AI52" s="92">
        <v>21</v>
      </c>
      <c r="AJ52" s="92">
        <v>21</v>
      </c>
      <c r="AK52" s="92">
        <v>31</v>
      </c>
      <c r="AL52" s="92">
        <v>28</v>
      </c>
      <c r="AM52" s="92">
        <v>27</v>
      </c>
      <c r="AN52" s="92">
        <v>14</v>
      </c>
      <c r="AO52" s="92">
        <v>18</v>
      </c>
      <c r="AP52" s="92">
        <v>21</v>
      </c>
      <c r="AQ52" s="92">
        <v>10</v>
      </c>
      <c r="AR52" s="92">
        <v>21</v>
      </c>
      <c r="AS52" s="92">
        <v>21</v>
      </c>
      <c r="AT52" s="92">
        <v>24</v>
      </c>
      <c r="AU52" s="92">
        <v>11</v>
      </c>
      <c r="AV52" s="92">
        <v>18</v>
      </c>
      <c r="AW52" s="92">
        <v>10</v>
      </c>
      <c r="AX52" s="92">
        <v>22</v>
      </c>
      <c r="AY52" s="92">
        <v>26</v>
      </c>
      <c r="AZ52" s="92">
        <v>18</v>
      </c>
      <c r="BA52" s="92">
        <v>20</v>
      </c>
      <c r="BB52" s="92">
        <v>31</v>
      </c>
      <c r="BC52" s="92">
        <v>24</v>
      </c>
      <c r="BD52" s="92">
        <v>20</v>
      </c>
      <c r="BE52" s="92">
        <v>11</v>
      </c>
      <c r="BF52" s="92">
        <v>28</v>
      </c>
      <c r="BG52" s="92">
        <v>16</v>
      </c>
      <c r="BH52" s="92">
        <v>35</v>
      </c>
      <c r="BI52" s="92">
        <v>20</v>
      </c>
      <c r="BJ52" s="92">
        <v>28</v>
      </c>
      <c r="BK52" s="92">
        <v>26</v>
      </c>
      <c r="BL52" s="92">
        <v>24</v>
      </c>
      <c r="BM52" s="92">
        <v>24</v>
      </c>
      <c r="BN52" s="92">
        <v>26</v>
      </c>
      <c r="BO52" s="92">
        <v>20</v>
      </c>
      <c r="BP52" s="92">
        <v>43</v>
      </c>
      <c r="BQ52" s="92">
        <v>22</v>
      </c>
      <c r="BR52" s="92">
        <v>47</v>
      </c>
      <c r="BS52" s="92">
        <v>34</v>
      </c>
      <c r="BT52" s="92">
        <v>23</v>
      </c>
      <c r="BU52" s="92">
        <v>25</v>
      </c>
      <c r="BV52" s="92">
        <v>35</v>
      </c>
      <c r="BW52" s="92">
        <v>17</v>
      </c>
      <c r="BX52" s="92">
        <v>26</v>
      </c>
      <c r="BY52" s="92">
        <v>22</v>
      </c>
      <c r="BZ52" s="92">
        <v>20</v>
      </c>
      <c r="CA52" s="92">
        <v>3</v>
      </c>
      <c r="CB52" s="92">
        <v>16</v>
      </c>
      <c r="CC52" s="92">
        <v>23</v>
      </c>
      <c r="CD52" s="92">
        <v>21</v>
      </c>
      <c r="CE52" s="92">
        <v>8</v>
      </c>
      <c r="CF52" s="92">
        <v>27</v>
      </c>
      <c r="CG52" s="92">
        <v>21</v>
      </c>
      <c r="CH52" s="92">
        <v>39</v>
      </c>
      <c r="CI52" s="92">
        <v>15</v>
      </c>
      <c r="CJ52" s="92">
        <v>15</v>
      </c>
      <c r="CK52" s="92">
        <v>10</v>
      </c>
      <c r="CL52" s="92">
        <v>18</v>
      </c>
      <c r="CM52" s="92">
        <v>24</v>
      </c>
      <c r="CN52" s="92">
        <v>4.29</v>
      </c>
    </row>
    <row r="53" spans="1:92" x14ac:dyDescent="0.2">
      <c r="A53" s="59" t="s">
        <v>18</v>
      </c>
      <c r="B53" s="92" t="s">
        <v>20</v>
      </c>
      <c r="C53" s="92">
        <v>300</v>
      </c>
      <c r="D53" s="92">
        <v>31.07</v>
      </c>
      <c r="E53" s="92">
        <v>0</v>
      </c>
      <c r="F53" s="92">
        <v>0</v>
      </c>
      <c r="G53" s="92">
        <v>25</v>
      </c>
      <c r="H53" s="92">
        <v>7.2</v>
      </c>
      <c r="I53" s="92">
        <v>6</v>
      </c>
      <c r="J53" s="92">
        <v>1417</v>
      </c>
      <c r="K53" s="92">
        <v>33.480000000000004</v>
      </c>
      <c r="L53" s="92">
        <v>102</v>
      </c>
      <c r="M53" s="92">
        <v>87</v>
      </c>
      <c r="N53" s="92">
        <v>107</v>
      </c>
      <c r="O53" s="92">
        <v>63</v>
      </c>
      <c r="P53" s="92">
        <v>77</v>
      </c>
      <c r="Q53" s="92">
        <v>76</v>
      </c>
      <c r="R53" s="92">
        <v>93</v>
      </c>
      <c r="S53" s="92">
        <v>75</v>
      </c>
      <c r="T53" s="92">
        <v>109</v>
      </c>
      <c r="U53" s="92">
        <v>94</v>
      </c>
      <c r="V53" s="92">
        <v>146</v>
      </c>
      <c r="W53" s="92">
        <v>100</v>
      </c>
      <c r="X53" s="92">
        <v>72</v>
      </c>
      <c r="Y53" s="92">
        <v>64</v>
      </c>
      <c r="Z53" s="92">
        <v>102</v>
      </c>
      <c r="AA53" s="92">
        <v>49</v>
      </c>
      <c r="AB53" s="92">
        <v>20</v>
      </c>
      <c r="AC53" s="92">
        <v>24</v>
      </c>
      <c r="AD53" s="92">
        <v>35</v>
      </c>
      <c r="AE53" s="92">
        <v>23</v>
      </c>
      <c r="AF53" s="92">
        <v>19</v>
      </c>
      <c r="AG53" s="92">
        <v>23</v>
      </c>
      <c r="AH53" s="92">
        <v>24</v>
      </c>
      <c r="AI53" s="92">
        <v>21</v>
      </c>
      <c r="AJ53" s="92">
        <v>21</v>
      </c>
      <c r="AK53" s="92">
        <v>31</v>
      </c>
      <c r="AL53" s="92">
        <v>28</v>
      </c>
      <c r="AM53" s="92">
        <v>27</v>
      </c>
      <c r="AN53" s="92">
        <v>14</v>
      </c>
      <c r="AO53" s="92">
        <v>18</v>
      </c>
      <c r="AP53" s="92">
        <v>21</v>
      </c>
      <c r="AQ53" s="92">
        <v>10</v>
      </c>
      <c r="AR53" s="92">
        <v>21</v>
      </c>
      <c r="AS53" s="92">
        <v>21</v>
      </c>
      <c r="AT53" s="92">
        <v>24</v>
      </c>
      <c r="AU53" s="92">
        <v>11</v>
      </c>
      <c r="AV53" s="92">
        <v>18</v>
      </c>
      <c r="AW53" s="92">
        <v>10</v>
      </c>
      <c r="AX53" s="92">
        <v>22</v>
      </c>
      <c r="AY53" s="92">
        <v>26</v>
      </c>
      <c r="AZ53" s="92">
        <v>18</v>
      </c>
      <c r="BA53" s="92">
        <v>20</v>
      </c>
      <c r="BB53" s="92">
        <v>31</v>
      </c>
      <c r="BC53" s="92">
        <v>24</v>
      </c>
      <c r="BD53" s="92">
        <v>20</v>
      </c>
      <c r="BE53" s="92">
        <v>11</v>
      </c>
      <c r="BF53" s="92">
        <v>28</v>
      </c>
      <c r="BG53" s="92">
        <v>16</v>
      </c>
      <c r="BH53" s="92">
        <v>35</v>
      </c>
      <c r="BI53" s="92">
        <v>20</v>
      </c>
      <c r="BJ53" s="92">
        <v>28</v>
      </c>
      <c r="BK53" s="92">
        <v>26</v>
      </c>
      <c r="BL53" s="92">
        <v>24</v>
      </c>
      <c r="BM53" s="92">
        <v>24</v>
      </c>
      <c r="BN53" s="92">
        <v>26</v>
      </c>
      <c r="BO53" s="92">
        <v>20</v>
      </c>
      <c r="BP53" s="92">
        <v>43</v>
      </c>
      <c r="BQ53" s="92">
        <v>22</v>
      </c>
      <c r="BR53" s="92">
        <v>47</v>
      </c>
      <c r="BS53" s="92">
        <v>34</v>
      </c>
      <c r="BT53" s="92">
        <v>23</v>
      </c>
      <c r="BU53" s="92">
        <v>25</v>
      </c>
      <c r="BV53" s="92">
        <v>35</v>
      </c>
      <c r="BW53" s="92">
        <v>17</v>
      </c>
      <c r="BX53" s="92">
        <v>26</v>
      </c>
      <c r="BY53" s="92">
        <v>22</v>
      </c>
      <c r="BZ53" s="92">
        <v>20</v>
      </c>
      <c r="CA53" s="92">
        <v>3</v>
      </c>
      <c r="CB53" s="92">
        <v>16</v>
      </c>
      <c r="CC53" s="92">
        <v>23</v>
      </c>
      <c r="CD53" s="92">
        <v>21</v>
      </c>
      <c r="CE53" s="92">
        <v>8</v>
      </c>
      <c r="CF53" s="92">
        <v>27</v>
      </c>
      <c r="CG53" s="92">
        <v>21</v>
      </c>
      <c r="CH53" s="92">
        <v>39</v>
      </c>
      <c r="CI53" s="92">
        <v>15</v>
      </c>
      <c r="CJ53" s="92">
        <v>15</v>
      </c>
      <c r="CK53" s="92">
        <v>10</v>
      </c>
      <c r="CL53" s="92">
        <v>18</v>
      </c>
      <c r="CM53" s="92">
        <v>24</v>
      </c>
      <c r="CN53" s="92">
        <v>0.67</v>
      </c>
    </row>
    <row r="54" spans="1:92" x14ac:dyDescent="0.2">
      <c r="A54" s="92" t="s">
        <v>18</v>
      </c>
      <c r="B54" s="92" t="s">
        <v>20</v>
      </c>
      <c r="C54" s="92">
        <v>300</v>
      </c>
      <c r="D54" s="92">
        <v>47.82</v>
      </c>
      <c r="E54" s="92">
        <v>0</v>
      </c>
      <c r="F54" s="92">
        <v>0</v>
      </c>
      <c r="G54" s="92">
        <v>25</v>
      </c>
      <c r="H54" s="92">
        <v>7.2</v>
      </c>
      <c r="I54" s="92">
        <v>6</v>
      </c>
      <c r="J54" s="92">
        <v>1417</v>
      </c>
      <c r="K54" s="92">
        <v>33.480000000000004</v>
      </c>
      <c r="L54" s="92">
        <v>102</v>
      </c>
      <c r="M54" s="92">
        <v>87</v>
      </c>
      <c r="N54" s="92">
        <v>107</v>
      </c>
      <c r="O54" s="92">
        <v>63</v>
      </c>
      <c r="P54" s="92">
        <v>77</v>
      </c>
      <c r="Q54" s="92">
        <v>76</v>
      </c>
      <c r="R54" s="92">
        <v>93</v>
      </c>
      <c r="S54" s="92">
        <v>75</v>
      </c>
      <c r="T54" s="92">
        <v>109</v>
      </c>
      <c r="U54" s="92">
        <v>94</v>
      </c>
      <c r="V54" s="92">
        <v>146</v>
      </c>
      <c r="W54" s="92">
        <v>100</v>
      </c>
      <c r="X54" s="92">
        <v>72</v>
      </c>
      <c r="Y54" s="92">
        <v>64</v>
      </c>
      <c r="Z54" s="92">
        <v>102</v>
      </c>
      <c r="AA54" s="92">
        <v>49</v>
      </c>
      <c r="AB54" s="92">
        <v>20</v>
      </c>
      <c r="AC54" s="92">
        <v>24</v>
      </c>
      <c r="AD54" s="92">
        <v>35</v>
      </c>
      <c r="AE54" s="92">
        <v>23</v>
      </c>
      <c r="AF54" s="92">
        <v>19</v>
      </c>
      <c r="AG54" s="92">
        <v>23</v>
      </c>
      <c r="AH54" s="92">
        <v>24</v>
      </c>
      <c r="AI54" s="92">
        <v>21</v>
      </c>
      <c r="AJ54" s="92">
        <v>21</v>
      </c>
      <c r="AK54" s="92">
        <v>31</v>
      </c>
      <c r="AL54" s="92">
        <v>28</v>
      </c>
      <c r="AM54" s="92">
        <v>27</v>
      </c>
      <c r="AN54" s="92">
        <v>14</v>
      </c>
      <c r="AO54" s="92">
        <v>18</v>
      </c>
      <c r="AP54" s="92">
        <v>21</v>
      </c>
      <c r="AQ54" s="92">
        <v>10</v>
      </c>
      <c r="AR54" s="92">
        <v>21</v>
      </c>
      <c r="AS54" s="92">
        <v>21</v>
      </c>
      <c r="AT54" s="92">
        <v>24</v>
      </c>
      <c r="AU54" s="92">
        <v>11</v>
      </c>
      <c r="AV54" s="92">
        <v>18</v>
      </c>
      <c r="AW54" s="92">
        <v>10</v>
      </c>
      <c r="AX54" s="92">
        <v>22</v>
      </c>
      <c r="AY54" s="92">
        <v>26</v>
      </c>
      <c r="AZ54" s="92">
        <v>18</v>
      </c>
      <c r="BA54" s="92">
        <v>20</v>
      </c>
      <c r="BB54" s="92">
        <v>31</v>
      </c>
      <c r="BC54" s="92">
        <v>24</v>
      </c>
      <c r="BD54" s="92">
        <v>20</v>
      </c>
      <c r="BE54" s="92">
        <v>11</v>
      </c>
      <c r="BF54" s="92">
        <v>28</v>
      </c>
      <c r="BG54" s="92">
        <v>16</v>
      </c>
      <c r="BH54" s="92">
        <v>35</v>
      </c>
      <c r="BI54" s="92">
        <v>20</v>
      </c>
      <c r="BJ54" s="92">
        <v>28</v>
      </c>
      <c r="BK54" s="92">
        <v>26</v>
      </c>
      <c r="BL54" s="92">
        <v>24</v>
      </c>
      <c r="BM54" s="92">
        <v>24</v>
      </c>
      <c r="BN54" s="92">
        <v>26</v>
      </c>
      <c r="BO54" s="92">
        <v>20</v>
      </c>
      <c r="BP54" s="92">
        <v>43</v>
      </c>
      <c r="BQ54" s="92">
        <v>22</v>
      </c>
      <c r="BR54" s="92">
        <v>47</v>
      </c>
      <c r="BS54" s="92">
        <v>34</v>
      </c>
      <c r="BT54" s="92">
        <v>23</v>
      </c>
      <c r="BU54" s="92">
        <v>25</v>
      </c>
      <c r="BV54" s="92">
        <v>35</v>
      </c>
      <c r="BW54" s="92">
        <v>17</v>
      </c>
      <c r="BX54" s="92">
        <v>26</v>
      </c>
      <c r="BY54" s="92">
        <v>22</v>
      </c>
      <c r="BZ54" s="92">
        <v>20</v>
      </c>
      <c r="CA54" s="92">
        <v>3</v>
      </c>
      <c r="CB54" s="92">
        <v>16</v>
      </c>
      <c r="CC54" s="92">
        <v>23</v>
      </c>
      <c r="CD54" s="92">
        <v>21</v>
      </c>
      <c r="CE54" s="92">
        <v>8</v>
      </c>
      <c r="CF54" s="92">
        <v>27</v>
      </c>
      <c r="CG54" s="92">
        <v>21</v>
      </c>
      <c r="CH54" s="92">
        <v>39</v>
      </c>
      <c r="CI54" s="92">
        <v>15</v>
      </c>
      <c r="CJ54" s="92">
        <v>15</v>
      </c>
      <c r="CK54" s="92">
        <v>10</v>
      </c>
      <c r="CL54" s="92">
        <v>18</v>
      </c>
      <c r="CM54" s="92">
        <v>24</v>
      </c>
      <c r="CN54" s="92">
        <v>1.71</v>
      </c>
    </row>
    <row r="55" spans="1:92" x14ac:dyDescent="0.2">
      <c r="A55" s="92" t="s">
        <v>18</v>
      </c>
      <c r="B55" s="92" t="s">
        <v>20</v>
      </c>
      <c r="C55" s="92">
        <v>300</v>
      </c>
      <c r="D55" s="92">
        <v>70.37</v>
      </c>
      <c r="E55" s="92">
        <v>0</v>
      </c>
      <c r="F55" s="92">
        <v>0</v>
      </c>
      <c r="G55" s="92">
        <v>25</v>
      </c>
      <c r="H55" s="92">
        <v>7.2</v>
      </c>
      <c r="I55" s="92">
        <v>6</v>
      </c>
      <c r="J55" s="92">
        <v>1417</v>
      </c>
      <c r="K55" s="92">
        <v>33.480000000000004</v>
      </c>
      <c r="L55" s="92">
        <v>102</v>
      </c>
      <c r="M55" s="92">
        <v>87</v>
      </c>
      <c r="N55" s="92">
        <v>107</v>
      </c>
      <c r="O55" s="92">
        <v>63</v>
      </c>
      <c r="P55" s="92">
        <v>77</v>
      </c>
      <c r="Q55" s="92">
        <v>76</v>
      </c>
      <c r="R55" s="92">
        <v>93</v>
      </c>
      <c r="S55" s="92">
        <v>75</v>
      </c>
      <c r="T55" s="92">
        <v>109</v>
      </c>
      <c r="U55" s="92">
        <v>94</v>
      </c>
      <c r="V55" s="92">
        <v>146</v>
      </c>
      <c r="W55" s="92">
        <v>100</v>
      </c>
      <c r="X55" s="92">
        <v>72</v>
      </c>
      <c r="Y55" s="92">
        <v>64</v>
      </c>
      <c r="Z55" s="92">
        <v>102</v>
      </c>
      <c r="AA55" s="92">
        <v>49</v>
      </c>
      <c r="AB55" s="92">
        <v>20</v>
      </c>
      <c r="AC55" s="92">
        <v>24</v>
      </c>
      <c r="AD55" s="92">
        <v>35</v>
      </c>
      <c r="AE55" s="92">
        <v>23</v>
      </c>
      <c r="AF55" s="92">
        <v>19</v>
      </c>
      <c r="AG55" s="92">
        <v>23</v>
      </c>
      <c r="AH55" s="92">
        <v>24</v>
      </c>
      <c r="AI55" s="92">
        <v>21</v>
      </c>
      <c r="AJ55" s="92">
        <v>21</v>
      </c>
      <c r="AK55" s="92">
        <v>31</v>
      </c>
      <c r="AL55" s="92">
        <v>28</v>
      </c>
      <c r="AM55" s="92">
        <v>27</v>
      </c>
      <c r="AN55" s="92">
        <v>14</v>
      </c>
      <c r="AO55" s="92">
        <v>18</v>
      </c>
      <c r="AP55" s="92">
        <v>21</v>
      </c>
      <c r="AQ55" s="92">
        <v>10</v>
      </c>
      <c r="AR55" s="92">
        <v>21</v>
      </c>
      <c r="AS55" s="92">
        <v>21</v>
      </c>
      <c r="AT55" s="92">
        <v>24</v>
      </c>
      <c r="AU55" s="92">
        <v>11</v>
      </c>
      <c r="AV55" s="92">
        <v>18</v>
      </c>
      <c r="AW55" s="92">
        <v>10</v>
      </c>
      <c r="AX55" s="92">
        <v>22</v>
      </c>
      <c r="AY55" s="92">
        <v>26</v>
      </c>
      <c r="AZ55" s="92">
        <v>18</v>
      </c>
      <c r="BA55" s="92">
        <v>20</v>
      </c>
      <c r="BB55" s="92">
        <v>31</v>
      </c>
      <c r="BC55" s="92">
        <v>24</v>
      </c>
      <c r="BD55" s="92">
        <v>20</v>
      </c>
      <c r="BE55" s="92">
        <v>11</v>
      </c>
      <c r="BF55" s="92">
        <v>28</v>
      </c>
      <c r="BG55" s="92">
        <v>16</v>
      </c>
      <c r="BH55" s="92">
        <v>35</v>
      </c>
      <c r="BI55" s="92">
        <v>20</v>
      </c>
      <c r="BJ55" s="92">
        <v>28</v>
      </c>
      <c r="BK55" s="92">
        <v>26</v>
      </c>
      <c r="BL55" s="92">
        <v>24</v>
      </c>
      <c r="BM55" s="92">
        <v>24</v>
      </c>
      <c r="BN55" s="92">
        <v>26</v>
      </c>
      <c r="BO55" s="92">
        <v>20</v>
      </c>
      <c r="BP55" s="92">
        <v>43</v>
      </c>
      <c r="BQ55" s="92">
        <v>22</v>
      </c>
      <c r="BR55" s="92">
        <v>47</v>
      </c>
      <c r="BS55" s="92">
        <v>34</v>
      </c>
      <c r="BT55" s="92">
        <v>23</v>
      </c>
      <c r="BU55" s="92">
        <v>25</v>
      </c>
      <c r="BV55" s="92">
        <v>35</v>
      </c>
      <c r="BW55" s="92">
        <v>17</v>
      </c>
      <c r="BX55" s="92">
        <v>26</v>
      </c>
      <c r="BY55" s="92">
        <v>22</v>
      </c>
      <c r="BZ55" s="92">
        <v>20</v>
      </c>
      <c r="CA55" s="92">
        <v>3</v>
      </c>
      <c r="CB55" s="92">
        <v>16</v>
      </c>
      <c r="CC55" s="92">
        <v>23</v>
      </c>
      <c r="CD55" s="92">
        <v>21</v>
      </c>
      <c r="CE55" s="92">
        <v>8</v>
      </c>
      <c r="CF55" s="92">
        <v>27</v>
      </c>
      <c r="CG55" s="92">
        <v>21</v>
      </c>
      <c r="CH55" s="92">
        <v>39</v>
      </c>
      <c r="CI55" s="92">
        <v>15</v>
      </c>
      <c r="CJ55" s="92">
        <v>15</v>
      </c>
      <c r="CK55" s="92">
        <v>10</v>
      </c>
      <c r="CL55" s="92">
        <v>18</v>
      </c>
      <c r="CM55" s="92">
        <v>24</v>
      </c>
      <c r="CN55" s="92">
        <v>3.05</v>
      </c>
    </row>
    <row r="56" spans="1:92" x14ac:dyDescent="0.2">
      <c r="A56" s="92" t="s">
        <v>18</v>
      </c>
      <c r="B56" s="92" t="s">
        <v>21</v>
      </c>
      <c r="C56" s="92">
        <v>222</v>
      </c>
      <c r="D56" s="92">
        <v>3.1</v>
      </c>
      <c r="E56" s="92">
        <v>0</v>
      </c>
      <c r="F56" s="92">
        <v>0</v>
      </c>
      <c r="G56" s="92">
        <v>25</v>
      </c>
      <c r="H56" s="92">
        <v>7.2</v>
      </c>
      <c r="I56" s="92">
        <v>5</v>
      </c>
      <c r="J56" s="92">
        <v>1526</v>
      </c>
      <c r="K56" s="92">
        <v>33.909999999999997</v>
      </c>
      <c r="L56" s="92">
        <v>107</v>
      </c>
      <c r="M56" s="92">
        <v>95</v>
      </c>
      <c r="N56" s="92">
        <v>112</v>
      </c>
      <c r="O56" s="92">
        <v>68</v>
      </c>
      <c r="P56" s="92">
        <v>83</v>
      </c>
      <c r="Q56" s="92">
        <v>80</v>
      </c>
      <c r="R56" s="92">
        <v>99</v>
      </c>
      <c r="S56" s="92">
        <v>81</v>
      </c>
      <c r="T56" s="92">
        <v>115</v>
      </c>
      <c r="U56" s="92">
        <v>99</v>
      </c>
      <c r="V56" s="92">
        <v>159</v>
      </c>
      <c r="W56" s="92">
        <v>107</v>
      </c>
      <c r="X56" s="92">
        <v>76</v>
      </c>
      <c r="Y56" s="92">
        <v>70</v>
      </c>
      <c r="Z56" s="92">
        <v>110</v>
      </c>
      <c r="AA56" s="92">
        <v>54</v>
      </c>
      <c r="AB56" s="92">
        <v>20</v>
      </c>
      <c r="AC56" s="92">
        <v>28</v>
      </c>
      <c r="AD56" s="92">
        <v>35</v>
      </c>
      <c r="AE56" s="92">
        <v>23</v>
      </c>
      <c r="AF56" s="92">
        <v>22</v>
      </c>
      <c r="AG56" s="92">
        <v>25</v>
      </c>
      <c r="AH56" s="92">
        <v>26</v>
      </c>
      <c r="AI56" s="92">
        <v>22</v>
      </c>
      <c r="AJ56" s="92">
        <v>22</v>
      </c>
      <c r="AK56" s="92">
        <v>29</v>
      </c>
      <c r="AL56" s="92">
        <v>31</v>
      </c>
      <c r="AM56" s="92">
        <v>30</v>
      </c>
      <c r="AN56" s="92">
        <v>14</v>
      </c>
      <c r="AO56" s="92">
        <v>20</v>
      </c>
      <c r="AP56" s="92">
        <v>22</v>
      </c>
      <c r="AQ56" s="92">
        <v>12</v>
      </c>
      <c r="AR56" s="92">
        <v>22</v>
      </c>
      <c r="AS56" s="92">
        <v>24</v>
      </c>
      <c r="AT56" s="92">
        <v>25</v>
      </c>
      <c r="AU56" s="92">
        <v>12</v>
      </c>
      <c r="AV56" s="92">
        <v>18</v>
      </c>
      <c r="AW56" s="92">
        <v>10</v>
      </c>
      <c r="AX56" s="92">
        <v>23</v>
      </c>
      <c r="AY56" s="92">
        <v>29</v>
      </c>
      <c r="AZ56" s="92">
        <v>18</v>
      </c>
      <c r="BA56" s="92">
        <v>21</v>
      </c>
      <c r="BB56" s="92">
        <v>34</v>
      </c>
      <c r="BC56" s="92">
        <v>26</v>
      </c>
      <c r="BD56" s="92">
        <v>20</v>
      </c>
      <c r="BE56" s="92">
        <v>13</v>
      </c>
      <c r="BF56" s="92">
        <v>32</v>
      </c>
      <c r="BG56" s="92">
        <v>16</v>
      </c>
      <c r="BH56" s="92">
        <v>37</v>
      </c>
      <c r="BI56" s="92">
        <v>21</v>
      </c>
      <c r="BJ56" s="92">
        <v>28</v>
      </c>
      <c r="BK56" s="92">
        <v>29</v>
      </c>
      <c r="BL56" s="92">
        <v>24</v>
      </c>
      <c r="BM56" s="92">
        <v>24</v>
      </c>
      <c r="BN56" s="92">
        <v>28</v>
      </c>
      <c r="BO56" s="92">
        <v>22</v>
      </c>
      <c r="BP56" s="92">
        <v>44</v>
      </c>
      <c r="BQ56" s="92">
        <v>28</v>
      </c>
      <c r="BR56" s="92">
        <v>51</v>
      </c>
      <c r="BS56" s="92">
        <v>36</v>
      </c>
      <c r="BT56" s="92">
        <v>25</v>
      </c>
      <c r="BU56" s="92">
        <v>26</v>
      </c>
      <c r="BV56" s="92">
        <v>36</v>
      </c>
      <c r="BW56" s="92">
        <v>19</v>
      </c>
      <c r="BX56" s="92">
        <v>28</v>
      </c>
      <c r="BY56" s="92">
        <v>22</v>
      </c>
      <c r="BZ56" s="92">
        <v>23</v>
      </c>
      <c r="CA56" s="92">
        <v>3</v>
      </c>
      <c r="CB56" s="92">
        <v>19</v>
      </c>
      <c r="CC56" s="92">
        <v>23</v>
      </c>
      <c r="CD56" s="92">
        <v>22</v>
      </c>
      <c r="CE56" s="92">
        <v>8</v>
      </c>
      <c r="CF56" s="92">
        <v>31</v>
      </c>
      <c r="CG56" s="92">
        <v>21</v>
      </c>
      <c r="CH56" s="92">
        <v>43</v>
      </c>
      <c r="CI56" s="92">
        <v>15</v>
      </c>
      <c r="CJ56" s="92">
        <v>16</v>
      </c>
      <c r="CK56" s="92">
        <v>11</v>
      </c>
      <c r="CL56" s="92">
        <v>19</v>
      </c>
      <c r="CM56" s="92">
        <v>28</v>
      </c>
      <c r="CN56" s="92">
        <v>1</v>
      </c>
    </row>
    <row r="57" spans="1:92" x14ac:dyDescent="0.2">
      <c r="A57" s="92" t="s">
        <v>18</v>
      </c>
      <c r="B57" s="92" t="s">
        <v>21</v>
      </c>
      <c r="C57" s="92">
        <v>222</v>
      </c>
      <c r="D57" s="92">
        <v>4.8</v>
      </c>
      <c r="E57" s="92">
        <v>0</v>
      </c>
      <c r="F57" s="92">
        <v>0</v>
      </c>
      <c r="G57" s="92">
        <v>25</v>
      </c>
      <c r="H57" s="92">
        <v>7.2</v>
      </c>
      <c r="I57" s="92">
        <v>5</v>
      </c>
      <c r="J57" s="92">
        <v>1526</v>
      </c>
      <c r="K57" s="92">
        <v>33.909999999999997</v>
      </c>
      <c r="L57" s="92">
        <v>107</v>
      </c>
      <c r="M57" s="92">
        <v>95</v>
      </c>
      <c r="N57" s="92">
        <v>112</v>
      </c>
      <c r="O57" s="92">
        <v>68</v>
      </c>
      <c r="P57" s="92">
        <v>83</v>
      </c>
      <c r="Q57" s="92">
        <v>80</v>
      </c>
      <c r="R57" s="92">
        <v>99</v>
      </c>
      <c r="S57" s="92">
        <v>81</v>
      </c>
      <c r="T57" s="92">
        <v>115</v>
      </c>
      <c r="U57" s="92">
        <v>99</v>
      </c>
      <c r="V57" s="92">
        <v>159</v>
      </c>
      <c r="W57" s="92">
        <v>107</v>
      </c>
      <c r="X57" s="92">
        <v>76</v>
      </c>
      <c r="Y57" s="92">
        <v>70</v>
      </c>
      <c r="Z57" s="92">
        <v>110</v>
      </c>
      <c r="AA57" s="92">
        <v>54</v>
      </c>
      <c r="AB57" s="92">
        <v>20</v>
      </c>
      <c r="AC57" s="92">
        <v>28</v>
      </c>
      <c r="AD57" s="92">
        <v>35</v>
      </c>
      <c r="AE57" s="92">
        <v>23</v>
      </c>
      <c r="AF57" s="92">
        <v>22</v>
      </c>
      <c r="AG57" s="92">
        <v>25</v>
      </c>
      <c r="AH57" s="92">
        <v>26</v>
      </c>
      <c r="AI57" s="92">
        <v>22</v>
      </c>
      <c r="AJ57" s="92">
        <v>22</v>
      </c>
      <c r="AK57" s="92">
        <v>29</v>
      </c>
      <c r="AL57" s="92">
        <v>31</v>
      </c>
      <c r="AM57" s="92">
        <v>30</v>
      </c>
      <c r="AN57" s="92">
        <v>14</v>
      </c>
      <c r="AO57" s="92">
        <v>20</v>
      </c>
      <c r="AP57" s="92">
        <v>22</v>
      </c>
      <c r="AQ57" s="92">
        <v>12</v>
      </c>
      <c r="AR57" s="92">
        <v>22</v>
      </c>
      <c r="AS57" s="92">
        <v>24</v>
      </c>
      <c r="AT57" s="92">
        <v>25</v>
      </c>
      <c r="AU57" s="92">
        <v>12</v>
      </c>
      <c r="AV57" s="92">
        <v>18</v>
      </c>
      <c r="AW57" s="92">
        <v>10</v>
      </c>
      <c r="AX57" s="92">
        <v>23</v>
      </c>
      <c r="AY57" s="92">
        <v>29</v>
      </c>
      <c r="AZ57" s="92">
        <v>18</v>
      </c>
      <c r="BA57" s="92">
        <v>21</v>
      </c>
      <c r="BB57" s="92">
        <v>34</v>
      </c>
      <c r="BC57" s="92">
        <v>26</v>
      </c>
      <c r="BD57" s="92">
        <v>20</v>
      </c>
      <c r="BE57" s="92">
        <v>13</v>
      </c>
      <c r="BF57" s="92">
        <v>32</v>
      </c>
      <c r="BG57" s="92">
        <v>16</v>
      </c>
      <c r="BH57" s="92">
        <v>37</v>
      </c>
      <c r="BI57" s="92">
        <v>21</v>
      </c>
      <c r="BJ57" s="92">
        <v>28</v>
      </c>
      <c r="BK57" s="92">
        <v>29</v>
      </c>
      <c r="BL57" s="92">
        <v>24</v>
      </c>
      <c r="BM57" s="92">
        <v>24</v>
      </c>
      <c r="BN57" s="92">
        <v>28</v>
      </c>
      <c r="BO57" s="92">
        <v>22</v>
      </c>
      <c r="BP57" s="92">
        <v>44</v>
      </c>
      <c r="BQ57" s="92">
        <v>28</v>
      </c>
      <c r="BR57" s="92">
        <v>51</v>
      </c>
      <c r="BS57" s="92">
        <v>36</v>
      </c>
      <c r="BT57" s="92">
        <v>25</v>
      </c>
      <c r="BU57" s="92">
        <v>26</v>
      </c>
      <c r="BV57" s="92">
        <v>36</v>
      </c>
      <c r="BW57" s="92">
        <v>19</v>
      </c>
      <c r="BX57" s="92">
        <v>28</v>
      </c>
      <c r="BY57" s="92">
        <v>22</v>
      </c>
      <c r="BZ57" s="92">
        <v>23</v>
      </c>
      <c r="CA57" s="92">
        <v>3</v>
      </c>
      <c r="CB57" s="92">
        <v>19</v>
      </c>
      <c r="CC57" s="92">
        <v>23</v>
      </c>
      <c r="CD57" s="92">
        <v>22</v>
      </c>
      <c r="CE57" s="92">
        <v>8</v>
      </c>
      <c r="CF57" s="92">
        <v>31</v>
      </c>
      <c r="CG57" s="92">
        <v>21</v>
      </c>
      <c r="CH57" s="92">
        <v>43</v>
      </c>
      <c r="CI57" s="92">
        <v>15</v>
      </c>
      <c r="CJ57" s="92">
        <v>16</v>
      </c>
      <c r="CK57" s="92">
        <v>11</v>
      </c>
      <c r="CL57" s="92">
        <v>19</v>
      </c>
      <c r="CM57" s="92">
        <v>28</v>
      </c>
      <c r="CN57" s="92">
        <v>2</v>
      </c>
    </row>
    <row r="58" spans="1:92" x14ac:dyDescent="0.2">
      <c r="A58" s="92" t="s">
        <v>18</v>
      </c>
      <c r="B58" s="92" t="s">
        <v>21</v>
      </c>
      <c r="C58" s="92">
        <v>222</v>
      </c>
      <c r="D58" s="92">
        <v>5.9</v>
      </c>
      <c r="E58" s="92">
        <v>0</v>
      </c>
      <c r="F58" s="92">
        <v>0</v>
      </c>
      <c r="G58" s="92">
        <v>25</v>
      </c>
      <c r="H58" s="92">
        <v>7.2</v>
      </c>
      <c r="I58" s="92">
        <v>5</v>
      </c>
      <c r="J58" s="92">
        <v>1526</v>
      </c>
      <c r="K58" s="92">
        <v>33.909999999999997</v>
      </c>
      <c r="L58" s="92">
        <v>107</v>
      </c>
      <c r="M58" s="92">
        <v>95</v>
      </c>
      <c r="N58" s="92">
        <v>112</v>
      </c>
      <c r="O58" s="92">
        <v>68</v>
      </c>
      <c r="P58" s="92">
        <v>83</v>
      </c>
      <c r="Q58" s="92">
        <v>80</v>
      </c>
      <c r="R58" s="92">
        <v>99</v>
      </c>
      <c r="S58" s="92">
        <v>81</v>
      </c>
      <c r="T58" s="92">
        <v>115</v>
      </c>
      <c r="U58" s="92">
        <v>99</v>
      </c>
      <c r="V58" s="92">
        <v>159</v>
      </c>
      <c r="W58" s="92">
        <v>107</v>
      </c>
      <c r="X58" s="92">
        <v>76</v>
      </c>
      <c r="Y58" s="92">
        <v>70</v>
      </c>
      <c r="Z58" s="92">
        <v>110</v>
      </c>
      <c r="AA58" s="92">
        <v>54</v>
      </c>
      <c r="AB58" s="92">
        <v>20</v>
      </c>
      <c r="AC58" s="92">
        <v>28</v>
      </c>
      <c r="AD58" s="92">
        <v>35</v>
      </c>
      <c r="AE58" s="92">
        <v>23</v>
      </c>
      <c r="AF58" s="92">
        <v>22</v>
      </c>
      <c r="AG58" s="92">
        <v>25</v>
      </c>
      <c r="AH58" s="92">
        <v>26</v>
      </c>
      <c r="AI58" s="92">
        <v>22</v>
      </c>
      <c r="AJ58" s="92">
        <v>22</v>
      </c>
      <c r="AK58" s="92">
        <v>29</v>
      </c>
      <c r="AL58" s="92">
        <v>31</v>
      </c>
      <c r="AM58" s="92">
        <v>30</v>
      </c>
      <c r="AN58" s="92">
        <v>14</v>
      </c>
      <c r="AO58" s="92">
        <v>20</v>
      </c>
      <c r="AP58" s="92">
        <v>22</v>
      </c>
      <c r="AQ58" s="92">
        <v>12</v>
      </c>
      <c r="AR58" s="92">
        <v>22</v>
      </c>
      <c r="AS58" s="92">
        <v>24</v>
      </c>
      <c r="AT58" s="92">
        <v>25</v>
      </c>
      <c r="AU58" s="92">
        <v>12</v>
      </c>
      <c r="AV58" s="92">
        <v>18</v>
      </c>
      <c r="AW58" s="92">
        <v>10</v>
      </c>
      <c r="AX58" s="92">
        <v>23</v>
      </c>
      <c r="AY58" s="92">
        <v>29</v>
      </c>
      <c r="AZ58" s="92">
        <v>18</v>
      </c>
      <c r="BA58" s="92">
        <v>21</v>
      </c>
      <c r="BB58" s="92">
        <v>34</v>
      </c>
      <c r="BC58" s="92">
        <v>26</v>
      </c>
      <c r="BD58" s="92">
        <v>20</v>
      </c>
      <c r="BE58" s="92">
        <v>13</v>
      </c>
      <c r="BF58" s="92">
        <v>32</v>
      </c>
      <c r="BG58" s="92">
        <v>16</v>
      </c>
      <c r="BH58" s="92">
        <v>37</v>
      </c>
      <c r="BI58" s="92">
        <v>21</v>
      </c>
      <c r="BJ58" s="92">
        <v>28</v>
      </c>
      <c r="BK58" s="92">
        <v>29</v>
      </c>
      <c r="BL58" s="92">
        <v>24</v>
      </c>
      <c r="BM58" s="92">
        <v>24</v>
      </c>
      <c r="BN58" s="92">
        <v>28</v>
      </c>
      <c r="BO58" s="92">
        <v>22</v>
      </c>
      <c r="BP58" s="92">
        <v>44</v>
      </c>
      <c r="BQ58" s="92">
        <v>28</v>
      </c>
      <c r="BR58" s="92">
        <v>51</v>
      </c>
      <c r="BS58" s="92">
        <v>36</v>
      </c>
      <c r="BT58" s="92">
        <v>25</v>
      </c>
      <c r="BU58" s="92">
        <v>26</v>
      </c>
      <c r="BV58" s="92">
        <v>36</v>
      </c>
      <c r="BW58" s="92">
        <v>19</v>
      </c>
      <c r="BX58" s="92">
        <v>28</v>
      </c>
      <c r="BY58" s="92">
        <v>22</v>
      </c>
      <c r="BZ58" s="92">
        <v>23</v>
      </c>
      <c r="CA58" s="92">
        <v>3</v>
      </c>
      <c r="CB58" s="92">
        <v>19</v>
      </c>
      <c r="CC58" s="92">
        <v>23</v>
      </c>
      <c r="CD58" s="92">
        <v>22</v>
      </c>
      <c r="CE58" s="92">
        <v>8</v>
      </c>
      <c r="CF58" s="92">
        <v>31</v>
      </c>
      <c r="CG58" s="92">
        <v>21</v>
      </c>
      <c r="CH58" s="92">
        <v>43</v>
      </c>
      <c r="CI58" s="92">
        <v>15</v>
      </c>
      <c r="CJ58" s="92">
        <v>16</v>
      </c>
      <c r="CK58" s="92">
        <v>11</v>
      </c>
      <c r="CL58" s="92">
        <v>19</v>
      </c>
      <c r="CM58" s="92">
        <v>28</v>
      </c>
      <c r="CN58" s="92">
        <v>3</v>
      </c>
    </row>
    <row r="59" spans="1:92" x14ac:dyDescent="0.2">
      <c r="A59" s="92" t="s">
        <v>18</v>
      </c>
      <c r="B59" s="92" t="s">
        <v>21</v>
      </c>
      <c r="C59" s="92">
        <v>222</v>
      </c>
      <c r="D59" s="92">
        <v>7.5</v>
      </c>
      <c r="E59" s="92">
        <v>0</v>
      </c>
      <c r="F59" s="92">
        <v>0</v>
      </c>
      <c r="G59" s="92">
        <v>25</v>
      </c>
      <c r="H59" s="92">
        <v>7.2</v>
      </c>
      <c r="I59" s="92">
        <v>5</v>
      </c>
      <c r="J59" s="92">
        <v>1526</v>
      </c>
      <c r="K59" s="92">
        <v>33.909999999999997</v>
      </c>
      <c r="L59" s="92">
        <v>107</v>
      </c>
      <c r="M59" s="92">
        <v>95</v>
      </c>
      <c r="N59" s="92">
        <v>112</v>
      </c>
      <c r="O59" s="92">
        <v>68</v>
      </c>
      <c r="P59" s="92">
        <v>83</v>
      </c>
      <c r="Q59" s="92">
        <v>80</v>
      </c>
      <c r="R59" s="92">
        <v>99</v>
      </c>
      <c r="S59" s="92">
        <v>81</v>
      </c>
      <c r="T59" s="92">
        <v>115</v>
      </c>
      <c r="U59" s="92">
        <v>99</v>
      </c>
      <c r="V59" s="92">
        <v>159</v>
      </c>
      <c r="W59" s="92">
        <v>107</v>
      </c>
      <c r="X59" s="92">
        <v>76</v>
      </c>
      <c r="Y59" s="92">
        <v>70</v>
      </c>
      <c r="Z59" s="92">
        <v>110</v>
      </c>
      <c r="AA59" s="92">
        <v>54</v>
      </c>
      <c r="AB59" s="92">
        <v>20</v>
      </c>
      <c r="AC59" s="92">
        <v>28</v>
      </c>
      <c r="AD59" s="92">
        <v>35</v>
      </c>
      <c r="AE59" s="92">
        <v>23</v>
      </c>
      <c r="AF59" s="92">
        <v>22</v>
      </c>
      <c r="AG59" s="92">
        <v>25</v>
      </c>
      <c r="AH59" s="92">
        <v>26</v>
      </c>
      <c r="AI59" s="92">
        <v>22</v>
      </c>
      <c r="AJ59" s="92">
        <v>22</v>
      </c>
      <c r="AK59" s="92">
        <v>29</v>
      </c>
      <c r="AL59" s="92">
        <v>31</v>
      </c>
      <c r="AM59" s="92">
        <v>30</v>
      </c>
      <c r="AN59" s="92">
        <v>14</v>
      </c>
      <c r="AO59" s="92">
        <v>20</v>
      </c>
      <c r="AP59" s="92">
        <v>22</v>
      </c>
      <c r="AQ59" s="92">
        <v>12</v>
      </c>
      <c r="AR59" s="92">
        <v>22</v>
      </c>
      <c r="AS59" s="92">
        <v>24</v>
      </c>
      <c r="AT59" s="92">
        <v>25</v>
      </c>
      <c r="AU59" s="92">
        <v>12</v>
      </c>
      <c r="AV59" s="92">
        <v>18</v>
      </c>
      <c r="AW59" s="92">
        <v>10</v>
      </c>
      <c r="AX59" s="92">
        <v>23</v>
      </c>
      <c r="AY59" s="92">
        <v>29</v>
      </c>
      <c r="AZ59" s="92">
        <v>18</v>
      </c>
      <c r="BA59" s="92">
        <v>21</v>
      </c>
      <c r="BB59" s="92">
        <v>34</v>
      </c>
      <c r="BC59" s="92">
        <v>26</v>
      </c>
      <c r="BD59" s="92">
        <v>20</v>
      </c>
      <c r="BE59" s="92">
        <v>13</v>
      </c>
      <c r="BF59" s="92">
        <v>32</v>
      </c>
      <c r="BG59" s="92">
        <v>16</v>
      </c>
      <c r="BH59" s="92">
        <v>37</v>
      </c>
      <c r="BI59" s="92">
        <v>21</v>
      </c>
      <c r="BJ59" s="92">
        <v>28</v>
      </c>
      <c r="BK59" s="92">
        <v>29</v>
      </c>
      <c r="BL59" s="92">
        <v>24</v>
      </c>
      <c r="BM59" s="92">
        <v>24</v>
      </c>
      <c r="BN59" s="92">
        <v>28</v>
      </c>
      <c r="BO59" s="92">
        <v>22</v>
      </c>
      <c r="BP59" s="92">
        <v>44</v>
      </c>
      <c r="BQ59" s="92">
        <v>28</v>
      </c>
      <c r="BR59" s="92">
        <v>51</v>
      </c>
      <c r="BS59" s="92">
        <v>36</v>
      </c>
      <c r="BT59" s="92">
        <v>25</v>
      </c>
      <c r="BU59" s="92">
        <v>26</v>
      </c>
      <c r="BV59" s="92">
        <v>36</v>
      </c>
      <c r="BW59" s="92">
        <v>19</v>
      </c>
      <c r="BX59" s="92">
        <v>28</v>
      </c>
      <c r="BY59" s="92">
        <v>22</v>
      </c>
      <c r="BZ59" s="92">
        <v>23</v>
      </c>
      <c r="CA59" s="92">
        <v>3</v>
      </c>
      <c r="CB59" s="92">
        <v>19</v>
      </c>
      <c r="CC59" s="92">
        <v>23</v>
      </c>
      <c r="CD59" s="92">
        <v>22</v>
      </c>
      <c r="CE59" s="92">
        <v>8</v>
      </c>
      <c r="CF59" s="92">
        <v>31</v>
      </c>
      <c r="CG59" s="92">
        <v>21</v>
      </c>
      <c r="CH59" s="92">
        <v>43</v>
      </c>
      <c r="CI59" s="92">
        <v>15</v>
      </c>
      <c r="CJ59" s="92">
        <v>16</v>
      </c>
      <c r="CK59" s="92">
        <v>11</v>
      </c>
      <c r="CL59" s="92">
        <v>19</v>
      </c>
      <c r="CM59" s="92">
        <v>28</v>
      </c>
      <c r="CN59" s="92">
        <v>4</v>
      </c>
    </row>
    <row r="60" spans="1:92" x14ac:dyDescent="0.2">
      <c r="A60" s="92" t="s">
        <v>26</v>
      </c>
      <c r="B60" s="92" t="s">
        <v>25</v>
      </c>
      <c r="C60" s="92">
        <v>254</v>
      </c>
      <c r="D60" s="92">
        <v>4.4000000000000004</v>
      </c>
      <c r="E60" s="92">
        <v>0</v>
      </c>
      <c r="F60" s="92">
        <v>1</v>
      </c>
      <c r="G60" s="92">
        <v>25</v>
      </c>
      <c r="H60" s="92">
        <v>7.2</v>
      </c>
      <c r="I60" s="92">
        <v>5</v>
      </c>
      <c r="J60" s="92">
        <v>989</v>
      </c>
      <c r="K60" s="92">
        <v>67.14</v>
      </c>
      <c r="L60" s="92">
        <v>86</v>
      </c>
      <c r="M60" s="92">
        <v>61</v>
      </c>
      <c r="N60" s="92">
        <v>74</v>
      </c>
      <c r="O60" s="92">
        <v>47</v>
      </c>
      <c r="P60" s="92">
        <v>52</v>
      </c>
      <c r="Q60" s="92">
        <v>46</v>
      </c>
      <c r="R60" s="92">
        <v>64</v>
      </c>
      <c r="S60" s="92">
        <v>50</v>
      </c>
      <c r="T60" s="92">
        <v>78</v>
      </c>
      <c r="U60" s="92">
        <v>66</v>
      </c>
      <c r="V60" s="92">
        <v>83</v>
      </c>
      <c r="W60" s="92">
        <v>67</v>
      </c>
      <c r="X60" s="92">
        <v>52</v>
      </c>
      <c r="Y60" s="92">
        <v>39</v>
      </c>
      <c r="Z60" s="92">
        <v>73</v>
      </c>
      <c r="AA60" s="92">
        <v>50</v>
      </c>
      <c r="AB60" s="92">
        <v>22</v>
      </c>
      <c r="AC60" s="92">
        <v>25</v>
      </c>
      <c r="AD60" s="92">
        <v>26</v>
      </c>
      <c r="AE60" s="92">
        <v>12</v>
      </c>
      <c r="AF60" s="92">
        <v>11</v>
      </c>
      <c r="AG60" s="92">
        <v>14</v>
      </c>
      <c r="AH60" s="92">
        <v>20</v>
      </c>
      <c r="AI60" s="92">
        <v>16</v>
      </c>
      <c r="AJ60" s="92">
        <v>18</v>
      </c>
      <c r="AK60" s="92">
        <v>22</v>
      </c>
      <c r="AL60" s="92">
        <v>18</v>
      </c>
      <c r="AM60" s="92">
        <v>16</v>
      </c>
      <c r="AN60" s="92">
        <v>11</v>
      </c>
      <c r="AO60" s="92">
        <v>10</v>
      </c>
      <c r="AP60" s="92">
        <v>15</v>
      </c>
      <c r="AQ60" s="92">
        <v>11</v>
      </c>
      <c r="AR60" s="92">
        <v>17</v>
      </c>
      <c r="AS60" s="92">
        <v>11</v>
      </c>
      <c r="AT60" s="92">
        <v>13</v>
      </c>
      <c r="AU60" s="92">
        <v>11</v>
      </c>
      <c r="AV60" s="92">
        <v>10</v>
      </c>
      <c r="AW60" s="92">
        <v>9</v>
      </c>
      <c r="AX60" s="92">
        <v>16</v>
      </c>
      <c r="AY60" s="92">
        <v>11</v>
      </c>
      <c r="AZ60" s="92">
        <v>11</v>
      </c>
      <c r="BA60" s="92">
        <v>20</v>
      </c>
      <c r="BB60" s="92">
        <v>20</v>
      </c>
      <c r="BC60" s="92">
        <v>13</v>
      </c>
      <c r="BD60" s="92">
        <v>9</v>
      </c>
      <c r="BE60" s="92">
        <v>7</v>
      </c>
      <c r="BF60" s="92">
        <v>18</v>
      </c>
      <c r="BG60" s="92">
        <v>16</v>
      </c>
      <c r="BH60" s="92">
        <v>26</v>
      </c>
      <c r="BI60" s="92">
        <v>16</v>
      </c>
      <c r="BJ60" s="92">
        <v>19</v>
      </c>
      <c r="BK60" s="92">
        <v>17</v>
      </c>
      <c r="BL60" s="92">
        <v>23</v>
      </c>
      <c r="BM60" s="92">
        <v>11</v>
      </c>
      <c r="BN60" s="92">
        <v>19</v>
      </c>
      <c r="BO60" s="92">
        <v>13</v>
      </c>
      <c r="BP60" s="92">
        <v>26</v>
      </c>
      <c r="BQ60" s="92">
        <v>12</v>
      </c>
      <c r="BR60" s="92">
        <v>22</v>
      </c>
      <c r="BS60" s="92">
        <v>23</v>
      </c>
      <c r="BT60" s="92">
        <v>16</v>
      </c>
      <c r="BU60" s="92">
        <v>12</v>
      </c>
      <c r="BV60" s="92">
        <v>27</v>
      </c>
      <c r="BW60" s="92">
        <v>12</v>
      </c>
      <c r="BX60" s="92">
        <v>21</v>
      </c>
      <c r="BY60" s="92">
        <v>9</v>
      </c>
      <c r="BZ60" s="92">
        <v>15</v>
      </c>
      <c r="CA60" s="92">
        <v>7</v>
      </c>
      <c r="CB60" s="92">
        <v>8</v>
      </c>
      <c r="CC60" s="92">
        <v>12</v>
      </c>
      <c r="CD60" s="92">
        <v>9</v>
      </c>
      <c r="CE60" s="92">
        <v>10</v>
      </c>
      <c r="CF60" s="92">
        <v>23</v>
      </c>
      <c r="CG60" s="92">
        <v>12</v>
      </c>
      <c r="CH60" s="92">
        <v>23</v>
      </c>
      <c r="CI60" s="92">
        <v>15</v>
      </c>
      <c r="CJ60" s="92">
        <v>16</v>
      </c>
      <c r="CK60" s="92">
        <v>10</v>
      </c>
      <c r="CL60" s="92">
        <v>13</v>
      </c>
      <c r="CM60" s="92">
        <v>25</v>
      </c>
      <c r="CN60" s="92">
        <v>1</v>
      </c>
    </row>
    <row r="61" spans="1:92" x14ac:dyDescent="0.2">
      <c r="A61" s="92" t="s">
        <v>26</v>
      </c>
      <c r="B61" s="92" t="s">
        <v>229</v>
      </c>
      <c r="C61" s="92">
        <v>254</v>
      </c>
      <c r="D61" s="92">
        <v>6</v>
      </c>
      <c r="E61" s="92">
        <v>0</v>
      </c>
      <c r="F61" s="92">
        <v>1</v>
      </c>
      <c r="G61" s="92">
        <v>25</v>
      </c>
      <c r="H61" s="92">
        <v>7.2</v>
      </c>
      <c r="I61" s="92">
        <v>5</v>
      </c>
      <c r="J61" s="92">
        <v>989</v>
      </c>
      <c r="K61" s="92">
        <v>67.14</v>
      </c>
      <c r="L61" s="92">
        <v>86</v>
      </c>
      <c r="M61" s="92">
        <v>61</v>
      </c>
      <c r="N61" s="92">
        <v>74</v>
      </c>
      <c r="O61" s="92">
        <v>47</v>
      </c>
      <c r="P61" s="92">
        <v>52</v>
      </c>
      <c r="Q61" s="92">
        <v>46</v>
      </c>
      <c r="R61" s="92">
        <v>64</v>
      </c>
      <c r="S61" s="92">
        <v>50</v>
      </c>
      <c r="T61" s="92">
        <v>78</v>
      </c>
      <c r="U61" s="92">
        <v>66</v>
      </c>
      <c r="V61" s="92">
        <v>83</v>
      </c>
      <c r="W61" s="92">
        <v>67</v>
      </c>
      <c r="X61" s="92">
        <v>52</v>
      </c>
      <c r="Y61" s="92">
        <v>39</v>
      </c>
      <c r="Z61" s="92">
        <v>73</v>
      </c>
      <c r="AA61" s="92">
        <v>50</v>
      </c>
      <c r="AB61" s="92">
        <v>22</v>
      </c>
      <c r="AC61" s="92">
        <v>25</v>
      </c>
      <c r="AD61" s="92">
        <v>26</v>
      </c>
      <c r="AE61" s="92">
        <v>12</v>
      </c>
      <c r="AF61" s="92">
        <v>11</v>
      </c>
      <c r="AG61" s="92">
        <v>14</v>
      </c>
      <c r="AH61" s="92">
        <v>20</v>
      </c>
      <c r="AI61" s="92">
        <v>16</v>
      </c>
      <c r="AJ61" s="92">
        <v>18</v>
      </c>
      <c r="AK61" s="92">
        <v>22</v>
      </c>
      <c r="AL61" s="92">
        <v>18</v>
      </c>
      <c r="AM61" s="92">
        <v>16</v>
      </c>
      <c r="AN61" s="92">
        <v>11</v>
      </c>
      <c r="AO61" s="92">
        <v>10</v>
      </c>
      <c r="AP61" s="92">
        <v>15</v>
      </c>
      <c r="AQ61" s="92">
        <v>11</v>
      </c>
      <c r="AR61" s="92">
        <v>17</v>
      </c>
      <c r="AS61" s="92">
        <v>11</v>
      </c>
      <c r="AT61" s="92">
        <v>13</v>
      </c>
      <c r="AU61" s="92">
        <v>11</v>
      </c>
      <c r="AV61" s="92">
        <v>10</v>
      </c>
      <c r="AW61" s="92">
        <v>9</v>
      </c>
      <c r="AX61" s="92">
        <v>16</v>
      </c>
      <c r="AY61" s="92">
        <v>11</v>
      </c>
      <c r="AZ61" s="92">
        <v>11</v>
      </c>
      <c r="BA61" s="92">
        <v>20</v>
      </c>
      <c r="BB61" s="92">
        <v>20</v>
      </c>
      <c r="BC61" s="92">
        <v>13</v>
      </c>
      <c r="BD61" s="92">
        <v>9</v>
      </c>
      <c r="BE61" s="92">
        <v>7</v>
      </c>
      <c r="BF61" s="92">
        <v>18</v>
      </c>
      <c r="BG61" s="92">
        <v>16</v>
      </c>
      <c r="BH61" s="92">
        <v>26</v>
      </c>
      <c r="BI61" s="92">
        <v>16</v>
      </c>
      <c r="BJ61" s="92">
        <v>19</v>
      </c>
      <c r="BK61" s="92">
        <v>17</v>
      </c>
      <c r="BL61" s="92">
        <v>23</v>
      </c>
      <c r="BM61" s="92">
        <v>11</v>
      </c>
      <c r="BN61" s="92">
        <v>19</v>
      </c>
      <c r="BO61" s="92">
        <v>13</v>
      </c>
      <c r="BP61" s="92">
        <v>26</v>
      </c>
      <c r="BQ61" s="92">
        <v>12</v>
      </c>
      <c r="BR61" s="92">
        <v>22</v>
      </c>
      <c r="BS61" s="92">
        <v>23</v>
      </c>
      <c r="BT61" s="92">
        <v>16</v>
      </c>
      <c r="BU61" s="92">
        <v>12</v>
      </c>
      <c r="BV61" s="92">
        <v>27</v>
      </c>
      <c r="BW61" s="92">
        <v>12</v>
      </c>
      <c r="BX61" s="92">
        <v>21</v>
      </c>
      <c r="BY61" s="92">
        <v>9</v>
      </c>
      <c r="BZ61" s="92">
        <v>15</v>
      </c>
      <c r="CA61" s="92">
        <v>7</v>
      </c>
      <c r="CB61" s="92">
        <v>8</v>
      </c>
      <c r="CC61" s="92">
        <v>12</v>
      </c>
      <c r="CD61" s="92">
        <v>9</v>
      </c>
      <c r="CE61" s="92">
        <v>10</v>
      </c>
      <c r="CF61" s="92">
        <v>23</v>
      </c>
      <c r="CG61" s="92">
        <v>12</v>
      </c>
      <c r="CH61" s="92">
        <v>23</v>
      </c>
      <c r="CI61" s="92">
        <v>15</v>
      </c>
      <c r="CJ61" s="92">
        <v>16</v>
      </c>
      <c r="CK61" s="92">
        <v>10</v>
      </c>
      <c r="CL61" s="92">
        <v>13</v>
      </c>
      <c r="CM61" s="92">
        <v>25</v>
      </c>
      <c r="CN61" s="92">
        <v>2</v>
      </c>
    </row>
    <row r="62" spans="1:92" x14ac:dyDescent="0.2">
      <c r="A62" s="92" t="s">
        <v>26</v>
      </c>
      <c r="B62" s="92" t="s">
        <v>25</v>
      </c>
      <c r="C62" s="92">
        <v>254</v>
      </c>
      <c r="D62" s="92">
        <v>7.3</v>
      </c>
      <c r="E62" s="92">
        <v>0</v>
      </c>
      <c r="F62" s="92">
        <v>1</v>
      </c>
      <c r="G62" s="92">
        <v>25</v>
      </c>
      <c r="H62" s="92">
        <v>7.2</v>
      </c>
      <c r="I62" s="92">
        <v>5</v>
      </c>
      <c r="J62" s="92">
        <v>989</v>
      </c>
      <c r="K62" s="92">
        <v>67.14</v>
      </c>
      <c r="L62" s="92">
        <v>86</v>
      </c>
      <c r="M62" s="92">
        <v>61</v>
      </c>
      <c r="N62" s="92">
        <v>74</v>
      </c>
      <c r="O62" s="92">
        <v>47</v>
      </c>
      <c r="P62" s="92">
        <v>52</v>
      </c>
      <c r="Q62" s="92">
        <v>46</v>
      </c>
      <c r="R62" s="92">
        <v>64</v>
      </c>
      <c r="S62" s="92">
        <v>50</v>
      </c>
      <c r="T62" s="92">
        <v>78</v>
      </c>
      <c r="U62" s="92">
        <v>66</v>
      </c>
      <c r="V62" s="92">
        <v>83</v>
      </c>
      <c r="W62" s="92">
        <v>67</v>
      </c>
      <c r="X62" s="92">
        <v>52</v>
      </c>
      <c r="Y62" s="92">
        <v>39</v>
      </c>
      <c r="Z62" s="92">
        <v>73</v>
      </c>
      <c r="AA62" s="92">
        <v>50</v>
      </c>
      <c r="AB62" s="92">
        <v>22</v>
      </c>
      <c r="AC62" s="92">
        <v>25</v>
      </c>
      <c r="AD62" s="92">
        <v>26</v>
      </c>
      <c r="AE62" s="92">
        <v>12</v>
      </c>
      <c r="AF62" s="92">
        <v>11</v>
      </c>
      <c r="AG62" s="92">
        <v>14</v>
      </c>
      <c r="AH62" s="92">
        <v>20</v>
      </c>
      <c r="AI62" s="92">
        <v>16</v>
      </c>
      <c r="AJ62" s="92">
        <v>18</v>
      </c>
      <c r="AK62" s="92">
        <v>22</v>
      </c>
      <c r="AL62" s="92">
        <v>18</v>
      </c>
      <c r="AM62" s="92">
        <v>16</v>
      </c>
      <c r="AN62" s="92">
        <v>11</v>
      </c>
      <c r="AO62" s="92">
        <v>10</v>
      </c>
      <c r="AP62" s="92">
        <v>15</v>
      </c>
      <c r="AQ62" s="92">
        <v>11</v>
      </c>
      <c r="AR62" s="92">
        <v>17</v>
      </c>
      <c r="AS62" s="92">
        <v>11</v>
      </c>
      <c r="AT62" s="92">
        <v>13</v>
      </c>
      <c r="AU62" s="92">
        <v>11</v>
      </c>
      <c r="AV62" s="92">
        <v>10</v>
      </c>
      <c r="AW62" s="92">
        <v>9</v>
      </c>
      <c r="AX62" s="92">
        <v>16</v>
      </c>
      <c r="AY62" s="92">
        <v>11</v>
      </c>
      <c r="AZ62" s="92">
        <v>11</v>
      </c>
      <c r="BA62" s="92">
        <v>20</v>
      </c>
      <c r="BB62" s="92">
        <v>20</v>
      </c>
      <c r="BC62" s="92">
        <v>13</v>
      </c>
      <c r="BD62" s="92">
        <v>9</v>
      </c>
      <c r="BE62" s="92">
        <v>7</v>
      </c>
      <c r="BF62" s="92">
        <v>18</v>
      </c>
      <c r="BG62" s="92">
        <v>16</v>
      </c>
      <c r="BH62" s="92">
        <v>26</v>
      </c>
      <c r="BI62" s="92">
        <v>16</v>
      </c>
      <c r="BJ62" s="92">
        <v>19</v>
      </c>
      <c r="BK62" s="92">
        <v>17</v>
      </c>
      <c r="BL62" s="92">
        <v>23</v>
      </c>
      <c r="BM62" s="92">
        <v>11</v>
      </c>
      <c r="BN62" s="92">
        <v>19</v>
      </c>
      <c r="BO62" s="92">
        <v>13</v>
      </c>
      <c r="BP62" s="92">
        <v>26</v>
      </c>
      <c r="BQ62" s="92">
        <v>12</v>
      </c>
      <c r="BR62" s="92">
        <v>22</v>
      </c>
      <c r="BS62" s="92">
        <v>23</v>
      </c>
      <c r="BT62" s="92">
        <v>16</v>
      </c>
      <c r="BU62" s="92">
        <v>12</v>
      </c>
      <c r="BV62" s="92">
        <v>27</v>
      </c>
      <c r="BW62" s="92">
        <v>12</v>
      </c>
      <c r="BX62" s="92">
        <v>21</v>
      </c>
      <c r="BY62" s="92">
        <v>9</v>
      </c>
      <c r="BZ62" s="92">
        <v>15</v>
      </c>
      <c r="CA62" s="92">
        <v>7</v>
      </c>
      <c r="CB62" s="92">
        <v>8</v>
      </c>
      <c r="CC62" s="92">
        <v>12</v>
      </c>
      <c r="CD62" s="92">
        <v>9</v>
      </c>
      <c r="CE62" s="92">
        <v>10</v>
      </c>
      <c r="CF62" s="92">
        <v>23</v>
      </c>
      <c r="CG62" s="92">
        <v>12</v>
      </c>
      <c r="CH62" s="92">
        <v>23</v>
      </c>
      <c r="CI62" s="92">
        <v>15</v>
      </c>
      <c r="CJ62" s="92">
        <v>16</v>
      </c>
      <c r="CK62" s="92">
        <v>10</v>
      </c>
      <c r="CL62" s="92">
        <v>13</v>
      </c>
      <c r="CM62" s="92">
        <v>25</v>
      </c>
      <c r="CN62" s="92">
        <v>3</v>
      </c>
    </row>
    <row r="63" spans="1:92" x14ac:dyDescent="0.2">
      <c r="A63" s="92" t="s">
        <v>26</v>
      </c>
      <c r="B63" s="92" t="s">
        <v>25</v>
      </c>
      <c r="C63" s="92">
        <v>254</v>
      </c>
      <c r="D63" s="92">
        <v>9.5</v>
      </c>
      <c r="E63" s="92">
        <v>0</v>
      </c>
      <c r="F63" s="92">
        <v>1</v>
      </c>
      <c r="G63" s="92">
        <v>25</v>
      </c>
      <c r="H63" s="92">
        <v>7.2</v>
      </c>
      <c r="I63" s="92">
        <v>5</v>
      </c>
      <c r="J63" s="92">
        <v>989</v>
      </c>
      <c r="K63" s="92">
        <v>67.14</v>
      </c>
      <c r="L63" s="92">
        <v>86</v>
      </c>
      <c r="M63" s="92">
        <v>61</v>
      </c>
      <c r="N63" s="92">
        <v>74</v>
      </c>
      <c r="O63" s="92">
        <v>47</v>
      </c>
      <c r="P63" s="92">
        <v>52</v>
      </c>
      <c r="Q63" s="92">
        <v>46</v>
      </c>
      <c r="R63" s="92">
        <v>64</v>
      </c>
      <c r="S63" s="92">
        <v>50</v>
      </c>
      <c r="T63" s="92">
        <v>78</v>
      </c>
      <c r="U63" s="92">
        <v>66</v>
      </c>
      <c r="V63" s="92">
        <v>83</v>
      </c>
      <c r="W63" s="92">
        <v>67</v>
      </c>
      <c r="X63" s="92">
        <v>52</v>
      </c>
      <c r="Y63" s="92">
        <v>39</v>
      </c>
      <c r="Z63" s="92">
        <v>73</v>
      </c>
      <c r="AA63" s="92">
        <v>50</v>
      </c>
      <c r="AB63" s="92">
        <v>22</v>
      </c>
      <c r="AC63" s="92">
        <v>25</v>
      </c>
      <c r="AD63" s="92">
        <v>26</v>
      </c>
      <c r="AE63" s="92">
        <v>12</v>
      </c>
      <c r="AF63" s="92">
        <v>11</v>
      </c>
      <c r="AG63" s="92">
        <v>14</v>
      </c>
      <c r="AH63" s="92">
        <v>20</v>
      </c>
      <c r="AI63" s="92">
        <v>16</v>
      </c>
      <c r="AJ63" s="92">
        <v>18</v>
      </c>
      <c r="AK63" s="92">
        <v>22</v>
      </c>
      <c r="AL63" s="92">
        <v>18</v>
      </c>
      <c r="AM63" s="92">
        <v>16</v>
      </c>
      <c r="AN63" s="92">
        <v>11</v>
      </c>
      <c r="AO63" s="92">
        <v>10</v>
      </c>
      <c r="AP63" s="92">
        <v>15</v>
      </c>
      <c r="AQ63" s="92">
        <v>11</v>
      </c>
      <c r="AR63" s="92">
        <v>17</v>
      </c>
      <c r="AS63" s="92">
        <v>11</v>
      </c>
      <c r="AT63" s="92">
        <v>13</v>
      </c>
      <c r="AU63" s="92">
        <v>11</v>
      </c>
      <c r="AV63" s="92">
        <v>10</v>
      </c>
      <c r="AW63" s="92">
        <v>9</v>
      </c>
      <c r="AX63" s="92">
        <v>16</v>
      </c>
      <c r="AY63" s="92">
        <v>11</v>
      </c>
      <c r="AZ63" s="92">
        <v>11</v>
      </c>
      <c r="BA63" s="92">
        <v>20</v>
      </c>
      <c r="BB63" s="92">
        <v>20</v>
      </c>
      <c r="BC63" s="92">
        <v>13</v>
      </c>
      <c r="BD63" s="92">
        <v>9</v>
      </c>
      <c r="BE63" s="92">
        <v>7</v>
      </c>
      <c r="BF63" s="92">
        <v>18</v>
      </c>
      <c r="BG63" s="92">
        <v>16</v>
      </c>
      <c r="BH63" s="92">
        <v>26</v>
      </c>
      <c r="BI63" s="92">
        <v>16</v>
      </c>
      <c r="BJ63" s="92">
        <v>19</v>
      </c>
      <c r="BK63" s="92">
        <v>17</v>
      </c>
      <c r="BL63" s="92">
        <v>23</v>
      </c>
      <c r="BM63" s="92">
        <v>11</v>
      </c>
      <c r="BN63" s="92">
        <v>19</v>
      </c>
      <c r="BO63" s="92">
        <v>13</v>
      </c>
      <c r="BP63" s="92">
        <v>26</v>
      </c>
      <c r="BQ63" s="92">
        <v>12</v>
      </c>
      <c r="BR63" s="92">
        <v>22</v>
      </c>
      <c r="BS63" s="92">
        <v>23</v>
      </c>
      <c r="BT63" s="92">
        <v>16</v>
      </c>
      <c r="BU63" s="92">
        <v>12</v>
      </c>
      <c r="BV63" s="92">
        <v>27</v>
      </c>
      <c r="BW63" s="92">
        <v>12</v>
      </c>
      <c r="BX63" s="92">
        <v>21</v>
      </c>
      <c r="BY63" s="92">
        <v>9</v>
      </c>
      <c r="BZ63" s="92">
        <v>15</v>
      </c>
      <c r="CA63" s="92">
        <v>7</v>
      </c>
      <c r="CB63" s="92">
        <v>8</v>
      </c>
      <c r="CC63" s="92">
        <v>12</v>
      </c>
      <c r="CD63" s="92">
        <v>9</v>
      </c>
      <c r="CE63" s="92">
        <v>10</v>
      </c>
      <c r="CF63" s="92">
        <v>23</v>
      </c>
      <c r="CG63" s="92">
        <v>12</v>
      </c>
      <c r="CH63" s="92">
        <v>23</v>
      </c>
      <c r="CI63" s="92">
        <v>15</v>
      </c>
      <c r="CJ63" s="92">
        <v>16</v>
      </c>
      <c r="CK63" s="92">
        <v>10</v>
      </c>
      <c r="CL63" s="92">
        <v>13</v>
      </c>
      <c r="CM63" s="92">
        <v>25</v>
      </c>
      <c r="CN63" s="92">
        <v>4</v>
      </c>
    </row>
    <row r="64" spans="1:92" x14ac:dyDescent="0.2">
      <c r="A64" s="92" t="s">
        <v>26</v>
      </c>
      <c r="B64" s="92" t="s">
        <v>25</v>
      </c>
      <c r="C64" s="92">
        <v>222</v>
      </c>
      <c r="D64" s="92">
        <v>9.3000000000000007</v>
      </c>
      <c r="E64" s="92">
        <v>0</v>
      </c>
      <c r="F64" s="92">
        <v>1</v>
      </c>
      <c r="G64" s="92">
        <v>25</v>
      </c>
      <c r="H64" s="92">
        <v>7.2</v>
      </c>
      <c r="I64" s="92">
        <v>5</v>
      </c>
      <c r="J64" s="92">
        <v>989</v>
      </c>
      <c r="K64" s="92">
        <v>67.14</v>
      </c>
      <c r="L64" s="92">
        <v>86</v>
      </c>
      <c r="M64" s="92">
        <v>61</v>
      </c>
      <c r="N64" s="92">
        <v>74</v>
      </c>
      <c r="O64" s="92">
        <v>47</v>
      </c>
      <c r="P64" s="92">
        <v>52</v>
      </c>
      <c r="Q64" s="92">
        <v>46</v>
      </c>
      <c r="R64" s="92">
        <v>64</v>
      </c>
      <c r="S64" s="92">
        <v>50</v>
      </c>
      <c r="T64" s="92">
        <v>78</v>
      </c>
      <c r="U64" s="92">
        <v>66</v>
      </c>
      <c r="V64" s="92">
        <v>83</v>
      </c>
      <c r="W64" s="92">
        <v>67</v>
      </c>
      <c r="X64" s="92">
        <v>52</v>
      </c>
      <c r="Y64" s="92">
        <v>39</v>
      </c>
      <c r="Z64" s="92">
        <v>73</v>
      </c>
      <c r="AA64" s="92">
        <v>50</v>
      </c>
      <c r="AB64" s="92">
        <v>22</v>
      </c>
      <c r="AC64" s="92">
        <v>25</v>
      </c>
      <c r="AD64" s="92">
        <v>26</v>
      </c>
      <c r="AE64" s="92">
        <v>12</v>
      </c>
      <c r="AF64" s="92">
        <v>11</v>
      </c>
      <c r="AG64" s="92">
        <v>14</v>
      </c>
      <c r="AH64" s="92">
        <v>20</v>
      </c>
      <c r="AI64" s="92">
        <v>16</v>
      </c>
      <c r="AJ64" s="92">
        <v>18</v>
      </c>
      <c r="AK64" s="92">
        <v>22</v>
      </c>
      <c r="AL64" s="92">
        <v>18</v>
      </c>
      <c r="AM64" s="92">
        <v>16</v>
      </c>
      <c r="AN64" s="92">
        <v>11</v>
      </c>
      <c r="AO64" s="92">
        <v>10</v>
      </c>
      <c r="AP64" s="92">
        <v>15</v>
      </c>
      <c r="AQ64" s="92">
        <v>11</v>
      </c>
      <c r="AR64" s="92">
        <v>17</v>
      </c>
      <c r="AS64" s="92">
        <v>11</v>
      </c>
      <c r="AT64" s="92">
        <v>13</v>
      </c>
      <c r="AU64" s="92">
        <v>11</v>
      </c>
      <c r="AV64" s="92">
        <v>10</v>
      </c>
      <c r="AW64" s="92">
        <v>9</v>
      </c>
      <c r="AX64" s="92">
        <v>16</v>
      </c>
      <c r="AY64" s="92">
        <v>11</v>
      </c>
      <c r="AZ64" s="92">
        <v>11</v>
      </c>
      <c r="BA64" s="92">
        <v>20</v>
      </c>
      <c r="BB64" s="92">
        <v>20</v>
      </c>
      <c r="BC64" s="92">
        <v>13</v>
      </c>
      <c r="BD64" s="92">
        <v>9</v>
      </c>
      <c r="BE64" s="92">
        <v>7</v>
      </c>
      <c r="BF64" s="92">
        <v>18</v>
      </c>
      <c r="BG64" s="92">
        <v>16</v>
      </c>
      <c r="BH64" s="92">
        <v>26</v>
      </c>
      <c r="BI64" s="92">
        <v>16</v>
      </c>
      <c r="BJ64" s="92">
        <v>19</v>
      </c>
      <c r="BK64" s="92">
        <v>17</v>
      </c>
      <c r="BL64" s="92">
        <v>23</v>
      </c>
      <c r="BM64" s="92">
        <v>11</v>
      </c>
      <c r="BN64" s="92">
        <v>19</v>
      </c>
      <c r="BO64" s="92">
        <v>13</v>
      </c>
      <c r="BP64" s="92">
        <v>26</v>
      </c>
      <c r="BQ64" s="92">
        <v>12</v>
      </c>
      <c r="BR64" s="92">
        <v>22</v>
      </c>
      <c r="BS64" s="92">
        <v>23</v>
      </c>
      <c r="BT64" s="92">
        <v>16</v>
      </c>
      <c r="BU64" s="92">
        <v>12</v>
      </c>
      <c r="BV64" s="92">
        <v>27</v>
      </c>
      <c r="BW64" s="92">
        <v>12</v>
      </c>
      <c r="BX64" s="92">
        <v>21</v>
      </c>
      <c r="BY64" s="92">
        <v>9</v>
      </c>
      <c r="BZ64" s="92">
        <v>15</v>
      </c>
      <c r="CA64" s="92">
        <v>7</v>
      </c>
      <c r="CB64" s="92">
        <v>8</v>
      </c>
      <c r="CC64" s="92">
        <v>12</v>
      </c>
      <c r="CD64" s="92">
        <v>9</v>
      </c>
      <c r="CE64" s="92">
        <v>10</v>
      </c>
      <c r="CF64" s="92">
        <v>23</v>
      </c>
      <c r="CG64" s="92">
        <v>12</v>
      </c>
      <c r="CH64" s="92">
        <v>23</v>
      </c>
      <c r="CI64" s="92">
        <v>15</v>
      </c>
      <c r="CJ64" s="92">
        <v>16</v>
      </c>
      <c r="CK64" s="92">
        <v>10</v>
      </c>
      <c r="CL64" s="92">
        <v>13</v>
      </c>
      <c r="CM64" s="92">
        <v>25</v>
      </c>
      <c r="CN64" s="92">
        <v>1</v>
      </c>
    </row>
    <row r="65" spans="1:92" x14ac:dyDescent="0.2">
      <c r="A65" s="92" t="s">
        <v>26</v>
      </c>
      <c r="B65" s="92" t="s">
        <v>76</v>
      </c>
      <c r="C65" s="92">
        <v>222</v>
      </c>
      <c r="D65" s="92">
        <v>11.5</v>
      </c>
      <c r="E65" s="92">
        <v>0</v>
      </c>
      <c r="F65" s="92">
        <v>1</v>
      </c>
      <c r="G65" s="92">
        <v>25</v>
      </c>
      <c r="H65" s="92">
        <v>7.2</v>
      </c>
      <c r="I65" s="92">
        <v>5</v>
      </c>
      <c r="J65" s="92">
        <v>989</v>
      </c>
      <c r="K65" s="92">
        <v>67.14</v>
      </c>
      <c r="L65" s="92">
        <v>86</v>
      </c>
      <c r="M65" s="92">
        <v>61</v>
      </c>
      <c r="N65" s="92">
        <v>74</v>
      </c>
      <c r="O65" s="92">
        <v>47</v>
      </c>
      <c r="P65" s="92">
        <v>52</v>
      </c>
      <c r="Q65" s="92">
        <v>46</v>
      </c>
      <c r="R65" s="92">
        <v>64</v>
      </c>
      <c r="S65" s="92">
        <v>50</v>
      </c>
      <c r="T65" s="92">
        <v>78</v>
      </c>
      <c r="U65" s="92">
        <v>66</v>
      </c>
      <c r="V65" s="92">
        <v>83</v>
      </c>
      <c r="W65" s="92">
        <v>67</v>
      </c>
      <c r="X65" s="92">
        <v>52</v>
      </c>
      <c r="Y65" s="92">
        <v>39</v>
      </c>
      <c r="Z65" s="92">
        <v>73</v>
      </c>
      <c r="AA65" s="92">
        <v>50</v>
      </c>
      <c r="AB65" s="92">
        <v>22</v>
      </c>
      <c r="AC65" s="92">
        <v>25</v>
      </c>
      <c r="AD65" s="92">
        <v>26</v>
      </c>
      <c r="AE65" s="92">
        <v>12</v>
      </c>
      <c r="AF65" s="92">
        <v>11</v>
      </c>
      <c r="AG65" s="92">
        <v>14</v>
      </c>
      <c r="AH65" s="92">
        <v>20</v>
      </c>
      <c r="AI65" s="92">
        <v>16</v>
      </c>
      <c r="AJ65" s="92">
        <v>18</v>
      </c>
      <c r="AK65" s="92">
        <v>22</v>
      </c>
      <c r="AL65" s="92">
        <v>18</v>
      </c>
      <c r="AM65" s="92">
        <v>16</v>
      </c>
      <c r="AN65" s="92">
        <v>11</v>
      </c>
      <c r="AO65" s="92">
        <v>10</v>
      </c>
      <c r="AP65" s="92">
        <v>15</v>
      </c>
      <c r="AQ65" s="92">
        <v>11</v>
      </c>
      <c r="AR65" s="92">
        <v>17</v>
      </c>
      <c r="AS65" s="92">
        <v>11</v>
      </c>
      <c r="AT65" s="92">
        <v>13</v>
      </c>
      <c r="AU65" s="92">
        <v>11</v>
      </c>
      <c r="AV65" s="92">
        <v>10</v>
      </c>
      <c r="AW65" s="92">
        <v>9</v>
      </c>
      <c r="AX65" s="92">
        <v>16</v>
      </c>
      <c r="AY65" s="92">
        <v>11</v>
      </c>
      <c r="AZ65" s="92">
        <v>11</v>
      </c>
      <c r="BA65" s="92">
        <v>20</v>
      </c>
      <c r="BB65" s="92">
        <v>20</v>
      </c>
      <c r="BC65" s="92">
        <v>13</v>
      </c>
      <c r="BD65" s="92">
        <v>9</v>
      </c>
      <c r="BE65" s="92">
        <v>7</v>
      </c>
      <c r="BF65" s="92">
        <v>18</v>
      </c>
      <c r="BG65" s="92">
        <v>16</v>
      </c>
      <c r="BH65" s="92">
        <v>26</v>
      </c>
      <c r="BI65" s="92">
        <v>16</v>
      </c>
      <c r="BJ65" s="92">
        <v>19</v>
      </c>
      <c r="BK65" s="92">
        <v>17</v>
      </c>
      <c r="BL65" s="92">
        <v>23</v>
      </c>
      <c r="BM65" s="92">
        <v>11</v>
      </c>
      <c r="BN65" s="92">
        <v>19</v>
      </c>
      <c r="BO65" s="92">
        <v>13</v>
      </c>
      <c r="BP65" s="92">
        <v>26</v>
      </c>
      <c r="BQ65" s="92">
        <v>12</v>
      </c>
      <c r="BR65" s="92">
        <v>22</v>
      </c>
      <c r="BS65" s="92">
        <v>23</v>
      </c>
      <c r="BT65" s="92">
        <v>16</v>
      </c>
      <c r="BU65" s="92">
        <v>12</v>
      </c>
      <c r="BV65" s="92">
        <v>27</v>
      </c>
      <c r="BW65" s="92">
        <v>12</v>
      </c>
      <c r="BX65" s="92">
        <v>21</v>
      </c>
      <c r="BY65" s="92">
        <v>9</v>
      </c>
      <c r="BZ65" s="92">
        <v>15</v>
      </c>
      <c r="CA65" s="92">
        <v>7</v>
      </c>
      <c r="CB65" s="92">
        <v>8</v>
      </c>
      <c r="CC65" s="92">
        <v>12</v>
      </c>
      <c r="CD65" s="92">
        <v>9</v>
      </c>
      <c r="CE65" s="92">
        <v>10</v>
      </c>
      <c r="CF65" s="92">
        <v>23</v>
      </c>
      <c r="CG65" s="92">
        <v>12</v>
      </c>
      <c r="CH65" s="92">
        <v>23</v>
      </c>
      <c r="CI65" s="92">
        <v>15</v>
      </c>
      <c r="CJ65" s="92">
        <v>16</v>
      </c>
      <c r="CK65" s="92">
        <v>10</v>
      </c>
      <c r="CL65" s="92">
        <v>13</v>
      </c>
      <c r="CM65" s="92">
        <v>25</v>
      </c>
      <c r="CN65" s="92">
        <v>2</v>
      </c>
    </row>
    <row r="66" spans="1:92" x14ac:dyDescent="0.2">
      <c r="A66" s="92" t="s">
        <v>26</v>
      </c>
      <c r="B66" s="92" t="s">
        <v>76</v>
      </c>
      <c r="C66" s="92">
        <v>222</v>
      </c>
      <c r="D66" s="92">
        <v>13.8</v>
      </c>
      <c r="E66" s="92">
        <v>0</v>
      </c>
      <c r="F66" s="92">
        <v>1</v>
      </c>
      <c r="G66" s="92">
        <v>25</v>
      </c>
      <c r="H66" s="92">
        <v>7.2</v>
      </c>
      <c r="I66" s="92">
        <v>5</v>
      </c>
      <c r="J66" s="92">
        <v>989</v>
      </c>
      <c r="K66" s="92">
        <v>67.14</v>
      </c>
      <c r="L66" s="92">
        <v>86</v>
      </c>
      <c r="M66" s="92">
        <v>61</v>
      </c>
      <c r="N66" s="92">
        <v>74</v>
      </c>
      <c r="O66" s="92">
        <v>47</v>
      </c>
      <c r="P66" s="92">
        <v>52</v>
      </c>
      <c r="Q66" s="92">
        <v>46</v>
      </c>
      <c r="R66" s="92">
        <v>64</v>
      </c>
      <c r="S66" s="92">
        <v>50</v>
      </c>
      <c r="T66" s="92">
        <v>78</v>
      </c>
      <c r="U66" s="92">
        <v>66</v>
      </c>
      <c r="V66" s="92">
        <v>83</v>
      </c>
      <c r="W66" s="92">
        <v>67</v>
      </c>
      <c r="X66" s="92">
        <v>52</v>
      </c>
      <c r="Y66" s="92">
        <v>39</v>
      </c>
      <c r="Z66" s="92">
        <v>73</v>
      </c>
      <c r="AA66" s="92">
        <v>50</v>
      </c>
      <c r="AB66" s="92">
        <v>22</v>
      </c>
      <c r="AC66" s="92">
        <v>25</v>
      </c>
      <c r="AD66" s="92">
        <v>26</v>
      </c>
      <c r="AE66" s="92">
        <v>12</v>
      </c>
      <c r="AF66" s="92">
        <v>11</v>
      </c>
      <c r="AG66" s="92">
        <v>14</v>
      </c>
      <c r="AH66" s="92">
        <v>20</v>
      </c>
      <c r="AI66" s="92">
        <v>16</v>
      </c>
      <c r="AJ66" s="92">
        <v>18</v>
      </c>
      <c r="AK66" s="92">
        <v>22</v>
      </c>
      <c r="AL66" s="92">
        <v>18</v>
      </c>
      <c r="AM66" s="92">
        <v>16</v>
      </c>
      <c r="AN66" s="92">
        <v>11</v>
      </c>
      <c r="AO66" s="92">
        <v>10</v>
      </c>
      <c r="AP66" s="92">
        <v>15</v>
      </c>
      <c r="AQ66" s="92">
        <v>11</v>
      </c>
      <c r="AR66" s="92">
        <v>17</v>
      </c>
      <c r="AS66" s="92">
        <v>11</v>
      </c>
      <c r="AT66" s="92">
        <v>13</v>
      </c>
      <c r="AU66" s="92">
        <v>11</v>
      </c>
      <c r="AV66" s="92">
        <v>10</v>
      </c>
      <c r="AW66" s="92">
        <v>9</v>
      </c>
      <c r="AX66" s="92">
        <v>16</v>
      </c>
      <c r="AY66" s="92">
        <v>11</v>
      </c>
      <c r="AZ66" s="92">
        <v>11</v>
      </c>
      <c r="BA66" s="92">
        <v>20</v>
      </c>
      <c r="BB66" s="92">
        <v>20</v>
      </c>
      <c r="BC66" s="92">
        <v>13</v>
      </c>
      <c r="BD66" s="92">
        <v>9</v>
      </c>
      <c r="BE66" s="92">
        <v>7</v>
      </c>
      <c r="BF66" s="92">
        <v>18</v>
      </c>
      <c r="BG66" s="92">
        <v>16</v>
      </c>
      <c r="BH66" s="92">
        <v>26</v>
      </c>
      <c r="BI66" s="92">
        <v>16</v>
      </c>
      <c r="BJ66" s="92">
        <v>19</v>
      </c>
      <c r="BK66" s="92">
        <v>17</v>
      </c>
      <c r="BL66" s="92">
        <v>23</v>
      </c>
      <c r="BM66" s="92">
        <v>11</v>
      </c>
      <c r="BN66" s="92">
        <v>19</v>
      </c>
      <c r="BO66" s="92">
        <v>13</v>
      </c>
      <c r="BP66" s="92">
        <v>26</v>
      </c>
      <c r="BQ66" s="92">
        <v>12</v>
      </c>
      <c r="BR66" s="92">
        <v>22</v>
      </c>
      <c r="BS66" s="92">
        <v>23</v>
      </c>
      <c r="BT66" s="92">
        <v>16</v>
      </c>
      <c r="BU66" s="92">
        <v>12</v>
      </c>
      <c r="BV66" s="92">
        <v>27</v>
      </c>
      <c r="BW66" s="92">
        <v>12</v>
      </c>
      <c r="BX66" s="92">
        <v>21</v>
      </c>
      <c r="BY66" s="92">
        <v>9</v>
      </c>
      <c r="BZ66" s="92">
        <v>15</v>
      </c>
      <c r="CA66" s="92">
        <v>7</v>
      </c>
      <c r="CB66" s="92">
        <v>8</v>
      </c>
      <c r="CC66" s="92">
        <v>12</v>
      </c>
      <c r="CD66" s="92">
        <v>9</v>
      </c>
      <c r="CE66" s="92">
        <v>10</v>
      </c>
      <c r="CF66" s="92">
        <v>23</v>
      </c>
      <c r="CG66" s="92">
        <v>12</v>
      </c>
      <c r="CH66" s="92">
        <v>23</v>
      </c>
      <c r="CI66" s="92">
        <v>15</v>
      </c>
      <c r="CJ66" s="92">
        <v>16</v>
      </c>
      <c r="CK66" s="92">
        <v>10</v>
      </c>
      <c r="CL66" s="92">
        <v>13</v>
      </c>
      <c r="CM66" s="92">
        <v>25</v>
      </c>
      <c r="CN66" s="92">
        <v>3</v>
      </c>
    </row>
    <row r="67" spans="1:92" x14ac:dyDescent="0.2">
      <c r="A67" s="92" t="s">
        <v>26</v>
      </c>
      <c r="B67" s="92" t="s">
        <v>76</v>
      </c>
      <c r="C67" s="92">
        <v>222</v>
      </c>
      <c r="D67" s="92">
        <v>17.8</v>
      </c>
      <c r="E67" s="92">
        <v>0</v>
      </c>
      <c r="F67" s="92">
        <v>1</v>
      </c>
      <c r="G67" s="92">
        <v>25</v>
      </c>
      <c r="H67" s="92">
        <v>7.2</v>
      </c>
      <c r="I67" s="92">
        <v>5</v>
      </c>
      <c r="J67" s="92">
        <v>989</v>
      </c>
      <c r="K67" s="92">
        <v>67.14</v>
      </c>
      <c r="L67" s="92">
        <v>86</v>
      </c>
      <c r="M67" s="92">
        <v>61</v>
      </c>
      <c r="N67" s="92">
        <v>74</v>
      </c>
      <c r="O67" s="92">
        <v>47</v>
      </c>
      <c r="P67" s="92">
        <v>52</v>
      </c>
      <c r="Q67" s="92">
        <v>46</v>
      </c>
      <c r="R67" s="92">
        <v>64</v>
      </c>
      <c r="S67" s="92">
        <v>50</v>
      </c>
      <c r="T67" s="92">
        <v>78</v>
      </c>
      <c r="U67" s="92">
        <v>66</v>
      </c>
      <c r="V67" s="92">
        <v>83</v>
      </c>
      <c r="W67" s="92">
        <v>67</v>
      </c>
      <c r="X67" s="92">
        <v>52</v>
      </c>
      <c r="Y67" s="92">
        <v>39</v>
      </c>
      <c r="Z67" s="92">
        <v>73</v>
      </c>
      <c r="AA67" s="92">
        <v>50</v>
      </c>
      <c r="AB67" s="92">
        <v>22</v>
      </c>
      <c r="AC67" s="92">
        <v>25</v>
      </c>
      <c r="AD67" s="92">
        <v>26</v>
      </c>
      <c r="AE67" s="92">
        <v>12</v>
      </c>
      <c r="AF67" s="92">
        <v>11</v>
      </c>
      <c r="AG67" s="92">
        <v>14</v>
      </c>
      <c r="AH67" s="92">
        <v>20</v>
      </c>
      <c r="AI67" s="92">
        <v>16</v>
      </c>
      <c r="AJ67" s="92">
        <v>18</v>
      </c>
      <c r="AK67" s="92">
        <v>22</v>
      </c>
      <c r="AL67" s="92">
        <v>18</v>
      </c>
      <c r="AM67" s="92">
        <v>16</v>
      </c>
      <c r="AN67" s="92">
        <v>11</v>
      </c>
      <c r="AO67" s="92">
        <v>10</v>
      </c>
      <c r="AP67" s="92">
        <v>15</v>
      </c>
      <c r="AQ67" s="92">
        <v>11</v>
      </c>
      <c r="AR67" s="92">
        <v>17</v>
      </c>
      <c r="AS67" s="92">
        <v>11</v>
      </c>
      <c r="AT67" s="92">
        <v>13</v>
      </c>
      <c r="AU67" s="92">
        <v>11</v>
      </c>
      <c r="AV67" s="92">
        <v>10</v>
      </c>
      <c r="AW67" s="92">
        <v>9</v>
      </c>
      <c r="AX67" s="92">
        <v>16</v>
      </c>
      <c r="AY67" s="92">
        <v>11</v>
      </c>
      <c r="AZ67" s="92">
        <v>11</v>
      </c>
      <c r="BA67" s="92">
        <v>20</v>
      </c>
      <c r="BB67" s="92">
        <v>20</v>
      </c>
      <c r="BC67" s="92">
        <v>13</v>
      </c>
      <c r="BD67" s="92">
        <v>9</v>
      </c>
      <c r="BE67" s="92">
        <v>7</v>
      </c>
      <c r="BF67" s="92">
        <v>18</v>
      </c>
      <c r="BG67" s="92">
        <v>16</v>
      </c>
      <c r="BH67" s="92">
        <v>26</v>
      </c>
      <c r="BI67" s="92">
        <v>16</v>
      </c>
      <c r="BJ67" s="92">
        <v>19</v>
      </c>
      <c r="BK67" s="92">
        <v>17</v>
      </c>
      <c r="BL67" s="92">
        <v>23</v>
      </c>
      <c r="BM67" s="92">
        <v>11</v>
      </c>
      <c r="BN67" s="92">
        <v>19</v>
      </c>
      <c r="BO67" s="92">
        <v>13</v>
      </c>
      <c r="BP67" s="92">
        <v>26</v>
      </c>
      <c r="BQ67" s="92">
        <v>12</v>
      </c>
      <c r="BR67" s="92">
        <v>22</v>
      </c>
      <c r="BS67" s="92">
        <v>23</v>
      </c>
      <c r="BT67" s="92">
        <v>16</v>
      </c>
      <c r="BU67" s="92">
        <v>12</v>
      </c>
      <c r="BV67" s="92">
        <v>27</v>
      </c>
      <c r="BW67" s="92">
        <v>12</v>
      </c>
      <c r="BX67" s="92">
        <v>21</v>
      </c>
      <c r="BY67" s="92">
        <v>9</v>
      </c>
      <c r="BZ67" s="92">
        <v>15</v>
      </c>
      <c r="CA67" s="92">
        <v>7</v>
      </c>
      <c r="CB67" s="92">
        <v>8</v>
      </c>
      <c r="CC67" s="92">
        <v>12</v>
      </c>
      <c r="CD67" s="92">
        <v>9</v>
      </c>
      <c r="CE67" s="92">
        <v>10</v>
      </c>
      <c r="CF67" s="92">
        <v>23</v>
      </c>
      <c r="CG67" s="92">
        <v>12</v>
      </c>
      <c r="CH67" s="92">
        <v>23</v>
      </c>
      <c r="CI67" s="92">
        <v>15</v>
      </c>
      <c r="CJ67" s="92">
        <v>16</v>
      </c>
      <c r="CK67" s="92">
        <v>10</v>
      </c>
      <c r="CL67" s="92">
        <v>13</v>
      </c>
      <c r="CM67" s="92">
        <v>25</v>
      </c>
      <c r="CN67" s="92">
        <v>4</v>
      </c>
    </row>
    <row r="68" spans="1:92" x14ac:dyDescent="0.2">
      <c r="A68" s="92" t="s">
        <v>18</v>
      </c>
      <c r="B68" s="92" t="s">
        <v>21</v>
      </c>
      <c r="C68" s="92">
        <v>222</v>
      </c>
      <c r="D68" s="92">
        <v>3</v>
      </c>
      <c r="E68" s="92">
        <v>0</v>
      </c>
      <c r="F68" s="92">
        <v>0</v>
      </c>
      <c r="G68" s="92">
        <v>25</v>
      </c>
      <c r="H68" s="92">
        <v>7.2</v>
      </c>
      <c r="I68" s="92">
        <v>7</v>
      </c>
      <c r="J68" s="92">
        <v>1526</v>
      </c>
      <c r="K68" s="92">
        <v>33.909999999999997</v>
      </c>
      <c r="L68" s="92">
        <v>107</v>
      </c>
      <c r="M68" s="92">
        <v>95</v>
      </c>
      <c r="N68" s="92">
        <v>112</v>
      </c>
      <c r="O68" s="92">
        <v>68</v>
      </c>
      <c r="P68" s="92">
        <v>83</v>
      </c>
      <c r="Q68" s="92">
        <v>80</v>
      </c>
      <c r="R68" s="92">
        <v>99</v>
      </c>
      <c r="S68" s="92">
        <v>81</v>
      </c>
      <c r="T68" s="92">
        <v>115</v>
      </c>
      <c r="U68" s="92">
        <v>99</v>
      </c>
      <c r="V68" s="92">
        <v>159</v>
      </c>
      <c r="W68" s="92">
        <v>107</v>
      </c>
      <c r="X68" s="92">
        <v>76</v>
      </c>
      <c r="Y68" s="92">
        <v>70</v>
      </c>
      <c r="Z68" s="92">
        <v>110</v>
      </c>
      <c r="AA68" s="92">
        <v>54</v>
      </c>
      <c r="AB68" s="92">
        <v>20</v>
      </c>
      <c r="AC68" s="92">
        <v>28</v>
      </c>
      <c r="AD68" s="92">
        <v>35</v>
      </c>
      <c r="AE68" s="92">
        <v>23</v>
      </c>
      <c r="AF68" s="92">
        <v>22</v>
      </c>
      <c r="AG68" s="92">
        <v>25</v>
      </c>
      <c r="AH68" s="92">
        <v>26</v>
      </c>
      <c r="AI68" s="92">
        <v>22</v>
      </c>
      <c r="AJ68" s="92">
        <v>22</v>
      </c>
      <c r="AK68" s="92">
        <v>29</v>
      </c>
      <c r="AL68" s="92">
        <v>31</v>
      </c>
      <c r="AM68" s="92">
        <v>30</v>
      </c>
      <c r="AN68" s="92">
        <v>14</v>
      </c>
      <c r="AO68" s="92">
        <v>20</v>
      </c>
      <c r="AP68" s="92">
        <v>22</v>
      </c>
      <c r="AQ68" s="92">
        <v>12</v>
      </c>
      <c r="AR68" s="92">
        <v>22</v>
      </c>
      <c r="AS68" s="92">
        <v>24</v>
      </c>
      <c r="AT68" s="92">
        <v>25</v>
      </c>
      <c r="AU68" s="92">
        <v>12</v>
      </c>
      <c r="AV68" s="92">
        <v>18</v>
      </c>
      <c r="AW68" s="92">
        <v>10</v>
      </c>
      <c r="AX68" s="92">
        <v>23</v>
      </c>
      <c r="AY68" s="92">
        <v>29</v>
      </c>
      <c r="AZ68" s="92">
        <v>18</v>
      </c>
      <c r="BA68" s="92">
        <v>21</v>
      </c>
      <c r="BB68" s="92">
        <v>34</v>
      </c>
      <c r="BC68" s="92">
        <v>26</v>
      </c>
      <c r="BD68" s="92">
        <v>20</v>
      </c>
      <c r="BE68" s="92">
        <v>13</v>
      </c>
      <c r="BF68" s="92">
        <v>32</v>
      </c>
      <c r="BG68" s="92">
        <v>16</v>
      </c>
      <c r="BH68" s="92">
        <v>37</v>
      </c>
      <c r="BI68" s="92">
        <v>21</v>
      </c>
      <c r="BJ68" s="92">
        <v>28</v>
      </c>
      <c r="BK68" s="92">
        <v>29</v>
      </c>
      <c r="BL68" s="92">
        <v>24</v>
      </c>
      <c r="BM68" s="92">
        <v>24</v>
      </c>
      <c r="BN68" s="92">
        <v>28</v>
      </c>
      <c r="BO68" s="92">
        <v>22</v>
      </c>
      <c r="BP68" s="92">
        <v>44</v>
      </c>
      <c r="BQ68" s="92">
        <v>28</v>
      </c>
      <c r="BR68" s="92">
        <v>51</v>
      </c>
      <c r="BS68" s="92">
        <v>36</v>
      </c>
      <c r="BT68" s="92">
        <v>25</v>
      </c>
      <c r="BU68" s="92">
        <v>26</v>
      </c>
      <c r="BV68" s="92">
        <v>36</v>
      </c>
      <c r="BW68" s="92">
        <v>19</v>
      </c>
      <c r="BX68" s="92">
        <v>28</v>
      </c>
      <c r="BY68" s="92">
        <v>22</v>
      </c>
      <c r="BZ68" s="92">
        <v>23</v>
      </c>
      <c r="CA68" s="92">
        <v>3</v>
      </c>
      <c r="CB68" s="92">
        <v>19</v>
      </c>
      <c r="CC68" s="92">
        <v>23</v>
      </c>
      <c r="CD68" s="92">
        <v>22</v>
      </c>
      <c r="CE68" s="92">
        <v>8</v>
      </c>
      <c r="CF68" s="92">
        <v>31</v>
      </c>
      <c r="CG68" s="92">
        <v>21</v>
      </c>
      <c r="CH68" s="92">
        <v>43</v>
      </c>
      <c r="CI68" s="92">
        <v>15</v>
      </c>
      <c r="CJ68" s="92">
        <v>16</v>
      </c>
      <c r="CK68" s="92">
        <v>11</v>
      </c>
      <c r="CL68" s="92">
        <v>19</v>
      </c>
      <c r="CM68" s="92">
        <v>28</v>
      </c>
      <c r="CN68" s="92">
        <v>2</v>
      </c>
    </row>
    <row r="69" spans="1:92" x14ac:dyDescent="0.2">
      <c r="A69" s="92" t="s">
        <v>18</v>
      </c>
      <c r="B69" s="92" t="s">
        <v>21</v>
      </c>
      <c r="C69" s="92">
        <v>222</v>
      </c>
      <c r="D69" s="92">
        <v>6.25</v>
      </c>
      <c r="E69" s="92">
        <v>0</v>
      </c>
      <c r="F69" s="92">
        <v>0</v>
      </c>
      <c r="G69" s="92">
        <v>25</v>
      </c>
      <c r="H69" s="92">
        <v>7.2</v>
      </c>
      <c r="I69" s="92">
        <v>7</v>
      </c>
      <c r="J69" s="92">
        <v>1526</v>
      </c>
      <c r="K69" s="92">
        <v>33.909999999999997</v>
      </c>
      <c r="L69" s="92">
        <v>107</v>
      </c>
      <c r="M69" s="92">
        <v>95</v>
      </c>
      <c r="N69" s="92">
        <v>112</v>
      </c>
      <c r="O69" s="92">
        <v>68</v>
      </c>
      <c r="P69" s="92">
        <v>83</v>
      </c>
      <c r="Q69" s="92">
        <v>80</v>
      </c>
      <c r="R69" s="92">
        <v>99</v>
      </c>
      <c r="S69" s="92">
        <v>81</v>
      </c>
      <c r="T69" s="92">
        <v>115</v>
      </c>
      <c r="U69" s="92">
        <v>99</v>
      </c>
      <c r="V69" s="92">
        <v>159</v>
      </c>
      <c r="W69" s="92">
        <v>107</v>
      </c>
      <c r="X69" s="92">
        <v>76</v>
      </c>
      <c r="Y69" s="92">
        <v>70</v>
      </c>
      <c r="Z69" s="92">
        <v>110</v>
      </c>
      <c r="AA69" s="92">
        <v>54</v>
      </c>
      <c r="AB69" s="92">
        <v>20</v>
      </c>
      <c r="AC69" s="92">
        <v>28</v>
      </c>
      <c r="AD69" s="92">
        <v>35</v>
      </c>
      <c r="AE69" s="92">
        <v>23</v>
      </c>
      <c r="AF69" s="92">
        <v>22</v>
      </c>
      <c r="AG69" s="92">
        <v>25</v>
      </c>
      <c r="AH69" s="92">
        <v>26</v>
      </c>
      <c r="AI69" s="92">
        <v>22</v>
      </c>
      <c r="AJ69" s="92">
        <v>22</v>
      </c>
      <c r="AK69" s="92">
        <v>29</v>
      </c>
      <c r="AL69" s="92">
        <v>31</v>
      </c>
      <c r="AM69" s="92">
        <v>30</v>
      </c>
      <c r="AN69" s="92">
        <v>14</v>
      </c>
      <c r="AO69" s="92">
        <v>20</v>
      </c>
      <c r="AP69" s="92">
        <v>22</v>
      </c>
      <c r="AQ69" s="92">
        <v>12</v>
      </c>
      <c r="AR69" s="92">
        <v>22</v>
      </c>
      <c r="AS69" s="92">
        <v>24</v>
      </c>
      <c r="AT69" s="92">
        <v>25</v>
      </c>
      <c r="AU69" s="92">
        <v>12</v>
      </c>
      <c r="AV69" s="92">
        <v>18</v>
      </c>
      <c r="AW69" s="92">
        <v>10</v>
      </c>
      <c r="AX69" s="92">
        <v>23</v>
      </c>
      <c r="AY69" s="92">
        <v>29</v>
      </c>
      <c r="AZ69" s="92">
        <v>18</v>
      </c>
      <c r="BA69" s="92">
        <v>21</v>
      </c>
      <c r="BB69" s="92">
        <v>34</v>
      </c>
      <c r="BC69" s="92">
        <v>26</v>
      </c>
      <c r="BD69" s="92">
        <v>20</v>
      </c>
      <c r="BE69" s="92">
        <v>13</v>
      </c>
      <c r="BF69" s="92">
        <v>32</v>
      </c>
      <c r="BG69" s="92">
        <v>16</v>
      </c>
      <c r="BH69" s="92">
        <v>37</v>
      </c>
      <c r="BI69" s="92">
        <v>21</v>
      </c>
      <c r="BJ69" s="92">
        <v>28</v>
      </c>
      <c r="BK69" s="92">
        <v>29</v>
      </c>
      <c r="BL69" s="92">
        <v>24</v>
      </c>
      <c r="BM69" s="92">
        <v>24</v>
      </c>
      <c r="BN69" s="92">
        <v>28</v>
      </c>
      <c r="BO69" s="92">
        <v>22</v>
      </c>
      <c r="BP69" s="92">
        <v>44</v>
      </c>
      <c r="BQ69" s="92">
        <v>28</v>
      </c>
      <c r="BR69" s="92">
        <v>51</v>
      </c>
      <c r="BS69" s="92">
        <v>36</v>
      </c>
      <c r="BT69" s="92">
        <v>25</v>
      </c>
      <c r="BU69" s="92">
        <v>26</v>
      </c>
      <c r="BV69" s="92">
        <v>36</v>
      </c>
      <c r="BW69" s="92">
        <v>19</v>
      </c>
      <c r="BX69" s="92">
        <v>28</v>
      </c>
      <c r="BY69" s="92">
        <v>22</v>
      </c>
      <c r="BZ69" s="92">
        <v>23</v>
      </c>
      <c r="CA69" s="92">
        <v>3</v>
      </c>
      <c r="CB69" s="92">
        <v>19</v>
      </c>
      <c r="CC69" s="92">
        <v>23</v>
      </c>
      <c r="CD69" s="92">
        <v>22</v>
      </c>
      <c r="CE69" s="92">
        <v>8</v>
      </c>
      <c r="CF69" s="92">
        <v>31</v>
      </c>
      <c r="CG69" s="92">
        <v>21</v>
      </c>
      <c r="CH69" s="92">
        <v>43</v>
      </c>
      <c r="CI69" s="92">
        <v>15</v>
      </c>
      <c r="CJ69" s="92">
        <v>16</v>
      </c>
      <c r="CK69" s="92">
        <v>11</v>
      </c>
      <c r="CL69" s="92">
        <v>19</v>
      </c>
      <c r="CM69" s="92">
        <v>28</v>
      </c>
      <c r="CN69" s="92">
        <v>3</v>
      </c>
    </row>
    <row r="70" spans="1:92" x14ac:dyDescent="0.2">
      <c r="A70" s="92" t="s">
        <v>18</v>
      </c>
      <c r="B70" s="92" t="s">
        <v>21</v>
      </c>
      <c r="C70" s="92">
        <v>222</v>
      </c>
      <c r="D70" s="92">
        <v>8.3333333333333339</v>
      </c>
      <c r="E70" s="92">
        <v>0</v>
      </c>
      <c r="F70" s="92">
        <v>0</v>
      </c>
      <c r="G70" s="92">
        <v>25</v>
      </c>
      <c r="H70" s="92">
        <v>7.2</v>
      </c>
      <c r="I70" s="92">
        <v>7</v>
      </c>
      <c r="J70" s="92">
        <v>1526</v>
      </c>
      <c r="K70" s="92">
        <v>33.909999999999997</v>
      </c>
      <c r="L70" s="92">
        <v>107</v>
      </c>
      <c r="M70" s="92">
        <v>95</v>
      </c>
      <c r="N70" s="92">
        <v>112</v>
      </c>
      <c r="O70" s="92">
        <v>68</v>
      </c>
      <c r="P70" s="92">
        <v>83</v>
      </c>
      <c r="Q70" s="92">
        <v>80</v>
      </c>
      <c r="R70" s="92">
        <v>99</v>
      </c>
      <c r="S70" s="92">
        <v>81</v>
      </c>
      <c r="T70" s="92">
        <v>115</v>
      </c>
      <c r="U70" s="92">
        <v>99</v>
      </c>
      <c r="V70" s="92">
        <v>159</v>
      </c>
      <c r="W70" s="92">
        <v>107</v>
      </c>
      <c r="X70" s="92">
        <v>76</v>
      </c>
      <c r="Y70" s="92">
        <v>70</v>
      </c>
      <c r="Z70" s="92">
        <v>110</v>
      </c>
      <c r="AA70" s="92">
        <v>54</v>
      </c>
      <c r="AB70" s="92">
        <v>20</v>
      </c>
      <c r="AC70" s="92">
        <v>28</v>
      </c>
      <c r="AD70" s="92">
        <v>35</v>
      </c>
      <c r="AE70" s="92">
        <v>23</v>
      </c>
      <c r="AF70" s="92">
        <v>22</v>
      </c>
      <c r="AG70" s="92">
        <v>25</v>
      </c>
      <c r="AH70" s="92">
        <v>26</v>
      </c>
      <c r="AI70" s="92">
        <v>22</v>
      </c>
      <c r="AJ70" s="92">
        <v>22</v>
      </c>
      <c r="AK70" s="92">
        <v>29</v>
      </c>
      <c r="AL70" s="92">
        <v>31</v>
      </c>
      <c r="AM70" s="92">
        <v>30</v>
      </c>
      <c r="AN70" s="92">
        <v>14</v>
      </c>
      <c r="AO70" s="92">
        <v>20</v>
      </c>
      <c r="AP70" s="92">
        <v>22</v>
      </c>
      <c r="AQ70" s="92">
        <v>12</v>
      </c>
      <c r="AR70" s="92">
        <v>22</v>
      </c>
      <c r="AS70" s="92">
        <v>24</v>
      </c>
      <c r="AT70" s="92">
        <v>25</v>
      </c>
      <c r="AU70" s="92">
        <v>12</v>
      </c>
      <c r="AV70" s="92">
        <v>18</v>
      </c>
      <c r="AW70" s="92">
        <v>10</v>
      </c>
      <c r="AX70" s="92">
        <v>23</v>
      </c>
      <c r="AY70" s="92">
        <v>29</v>
      </c>
      <c r="AZ70" s="92">
        <v>18</v>
      </c>
      <c r="BA70" s="92">
        <v>21</v>
      </c>
      <c r="BB70" s="92">
        <v>34</v>
      </c>
      <c r="BC70" s="92">
        <v>26</v>
      </c>
      <c r="BD70" s="92">
        <v>20</v>
      </c>
      <c r="BE70" s="92">
        <v>13</v>
      </c>
      <c r="BF70" s="92">
        <v>32</v>
      </c>
      <c r="BG70" s="92">
        <v>16</v>
      </c>
      <c r="BH70" s="92">
        <v>37</v>
      </c>
      <c r="BI70" s="92">
        <v>21</v>
      </c>
      <c r="BJ70" s="92">
        <v>28</v>
      </c>
      <c r="BK70" s="92">
        <v>29</v>
      </c>
      <c r="BL70" s="92">
        <v>24</v>
      </c>
      <c r="BM70" s="92">
        <v>24</v>
      </c>
      <c r="BN70" s="92">
        <v>28</v>
      </c>
      <c r="BO70" s="92">
        <v>22</v>
      </c>
      <c r="BP70" s="92">
        <v>44</v>
      </c>
      <c r="BQ70" s="92">
        <v>28</v>
      </c>
      <c r="BR70" s="92">
        <v>51</v>
      </c>
      <c r="BS70" s="92">
        <v>36</v>
      </c>
      <c r="BT70" s="92">
        <v>25</v>
      </c>
      <c r="BU70" s="92">
        <v>26</v>
      </c>
      <c r="BV70" s="92">
        <v>36</v>
      </c>
      <c r="BW70" s="92">
        <v>19</v>
      </c>
      <c r="BX70" s="92">
        <v>28</v>
      </c>
      <c r="BY70" s="92">
        <v>22</v>
      </c>
      <c r="BZ70" s="92">
        <v>23</v>
      </c>
      <c r="CA70" s="92">
        <v>3</v>
      </c>
      <c r="CB70" s="92">
        <v>19</v>
      </c>
      <c r="CC70" s="92">
        <v>23</v>
      </c>
      <c r="CD70" s="92">
        <v>22</v>
      </c>
      <c r="CE70" s="92">
        <v>8</v>
      </c>
      <c r="CF70" s="92">
        <v>31</v>
      </c>
      <c r="CG70" s="92">
        <v>21</v>
      </c>
      <c r="CH70" s="92">
        <v>43</v>
      </c>
      <c r="CI70" s="92">
        <v>15</v>
      </c>
      <c r="CJ70" s="92">
        <v>16</v>
      </c>
      <c r="CK70" s="92">
        <v>11</v>
      </c>
      <c r="CL70" s="92">
        <v>19</v>
      </c>
      <c r="CM70" s="92">
        <v>28</v>
      </c>
      <c r="CN70" s="92">
        <v>4</v>
      </c>
    </row>
    <row r="71" spans="1:92" x14ac:dyDescent="0.2">
      <c r="A71" s="92" t="s">
        <v>18</v>
      </c>
      <c r="B71" s="92" t="s">
        <v>21</v>
      </c>
      <c r="C71" s="92">
        <v>254</v>
      </c>
      <c r="D71" s="92">
        <v>3.8</v>
      </c>
      <c r="E71" s="92">
        <v>0</v>
      </c>
      <c r="F71" s="92">
        <v>0</v>
      </c>
      <c r="G71" s="92">
        <v>25</v>
      </c>
      <c r="H71" s="92">
        <v>7.2</v>
      </c>
      <c r="I71" s="92">
        <v>7</v>
      </c>
      <c r="J71" s="92">
        <v>1526</v>
      </c>
      <c r="K71" s="92">
        <v>33.909999999999997</v>
      </c>
      <c r="L71" s="92">
        <v>107</v>
      </c>
      <c r="M71" s="92">
        <v>95</v>
      </c>
      <c r="N71" s="92">
        <v>112</v>
      </c>
      <c r="O71" s="92">
        <v>68</v>
      </c>
      <c r="P71" s="92">
        <v>83</v>
      </c>
      <c r="Q71" s="92">
        <v>80</v>
      </c>
      <c r="R71" s="92">
        <v>99</v>
      </c>
      <c r="S71" s="92">
        <v>81</v>
      </c>
      <c r="T71" s="92">
        <v>115</v>
      </c>
      <c r="U71" s="92">
        <v>99</v>
      </c>
      <c r="V71" s="92">
        <v>159</v>
      </c>
      <c r="W71" s="92">
        <v>107</v>
      </c>
      <c r="X71" s="92">
        <v>76</v>
      </c>
      <c r="Y71" s="92">
        <v>70</v>
      </c>
      <c r="Z71" s="92">
        <v>110</v>
      </c>
      <c r="AA71" s="92">
        <v>54</v>
      </c>
      <c r="AB71" s="92">
        <v>20</v>
      </c>
      <c r="AC71" s="92">
        <v>28</v>
      </c>
      <c r="AD71" s="92">
        <v>35</v>
      </c>
      <c r="AE71" s="92">
        <v>23</v>
      </c>
      <c r="AF71" s="92">
        <v>22</v>
      </c>
      <c r="AG71" s="92">
        <v>25</v>
      </c>
      <c r="AH71" s="92">
        <v>26</v>
      </c>
      <c r="AI71" s="92">
        <v>22</v>
      </c>
      <c r="AJ71" s="92">
        <v>22</v>
      </c>
      <c r="AK71" s="92">
        <v>29</v>
      </c>
      <c r="AL71" s="92">
        <v>31</v>
      </c>
      <c r="AM71" s="92">
        <v>30</v>
      </c>
      <c r="AN71" s="92">
        <v>14</v>
      </c>
      <c r="AO71" s="92">
        <v>20</v>
      </c>
      <c r="AP71" s="92">
        <v>22</v>
      </c>
      <c r="AQ71" s="92">
        <v>12</v>
      </c>
      <c r="AR71" s="92">
        <v>22</v>
      </c>
      <c r="AS71" s="92">
        <v>24</v>
      </c>
      <c r="AT71" s="92">
        <v>25</v>
      </c>
      <c r="AU71" s="92">
        <v>12</v>
      </c>
      <c r="AV71" s="92">
        <v>18</v>
      </c>
      <c r="AW71" s="92">
        <v>10</v>
      </c>
      <c r="AX71" s="92">
        <v>23</v>
      </c>
      <c r="AY71" s="92">
        <v>29</v>
      </c>
      <c r="AZ71" s="92">
        <v>18</v>
      </c>
      <c r="BA71" s="92">
        <v>21</v>
      </c>
      <c r="BB71" s="92">
        <v>34</v>
      </c>
      <c r="BC71" s="92">
        <v>26</v>
      </c>
      <c r="BD71" s="92">
        <v>20</v>
      </c>
      <c r="BE71" s="92">
        <v>13</v>
      </c>
      <c r="BF71" s="92">
        <v>32</v>
      </c>
      <c r="BG71" s="92">
        <v>16</v>
      </c>
      <c r="BH71" s="92">
        <v>37</v>
      </c>
      <c r="BI71" s="92">
        <v>21</v>
      </c>
      <c r="BJ71" s="92">
        <v>28</v>
      </c>
      <c r="BK71" s="92">
        <v>29</v>
      </c>
      <c r="BL71" s="92">
        <v>24</v>
      </c>
      <c r="BM71" s="92">
        <v>24</v>
      </c>
      <c r="BN71" s="92">
        <v>28</v>
      </c>
      <c r="BO71" s="92">
        <v>22</v>
      </c>
      <c r="BP71" s="92">
        <v>44</v>
      </c>
      <c r="BQ71" s="92">
        <v>28</v>
      </c>
      <c r="BR71" s="92">
        <v>51</v>
      </c>
      <c r="BS71" s="92">
        <v>36</v>
      </c>
      <c r="BT71" s="92">
        <v>25</v>
      </c>
      <c r="BU71" s="92">
        <v>26</v>
      </c>
      <c r="BV71" s="92">
        <v>36</v>
      </c>
      <c r="BW71" s="92">
        <v>19</v>
      </c>
      <c r="BX71" s="92">
        <v>28</v>
      </c>
      <c r="BY71" s="92">
        <v>22</v>
      </c>
      <c r="BZ71" s="92">
        <v>23</v>
      </c>
      <c r="CA71" s="92">
        <v>3</v>
      </c>
      <c r="CB71" s="92">
        <v>19</v>
      </c>
      <c r="CC71" s="92">
        <v>23</v>
      </c>
      <c r="CD71" s="92">
        <v>22</v>
      </c>
      <c r="CE71" s="92">
        <v>8</v>
      </c>
      <c r="CF71" s="92">
        <v>31</v>
      </c>
      <c r="CG71" s="92">
        <v>21</v>
      </c>
      <c r="CH71" s="92">
        <v>43</v>
      </c>
      <c r="CI71" s="92">
        <v>15</v>
      </c>
      <c r="CJ71" s="92">
        <v>16</v>
      </c>
      <c r="CK71" s="92">
        <v>11</v>
      </c>
      <c r="CL71" s="92">
        <v>19</v>
      </c>
      <c r="CM71" s="92">
        <v>28</v>
      </c>
      <c r="CN71" s="92">
        <v>2</v>
      </c>
    </row>
    <row r="72" spans="1:92" x14ac:dyDescent="0.2">
      <c r="A72" s="92" t="s">
        <v>18</v>
      </c>
      <c r="B72" s="92" t="s">
        <v>21</v>
      </c>
      <c r="C72" s="92">
        <v>254</v>
      </c>
      <c r="D72" s="92">
        <v>4.918032786885246</v>
      </c>
      <c r="E72" s="92">
        <v>0</v>
      </c>
      <c r="F72" s="92">
        <v>0</v>
      </c>
      <c r="G72" s="92">
        <v>25</v>
      </c>
      <c r="H72" s="92">
        <v>7.2</v>
      </c>
      <c r="I72" s="92">
        <v>7</v>
      </c>
      <c r="J72" s="92">
        <v>1526</v>
      </c>
      <c r="K72" s="92">
        <v>33.909999999999997</v>
      </c>
      <c r="L72" s="92">
        <v>107</v>
      </c>
      <c r="M72" s="92">
        <v>95</v>
      </c>
      <c r="N72" s="92">
        <v>112</v>
      </c>
      <c r="O72" s="92">
        <v>68</v>
      </c>
      <c r="P72" s="92">
        <v>83</v>
      </c>
      <c r="Q72" s="92">
        <v>80</v>
      </c>
      <c r="R72" s="92">
        <v>99</v>
      </c>
      <c r="S72" s="92">
        <v>81</v>
      </c>
      <c r="T72" s="92">
        <v>115</v>
      </c>
      <c r="U72" s="92">
        <v>99</v>
      </c>
      <c r="V72" s="92">
        <v>159</v>
      </c>
      <c r="W72" s="92">
        <v>107</v>
      </c>
      <c r="X72" s="92">
        <v>76</v>
      </c>
      <c r="Y72" s="92">
        <v>70</v>
      </c>
      <c r="Z72" s="92">
        <v>110</v>
      </c>
      <c r="AA72" s="92">
        <v>54</v>
      </c>
      <c r="AB72" s="92">
        <v>20</v>
      </c>
      <c r="AC72" s="92">
        <v>28</v>
      </c>
      <c r="AD72" s="92">
        <v>35</v>
      </c>
      <c r="AE72" s="92">
        <v>23</v>
      </c>
      <c r="AF72" s="92">
        <v>22</v>
      </c>
      <c r="AG72" s="92">
        <v>25</v>
      </c>
      <c r="AH72" s="92">
        <v>26</v>
      </c>
      <c r="AI72" s="92">
        <v>22</v>
      </c>
      <c r="AJ72" s="92">
        <v>22</v>
      </c>
      <c r="AK72" s="92">
        <v>29</v>
      </c>
      <c r="AL72" s="92">
        <v>31</v>
      </c>
      <c r="AM72" s="92">
        <v>30</v>
      </c>
      <c r="AN72" s="92">
        <v>14</v>
      </c>
      <c r="AO72" s="92">
        <v>20</v>
      </c>
      <c r="AP72" s="92">
        <v>22</v>
      </c>
      <c r="AQ72" s="92">
        <v>12</v>
      </c>
      <c r="AR72" s="92">
        <v>22</v>
      </c>
      <c r="AS72" s="92">
        <v>24</v>
      </c>
      <c r="AT72" s="92">
        <v>25</v>
      </c>
      <c r="AU72" s="92">
        <v>12</v>
      </c>
      <c r="AV72" s="92">
        <v>18</v>
      </c>
      <c r="AW72" s="92">
        <v>10</v>
      </c>
      <c r="AX72" s="92">
        <v>23</v>
      </c>
      <c r="AY72" s="92">
        <v>29</v>
      </c>
      <c r="AZ72" s="92">
        <v>18</v>
      </c>
      <c r="BA72" s="92">
        <v>21</v>
      </c>
      <c r="BB72" s="92">
        <v>34</v>
      </c>
      <c r="BC72" s="92">
        <v>26</v>
      </c>
      <c r="BD72" s="92">
        <v>20</v>
      </c>
      <c r="BE72" s="92">
        <v>13</v>
      </c>
      <c r="BF72" s="92">
        <v>32</v>
      </c>
      <c r="BG72" s="92">
        <v>16</v>
      </c>
      <c r="BH72" s="92">
        <v>37</v>
      </c>
      <c r="BI72" s="92">
        <v>21</v>
      </c>
      <c r="BJ72" s="92">
        <v>28</v>
      </c>
      <c r="BK72" s="92">
        <v>29</v>
      </c>
      <c r="BL72" s="92">
        <v>24</v>
      </c>
      <c r="BM72" s="92">
        <v>24</v>
      </c>
      <c r="BN72" s="92">
        <v>28</v>
      </c>
      <c r="BO72" s="92">
        <v>22</v>
      </c>
      <c r="BP72" s="92">
        <v>44</v>
      </c>
      <c r="BQ72" s="92">
        <v>28</v>
      </c>
      <c r="BR72" s="92">
        <v>51</v>
      </c>
      <c r="BS72" s="92">
        <v>36</v>
      </c>
      <c r="BT72" s="92">
        <v>25</v>
      </c>
      <c r="BU72" s="92">
        <v>26</v>
      </c>
      <c r="BV72" s="92">
        <v>36</v>
      </c>
      <c r="BW72" s="92">
        <v>19</v>
      </c>
      <c r="BX72" s="92">
        <v>28</v>
      </c>
      <c r="BY72" s="92">
        <v>22</v>
      </c>
      <c r="BZ72" s="92">
        <v>23</v>
      </c>
      <c r="CA72" s="92">
        <v>3</v>
      </c>
      <c r="CB72" s="92">
        <v>19</v>
      </c>
      <c r="CC72" s="92">
        <v>23</v>
      </c>
      <c r="CD72" s="92">
        <v>22</v>
      </c>
      <c r="CE72" s="92">
        <v>8</v>
      </c>
      <c r="CF72" s="92">
        <v>31</v>
      </c>
      <c r="CG72" s="92">
        <v>21</v>
      </c>
      <c r="CH72" s="92">
        <v>43</v>
      </c>
      <c r="CI72" s="92">
        <v>15</v>
      </c>
      <c r="CJ72" s="92">
        <v>16</v>
      </c>
      <c r="CK72" s="92">
        <v>11</v>
      </c>
      <c r="CL72" s="92">
        <v>19</v>
      </c>
      <c r="CM72" s="92">
        <v>28</v>
      </c>
      <c r="CN72" s="92">
        <v>3</v>
      </c>
    </row>
    <row r="73" spans="1:92" x14ac:dyDescent="0.2">
      <c r="A73" s="92" t="s">
        <v>18</v>
      </c>
      <c r="B73" s="92" t="s">
        <v>21</v>
      </c>
      <c r="C73" s="92">
        <v>254</v>
      </c>
      <c r="D73" s="92">
        <v>6.557377049180328</v>
      </c>
      <c r="E73" s="92">
        <v>0</v>
      </c>
      <c r="F73" s="92">
        <v>0</v>
      </c>
      <c r="G73" s="92">
        <v>25</v>
      </c>
      <c r="H73" s="92">
        <v>7.2</v>
      </c>
      <c r="I73" s="92">
        <v>7</v>
      </c>
      <c r="J73" s="92">
        <v>1526</v>
      </c>
      <c r="K73" s="92">
        <v>33.909999999999997</v>
      </c>
      <c r="L73" s="92">
        <v>107</v>
      </c>
      <c r="M73" s="92">
        <v>95</v>
      </c>
      <c r="N73" s="92">
        <v>112</v>
      </c>
      <c r="O73" s="92">
        <v>68</v>
      </c>
      <c r="P73" s="92">
        <v>83</v>
      </c>
      <c r="Q73" s="92">
        <v>80</v>
      </c>
      <c r="R73" s="92">
        <v>99</v>
      </c>
      <c r="S73" s="92">
        <v>81</v>
      </c>
      <c r="T73" s="92">
        <v>115</v>
      </c>
      <c r="U73" s="92">
        <v>99</v>
      </c>
      <c r="V73" s="92">
        <v>159</v>
      </c>
      <c r="W73" s="92">
        <v>107</v>
      </c>
      <c r="X73" s="92">
        <v>76</v>
      </c>
      <c r="Y73" s="92">
        <v>70</v>
      </c>
      <c r="Z73" s="92">
        <v>110</v>
      </c>
      <c r="AA73" s="92">
        <v>54</v>
      </c>
      <c r="AB73" s="92">
        <v>20</v>
      </c>
      <c r="AC73" s="92">
        <v>28</v>
      </c>
      <c r="AD73" s="92">
        <v>35</v>
      </c>
      <c r="AE73" s="92">
        <v>23</v>
      </c>
      <c r="AF73" s="92">
        <v>22</v>
      </c>
      <c r="AG73" s="92">
        <v>25</v>
      </c>
      <c r="AH73" s="92">
        <v>26</v>
      </c>
      <c r="AI73" s="92">
        <v>22</v>
      </c>
      <c r="AJ73" s="92">
        <v>22</v>
      </c>
      <c r="AK73" s="92">
        <v>29</v>
      </c>
      <c r="AL73" s="92">
        <v>31</v>
      </c>
      <c r="AM73" s="92">
        <v>30</v>
      </c>
      <c r="AN73" s="92">
        <v>14</v>
      </c>
      <c r="AO73" s="92">
        <v>20</v>
      </c>
      <c r="AP73" s="92">
        <v>22</v>
      </c>
      <c r="AQ73" s="92">
        <v>12</v>
      </c>
      <c r="AR73" s="92">
        <v>22</v>
      </c>
      <c r="AS73" s="92">
        <v>24</v>
      </c>
      <c r="AT73" s="92">
        <v>25</v>
      </c>
      <c r="AU73" s="92">
        <v>12</v>
      </c>
      <c r="AV73" s="92">
        <v>18</v>
      </c>
      <c r="AW73" s="92">
        <v>10</v>
      </c>
      <c r="AX73" s="92">
        <v>23</v>
      </c>
      <c r="AY73" s="92">
        <v>29</v>
      </c>
      <c r="AZ73" s="92">
        <v>18</v>
      </c>
      <c r="BA73" s="92">
        <v>21</v>
      </c>
      <c r="BB73" s="92">
        <v>34</v>
      </c>
      <c r="BC73" s="92">
        <v>26</v>
      </c>
      <c r="BD73" s="92">
        <v>20</v>
      </c>
      <c r="BE73" s="92">
        <v>13</v>
      </c>
      <c r="BF73" s="92">
        <v>32</v>
      </c>
      <c r="BG73" s="92">
        <v>16</v>
      </c>
      <c r="BH73" s="92">
        <v>37</v>
      </c>
      <c r="BI73" s="92">
        <v>21</v>
      </c>
      <c r="BJ73" s="92">
        <v>28</v>
      </c>
      <c r="BK73" s="92">
        <v>29</v>
      </c>
      <c r="BL73" s="92">
        <v>24</v>
      </c>
      <c r="BM73" s="92">
        <v>24</v>
      </c>
      <c r="BN73" s="92">
        <v>28</v>
      </c>
      <c r="BO73" s="92">
        <v>22</v>
      </c>
      <c r="BP73" s="92">
        <v>44</v>
      </c>
      <c r="BQ73" s="92">
        <v>28</v>
      </c>
      <c r="BR73" s="92">
        <v>51</v>
      </c>
      <c r="BS73" s="92">
        <v>36</v>
      </c>
      <c r="BT73" s="92">
        <v>25</v>
      </c>
      <c r="BU73" s="92">
        <v>26</v>
      </c>
      <c r="BV73" s="92">
        <v>36</v>
      </c>
      <c r="BW73" s="92">
        <v>19</v>
      </c>
      <c r="BX73" s="92">
        <v>28</v>
      </c>
      <c r="BY73" s="92">
        <v>22</v>
      </c>
      <c r="BZ73" s="92">
        <v>23</v>
      </c>
      <c r="CA73" s="92">
        <v>3</v>
      </c>
      <c r="CB73" s="92">
        <v>19</v>
      </c>
      <c r="CC73" s="92">
        <v>23</v>
      </c>
      <c r="CD73" s="92">
        <v>22</v>
      </c>
      <c r="CE73" s="92">
        <v>8</v>
      </c>
      <c r="CF73" s="92">
        <v>31</v>
      </c>
      <c r="CG73" s="92">
        <v>21</v>
      </c>
      <c r="CH73" s="92">
        <v>43</v>
      </c>
      <c r="CI73" s="92">
        <v>15</v>
      </c>
      <c r="CJ73" s="92">
        <v>16</v>
      </c>
      <c r="CK73" s="92">
        <v>11</v>
      </c>
      <c r="CL73" s="92">
        <v>19</v>
      </c>
      <c r="CM73" s="92">
        <v>28</v>
      </c>
      <c r="CN73" s="92">
        <v>4</v>
      </c>
    </row>
    <row r="74" spans="1:92" x14ac:dyDescent="0.2">
      <c r="A74" s="92" t="s">
        <v>18</v>
      </c>
      <c r="B74" s="92" t="s">
        <v>21</v>
      </c>
      <c r="C74" s="92">
        <v>265</v>
      </c>
      <c r="D74" s="92">
        <v>3.2</v>
      </c>
      <c r="E74" s="92">
        <v>0</v>
      </c>
      <c r="F74" s="92">
        <v>0</v>
      </c>
      <c r="G74" s="92">
        <v>25</v>
      </c>
      <c r="H74" s="92">
        <v>7.2</v>
      </c>
      <c r="I74" s="92">
        <v>7</v>
      </c>
      <c r="J74" s="92">
        <v>1526</v>
      </c>
      <c r="K74" s="92">
        <v>33.909999999999997</v>
      </c>
      <c r="L74" s="92">
        <v>107</v>
      </c>
      <c r="M74" s="92">
        <v>95</v>
      </c>
      <c r="N74" s="92">
        <v>112</v>
      </c>
      <c r="O74" s="92">
        <v>68</v>
      </c>
      <c r="P74" s="92">
        <v>83</v>
      </c>
      <c r="Q74" s="92">
        <v>80</v>
      </c>
      <c r="R74" s="92">
        <v>99</v>
      </c>
      <c r="S74" s="92">
        <v>81</v>
      </c>
      <c r="T74" s="92">
        <v>115</v>
      </c>
      <c r="U74" s="92">
        <v>99</v>
      </c>
      <c r="V74" s="92">
        <v>159</v>
      </c>
      <c r="W74" s="92">
        <v>107</v>
      </c>
      <c r="X74" s="92">
        <v>76</v>
      </c>
      <c r="Y74" s="92">
        <v>70</v>
      </c>
      <c r="Z74" s="92">
        <v>110</v>
      </c>
      <c r="AA74" s="92">
        <v>54</v>
      </c>
      <c r="AB74" s="92">
        <v>20</v>
      </c>
      <c r="AC74" s="92">
        <v>28</v>
      </c>
      <c r="AD74" s="92">
        <v>35</v>
      </c>
      <c r="AE74" s="92">
        <v>23</v>
      </c>
      <c r="AF74" s="92">
        <v>22</v>
      </c>
      <c r="AG74" s="92">
        <v>25</v>
      </c>
      <c r="AH74" s="92">
        <v>26</v>
      </c>
      <c r="AI74" s="92">
        <v>22</v>
      </c>
      <c r="AJ74" s="92">
        <v>22</v>
      </c>
      <c r="AK74" s="92">
        <v>29</v>
      </c>
      <c r="AL74" s="92">
        <v>31</v>
      </c>
      <c r="AM74" s="92">
        <v>30</v>
      </c>
      <c r="AN74" s="92">
        <v>14</v>
      </c>
      <c r="AO74" s="92">
        <v>20</v>
      </c>
      <c r="AP74" s="92">
        <v>22</v>
      </c>
      <c r="AQ74" s="92">
        <v>12</v>
      </c>
      <c r="AR74" s="92">
        <v>22</v>
      </c>
      <c r="AS74" s="92">
        <v>24</v>
      </c>
      <c r="AT74" s="92">
        <v>25</v>
      </c>
      <c r="AU74" s="92">
        <v>12</v>
      </c>
      <c r="AV74" s="92">
        <v>18</v>
      </c>
      <c r="AW74" s="92">
        <v>10</v>
      </c>
      <c r="AX74" s="92">
        <v>23</v>
      </c>
      <c r="AY74" s="92">
        <v>29</v>
      </c>
      <c r="AZ74" s="92">
        <v>18</v>
      </c>
      <c r="BA74" s="92">
        <v>21</v>
      </c>
      <c r="BB74" s="92">
        <v>34</v>
      </c>
      <c r="BC74" s="92">
        <v>26</v>
      </c>
      <c r="BD74" s="92">
        <v>20</v>
      </c>
      <c r="BE74" s="92">
        <v>13</v>
      </c>
      <c r="BF74" s="92">
        <v>32</v>
      </c>
      <c r="BG74" s="92">
        <v>16</v>
      </c>
      <c r="BH74" s="92">
        <v>37</v>
      </c>
      <c r="BI74" s="92">
        <v>21</v>
      </c>
      <c r="BJ74" s="92">
        <v>28</v>
      </c>
      <c r="BK74" s="92">
        <v>29</v>
      </c>
      <c r="BL74" s="92">
        <v>24</v>
      </c>
      <c r="BM74" s="92">
        <v>24</v>
      </c>
      <c r="BN74" s="92">
        <v>28</v>
      </c>
      <c r="BO74" s="92">
        <v>22</v>
      </c>
      <c r="BP74" s="92">
        <v>44</v>
      </c>
      <c r="BQ74" s="92">
        <v>28</v>
      </c>
      <c r="BR74" s="92">
        <v>51</v>
      </c>
      <c r="BS74" s="92">
        <v>36</v>
      </c>
      <c r="BT74" s="92">
        <v>25</v>
      </c>
      <c r="BU74" s="92">
        <v>26</v>
      </c>
      <c r="BV74" s="92">
        <v>36</v>
      </c>
      <c r="BW74" s="92">
        <v>19</v>
      </c>
      <c r="BX74" s="92">
        <v>28</v>
      </c>
      <c r="BY74" s="92">
        <v>22</v>
      </c>
      <c r="BZ74" s="92">
        <v>23</v>
      </c>
      <c r="CA74" s="92">
        <v>3</v>
      </c>
      <c r="CB74" s="92">
        <v>19</v>
      </c>
      <c r="CC74" s="92">
        <v>23</v>
      </c>
      <c r="CD74" s="92">
        <v>22</v>
      </c>
      <c r="CE74" s="92">
        <v>8</v>
      </c>
      <c r="CF74" s="92">
        <v>31</v>
      </c>
      <c r="CG74" s="92">
        <v>21</v>
      </c>
      <c r="CH74" s="92">
        <v>43</v>
      </c>
      <c r="CI74" s="92">
        <v>15</v>
      </c>
      <c r="CJ74" s="92">
        <v>16</v>
      </c>
      <c r="CK74" s="92">
        <v>11</v>
      </c>
      <c r="CL74" s="92">
        <v>19</v>
      </c>
      <c r="CM74" s="92">
        <v>28</v>
      </c>
      <c r="CN74" s="92">
        <v>2</v>
      </c>
    </row>
    <row r="75" spans="1:92" x14ac:dyDescent="0.2">
      <c r="A75" s="92" t="s">
        <v>18</v>
      </c>
      <c r="B75" s="92" t="s">
        <v>21</v>
      </c>
      <c r="C75" s="92">
        <v>265</v>
      </c>
      <c r="D75" s="92">
        <v>5.1724137931034484</v>
      </c>
      <c r="E75" s="92">
        <v>0</v>
      </c>
      <c r="F75" s="92">
        <v>0</v>
      </c>
      <c r="G75" s="92">
        <v>25</v>
      </c>
      <c r="H75" s="92">
        <v>7.2</v>
      </c>
      <c r="I75" s="92">
        <v>7</v>
      </c>
      <c r="J75" s="92">
        <v>1526</v>
      </c>
      <c r="K75" s="92">
        <v>33.909999999999997</v>
      </c>
      <c r="L75" s="92">
        <v>107</v>
      </c>
      <c r="M75" s="92">
        <v>95</v>
      </c>
      <c r="N75" s="92">
        <v>112</v>
      </c>
      <c r="O75" s="92">
        <v>68</v>
      </c>
      <c r="P75" s="92">
        <v>83</v>
      </c>
      <c r="Q75" s="92">
        <v>80</v>
      </c>
      <c r="R75" s="92">
        <v>99</v>
      </c>
      <c r="S75" s="92">
        <v>81</v>
      </c>
      <c r="T75" s="92">
        <v>115</v>
      </c>
      <c r="U75" s="92">
        <v>99</v>
      </c>
      <c r="V75" s="92">
        <v>159</v>
      </c>
      <c r="W75" s="92">
        <v>107</v>
      </c>
      <c r="X75" s="92">
        <v>76</v>
      </c>
      <c r="Y75" s="92">
        <v>70</v>
      </c>
      <c r="Z75" s="92">
        <v>110</v>
      </c>
      <c r="AA75" s="92">
        <v>54</v>
      </c>
      <c r="AB75" s="92">
        <v>20</v>
      </c>
      <c r="AC75" s="92">
        <v>28</v>
      </c>
      <c r="AD75" s="92">
        <v>35</v>
      </c>
      <c r="AE75" s="92">
        <v>23</v>
      </c>
      <c r="AF75" s="92">
        <v>22</v>
      </c>
      <c r="AG75" s="92">
        <v>25</v>
      </c>
      <c r="AH75" s="92">
        <v>26</v>
      </c>
      <c r="AI75" s="92">
        <v>22</v>
      </c>
      <c r="AJ75" s="92">
        <v>22</v>
      </c>
      <c r="AK75" s="92">
        <v>29</v>
      </c>
      <c r="AL75" s="92">
        <v>31</v>
      </c>
      <c r="AM75" s="92">
        <v>30</v>
      </c>
      <c r="AN75" s="92">
        <v>14</v>
      </c>
      <c r="AO75" s="92">
        <v>20</v>
      </c>
      <c r="AP75" s="92">
        <v>22</v>
      </c>
      <c r="AQ75" s="92">
        <v>12</v>
      </c>
      <c r="AR75" s="92">
        <v>22</v>
      </c>
      <c r="AS75" s="92">
        <v>24</v>
      </c>
      <c r="AT75" s="92">
        <v>25</v>
      </c>
      <c r="AU75" s="92">
        <v>12</v>
      </c>
      <c r="AV75" s="92">
        <v>18</v>
      </c>
      <c r="AW75" s="92">
        <v>10</v>
      </c>
      <c r="AX75" s="92">
        <v>23</v>
      </c>
      <c r="AY75" s="92">
        <v>29</v>
      </c>
      <c r="AZ75" s="92">
        <v>18</v>
      </c>
      <c r="BA75" s="92">
        <v>21</v>
      </c>
      <c r="BB75" s="92">
        <v>34</v>
      </c>
      <c r="BC75" s="92">
        <v>26</v>
      </c>
      <c r="BD75" s="92">
        <v>20</v>
      </c>
      <c r="BE75" s="92">
        <v>13</v>
      </c>
      <c r="BF75" s="92">
        <v>32</v>
      </c>
      <c r="BG75" s="92">
        <v>16</v>
      </c>
      <c r="BH75" s="92">
        <v>37</v>
      </c>
      <c r="BI75" s="92">
        <v>21</v>
      </c>
      <c r="BJ75" s="92">
        <v>28</v>
      </c>
      <c r="BK75" s="92">
        <v>29</v>
      </c>
      <c r="BL75" s="92">
        <v>24</v>
      </c>
      <c r="BM75" s="92">
        <v>24</v>
      </c>
      <c r="BN75" s="92">
        <v>28</v>
      </c>
      <c r="BO75" s="92">
        <v>22</v>
      </c>
      <c r="BP75" s="92">
        <v>44</v>
      </c>
      <c r="BQ75" s="92">
        <v>28</v>
      </c>
      <c r="BR75" s="92">
        <v>51</v>
      </c>
      <c r="BS75" s="92">
        <v>36</v>
      </c>
      <c r="BT75" s="92">
        <v>25</v>
      </c>
      <c r="BU75" s="92">
        <v>26</v>
      </c>
      <c r="BV75" s="92">
        <v>36</v>
      </c>
      <c r="BW75" s="92">
        <v>19</v>
      </c>
      <c r="BX75" s="92">
        <v>28</v>
      </c>
      <c r="BY75" s="92">
        <v>22</v>
      </c>
      <c r="BZ75" s="92">
        <v>23</v>
      </c>
      <c r="CA75" s="92">
        <v>3</v>
      </c>
      <c r="CB75" s="92">
        <v>19</v>
      </c>
      <c r="CC75" s="92">
        <v>23</v>
      </c>
      <c r="CD75" s="92">
        <v>22</v>
      </c>
      <c r="CE75" s="92">
        <v>8</v>
      </c>
      <c r="CF75" s="92">
        <v>31</v>
      </c>
      <c r="CG75" s="92">
        <v>21</v>
      </c>
      <c r="CH75" s="92">
        <v>43</v>
      </c>
      <c r="CI75" s="92">
        <v>15</v>
      </c>
      <c r="CJ75" s="92">
        <v>16</v>
      </c>
      <c r="CK75" s="92">
        <v>11</v>
      </c>
      <c r="CL75" s="92">
        <v>19</v>
      </c>
      <c r="CM75" s="92">
        <v>28</v>
      </c>
      <c r="CN75" s="92">
        <v>3</v>
      </c>
    </row>
    <row r="76" spans="1:92" x14ac:dyDescent="0.2">
      <c r="A76" s="92" t="s">
        <v>18</v>
      </c>
      <c r="B76" s="92" t="s">
        <v>21</v>
      </c>
      <c r="C76" s="92">
        <v>265</v>
      </c>
      <c r="D76" s="92">
        <v>6.8965517241379315</v>
      </c>
      <c r="E76" s="92">
        <v>0</v>
      </c>
      <c r="F76" s="92">
        <v>0</v>
      </c>
      <c r="G76" s="92">
        <v>25</v>
      </c>
      <c r="H76" s="92">
        <v>7.2</v>
      </c>
      <c r="I76" s="92">
        <v>7</v>
      </c>
      <c r="J76" s="92">
        <v>1526</v>
      </c>
      <c r="K76" s="92">
        <v>33.909999999999997</v>
      </c>
      <c r="L76" s="92">
        <v>107</v>
      </c>
      <c r="M76" s="92">
        <v>95</v>
      </c>
      <c r="N76" s="92">
        <v>112</v>
      </c>
      <c r="O76" s="92">
        <v>68</v>
      </c>
      <c r="P76" s="92">
        <v>83</v>
      </c>
      <c r="Q76" s="92">
        <v>80</v>
      </c>
      <c r="R76" s="92">
        <v>99</v>
      </c>
      <c r="S76" s="92">
        <v>81</v>
      </c>
      <c r="T76" s="92">
        <v>115</v>
      </c>
      <c r="U76" s="92">
        <v>99</v>
      </c>
      <c r="V76" s="92">
        <v>159</v>
      </c>
      <c r="W76" s="92">
        <v>107</v>
      </c>
      <c r="X76" s="92">
        <v>76</v>
      </c>
      <c r="Y76" s="92">
        <v>70</v>
      </c>
      <c r="Z76" s="92">
        <v>110</v>
      </c>
      <c r="AA76" s="92">
        <v>54</v>
      </c>
      <c r="AB76" s="92">
        <v>20</v>
      </c>
      <c r="AC76" s="92">
        <v>28</v>
      </c>
      <c r="AD76" s="92">
        <v>35</v>
      </c>
      <c r="AE76" s="92">
        <v>23</v>
      </c>
      <c r="AF76" s="92">
        <v>22</v>
      </c>
      <c r="AG76" s="92">
        <v>25</v>
      </c>
      <c r="AH76" s="92">
        <v>26</v>
      </c>
      <c r="AI76" s="92">
        <v>22</v>
      </c>
      <c r="AJ76" s="92">
        <v>22</v>
      </c>
      <c r="AK76" s="92">
        <v>29</v>
      </c>
      <c r="AL76" s="92">
        <v>31</v>
      </c>
      <c r="AM76" s="92">
        <v>30</v>
      </c>
      <c r="AN76" s="92">
        <v>14</v>
      </c>
      <c r="AO76" s="92">
        <v>20</v>
      </c>
      <c r="AP76" s="92">
        <v>22</v>
      </c>
      <c r="AQ76" s="92">
        <v>12</v>
      </c>
      <c r="AR76" s="92">
        <v>22</v>
      </c>
      <c r="AS76" s="92">
        <v>24</v>
      </c>
      <c r="AT76" s="92">
        <v>25</v>
      </c>
      <c r="AU76" s="92">
        <v>12</v>
      </c>
      <c r="AV76" s="92">
        <v>18</v>
      </c>
      <c r="AW76" s="92">
        <v>10</v>
      </c>
      <c r="AX76" s="92">
        <v>23</v>
      </c>
      <c r="AY76" s="92">
        <v>29</v>
      </c>
      <c r="AZ76" s="92">
        <v>18</v>
      </c>
      <c r="BA76" s="92">
        <v>21</v>
      </c>
      <c r="BB76" s="92">
        <v>34</v>
      </c>
      <c r="BC76" s="92">
        <v>26</v>
      </c>
      <c r="BD76" s="92">
        <v>20</v>
      </c>
      <c r="BE76" s="92">
        <v>13</v>
      </c>
      <c r="BF76" s="92">
        <v>32</v>
      </c>
      <c r="BG76" s="92">
        <v>16</v>
      </c>
      <c r="BH76" s="92">
        <v>37</v>
      </c>
      <c r="BI76" s="92">
        <v>21</v>
      </c>
      <c r="BJ76" s="92">
        <v>28</v>
      </c>
      <c r="BK76" s="92">
        <v>29</v>
      </c>
      <c r="BL76" s="92">
        <v>24</v>
      </c>
      <c r="BM76" s="92">
        <v>24</v>
      </c>
      <c r="BN76" s="92">
        <v>28</v>
      </c>
      <c r="BO76" s="92">
        <v>22</v>
      </c>
      <c r="BP76" s="92">
        <v>44</v>
      </c>
      <c r="BQ76" s="92">
        <v>28</v>
      </c>
      <c r="BR76" s="92">
        <v>51</v>
      </c>
      <c r="BS76" s="92">
        <v>36</v>
      </c>
      <c r="BT76" s="92">
        <v>25</v>
      </c>
      <c r="BU76" s="92">
        <v>26</v>
      </c>
      <c r="BV76" s="92">
        <v>36</v>
      </c>
      <c r="BW76" s="92">
        <v>19</v>
      </c>
      <c r="BX76" s="92">
        <v>28</v>
      </c>
      <c r="BY76" s="92">
        <v>22</v>
      </c>
      <c r="BZ76" s="92">
        <v>23</v>
      </c>
      <c r="CA76" s="92">
        <v>3</v>
      </c>
      <c r="CB76" s="92">
        <v>19</v>
      </c>
      <c r="CC76" s="92">
        <v>23</v>
      </c>
      <c r="CD76" s="92">
        <v>22</v>
      </c>
      <c r="CE76" s="92">
        <v>8</v>
      </c>
      <c r="CF76" s="92">
        <v>31</v>
      </c>
      <c r="CG76" s="92">
        <v>21</v>
      </c>
      <c r="CH76" s="92">
        <v>43</v>
      </c>
      <c r="CI76" s="92">
        <v>15</v>
      </c>
      <c r="CJ76" s="92">
        <v>16</v>
      </c>
      <c r="CK76" s="92">
        <v>11</v>
      </c>
      <c r="CL76" s="92">
        <v>19</v>
      </c>
      <c r="CM76" s="92">
        <v>28</v>
      </c>
      <c r="CN76" s="92">
        <v>4</v>
      </c>
    </row>
    <row r="77" spans="1:92" x14ac:dyDescent="0.2">
      <c r="A77" s="92" t="s">
        <v>18</v>
      </c>
      <c r="B77" s="92" t="s">
        <v>21</v>
      </c>
      <c r="C77" s="92">
        <v>275</v>
      </c>
      <c r="D77" s="92">
        <v>3.5</v>
      </c>
      <c r="E77" s="92">
        <v>0</v>
      </c>
      <c r="F77" s="92">
        <v>0</v>
      </c>
      <c r="G77" s="92">
        <v>25</v>
      </c>
      <c r="H77" s="92">
        <v>7.2</v>
      </c>
      <c r="I77" s="92">
        <v>7</v>
      </c>
      <c r="J77" s="92">
        <v>1526</v>
      </c>
      <c r="K77" s="92">
        <v>33.909999999999997</v>
      </c>
      <c r="L77" s="92">
        <v>107</v>
      </c>
      <c r="M77" s="92">
        <v>95</v>
      </c>
      <c r="N77" s="92">
        <v>112</v>
      </c>
      <c r="O77" s="92">
        <v>68</v>
      </c>
      <c r="P77" s="92">
        <v>83</v>
      </c>
      <c r="Q77" s="92">
        <v>80</v>
      </c>
      <c r="R77" s="92">
        <v>99</v>
      </c>
      <c r="S77" s="92">
        <v>81</v>
      </c>
      <c r="T77" s="92">
        <v>115</v>
      </c>
      <c r="U77" s="92">
        <v>99</v>
      </c>
      <c r="V77" s="92">
        <v>159</v>
      </c>
      <c r="W77" s="92">
        <v>107</v>
      </c>
      <c r="X77" s="92">
        <v>76</v>
      </c>
      <c r="Y77" s="92">
        <v>70</v>
      </c>
      <c r="Z77" s="92">
        <v>110</v>
      </c>
      <c r="AA77" s="92">
        <v>54</v>
      </c>
      <c r="AB77" s="92">
        <v>20</v>
      </c>
      <c r="AC77" s="92">
        <v>28</v>
      </c>
      <c r="AD77" s="92">
        <v>35</v>
      </c>
      <c r="AE77" s="92">
        <v>23</v>
      </c>
      <c r="AF77" s="92">
        <v>22</v>
      </c>
      <c r="AG77" s="92">
        <v>25</v>
      </c>
      <c r="AH77" s="92">
        <v>26</v>
      </c>
      <c r="AI77" s="92">
        <v>22</v>
      </c>
      <c r="AJ77" s="92">
        <v>22</v>
      </c>
      <c r="AK77" s="92">
        <v>29</v>
      </c>
      <c r="AL77" s="92">
        <v>31</v>
      </c>
      <c r="AM77" s="92">
        <v>30</v>
      </c>
      <c r="AN77" s="92">
        <v>14</v>
      </c>
      <c r="AO77" s="92">
        <v>20</v>
      </c>
      <c r="AP77" s="92">
        <v>22</v>
      </c>
      <c r="AQ77" s="92">
        <v>12</v>
      </c>
      <c r="AR77" s="92">
        <v>22</v>
      </c>
      <c r="AS77" s="92">
        <v>24</v>
      </c>
      <c r="AT77" s="92">
        <v>25</v>
      </c>
      <c r="AU77" s="92">
        <v>12</v>
      </c>
      <c r="AV77" s="92">
        <v>18</v>
      </c>
      <c r="AW77" s="92">
        <v>10</v>
      </c>
      <c r="AX77" s="92">
        <v>23</v>
      </c>
      <c r="AY77" s="92">
        <v>29</v>
      </c>
      <c r="AZ77" s="92">
        <v>18</v>
      </c>
      <c r="BA77" s="92">
        <v>21</v>
      </c>
      <c r="BB77" s="92">
        <v>34</v>
      </c>
      <c r="BC77" s="92">
        <v>26</v>
      </c>
      <c r="BD77" s="92">
        <v>20</v>
      </c>
      <c r="BE77" s="92">
        <v>13</v>
      </c>
      <c r="BF77" s="92">
        <v>32</v>
      </c>
      <c r="BG77" s="92">
        <v>16</v>
      </c>
      <c r="BH77" s="92">
        <v>37</v>
      </c>
      <c r="BI77" s="92">
        <v>21</v>
      </c>
      <c r="BJ77" s="92">
        <v>28</v>
      </c>
      <c r="BK77" s="92">
        <v>29</v>
      </c>
      <c r="BL77" s="92">
        <v>24</v>
      </c>
      <c r="BM77" s="92">
        <v>24</v>
      </c>
      <c r="BN77" s="92">
        <v>28</v>
      </c>
      <c r="BO77" s="92">
        <v>22</v>
      </c>
      <c r="BP77" s="92">
        <v>44</v>
      </c>
      <c r="BQ77" s="92">
        <v>28</v>
      </c>
      <c r="BR77" s="92">
        <v>51</v>
      </c>
      <c r="BS77" s="92">
        <v>36</v>
      </c>
      <c r="BT77" s="92">
        <v>25</v>
      </c>
      <c r="BU77" s="92">
        <v>26</v>
      </c>
      <c r="BV77" s="92">
        <v>36</v>
      </c>
      <c r="BW77" s="92">
        <v>19</v>
      </c>
      <c r="BX77" s="92">
        <v>28</v>
      </c>
      <c r="BY77" s="92">
        <v>22</v>
      </c>
      <c r="BZ77" s="92">
        <v>23</v>
      </c>
      <c r="CA77" s="92">
        <v>3</v>
      </c>
      <c r="CB77" s="92">
        <v>19</v>
      </c>
      <c r="CC77" s="92">
        <v>23</v>
      </c>
      <c r="CD77" s="92">
        <v>22</v>
      </c>
      <c r="CE77" s="92">
        <v>8</v>
      </c>
      <c r="CF77" s="92">
        <v>31</v>
      </c>
      <c r="CG77" s="92">
        <v>21</v>
      </c>
      <c r="CH77" s="92">
        <v>43</v>
      </c>
      <c r="CI77" s="92">
        <v>15</v>
      </c>
      <c r="CJ77" s="92">
        <v>16</v>
      </c>
      <c r="CK77" s="92">
        <v>11</v>
      </c>
      <c r="CL77" s="92">
        <v>19</v>
      </c>
      <c r="CM77" s="92">
        <v>28</v>
      </c>
      <c r="CN77" s="92">
        <v>2</v>
      </c>
    </row>
    <row r="78" spans="1:92" x14ac:dyDescent="0.2">
      <c r="A78" s="92" t="s">
        <v>18</v>
      </c>
      <c r="B78" s="92" t="s">
        <v>21</v>
      </c>
      <c r="C78" s="92">
        <v>275</v>
      </c>
      <c r="D78" s="92">
        <v>5.1724137931034484</v>
      </c>
      <c r="E78" s="92">
        <v>0</v>
      </c>
      <c r="F78" s="92">
        <v>0</v>
      </c>
      <c r="G78" s="92">
        <v>25</v>
      </c>
      <c r="H78" s="92">
        <v>7.2</v>
      </c>
      <c r="I78" s="92">
        <v>7</v>
      </c>
      <c r="J78" s="92">
        <v>1526</v>
      </c>
      <c r="K78" s="92">
        <v>33.909999999999997</v>
      </c>
      <c r="L78" s="92">
        <v>107</v>
      </c>
      <c r="M78" s="92">
        <v>95</v>
      </c>
      <c r="N78" s="92">
        <v>112</v>
      </c>
      <c r="O78" s="92">
        <v>68</v>
      </c>
      <c r="P78" s="92">
        <v>83</v>
      </c>
      <c r="Q78" s="92">
        <v>80</v>
      </c>
      <c r="R78" s="92">
        <v>99</v>
      </c>
      <c r="S78" s="92">
        <v>81</v>
      </c>
      <c r="T78" s="92">
        <v>115</v>
      </c>
      <c r="U78" s="92">
        <v>99</v>
      </c>
      <c r="V78" s="92">
        <v>159</v>
      </c>
      <c r="W78" s="92">
        <v>107</v>
      </c>
      <c r="X78" s="92">
        <v>76</v>
      </c>
      <c r="Y78" s="92">
        <v>70</v>
      </c>
      <c r="Z78" s="92">
        <v>110</v>
      </c>
      <c r="AA78" s="92">
        <v>54</v>
      </c>
      <c r="AB78" s="92">
        <v>20</v>
      </c>
      <c r="AC78" s="92">
        <v>28</v>
      </c>
      <c r="AD78" s="92">
        <v>35</v>
      </c>
      <c r="AE78" s="92">
        <v>23</v>
      </c>
      <c r="AF78" s="92">
        <v>22</v>
      </c>
      <c r="AG78" s="92">
        <v>25</v>
      </c>
      <c r="AH78" s="92">
        <v>26</v>
      </c>
      <c r="AI78" s="92">
        <v>22</v>
      </c>
      <c r="AJ78" s="92">
        <v>22</v>
      </c>
      <c r="AK78" s="92">
        <v>29</v>
      </c>
      <c r="AL78" s="92">
        <v>31</v>
      </c>
      <c r="AM78" s="92">
        <v>30</v>
      </c>
      <c r="AN78" s="92">
        <v>14</v>
      </c>
      <c r="AO78" s="92">
        <v>20</v>
      </c>
      <c r="AP78" s="92">
        <v>22</v>
      </c>
      <c r="AQ78" s="92">
        <v>12</v>
      </c>
      <c r="AR78" s="92">
        <v>22</v>
      </c>
      <c r="AS78" s="92">
        <v>24</v>
      </c>
      <c r="AT78" s="92">
        <v>25</v>
      </c>
      <c r="AU78" s="92">
        <v>12</v>
      </c>
      <c r="AV78" s="92">
        <v>18</v>
      </c>
      <c r="AW78" s="92">
        <v>10</v>
      </c>
      <c r="AX78" s="92">
        <v>23</v>
      </c>
      <c r="AY78" s="92">
        <v>29</v>
      </c>
      <c r="AZ78" s="92">
        <v>18</v>
      </c>
      <c r="BA78" s="92">
        <v>21</v>
      </c>
      <c r="BB78" s="92">
        <v>34</v>
      </c>
      <c r="BC78" s="92">
        <v>26</v>
      </c>
      <c r="BD78" s="92">
        <v>20</v>
      </c>
      <c r="BE78" s="92">
        <v>13</v>
      </c>
      <c r="BF78" s="92">
        <v>32</v>
      </c>
      <c r="BG78" s="92">
        <v>16</v>
      </c>
      <c r="BH78" s="92">
        <v>37</v>
      </c>
      <c r="BI78" s="92">
        <v>21</v>
      </c>
      <c r="BJ78" s="92">
        <v>28</v>
      </c>
      <c r="BK78" s="92">
        <v>29</v>
      </c>
      <c r="BL78" s="92">
        <v>24</v>
      </c>
      <c r="BM78" s="92">
        <v>24</v>
      </c>
      <c r="BN78" s="92">
        <v>28</v>
      </c>
      <c r="BO78" s="92">
        <v>22</v>
      </c>
      <c r="BP78" s="92">
        <v>44</v>
      </c>
      <c r="BQ78" s="92">
        <v>28</v>
      </c>
      <c r="BR78" s="92">
        <v>51</v>
      </c>
      <c r="BS78" s="92">
        <v>36</v>
      </c>
      <c r="BT78" s="92">
        <v>25</v>
      </c>
      <c r="BU78" s="92">
        <v>26</v>
      </c>
      <c r="BV78" s="92">
        <v>36</v>
      </c>
      <c r="BW78" s="92">
        <v>19</v>
      </c>
      <c r="BX78" s="92">
        <v>28</v>
      </c>
      <c r="BY78" s="92">
        <v>22</v>
      </c>
      <c r="BZ78" s="92">
        <v>23</v>
      </c>
      <c r="CA78" s="92">
        <v>3</v>
      </c>
      <c r="CB78" s="92">
        <v>19</v>
      </c>
      <c r="CC78" s="92">
        <v>23</v>
      </c>
      <c r="CD78" s="92">
        <v>22</v>
      </c>
      <c r="CE78" s="92">
        <v>8</v>
      </c>
      <c r="CF78" s="92">
        <v>31</v>
      </c>
      <c r="CG78" s="92">
        <v>21</v>
      </c>
      <c r="CH78" s="92">
        <v>43</v>
      </c>
      <c r="CI78" s="92">
        <v>15</v>
      </c>
      <c r="CJ78" s="92">
        <v>16</v>
      </c>
      <c r="CK78" s="92">
        <v>11</v>
      </c>
      <c r="CL78" s="92">
        <v>19</v>
      </c>
      <c r="CM78" s="92">
        <v>28</v>
      </c>
      <c r="CN78" s="92">
        <v>3</v>
      </c>
    </row>
    <row r="79" spans="1:92" x14ac:dyDescent="0.2">
      <c r="A79" s="92" t="s">
        <v>18</v>
      </c>
      <c r="B79" s="92" t="s">
        <v>21</v>
      </c>
      <c r="C79" s="92">
        <v>275</v>
      </c>
      <c r="D79" s="92">
        <v>6.8965517241379315</v>
      </c>
      <c r="E79" s="92">
        <v>0</v>
      </c>
      <c r="F79" s="92">
        <v>0</v>
      </c>
      <c r="G79" s="92">
        <v>25</v>
      </c>
      <c r="H79" s="92">
        <v>7.2</v>
      </c>
      <c r="I79" s="92">
        <v>7</v>
      </c>
      <c r="J79" s="92">
        <v>1526</v>
      </c>
      <c r="K79" s="92">
        <v>33.909999999999997</v>
      </c>
      <c r="L79" s="92">
        <v>107</v>
      </c>
      <c r="M79" s="92">
        <v>95</v>
      </c>
      <c r="N79" s="92">
        <v>112</v>
      </c>
      <c r="O79" s="92">
        <v>68</v>
      </c>
      <c r="P79" s="92">
        <v>83</v>
      </c>
      <c r="Q79" s="92">
        <v>80</v>
      </c>
      <c r="R79" s="92">
        <v>99</v>
      </c>
      <c r="S79" s="92">
        <v>81</v>
      </c>
      <c r="T79" s="92">
        <v>115</v>
      </c>
      <c r="U79" s="92">
        <v>99</v>
      </c>
      <c r="V79" s="92">
        <v>159</v>
      </c>
      <c r="W79" s="92">
        <v>107</v>
      </c>
      <c r="X79" s="92">
        <v>76</v>
      </c>
      <c r="Y79" s="92">
        <v>70</v>
      </c>
      <c r="Z79" s="92">
        <v>110</v>
      </c>
      <c r="AA79" s="92">
        <v>54</v>
      </c>
      <c r="AB79" s="92">
        <v>20</v>
      </c>
      <c r="AC79" s="92">
        <v>28</v>
      </c>
      <c r="AD79" s="92">
        <v>35</v>
      </c>
      <c r="AE79" s="92">
        <v>23</v>
      </c>
      <c r="AF79" s="92">
        <v>22</v>
      </c>
      <c r="AG79" s="92">
        <v>25</v>
      </c>
      <c r="AH79" s="92">
        <v>26</v>
      </c>
      <c r="AI79" s="92">
        <v>22</v>
      </c>
      <c r="AJ79" s="92">
        <v>22</v>
      </c>
      <c r="AK79" s="92">
        <v>29</v>
      </c>
      <c r="AL79" s="92">
        <v>31</v>
      </c>
      <c r="AM79" s="92">
        <v>30</v>
      </c>
      <c r="AN79" s="92">
        <v>14</v>
      </c>
      <c r="AO79" s="92">
        <v>20</v>
      </c>
      <c r="AP79" s="92">
        <v>22</v>
      </c>
      <c r="AQ79" s="92">
        <v>12</v>
      </c>
      <c r="AR79" s="92">
        <v>22</v>
      </c>
      <c r="AS79" s="92">
        <v>24</v>
      </c>
      <c r="AT79" s="92">
        <v>25</v>
      </c>
      <c r="AU79" s="92">
        <v>12</v>
      </c>
      <c r="AV79" s="92">
        <v>18</v>
      </c>
      <c r="AW79" s="92">
        <v>10</v>
      </c>
      <c r="AX79" s="92">
        <v>23</v>
      </c>
      <c r="AY79" s="92">
        <v>29</v>
      </c>
      <c r="AZ79" s="92">
        <v>18</v>
      </c>
      <c r="BA79" s="92">
        <v>21</v>
      </c>
      <c r="BB79" s="92">
        <v>34</v>
      </c>
      <c r="BC79" s="92">
        <v>26</v>
      </c>
      <c r="BD79" s="92">
        <v>20</v>
      </c>
      <c r="BE79" s="92">
        <v>13</v>
      </c>
      <c r="BF79" s="92">
        <v>32</v>
      </c>
      <c r="BG79" s="92">
        <v>16</v>
      </c>
      <c r="BH79" s="92">
        <v>37</v>
      </c>
      <c r="BI79" s="92">
        <v>21</v>
      </c>
      <c r="BJ79" s="92">
        <v>28</v>
      </c>
      <c r="BK79" s="92">
        <v>29</v>
      </c>
      <c r="BL79" s="92">
        <v>24</v>
      </c>
      <c r="BM79" s="92">
        <v>24</v>
      </c>
      <c r="BN79" s="92">
        <v>28</v>
      </c>
      <c r="BO79" s="92">
        <v>22</v>
      </c>
      <c r="BP79" s="92">
        <v>44</v>
      </c>
      <c r="BQ79" s="92">
        <v>28</v>
      </c>
      <c r="BR79" s="92">
        <v>51</v>
      </c>
      <c r="BS79" s="92">
        <v>36</v>
      </c>
      <c r="BT79" s="92">
        <v>25</v>
      </c>
      <c r="BU79" s="92">
        <v>26</v>
      </c>
      <c r="BV79" s="92">
        <v>36</v>
      </c>
      <c r="BW79" s="92">
        <v>19</v>
      </c>
      <c r="BX79" s="92">
        <v>28</v>
      </c>
      <c r="BY79" s="92">
        <v>22</v>
      </c>
      <c r="BZ79" s="92">
        <v>23</v>
      </c>
      <c r="CA79" s="92">
        <v>3</v>
      </c>
      <c r="CB79" s="92">
        <v>19</v>
      </c>
      <c r="CC79" s="92">
        <v>23</v>
      </c>
      <c r="CD79" s="92">
        <v>22</v>
      </c>
      <c r="CE79" s="92">
        <v>8</v>
      </c>
      <c r="CF79" s="92">
        <v>31</v>
      </c>
      <c r="CG79" s="92">
        <v>21</v>
      </c>
      <c r="CH79" s="92">
        <v>43</v>
      </c>
      <c r="CI79" s="92">
        <v>15</v>
      </c>
      <c r="CJ79" s="92">
        <v>16</v>
      </c>
      <c r="CK79" s="92">
        <v>11</v>
      </c>
      <c r="CL79" s="92">
        <v>19</v>
      </c>
      <c r="CM79" s="92">
        <v>28</v>
      </c>
      <c r="CN79" s="92">
        <v>4</v>
      </c>
    </row>
    <row r="80" spans="1:92" x14ac:dyDescent="0.2">
      <c r="A80" s="92" t="s">
        <v>18</v>
      </c>
      <c r="B80" s="92" t="s">
        <v>21</v>
      </c>
      <c r="C80" s="92">
        <v>285</v>
      </c>
      <c r="D80" s="92">
        <v>5.5</v>
      </c>
      <c r="E80" s="92">
        <v>0</v>
      </c>
      <c r="F80" s="92">
        <v>0</v>
      </c>
      <c r="G80" s="92">
        <v>25</v>
      </c>
      <c r="H80" s="92">
        <v>7.2</v>
      </c>
      <c r="I80" s="92">
        <v>7</v>
      </c>
      <c r="J80" s="92">
        <v>1526</v>
      </c>
      <c r="K80" s="92">
        <v>33.909999999999997</v>
      </c>
      <c r="L80" s="92">
        <v>107</v>
      </c>
      <c r="M80" s="92">
        <v>95</v>
      </c>
      <c r="N80" s="92">
        <v>112</v>
      </c>
      <c r="O80" s="92">
        <v>68</v>
      </c>
      <c r="P80" s="92">
        <v>83</v>
      </c>
      <c r="Q80" s="92">
        <v>80</v>
      </c>
      <c r="R80" s="92">
        <v>99</v>
      </c>
      <c r="S80" s="92">
        <v>81</v>
      </c>
      <c r="T80" s="92">
        <v>115</v>
      </c>
      <c r="U80" s="92">
        <v>99</v>
      </c>
      <c r="V80" s="92">
        <v>159</v>
      </c>
      <c r="W80" s="92">
        <v>107</v>
      </c>
      <c r="X80" s="92">
        <v>76</v>
      </c>
      <c r="Y80" s="92">
        <v>70</v>
      </c>
      <c r="Z80" s="92">
        <v>110</v>
      </c>
      <c r="AA80" s="92">
        <v>54</v>
      </c>
      <c r="AB80" s="92">
        <v>20</v>
      </c>
      <c r="AC80" s="92">
        <v>28</v>
      </c>
      <c r="AD80" s="92">
        <v>35</v>
      </c>
      <c r="AE80" s="92">
        <v>23</v>
      </c>
      <c r="AF80" s="92">
        <v>22</v>
      </c>
      <c r="AG80" s="92">
        <v>25</v>
      </c>
      <c r="AH80" s="92">
        <v>26</v>
      </c>
      <c r="AI80" s="92">
        <v>22</v>
      </c>
      <c r="AJ80" s="92">
        <v>22</v>
      </c>
      <c r="AK80" s="92">
        <v>29</v>
      </c>
      <c r="AL80" s="92">
        <v>31</v>
      </c>
      <c r="AM80" s="92">
        <v>30</v>
      </c>
      <c r="AN80" s="92">
        <v>14</v>
      </c>
      <c r="AO80" s="92">
        <v>20</v>
      </c>
      <c r="AP80" s="92">
        <v>22</v>
      </c>
      <c r="AQ80" s="92">
        <v>12</v>
      </c>
      <c r="AR80" s="92">
        <v>22</v>
      </c>
      <c r="AS80" s="92">
        <v>24</v>
      </c>
      <c r="AT80" s="92">
        <v>25</v>
      </c>
      <c r="AU80" s="92">
        <v>12</v>
      </c>
      <c r="AV80" s="92">
        <v>18</v>
      </c>
      <c r="AW80" s="92">
        <v>10</v>
      </c>
      <c r="AX80" s="92">
        <v>23</v>
      </c>
      <c r="AY80" s="92">
        <v>29</v>
      </c>
      <c r="AZ80" s="92">
        <v>18</v>
      </c>
      <c r="BA80" s="92">
        <v>21</v>
      </c>
      <c r="BB80" s="92">
        <v>34</v>
      </c>
      <c r="BC80" s="92">
        <v>26</v>
      </c>
      <c r="BD80" s="92">
        <v>20</v>
      </c>
      <c r="BE80" s="92">
        <v>13</v>
      </c>
      <c r="BF80" s="92">
        <v>32</v>
      </c>
      <c r="BG80" s="92">
        <v>16</v>
      </c>
      <c r="BH80" s="92">
        <v>37</v>
      </c>
      <c r="BI80" s="92">
        <v>21</v>
      </c>
      <c r="BJ80" s="92">
        <v>28</v>
      </c>
      <c r="BK80" s="92">
        <v>29</v>
      </c>
      <c r="BL80" s="92">
        <v>24</v>
      </c>
      <c r="BM80" s="92">
        <v>24</v>
      </c>
      <c r="BN80" s="92">
        <v>28</v>
      </c>
      <c r="BO80" s="92">
        <v>22</v>
      </c>
      <c r="BP80" s="92">
        <v>44</v>
      </c>
      <c r="BQ80" s="92">
        <v>28</v>
      </c>
      <c r="BR80" s="92">
        <v>51</v>
      </c>
      <c r="BS80" s="92">
        <v>36</v>
      </c>
      <c r="BT80" s="92">
        <v>25</v>
      </c>
      <c r="BU80" s="92">
        <v>26</v>
      </c>
      <c r="BV80" s="92">
        <v>36</v>
      </c>
      <c r="BW80" s="92">
        <v>19</v>
      </c>
      <c r="BX80" s="92">
        <v>28</v>
      </c>
      <c r="BY80" s="92">
        <v>22</v>
      </c>
      <c r="BZ80" s="92">
        <v>23</v>
      </c>
      <c r="CA80" s="92">
        <v>3</v>
      </c>
      <c r="CB80" s="92">
        <v>19</v>
      </c>
      <c r="CC80" s="92">
        <v>23</v>
      </c>
      <c r="CD80" s="92">
        <v>22</v>
      </c>
      <c r="CE80" s="92">
        <v>8</v>
      </c>
      <c r="CF80" s="92">
        <v>31</v>
      </c>
      <c r="CG80" s="92">
        <v>21</v>
      </c>
      <c r="CH80" s="92">
        <v>43</v>
      </c>
      <c r="CI80" s="92">
        <v>15</v>
      </c>
      <c r="CJ80" s="92">
        <v>16</v>
      </c>
      <c r="CK80" s="92">
        <v>11</v>
      </c>
      <c r="CL80" s="92">
        <v>19</v>
      </c>
      <c r="CM80" s="92">
        <v>28</v>
      </c>
      <c r="CN80" s="92">
        <v>2</v>
      </c>
    </row>
    <row r="81" spans="1:92" x14ac:dyDescent="0.2">
      <c r="A81" s="92" t="s">
        <v>18</v>
      </c>
      <c r="B81" s="92" t="s">
        <v>21</v>
      </c>
      <c r="C81" s="92">
        <v>285</v>
      </c>
      <c r="D81" s="92">
        <v>7.3170731707317076</v>
      </c>
      <c r="E81" s="92">
        <v>0</v>
      </c>
      <c r="F81" s="92">
        <v>0</v>
      </c>
      <c r="G81" s="92">
        <v>25</v>
      </c>
      <c r="H81" s="92">
        <v>7.2</v>
      </c>
      <c r="I81" s="92">
        <v>7</v>
      </c>
      <c r="J81" s="92">
        <v>1526</v>
      </c>
      <c r="K81" s="92">
        <v>33.909999999999997</v>
      </c>
      <c r="L81" s="92">
        <v>107</v>
      </c>
      <c r="M81" s="92">
        <v>95</v>
      </c>
      <c r="N81" s="92">
        <v>112</v>
      </c>
      <c r="O81" s="92">
        <v>68</v>
      </c>
      <c r="P81" s="92">
        <v>83</v>
      </c>
      <c r="Q81" s="92">
        <v>80</v>
      </c>
      <c r="R81" s="92">
        <v>99</v>
      </c>
      <c r="S81" s="92">
        <v>81</v>
      </c>
      <c r="T81" s="92">
        <v>115</v>
      </c>
      <c r="U81" s="92">
        <v>99</v>
      </c>
      <c r="V81" s="92">
        <v>159</v>
      </c>
      <c r="W81" s="92">
        <v>107</v>
      </c>
      <c r="X81" s="92">
        <v>76</v>
      </c>
      <c r="Y81" s="92">
        <v>70</v>
      </c>
      <c r="Z81" s="92">
        <v>110</v>
      </c>
      <c r="AA81" s="92">
        <v>54</v>
      </c>
      <c r="AB81" s="92">
        <v>20</v>
      </c>
      <c r="AC81" s="92">
        <v>28</v>
      </c>
      <c r="AD81" s="92">
        <v>35</v>
      </c>
      <c r="AE81" s="92">
        <v>23</v>
      </c>
      <c r="AF81" s="92">
        <v>22</v>
      </c>
      <c r="AG81" s="92">
        <v>25</v>
      </c>
      <c r="AH81" s="92">
        <v>26</v>
      </c>
      <c r="AI81" s="92">
        <v>22</v>
      </c>
      <c r="AJ81" s="92">
        <v>22</v>
      </c>
      <c r="AK81" s="92">
        <v>29</v>
      </c>
      <c r="AL81" s="92">
        <v>31</v>
      </c>
      <c r="AM81" s="92">
        <v>30</v>
      </c>
      <c r="AN81" s="92">
        <v>14</v>
      </c>
      <c r="AO81" s="92">
        <v>20</v>
      </c>
      <c r="AP81" s="92">
        <v>22</v>
      </c>
      <c r="AQ81" s="92">
        <v>12</v>
      </c>
      <c r="AR81" s="92">
        <v>22</v>
      </c>
      <c r="AS81" s="92">
        <v>24</v>
      </c>
      <c r="AT81" s="92">
        <v>25</v>
      </c>
      <c r="AU81" s="92">
        <v>12</v>
      </c>
      <c r="AV81" s="92">
        <v>18</v>
      </c>
      <c r="AW81" s="92">
        <v>10</v>
      </c>
      <c r="AX81" s="92">
        <v>23</v>
      </c>
      <c r="AY81" s="92">
        <v>29</v>
      </c>
      <c r="AZ81" s="92">
        <v>18</v>
      </c>
      <c r="BA81" s="92">
        <v>21</v>
      </c>
      <c r="BB81" s="92">
        <v>34</v>
      </c>
      <c r="BC81" s="92">
        <v>26</v>
      </c>
      <c r="BD81" s="92">
        <v>20</v>
      </c>
      <c r="BE81" s="92">
        <v>13</v>
      </c>
      <c r="BF81" s="92">
        <v>32</v>
      </c>
      <c r="BG81" s="92">
        <v>16</v>
      </c>
      <c r="BH81" s="92">
        <v>37</v>
      </c>
      <c r="BI81" s="92">
        <v>21</v>
      </c>
      <c r="BJ81" s="92">
        <v>28</v>
      </c>
      <c r="BK81" s="92">
        <v>29</v>
      </c>
      <c r="BL81" s="92">
        <v>24</v>
      </c>
      <c r="BM81" s="92">
        <v>24</v>
      </c>
      <c r="BN81" s="92">
        <v>28</v>
      </c>
      <c r="BO81" s="92">
        <v>22</v>
      </c>
      <c r="BP81" s="92">
        <v>44</v>
      </c>
      <c r="BQ81" s="92">
        <v>28</v>
      </c>
      <c r="BR81" s="92">
        <v>51</v>
      </c>
      <c r="BS81" s="92">
        <v>36</v>
      </c>
      <c r="BT81" s="92">
        <v>25</v>
      </c>
      <c r="BU81" s="92">
        <v>26</v>
      </c>
      <c r="BV81" s="92">
        <v>36</v>
      </c>
      <c r="BW81" s="92">
        <v>19</v>
      </c>
      <c r="BX81" s="92">
        <v>28</v>
      </c>
      <c r="BY81" s="92">
        <v>22</v>
      </c>
      <c r="BZ81" s="92">
        <v>23</v>
      </c>
      <c r="CA81" s="92">
        <v>3</v>
      </c>
      <c r="CB81" s="92">
        <v>19</v>
      </c>
      <c r="CC81" s="92">
        <v>23</v>
      </c>
      <c r="CD81" s="92">
        <v>22</v>
      </c>
      <c r="CE81" s="92">
        <v>8</v>
      </c>
      <c r="CF81" s="92">
        <v>31</v>
      </c>
      <c r="CG81" s="92">
        <v>21</v>
      </c>
      <c r="CH81" s="92">
        <v>43</v>
      </c>
      <c r="CI81" s="92">
        <v>15</v>
      </c>
      <c r="CJ81" s="92">
        <v>16</v>
      </c>
      <c r="CK81" s="92">
        <v>11</v>
      </c>
      <c r="CL81" s="92">
        <v>19</v>
      </c>
      <c r="CM81" s="92">
        <v>28</v>
      </c>
      <c r="CN81" s="92">
        <v>3</v>
      </c>
    </row>
    <row r="82" spans="1:92" x14ac:dyDescent="0.2">
      <c r="A82" s="92" t="s">
        <v>18</v>
      </c>
      <c r="B82" s="92" t="s">
        <v>21</v>
      </c>
      <c r="C82" s="92">
        <v>285</v>
      </c>
      <c r="D82" s="92">
        <v>9.7560975609756095</v>
      </c>
      <c r="E82" s="92">
        <v>0</v>
      </c>
      <c r="F82" s="92">
        <v>0</v>
      </c>
      <c r="G82" s="92">
        <v>25</v>
      </c>
      <c r="H82" s="92">
        <v>7.2</v>
      </c>
      <c r="I82" s="92">
        <v>7</v>
      </c>
      <c r="J82" s="92">
        <v>1526</v>
      </c>
      <c r="K82" s="92">
        <v>33.909999999999997</v>
      </c>
      <c r="L82" s="92">
        <v>107</v>
      </c>
      <c r="M82" s="92">
        <v>95</v>
      </c>
      <c r="N82" s="92">
        <v>112</v>
      </c>
      <c r="O82" s="92">
        <v>68</v>
      </c>
      <c r="P82" s="92">
        <v>83</v>
      </c>
      <c r="Q82" s="92">
        <v>80</v>
      </c>
      <c r="R82" s="92">
        <v>99</v>
      </c>
      <c r="S82" s="92">
        <v>81</v>
      </c>
      <c r="T82" s="92">
        <v>115</v>
      </c>
      <c r="U82" s="92">
        <v>99</v>
      </c>
      <c r="V82" s="92">
        <v>159</v>
      </c>
      <c r="W82" s="92">
        <v>107</v>
      </c>
      <c r="X82" s="92">
        <v>76</v>
      </c>
      <c r="Y82" s="92">
        <v>70</v>
      </c>
      <c r="Z82" s="92">
        <v>110</v>
      </c>
      <c r="AA82" s="92">
        <v>54</v>
      </c>
      <c r="AB82" s="92">
        <v>20</v>
      </c>
      <c r="AC82" s="92">
        <v>28</v>
      </c>
      <c r="AD82" s="92">
        <v>35</v>
      </c>
      <c r="AE82" s="92">
        <v>23</v>
      </c>
      <c r="AF82" s="92">
        <v>22</v>
      </c>
      <c r="AG82" s="92">
        <v>25</v>
      </c>
      <c r="AH82" s="92">
        <v>26</v>
      </c>
      <c r="AI82" s="92">
        <v>22</v>
      </c>
      <c r="AJ82" s="92">
        <v>22</v>
      </c>
      <c r="AK82" s="92">
        <v>29</v>
      </c>
      <c r="AL82" s="92">
        <v>31</v>
      </c>
      <c r="AM82" s="92">
        <v>30</v>
      </c>
      <c r="AN82" s="92">
        <v>14</v>
      </c>
      <c r="AO82" s="92">
        <v>20</v>
      </c>
      <c r="AP82" s="92">
        <v>22</v>
      </c>
      <c r="AQ82" s="92">
        <v>12</v>
      </c>
      <c r="AR82" s="92">
        <v>22</v>
      </c>
      <c r="AS82" s="92">
        <v>24</v>
      </c>
      <c r="AT82" s="92">
        <v>25</v>
      </c>
      <c r="AU82" s="92">
        <v>12</v>
      </c>
      <c r="AV82" s="92">
        <v>18</v>
      </c>
      <c r="AW82" s="92">
        <v>10</v>
      </c>
      <c r="AX82" s="92">
        <v>23</v>
      </c>
      <c r="AY82" s="92">
        <v>29</v>
      </c>
      <c r="AZ82" s="92">
        <v>18</v>
      </c>
      <c r="BA82" s="92">
        <v>21</v>
      </c>
      <c r="BB82" s="92">
        <v>34</v>
      </c>
      <c r="BC82" s="92">
        <v>26</v>
      </c>
      <c r="BD82" s="92">
        <v>20</v>
      </c>
      <c r="BE82" s="92">
        <v>13</v>
      </c>
      <c r="BF82" s="92">
        <v>32</v>
      </c>
      <c r="BG82" s="92">
        <v>16</v>
      </c>
      <c r="BH82" s="92">
        <v>37</v>
      </c>
      <c r="BI82" s="92">
        <v>21</v>
      </c>
      <c r="BJ82" s="92">
        <v>28</v>
      </c>
      <c r="BK82" s="92">
        <v>29</v>
      </c>
      <c r="BL82" s="92">
        <v>24</v>
      </c>
      <c r="BM82" s="92">
        <v>24</v>
      </c>
      <c r="BN82" s="92">
        <v>28</v>
      </c>
      <c r="BO82" s="92">
        <v>22</v>
      </c>
      <c r="BP82" s="92">
        <v>44</v>
      </c>
      <c r="BQ82" s="92">
        <v>28</v>
      </c>
      <c r="BR82" s="92">
        <v>51</v>
      </c>
      <c r="BS82" s="92">
        <v>36</v>
      </c>
      <c r="BT82" s="92">
        <v>25</v>
      </c>
      <c r="BU82" s="92">
        <v>26</v>
      </c>
      <c r="BV82" s="92">
        <v>36</v>
      </c>
      <c r="BW82" s="92">
        <v>19</v>
      </c>
      <c r="BX82" s="92">
        <v>28</v>
      </c>
      <c r="BY82" s="92">
        <v>22</v>
      </c>
      <c r="BZ82" s="92">
        <v>23</v>
      </c>
      <c r="CA82" s="92">
        <v>3</v>
      </c>
      <c r="CB82" s="92">
        <v>19</v>
      </c>
      <c r="CC82" s="92">
        <v>23</v>
      </c>
      <c r="CD82" s="92">
        <v>22</v>
      </c>
      <c r="CE82" s="92">
        <v>8</v>
      </c>
      <c r="CF82" s="92">
        <v>31</v>
      </c>
      <c r="CG82" s="92">
        <v>21</v>
      </c>
      <c r="CH82" s="92">
        <v>43</v>
      </c>
      <c r="CI82" s="92">
        <v>15</v>
      </c>
      <c r="CJ82" s="92">
        <v>16</v>
      </c>
      <c r="CK82" s="92">
        <v>11</v>
      </c>
      <c r="CL82" s="92">
        <v>19</v>
      </c>
      <c r="CM82" s="92">
        <v>28</v>
      </c>
      <c r="CN82" s="92">
        <v>4</v>
      </c>
    </row>
    <row r="83" spans="1:92" x14ac:dyDescent="0.2">
      <c r="A83" s="92" t="s">
        <v>18</v>
      </c>
      <c r="B83" s="92" t="s">
        <v>21</v>
      </c>
      <c r="C83" s="92">
        <v>300</v>
      </c>
      <c r="D83" s="92">
        <v>60</v>
      </c>
      <c r="E83" s="92">
        <v>0</v>
      </c>
      <c r="F83" s="92">
        <v>0</v>
      </c>
      <c r="G83" s="92">
        <v>25</v>
      </c>
      <c r="H83" s="92">
        <v>7.2</v>
      </c>
      <c r="I83" s="92">
        <v>7</v>
      </c>
      <c r="J83" s="92">
        <v>1526</v>
      </c>
      <c r="K83" s="92">
        <v>33.909999999999997</v>
      </c>
      <c r="L83" s="92">
        <v>107</v>
      </c>
      <c r="M83" s="92">
        <v>95</v>
      </c>
      <c r="N83" s="92">
        <v>112</v>
      </c>
      <c r="O83" s="92">
        <v>68</v>
      </c>
      <c r="P83" s="92">
        <v>83</v>
      </c>
      <c r="Q83" s="92">
        <v>80</v>
      </c>
      <c r="R83" s="92">
        <v>99</v>
      </c>
      <c r="S83" s="92">
        <v>81</v>
      </c>
      <c r="T83" s="92">
        <v>115</v>
      </c>
      <c r="U83" s="92">
        <v>99</v>
      </c>
      <c r="V83" s="92">
        <v>159</v>
      </c>
      <c r="W83" s="92">
        <v>107</v>
      </c>
      <c r="X83" s="92">
        <v>76</v>
      </c>
      <c r="Y83" s="92">
        <v>70</v>
      </c>
      <c r="Z83" s="92">
        <v>110</v>
      </c>
      <c r="AA83" s="92">
        <v>54</v>
      </c>
      <c r="AB83" s="92">
        <v>20</v>
      </c>
      <c r="AC83" s="92">
        <v>28</v>
      </c>
      <c r="AD83" s="92">
        <v>35</v>
      </c>
      <c r="AE83" s="92">
        <v>23</v>
      </c>
      <c r="AF83" s="92">
        <v>22</v>
      </c>
      <c r="AG83" s="92">
        <v>25</v>
      </c>
      <c r="AH83" s="92">
        <v>26</v>
      </c>
      <c r="AI83" s="92">
        <v>22</v>
      </c>
      <c r="AJ83" s="92">
        <v>22</v>
      </c>
      <c r="AK83" s="92">
        <v>29</v>
      </c>
      <c r="AL83" s="92">
        <v>31</v>
      </c>
      <c r="AM83" s="92">
        <v>30</v>
      </c>
      <c r="AN83" s="92">
        <v>14</v>
      </c>
      <c r="AO83" s="92">
        <v>20</v>
      </c>
      <c r="AP83" s="92">
        <v>22</v>
      </c>
      <c r="AQ83" s="92">
        <v>12</v>
      </c>
      <c r="AR83" s="92">
        <v>22</v>
      </c>
      <c r="AS83" s="92">
        <v>24</v>
      </c>
      <c r="AT83" s="92">
        <v>25</v>
      </c>
      <c r="AU83" s="92">
        <v>12</v>
      </c>
      <c r="AV83" s="92">
        <v>18</v>
      </c>
      <c r="AW83" s="92">
        <v>10</v>
      </c>
      <c r="AX83" s="92">
        <v>23</v>
      </c>
      <c r="AY83" s="92">
        <v>29</v>
      </c>
      <c r="AZ83" s="92">
        <v>18</v>
      </c>
      <c r="BA83" s="92">
        <v>21</v>
      </c>
      <c r="BB83" s="92">
        <v>34</v>
      </c>
      <c r="BC83" s="92">
        <v>26</v>
      </c>
      <c r="BD83" s="92">
        <v>20</v>
      </c>
      <c r="BE83" s="92">
        <v>13</v>
      </c>
      <c r="BF83" s="92">
        <v>32</v>
      </c>
      <c r="BG83" s="92">
        <v>16</v>
      </c>
      <c r="BH83" s="92">
        <v>37</v>
      </c>
      <c r="BI83" s="92">
        <v>21</v>
      </c>
      <c r="BJ83" s="92">
        <v>28</v>
      </c>
      <c r="BK83" s="92">
        <v>29</v>
      </c>
      <c r="BL83" s="92">
        <v>24</v>
      </c>
      <c r="BM83" s="92">
        <v>24</v>
      </c>
      <c r="BN83" s="92">
        <v>28</v>
      </c>
      <c r="BO83" s="92">
        <v>22</v>
      </c>
      <c r="BP83" s="92">
        <v>44</v>
      </c>
      <c r="BQ83" s="92">
        <v>28</v>
      </c>
      <c r="BR83" s="92">
        <v>51</v>
      </c>
      <c r="BS83" s="92">
        <v>36</v>
      </c>
      <c r="BT83" s="92">
        <v>25</v>
      </c>
      <c r="BU83" s="92">
        <v>26</v>
      </c>
      <c r="BV83" s="92">
        <v>36</v>
      </c>
      <c r="BW83" s="92">
        <v>19</v>
      </c>
      <c r="BX83" s="92">
        <v>28</v>
      </c>
      <c r="BY83" s="92">
        <v>22</v>
      </c>
      <c r="BZ83" s="92">
        <v>23</v>
      </c>
      <c r="CA83" s="92">
        <v>3</v>
      </c>
      <c r="CB83" s="92">
        <v>19</v>
      </c>
      <c r="CC83" s="92">
        <v>23</v>
      </c>
      <c r="CD83" s="92">
        <v>22</v>
      </c>
      <c r="CE83" s="92">
        <v>8</v>
      </c>
      <c r="CF83" s="92">
        <v>31</v>
      </c>
      <c r="CG83" s="92">
        <v>21</v>
      </c>
      <c r="CH83" s="92">
        <v>43</v>
      </c>
      <c r="CI83" s="92">
        <v>15</v>
      </c>
      <c r="CJ83" s="92">
        <v>16</v>
      </c>
      <c r="CK83" s="92">
        <v>11</v>
      </c>
      <c r="CL83" s="92">
        <v>19</v>
      </c>
      <c r="CM83" s="92">
        <v>28</v>
      </c>
      <c r="CN83" s="92">
        <v>2</v>
      </c>
    </row>
    <row r="84" spans="1:92" x14ac:dyDescent="0.2">
      <c r="A84" s="92" t="s">
        <v>18</v>
      </c>
      <c r="B84" s="92" t="s">
        <v>21</v>
      </c>
      <c r="C84" s="92">
        <v>300</v>
      </c>
      <c r="D84" s="92">
        <v>70</v>
      </c>
      <c r="E84" s="92">
        <v>0</v>
      </c>
      <c r="F84" s="92">
        <v>0</v>
      </c>
      <c r="G84" s="92">
        <v>25</v>
      </c>
      <c r="H84" s="92">
        <v>7.2</v>
      </c>
      <c r="I84" s="92">
        <v>7</v>
      </c>
      <c r="J84" s="92">
        <v>1526</v>
      </c>
      <c r="K84" s="92">
        <v>33.909999999999997</v>
      </c>
      <c r="L84" s="92">
        <v>107</v>
      </c>
      <c r="M84" s="92">
        <v>95</v>
      </c>
      <c r="N84" s="92">
        <v>112</v>
      </c>
      <c r="O84" s="92">
        <v>68</v>
      </c>
      <c r="P84" s="92">
        <v>83</v>
      </c>
      <c r="Q84" s="92">
        <v>80</v>
      </c>
      <c r="R84" s="92">
        <v>99</v>
      </c>
      <c r="S84" s="92">
        <v>81</v>
      </c>
      <c r="T84" s="92">
        <v>115</v>
      </c>
      <c r="U84" s="92">
        <v>99</v>
      </c>
      <c r="V84" s="92">
        <v>159</v>
      </c>
      <c r="W84" s="92">
        <v>107</v>
      </c>
      <c r="X84" s="92">
        <v>76</v>
      </c>
      <c r="Y84" s="92">
        <v>70</v>
      </c>
      <c r="Z84" s="92">
        <v>110</v>
      </c>
      <c r="AA84" s="92">
        <v>54</v>
      </c>
      <c r="AB84" s="92">
        <v>20</v>
      </c>
      <c r="AC84" s="92">
        <v>28</v>
      </c>
      <c r="AD84" s="92">
        <v>35</v>
      </c>
      <c r="AE84" s="92">
        <v>23</v>
      </c>
      <c r="AF84" s="92">
        <v>22</v>
      </c>
      <c r="AG84" s="92">
        <v>25</v>
      </c>
      <c r="AH84" s="92">
        <v>26</v>
      </c>
      <c r="AI84" s="92">
        <v>22</v>
      </c>
      <c r="AJ84" s="92">
        <v>22</v>
      </c>
      <c r="AK84" s="92">
        <v>29</v>
      </c>
      <c r="AL84" s="92">
        <v>31</v>
      </c>
      <c r="AM84" s="92">
        <v>30</v>
      </c>
      <c r="AN84" s="92">
        <v>14</v>
      </c>
      <c r="AO84" s="92">
        <v>20</v>
      </c>
      <c r="AP84" s="92">
        <v>22</v>
      </c>
      <c r="AQ84" s="92">
        <v>12</v>
      </c>
      <c r="AR84" s="92">
        <v>22</v>
      </c>
      <c r="AS84" s="92">
        <v>24</v>
      </c>
      <c r="AT84" s="92">
        <v>25</v>
      </c>
      <c r="AU84" s="92">
        <v>12</v>
      </c>
      <c r="AV84" s="92">
        <v>18</v>
      </c>
      <c r="AW84" s="92">
        <v>10</v>
      </c>
      <c r="AX84" s="92">
        <v>23</v>
      </c>
      <c r="AY84" s="92">
        <v>29</v>
      </c>
      <c r="AZ84" s="92">
        <v>18</v>
      </c>
      <c r="BA84" s="92">
        <v>21</v>
      </c>
      <c r="BB84" s="92">
        <v>34</v>
      </c>
      <c r="BC84" s="92">
        <v>26</v>
      </c>
      <c r="BD84" s="92">
        <v>20</v>
      </c>
      <c r="BE84" s="92">
        <v>13</v>
      </c>
      <c r="BF84" s="92">
        <v>32</v>
      </c>
      <c r="BG84" s="92">
        <v>16</v>
      </c>
      <c r="BH84" s="92">
        <v>37</v>
      </c>
      <c r="BI84" s="92">
        <v>21</v>
      </c>
      <c r="BJ84" s="92">
        <v>28</v>
      </c>
      <c r="BK84" s="92">
        <v>29</v>
      </c>
      <c r="BL84" s="92">
        <v>24</v>
      </c>
      <c r="BM84" s="92">
        <v>24</v>
      </c>
      <c r="BN84" s="92">
        <v>28</v>
      </c>
      <c r="BO84" s="92">
        <v>22</v>
      </c>
      <c r="BP84" s="92">
        <v>44</v>
      </c>
      <c r="BQ84" s="92">
        <v>28</v>
      </c>
      <c r="BR84" s="92">
        <v>51</v>
      </c>
      <c r="BS84" s="92">
        <v>36</v>
      </c>
      <c r="BT84" s="92">
        <v>25</v>
      </c>
      <c r="BU84" s="92">
        <v>26</v>
      </c>
      <c r="BV84" s="92">
        <v>36</v>
      </c>
      <c r="BW84" s="92">
        <v>19</v>
      </c>
      <c r="BX84" s="92">
        <v>28</v>
      </c>
      <c r="BY84" s="92">
        <v>22</v>
      </c>
      <c r="BZ84" s="92">
        <v>23</v>
      </c>
      <c r="CA84" s="92">
        <v>3</v>
      </c>
      <c r="CB84" s="92">
        <v>19</v>
      </c>
      <c r="CC84" s="92">
        <v>23</v>
      </c>
      <c r="CD84" s="92">
        <v>22</v>
      </c>
      <c r="CE84" s="92">
        <v>8</v>
      </c>
      <c r="CF84" s="92">
        <v>31</v>
      </c>
      <c r="CG84" s="92">
        <v>21</v>
      </c>
      <c r="CH84" s="92">
        <v>43</v>
      </c>
      <c r="CI84" s="92">
        <v>15</v>
      </c>
      <c r="CJ84" s="92">
        <v>16</v>
      </c>
      <c r="CK84" s="92">
        <v>11</v>
      </c>
      <c r="CL84" s="92">
        <v>19</v>
      </c>
      <c r="CM84" s="92">
        <v>28</v>
      </c>
      <c r="CN84" s="92">
        <v>3.3</v>
      </c>
    </row>
    <row r="85" spans="1:92" x14ac:dyDescent="0.2">
      <c r="A85" s="92" t="s">
        <v>28</v>
      </c>
      <c r="B85" s="92" t="s">
        <v>29</v>
      </c>
      <c r="C85" s="92">
        <v>222</v>
      </c>
      <c r="D85" s="92">
        <v>5.8</v>
      </c>
      <c r="E85" s="92">
        <v>0</v>
      </c>
      <c r="F85" s="92">
        <v>0</v>
      </c>
      <c r="G85" s="92">
        <v>25</v>
      </c>
      <c r="H85" s="92">
        <v>7.2</v>
      </c>
      <c r="I85" s="92">
        <v>7</v>
      </c>
      <c r="J85" s="92">
        <v>1452</v>
      </c>
      <c r="K85" s="92">
        <v>49.390000000000008</v>
      </c>
      <c r="L85" s="92">
        <v>105</v>
      </c>
      <c r="M85" s="92">
        <v>85</v>
      </c>
      <c r="N85" s="92">
        <v>109</v>
      </c>
      <c r="O85" s="92">
        <v>63</v>
      </c>
      <c r="P85" s="92">
        <v>80</v>
      </c>
      <c r="Q85" s="92">
        <v>78</v>
      </c>
      <c r="R85" s="92">
        <v>96</v>
      </c>
      <c r="S85" s="92">
        <v>75</v>
      </c>
      <c r="T85" s="92">
        <v>115</v>
      </c>
      <c r="U85" s="92">
        <v>106</v>
      </c>
      <c r="V85" s="92">
        <v>147</v>
      </c>
      <c r="W85" s="92">
        <v>93</v>
      </c>
      <c r="X85" s="92">
        <v>63</v>
      </c>
      <c r="Y85" s="92">
        <v>61</v>
      </c>
      <c r="Z85" s="92">
        <v>108</v>
      </c>
      <c r="AA85" s="92">
        <v>57</v>
      </c>
      <c r="AB85" s="92">
        <v>22</v>
      </c>
      <c r="AC85" s="92">
        <v>26</v>
      </c>
      <c r="AD85" s="92">
        <v>34</v>
      </c>
      <c r="AE85" s="92">
        <v>22</v>
      </c>
      <c r="AF85" s="92">
        <v>17</v>
      </c>
      <c r="AG85" s="92">
        <v>22</v>
      </c>
      <c r="AH85" s="92">
        <v>27</v>
      </c>
      <c r="AI85" s="92">
        <v>19</v>
      </c>
      <c r="AJ85" s="92">
        <v>28</v>
      </c>
      <c r="AK85" s="92">
        <v>25</v>
      </c>
      <c r="AL85" s="92">
        <v>30</v>
      </c>
      <c r="AM85" s="92">
        <v>25</v>
      </c>
      <c r="AN85" s="92">
        <v>13</v>
      </c>
      <c r="AO85" s="92">
        <v>13</v>
      </c>
      <c r="AP85" s="92">
        <v>27</v>
      </c>
      <c r="AQ85" s="92">
        <v>10</v>
      </c>
      <c r="AR85" s="92">
        <v>22</v>
      </c>
      <c r="AS85" s="92">
        <v>16</v>
      </c>
      <c r="AT85" s="92">
        <v>25</v>
      </c>
      <c r="AU85" s="92">
        <v>16</v>
      </c>
      <c r="AV85" s="92">
        <v>17</v>
      </c>
      <c r="AW85" s="92">
        <v>15</v>
      </c>
      <c r="AX85" s="92">
        <v>21</v>
      </c>
      <c r="AY85" s="92">
        <v>25</v>
      </c>
      <c r="AZ85" s="92">
        <v>18</v>
      </c>
      <c r="BA85" s="92">
        <v>21</v>
      </c>
      <c r="BB85" s="92">
        <v>35</v>
      </c>
      <c r="BC85" s="92">
        <v>22</v>
      </c>
      <c r="BD85" s="92">
        <v>11</v>
      </c>
      <c r="BE85" s="92">
        <v>16</v>
      </c>
      <c r="BF85" s="92">
        <v>28</v>
      </c>
      <c r="BG85" s="92">
        <v>20</v>
      </c>
      <c r="BH85" s="92">
        <v>36</v>
      </c>
      <c r="BI85" s="92">
        <v>23</v>
      </c>
      <c r="BJ85" s="92">
        <v>33</v>
      </c>
      <c r="BK85" s="92">
        <v>22</v>
      </c>
      <c r="BL85" s="92">
        <v>28</v>
      </c>
      <c r="BM85" s="92">
        <v>26</v>
      </c>
      <c r="BN85" s="92">
        <v>28</v>
      </c>
      <c r="BO85" s="92">
        <v>23</v>
      </c>
      <c r="BP85" s="92">
        <v>42</v>
      </c>
      <c r="BQ85" s="92">
        <v>30</v>
      </c>
      <c r="BR85" s="92">
        <v>46</v>
      </c>
      <c r="BS85" s="92">
        <v>29</v>
      </c>
      <c r="BT85" s="92">
        <v>23</v>
      </c>
      <c r="BU85" s="92">
        <v>22</v>
      </c>
      <c r="BV85" s="92">
        <v>30</v>
      </c>
      <c r="BW85" s="92">
        <v>18</v>
      </c>
      <c r="BX85" s="92">
        <v>25</v>
      </c>
      <c r="BY85" s="92">
        <v>19</v>
      </c>
      <c r="BZ85" s="92">
        <v>16</v>
      </c>
      <c r="CA85" s="92">
        <v>3</v>
      </c>
      <c r="CB85" s="92">
        <v>18</v>
      </c>
      <c r="CC85" s="92">
        <v>22</v>
      </c>
      <c r="CD85" s="92">
        <v>20</v>
      </c>
      <c r="CE85" s="92">
        <v>8</v>
      </c>
      <c r="CF85" s="92">
        <v>27</v>
      </c>
      <c r="CG85" s="92">
        <v>28</v>
      </c>
      <c r="CH85" s="92">
        <v>36</v>
      </c>
      <c r="CI85" s="92">
        <v>17</v>
      </c>
      <c r="CJ85" s="92">
        <v>15</v>
      </c>
      <c r="CK85" s="92">
        <v>10</v>
      </c>
      <c r="CL85" s="92">
        <v>23</v>
      </c>
      <c r="CM85" s="92">
        <v>26</v>
      </c>
      <c r="CN85" s="92">
        <v>2</v>
      </c>
    </row>
    <row r="86" spans="1:92" x14ac:dyDescent="0.2">
      <c r="A86" s="92" t="s">
        <v>28</v>
      </c>
      <c r="B86" s="92" t="s">
        <v>29</v>
      </c>
      <c r="C86" s="92">
        <v>222</v>
      </c>
      <c r="D86" s="92">
        <v>7.4545454545454541</v>
      </c>
      <c r="E86" s="92">
        <v>0</v>
      </c>
      <c r="F86" s="92">
        <v>0</v>
      </c>
      <c r="G86" s="92">
        <v>25</v>
      </c>
      <c r="H86" s="92">
        <v>7.2</v>
      </c>
      <c r="I86" s="92">
        <v>7</v>
      </c>
      <c r="J86" s="92">
        <v>1452</v>
      </c>
      <c r="K86" s="92">
        <v>49.390000000000008</v>
      </c>
      <c r="L86" s="92">
        <v>105</v>
      </c>
      <c r="M86" s="92">
        <v>85</v>
      </c>
      <c r="N86" s="92">
        <v>109</v>
      </c>
      <c r="O86" s="92">
        <v>63</v>
      </c>
      <c r="P86" s="92">
        <v>80</v>
      </c>
      <c r="Q86" s="92">
        <v>78</v>
      </c>
      <c r="R86" s="92">
        <v>96</v>
      </c>
      <c r="S86" s="92">
        <v>75</v>
      </c>
      <c r="T86" s="92">
        <v>115</v>
      </c>
      <c r="U86" s="92">
        <v>106</v>
      </c>
      <c r="V86" s="92">
        <v>147</v>
      </c>
      <c r="W86" s="92">
        <v>93</v>
      </c>
      <c r="X86" s="92">
        <v>63</v>
      </c>
      <c r="Y86" s="92">
        <v>61</v>
      </c>
      <c r="Z86" s="92">
        <v>108</v>
      </c>
      <c r="AA86" s="92">
        <v>57</v>
      </c>
      <c r="AB86" s="92">
        <v>22</v>
      </c>
      <c r="AC86" s="92">
        <v>26</v>
      </c>
      <c r="AD86" s="92">
        <v>34</v>
      </c>
      <c r="AE86" s="92">
        <v>22</v>
      </c>
      <c r="AF86" s="92">
        <v>17</v>
      </c>
      <c r="AG86" s="92">
        <v>22</v>
      </c>
      <c r="AH86" s="92">
        <v>27</v>
      </c>
      <c r="AI86" s="92">
        <v>19</v>
      </c>
      <c r="AJ86" s="92">
        <v>28</v>
      </c>
      <c r="AK86" s="92">
        <v>25</v>
      </c>
      <c r="AL86" s="92">
        <v>30</v>
      </c>
      <c r="AM86" s="92">
        <v>25</v>
      </c>
      <c r="AN86" s="92">
        <v>13</v>
      </c>
      <c r="AO86" s="92">
        <v>13</v>
      </c>
      <c r="AP86" s="92">
        <v>27</v>
      </c>
      <c r="AQ86" s="92">
        <v>10</v>
      </c>
      <c r="AR86" s="92">
        <v>22</v>
      </c>
      <c r="AS86" s="92">
        <v>16</v>
      </c>
      <c r="AT86" s="92">
        <v>25</v>
      </c>
      <c r="AU86" s="92">
        <v>16</v>
      </c>
      <c r="AV86" s="92">
        <v>17</v>
      </c>
      <c r="AW86" s="92">
        <v>15</v>
      </c>
      <c r="AX86" s="92">
        <v>21</v>
      </c>
      <c r="AY86" s="92">
        <v>25</v>
      </c>
      <c r="AZ86" s="92">
        <v>18</v>
      </c>
      <c r="BA86" s="92">
        <v>21</v>
      </c>
      <c r="BB86" s="92">
        <v>35</v>
      </c>
      <c r="BC86" s="92">
        <v>22</v>
      </c>
      <c r="BD86" s="92">
        <v>11</v>
      </c>
      <c r="BE86" s="92">
        <v>16</v>
      </c>
      <c r="BF86" s="92">
        <v>28</v>
      </c>
      <c r="BG86" s="92">
        <v>20</v>
      </c>
      <c r="BH86" s="92">
        <v>36</v>
      </c>
      <c r="BI86" s="92">
        <v>23</v>
      </c>
      <c r="BJ86" s="92">
        <v>33</v>
      </c>
      <c r="BK86" s="92">
        <v>22</v>
      </c>
      <c r="BL86" s="92">
        <v>28</v>
      </c>
      <c r="BM86" s="92">
        <v>26</v>
      </c>
      <c r="BN86" s="92">
        <v>28</v>
      </c>
      <c r="BO86" s="92">
        <v>23</v>
      </c>
      <c r="BP86" s="92">
        <v>42</v>
      </c>
      <c r="BQ86" s="92">
        <v>30</v>
      </c>
      <c r="BR86" s="92">
        <v>46</v>
      </c>
      <c r="BS86" s="92">
        <v>29</v>
      </c>
      <c r="BT86" s="92">
        <v>23</v>
      </c>
      <c r="BU86" s="92">
        <v>22</v>
      </c>
      <c r="BV86" s="92">
        <v>30</v>
      </c>
      <c r="BW86" s="92">
        <v>18</v>
      </c>
      <c r="BX86" s="92">
        <v>25</v>
      </c>
      <c r="BY86" s="92">
        <v>19</v>
      </c>
      <c r="BZ86" s="92">
        <v>16</v>
      </c>
      <c r="CA86" s="92">
        <v>3</v>
      </c>
      <c r="CB86" s="92">
        <v>18</v>
      </c>
      <c r="CC86" s="92">
        <v>22</v>
      </c>
      <c r="CD86" s="92">
        <v>20</v>
      </c>
      <c r="CE86" s="92">
        <v>8</v>
      </c>
      <c r="CF86" s="92">
        <v>27</v>
      </c>
      <c r="CG86" s="92">
        <v>28</v>
      </c>
      <c r="CH86" s="92">
        <v>36</v>
      </c>
      <c r="CI86" s="92">
        <v>17</v>
      </c>
      <c r="CJ86" s="92">
        <v>15</v>
      </c>
      <c r="CK86" s="92">
        <v>10</v>
      </c>
      <c r="CL86" s="92">
        <v>23</v>
      </c>
      <c r="CM86" s="92">
        <v>26</v>
      </c>
      <c r="CN86" s="92">
        <v>3</v>
      </c>
    </row>
    <row r="87" spans="1:92" x14ac:dyDescent="0.2">
      <c r="A87" s="92" t="s">
        <v>28</v>
      </c>
      <c r="B87" s="92" t="s">
        <v>29</v>
      </c>
      <c r="C87" s="92">
        <v>222</v>
      </c>
      <c r="D87" s="92">
        <v>9.2727272727272734</v>
      </c>
      <c r="E87" s="92">
        <v>0</v>
      </c>
      <c r="F87" s="92">
        <v>0</v>
      </c>
      <c r="G87" s="92">
        <v>25</v>
      </c>
      <c r="H87" s="92">
        <v>7.2</v>
      </c>
      <c r="I87" s="92">
        <v>7</v>
      </c>
      <c r="J87" s="92">
        <v>1452</v>
      </c>
      <c r="K87" s="92">
        <v>49.390000000000008</v>
      </c>
      <c r="L87" s="92">
        <v>105</v>
      </c>
      <c r="M87" s="92">
        <v>85</v>
      </c>
      <c r="N87" s="92">
        <v>109</v>
      </c>
      <c r="O87" s="92">
        <v>63</v>
      </c>
      <c r="P87" s="92">
        <v>80</v>
      </c>
      <c r="Q87" s="92">
        <v>78</v>
      </c>
      <c r="R87" s="92">
        <v>96</v>
      </c>
      <c r="S87" s="92">
        <v>75</v>
      </c>
      <c r="T87" s="92">
        <v>115</v>
      </c>
      <c r="U87" s="92">
        <v>106</v>
      </c>
      <c r="V87" s="92">
        <v>147</v>
      </c>
      <c r="W87" s="92">
        <v>93</v>
      </c>
      <c r="X87" s="92">
        <v>63</v>
      </c>
      <c r="Y87" s="92">
        <v>61</v>
      </c>
      <c r="Z87" s="92">
        <v>108</v>
      </c>
      <c r="AA87" s="92">
        <v>57</v>
      </c>
      <c r="AB87" s="92">
        <v>22</v>
      </c>
      <c r="AC87" s="92">
        <v>26</v>
      </c>
      <c r="AD87" s="92">
        <v>34</v>
      </c>
      <c r="AE87" s="92">
        <v>22</v>
      </c>
      <c r="AF87" s="92">
        <v>17</v>
      </c>
      <c r="AG87" s="92">
        <v>22</v>
      </c>
      <c r="AH87" s="92">
        <v>27</v>
      </c>
      <c r="AI87" s="92">
        <v>19</v>
      </c>
      <c r="AJ87" s="92">
        <v>28</v>
      </c>
      <c r="AK87" s="92">
        <v>25</v>
      </c>
      <c r="AL87" s="92">
        <v>30</v>
      </c>
      <c r="AM87" s="92">
        <v>25</v>
      </c>
      <c r="AN87" s="92">
        <v>13</v>
      </c>
      <c r="AO87" s="92">
        <v>13</v>
      </c>
      <c r="AP87" s="92">
        <v>27</v>
      </c>
      <c r="AQ87" s="92">
        <v>10</v>
      </c>
      <c r="AR87" s="92">
        <v>22</v>
      </c>
      <c r="AS87" s="92">
        <v>16</v>
      </c>
      <c r="AT87" s="92">
        <v>25</v>
      </c>
      <c r="AU87" s="92">
        <v>16</v>
      </c>
      <c r="AV87" s="92">
        <v>17</v>
      </c>
      <c r="AW87" s="92">
        <v>15</v>
      </c>
      <c r="AX87" s="92">
        <v>21</v>
      </c>
      <c r="AY87" s="92">
        <v>25</v>
      </c>
      <c r="AZ87" s="92">
        <v>18</v>
      </c>
      <c r="BA87" s="92">
        <v>21</v>
      </c>
      <c r="BB87" s="92">
        <v>35</v>
      </c>
      <c r="BC87" s="92">
        <v>22</v>
      </c>
      <c r="BD87" s="92">
        <v>11</v>
      </c>
      <c r="BE87" s="92">
        <v>16</v>
      </c>
      <c r="BF87" s="92">
        <v>28</v>
      </c>
      <c r="BG87" s="92">
        <v>20</v>
      </c>
      <c r="BH87" s="92">
        <v>36</v>
      </c>
      <c r="BI87" s="92">
        <v>23</v>
      </c>
      <c r="BJ87" s="92">
        <v>33</v>
      </c>
      <c r="BK87" s="92">
        <v>22</v>
      </c>
      <c r="BL87" s="92">
        <v>28</v>
      </c>
      <c r="BM87" s="92">
        <v>26</v>
      </c>
      <c r="BN87" s="92">
        <v>28</v>
      </c>
      <c r="BO87" s="92">
        <v>23</v>
      </c>
      <c r="BP87" s="92">
        <v>42</v>
      </c>
      <c r="BQ87" s="92">
        <v>30</v>
      </c>
      <c r="BR87" s="92">
        <v>46</v>
      </c>
      <c r="BS87" s="92">
        <v>29</v>
      </c>
      <c r="BT87" s="92">
        <v>23</v>
      </c>
      <c r="BU87" s="92">
        <v>22</v>
      </c>
      <c r="BV87" s="92">
        <v>30</v>
      </c>
      <c r="BW87" s="92">
        <v>18</v>
      </c>
      <c r="BX87" s="92">
        <v>25</v>
      </c>
      <c r="BY87" s="92">
        <v>19</v>
      </c>
      <c r="BZ87" s="92">
        <v>16</v>
      </c>
      <c r="CA87" s="92">
        <v>3</v>
      </c>
      <c r="CB87" s="92">
        <v>18</v>
      </c>
      <c r="CC87" s="92">
        <v>22</v>
      </c>
      <c r="CD87" s="92">
        <v>20</v>
      </c>
      <c r="CE87" s="92">
        <v>8</v>
      </c>
      <c r="CF87" s="92">
        <v>27</v>
      </c>
      <c r="CG87" s="92">
        <v>28</v>
      </c>
      <c r="CH87" s="92">
        <v>36</v>
      </c>
      <c r="CI87" s="92">
        <v>17</v>
      </c>
      <c r="CJ87" s="92">
        <v>15</v>
      </c>
      <c r="CK87" s="92">
        <v>10</v>
      </c>
      <c r="CL87" s="92">
        <v>23</v>
      </c>
      <c r="CM87" s="92">
        <v>26</v>
      </c>
      <c r="CN87" s="92">
        <v>4</v>
      </c>
    </row>
    <row r="88" spans="1:92" x14ac:dyDescent="0.2">
      <c r="A88" s="92" t="s">
        <v>28</v>
      </c>
      <c r="B88" s="92" t="s">
        <v>29</v>
      </c>
      <c r="C88" s="92">
        <v>254</v>
      </c>
      <c r="D88" s="92">
        <v>6.8016326530612243</v>
      </c>
      <c r="E88" s="92">
        <v>0</v>
      </c>
      <c r="F88" s="92">
        <v>0</v>
      </c>
      <c r="G88" s="92">
        <v>25</v>
      </c>
      <c r="H88" s="92">
        <v>7.2</v>
      </c>
      <c r="I88" s="92">
        <v>7</v>
      </c>
      <c r="J88" s="92">
        <v>1452</v>
      </c>
      <c r="K88" s="92">
        <v>49.390000000000008</v>
      </c>
      <c r="L88" s="92">
        <v>105</v>
      </c>
      <c r="M88" s="92">
        <v>85</v>
      </c>
      <c r="N88" s="92">
        <v>109</v>
      </c>
      <c r="O88" s="92">
        <v>63</v>
      </c>
      <c r="P88" s="92">
        <v>80</v>
      </c>
      <c r="Q88" s="92">
        <v>78</v>
      </c>
      <c r="R88" s="92">
        <v>96</v>
      </c>
      <c r="S88" s="92">
        <v>75</v>
      </c>
      <c r="T88" s="92">
        <v>115</v>
      </c>
      <c r="U88" s="92">
        <v>106</v>
      </c>
      <c r="V88" s="92">
        <v>147</v>
      </c>
      <c r="W88" s="92">
        <v>93</v>
      </c>
      <c r="X88" s="92">
        <v>63</v>
      </c>
      <c r="Y88" s="92">
        <v>61</v>
      </c>
      <c r="Z88" s="92">
        <v>108</v>
      </c>
      <c r="AA88" s="92">
        <v>57</v>
      </c>
      <c r="AB88" s="92">
        <v>22</v>
      </c>
      <c r="AC88" s="92">
        <v>26</v>
      </c>
      <c r="AD88" s="92">
        <v>34</v>
      </c>
      <c r="AE88" s="92">
        <v>22</v>
      </c>
      <c r="AF88" s="92">
        <v>17</v>
      </c>
      <c r="AG88" s="92">
        <v>22</v>
      </c>
      <c r="AH88" s="92">
        <v>27</v>
      </c>
      <c r="AI88" s="92">
        <v>19</v>
      </c>
      <c r="AJ88" s="92">
        <v>28</v>
      </c>
      <c r="AK88" s="92">
        <v>25</v>
      </c>
      <c r="AL88" s="92">
        <v>30</v>
      </c>
      <c r="AM88" s="92">
        <v>25</v>
      </c>
      <c r="AN88" s="92">
        <v>13</v>
      </c>
      <c r="AO88" s="92">
        <v>13</v>
      </c>
      <c r="AP88" s="92">
        <v>27</v>
      </c>
      <c r="AQ88" s="92">
        <v>10</v>
      </c>
      <c r="AR88" s="92">
        <v>22</v>
      </c>
      <c r="AS88" s="92">
        <v>16</v>
      </c>
      <c r="AT88" s="92">
        <v>25</v>
      </c>
      <c r="AU88" s="92">
        <v>16</v>
      </c>
      <c r="AV88" s="92">
        <v>17</v>
      </c>
      <c r="AW88" s="92">
        <v>15</v>
      </c>
      <c r="AX88" s="92">
        <v>21</v>
      </c>
      <c r="AY88" s="92">
        <v>25</v>
      </c>
      <c r="AZ88" s="92">
        <v>18</v>
      </c>
      <c r="BA88" s="92">
        <v>21</v>
      </c>
      <c r="BB88" s="92">
        <v>35</v>
      </c>
      <c r="BC88" s="92">
        <v>22</v>
      </c>
      <c r="BD88" s="92">
        <v>11</v>
      </c>
      <c r="BE88" s="92">
        <v>16</v>
      </c>
      <c r="BF88" s="92">
        <v>28</v>
      </c>
      <c r="BG88" s="92">
        <v>20</v>
      </c>
      <c r="BH88" s="92">
        <v>36</v>
      </c>
      <c r="BI88" s="92">
        <v>23</v>
      </c>
      <c r="BJ88" s="92">
        <v>33</v>
      </c>
      <c r="BK88" s="92">
        <v>22</v>
      </c>
      <c r="BL88" s="92">
        <v>28</v>
      </c>
      <c r="BM88" s="92">
        <v>26</v>
      </c>
      <c r="BN88" s="92">
        <v>28</v>
      </c>
      <c r="BO88" s="92">
        <v>23</v>
      </c>
      <c r="BP88" s="92">
        <v>42</v>
      </c>
      <c r="BQ88" s="92">
        <v>30</v>
      </c>
      <c r="BR88" s="92">
        <v>46</v>
      </c>
      <c r="BS88" s="92">
        <v>29</v>
      </c>
      <c r="BT88" s="92">
        <v>23</v>
      </c>
      <c r="BU88" s="92">
        <v>22</v>
      </c>
      <c r="BV88" s="92">
        <v>30</v>
      </c>
      <c r="BW88" s="92">
        <v>18</v>
      </c>
      <c r="BX88" s="92">
        <v>25</v>
      </c>
      <c r="BY88" s="92">
        <v>19</v>
      </c>
      <c r="BZ88" s="92">
        <v>16</v>
      </c>
      <c r="CA88" s="92">
        <v>3</v>
      </c>
      <c r="CB88" s="92">
        <v>18</v>
      </c>
      <c r="CC88" s="92">
        <v>22</v>
      </c>
      <c r="CD88" s="92">
        <v>20</v>
      </c>
      <c r="CE88" s="92">
        <v>8</v>
      </c>
      <c r="CF88" s="92">
        <v>27</v>
      </c>
      <c r="CG88" s="92">
        <v>28</v>
      </c>
      <c r="CH88" s="92">
        <v>36</v>
      </c>
      <c r="CI88" s="92">
        <v>17</v>
      </c>
      <c r="CJ88" s="92">
        <v>15</v>
      </c>
      <c r="CK88" s="92">
        <v>10</v>
      </c>
      <c r="CL88" s="92">
        <v>23</v>
      </c>
      <c r="CM88" s="92">
        <v>26</v>
      </c>
      <c r="CN88" s="92">
        <v>2</v>
      </c>
    </row>
    <row r="89" spans="1:92" x14ac:dyDescent="0.2">
      <c r="A89" s="92" t="s">
        <v>28</v>
      </c>
      <c r="B89" s="92" t="s">
        <v>29</v>
      </c>
      <c r="C89" s="92">
        <v>254</v>
      </c>
      <c r="D89" s="92">
        <v>8.8424489795918362</v>
      </c>
      <c r="E89" s="92">
        <v>0</v>
      </c>
      <c r="F89" s="92">
        <v>0</v>
      </c>
      <c r="G89" s="92">
        <v>25</v>
      </c>
      <c r="H89" s="92">
        <v>7.2</v>
      </c>
      <c r="I89" s="92">
        <v>7</v>
      </c>
      <c r="J89" s="92">
        <v>1452</v>
      </c>
      <c r="K89" s="92">
        <v>49.390000000000008</v>
      </c>
      <c r="L89" s="92">
        <v>105</v>
      </c>
      <c r="M89" s="92">
        <v>85</v>
      </c>
      <c r="N89" s="92">
        <v>109</v>
      </c>
      <c r="O89" s="92">
        <v>63</v>
      </c>
      <c r="P89" s="92">
        <v>80</v>
      </c>
      <c r="Q89" s="92">
        <v>78</v>
      </c>
      <c r="R89" s="92">
        <v>96</v>
      </c>
      <c r="S89" s="92">
        <v>75</v>
      </c>
      <c r="T89" s="92">
        <v>115</v>
      </c>
      <c r="U89" s="92">
        <v>106</v>
      </c>
      <c r="V89" s="92">
        <v>147</v>
      </c>
      <c r="W89" s="92">
        <v>93</v>
      </c>
      <c r="X89" s="92">
        <v>63</v>
      </c>
      <c r="Y89" s="92">
        <v>61</v>
      </c>
      <c r="Z89" s="92">
        <v>108</v>
      </c>
      <c r="AA89" s="92">
        <v>57</v>
      </c>
      <c r="AB89" s="92">
        <v>22</v>
      </c>
      <c r="AC89" s="92">
        <v>26</v>
      </c>
      <c r="AD89" s="92">
        <v>34</v>
      </c>
      <c r="AE89" s="92">
        <v>22</v>
      </c>
      <c r="AF89" s="92">
        <v>17</v>
      </c>
      <c r="AG89" s="92">
        <v>22</v>
      </c>
      <c r="AH89" s="92">
        <v>27</v>
      </c>
      <c r="AI89" s="92">
        <v>19</v>
      </c>
      <c r="AJ89" s="92">
        <v>28</v>
      </c>
      <c r="AK89" s="92">
        <v>25</v>
      </c>
      <c r="AL89" s="92">
        <v>30</v>
      </c>
      <c r="AM89" s="92">
        <v>25</v>
      </c>
      <c r="AN89" s="92">
        <v>13</v>
      </c>
      <c r="AO89" s="92">
        <v>13</v>
      </c>
      <c r="AP89" s="92">
        <v>27</v>
      </c>
      <c r="AQ89" s="92">
        <v>10</v>
      </c>
      <c r="AR89" s="92">
        <v>22</v>
      </c>
      <c r="AS89" s="92">
        <v>16</v>
      </c>
      <c r="AT89" s="92">
        <v>25</v>
      </c>
      <c r="AU89" s="92">
        <v>16</v>
      </c>
      <c r="AV89" s="92">
        <v>17</v>
      </c>
      <c r="AW89" s="92">
        <v>15</v>
      </c>
      <c r="AX89" s="92">
        <v>21</v>
      </c>
      <c r="AY89" s="92">
        <v>25</v>
      </c>
      <c r="AZ89" s="92">
        <v>18</v>
      </c>
      <c r="BA89" s="92">
        <v>21</v>
      </c>
      <c r="BB89" s="92">
        <v>35</v>
      </c>
      <c r="BC89" s="92">
        <v>22</v>
      </c>
      <c r="BD89" s="92">
        <v>11</v>
      </c>
      <c r="BE89" s="92">
        <v>16</v>
      </c>
      <c r="BF89" s="92">
        <v>28</v>
      </c>
      <c r="BG89" s="92">
        <v>20</v>
      </c>
      <c r="BH89" s="92">
        <v>36</v>
      </c>
      <c r="BI89" s="92">
        <v>23</v>
      </c>
      <c r="BJ89" s="92">
        <v>33</v>
      </c>
      <c r="BK89" s="92">
        <v>22</v>
      </c>
      <c r="BL89" s="92">
        <v>28</v>
      </c>
      <c r="BM89" s="92">
        <v>26</v>
      </c>
      <c r="BN89" s="92">
        <v>28</v>
      </c>
      <c r="BO89" s="92">
        <v>23</v>
      </c>
      <c r="BP89" s="92">
        <v>42</v>
      </c>
      <c r="BQ89" s="92">
        <v>30</v>
      </c>
      <c r="BR89" s="92">
        <v>46</v>
      </c>
      <c r="BS89" s="92">
        <v>29</v>
      </c>
      <c r="BT89" s="92">
        <v>23</v>
      </c>
      <c r="BU89" s="92">
        <v>22</v>
      </c>
      <c r="BV89" s="92">
        <v>30</v>
      </c>
      <c r="BW89" s="92">
        <v>18</v>
      </c>
      <c r="BX89" s="92">
        <v>25</v>
      </c>
      <c r="BY89" s="92">
        <v>19</v>
      </c>
      <c r="BZ89" s="92">
        <v>16</v>
      </c>
      <c r="CA89" s="92">
        <v>3</v>
      </c>
      <c r="CB89" s="92">
        <v>18</v>
      </c>
      <c r="CC89" s="92">
        <v>22</v>
      </c>
      <c r="CD89" s="92">
        <v>20</v>
      </c>
      <c r="CE89" s="92">
        <v>8</v>
      </c>
      <c r="CF89" s="92">
        <v>27</v>
      </c>
      <c r="CG89" s="92">
        <v>28</v>
      </c>
      <c r="CH89" s="92">
        <v>36</v>
      </c>
      <c r="CI89" s="92">
        <v>17</v>
      </c>
      <c r="CJ89" s="92">
        <v>15</v>
      </c>
      <c r="CK89" s="92">
        <v>10</v>
      </c>
      <c r="CL89" s="92">
        <v>23</v>
      </c>
      <c r="CM89" s="92">
        <v>26</v>
      </c>
      <c r="CN89" s="92">
        <v>3</v>
      </c>
    </row>
    <row r="90" spans="1:92" x14ac:dyDescent="0.2">
      <c r="A90" s="92" t="s">
        <v>28</v>
      </c>
      <c r="B90" s="92" t="s">
        <v>29</v>
      </c>
      <c r="C90" s="92">
        <v>254</v>
      </c>
      <c r="D90" s="92">
        <v>10.88326530612245</v>
      </c>
      <c r="E90" s="92">
        <v>0</v>
      </c>
      <c r="F90" s="92">
        <v>0</v>
      </c>
      <c r="G90" s="92">
        <v>25</v>
      </c>
      <c r="H90" s="92">
        <v>7.2</v>
      </c>
      <c r="I90" s="92">
        <v>7</v>
      </c>
      <c r="J90" s="92">
        <v>1452</v>
      </c>
      <c r="K90" s="92">
        <v>49.390000000000008</v>
      </c>
      <c r="L90" s="92">
        <v>105</v>
      </c>
      <c r="M90" s="92">
        <v>85</v>
      </c>
      <c r="N90" s="92">
        <v>109</v>
      </c>
      <c r="O90" s="92">
        <v>63</v>
      </c>
      <c r="P90" s="92">
        <v>80</v>
      </c>
      <c r="Q90" s="92">
        <v>78</v>
      </c>
      <c r="R90" s="92">
        <v>96</v>
      </c>
      <c r="S90" s="92">
        <v>75</v>
      </c>
      <c r="T90" s="92">
        <v>115</v>
      </c>
      <c r="U90" s="92">
        <v>106</v>
      </c>
      <c r="V90" s="92">
        <v>147</v>
      </c>
      <c r="W90" s="92">
        <v>93</v>
      </c>
      <c r="X90" s="92">
        <v>63</v>
      </c>
      <c r="Y90" s="92">
        <v>61</v>
      </c>
      <c r="Z90" s="92">
        <v>108</v>
      </c>
      <c r="AA90" s="92">
        <v>57</v>
      </c>
      <c r="AB90" s="92">
        <v>22</v>
      </c>
      <c r="AC90" s="92">
        <v>26</v>
      </c>
      <c r="AD90" s="92">
        <v>34</v>
      </c>
      <c r="AE90" s="92">
        <v>22</v>
      </c>
      <c r="AF90" s="92">
        <v>17</v>
      </c>
      <c r="AG90" s="92">
        <v>22</v>
      </c>
      <c r="AH90" s="92">
        <v>27</v>
      </c>
      <c r="AI90" s="92">
        <v>19</v>
      </c>
      <c r="AJ90" s="92">
        <v>28</v>
      </c>
      <c r="AK90" s="92">
        <v>25</v>
      </c>
      <c r="AL90" s="92">
        <v>30</v>
      </c>
      <c r="AM90" s="92">
        <v>25</v>
      </c>
      <c r="AN90" s="92">
        <v>13</v>
      </c>
      <c r="AO90" s="92">
        <v>13</v>
      </c>
      <c r="AP90" s="92">
        <v>27</v>
      </c>
      <c r="AQ90" s="92">
        <v>10</v>
      </c>
      <c r="AR90" s="92">
        <v>22</v>
      </c>
      <c r="AS90" s="92">
        <v>16</v>
      </c>
      <c r="AT90" s="92">
        <v>25</v>
      </c>
      <c r="AU90" s="92">
        <v>16</v>
      </c>
      <c r="AV90" s="92">
        <v>17</v>
      </c>
      <c r="AW90" s="92">
        <v>15</v>
      </c>
      <c r="AX90" s="92">
        <v>21</v>
      </c>
      <c r="AY90" s="92">
        <v>25</v>
      </c>
      <c r="AZ90" s="92">
        <v>18</v>
      </c>
      <c r="BA90" s="92">
        <v>21</v>
      </c>
      <c r="BB90" s="92">
        <v>35</v>
      </c>
      <c r="BC90" s="92">
        <v>22</v>
      </c>
      <c r="BD90" s="92">
        <v>11</v>
      </c>
      <c r="BE90" s="92">
        <v>16</v>
      </c>
      <c r="BF90" s="92">
        <v>28</v>
      </c>
      <c r="BG90" s="92">
        <v>20</v>
      </c>
      <c r="BH90" s="92">
        <v>36</v>
      </c>
      <c r="BI90" s="92">
        <v>23</v>
      </c>
      <c r="BJ90" s="92">
        <v>33</v>
      </c>
      <c r="BK90" s="92">
        <v>22</v>
      </c>
      <c r="BL90" s="92">
        <v>28</v>
      </c>
      <c r="BM90" s="92">
        <v>26</v>
      </c>
      <c r="BN90" s="92">
        <v>28</v>
      </c>
      <c r="BO90" s="92">
        <v>23</v>
      </c>
      <c r="BP90" s="92">
        <v>42</v>
      </c>
      <c r="BQ90" s="92">
        <v>30</v>
      </c>
      <c r="BR90" s="92">
        <v>46</v>
      </c>
      <c r="BS90" s="92">
        <v>29</v>
      </c>
      <c r="BT90" s="92">
        <v>23</v>
      </c>
      <c r="BU90" s="92">
        <v>22</v>
      </c>
      <c r="BV90" s="92">
        <v>30</v>
      </c>
      <c r="BW90" s="92">
        <v>18</v>
      </c>
      <c r="BX90" s="92">
        <v>25</v>
      </c>
      <c r="BY90" s="92">
        <v>19</v>
      </c>
      <c r="BZ90" s="92">
        <v>16</v>
      </c>
      <c r="CA90" s="92">
        <v>3</v>
      </c>
      <c r="CB90" s="92">
        <v>18</v>
      </c>
      <c r="CC90" s="92">
        <v>22</v>
      </c>
      <c r="CD90" s="92">
        <v>20</v>
      </c>
      <c r="CE90" s="92">
        <v>8</v>
      </c>
      <c r="CF90" s="92">
        <v>27</v>
      </c>
      <c r="CG90" s="92">
        <v>28</v>
      </c>
      <c r="CH90" s="92">
        <v>36</v>
      </c>
      <c r="CI90" s="92">
        <v>17</v>
      </c>
      <c r="CJ90" s="92">
        <v>15</v>
      </c>
      <c r="CK90" s="92">
        <v>10</v>
      </c>
      <c r="CL90" s="92">
        <v>23</v>
      </c>
      <c r="CM90" s="92">
        <v>26</v>
      </c>
      <c r="CN90" s="92">
        <v>4</v>
      </c>
    </row>
    <row r="91" spans="1:92" x14ac:dyDescent="0.2">
      <c r="A91" s="92" t="s">
        <v>28</v>
      </c>
      <c r="B91" s="92" t="s">
        <v>29</v>
      </c>
      <c r="C91" s="92">
        <v>265</v>
      </c>
      <c r="D91" s="92">
        <v>5.7998305084745763</v>
      </c>
      <c r="E91" s="92">
        <v>0</v>
      </c>
      <c r="F91" s="92">
        <v>0</v>
      </c>
      <c r="G91" s="92">
        <v>25</v>
      </c>
      <c r="H91" s="92">
        <v>7.2</v>
      </c>
      <c r="I91" s="92">
        <v>7</v>
      </c>
      <c r="J91" s="92">
        <v>1452</v>
      </c>
      <c r="K91" s="92">
        <v>49.390000000000008</v>
      </c>
      <c r="L91" s="92">
        <v>105</v>
      </c>
      <c r="M91" s="92">
        <v>85</v>
      </c>
      <c r="N91" s="92">
        <v>109</v>
      </c>
      <c r="O91" s="92">
        <v>63</v>
      </c>
      <c r="P91" s="92">
        <v>80</v>
      </c>
      <c r="Q91" s="92">
        <v>78</v>
      </c>
      <c r="R91" s="92">
        <v>96</v>
      </c>
      <c r="S91" s="92">
        <v>75</v>
      </c>
      <c r="T91" s="92">
        <v>115</v>
      </c>
      <c r="U91" s="92">
        <v>106</v>
      </c>
      <c r="V91" s="92">
        <v>147</v>
      </c>
      <c r="W91" s="92">
        <v>93</v>
      </c>
      <c r="X91" s="92">
        <v>63</v>
      </c>
      <c r="Y91" s="92">
        <v>61</v>
      </c>
      <c r="Z91" s="92">
        <v>108</v>
      </c>
      <c r="AA91" s="92">
        <v>57</v>
      </c>
      <c r="AB91" s="92">
        <v>22</v>
      </c>
      <c r="AC91" s="92">
        <v>26</v>
      </c>
      <c r="AD91" s="92">
        <v>34</v>
      </c>
      <c r="AE91" s="92">
        <v>22</v>
      </c>
      <c r="AF91" s="92">
        <v>17</v>
      </c>
      <c r="AG91" s="92">
        <v>22</v>
      </c>
      <c r="AH91" s="92">
        <v>27</v>
      </c>
      <c r="AI91" s="92">
        <v>19</v>
      </c>
      <c r="AJ91" s="92">
        <v>28</v>
      </c>
      <c r="AK91" s="92">
        <v>25</v>
      </c>
      <c r="AL91" s="92">
        <v>30</v>
      </c>
      <c r="AM91" s="92">
        <v>25</v>
      </c>
      <c r="AN91" s="92">
        <v>13</v>
      </c>
      <c r="AO91" s="92">
        <v>13</v>
      </c>
      <c r="AP91" s="92">
        <v>27</v>
      </c>
      <c r="AQ91" s="92">
        <v>10</v>
      </c>
      <c r="AR91" s="92">
        <v>22</v>
      </c>
      <c r="AS91" s="92">
        <v>16</v>
      </c>
      <c r="AT91" s="92">
        <v>25</v>
      </c>
      <c r="AU91" s="92">
        <v>16</v>
      </c>
      <c r="AV91" s="92">
        <v>17</v>
      </c>
      <c r="AW91" s="92">
        <v>15</v>
      </c>
      <c r="AX91" s="92">
        <v>21</v>
      </c>
      <c r="AY91" s="92">
        <v>25</v>
      </c>
      <c r="AZ91" s="92">
        <v>18</v>
      </c>
      <c r="BA91" s="92">
        <v>21</v>
      </c>
      <c r="BB91" s="92">
        <v>35</v>
      </c>
      <c r="BC91" s="92">
        <v>22</v>
      </c>
      <c r="BD91" s="92">
        <v>11</v>
      </c>
      <c r="BE91" s="92">
        <v>16</v>
      </c>
      <c r="BF91" s="92">
        <v>28</v>
      </c>
      <c r="BG91" s="92">
        <v>20</v>
      </c>
      <c r="BH91" s="92">
        <v>36</v>
      </c>
      <c r="BI91" s="92">
        <v>23</v>
      </c>
      <c r="BJ91" s="92">
        <v>33</v>
      </c>
      <c r="BK91" s="92">
        <v>22</v>
      </c>
      <c r="BL91" s="92">
        <v>28</v>
      </c>
      <c r="BM91" s="92">
        <v>26</v>
      </c>
      <c r="BN91" s="92">
        <v>28</v>
      </c>
      <c r="BO91" s="92">
        <v>23</v>
      </c>
      <c r="BP91" s="92">
        <v>42</v>
      </c>
      <c r="BQ91" s="92">
        <v>30</v>
      </c>
      <c r="BR91" s="92">
        <v>46</v>
      </c>
      <c r="BS91" s="92">
        <v>29</v>
      </c>
      <c r="BT91" s="92">
        <v>23</v>
      </c>
      <c r="BU91" s="92">
        <v>22</v>
      </c>
      <c r="BV91" s="92">
        <v>30</v>
      </c>
      <c r="BW91" s="92">
        <v>18</v>
      </c>
      <c r="BX91" s="92">
        <v>25</v>
      </c>
      <c r="BY91" s="92">
        <v>19</v>
      </c>
      <c r="BZ91" s="92">
        <v>16</v>
      </c>
      <c r="CA91" s="92">
        <v>3</v>
      </c>
      <c r="CB91" s="92">
        <v>18</v>
      </c>
      <c r="CC91" s="92">
        <v>22</v>
      </c>
      <c r="CD91" s="92">
        <v>20</v>
      </c>
      <c r="CE91" s="92">
        <v>8</v>
      </c>
      <c r="CF91" s="92">
        <v>27</v>
      </c>
      <c r="CG91" s="92">
        <v>28</v>
      </c>
      <c r="CH91" s="92">
        <v>36</v>
      </c>
      <c r="CI91" s="92">
        <v>17</v>
      </c>
      <c r="CJ91" s="92">
        <v>15</v>
      </c>
      <c r="CK91" s="92">
        <v>10</v>
      </c>
      <c r="CL91" s="92">
        <v>23</v>
      </c>
      <c r="CM91" s="92">
        <v>26</v>
      </c>
      <c r="CN91" s="92">
        <v>2</v>
      </c>
    </row>
    <row r="92" spans="1:92" x14ac:dyDescent="0.2">
      <c r="A92" s="92" t="s">
        <v>28</v>
      </c>
      <c r="B92" s="92" t="s">
        <v>29</v>
      </c>
      <c r="C92" s="92">
        <v>265</v>
      </c>
      <c r="D92" s="92">
        <v>7.4947457627118652</v>
      </c>
      <c r="E92" s="92">
        <v>0</v>
      </c>
      <c r="F92" s="92">
        <v>0</v>
      </c>
      <c r="G92" s="92">
        <v>25</v>
      </c>
      <c r="H92" s="92">
        <v>7.2</v>
      </c>
      <c r="I92" s="92">
        <v>7</v>
      </c>
      <c r="J92" s="92">
        <v>1452</v>
      </c>
      <c r="K92" s="92">
        <v>49.390000000000008</v>
      </c>
      <c r="L92" s="92">
        <v>105</v>
      </c>
      <c r="M92" s="92">
        <v>85</v>
      </c>
      <c r="N92" s="92">
        <v>109</v>
      </c>
      <c r="O92" s="92">
        <v>63</v>
      </c>
      <c r="P92" s="92">
        <v>80</v>
      </c>
      <c r="Q92" s="92">
        <v>78</v>
      </c>
      <c r="R92" s="92">
        <v>96</v>
      </c>
      <c r="S92" s="92">
        <v>75</v>
      </c>
      <c r="T92" s="92">
        <v>115</v>
      </c>
      <c r="U92" s="92">
        <v>106</v>
      </c>
      <c r="V92" s="92">
        <v>147</v>
      </c>
      <c r="W92" s="92">
        <v>93</v>
      </c>
      <c r="X92" s="92">
        <v>63</v>
      </c>
      <c r="Y92" s="92">
        <v>61</v>
      </c>
      <c r="Z92" s="92">
        <v>108</v>
      </c>
      <c r="AA92" s="92">
        <v>57</v>
      </c>
      <c r="AB92" s="92">
        <v>22</v>
      </c>
      <c r="AC92" s="92">
        <v>26</v>
      </c>
      <c r="AD92" s="92">
        <v>34</v>
      </c>
      <c r="AE92" s="92">
        <v>22</v>
      </c>
      <c r="AF92" s="92">
        <v>17</v>
      </c>
      <c r="AG92" s="92">
        <v>22</v>
      </c>
      <c r="AH92" s="92">
        <v>27</v>
      </c>
      <c r="AI92" s="92">
        <v>19</v>
      </c>
      <c r="AJ92" s="92">
        <v>28</v>
      </c>
      <c r="AK92" s="92">
        <v>25</v>
      </c>
      <c r="AL92" s="92">
        <v>30</v>
      </c>
      <c r="AM92" s="92">
        <v>25</v>
      </c>
      <c r="AN92" s="92">
        <v>13</v>
      </c>
      <c r="AO92" s="92">
        <v>13</v>
      </c>
      <c r="AP92" s="92">
        <v>27</v>
      </c>
      <c r="AQ92" s="92">
        <v>10</v>
      </c>
      <c r="AR92" s="92">
        <v>22</v>
      </c>
      <c r="AS92" s="92">
        <v>16</v>
      </c>
      <c r="AT92" s="92">
        <v>25</v>
      </c>
      <c r="AU92" s="92">
        <v>16</v>
      </c>
      <c r="AV92" s="92">
        <v>17</v>
      </c>
      <c r="AW92" s="92">
        <v>15</v>
      </c>
      <c r="AX92" s="92">
        <v>21</v>
      </c>
      <c r="AY92" s="92">
        <v>25</v>
      </c>
      <c r="AZ92" s="92">
        <v>18</v>
      </c>
      <c r="BA92" s="92">
        <v>21</v>
      </c>
      <c r="BB92" s="92">
        <v>35</v>
      </c>
      <c r="BC92" s="92">
        <v>22</v>
      </c>
      <c r="BD92" s="92">
        <v>11</v>
      </c>
      <c r="BE92" s="92">
        <v>16</v>
      </c>
      <c r="BF92" s="92">
        <v>28</v>
      </c>
      <c r="BG92" s="92">
        <v>20</v>
      </c>
      <c r="BH92" s="92">
        <v>36</v>
      </c>
      <c r="BI92" s="92">
        <v>23</v>
      </c>
      <c r="BJ92" s="92">
        <v>33</v>
      </c>
      <c r="BK92" s="92">
        <v>22</v>
      </c>
      <c r="BL92" s="92">
        <v>28</v>
      </c>
      <c r="BM92" s="92">
        <v>26</v>
      </c>
      <c r="BN92" s="92">
        <v>28</v>
      </c>
      <c r="BO92" s="92">
        <v>23</v>
      </c>
      <c r="BP92" s="92">
        <v>42</v>
      </c>
      <c r="BQ92" s="92">
        <v>30</v>
      </c>
      <c r="BR92" s="92">
        <v>46</v>
      </c>
      <c r="BS92" s="92">
        <v>29</v>
      </c>
      <c r="BT92" s="92">
        <v>23</v>
      </c>
      <c r="BU92" s="92">
        <v>22</v>
      </c>
      <c r="BV92" s="92">
        <v>30</v>
      </c>
      <c r="BW92" s="92">
        <v>18</v>
      </c>
      <c r="BX92" s="92">
        <v>25</v>
      </c>
      <c r="BY92" s="92">
        <v>19</v>
      </c>
      <c r="BZ92" s="92">
        <v>16</v>
      </c>
      <c r="CA92" s="92">
        <v>3</v>
      </c>
      <c r="CB92" s="92">
        <v>18</v>
      </c>
      <c r="CC92" s="92">
        <v>22</v>
      </c>
      <c r="CD92" s="92">
        <v>20</v>
      </c>
      <c r="CE92" s="92">
        <v>8</v>
      </c>
      <c r="CF92" s="92">
        <v>27</v>
      </c>
      <c r="CG92" s="92">
        <v>28</v>
      </c>
      <c r="CH92" s="92">
        <v>36</v>
      </c>
      <c r="CI92" s="92">
        <v>17</v>
      </c>
      <c r="CJ92" s="92">
        <v>15</v>
      </c>
      <c r="CK92" s="92">
        <v>10</v>
      </c>
      <c r="CL92" s="92">
        <v>23</v>
      </c>
      <c r="CM92" s="92">
        <v>26</v>
      </c>
      <c r="CN92" s="92">
        <v>3</v>
      </c>
    </row>
    <row r="93" spans="1:92" x14ac:dyDescent="0.2">
      <c r="A93" s="92" t="s">
        <v>28</v>
      </c>
      <c r="B93" s="92" t="s">
        <v>29</v>
      </c>
      <c r="C93" s="92">
        <v>265</v>
      </c>
      <c r="D93" s="92">
        <v>9.1896610169491524</v>
      </c>
      <c r="E93" s="92">
        <v>0</v>
      </c>
      <c r="F93" s="92">
        <v>0</v>
      </c>
      <c r="G93" s="92">
        <v>25</v>
      </c>
      <c r="H93" s="92">
        <v>7.2</v>
      </c>
      <c r="I93" s="92">
        <v>7</v>
      </c>
      <c r="J93" s="92">
        <v>1452</v>
      </c>
      <c r="K93" s="92">
        <v>49.390000000000008</v>
      </c>
      <c r="L93" s="92">
        <v>105</v>
      </c>
      <c r="M93" s="92">
        <v>85</v>
      </c>
      <c r="N93" s="92">
        <v>109</v>
      </c>
      <c r="O93" s="92">
        <v>63</v>
      </c>
      <c r="P93" s="92">
        <v>80</v>
      </c>
      <c r="Q93" s="92">
        <v>78</v>
      </c>
      <c r="R93" s="92">
        <v>96</v>
      </c>
      <c r="S93" s="92">
        <v>75</v>
      </c>
      <c r="T93" s="92">
        <v>115</v>
      </c>
      <c r="U93" s="92">
        <v>106</v>
      </c>
      <c r="V93" s="92">
        <v>147</v>
      </c>
      <c r="W93" s="92">
        <v>93</v>
      </c>
      <c r="X93" s="92">
        <v>63</v>
      </c>
      <c r="Y93" s="92">
        <v>61</v>
      </c>
      <c r="Z93" s="92">
        <v>108</v>
      </c>
      <c r="AA93" s="92">
        <v>57</v>
      </c>
      <c r="AB93" s="92">
        <v>22</v>
      </c>
      <c r="AC93" s="92">
        <v>26</v>
      </c>
      <c r="AD93" s="92">
        <v>34</v>
      </c>
      <c r="AE93" s="92">
        <v>22</v>
      </c>
      <c r="AF93" s="92">
        <v>17</v>
      </c>
      <c r="AG93" s="92">
        <v>22</v>
      </c>
      <c r="AH93" s="92">
        <v>27</v>
      </c>
      <c r="AI93" s="92">
        <v>19</v>
      </c>
      <c r="AJ93" s="92">
        <v>28</v>
      </c>
      <c r="AK93" s="92">
        <v>25</v>
      </c>
      <c r="AL93" s="92">
        <v>30</v>
      </c>
      <c r="AM93" s="92">
        <v>25</v>
      </c>
      <c r="AN93" s="92">
        <v>13</v>
      </c>
      <c r="AO93" s="92">
        <v>13</v>
      </c>
      <c r="AP93" s="92">
        <v>27</v>
      </c>
      <c r="AQ93" s="92">
        <v>10</v>
      </c>
      <c r="AR93" s="92">
        <v>22</v>
      </c>
      <c r="AS93" s="92">
        <v>16</v>
      </c>
      <c r="AT93" s="92">
        <v>25</v>
      </c>
      <c r="AU93" s="92">
        <v>16</v>
      </c>
      <c r="AV93" s="92">
        <v>17</v>
      </c>
      <c r="AW93" s="92">
        <v>15</v>
      </c>
      <c r="AX93" s="92">
        <v>21</v>
      </c>
      <c r="AY93" s="92">
        <v>25</v>
      </c>
      <c r="AZ93" s="92">
        <v>18</v>
      </c>
      <c r="BA93" s="92">
        <v>21</v>
      </c>
      <c r="BB93" s="92">
        <v>35</v>
      </c>
      <c r="BC93" s="92">
        <v>22</v>
      </c>
      <c r="BD93" s="92">
        <v>11</v>
      </c>
      <c r="BE93" s="92">
        <v>16</v>
      </c>
      <c r="BF93" s="92">
        <v>28</v>
      </c>
      <c r="BG93" s="92">
        <v>20</v>
      </c>
      <c r="BH93" s="92">
        <v>36</v>
      </c>
      <c r="BI93" s="92">
        <v>23</v>
      </c>
      <c r="BJ93" s="92">
        <v>33</v>
      </c>
      <c r="BK93" s="92">
        <v>22</v>
      </c>
      <c r="BL93" s="92">
        <v>28</v>
      </c>
      <c r="BM93" s="92">
        <v>26</v>
      </c>
      <c r="BN93" s="92">
        <v>28</v>
      </c>
      <c r="BO93" s="92">
        <v>23</v>
      </c>
      <c r="BP93" s="92">
        <v>42</v>
      </c>
      <c r="BQ93" s="92">
        <v>30</v>
      </c>
      <c r="BR93" s="92">
        <v>46</v>
      </c>
      <c r="BS93" s="92">
        <v>29</v>
      </c>
      <c r="BT93" s="92">
        <v>23</v>
      </c>
      <c r="BU93" s="92">
        <v>22</v>
      </c>
      <c r="BV93" s="92">
        <v>30</v>
      </c>
      <c r="BW93" s="92">
        <v>18</v>
      </c>
      <c r="BX93" s="92">
        <v>25</v>
      </c>
      <c r="BY93" s="92">
        <v>19</v>
      </c>
      <c r="BZ93" s="92">
        <v>16</v>
      </c>
      <c r="CA93" s="92">
        <v>3</v>
      </c>
      <c r="CB93" s="92">
        <v>18</v>
      </c>
      <c r="CC93" s="92">
        <v>22</v>
      </c>
      <c r="CD93" s="92">
        <v>20</v>
      </c>
      <c r="CE93" s="92">
        <v>8</v>
      </c>
      <c r="CF93" s="92">
        <v>27</v>
      </c>
      <c r="CG93" s="92">
        <v>28</v>
      </c>
      <c r="CH93" s="92">
        <v>36</v>
      </c>
      <c r="CI93" s="92">
        <v>17</v>
      </c>
      <c r="CJ93" s="92">
        <v>15</v>
      </c>
      <c r="CK93" s="92">
        <v>10</v>
      </c>
      <c r="CL93" s="92">
        <v>23</v>
      </c>
      <c r="CM93" s="92">
        <v>26</v>
      </c>
      <c r="CN93" s="92">
        <v>4</v>
      </c>
    </row>
    <row r="94" spans="1:92" x14ac:dyDescent="0.2">
      <c r="A94" s="92" t="s">
        <v>28</v>
      </c>
      <c r="B94" s="92" t="s">
        <v>29</v>
      </c>
      <c r="C94" s="92">
        <v>275</v>
      </c>
      <c r="D94" s="92">
        <v>7.0978260869565215</v>
      </c>
      <c r="E94" s="92">
        <v>0</v>
      </c>
      <c r="F94" s="92">
        <v>0</v>
      </c>
      <c r="G94" s="92">
        <v>25</v>
      </c>
      <c r="H94" s="92">
        <v>7.2</v>
      </c>
      <c r="I94" s="92">
        <v>7</v>
      </c>
      <c r="J94" s="92">
        <v>1452</v>
      </c>
      <c r="K94" s="92">
        <v>49.390000000000008</v>
      </c>
      <c r="L94" s="92">
        <v>105</v>
      </c>
      <c r="M94" s="92">
        <v>85</v>
      </c>
      <c r="N94" s="92">
        <v>109</v>
      </c>
      <c r="O94" s="92">
        <v>63</v>
      </c>
      <c r="P94" s="92">
        <v>80</v>
      </c>
      <c r="Q94" s="92">
        <v>78</v>
      </c>
      <c r="R94" s="92">
        <v>96</v>
      </c>
      <c r="S94" s="92">
        <v>75</v>
      </c>
      <c r="T94" s="92">
        <v>115</v>
      </c>
      <c r="U94" s="92">
        <v>106</v>
      </c>
      <c r="V94" s="92">
        <v>147</v>
      </c>
      <c r="W94" s="92">
        <v>93</v>
      </c>
      <c r="X94" s="92">
        <v>63</v>
      </c>
      <c r="Y94" s="92">
        <v>61</v>
      </c>
      <c r="Z94" s="92">
        <v>108</v>
      </c>
      <c r="AA94" s="92">
        <v>57</v>
      </c>
      <c r="AB94" s="92">
        <v>22</v>
      </c>
      <c r="AC94" s="92">
        <v>26</v>
      </c>
      <c r="AD94" s="92">
        <v>34</v>
      </c>
      <c r="AE94" s="92">
        <v>22</v>
      </c>
      <c r="AF94" s="92">
        <v>17</v>
      </c>
      <c r="AG94" s="92">
        <v>22</v>
      </c>
      <c r="AH94" s="92">
        <v>27</v>
      </c>
      <c r="AI94" s="92">
        <v>19</v>
      </c>
      <c r="AJ94" s="92">
        <v>28</v>
      </c>
      <c r="AK94" s="92">
        <v>25</v>
      </c>
      <c r="AL94" s="92">
        <v>30</v>
      </c>
      <c r="AM94" s="92">
        <v>25</v>
      </c>
      <c r="AN94" s="92">
        <v>13</v>
      </c>
      <c r="AO94" s="92">
        <v>13</v>
      </c>
      <c r="AP94" s="92">
        <v>27</v>
      </c>
      <c r="AQ94" s="92">
        <v>10</v>
      </c>
      <c r="AR94" s="92">
        <v>22</v>
      </c>
      <c r="AS94" s="92">
        <v>16</v>
      </c>
      <c r="AT94" s="92">
        <v>25</v>
      </c>
      <c r="AU94" s="92">
        <v>16</v>
      </c>
      <c r="AV94" s="92">
        <v>17</v>
      </c>
      <c r="AW94" s="92">
        <v>15</v>
      </c>
      <c r="AX94" s="92">
        <v>21</v>
      </c>
      <c r="AY94" s="92">
        <v>25</v>
      </c>
      <c r="AZ94" s="92">
        <v>18</v>
      </c>
      <c r="BA94" s="92">
        <v>21</v>
      </c>
      <c r="BB94" s="92">
        <v>35</v>
      </c>
      <c r="BC94" s="92">
        <v>22</v>
      </c>
      <c r="BD94" s="92">
        <v>11</v>
      </c>
      <c r="BE94" s="92">
        <v>16</v>
      </c>
      <c r="BF94" s="92">
        <v>28</v>
      </c>
      <c r="BG94" s="92">
        <v>20</v>
      </c>
      <c r="BH94" s="92">
        <v>36</v>
      </c>
      <c r="BI94" s="92">
        <v>23</v>
      </c>
      <c r="BJ94" s="92">
        <v>33</v>
      </c>
      <c r="BK94" s="92">
        <v>22</v>
      </c>
      <c r="BL94" s="92">
        <v>28</v>
      </c>
      <c r="BM94" s="92">
        <v>26</v>
      </c>
      <c r="BN94" s="92">
        <v>28</v>
      </c>
      <c r="BO94" s="92">
        <v>23</v>
      </c>
      <c r="BP94" s="92">
        <v>42</v>
      </c>
      <c r="BQ94" s="92">
        <v>30</v>
      </c>
      <c r="BR94" s="92">
        <v>46</v>
      </c>
      <c r="BS94" s="92">
        <v>29</v>
      </c>
      <c r="BT94" s="92">
        <v>23</v>
      </c>
      <c r="BU94" s="92">
        <v>22</v>
      </c>
      <c r="BV94" s="92">
        <v>30</v>
      </c>
      <c r="BW94" s="92">
        <v>18</v>
      </c>
      <c r="BX94" s="92">
        <v>25</v>
      </c>
      <c r="BY94" s="92">
        <v>19</v>
      </c>
      <c r="BZ94" s="92">
        <v>16</v>
      </c>
      <c r="CA94" s="92">
        <v>3</v>
      </c>
      <c r="CB94" s="92">
        <v>18</v>
      </c>
      <c r="CC94" s="92">
        <v>22</v>
      </c>
      <c r="CD94" s="92">
        <v>20</v>
      </c>
      <c r="CE94" s="92">
        <v>8</v>
      </c>
      <c r="CF94" s="92">
        <v>27</v>
      </c>
      <c r="CG94" s="92">
        <v>28</v>
      </c>
      <c r="CH94" s="92">
        <v>36</v>
      </c>
      <c r="CI94" s="92">
        <v>17</v>
      </c>
      <c r="CJ94" s="92">
        <v>15</v>
      </c>
      <c r="CK94" s="92">
        <v>10</v>
      </c>
      <c r="CL94" s="92">
        <v>23</v>
      </c>
      <c r="CM94" s="92">
        <v>26</v>
      </c>
      <c r="CN94" s="92">
        <v>2</v>
      </c>
    </row>
    <row r="95" spans="1:92" x14ac:dyDescent="0.2">
      <c r="A95" s="92" t="s">
        <v>28</v>
      </c>
      <c r="B95" s="92" t="s">
        <v>29</v>
      </c>
      <c r="C95" s="92">
        <v>275</v>
      </c>
      <c r="D95" s="92">
        <v>9.2717391304347814</v>
      </c>
      <c r="E95" s="92">
        <v>0</v>
      </c>
      <c r="F95" s="92">
        <v>0</v>
      </c>
      <c r="G95" s="92">
        <v>25</v>
      </c>
      <c r="H95" s="92">
        <v>7.2</v>
      </c>
      <c r="I95" s="92">
        <v>7</v>
      </c>
      <c r="J95" s="92">
        <v>1452</v>
      </c>
      <c r="K95" s="92">
        <v>49.390000000000008</v>
      </c>
      <c r="L95" s="92">
        <v>105</v>
      </c>
      <c r="M95" s="92">
        <v>85</v>
      </c>
      <c r="N95" s="92">
        <v>109</v>
      </c>
      <c r="O95" s="92">
        <v>63</v>
      </c>
      <c r="P95" s="92">
        <v>80</v>
      </c>
      <c r="Q95" s="92">
        <v>78</v>
      </c>
      <c r="R95" s="92">
        <v>96</v>
      </c>
      <c r="S95" s="92">
        <v>75</v>
      </c>
      <c r="T95" s="92">
        <v>115</v>
      </c>
      <c r="U95" s="92">
        <v>106</v>
      </c>
      <c r="V95" s="92">
        <v>147</v>
      </c>
      <c r="W95" s="92">
        <v>93</v>
      </c>
      <c r="X95" s="92">
        <v>63</v>
      </c>
      <c r="Y95" s="92">
        <v>61</v>
      </c>
      <c r="Z95" s="92">
        <v>108</v>
      </c>
      <c r="AA95" s="92">
        <v>57</v>
      </c>
      <c r="AB95" s="92">
        <v>22</v>
      </c>
      <c r="AC95" s="92">
        <v>26</v>
      </c>
      <c r="AD95" s="92">
        <v>34</v>
      </c>
      <c r="AE95" s="92">
        <v>22</v>
      </c>
      <c r="AF95" s="92">
        <v>17</v>
      </c>
      <c r="AG95" s="92">
        <v>22</v>
      </c>
      <c r="AH95" s="92">
        <v>27</v>
      </c>
      <c r="AI95" s="92">
        <v>19</v>
      </c>
      <c r="AJ95" s="92">
        <v>28</v>
      </c>
      <c r="AK95" s="92">
        <v>25</v>
      </c>
      <c r="AL95" s="92">
        <v>30</v>
      </c>
      <c r="AM95" s="92">
        <v>25</v>
      </c>
      <c r="AN95" s="92">
        <v>13</v>
      </c>
      <c r="AO95" s="92">
        <v>13</v>
      </c>
      <c r="AP95" s="92">
        <v>27</v>
      </c>
      <c r="AQ95" s="92">
        <v>10</v>
      </c>
      <c r="AR95" s="92">
        <v>22</v>
      </c>
      <c r="AS95" s="92">
        <v>16</v>
      </c>
      <c r="AT95" s="92">
        <v>25</v>
      </c>
      <c r="AU95" s="92">
        <v>16</v>
      </c>
      <c r="AV95" s="92">
        <v>17</v>
      </c>
      <c r="AW95" s="92">
        <v>15</v>
      </c>
      <c r="AX95" s="92">
        <v>21</v>
      </c>
      <c r="AY95" s="92">
        <v>25</v>
      </c>
      <c r="AZ95" s="92">
        <v>18</v>
      </c>
      <c r="BA95" s="92">
        <v>21</v>
      </c>
      <c r="BB95" s="92">
        <v>35</v>
      </c>
      <c r="BC95" s="92">
        <v>22</v>
      </c>
      <c r="BD95" s="92">
        <v>11</v>
      </c>
      <c r="BE95" s="92">
        <v>16</v>
      </c>
      <c r="BF95" s="92">
        <v>28</v>
      </c>
      <c r="BG95" s="92">
        <v>20</v>
      </c>
      <c r="BH95" s="92">
        <v>36</v>
      </c>
      <c r="BI95" s="92">
        <v>23</v>
      </c>
      <c r="BJ95" s="92">
        <v>33</v>
      </c>
      <c r="BK95" s="92">
        <v>22</v>
      </c>
      <c r="BL95" s="92">
        <v>28</v>
      </c>
      <c r="BM95" s="92">
        <v>26</v>
      </c>
      <c r="BN95" s="92">
        <v>28</v>
      </c>
      <c r="BO95" s="92">
        <v>23</v>
      </c>
      <c r="BP95" s="92">
        <v>42</v>
      </c>
      <c r="BQ95" s="92">
        <v>30</v>
      </c>
      <c r="BR95" s="92">
        <v>46</v>
      </c>
      <c r="BS95" s="92">
        <v>29</v>
      </c>
      <c r="BT95" s="92">
        <v>23</v>
      </c>
      <c r="BU95" s="92">
        <v>22</v>
      </c>
      <c r="BV95" s="92">
        <v>30</v>
      </c>
      <c r="BW95" s="92">
        <v>18</v>
      </c>
      <c r="BX95" s="92">
        <v>25</v>
      </c>
      <c r="BY95" s="92">
        <v>19</v>
      </c>
      <c r="BZ95" s="92">
        <v>16</v>
      </c>
      <c r="CA95" s="92">
        <v>3</v>
      </c>
      <c r="CB95" s="92">
        <v>18</v>
      </c>
      <c r="CC95" s="92">
        <v>22</v>
      </c>
      <c r="CD95" s="92">
        <v>20</v>
      </c>
      <c r="CE95" s="92">
        <v>8</v>
      </c>
      <c r="CF95" s="92">
        <v>27</v>
      </c>
      <c r="CG95" s="92">
        <v>28</v>
      </c>
      <c r="CH95" s="92">
        <v>36</v>
      </c>
      <c r="CI95" s="92">
        <v>17</v>
      </c>
      <c r="CJ95" s="92">
        <v>15</v>
      </c>
      <c r="CK95" s="92">
        <v>10</v>
      </c>
      <c r="CL95" s="92">
        <v>23</v>
      </c>
      <c r="CM95" s="92">
        <v>26</v>
      </c>
      <c r="CN95" s="92">
        <v>3</v>
      </c>
    </row>
    <row r="96" spans="1:92" x14ac:dyDescent="0.2">
      <c r="A96" s="92" t="s">
        <v>28</v>
      </c>
      <c r="B96" s="92" t="s">
        <v>29</v>
      </c>
      <c r="C96" s="92">
        <v>275</v>
      </c>
      <c r="D96" s="92">
        <v>11.445652173913043</v>
      </c>
      <c r="E96" s="92">
        <v>0</v>
      </c>
      <c r="F96" s="92">
        <v>0</v>
      </c>
      <c r="G96" s="92">
        <v>25</v>
      </c>
      <c r="H96" s="92">
        <v>7.2</v>
      </c>
      <c r="I96" s="92">
        <v>7</v>
      </c>
      <c r="J96" s="92">
        <v>1452</v>
      </c>
      <c r="K96" s="92">
        <v>49.390000000000008</v>
      </c>
      <c r="L96" s="92">
        <v>105</v>
      </c>
      <c r="M96" s="92">
        <v>85</v>
      </c>
      <c r="N96" s="92">
        <v>109</v>
      </c>
      <c r="O96" s="92">
        <v>63</v>
      </c>
      <c r="P96" s="92">
        <v>80</v>
      </c>
      <c r="Q96" s="92">
        <v>78</v>
      </c>
      <c r="R96" s="92">
        <v>96</v>
      </c>
      <c r="S96" s="92">
        <v>75</v>
      </c>
      <c r="T96" s="92">
        <v>115</v>
      </c>
      <c r="U96" s="92">
        <v>106</v>
      </c>
      <c r="V96" s="92">
        <v>147</v>
      </c>
      <c r="W96" s="92">
        <v>93</v>
      </c>
      <c r="X96" s="92">
        <v>63</v>
      </c>
      <c r="Y96" s="92">
        <v>61</v>
      </c>
      <c r="Z96" s="92">
        <v>108</v>
      </c>
      <c r="AA96" s="92">
        <v>57</v>
      </c>
      <c r="AB96" s="92">
        <v>22</v>
      </c>
      <c r="AC96" s="92">
        <v>26</v>
      </c>
      <c r="AD96" s="92">
        <v>34</v>
      </c>
      <c r="AE96" s="92">
        <v>22</v>
      </c>
      <c r="AF96" s="92">
        <v>17</v>
      </c>
      <c r="AG96" s="92">
        <v>22</v>
      </c>
      <c r="AH96" s="92">
        <v>27</v>
      </c>
      <c r="AI96" s="92">
        <v>19</v>
      </c>
      <c r="AJ96" s="92">
        <v>28</v>
      </c>
      <c r="AK96" s="92">
        <v>25</v>
      </c>
      <c r="AL96" s="92">
        <v>30</v>
      </c>
      <c r="AM96" s="92">
        <v>25</v>
      </c>
      <c r="AN96" s="92">
        <v>13</v>
      </c>
      <c r="AO96" s="92">
        <v>13</v>
      </c>
      <c r="AP96" s="92">
        <v>27</v>
      </c>
      <c r="AQ96" s="92">
        <v>10</v>
      </c>
      <c r="AR96" s="92">
        <v>22</v>
      </c>
      <c r="AS96" s="92">
        <v>16</v>
      </c>
      <c r="AT96" s="92">
        <v>25</v>
      </c>
      <c r="AU96" s="92">
        <v>16</v>
      </c>
      <c r="AV96" s="92">
        <v>17</v>
      </c>
      <c r="AW96" s="92">
        <v>15</v>
      </c>
      <c r="AX96" s="92">
        <v>21</v>
      </c>
      <c r="AY96" s="92">
        <v>25</v>
      </c>
      <c r="AZ96" s="92">
        <v>18</v>
      </c>
      <c r="BA96" s="92">
        <v>21</v>
      </c>
      <c r="BB96" s="92">
        <v>35</v>
      </c>
      <c r="BC96" s="92">
        <v>22</v>
      </c>
      <c r="BD96" s="92">
        <v>11</v>
      </c>
      <c r="BE96" s="92">
        <v>16</v>
      </c>
      <c r="BF96" s="92">
        <v>28</v>
      </c>
      <c r="BG96" s="92">
        <v>20</v>
      </c>
      <c r="BH96" s="92">
        <v>36</v>
      </c>
      <c r="BI96" s="92">
        <v>23</v>
      </c>
      <c r="BJ96" s="92">
        <v>33</v>
      </c>
      <c r="BK96" s="92">
        <v>22</v>
      </c>
      <c r="BL96" s="92">
        <v>28</v>
      </c>
      <c r="BM96" s="92">
        <v>26</v>
      </c>
      <c r="BN96" s="92">
        <v>28</v>
      </c>
      <c r="BO96" s="92">
        <v>23</v>
      </c>
      <c r="BP96" s="92">
        <v>42</v>
      </c>
      <c r="BQ96" s="92">
        <v>30</v>
      </c>
      <c r="BR96" s="92">
        <v>46</v>
      </c>
      <c r="BS96" s="92">
        <v>29</v>
      </c>
      <c r="BT96" s="92">
        <v>23</v>
      </c>
      <c r="BU96" s="92">
        <v>22</v>
      </c>
      <c r="BV96" s="92">
        <v>30</v>
      </c>
      <c r="BW96" s="92">
        <v>18</v>
      </c>
      <c r="BX96" s="92">
        <v>25</v>
      </c>
      <c r="BY96" s="92">
        <v>19</v>
      </c>
      <c r="BZ96" s="92">
        <v>16</v>
      </c>
      <c r="CA96" s="92">
        <v>3</v>
      </c>
      <c r="CB96" s="92">
        <v>18</v>
      </c>
      <c r="CC96" s="92">
        <v>22</v>
      </c>
      <c r="CD96" s="92">
        <v>20</v>
      </c>
      <c r="CE96" s="92">
        <v>8</v>
      </c>
      <c r="CF96" s="92">
        <v>27</v>
      </c>
      <c r="CG96" s="92">
        <v>28</v>
      </c>
      <c r="CH96" s="92">
        <v>36</v>
      </c>
      <c r="CI96" s="92">
        <v>17</v>
      </c>
      <c r="CJ96" s="92">
        <v>15</v>
      </c>
      <c r="CK96" s="92">
        <v>10</v>
      </c>
      <c r="CL96" s="92">
        <v>23</v>
      </c>
      <c r="CM96" s="92">
        <v>26</v>
      </c>
      <c r="CN96" s="92">
        <v>4</v>
      </c>
    </row>
    <row r="97" spans="1:92" x14ac:dyDescent="0.2">
      <c r="A97" s="92" t="s">
        <v>28</v>
      </c>
      <c r="B97" s="92" t="s">
        <v>29</v>
      </c>
      <c r="C97" s="92">
        <v>285</v>
      </c>
      <c r="D97" s="92">
        <v>9.1954054054054062</v>
      </c>
      <c r="E97" s="92">
        <v>0</v>
      </c>
      <c r="F97" s="92">
        <v>0</v>
      </c>
      <c r="G97" s="92">
        <v>25</v>
      </c>
      <c r="H97" s="92">
        <v>7.2</v>
      </c>
      <c r="I97" s="92">
        <v>7</v>
      </c>
      <c r="J97" s="92">
        <v>1452</v>
      </c>
      <c r="K97" s="92">
        <v>49.390000000000008</v>
      </c>
      <c r="L97" s="92">
        <v>105</v>
      </c>
      <c r="M97" s="92">
        <v>85</v>
      </c>
      <c r="N97" s="92">
        <v>109</v>
      </c>
      <c r="O97" s="92">
        <v>63</v>
      </c>
      <c r="P97" s="92">
        <v>80</v>
      </c>
      <c r="Q97" s="92">
        <v>78</v>
      </c>
      <c r="R97" s="92">
        <v>96</v>
      </c>
      <c r="S97" s="92">
        <v>75</v>
      </c>
      <c r="T97" s="92">
        <v>115</v>
      </c>
      <c r="U97" s="92">
        <v>106</v>
      </c>
      <c r="V97" s="92">
        <v>147</v>
      </c>
      <c r="W97" s="92">
        <v>93</v>
      </c>
      <c r="X97" s="92">
        <v>63</v>
      </c>
      <c r="Y97" s="92">
        <v>61</v>
      </c>
      <c r="Z97" s="92">
        <v>108</v>
      </c>
      <c r="AA97" s="92">
        <v>57</v>
      </c>
      <c r="AB97" s="92">
        <v>22</v>
      </c>
      <c r="AC97" s="92">
        <v>26</v>
      </c>
      <c r="AD97" s="92">
        <v>34</v>
      </c>
      <c r="AE97" s="92">
        <v>22</v>
      </c>
      <c r="AF97" s="92">
        <v>17</v>
      </c>
      <c r="AG97" s="92">
        <v>22</v>
      </c>
      <c r="AH97" s="92">
        <v>27</v>
      </c>
      <c r="AI97" s="92">
        <v>19</v>
      </c>
      <c r="AJ97" s="92">
        <v>28</v>
      </c>
      <c r="AK97" s="92">
        <v>25</v>
      </c>
      <c r="AL97" s="92">
        <v>30</v>
      </c>
      <c r="AM97" s="92">
        <v>25</v>
      </c>
      <c r="AN97" s="92">
        <v>13</v>
      </c>
      <c r="AO97" s="92">
        <v>13</v>
      </c>
      <c r="AP97" s="92">
        <v>27</v>
      </c>
      <c r="AQ97" s="92">
        <v>10</v>
      </c>
      <c r="AR97" s="92">
        <v>22</v>
      </c>
      <c r="AS97" s="92">
        <v>16</v>
      </c>
      <c r="AT97" s="92">
        <v>25</v>
      </c>
      <c r="AU97" s="92">
        <v>16</v>
      </c>
      <c r="AV97" s="92">
        <v>17</v>
      </c>
      <c r="AW97" s="92">
        <v>15</v>
      </c>
      <c r="AX97" s="92">
        <v>21</v>
      </c>
      <c r="AY97" s="92">
        <v>25</v>
      </c>
      <c r="AZ97" s="92">
        <v>18</v>
      </c>
      <c r="BA97" s="92">
        <v>21</v>
      </c>
      <c r="BB97" s="92">
        <v>35</v>
      </c>
      <c r="BC97" s="92">
        <v>22</v>
      </c>
      <c r="BD97" s="92">
        <v>11</v>
      </c>
      <c r="BE97" s="92">
        <v>16</v>
      </c>
      <c r="BF97" s="92">
        <v>28</v>
      </c>
      <c r="BG97" s="92">
        <v>20</v>
      </c>
      <c r="BH97" s="92">
        <v>36</v>
      </c>
      <c r="BI97" s="92">
        <v>23</v>
      </c>
      <c r="BJ97" s="92">
        <v>33</v>
      </c>
      <c r="BK97" s="92">
        <v>22</v>
      </c>
      <c r="BL97" s="92">
        <v>28</v>
      </c>
      <c r="BM97" s="92">
        <v>26</v>
      </c>
      <c r="BN97" s="92">
        <v>28</v>
      </c>
      <c r="BO97" s="92">
        <v>23</v>
      </c>
      <c r="BP97" s="92">
        <v>42</v>
      </c>
      <c r="BQ97" s="92">
        <v>30</v>
      </c>
      <c r="BR97" s="92">
        <v>46</v>
      </c>
      <c r="BS97" s="92">
        <v>29</v>
      </c>
      <c r="BT97" s="92">
        <v>23</v>
      </c>
      <c r="BU97" s="92">
        <v>22</v>
      </c>
      <c r="BV97" s="92">
        <v>30</v>
      </c>
      <c r="BW97" s="92">
        <v>18</v>
      </c>
      <c r="BX97" s="92">
        <v>25</v>
      </c>
      <c r="BY97" s="92">
        <v>19</v>
      </c>
      <c r="BZ97" s="92">
        <v>16</v>
      </c>
      <c r="CA97" s="92">
        <v>3</v>
      </c>
      <c r="CB97" s="92">
        <v>18</v>
      </c>
      <c r="CC97" s="92">
        <v>22</v>
      </c>
      <c r="CD97" s="92">
        <v>20</v>
      </c>
      <c r="CE97" s="92">
        <v>8</v>
      </c>
      <c r="CF97" s="92">
        <v>27</v>
      </c>
      <c r="CG97" s="92">
        <v>28</v>
      </c>
      <c r="CH97" s="92">
        <v>36</v>
      </c>
      <c r="CI97" s="92">
        <v>17</v>
      </c>
      <c r="CJ97" s="92">
        <v>15</v>
      </c>
      <c r="CK97" s="92">
        <v>10</v>
      </c>
      <c r="CL97" s="92">
        <v>23</v>
      </c>
      <c r="CM97" s="92">
        <v>26</v>
      </c>
      <c r="CN97" s="92">
        <v>2</v>
      </c>
    </row>
    <row r="98" spans="1:92" x14ac:dyDescent="0.2">
      <c r="A98" s="92" t="s">
        <v>28</v>
      </c>
      <c r="B98" s="92" t="s">
        <v>29</v>
      </c>
      <c r="C98" s="92">
        <v>285</v>
      </c>
      <c r="D98" s="92">
        <v>11.898108108108108</v>
      </c>
      <c r="E98" s="92">
        <v>0</v>
      </c>
      <c r="F98" s="92">
        <v>0</v>
      </c>
      <c r="G98" s="92">
        <v>25</v>
      </c>
      <c r="H98" s="92">
        <v>7.2</v>
      </c>
      <c r="I98" s="92">
        <v>7</v>
      </c>
      <c r="J98" s="92">
        <v>1452</v>
      </c>
      <c r="K98" s="92">
        <v>49.390000000000008</v>
      </c>
      <c r="L98" s="92">
        <v>105</v>
      </c>
      <c r="M98" s="92">
        <v>85</v>
      </c>
      <c r="N98" s="92">
        <v>109</v>
      </c>
      <c r="O98" s="92">
        <v>63</v>
      </c>
      <c r="P98" s="92">
        <v>80</v>
      </c>
      <c r="Q98" s="92">
        <v>78</v>
      </c>
      <c r="R98" s="92">
        <v>96</v>
      </c>
      <c r="S98" s="92">
        <v>75</v>
      </c>
      <c r="T98" s="92">
        <v>115</v>
      </c>
      <c r="U98" s="92">
        <v>106</v>
      </c>
      <c r="V98" s="92">
        <v>147</v>
      </c>
      <c r="W98" s="92">
        <v>93</v>
      </c>
      <c r="X98" s="92">
        <v>63</v>
      </c>
      <c r="Y98" s="92">
        <v>61</v>
      </c>
      <c r="Z98" s="92">
        <v>108</v>
      </c>
      <c r="AA98" s="92">
        <v>57</v>
      </c>
      <c r="AB98" s="92">
        <v>22</v>
      </c>
      <c r="AC98" s="92">
        <v>26</v>
      </c>
      <c r="AD98" s="92">
        <v>34</v>
      </c>
      <c r="AE98" s="92">
        <v>22</v>
      </c>
      <c r="AF98" s="92">
        <v>17</v>
      </c>
      <c r="AG98" s="92">
        <v>22</v>
      </c>
      <c r="AH98" s="92">
        <v>27</v>
      </c>
      <c r="AI98" s="92">
        <v>19</v>
      </c>
      <c r="AJ98" s="92">
        <v>28</v>
      </c>
      <c r="AK98" s="92">
        <v>25</v>
      </c>
      <c r="AL98" s="92">
        <v>30</v>
      </c>
      <c r="AM98" s="92">
        <v>25</v>
      </c>
      <c r="AN98" s="92">
        <v>13</v>
      </c>
      <c r="AO98" s="92">
        <v>13</v>
      </c>
      <c r="AP98" s="92">
        <v>27</v>
      </c>
      <c r="AQ98" s="92">
        <v>10</v>
      </c>
      <c r="AR98" s="92">
        <v>22</v>
      </c>
      <c r="AS98" s="92">
        <v>16</v>
      </c>
      <c r="AT98" s="92">
        <v>25</v>
      </c>
      <c r="AU98" s="92">
        <v>16</v>
      </c>
      <c r="AV98" s="92">
        <v>17</v>
      </c>
      <c r="AW98" s="92">
        <v>15</v>
      </c>
      <c r="AX98" s="92">
        <v>21</v>
      </c>
      <c r="AY98" s="92">
        <v>25</v>
      </c>
      <c r="AZ98" s="92">
        <v>18</v>
      </c>
      <c r="BA98" s="92">
        <v>21</v>
      </c>
      <c r="BB98" s="92">
        <v>35</v>
      </c>
      <c r="BC98" s="92">
        <v>22</v>
      </c>
      <c r="BD98" s="92">
        <v>11</v>
      </c>
      <c r="BE98" s="92">
        <v>16</v>
      </c>
      <c r="BF98" s="92">
        <v>28</v>
      </c>
      <c r="BG98" s="92">
        <v>20</v>
      </c>
      <c r="BH98" s="92">
        <v>36</v>
      </c>
      <c r="BI98" s="92">
        <v>23</v>
      </c>
      <c r="BJ98" s="92">
        <v>33</v>
      </c>
      <c r="BK98" s="92">
        <v>22</v>
      </c>
      <c r="BL98" s="92">
        <v>28</v>
      </c>
      <c r="BM98" s="92">
        <v>26</v>
      </c>
      <c r="BN98" s="92">
        <v>28</v>
      </c>
      <c r="BO98" s="92">
        <v>23</v>
      </c>
      <c r="BP98" s="92">
        <v>42</v>
      </c>
      <c r="BQ98" s="92">
        <v>30</v>
      </c>
      <c r="BR98" s="92">
        <v>46</v>
      </c>
      <c r="BS98" s="92">
        <v>29</v>
      </c>
      <c r="BT98" s="92">
        <v>23</v>
      </c>
      <c r="BU98" s="92">
        <v>22</v>
      </c>
      <c r="BV98" s="92">
        <v>30</v>
      </c>
      <c r="BW98" s="92">
        <v>18</v>
      </c>
      <c r="BX98" s="92">
        <v>25</v>
      </c>
      <c r="BY98" s="92">
        <v>19</v>
      </c>
      <c r="BZ98" s="92">
        <v>16</v>
      </c>
      <c r="CA98" s="92">
        <v>3</v>
      </c>
      <c r="CB98" s="92">
        <v>18</v>
      </c>
      <c r="CC98" s="92">
        <v>22</v>
      </c>
      <c r="CD98" s="92">
        <v>20</v>
      </c>
      <c r="CE98" s="92">
        <v>8</v>
      </c>
      <c r="CF98" s="92">
        <v>27</v>
      </c>
      <c r="CG98" s="92">
        <v>28</v>
      </c>
      <c r="CH98" s="92">
        <v>36</v>
      </c>
      <c r="CI98" s="92">
        <v>17</v>
      </c>
      <c r="CJ98" s="92">
        <v>15</v>
      </c>
      <c r="CK98" s="92">
        <v>10</v>
      </c>
      <c r="CL98" s="92">
        <v>23</v>
      </c>
      <c r="CM98" s="92">
        <v>26</v>
      </c>
      <c r="CN98" s="92">
        <v>3</v>
      </c>
    </row>
    <row r="99" spans="1:92" x14ac:dyDescent="0.2">
      <c r="A99" s="92" t="s">
        <v>28</v>
      </c>
      <c r="B99" s="92" t="s">
        <v>29</v>
      </c>
      <c r="C99" s="92">
        <v>285</v>
      </c>
      <c r="D99" s="92">
        <v>14.60081081081081</v>
      </c>
      <c r="E99" s="92">
        <v>0</v>
      </c>
      <c r="F99" s="92">
        <v>0</v>
      </c>
      <c r="G99" s="92">
        <v>25</v>
      </c>
      <c r="H99" s="92">
        <v>7.2</v>
      </c>
      <c r="I99" s="92">
        <v>7</v>
      </c>
      <c r="J99" s="92">
        <v>1452</v>
      </c>
      <c r="K99" s="92">
        <v>49.390000000000008</v>
      </c>
      <c r="L99" s="92">
        <v>105</v>
      </c>
      <c r="M99" s="92">
        <v>85</v>
      </c>
      <c r="N99" s="92">
        <v>109</v>
      </c>
      <c r="O99" s="92">
        <v>63</v>
      </c>
      <c r="P99" s="92">
        <v>80</v>
      </c>
      <c r="Q99" s="92">
        <v>78</v>
      </c>
      <c r="R99" s="92">
        <v>96</v>
      </c>
      <c r="S99" s="92">
        <v>75</v>
      </c>
      <c r="T99" s="92">
        <v>115</v>
      </c>
      <c r="U99" s="92">
        <v>106</v>
      </c>
      <c r="V99" s="92">
        <v>147</v>
      </c>
      <c r="W99" s="92">
        <v>93</v>
      </c>
      <c r="X99" s="92">
        <v>63</v>
      </c>
      <c r="Y99" s="92">
        <v>61</v>
      </c>
      <c r="Z99" s="92">
        <v>108</v>
      </c>
      <c r="AA99" s="92">
        <v>57</v>
      </c>
      <c r="AB99" s="92">
        <v>22</v>
      </c>
      <c r="AC99" s="92">
        <v>26</v>
      </c>
      <c r="AD99" s="92">
        <v>34</v>
      </c>
      <c r="AE99" s="92">
        <v>22</v>
      </c>
      <c r="AF99" s="92">
        <v>17</v>
      </c>
      <c r="AG99" s="92">
        <v>22</v>
      </c>
      <c r="AH99" s="92">
        <v>27</v>
      </c>
      <c r="AI99" s="92">
        <v>19</v>
      </c>
      <c r="AJ99" s="92">
        <v>28</v>
      </c>
      <c r="AK99" s="92">
        <v>25</v>
      </c>
      <c r="AL99" s="92">
        <v>30</v>
      </c>
      <c r="AM99" s="92">
        <v>25</v>
      </c>
      <c r="AN99" s="92">
        <v>13</v>
      </c>
      <c r="AO99" s="92">
        <v>13</v>
      </c>
      <c r="AP99" s="92">
        <v>27</v>
      </c>
      <c r="AQ99" s="92">
        <v>10</v>
      </c>
      <c r="AR99" s="92">
        <v>22</v>
      </c>
      <c r="AS99" s="92">
        <v>16</v>
      </c>
      <c r="AT99" s="92">
        <v>25</v>
      </c>
      <c r="AU99" s="92">
        <v>16</v>
      </c>
      <c r="AV99" s="92">
        <v>17</v>
      </c>
      <c r="AW99" s="92">
        <v>15</v>
      </c>
      <c r="AX99" s="92">
        <v>21</v>
      </c>
      <c r="AY99" s="92">
        <v>25</v>
      </c>
      <c r="AZ99" s="92">
        <v>18</v>
      </c>
      <c r="BA99" s="92">
        <v>21</v>
      </c>
      <c r="BB99" s="92">
        <v>35</v>
      </c>
      <c r="BC99" s="92">
        <v>22</v>
      </c>
      <c r="BD99" s="92">
        <v>11</v>
      </c>
      <c r="BE99" s="92">
        <v>16</v>
      </c>
      <c r="BF99" s="92">
        <v>28</v>
      </c>
      <c r="BG99" s="92">
        <v>20</v>
      </c>
      <c r="BH99" s="92">
        <v>36</v>
      </c>
      <c r="BI99" s="92">
        <v>23</v>
      </c>
      <c r="BJ99" s="92">
        <v>33</v>
      </c>
      <c r="BK99" s="92">
        <v>22</v>
      </c>
      <c r="BL99" s="92">
        <v>28</v>
      </c>
      <c r="BM99" s="92">
        <v>26</v>
      </c>
      <c r="BN99" s="92">
        <v>28</v>
      </c>
      <c r="BO99" s="92">
        <v>23</v>
      </c>
      <c r="BP99" s="92">
        <v>42</v>
      </c>
      <c r="BQ99" s="92">
        <v>30</v>
      </c>
      <c r="BR99" s="92">
        <v>46</v>
      </c>
      <c r="BS99" s="92">
        <v>29</v>
      </c>
      <c r="BT99" s="92">
        <v>23</v>
      </c>
      <c r="BU99" s="92">
        <v>22</v>
      </c>
      <c r="BV99" s="92">
        <v>30</v>
      </c>
      <c r="BW99" s="92">
        <v>18</v>
      </c>
      <c r="BX99" s="92">
        <v>25</v>
      </c>
      <c r="BY99" s="92">
        <v>19</v>
      </c>
      <c r="BZ99" s="92">
        <v>16</v>
      </c>
      <c r="CA99" s="92">
        <v>3</v>
      </c>
      <c r="CB99" s="92">
        <v>18</v>
      </c>
      <c r="CC99" s="92">
        <v>22</v>
      </c>
      <c r="CD99" s="92">
        <v>20</v>
      </c>
      <c r="CE99" s="92">
        <v>8</v>
      </c>
      <c r="CF99" s="92">
        <v>27</v>
      </c>
      <c r="CG99" s="92">
        <v>28</v>
      </c>
      <c r="CH99" s="92">
        <v>36</v>
      </c>
      <c r="CI99" s="92">
        <v>17</v>
      </c>
      <c r="CJ99" s="92">
        <v>15</v>
      </c>
      <c r="CK99" s="92">
        <v>10</v>
      </c>
      <c r="CL99" s="92">
        <v>23</v>
      </c>
      <c r="CM99" s="92">
        <v>26</v>
      </c>
      <c r="CN99" s="92">
        <v>4</v>
      </c>
    </row>
    <row r="100" spans="1:92" x14ac:dyDescent="0.2">
      <c r="A100" s="92" t="s">
        <v>28</v>
      </c>
      <c r="B100" s="92" t="s">
        <v>29</v>
      </c>
      <c r="C100" s="92">
        <v>300</v>
      </c>
      <c r="D100" s="92">
        <v>58</v>
      </c>
      <c r="E100" s="92">
        <v>0</v>
      </c>
      <c r="F100" s="92">
        <v>0</v>
      </c>
      <c r="G100" s="92">
        <v>25</v>
      </c>
      <c r="H100" s="92">
        <v>7.2</v>
      </c>
      <c r="I100" s="92">
        <v>7</v>
      </c>
      <c r="J100" s="92">
        <v>1452</v>
      </c>
      <c r="K100" s="92">
        <v>49.390000000000008</v>
      </c>
      <c r="L100" s="92">
        <v>105</v>
      </c>
      <c r="M100" s="92">
        <v>85</v>
      </c>
      <c r="N100" s="92">
        <v>109</v>
      </c>
      <c r="O100" s="92">
        <v>63</v>
      </c>
      <c r="P100" s="92">
        <v>80</v>
      </c>
      <c r="Q100" s="92">
        <v>78</v>
      </c>
      <c r="R100" s="92">
        <v>96</v>
      </c>
      <c r="S100" s="92">
        <v>75</v>
      </c>
      <c r="T100" s="92">
        <v>115</v>
      </c>
      <c r="U100" s="92">
        <v>106</v>
      </c>
      <c r="V100" s="92">
        <v>147</v>
      </c>
      <c r="W100" s="92">
        <v>93</v>
      </c>
      <c r="X100" s="92">
        <v>63</v>
      </c>
      <c r="Y100" s="92">
        <v>61</v>
      </c>
      <c r="Z100" s="92">
        <v>108</v>
      </c>
      <c r="AA100" s="92">
        <v>57</v>
      </c>
      <c r="AB100" s="92">
        <v>22</v>
      </c>
      <c r="AC100" s="92">
        <v>26</v>
      </c>
      <c r="AD100" s="92">
        <v>34</v>
      </c>
      <c r="AE100" s="92">
        <v>22</v>
      </c>
      <c r="AF100" s="92">
        <v>17</v>
      </c>
      <c r="AG100" s="92">
        <v>22</v>
      </c>
      <c r="AH100" s="92">
        <v>27</v>
      </c>
      <c r="AI100" s="92">
        <v>19</v>
      </c>
      <c r="AJ100" s="92">
        <v>28</v>
      </c>
      <c r="AK100" s="92">
        <v>25</v>
      </c>
      <c r="AL100" s="92">
        <v>30</v>
      </c>
      <c r="AM100" s="92">
        <v>25</v>
      </c>
      <c r="AN100" s="92">
        <v>13</v>
      </c>
      <c r="AO100" s="92">
        <v>13</v>
      </c>
      <c r="AP100" s="92">
        <v>27</v>
      </c>
      <c r="AQ100" s="92">
        <v>10</v>
      </c>
      <c r="AR100" s="92">
        <v>22</v>
      </c>
      <c r="AS100" s="92">
        <v>16</v>
      </c>
      <c r="AT100" s="92">
        <v>25</v>
      </c>
      <c r="AU100" s="92">
        <v>16</v>
      </c>
      <c r="AV100" s="92">
        <v>17</v>
      </c>
      <c r="AW100" s="92">
        <v>15</v>
      </c>
      <c r="AX100" s="92">
        <v>21</v>
      </c>
      <c r="AY100" s="92">
        <v>25</v>
      </c>
      <c r="AZ100" s="92">
        <v>18</v>
      </c>
      <c r="BA100" s="92">
        <v>21</v>
      </c>
      <c r="BB100" s="92">
        <v>35</v>
      </c>
      <c r="BC100" s="92">
        <v>22</v>
      </c>
      <c r="BD100" s="92">
        <v>11</v>
      </c>
      <c r="BE100" s="92">
        <v>16</v>
      </c>
      <c r="BF100" s="92">
        <v>28</v>
      </c>
      <c r="BG100" s="92">
        <v>20</v>
      </c>
      <c r="BH100" s="92">
        <v>36</v>
      </c>
      <c r="BI100" s="92">
        <v>23</v>
      </c>
      <c r="BJ100" s="92">
        <v>33</v>
      </c>
      <c r="BK100" s="92">
        <v>22</v>
      </c>
      <c r="BL100" s="92">
        <v>28</v>
      </c>
      <c r="BM100" s="92">
        <v>26</v>
      </c>
      <c r="BN100" s="92">
        <v>28</v>
      </c>
      <c r="BO100" s="92">
        <v>23</v>
      </c>
      <c r="BP100" s="92">
        <v>42</v>
      </c>
      <c r="BQ100" s="92">
        <v>30</v>
      </c>
      <c r="BR100" s="92">
        <v>46</v>
      </c>
      <c r="BS100" s="92">
        <v>29</v>
      </c>
      <c r="BT100" s="92">
        <v>23</v>
      </c>
      <c r="BU100" s="92">
        <v>22</v>
      </c>
      <c r="BV100" s="92">
        <v>30</v>
      </c>
      <c r="BW100" s="92">
        <v>18</v>
      </c>
      <c r="BX100" s="92">
        <v>25</v>
      </c>
      <c r="BY100" s="92">
        <v>19</v>
      </c>
      <c r="BZ100" s="92">
        <v>16</v>
      </c>
      <c r="CA100" s="92">
        <v>3</v>
      </c>
      <c r="CB100" s="92">
        <v>18</v>
      </c>
      <c r="CC100" s="92">
        <v>22</v>
      </c>
      <c r="CD100" s="92">
        <v>20</v>
      </c>
      <c r="CE100" s="92">
        <v>8</v>
      </c>
      <c r="CF100" s="92">
        <v>27</v>
      </c>
      <c r="CG100" s="92">
        <v>28</v>
      </c>
      <c r="CH100" s="92">
        <v>36</v>
      </c>
      <c r="CI100" s="92">
        <v>17</v>
      </c>
      <c r="CJ100" s="92">
        <v>15</v>
      </c>
      <c r="CK100" s="92">
        <v>10</v>
      </c>
      <c r="CL100" s="92">
        <v>23</v>
      </c>
      <c r="CM100" s="92">
        <v>26</v>
      </c>
      <c r="CN100" s="92">
        <v>2</v>
      </c>
    </row>
    <row r="101" spans="1:92" x14ac:dyDescent="0.2">
      <c r="A101" s="92" t="s">
        <v>28</v>
      </c>
      <c r="B101" s="92" t="s">
        <v>29</v>
      </c>
      <c r="C101" s="92">
        <v>300</v>
      </c>
      <c r="D101" s="92">
        <v>69</v>
      </c>
      <c r="E101" s="92">
        <v>0</v>
      </c>
      <c r="F101" s="92">
        <v>0</v>
      </c>
      <c r="G101" s="92">
        <v>25</v>
      </c>
      <c r="H101" s="92">
        <v>7.2</v>
      </c>
      <c r="I101" s="92">
        <v>7</v>
      </c>
      <c r="J101" s="92">
        <v>1452</v>
      </c>
      <c r="K101" s="92">
        <v>49.390000000000008</v>
      </c>
      <c r="L101" s="92">
        <v>105</v>
      </c>
      <c r="M101" s="92">
        <v>85</v>
      </c>
      <c r="N101" s="92">
        <v>109</v>
      </c>
      <c r="O101" s="92">
        <v>63</v>
      </c>
      <c r="P101" s="92">
        <v>80</v>
      </c>
      <c r="Q101" s="92">
        <v>78</v>
      </c>
      <c r="R101" s="92">
        <v>96</v>
      </c>
      <c r="S101" s="92">
        <v>75</v>
      </c>
      <c r="T101" s="92">
        <v>115</v>
      </c>
      <c r="U101" s="92">
        <v>106</v>
      </c>
      <c r="V101" s="92">
        <v>147</v>
      </c>
      <c r="W101" s="92">
        <v>93</v>
      </c>
      <c r="X101" s="92">
        <v>63</v>
      </c>
      <c r="Y101" s="92">
        <v>61</v>
      </c>
      <c r="Z101" s="92">
        <v>108</v>
      </c>
      <c r="AA101" s="92">
        <v>57</v>
      </c>
      <c r="AB101" s="92">
        <v>22</v>
      </c>
      <c r="AC101" s="92">
        <v>26</v>
      </c>
      <c r="AD101" s="92">
        <v>34</v>
      </c>
      <c r="AE101" s="92">
        <v>22</v>
      </c>
      <c r="AF101" s="92">
        <v>17</v>
      </c>
      <c r="AG101" s="92">
        <v>22</v>
      </c>
      <c r="AH101" s="92">
        <v>27</v>
      </c>
      <c r="AI101" s="92">
        <v>19</v>
      </c>
      <c r="AJ101" s="92">
        <v>28</v>
      </c>
      <c r="AK101" s="92">
        <v>25</v>
      </c>
      <c r="AL101" s="92">
        <v>30</v>
      </c>
      <c r="AM101" s="92">
        <v>25</v>
      </c>
      <c r="AN101" s="92">
        <v>13</v>
      </c>
      <c r="AO101" s="92">
        <v>13</v>
      </c>
      <c r="AP101" s="92">
        <v>27</v>
      </c>
      <c r="AQ101" s="92">
        <v>10</v>
      </c>
      <c r="AR101" s="92">
        <v>22</v>
      </c>
      <c r="AS101" s="92">
        <v>16</v>
      </c>
      <c r="AT101" s="92">
        <v>25</v>
      </c>
      <c r="AU101" s="92">
        <v>16</v>
      </c>
      <c r="AV101" s="92">
        <v>17</v>
      </c>
      <c r="AW101" s="92">
        <v>15</v>
      </c>
      <c r="AX101" s="92">
        <v>21</v>
      </c>
      <c r="AY101" s="92">
        <v>25</v>
      </c>
      <c r="AZ101" s="92">
        <v>18</v>
      </c>
      <c r="BA101" s="92">
        <v>21</v>
      </c>
      <c r="BB101" s="92">
        <v>35</v>
      </c>
      <c r="BC101" s="92">
        <v>22</v>
      </c>
      <c r="BD101" s="92">
        <v>11</v>
      </c>
      <c r="BE101" s="92">
        <v>16</v>
      </c>
      <c r="BF101" s="92">
        <v>28</v>
      </c>
      <c r="BG101" s="92">
        <v>20</v>
      </c>
      <c r="BH101" s="92">
        <v>36</v>
      </c>
      <c r="BI101" s="92">
        <v>23</v>
      </c>
      <c r="BJ101" s="92">
        <v>33</v>
      </c>
      <c r="BK101" s="92">
        <v>22</v>
      </c>
      <c r="BL101" s="92">
        <v>28</v>
      </c>
      <c r="BM101" s="92">
        <v>26</v>
      </c>
      <c r="BN101" s="92">
        <v>28</v>
      </c>
      <c r="BO101" s="92">
        <v>23</v>
      </c>
      <c r="BP101" s="92">
        <v>42</v>
      </c>
      <c r="BQ101" s="92">
        <v>30</v>
      </c>
      <c r="BR101" s="92">
        <v>46</v>
      </c>
      <c r="BS101" s="92">
        <v>29</v>
      </c>
      <c r="BT101" s="92">
        <v>23</v>
      </c>
      <c r="BU101" s="92">
        <v>22</v>
      </c>
      <c r="BV101" s="92">
        <v>30</v>
      </c>
      <c r="BW101" s="92">
        <v>18</v>
      </c>
      <c r="BX101" s="92">
        <v>25</v>
      </c>
      <c r="BY101" s="92">
        <v>19</v>
      </c>
      <c r="BZ101" s="92">
        <v>16</v>
      </c>
      <c r="CA101" s="92">
        <v>3</v>
      </c>
      <c r="CB101" s="92">
        <v>18</v>
      </c>
      <c r="CC101" s="92">
        <v>22</v>
      </c>
      <c r="CD101" s="92">
        <v>20</v>
      </c>
      <c r="CE101" s="92">
        <v>8</v>
      </c>
      <c r="CF101" s="92">
        <v>27</v>
      </c>
      <c r="CG101" s="92">
        <v>28</v>
      </c>
      <c r="CH101" s="92">
        <v>36</v>
      </c>
      <c r="CI101" s="92">
        <v>17</v>
      </c>
      <c r="CJ101" s="92">
        <v>15</v>
      </c>
      <c r="CK101" s="92">
        <v>10</v>
      </c>
      <c r="CL101" s="92">
        <v>23</v>
      </c>
      <c r="CM101" s="92">
        <v>26</v>
      </c>
      <c r="CN101" s="92">
        <v>3</v>
      </c>
    </row>
    <row r="102" spans="1:92" x14ac:dyDescent="0.2">
      <c r="A102" s="92" t="s">
        <v>28</v>
      </c>
      <c r="B102" s="92" t="s">
        <v>29</v>
      </c>
      <c r="C102" s="92">
        <v>300</v>
      </c>
      <c r="D102" s="92">
        <v>80</v>
      </c>
      <c r="E102" s="92">
        <v>0</v>
      </c>
      <c r="F102" s="92">
        <v>0</v>
      </c>
      <c r="G102" s="92">
        <v>25</v>
      </c>
      <c r="H102" s="92">
        <v>7.2</v>
      </c>
      <c r="I102" s="92">
        <v>7</v>
      </c>
      <c r="J102" s="92">
        <v>1452</v>
      </c>
      <c r="K102" s="92">
        <v>49.390000000000008</v>
      </c>
      <c r="L102" s="92">
        <v>105</v>
      </c>
      <c r="M102" s="92">
        <v>85</v>
      </c>
      <c r="N102" s="92">
        <v>109</v>
      </c>
      <c r="O102" s="92">
        <v>63</v>
      </c>
      <c r="P102" s="92">
        <v>80</v>
      </c>
      <c r="Q102" s="92">
        <v>78</v>
      </c>
      <c r="R102" s="92">
        <v>96</v>
      </c>
      <c r="S102" s="92">
        <v>75</v>
      </c>
      <c r="T102" s="92">
        <v>115</v>
      </c>
      <c r="U102" s="92">
        <v>106</v>
      </c>
      <c r="V102" s="92">
        <v>147</v>
      </c>
      <c r="W102" s="92">
        <v>93</v>
      </c>
      <c r="X102" s="92">
        <v>63</v>
      </c>
      <c r="Y102" s="92">
        <v>61</v>
      </c>
      <c r="Z102" s="92">
        <v>108</v>
      </c>
      <c r="AA102" s="92">
        <v>57</v>
      </c>
      <c r="AB102" s="92">
        <v>22</v>
      </c>
      <c r="AC102" s="92">
        <v>26</v>
      </c>
      <c r="AD102" s="92">
        <v>34</v>
      </c>
      <c r="AE102" s="92">
        <v>22</v>
      </c>
      <c r="AF102" s="92">
        <v>17</v>
      </c>
      <c r="AG102" s="92">
        <v>22</v>
      </c>
      <c r="AH102" s="92">
        <v>27</v>
      </c>
      <c r="AI102" s="92">
        <v>19</v>
      </c>
      <c r="AJ102" s="92">
        <v>28</v>
      </c>
      <c r="AK102" s="92">
        <v>25</v>
      </c>
      <c r="AL102" s="92">
        <v>30</v>
      </c>
      <c r="AM102" s="92">
        <v>25</v>
      </c>
      <c r="AN102" s="92">
        <v>13</v>
      </c>
      <c r="AO102" s="92">
        <v>13</v>
      </c>
      <c r="AP102" s="92">
        <v>27</v>
      </c>
      <c r="AQ102" s="92">
        <v>10</v>
      </c>
      <c r="AR102" s="92">
        <v>22</v>
      </c>
      <c r="AS102" s="92">
        <v>16</v>
      </c>
      <c r="AT102" s="92">
        <v>25</v>
      </c>
      <c r="AU102" s="92">
        <v>16</v>
      </c>
      <c r="AV102" s="92">
        <v>17</v>
      </c>
      <c r="AW102" s="92">
        <v>15</v>
      </c>
      <c r="AX102" s="92">
        <v>21</v>
      </c>
      <c r="AY102" s="92">
        <v>25</v>
      </c>
      <c r="AZ102" s="92">
        <v>18</v>
      </c>
      <c r="BA102" s="92">
        <v>21</v>
      </c>
      <c r="BB102" s="92">
        <v>35</v>
      </c>
      <c r="BC102" s="92">
        <v>22</v>
      </c>
      <c r="BD102" s="92">
        <v>11</v>
      </c>
      <c r="BE102" s="92">
        <v>16</v>
      </c>
      <c r="BF102" s="92">
        <v>28</v>
      </c>
      <c r="BG102" s="92">
        <v>20</v>
      </c>
      <c r="BH102" s="92">
        <v>36</v>
      </c>
      <c r="BI102" s="92">
        <v>23</v>
      </c>
      <c r="BJ102" s="92">
        <v>33</v>
      </c>
      <c r="BK102" s="92">
        <v>22</v>
      </c>
      <c r="BL102" s="92">
        <v>28</v>
      </c>
      <c r="BM102" s="92">
        <v>26</v>
      </c>
      <c r="BN102" s="92">
        <v>28</v>
      </c>
      <c r="BO102" s="92">
        <v>23</v>
      </c>
      <c r="BP102" s="92">
        <v>42</v>
      </c>
      <c r="BQ102" s="92">
        <v>30</v>
      </c>
      <c r="BR102" s="92">
        <v>46</v>
      </c>
      <c r="BS102" s="92">
        <v>29</v>
      </c>
      <c r="BT102" s="92">
        <v>23</v>
      </c>
      <c r="BU102" s="92">
        <v>22</v>
      </c>
      <c r="BV102" s="92">
        <v>30</v>
      </c>
      <c r="BW102" s="92">
        <v>18</v>
      </c>
      <c r="BX102" s="92">
        <v>25</v>
      </c>
      <c r="BY102" s="92">
        <v>19</v>
      </c>
      <c r="BZ102" s="92">
        <v>16</v>
      </c>
      <c r="CA102" s="92">
        <v>3</v>
      </c>
      <c r="CB102" s="92">
        <v>18</v>
      </c>
      <c r="CC102" s="92">
        <v>22</v>
      </c>
      <c r="CD102" s="92">
        <v>20</v>
      </c>
      <c r="CE102" s="92">
        <v>8</v>
      </c>
      <c r="CF102" s="92">
        <v>27</v>
      </c>
      <c r="CG102" s="92">
        <v>28</v>
      </c>
      <c r="CH102" s="92">
        <v>36</v>
      </c>
      <c r="CI102" s="92">
        <v>17</v>
      </c>
      <c r="CJ102" s="92">
        <v>15</v>
      </c>
      <c r="CK102" s="92">
        <v>10</v>
      </c>
      <c r="CL102" s="92">
        <v>23</v>
      </c>
      <c r="CM102" s="92">
        <v>26</v>
      </c>
      <c r="CN102" s="92">
        <v>4</v>
      </c>
    </row>
    <row r="103" spans="1:92" x14ac:dyDescent="0.2">
      <c r="A103" s="92" t="s">
        <v>24</v>
      </c>
      <c r="B103" s="92" t="s">
        <v>22</v>
      </c>
      <c r="C103" s="92">
        <v>222</v>
      </c>
      <c r="D103" s="92">
        <v>8.0019047619047612</v>
      </c>
      <c r="E103" s="92">
        <v>0</v>
      </c>
      <c r="F103" s="92">
        <v>1</v>
      </c>
      <c r="G103" s="92">
        <v>25</v>
      </c>
      <c r="H103" s="92">
        <v>7.2</v>
      </c>
      <c r="I103" s="92">
        <v>7</v>
      </c>
      <c r="J103" s="92">
        <v>1505</v>
      </c>
      <c r="K103" s="92">
        <v>33.81</v>
      </c>
      <c r="L103" s="92">
        <v>87</v>
      </c>
      <c r="M103" s="92">
        <v>91</v>
      </c>
      <c r="N103" s="92">
        <v>95</v>
      </c>
      <c r="O103" s="92">
        <v>57</v>
      </c>
      <c r="P103" s="92">
        <v>76</v>
      </c>
      <c r="Q103" s="92">
        <v>87</v>
      </c>
      <c r="R103" s="92">
        <v>119</v>
      </c>
      <c r="S103" s="92">
        <v>77</v>
      </c>
      <c r="T103" s="92">
        <v>106</v>
      </c>
      <c r="U103" s="92">
        <v>115</v>
      </c>
      <c r="V103" s="92">
        <v>176</v>
      </c>
      <c r="W103" s="92">
        <v>115</v>
      </c>
      <c r="X103" s="92">
        <v>61</v>
      </c>
      <c r="Y103" s="92">
        <v>66</v>
      </c>
      <c r="Z103" s="92">
        <v>122</v>
      </c>
      <c r="AA103" s="92">
        <v>54</v>
      </c>
      <c r="AB103" s="92">
        <v>15</v>
      </c>
      <c r="AC103" s="92">
        <v>26</v>
      </c>
      <c r="AD103" s="92">
        <v>30</v>
      </c>
      <c r="AE103" s="92">
        <v>16</v>
      </c>
      <c r="AF103" s="92">
        <v>19</v>
      </c>
      <c r="AG103" s="92">
        <v>19</v>
      </c>
      <c r="AH103" s="92">
        <v>32</v>
      </c>
      <c r="AI103" s="92">
        <v>21</v>
      </c>
      <c r="AJ103" s="92">
        <v>18</v>
      </c>
      <c r="AK103" s="92">
        <v>29</v>
      </c>
      <c r="AL103" s="92">
        <v>30</v>
      </c>
      <c r="AM103" s="92">
        <v>18</v>
      </c>
      <c r="AN103" s="92">
        <v>12</v>
      </c>
      <c r="AO103" s="92">
        <v>12</v>
      </c>
      <c r="AP103" s="92">
        <v>24</v>
      </c>
      <c r="AQ103" s="92">
        <v>9</v>
      </c>
      <c r="AR103" s="92">
        <v>21</v>
      </c>
      <c r="AS103" s="92">
        <v>20</v>
      </c>
      <c r="AT103" s="92">
        <v>24</v>
      </c>
      <c r="AU103" s="92">
        <v>11</v>
      </c>
      <c r="AV103" s="92">
        <v>9</v>
      </c>
      <c r="AW103" s="92">
        <v>19</v>
      </c>
      <c r="AX103" s="92">
        <v>30</v>
      </c>
      <c r="AY103" s="92">
        <v>29</v>
      </c>
      <c r="AZ103" s="92">
        <v>25</v>
      </c>
      <c r="BA103" s="92">
        <v>24</v>
      </c>
      <c r="BB103" s="92">
        <v>41</v>
      </c>
      <c r="BC103" s="92">
        <v>29</v>
      </c>
      <c r="BD103" s="92">
        <v>13</v>
      </c>
      <c r="BE103" s="92">
        <v>15</v>
      </c>
      <c r="BF103" s="92">
        <v>29</v>
      </c>
      <c r="BG103" s="92">
        <v>20</v>
      </c>
      <c r="BH103" s="92">
        <v>31</v>
      </c>
      <c r="BI103" s="92">
        <v>24</v>
      </c>
      <c r="BJ103" s="92">
        <v>28</v>
      </c>
      <c r="BK103" s="92">
        <v>23</v>
      </c>
      <c r="BL103" s="92">
        <v>28</v>
      </c>
      <c r="BM103" s="92">
        <v>34</v>
      </c>
      <c r="BN103" s="92">
        <v>34</v>
      </c>
      <c r="BO103" s="92">
        <v>19</v>
      </c>
      <c r="BP103" s="92">
        <v>40</v>
      </c>
      <c r="BQ103" s="92">
        <v>36</v>
      </c>
      <c r="BR103" s="92">
        <v>56</v>
      </c>
      <c r="BS103" s="92">
        <v>44</v>
      </c>
      <c r="BT103" s="92">
        <v>26</v>
      </c>
      <c r="BU103" s="92">
        <v>25</v>
      </c>
      <c r="BV103" s="92">
        <v>49</v>
      </c>
      <c r="BW103" s="92">
        <v>15</v>
      </c>
      <c r="BX103" s="92">
        <v>20</v>
      </c>
      <c r="BY103" s="92">
        <v>21</v>
      </c>
      <c r="BZ103" s="92">
        <v>13</v>
      </c>
      <c r="CA103" s="92">
        <v>7</v>
      </c>
      <c r="CB103" s="92">
        <v>20</v>
      </c>
      <c r="CC103" s="92">
        <v>16</v>
      </c>
      <c r="CD103" s="92">
        <v>23</v>
      </c>
      <c r="CE103" s="92">
        <v>8</v>
      </c>
      <c r="CF103" s="92">
        <v>23</v>
      </c>
      <c r="CG103" s="92">
        <v>26</v>
      </c>
      <c r="CH103" s="92">
        <v>49</v>
      </c>
      <c r="CI103" s="92">
        <v>24</v>
      </c>
      <c r="CJ103" s="92">
        <v>10</v>
      </c>
      <c r="CK103" s="92">
        <v>14</v>
      </c>
      <c r="CL103" s="92">
        <v>20</v>
      </c>
      <c r="CM103" s="92">
        <v>26</v>
      </c>
      <c r="CN103" s="92">
        <v>2</v>
      </c>
    </row>
    <row r="104" spans="1:92" x14ac:dyDescent="0.2">
      <c r="A104" s="92" t="s">
        <v>24</v>
      </c>
      <c r="B104" s="92" t="s">
        <v>22</v>
      </c>
      <c r="C104" s="92">
        <v>222</v>
      </c>
      <c r="D104" s="92">
        <v>10.382857142857144</v>
      </c>
      <c r="E104" s="92">
        <v>0</v>
      </c>
      <c r="F104" s="92">
        <v>1</v>
      </c>
      <c r="G104" s="92">
        <v>25</v>
      </c>
      <c r="H104" s="92">
        <v>7.2</v>
      </c>
      <c r="I104" s="92">
        <v>7</v>
      </c>
      <c r="J104" s="92">
        <v>1505</v>
      </c>
      <c r="K104" s="92">
        <v>33.81</v>
      </c>
      <c r="L104" s="92">
        <v>87</v>
      </c>
      <c r="M104" s="92">
        <v>91</v>
      </c>
      <c r="N104" s="92">
        <v>95</v>
      </c>
      <c r="O104" s="92">
        <v>57</v>
      </c>
      <c r="P104" s="92">
        <v>76</v>
      </c>
      <c r="Q104" s="92">
        <v>87</v>
      </c>
      <c r="R104" s="92">
        <v>119</v>
      </c>
      <c r="S104" s="92">
        <v>77</v>
      </c>
      <c r="T104" s="92">
        <v>106</v>
      </c>
      <c r="U104" s="92">
        <v>115</v>
      </c>
      <c r="V104" s="92">
        <v>176</v>
      </c>
      <c r="W104" s="92">
        <v>115</v>
      </c>
      <c r="X104" s="92">
        <v>61</v>
      </c>
      <c r="Y104" s="92">
        <v>66</v>
      </c>
      <c r="Z104" s="92">
        <v>122</v>
      </c>
      <c r="AA104" s="92">
        <v>54</v>
      </c>
      <c r="AB104" s="92">
        <v>15</v>
      </c>
      <c r="AC104" s="92">
        <v>26</v>
      </c>
      <c r="AD104" s="92">
        <v>30</v>
      </c>
      <c r="AE104" s="92">
        <v>16</v>
      </c>
      <c r="AF104" s="92">
        <v>19</v>
      </c>
      <c r="AG104" s="92">
        <v>19</v>
      </c>
      <c r="AH104" s="92">
        <v>32</v>
      </c>
      <c r="AI104" s="92">
        <v>21</v>
      </c>
      <c r="AJ104" s="92">
        <v>18</v>
      </c>
      <c r="AK104" s="92">
        <v>29</v>
      </c>
      <c r="AL104" s="92">
        <v>30</v>
      </c>
      <c r="AM104" s="92">
        <v>18</v>
      </c>
      <c r="AN104" s="92">
        <v>12</v>
      </c>
      <c r="AO104" s="92">
        <v>12</v>
      </c>
      <c r="AP104" s="92">
        <v>24</v>
      </c>
      <c r="AQ104" s="92">
        <v>9</v>
      </c>
      <c r="AR104" s="92">
        <v>21</v>
      </c>
      <c r="AS104" s="92">
        <v>20</v>
      </c>
      <c r="AT104" s="92">
        <v>24</v>
      </c>
      <c r="AU104" s="92">
        <v>11</v>
      </c>
      <c r="AV104" s="92">
        <v>9</v>
      </c>
      <c r="AW104" s="92">
        <v>19</v>
      </c>
      <c r="AX104" s="92">
        <v>30</v>
      </c>
      <c r="AY104" s="92">
        <v>29</v>
      </c>
      <c r="AZ104" s="92">
        <v>25</v>
      </c>
      <c r="BA104" s="92">
        <v>24</v>
      </c>
      <c r="BB104" s="92">
        <v>41</v>
      </c>
      <c r="BC104" s="92">
        <v>29</v>
      </c>
      <c r="BD104" s="92">
        <v>13</v>
      </c>
      <c r="BE104" s="92">
        <v>15</v>
      </c>
      <c r="BF104" s="92">
        <v>29</v>
      </c>
      <c r="BG104" s="92">
        <v>20</v>
      </c>
      <c r="BH104" s="92">
        <v>31</v>
      </c>
      <c r="BI104" s="92">
        <v>24</v>
      </c>
      <c r="BJ104" s="92">
        <v>28</v>
      </c>
      <c r="BK104" s="92">
        <v>23</v>
      </c>
      <c r="BL104" s="92">
        <v>28</v>
      </c>
      <c r="BM104" s="92">
        <v>34</v>
      </c>
      <c r="BN104" s="92">
        <v>34</v>
      </c>
      <c r="BO104" s="92">
        <v>19</v>
      </c>
      <c r="BP104" s="92">
        <v>40</v>
      </c>
      <c r="BQ104" s="92">
        <v>36</v>
      </c>
      <c r="BR104" s="92">
        <v>56</v>
      </c>
      <c r="BS104" s="92">
        <v>44</v>
      </c>
      <c r="BT104" s="92">
        <v>26</v>
      </c>
      <c r="BU104" s="92">
        <v>25</v>
      </c>
      <c r="BV104" s="92">
        <v>49</v>
      </c>
      <c r="BW104" s="92">
        <v>15</v>
      </c>
      <c r="BX104" s="92">
        <v>20</v>
      </c>
      <c r="BY104" s="92">
        <v>21</v>
      </c>
      <c r="BZ104" s="92">
        <v>13</v>
      </c>
      <c r="CA104" s="92">
        <v>7</v>
      </c>
      <c r="CB104" s="92">
        <v>20</v>
      </c>
      <c r="CC104" s="92">
        <v>16</v>
      </c>
      <c r="CD104" s="92">
        <v>23</v>
      </c>
      <c r="CE104" s="92">
        <v>8</v>
      </c>
      <c r="CF104" s="92">
        <v>23</v>
      </c>
      <c r="CG104" s="92">
        <v>26</v>
      </c>
      <c r="CH104" s="92">
        <v>49</v>
      </c>
      <c r="CI104" s="92">
        <v>24</v>
      </c>
      <c r="CJ104" s="92">
        <v>10</v>
      </c>
      <c r="CK104" s="92">
        <v>14</v>
      </c>
      <c r="CL104" s="92">
        <v>20</v>
      </c>
      <c r="CM104" s="92">
        <v>26</v>
      </c>
      <c r="CN104" s="92">
        <v>3</v>
      </c>
    </row>
    <row r="105" spans="1:92" x14ac:dyDescent="0.2">
      <c r="A105" s="92" t="s">
        <v>24</v>
      </c>
      <c r="B105" s="92" t="s">
        <v>22</v>
      </c>
      <c r="C105" s="92">
        <v>222</v>
      </c>
      <c r="D105" s="92">
        <v>12.763809523809524</v>
      </c>
      <c r="E105" s="92">
        <v>0</v>
      </c>
      <c r="F105" s="92">
        <v>1</v>
      </c>
      <c r="G105" s="92">
        <v>25</v>
      </c>
      <c r="H105" s="92">
        <v>7.2</v>
      </c>
      <c r="I105" s="92">
        <v>7</v>
      </c>
      <c r="J105" s="92">
        <v>1505</v>
      </c>
      <c r="K105" s="92">
        <v>33.81</v>
      </c>
      <c r="L105" s="92">
        <v>87</v>
      </c>
      <c r="M105" s="92">
        <v>91</v>
      </c>
      <c r="N105" s="92">
        <v>95</v>
      </c>
      <c r="O105" s="92">
        <v>57</v>
      </c>
      <c r="P105" s="92">
        <v>76</v>
      </c>
      <c r="Q105" s="92">
        <v>87</v>
      </c>
      <c r="R105" s="92">
        <v>119</v>
      </c>
      <c r="S105" s="92">
        <v>77</v>
      </c>
      <c r="T105" s="92">
        <v>106</v>
      </c>
      <c r="U105" s="92">
        <v>115</v>
      </c>
      <c r="V105" s="92">
        <v>176</v>
      </c>
      <c r="W105" s="92">
        <v>115</v>
      </c>
      <c r="X105" s="92">
        <v>61</v>
      </c>
      <c r="Y105" s="92">
        <v>66</v>
      </c>
      <c r="Z105" s="92">
        <v>122</v>
      </c>
      <c r="AA105" s="92">
        <v>54</v>
      </c>
      <c r="AB105" s="92">
        <v>15</v>
      </c>
      <c r="AC105" s="92">
        <v>26</v>
      </c>
      <c r="AD105" s="92">
        <v>30</v>
      </c>
      <c r="AE105" s="92">
        <v>16</v>
      </c>
      <c r="AF105" s="92">
        <v>19</v>
      </c>
      <c r="AG105" s="92">
        <v>19</v>
      </c>
      <c r="AH105" s="92">
        <v>32</v>
      </c>
      <c r="AI105" s="92">
        <v>21</v>
      </c>
      <c r="AJ105" s="92">
        <v>18</v>
      </c>
      <c r="AK105" s="92">
        <v>29</v>
      </c>
      <c r="AL105" s="92">
        <v>30</v>
      </c>
      <c r="AM105" s="92">
        <v>18</v>
      </c>
      <c r="AN105" s="92">
        <v>12</v>
      </c>
      <c r="AO105" s="92">
        <v>12</v>
      </c>
      <c r="AP105" s="92">
        <v>24</v>
      </c>
      <c r="AQ105" s="92">
        <v>9</v>
      </c>
      <c r="AR105" s="92">
        <v>21</v>
      </c>
      <c r="AS105" s="92">
        <v>20</v>
      </c>
      <c r="AT105" s="92">
        <v>24</v>
      </c>
      <c r="AU105" s="92">
        <v>11</v>
      </c>
      <c r="AV105" s="92">
        <v>9</v>
      </c>
      <c r="AW105" s="92">
        <v>19</v>
      </c>
      <c r="AX105" s="92">
        <v>30</v>
      </c>
      <c r="AY105" s="92">
        <v>29</v>
      </c>
      <c r="AZ105" s="92">
        <v>25</v>
      </c>
      <c r="BA105" s="92">
        <v>24</v>
      </c>
      <c r="BB105" s="92">
        <v>41</v>
      </c>
      <c r="BC105" s="92">
        <v>29</v>
      </c>
      <c r="BD105" s="92">
        <v>13</v>
      </c>
      <c r="BE105" s="92">
        <v>15</v>
      </c>
      <c r="BF105" s="92">
        <v>29</v>
      </c>
      <c r="BG105" s="92">
        <v>20</v>
      </c>
      <c r="BH105" s="92">
        <v>31</v>
      </c>
      <c r="BI105" s="92">
        <v>24</v>
      </c>
      <c r="BJ105" s="92">
        <v>28</v>
      </c>
      <c r="BK105" s="92">
        <v>23</v>
      </c>
      <c r="BL105" s="92">
        <v>28</v>
      </c>
      <c r="BM105" s="92">
        <v>34</v>
      </c>
      <c r="BN105" s="92">
        <v>34</v>
      </c>
      <c r="BO105" s="92">
        <v>19</v>
      </c>
      <c r="BP105" s="92">
        <v>40</v>
      </c>
      <c r="BQ105" s="92">
        <v>36</v>
      </c>
      <c r="BR105" s="92">
        <v>56</v>
      </c>
      <c r="BS105" s="92">
        <v>44</v>
      </c>
      <c r="BT105" s="92">
        <v>26</v>
      </c>
      <c r="BU105" s="92">
        <v>25</v>
      </c>
      <c r="BV105" s="92">
        <v>49</v>
      </c>
      <c r="BW105" s="92">
        <v>15</v>
      </c>
      <c r="BX105" s="92">
        <v>20</v>
      </c>
      <c r="BY105" s="92">
        <v>21</v>
      </c>
      <c r="BZ105" s="92">
        <v>13</v>
      </c>
      <c r="CA105" s="92">
        <v>7</v>
      </c>
      <c r="CB105" s="92">
        <v>20</v>
      </c>
      <c r="CC105" s="92">
        <v>16</v>
      </c>
      <c r="CD105" s="92">
        <v>23</v>
      </c>
      <c r="CE105" s="92">
        <v>8</v>
      </c>
      <c r="CF105" s="92">
        <v>23</v>
      </c>
      <c r="CG105" s="92">
        <v>26</v>
      </c>
      <c r="CH105" s="92">
        <v>49</v>
      </c>
      <c r="CI105" s="92">
        <v>24</v>
      </c>
      <c r="CJ105" s="92">
        <v>10</v>
      </c>
      <c r="CK105" s="92">
        <v>14</v>
      </c>
      <c r="CL105" s="92">
        <v>20</v>
      </c>
      <c r="CM105" s="92">
        <v>26</v>
      </c>
      <c r="CN105" s="92">
        <v>4</v>
      </c>
    </row>
    <row r="106" spans="1:92" x14ac:dyDescent="0.2">
      <c r="A106" s="92" t="s">
        <v>24</v>
      </c>
      <c r="B106" s="92" t="s">
        <v>22</v>
      </c>
      <c r="C106" s="92">
        <v>254</v>
      </c>
      <c r="D106" s="92">
        <v>7.0978260869565215</v>
      </c>
      <c r="E106" s="92">
        <v>0</v>
      </c>
      <c r="F106" s="92">
        <v>1</v>
      </c>
      <c r="G106" s="92">
        <v>25</v>
      </c>
      <c r="H106" s="92">
        <v>7.2</v>
      </c>
      <c r="I106" s="92">
        <v>7</v>
      </c>
      <c r="J106" s="92">
        <v>1505</v>
      </c>
      <c r="K106" s="92">
        <v>33.81</v>
      </c>
      <c r="L106" s="92">
        <v>87</v>
      </c>
      <c r="M106" s="92">
        <v>91</v>
      </c>
      <c r="N106" s="92">
        <v>95</v>
      </c>
      <c r="O106" s="92">
        <v>57</v>
      </c>
      <c r="P106" s="92">
        <v>76</v>
      </c>
      <c r="Q106" s="92">
        <v>87</v>
      </c>
      <c r="R106" s="92">
        <v>119</v>
      </c>
      <c r="S106" s="92">
        <v>77</v>
      </c>
      <c r="T106" s="92">
        <v>106</v>
      </c>
      <c r="U106" s="92">
        <v>115</v>
      </c>
      <c r="V106" s="92">
        <v>176</v>
      </c>
      <c r="W106" s="92">
        <v>115</v>
      </c>
      <c r="X106" s="92">
        <v>61</v>
      </c>
      <c r="Y106" s="92">
        <v>66</v>
      </c>
      <c r="Z106" s="92">
        <v>122</v>
      </c>
      <c r="AA106" s="92">
        <v>54</v>
      </c>
      <c r="AB106" s="92">
        <v>15</v>
      </c>
      <c r="AC106" s="92">
        <v>26</v>
      </c>
      <c r="AD106" s="92">
        <v>30</v>
      </c>
      <c r="AE106" s="92">
        <v>16</v>
      </c>
      <c r="AF106" s="92">
        <v>19</v>
      </c>
      <c r="AG106" s="92">
        <v>19</v>
      </c>
      <c r="AH106" s="92">
        <v>32</v>
      </c>
      <c r="AI106" s="92">
        <v>21</v>
      </c>
      <c r="AJ106" s="92">
        <v>18</v>
      </c>
      <c r="AK106" s="92">
        <v>29</v>
      </c>
      <c r="AL106" s="92">
        <v>30</v>
      </c>
      <c r="AM106" s="92">
        <v>18</v>
      </c>
      <c r="AN106" s="92">
        <v>12</v>
      </c>
      <c r="AO106" s="92">
        <v>12</v>
      </c>
      <c r="AP106" s="92">
        <v>24</v>
      </c>
      <c r="AQ106" s="92">
        <v>9</v>
      </c>
      <c r="AR106" s="92">
        <v>21</v>
      </c>
      <c r="AS106" s="92">
        <v>20</v>
      </c>
      <c r="AT106" s="92">
        <v>24</v>
      </c>
      <c r="AU106" s="92">
        <v>11</v>
      </c>
      <c r="AV106" s="92">
        <v>9</v>
      </c>
      <c r="AW106" s="92">
        <v>19</v>
      </c>
      <c r="AX106" s="92">
        <v>30</v>
      </c>
      <c r="AY106" s="92">
        <v>29</v>
      </c>
      <c r="AZ106" s="92">
        <v>25</v>
      </c>
      <c r="BA106" s="92">
        <v>24</v>
      </c>
      <c r="BB106" s="92">
        <v>41</v>
      </c>
      <c r="BC106" s="92">
        <v>29</v>
      </c>
      <c r="BD106" s="92">
        <v>13</v>
      </c>
      <c r="BE106" s="92">
        <v>15</v>
      </c>
      <c r="BF106" s="92">
        <v>29</v>
      </c>
      <c r="BG106" s="92">
        <v>20</v>
      </c>
      <c r="BH106" s="92">
        <v>31</v>
      </c>
      <c r="BI106" s="92">
        <v>24</v>
      </c>
      <c r="BJ106" s="92">
        <v>28</v>
      </c>
      <c r="BK106" s="92">
        <v>23</v>
      </c>
      <c r="BL106" s="92">
        <v>28</v>
      </c>
      <c r="BM106" s="92">
        <v>34</v>
      </c>
      <c r="BN106" s="92">
        <v>34</v>
      </c>
      <c r="BO106" s="92">
        <v>19</v>
      </c>
      <c r="BP106" s="92">
        <v>40</v>
      </c>
      <c r="BQ106" s="92">
        <v>36</v>
      </c>
      <c r="BR106" s="92">
        <v>56</v>
      </c>
      <c r="BS106" s="92">
        <v>44</v>
      </c>
      <c r="BT106" s="92">
        <v>26</v>
      </c>
      <c r="BU106" s="92">
        <v>25</v>
      </c>
      <c r="BV106" s="92">
        <v>49</v>
      </c>
      <c r="BW106" s="92">
        <v>15</v>
      </c>
      <c r="BX106" s="92">
        <v>20</v>
      </c>
      <c r="BY106" s="92">
        <v>21</v>
      </c>
      <c r="BZ106" s="92">
        <v>13</v>
      </c>
      <c r="CA106" s="92">
        <v>7</v>
      </c>
      <c r="CB106" s="92">
        <v>20</v>
      </c>
      <c r="CC106" s="92">
        <v>16</v>
      </c>
      <c r="CD106" s="92">
        <v>23</v>
      </c>
      <c r="CE106" s="92">
        <v>8</v>
      </c>
      <c r="CF106" s="92">
        <v>23</v>
      </c>
      <c r="CG106" s="92">
        <v>26</v>
      </c>
      <c r="CH106" s="92">
        <v>49</v>
      </c>
      <c r="CI106" s="92">
        <v>24</v>
      </c>
      <c r="CJ106" s="92">
        <v>10</v>
      </c>
      <c r="CK106" s="92">
        <v>14</v>
      </c>
      <c r="CL106" s="92">
        <v>20</v>
      </c>
      <c r="CM106" s="92">
        <v>26</v>
      </c>
      <c r="CN106" s="92">
        <v>2</v>
      </c>
    </row>
    <row r="107" spans="1:92" x14ac:dyDescent="0.2">
      <c r="A107" s="92" t="s">
        <v>24</v>
      </c>
      <c r="B107" s="92" t="s">
        <v>22</v>
      </c>
      <c r="C107" s="92">
        <v>254</v>
      </c>
      <c r="D107" s="92">
        <v>9.2717391304347814</v>
      </c>
      <c r="E107" s="92">
        <v>0</v>
      </c>
      <c r="F107" s="92">
        <v>1</v>
      </c>
      <c r="G107" s="92">
        <v>25</v>
      </c>
      <c r="H107" s="92">
        <v>7.2</v>
      </c>
      <c r="I107" s="92">
        <v>7</v>
      </c>
      <c r="J107" s="92">
        <v>1505</v>
      </c>
      <c r="K107" s="92">
        <v>33.81</v>
      </c>
      <c r="L107" s="92">
        <v>87</v>
      </c>
      <c r="M107" s="92">
        <v>91</v>
      </c>
      <c r="N107" s="92">
        <v>95</v>
      </c>
      <c r="O107" s="92">
        <v>57</v>
      </c>
      <c r="P107" s="92">
        <v>76</v>
      </c>
      <c r="Q107" s="92">
        <v>87</v>
      </c>
      <c r="R107" s="92">
        <v>119</v>
      </c>
      <c r="S107" s="92">
        <v>77</v>
      </c>
      <c r="T107" s="92">
        <v>106</v>
      </c>
      <c r="U107" s="92">
        <v>115</v>
      </c>
      <c r="V107" s="92">
        <v>176</v>
      </c>
      <c r="W107" s="92">
        <v>115</v>
      </c>
      <c r="X107" s="92">
        <v>61</v>
      </c>
      <c r="Y107" s="92">
        <v>66</v>
      </c>
      <c r="Z107" s="92">
        <v>122</v>
      </c>
      <c r="AA107" s="92">
        <v>54</v>
      </c>
      <c r="AB107" s="92">
        <v>15</v>
      </c>
      <c r="AC107" s="92">
        <v>26</v>
      </c>
      <c r="AD107" s="92">
        <v>30</v>
      </c>
      <c r="AE107" s="92">
        <v>16</v>
      </c>
      <c r="AF107" s="92">
        <v>19</v>
      </c>
      <c r="AG107" s="92">
        <v>19</v>
      </c>
      <c r="AH107" s="92">
        <v>32</v>
      </c>
      <c r="AI107" s="92">
        <v>21</v>
      </c>
      <c r="AJ107" s="92">
        <v>18</v>
      </c>
      <c r="AK107" s="92">
        <v>29</v>
      </c>
      <c r="AL107" s="92">
        <v>30</v>
      </c>
      <c r="AM107" s="92">
        <v>18</v>
      </c>
      <c r="AN107" s="92">
        <v>12</v>
      </c>
      <c r="AO107" s="92">
        <v>12</v>
      </c>
      <c r="AP107" s="92">
        <v>24</v>
      </c>
      <c r="AQ107" s="92">
        <v>9</v>
      </c>
      <c r="AR107" s="92">
        <v>21</v>
      </c>
      <c r="AS107" s="92">
        <v>20</v>
      </c>
      <c r="AT107" s="92">
        <v>24</v>
      </c>
      <c r="AU107" s="92">
        <v>11</v>
      </c>
      <c r="AV107" s="92">
        <v>9</v>
      </c>
      <c r="AW107" s="92">
        <v>19</v>
      </c>
      <c r="AX107" s="92">
        <v>30</v>
      </c>
      <c r="AY107" s="92">
        <v>29</v>
      </c>
      <c r="AZ107" s="92">
        <v>25</v>
      </c>
      <c r="BA107" s="92">
        <v>24</v>
      </c>
      <c r="BB107" s="92">
        <v>41</v>
      </c>
      <c r="BC107" s="92">
        <v>29</v>
      </c>
      <c r="BD107" s="92">
        <v>13</v>
      </c>
      <c r="BE107" s="92">
        <v>15</v>
      </c>
      <c r="BF107" s="92">
        <v>29</v>
      </c>
      <c r="BG107" s="92">
        <v>20</v>
      </c>
      <c r="BH107" s="92">
        <v>31</v>
      </c>
      <c r="BI107" s="92">
        <v>24</v>
      </c>
      <c r="BJ107" s="92">
        <v>28</v>
      </c>
      <c r="BK107" s="92">
        <v>23</v>
      </c>
      <c r="BL107" s="92">
        <v>28</v>
      </c>
      <c r="BM107" s="92">
        <v>34</v>
      </c>
      <c r="BN107" s="92">
        <v>34</v>
      </c>
      <c r="BO107" s="92">
        <v>19</v>
      </c>
      <c r="BP107" s="92">
        <v>40</v>
      </c>
      <c r="BQ107" s="92">
        <v>36</v>
      </c>
      <c r="BR107" s="92">
        <v>56</v>
      </c>
      <c r="BS107" s="92">
        <v>44</v>
      </c>
      <c r="BT107" s="92">
        <v>26</v>
      </c>
      <c r="BU107" s="92">
        <v>25</v>
      </c>
      <c r="BV107" s="92">
        <v>49</v>
      </c>
      <c r="BW107" s="92">
        <v>15</v>
      </c>
      <c r="BX107" s="92">
        <v>20</v>
      </c>
      <c r="BY107" s="92">
        <v>21</v>
      </c>
      <c r="BZ107" s="92">
        <v>13</v>
      </c>
      <c r="CA107" s="92">
        <v>7</v>
      </c>
      <c r="CB107" s="92">
        <v>20</v>
      </c>
      <c r="CC107" s="92">
        <v>16</v>
      </c>
      <c r="CD107" s="92">
        <v>23</v>
      </c>
      <c r="CE107" s="92">
        <v>8</v>
      </c>
      <c r="CF107" s="92">
        <v>23</v>
      </c>
      <c r="CG107" s="92">
        <v>26</v>
      </c>
      <c r="CH107" s="92">
        <v>49</v>
      </c>
      <c r="CI107" s="92">
        <v>24</v>
      </c>
      <c r="CJ107" s="92">
        <v>10</v>
      </c>
      <c r="CK107" s="92">
        <v>14</v>
      </c>
      <c r="CL107" s="92">
        <v>20</v>
      </c>
      <c r="CM107" s="92">
        <v>26</v>
      </c>
      <c r="CN107" s="92">
        <v>3</v>
      </c>
    </row>
    <row r="108" spans="1:92" x14ac:dyDescent="0.2">
      <c r="A108" s="92" t="s">
        <v>24</v>
      </c>
      <c r="B108" s="92" t="s">
        <v>22</v>
      </c>
      <c r="C108" s="92">
        <v>254</v>
      </c>
      <c r="D108" s="92">
        <v>11.445652173913043</v>
      </c>
      <c r="E108" s="92">
        <v>0</v>
      </c>
      <c r="F108" s="92">
        <v>1</v>
      </c>
      <c r="G108" s="92">
        <v>25</v>
      </c>
      <c r="H108" s="92">
        <v>7.2</v>
      </c>
      <c r="I108" s="92">
        <v>7</v>
      </c>
      <c r="J108" s="92">
        <v>1505</v>
      </c>
      <c r="K108" s="92">
        <v>33.81</v>
      </c>
      <c r="L108" s="92">
        <v>87</v>
      </c>
      <c r="M108" s="92">
        <v>91</v>
      </c>
      <c r="N108" s="92">
        <v>95</v>
      </c>
      <c r="O108" s="92">
        <v>57</v>
      </c>
      <c r="P108" s="92">
        <v>76</v>
      </c>
      <c r="Q108" s="92">
        <v>87</v>
      </c>
      <c r="R108" s="92">
        <v>119</v>
      </c>
      <c r="S108" s="92">
        <v>77</v>
      </c>
      <c r="T108" s="92">
        <v>106</v>
      </c>
      <c r="U108" s="92">
        <v>115</v>
      </c>
      <c r="V108" s="92">
        <v>176</v>
      </c>
      <c r="W108" s="92">
        <v>115</v>
      </c>
      <c r="X108" s="92">
        <v>61</v>
      </c>
      <c r="Y108" s="92">
        <v>66</v>
      </c>
      <c r="Z108" s="92">
        <v>122</v>
      </c>
      <c r="AA108" s="92">
        <v>54</v>
      </c>
      <c r="AB108" s="92">
        <v>15</v>
      </c>
      <c r="AC108" s="92">
        <v>26</v>
      </c>
      <c r="AD108" s="92">
        <v>30</v>
      </c>
      <c r="AE108" s="92">
        <v>16</v>
      </c>
      <c r="AF108" s="92">
        <v>19</v>
      </c>
      <c r="AG108" s="92">
        <v>19</v>
      </c>
      <c r="AH108" s="92">
        <v>32</v>
      </c>
      <c r="AI108" s="92">
        <v>21</v>
      </c>
      <c r="AJ108" s="92">
        <v>18</v>
      </c>
      <c r="AK108" s="92">
        <v>29</v>
      </c>
      <c r="AL108" s="92">
        <v>30</v>
      </c>
      <c r="AM108" s="92">
        <v>18</v>
      </c>
      <c r="AN108" s="92">
        <v>12</v>
      </c>
      <c r="AO108" s="92">
        <v>12</v>
      </c>
      <c r="AP108" s="92">
        <v>24</v>
      </c>
      <c r="AQ108" s="92">
        <v>9</v>
      </c>
      <c r="AR108" s="92">
        <v>21</v>
      </c>
      <c r="AS108" s="92">
        <v>20</v>
      </c>
      <c r="AT108" s="92">
        <v>24</v>
      </c>
      <c r="AU108" s="92">
        <v>11</v>
      </c>
      <c r="AV108" s="92">
        <v>9</v>
      </c>
      <c r="AW108" s="92">
        <v>19</v>
      </c>
      <c r="AX108" s="92">
        <v>30</v>
      </c>
      <c r="AY108" s="92">
        <v>29</v>
      </c>
      <c r="AZ108" s="92">
        <v>25</v>
      </c>
      <c r="BA108" s="92">
        <v>24</v>
      </c>
      <c r="BB108" s="92">
        <v>41</v>
      </c>
      <c r="BC108" s="92">
        <v>29</v>
      </c>
      <c r="BD108" s="92">
        <v>13</v>
      </c>
      <c r="BE108" s="92">
        <v>15</v>
      </c>
      <c r="BF108" s="92">
        <v>29</v>
      </c>
      <c r="BG108" s="92">
        <v>20</v>
      </c>
      <c r="BH108" s="92">
        <v>31</v>
      </c>
      <c r="BI108" s="92">
        <v>24</v>
      </c>
      <c r="BJ108" s="92">
        <v>28</v>
      </c>
      <c r="BK108" s="92">
        <v>23</v>
      </c>
      <c r="BL108" s="92">
        <v>28</v>
      </c>
      <c r="BM108" s="92">
        <v>34</v>
      </c>
      <c r="BN108" s="92">
        <v>34</v>
      </c>
      <c r="BO108" s="92">
        <v>19</v>
      </c>
      <c r="BP108" s="92">
        <v>40</v>
      </c>
      <c r="BQ108" s="92">
        <v>36</v>
      </c>
      <c r="BR108" s="92">
        <v>56</v>
      </c>
      <c r="BS108" s="92">
        <v>44</v>
      </c>
      <c r="BT108" s="92">
        <v>26</v>
      </c>
      <c r="BU108" s="92">
        <v>25</v>
      </c>
      <c r="BV108" s="92">
        <v>49</v>
      </c>
      <c r="BW108" s="92">
        <v>15</v>
      </c>
      <c r="BX108" s="92">
        <v>20</v>
      </c>
      <c r="BY108" s="92">
        <v>21</v>
      </c>
      <c r="BZ108" s="92">
        <v>13</v>
      </c>
      <c r="CA108" s="92">
        <v>7</v>
      </c>
      <c r="CB108" s="92">
        <v>20</v>
      </c>
      <c r="CC108" s="92">
        <v>16</v>
      </c>
      <c r="CD108" s="92">
        <v>23</v>
      </c>
      <c r="CE108" s="92">
        <v>8</v>
      </c>
      <c r="CF108" s="92">
        <v>23</v>
      </c>
      <c r="CG108" s="92">
        <v>26</v>
      </c>
      <c r="CH108" s="92">
        <v>49</v>
      </c>
      <c r="CI108" s="92">
        <v>24</v>
      </c>
      <c r="CJ108" s="92">
        <v>10</v>
      </c>
      <c r="CK108" s="92">
        <v>14</v>
      </c>
      <c r="CL108" s="92">
        <v>20</v>
      </c>
      <c r="CM108" s="92">
        <v>26</v>
      </c>
      <c r="CN108" s="92">
        <v>4</v>
      </c>
    </row>
    <row r="109" spans="1:92" x14ac:dyDescent="0.2">
      <c r="A109" s="92" t="s">
        <v>24</v>
      </c>
      <c r="B109" s="92" t="s">
        <v>22</v>
      </c>
      <c r="C109" s="92">
        <v>265</v>
      </c>
      <c r="D109" s="92">
        <v>6.1953191489361696</v>
      </c>
      <c r="E109" s="92">
        <v>0</v>
      </c>
      <c r="F109" s="92">
        <v>1</v>
      </c>
      <c r="G109" s="92">
        <v>25</v>
      </c>
      <c r="H109" s="92">
        <v>7.2</v>
      </c>
      <c r="I109" s="92">
        <v>7</v>
      </c>
      <c r="J109" s="92">
        <v>1505</v>
      </c>
      <c r="K109" s="92">
        <v>33.81</v>
      </c>
      <c r="L109" s="92">
        <v>87</v>
      </c>
      <c r="M109" s="92">
        <v>91</v>
      </c>
      <c r="N109" s="92">
        <v>95</v>
      </c>
      <c r="O109" s="92">
        <v>57</v>
      </c>
      <c r="P109" s="92">
        <v>76</v>
      </c>
      <c r="Q109" s="92">
        <v>87</v>
      </c>
      <c r="R109" s="92">
        <v>119</v>
      </c>
      <c r="S109" s="92">
        <v>77</v>
      </c>
      <c r="T109" s="92">
        <v>106</v>
      </c>
      <c r="U109" s="92">
        <v>115</v>
      </c>
      <c r="V109" s="92">
        <v>176</v>
      </c>
      <c r="W109" s="92">
        <v>115</v>
      </c>
      <c r="X109" s="92">
        <v>61</v>
      </c>
      <c r="Y109" s="92">
        <v>66</v>
      </c>
      <c r="Z109" s="92">
        <v>122</v>
      </c>
      <c r="AA109" s="92">
        <v>54</v>
      </c>
      <c r="AB109" s="92">
        <v>15</v>
      </c>
      <c r="AC109" s="92">
        <v>26</v>
      </c>
      <c r="AD109" s="92">
        <v>30</v>
      </c>
      <c r="AE109" s="92">
        <v>16</v>
      </c>
      <c r="AF109" s="92">
        <v>19</v>
      </c>
      <c r="AG109" s="92">
        <v>19</v>
      </c>
      <c r="AH109" s="92">
        <v>32</v>
      </c>
      <c r="AI109" s="92">
        <v>21</v>
      </c>
      <c r="AJ109" s="92">
        <v>18</v>
      </c>
      <c r="AK109" s="92">
        <v>29</v>
      </c>
      <c r="AL109" s="92">
        <v>30</v>
      </c>
      <c r="AM109" s="92">
        <v>18</v>
      </c>
      <c r="AN109" s="92">
        <v>12</v>
      </c>
      <c r="AO109" s="92">
        <v>12</v>
      </c>
      <c r="AP109" s="92">
        <v>24</v>
      </c>
      <c r="AQ109" s="92">
        <v>9</v>
      </c>
      <c r="AR109" s="92">
        <v>21</v>
      </c>
      <c r="AS109" s="92">
        <v>20</v>
      </c>
      <c r="AT109" s="92">
        <v>24</v>
      </c>
      <c r="AU109" s="92">
        <v>11</v>
      </c>
      <c r="AV109" s="92">
        <v>9</v>
      </c>
      <c r="AW109" s="92">
        <v>19</v>
      </c>
      <c r="AX109" s="92">
        <v>30</v>
      </c>
      <c r="AY109" s="92">
        <v>29</v>
      </c>
      <c r="AZ109" s="92">
        <v>25</v>
      </c>
      <c r="BA109" s="92">
        <v>24</v>
      </c>
      <c r="BB109" s="92">
        <v>41</v>
      </c>
      <c r="BC109" s="92">
        <v>29</v>
      </c>
      <c r="BD109" s="92">
        <v>13</v>
      </c>
      <c r="BE109" s="92">
        <v>15</v>
      </c>
      <c r="BF109" s="92">
        <v>29</v>
      </c>
      <c r="BG109" s="92">
        <v>20</v>
      </c>
      <c r="BH109" s="92">
        <v>31</v>
      </c>
      <c r="BI109" s="92">
        <v>24</v>
      </c>
      <c r="BJ109" s="92">
        <v>28</v>
      </c>
      <c r="BK109" s="92">
        <v>23</v>
      </c>
      <c r="BL109" s="92">
        <v>28</v>
      </c>
      <c r="BM109" s="92">
        <v>34</v>
      </c>
      <c r="BN109" s="92">
        <v>34</v>
      </c>
      <c r="BO109" s="92">
        <v>19</v>
      </c>
      <c r="BP109" s="92">
        <v>40</v>
      </c>
      <c r="BQ109" s="92">
        <v>36</v>
      </c>
      <c r="BR109" s="92">
        <v>56</v>
      </c>
      <c r="BS109" s="92">
        <v>44</v>
      </c>
      <c r="BT109" s="92">
        <v>26</v>
      </c>
      <c r="BU109" s="92">
        <v>25</v>
      </c>
      <c r="BV109" s="92">
        <v>49</v>
      </c>
      <c r="BW109" s="92">
        <v>15</v>
      </c>
      <c r="BX109" s="92">
        <v>20</v>
      </c>
      <c r="BY109" s="92">
        <v>21</v>
      </c>
      <c r="BZ109" s="92">
        <v>13</v>
      </c>
      <c r="CA109" s="92">
        <v>7</v>
      </c>
      <c r="CB109" s="92">
        <v>20</v>
      </c>
      <c r="CC109" s="92">
        <v>16</v>
      </c>
      <c r="CD109" s="92">
        <v>23</v>
      </c>
      <c r="CE109" s="92">
        <v>8</v>
      </c>
      <c r="CF109" s="92">
        <v>23</v>
      </c>
      <c r="CG109" s="92">
        <v>26</v>
      </c>
      <c r="CH109" s="92">
        <v>49</v>
      </c>
      <c r="CI109" s="92">
        <v>24</v>
      </c>
      <c r="CJ109" s="92">
        <v>10</v>
      </c>
      <c r="CK109" s="92">
        <v>14</v>
      </c>
      <c r="CL109" s="92">
        <v>20</v>
      </c>
      <c r="CM109" s="92">
        <v>26</v>
      </c>
      <c r="CN109" s="92">
        <v>2</v>
      </c>
    </row>
    <row r="110" spans="1:92" x14ac:dyDescent="0.2">
      <c r="A110" s="92" t="s">
        <v>24</v>
      </c>
      <c r="B110" s="92" t="s">
        <v>22</v>
      </c>
      <c r="C110" s="92">
        <v>265</v>
      </c>
      <c r="D110" s="92">
        <v>8.3229787234042565</v>
      </c>
      <c r="E110" s="92">
        <v>0</v>
      </c>
      <c r="F110" s="92">
        <v>1</v>
      </c>
      <c r="G110" s="92">
        <v>25</v>
      </c>
      <c r="H110" s="92">
        <v>7.2</v>
      </c>
      <c r="I110" s="92">
        <v>7</v>
      </c>
      <c r="J110" s="92">
        <v>1505</v>
      </c>
      <c r="K110" s="92">
        <v>33.81</v>
      </c>
      <c r="L110" s="92">
        <v>87</v>
      </c>
      <c r="M110" s="92">
        <v>91</v>
      </c>
      <c r="N110" s="92">
        <v>95</v>
      </c>
      <c r="O110" s="92">
        <v>57</v>
      </c>
      <c r="P110" s="92">
        <v>76</v>
      </c>
      <c r="Q110" s="92">
        <v>87</v>
      </c>
      <c r="R110" s="92">
        <v>119</v>
      </c>
      <c r="S110" s="92">
        <v>77</v>
      </c>
      <c r="T110" s="92">
        <v>106</v>
      </c>
      <c r="U110" s="92">
        <v>115</v>
      </c>
      <c r="V110" s="92">
        <v>176</v>
      </c>
      <c r="W110" s="92">
        <v>115</v>
      </c>
      <c r="X110" s="92">
        <v>61</v>
      </c>
      <c r="Y110" s="92">
        <v>66</v>
      </c>
      <c r="Z110" s="92">
        <v>122</v>
      </c>
      <c r="AA110" s="92">
        <v>54</v>
      </c>
      <c r="AB110" s="92">
        <v>15</v>
      </c>
      <c r="AC110" s="92">
        <v>26</v>
      </c>
      <c r="AD110" s="92">
        <v>30</v>
      </c>
      <c r="AE110" s="92">
        <v>16</v>
      </c>
      <c r="AF110" s="92">
        <v>19</v>
      </c>
      <c r="AG110" s="92">
        <v>19</v>
      </c>
      <c r="AH110" s="92">
        <v>32</v>
      </c>
      <c r="AI110" s="92">
        <v>21</v>
      </c>
      <c r="AJ110" s="92">
        <v>18</v>
      </c>
      <c r="AK110" s="92">
        <v>29</v>
      </c>
      <c r="AL110" s="92">
        <v>30</v>
      </c>
      <c r="AM110" s="92">
        <v>18</v>
      </c>
      <c r="AN110" s="92">
        <v>12</v>
      </c>
      <c r="AO110" s="92">
        <v>12</v>
      </c>
      <c r="AP110" s="92">
        <v>24</v>
      </c>
      <c r="AQ110" s="92">
        <v>9</v>
      </c>
      <c r="AR110" s="92">
        <v>21</v>
      </c>
      <c r="AS110" s="92">
        <v>20</v>
      </c>
      <c r="AT110" s="92">
        <v>24</v>
      </c>
      <c r="AU110" s="92">
        <v>11</v>
      </c>
      <c r="AV110" s="92">
        <v>9</v>
      </c>
      <c r="AW110" s="92">
        <v>19</v>
      </c>
      <c r="AX110" s="92">
        <v>30</v>
      </c>
      <c r="AY110" s="92">
        <v>29</v>
      </c>
      <c r="AZ110" s="92">
        <v>25</v>
      </c>
      <c r="BA110" s="92">
        <v>24</v>
      </c>
      <c r="BB110" s="92">
        <v>41</v>
      </c>
      <c r="BC110" s="92">
        <v>29</v>
      </c>
      <c r="BD110" s="92">
        <v>13</v>
      </c>
      <c r="BE110" s="92">
        <v>15</v>
      </c>
      <c r="BF110" s="92">
        <v>29</v>
      </c>
      <c r="BG110" s="92">
        <v>20</v>
      </c>
      <c r="BH110" s="92">
        <v>31</v>
      </c>
      <c r="BI110" s="92">
        <v>24</v>
      </c>
      <c r="BJ110" s="92">
        <v>28</v>
      </c>
      <c r="BK110" s="92">
        <v>23</v>
      </c>
      <c r="BL110" s="92">
        <v>28</v>
      </c>
      <c r="BM110" s="92">
        <v>34</v>
      </c>
      <c r="BN110" s="92">
        <v>34</v>
      </c>
      <c r="BO110" s="92">
        <v>19</v>
      </c>
      <c r="BP110" s="92">
        <v>40</v>
      </c>
      <c r="BQ110" s="92">
        <v>36</v>
      </c>
      <c r="BR110" s="92">
        <v>56</v>
      </c>
      <c r="BS110" s="92">
        <v>44</v>
      </c>
      <c r="BT110" s="92">
        <v>26</v>
      </c>
      <c r="BU110" s="92">
        <v>25</v>
      </c>
      <c r="BV110" s="92">
        <v>49</v>
      </c>
      <c r="BW110" s="92">
        <v>15</v>
      </c>
      <c r="BX110" s="92">
        <v>20</v>
      </c>
      <c r="BY110" s="92">
        <v>21</v>
      </c>
      <c r="BZ110" s="92">
        <v>13</v>
      </c>
      <c r="CA110" s="92">
        <v>7</v>
      </c>
      <c r="CB110" s="92">
        <v>20</v>
      </c>
      <c r="CC110" s="92">
        <v>16</v>
      </c>
      <c r="CD110" s="92">
        <v>23</v>
      </c>
      <c r="CE110" s="92">
        <v>8</v>
      </c>
      <c r="CF110" s="92">
        <v>23</v>
      </c>
      <c r="CG110" s="92">
        <v>26</v>
      </c>
      <c r="CH110" s="92">
        <v>49</v>
      </c>
      <c r="CI110" s="92">
        <v>24</v>
      </c>
      <c r="CJ110" s="92">
        <v>10</v>
      </c>
      <c r="CK110" s="92">
        <v>14</v>
      </c>
      <c r="CL110" s="92">
        <v>20</v>
      </c>
      <c r="CM110" s="92">
        <v>26</v>
      </c>
      <c r="CN110" s="92">
        <v>3</v>
      </c>
    </row>
    <row r="111" spans="1:92" x14ac:dyDescent="0.2">
      <c r="A111" s="92" t="s">
        <v>24</v>
      </c>
      <c r="B111" s="92" t="s">
        <v>22</v>
      </c>
      <c r="C111" s="92">
        <v>265</v>
      </c>
      <c r="D111" s="92">
        <v>10.45063829787234</v>
      </c>
      <c r="E111" s="92">
        <v>0</v>
      </c>
      <c r="F111" s="92">
        <v>1</v>
      </c>
      <c r="G111" s="92">
        <v>25</v>
      </c>
      <c r="H111" s="92">
        <v>7.2</v>
      </c>
      <c r="I111" s="92">
        <v>7</v>
      </c>
      <c r="J111" s="92">
        <v>1505</v>
      </c>
      <c r="K111" s="92">
        <v>33.81</v>
      </c>
      <c r="L111" s="92">
        <v>87</v>
      </c>
      <c r="M111" s="92">
        <v>91</v>
      </c>
      <c r="N111" s="92">
        <v>95</v>
      </c>
      <c r="O111" s="92">
        <v>57</v>
      </c>
      <c r="P111" s="92">
        <v>76</v>
      </c>
      <c r="Q111" s="92">
        <v>87</v>
      </c>
      <c r="R111" s="92">
        <v>119</v>
      </c>
      <c r="S111" s="92">
        <v>77</v>
      </c>
      <c r="T111" s="92">
        <v>106</v>
      </c>
      <c r="U111" s="92">
        <v>115</v>
      </c>
      <c r="V111" s="92">
        <v>176</v>
      </c>
      <c r="W111" s="92">
        <v>115</v>
      </c>
      <c r="X111" s="92">
        <v>61</v>
      </c>
      <c r="Y111" s="92">
        <v>66</v>
      </c>
      <c r="Z111" s="92">
        <v>122</v>
      </c>
      <c r="AA111" s="92">
        <v>54</v>
      </c>
      <c r="AB111" s="92">
        <v>15</v>
      </c>
      <c r="AC111" s="92">
        <v>26</v>
      </c>
      <c r="AD111" s="92">
        <v>30</v>
      </c>
      <c r="AE111" s="92">
        <v>16</v>
      </c>
      <c r="AF111" s="92">
        <v>19</v>
      </c>
      <c r="AG111" s="92">
        <v>19</v>
      </c>
      <c r="AH111" s="92">
        <v>32</v>
      </c>
      <c r="AI111" s="92">
        <v>21</v>
      </c>
      <c r="AJ111" s="92">
        <v>18</v>
      </c>
      <c r="AK111" s="92">
        <v>29</v>
      </c>
      <c r="AL111" s="92">
        <v>30</v>
      </c>
      <c r="AM111" s="92">
        <v>18</v>
      </c>
      <c r="AN111" s="92">
        <v>12</v>
      </c>
      <c r="AO111" s="92">
        <v>12</v>
      </c>
      <c r="AP111" s="92">
        <v>24</v>
      </c>
      <c r="AQ111" s="92">
        <v>9</v>
      </c>
      <c r="AR111" s="92">
        <v>21</v>
      </c>
      <c r="AS111" s="92">
        <v>20</v>
      </c>
      <c r="AT111" s="92">
        <v>24</v>
      </c>
      <c r="AU111" s="92">
        <v>11</v>
      </c>
      <c r="AV111" s="92">
        <v>9</v>
      </c>
      <c r="AW111" s="92">
        <v>19</v>
      </c>
      <c r="AX111" s="92">
        <v>30</v>
      </c>
      <c r="AY111" s="92">
        <v>29</v>
      </c>
      <c r="AZ111" s="92">
        <v>25</v>
      </c>
      <c r="BA111" s="92">
        <v>24</v>
      </c>
      <c r="BB111" s="92">
        <v>41</v>
      </c>
      <c r="BC111" s="92">
        <v>29</v>
      </c>
      <c r="BD111" s="92">
        <v>13</v>
      </c>
      <c r="BE111" s="92">
        <v>15</v>
      </c>
      <c r="BF111" s="92">
        <v>29</v>
      </c>
      <c r="BG111" s="92">
        <v>20</v>
      </c>
      <c r="BH111" s="92">
        <v>31</v>
      </c>
      <c r="BI111" s="92">
        <v>24</v>
      </c>
      <c r="BJ111" s="92">
        <v>28</v>
      </c>
      <c r="BK111" s="92">
        <v>23</v>
      </c>
      <c r="BL111" s="92">
        <v>28</v>
      </c>
      <c r="BM111" s="92">
        <v>34</v>
      </c>
      <c r="BN111" s="92">
        <v>34</v>
      </c>
      <c r="BO111" s="92">
        <v>19</v>
      </c>
      <c r="BP111" s="92">
        <v>40</v>
      </c>
      <c r="BQ111" s="92">
        <v>36</v>
      </c>
      <c r="BR111" s="92">
        <v>56</v>
      </c>
      <c r="BS111" s="92">
        <v>44</v>
      </c>
      <c r="BT111" s="92">
        <v>26</v>
      </c>
      <c r="BU111" s="92">
        <v>25</v>
      </c>
      <c r="BV111" s="92">
        <v>49</v>
      </c>
      <c r="BW111" s="92">
        <v>15</v>
      </c>
      <c r="BX111" s="92">
        <v>20</v>
      </c>
      <c r="BY111" s="92">
        <v>21</v>
      </c>
      <c r="BZ111" s="92">
        <v>13</v>
      </c>
      <c r="CA111" s="92">
        <v>7</v>
      </c>
      <c r="CB111" s="92">
        <v>20</v>
      </c>
      <c r="CC111" s="92">
        <v>16</v>
      </c>
      <c r="CD111" s="92">
        <v>23</v>
      </c>
      <c r="CE111" s="92">
        <v>8</v>
      </c>
      <c r="CF111" s="92">
        <v>23</v>
      </c>
      <c r="CG111" s="92">
        <v>26</v>
      </c>
      <c r="CH111" s="92">
        <v>49</v>
      </c>
      <c r="CI111" s="92">
        <v>24</v>
      </c>
      <c r="CJ111" s="92">
        <v>10</v>
      </c>
      <c r="CK111" s="92">
        <v>14</v>
      </c>
      <c r="CL111" s="92">
        <v>20</v>
      </c>
      <c r="CM111" s="92">
        <v>26</v>
      </c>
      <c r="CN111" s="92">
        <v>4</v>
      </c>
    </row>
    <row r="112" spans="1:92" x14ac:dyDescent="0.2">
      <c r="A112" s="92" t="s">
        <v>24</v>
      </c>
      <c r="B112" s="92" t="s">
        <v>22</v>
      </c>
      <c r="C112" s="92">
        <v>275</v>
      </c>
      <c r="D112" s="92">
        <v>6.9982051282051279</v>
      </c>
      <c r="E112" s="92">
        <v>0</v>
      </c>
      <c r="F112" s="92">
        <v>1</v>
      </c>
      <c r="G112" s="92">
        <v>25</v>
      </c>
      <c r="H112" s="92">
        <v>7.2</v>
      </c>
      <c r="I112" s="92">
        <v>7</v>
      </c>
      <c r="J112" s="92">
        <v>1505</v>
      </c>
      <c r="K112" s="92">
        <v>33.81</v>
      </c>
      <c r="L112" s="92">
        <v>87</v>
      </c>
      <c r="M112" s="92">
        <v>91</v>
      </c>
      <c r="N112" s="92">
        <v>95</v>
      </c>
      <c r="O112" s="92">
        <v>57</v>
      </c>
      <c r="P112" s="92">
        <v>76</v>
      </c>
      <c r="Q112" s="92">
        <v>87</v>
      </c>
      <c r="R112" s="92">
        <v>119</v>
      </c>
      <c r="S112" s="92">
        <v>77</v>
      </c>
      <c r="T112" s="92">
        <v>106</v>
      </c>
      <c r="U112" s="92">
        <v>115</v>
      </c>
      <c r="V112" s="92">
        <v>176</v>
      </c>
      <c r="W112" s="92">
        <v>115</v>
      </c>
      <c r="X112" s="92">
        <v>61</v>
      </c>
      <c r="Y112" s="92">
        <v>66</v>
      </c>
      <c r="Z112" s="92">
        <v>122</v>
      </c>
      <c r="AA112" s="92">
        <v>54</v>
      </c>
      <c r="AB112" s="92">
        <v>15</v>
      </c>
      <c r="AC112" s="92">
        <v>26</v>
      </c>
      <c r="AD112" s="92">
        <v>30</v>
      </c>
      <c r="AE112" s="92">
        <v>16</v>
      </c>
      <c r="AF112" s="92">
        <v>19</v>
      </c>
      <c r="AG112" s="92">
        <v>19</v>
      </c>
      <c r="AH112" s="92">
        <v>32</v>
      </c>
      <c r="AI112" s="92">
        <v>21</v>
      </c>
      <c r="AJ112" s="92">
        <v>18</v>
      </c>
      <c r="AK112" s="92">
        <v>29</v>
      </c>
      <c r="AL112" s="92">
        <v>30</v>
      </c>
      <c r="AM112" s="92">
        <v>18</v>
      </c>
      <c r="AN112" s="92">
        <v>12</v>
      </c>
      <c r="AO112" s="92">
        <v>12</v>
      </c>
      <c r="AP112" s="92">
        <v>24</v>
      </c>
      <c r="AQ112" s="92">
        <v>9</v>
      </c>
      <c r="AR112" s="92">
        <v>21</v>
      </c>
      <c r="AS112" s="92">
        <v>20</v>
      </c>
      <c r="AT112" s="92">
        <v>24</v>
      </c>
      <c r="AU112" s="92">
        <v>11</v>
      </c>
      <c r="AV112" s="92">
        <v>9</v>
      </c>
      <c r="AW112" s="92">
        <v>19</v>
      </c>
      <c r="AX112" s="92">
        <v>30</v>
      </c>
      <c r="AY112" s="92">
        <v>29</v>
      </c>
      <c r="AZ112" s="92">
        <v>25</v>
      </c>
      <c r="BA112" s="92">
        <v>24</v>
      </c>
      <c r="BB112" s="92">
        <v>41</v>
      </c>
      <c r="BC112" s="92">
        <v>29</v>
      </c>
      <c r="BD112" s="92">
        <v>13</v>
      </c>
      <c r="BE112" s="92">
        <v>15</v>
      </c>
      <c r="BF112" s="92">
        <v>29</v>
      </c>
      <c r="BG112" s="92">
        <v>20</v>
      </c>
      <c r="BH112" s="92">
        <v>31</v>
      </c>
      <c r="BI112" s="92">
        <v>24</v>
      </c>
      <c r="BJ112" s="92">
        <v>28</v>
      </c>
      <c r="BK112" s="92">
        <v>23</v>
      </c>
      <c r="BL112" s="92">
        <v>28</v>
      </c>
      <c r="BM112" s="92">
        <v>34</v>
      </c>
      <c r="BN112" s="92">
        <v>34</v>
      </c>
      <c r="BO112" s="92">
        <v>19</v>
      </c>
      <c r="BP112" s="92">
        <v>40</v>
      </c>
      <c r="BQ112" s="92">
        <v>36</v>
      </c>
      <c r="BR112" s="92">
        <v>56</v>
      </c>
      <c r="BS112" s="92">
        <v>44</v>
      </c>
      <c r="BT112" s="92">
        <v>26</v>
      </c>
      <c r="BU112" s="92">
        <v>25</v>
      </c>
      <c r="BV112" s="92">
        <v>49</v>
      </c>
      <c r="BW112" s="92">
        <v>15</v>
      </c>
      <c r="BX112" s="92">
        <v>20</v>
      </c>
      <c r="BY112" s="92">
        <v>21</v>
      </c>
      <c r="BZ112" s="92">
        <v>13</v>
      </c>
      <c r="CA112" s="92">
        <v>7</v>
      </c>
      <c r="CB112" s="92">
        <v>20</v>
      </c>
      <c r="CC112" s="92">
        <v>16</v>
      </c>
      <c r="CD112" s="92">
        <v>23</v>
      </c>
      <c r="CE112" s="92">
        <v>8</v>
      </c>
      <c r="CF112" s="92">
        <v>23</v>
      </c>
      <c r="CG112" s="92">
        <v>26</v>
      </c>
      <c r="CH112" s="92">
        <v>49</v>
      </c>
      <c r="CI112" s="92">
        <v>24</v>
      </c>
      <c r="CJ112" s="92">
        <v>10</v>
      </c>
      <c r="CK112" s="92">
        <v>14</v>
      </c>
      <c r="CL112" s="92">
        <v>20</v>
      </c>
      <c r="CM112" s="92">
        <v>26</v>
      </c>
      <c r="CN112" s="92">
        <v>2</v>
      </c>
    </row>
    <row r="113" spans="1:92" x14ac:dyDescent="0.2">
      <c r="A113" s="92" t="s">
        <v>24</v>
      </c>
      <c r="B113" s="92" t="s">
        <v>22</v>
      </c>
      <c r="C113" s="92">
        <v>275</v>
      </c>
      <c r="D113" s="92">
        <v>9.5623076923076908</v>
      </c>
      <c r="E113" s="92">
        <v>0</v>
      </c>
      <c r="F113" s="92">
        <v>1</v>
      </c>
      <c r="G113" s="92">
        <v>25</v>
      </c>
      <c r="H113" s="92">
        <v>7.2</v>
      </c>
      <c r="I113" s="92">
        <v>7</v>
      </c>
      <c r="J113" s="92">
        <v>1505</v>
      </c>
      <c r="K113" s="92">
        <v>33.81</v>
      </c>
      <c r="L113" s="92">
        <v>87</v>
      </c>
      <c r="M113" s="92">
        <v>91</v>
      </c>
      <c r="N113" s="92">
        <v>95</v>
      </c>
      <c r="O113" s="92">
        <v>57</v>
      </c>
      <c r="P113" s="92">
        <v>76</v>
      </c>
      <c r="Q113" s="92">
        <v>87</v>
      </c>
      <c r="R113" s="92">
        <v>119</v>
      </c>
      <c r="S113" s="92">
        <v>77</v>
      </c>
      <c r="T113" s="92">
        <v>106</v>
      </c>
      <c r="U113" s="92">
        <v>115</v>
      </c>
      <c r="V113" s="92">
        <v>176</v>
      </c>
      <c r="W113" s="92">
        <v>115</v>
      </c>
      <c r="X113" s="92">
        <v>61</v>
      </c>
      <c r="Y113" s="92">
        <v>66</v>
      </c>
      <c r="Z113" s="92">
        <v>122</v>
      </c>
      <c r="AA113" s="92">
        <v>54</v>
      </c>
      <c r="AB113" s="92">
        <v>15</v>
      </c>
      <c r="AC113" s="92">
        <v>26</v>
      </c>
      <c r="AD113" s="92">
        <v>30</v>
      </c>
      <c r="AE113" s="92">
        <v>16</v>
      </c>
      <c r="AF113" s="92">
        <v>19</v>
      </c>
      <c r="AG113" s="92">
        <v>19</v>
      </c>
      <c r="AH113" s="92">
        <v>32</v>
      </c>
      <c r="AI113" s="92">
        <v>21</v>
      </c>
      <c r="AJ113" s="92">
        <v>18</v>
      </c>
      <c r="AK113" s="92">
        <v>29</v>
      </c>
      <c r="AL113" s="92">
        <v>30</v>
      </c>
      <c r="AM113" s="92">
        <v>18</v>
      </c>
      <c r="AN113" s="92">
        <v>12</v>
      </c>
      <c r="AO113" s="92">
        <v>12</v>
      </c>
      <c r="AP113" s="92">
        <v>24</v>
      </c>
      <c r="AQ113" s="92">
        <v>9</v>
      </c>
      <c r="AR113" s="92">
        <v>21</v>
      </c>
      <c r="AS113" s="92">
        <v>20</v>
      </c>
      <c r="AT113" s="92">
        <v>24</v>
      </c>
      <c r="AU113" s="92">
        <v>11</v>
      </c>
      <c r="AV113" s="92">
        <v>9</v>
      </c>
      <c r="AW113" s="92">
        <v>19</v>
      </c>
      <c r="AX113" s="92">
        <v>30</v>
      </c>
      <c r="AY113" s="92">
        <v>29</v>
      </c>
      <c r="AZ113" s="92">
        <v>25</v>
      </c>
      <c r="BA113" s="92">
        <v>24</v>
      </c>
      <c r="BB113" s="92">
        <v>41</v>
      </c>
      <c r="BC113" s="92">
        <v>29</v>
      </c>
      <c r="BD113" s="92">
        <v>13</v>
      </c>
      <c r="BE113" s="92">
        <v>15</v>
      </c>
      <c r="BF113" s="92">
        <v>29</v>
      </c>
      <c r="BG113" s="92">
        <v>20</v>
      </c>
      <c r="BH113" s="92">
        <v>31</v>
      </c>
      <c r="BI113" s="92">
        <v>24</v>
      </c>
      <c r="BJ113" s="92">
        <v>28</v>
      </c>
      <c r="BK113" s="92">
        <v>23</v>
      </c>
      <c r="BL113" s="92">
        <v>28</v>
      </c>
      <c r="BM113" s="92">
        <v>34</v>
      </c>
      <c r="BN113" s="92">
        <v>34</v>
      </c>
      <c r="BO113" s="92">
        <v>19</v>
      </c>
      <c r="BP113" s="92">
        <v>40</v>
      </c>
      <c r="BQ113" s="92">
        <v>36</v>
      </c>
      <c r="BR113" s="92">
        <v>56</v>
      </c>
      <c r="BS113" s="92">
        <v>44</v>
      </c>
      <c r="BT113" s="92">
        <v>26</v>
      </c>
      <c r="BU113" s="92">
        <v>25</v>
      </c>
      <c r="BV113" s="92">
        <v>49</v>
      </c>
      <c r="BW113" s="92">
        <v>15</v>
      </c>
      <c r="BX113" s="92">
        <v>20</v>
      </c>
      <c r="BY113" s="92">
        <v>21</v>
      </c>
      <c r="BZ113" s="92">
        <v>13</v>
      </c>
      <c r="CA113" s="92">
        <v>7</v>
      </c>
      <c r="CB113" s="92">
        <v>20</v>
      </c>
      <c r="CC113" s="92">
        <v>16</v>
      </c>
      <c r="CD113" s="92">
        <v>23</v>
      </c>
      <c r="CE113" s="92">
        <v>8</v>
      </c>
      <c r="CF113" s="92">
        <v>23</v>
      </c>
      <c r="CG113" s="92">
        <v>26</v>
      </c>
      <c r="CH113" s="92">
        <v>49</v>
      </c>
      <c r="CI113" s="92">
        <v>24</v>
      </c>
      <c r="CJ113" s="92">
        <v>10</v>
      </c>
      <c r="CK113" s="92">
        <v>14</v>
      </c>
      <c r="CL113" s="92">
        <v>20</v>
      </c>
      <c r="CM113" s="92">
        <v>26</v>
      </c>
      <c r="CN113" s="92">
        <v>3</v>
      </c>
    </row>
    <row r="114" spans="1:92" x14ac:dyDescent="0.2">
      <c r="A114" s="92" t="s">
        <v>24</v>
      </c>
      <c r="B114" s="92" t="s">
        <v>22</v>
      </c>
      <c r="C114" s="92">
        <v>275</v>
      </c>
      <c r="D114" s="92">
        <v>12.126410256410256</v>
      </c>
      <c r="E114" s="92">
        <v>0</v>
      </c>
      <c r="F114" s="92">
        <v>1</v>
      </c>
      <c r="G114" s="92">
        <v>25</v>
      </c>
      <c r="H114" s="92">
        <v>7.2</v>
      </c>
      <c r="I114" s="92">
        <v>7</v>
      </c>
      <c r="J114" s="92">
        <v>1505</v>
      </c>
      <c r="K114" s="92">
        <v>33.81</v>
      </c>
      <c r="L114" s="92">
        <v>87</v>
      </c>
      <c r="M114" s="92">
        <v>91</v>
      </c>
      <c r="N114" s="92">
        <v>95</v>
      </c>
      <c r="O114" s="92">
        <v>57</v>
      </c>
      <c r="P114" s="92">
        <v>76</v>
      </c>
      <c r="Q114" s="92">
        <v>87</v>
      </c>
      <c r="R114" s="92">
        <v>119</v>
      </c>
      <c r="S114" s="92">
        <v>77</v>
      </c>
      <c r="T114" s="92">
        <v>106</v>
      </c>
      <c r="U114" s="92">
        <v>115</v>
      </c>
      <c r="V114" s="92">
        <v>176</v>
      </c>
      <c r="W114" s="92">
        <v>115</v>
      </c>
      <c r="X114" s="92">
        <v>61</v>
      </c>
      <c r="Y114" s="92">
        <v>66</v>
      </c>
      <c r="Z114" s="92">
        <v>122</v>
      </c>
      <c r="AA114" s="92">
        <v>54</v>
      </c>
      <c r="AB114" s="92">
        <v>15</v>
      </c>
      <c r="AC114" s="92">
        <v>26</v>
      </c>
      <c r="AD114" s="92">
        <v>30</v>
      </c>
      <c r="AE114" s="92">
        <v>16</v>
      </c>
      <c r="AF114" s="92">
        <v>19</v>
      </c>
      <c r="AG114" s="92">
        <v>19</v>
      </c>
      <c r="AH114" s="92">
        <v>32</v>
      </c>
      <c r="AI114" s="92">
        <v>21</v>
      </c>
      <c r="AJ114" s="92">
        <v>18</v>
      </c>
      <c r="AK114" s="92">
        <v>29</v>
      </c>
      <c r="AL114" s="92">
        <v>30</v>
      </c>
      <c r="AM114" s="92">
        <v>18</v>
      </c>
      <c r="AN114" s="92">
        <v>12</v>
      </c>
      <c r="AO114" s="92">
        <v>12</v>
      </c>
      <c r="AP114" s="92">
        <v>24</v>
      </c>
      <c r="AQ114" s="92">
        <v>9</v>
      </c>
      <c r="AR114" s="92">
        <v>21</v>
      </c>
      <c r="AS114" s="92">
        <v>20</v>
      </c>
      <c r="AT114" s="92">
        <v>24</v>
      </c>
      <c r="AU114" s="92">
        <v>11</v>
      </c>
      <c r="AV114" s="92">
        <v>9</v>
      </c>
      <c r="AW114" s="92">
        <v>19</v>
      </c>
      <c r="AX114" s="92">
        <v>30</v>
      </c>
      <c r="AY114" s="92">
        <v>29</v>
      </c>
      <c r="AZ114" s="92">
        <v>25</v>
      </c>
      <c r="BA114" s="92">
        <v>24</v>
      </c>
      <c r="BB114" s="92">
        <v>41</v>
      </c>
      <c r="BC114" s="92">
        <v>29</v>
      </c>
      <c r="BD114" s="92">
        <v>13</v>
      </c>
      <c r="BE114" s="92">
        <v>15</v>
      </c>
      <c r="BF114" s="92">
        <v>29</v>
      </c>
      <c r="BG114" s="92">
        <v>20</v>
      </c>
      <c r="BH114" s="92">
        <v>31</v>
      </c>
      <c r="BI114" s="92">
        <v>24</v>
      </c>
      <c r="BJ114" s="92">
        <v>28</v>
      </c>
      <c r="BK114" s="92">
        <v>23</v>
      </c>
      <c r="BL114" s="92">
        <v>28</v>
      </c>
      <c r="BM114" s="92">
        <v>34</v>
      </c>
      <c r="BN114" s="92">
        <v>34</v>
      </c>
      <c r="BO114" s="92">
        <v>19</v>
      </c>
      <c r="BP114" s="92">
        <v>40</v>
      </c>
      <c r="BQ114" s="92">
        <v>36</v>
      </c>
      <c r="BR114" s="92">
        <v>56</v>
      </c>
      <c r="BS114" s="92">
        <v>44</v>
      </c>
      <c r="BT114" s="92">
        <v>26</v>
      </c>
      <c r="BU114" s="92">
        <v>25</v>
      </c>
      <c r="BV114" s="92">
        <v>49</v>
      </c>
      <c r="BW114" s="92">
        <v>15</v>
      </c>
      <c r="BX114" s="92">
        <v>20</v>
      </c>
      <c r="BY114" s="92">
        <v>21</v>
      </c>
      <c r="BZ114" s="92">
        <v>13</v>
      </c>
      <c r="CA114" s="92">
        <v>7</v>
      </c>
      <c r="CB114" s="92">
        <v>20</v>
      </c>
      <c r="CC114" s="92">
        <v>16</v>
      </c>
      <c r="CD114" s="92">
        <v>23</v>
      </c>
      <c r="CE114" s="92">
        <v>8</v>
      </c>
      <c r="CF114" s="92">
        <v>23</v>
      </c>
      <c r="CG114" s="92">
        <v>26</v>
      </c>
      <c r="CH114" s="92">
        <v>49</v>
      </c>
      <c r="CI114" s="92">
        <v>24</v>
      </c>
      <c r="CJ114" s="92">
        <v>10</v>
      </c>
      <c r="CK114" s="92">
        <v>14</v>
      </c>
      <c r="CL114" s="92">
        <v>20</v>
      </c>
      <c r="CM114" s="92">
        <v>26</v>
      </c>
      <c r="CN114" s="92">
        <v>4</v>
      </c>
    </row>
    <row r="115" spans="1:92" x14ac:dyDescent="0.2">
      <c r="A115" s="92" t="s">
        <v>24</v>
      </c>
      <c r="B115" s="92" t="s">
        <v>22</v>
      </c>
      <c r="C115" s="92">
        <v>285</v>
      </c>
      <c r="D115" s="92">
        <v>10.903333333333334</v>
      </c>
      <c r="E115" s="92">
        <v>0</v>
      </c>
      <c r="F115" s="92">
        <v>1</v>
      </c>
      <c r="G115" s="92">
        <v>25</v>
      </c>
      <c r="H115" s="92">
        <v>7.2</v>
      </c>
      <c r="I115" s="92">
        <v>7</v>
      </c>
      <c r="J115" s="92">
        <v>1505</v>
      </c>
      <c r="K115" s="92">
        <v>33.81</v>
      </c>
      <c r="L115" s="92">
        <v>87</v>
      </c>
      <c r="M115" s="92">
        <v>91</v>
      </c>
      <c r="N115" s="92">
        <v>95</v>
      </c>
      <c r="O115" s="92">
        <v>57</v>
      </c>
      <c r="P115" s="92">
        <v>76</v>
      </c>
      <c r="Q115" s="92">
        <v>87</v>
      </c>
      <c r="R115" s="92">
        <v>119</v>
      </c>
      <c r="S115" s="92">
        <v>77</v>
      </c>
      <c r="T115" s="92">
        <v>106</v>
      </c>
      <c r="U115" s="92">
        <v>115</v>
      </c>
      <c r="V115" s="92">
        <v>176</v>
      </c>
      <c r="W115" s="92">
        <v>115</v>
      </c>
      <c r="X115" s="92">
        <v>61</v>
      </c>
      <c r="Y115" s="92">
        <v>66</v>
      </c>
      <c r="Z115" s="92">
        <v>122</v>
      </c>
      <c r="AA115" s="92">
        <v>54</v>
      </c>
      <c r="AB115" s="92">
        <v>15</v>
      </c>
      <c r="AC115" s="92">
        <v>26</v>
      </c>
      <c r="AD115" s="92">
        <v>30</v>
      </c>
      <c r="AE115" s="92">
        <v>16</v>
      </c>
      <c r="AF115" s="92">
        <v>19</v>
      </c>
      <c r="AG115" s="92">
        <v>19</v>
      </c>
      <c r="AH115" s="92">
        <v>32</v>
      </c>
      <c r="AI115" s="92">
        <v>21</v>
      </c>
      <c r="AJ115" s="92">
        <v>18</v>
      </c>
      <c r="AK115" s="92">
        <v>29</v>
      </c>
      <c r="AL115" s="92">
        <v>30</v>
      </c>
      <c r="AM115" s="92">
        <v>18</v>
      </c>
      <c r="AN115" s="92">
        <v>12</v>
      </c>
      <c r="AO115" s="92">
        <v>12</v>
      </c>
      <c r="AP115" s="92">
        <v>24</v>
      </c>
      <c r="AQ115" s="92">
        <v>9</v>
      </c>
      <c r="AR115" s="92">
        <v>21</v>
      </c>
      <c r="AS115" s="92">
        <v>20</v>
      </c>
      <c r="AT115" s="92">
        <v>24</v>
      </c>
      <c r="AU115" s="92">
        <v>11</v>
      </c>
      <c r="AV115" s="92">
        <v>9</v>
      </c>
      <c r="AW115" s="92">
        <v>19</v>
      </c>
      <c r="AX115" s="92">
        <v>30</v>
      </c>
      <c r="AY115" s="92">
        <v>29</v>
      </c>
      <c r="AZ115" s="92">
        <v>25</v>
      </c>
      <c r="BA115" s="92">
        <v>24</v>
      </c>
      <c r="BB115" s="92">
        <v>41</v>
      </c>
      <c r="BC115" s="92">
        <v>29</v>
      </c>
      <c r="BD115" s="92">
        <v>13</v>
      </c>
      <c r="BE115" s="92">
        <v>15</v>
      </c>
      <c r="BF115" s="92">
        <v>29</v>
      </c>
      <c r="BG115" s="92">
        <v>20</v>
      </c>
      <c r="BH115" s="92">
        <v>31</v>
      </c>
      <c r="BI115" s="92">
        <v>24</v>
      </c>
      <c r="BJ115" s="92">
        <v>28</v>
      </c>
      <c r="BK115" s="92">
        <v>23</v>
      </c>
      <c r="BL115" s="92">
        <v>28</v>
      </c>
      <c r="BM115" s="92">
        <v>34</v>
      </c>
      <c r="BN115" s="92">
        <v>34</v>
      </c>
      <c r="BO115" s="92">
        <v>19</v>
      </c>
      <c r="BP115" s="92">
        <v>40</v>
      </c>
      <c r="BQ115" s="92">
        <v>36</v>
      </c>
      <c r="BR115" s="92">
        <v>56</v>
      </c>
      <c r="BS115" s="92">
        <v>44</v>
      </c>
      <c r="BT115" s="92">
        <v>26</v>
      </c>
      <c r="BU115" s="92">
        <v>25</v>
      </c>
      <c r="BV115" s="92">
        <v>49</v>
      </c>
      <c r="BW115" s="92">
        <v>15</v>
      </c>
      <c r="BX115" s="92">
        <v>20</v>
      </c>
      <c r="BY115" s="92">
        <v>21</v>
      </c>
      <c r="BZ115" s="92">
        <v>13</v>
      </c>
      <c r="CA115" s="92">
        <v>7</v>
      </c>
      <c r="CB115" s="92">
        <v>20</v>
      </c>
      <c r="CC115" s="92">
        <v>16</v>
      </c>
      <c r="CD115" s="92">
        <v>23</v>
      </c>
      <c r="CE115" s="92">
        <v>8</v>
      </c>
      <c r="CF115" s="92">
        <v>23</v>
      </c>
      <c r="CG115" s="92">
        <v>26</v>
      </c>
      <c r="CH115" s="92">
        <v>49</v>
      </c>
      <c r="CI115" s="92">
        <v>24</v>
      </c>
      <c r="CJ115" s="92">
        <v>10</v>
      </c>
      <c r="CK115" s="92">
        <v>14</v>
      </c>
      <c r="CL115" s="92">
        <v>20</v>
      </c>
      <c r="CM115" s="92">
        <v>26</v>
      </c>
      <c r="CN115" s="92">
        <v>2</v>
      </c>
    </row>
    <row r="116" spans="1:92" x14ac:dyDescent="0.2">
      <c r="A116" s="92" t="s">
        <v>24</v>
      </c>
      <c r="B116" s="92" t="s">
        <v>22</v>
      </c>
      <c r="C116" s="92">
        <v>285</v>
      </c>
      <c r="D116" s="92">
        <v>15.07</v>
      </c>
      <c r="E116" s="92">
        <v>0</v>
      </c>
      <c r="F116" s="92">
        <v>1</v>
      </c>
      <c r="G116" s="92">
        <v>25</v>
      </c>
      <c r="H116" s="92">
        <v>7.2</v>
      </c>
      <c r="I116" s="92">
        <v>7</v>
      </c>
      <c r="J116" s="92">
        <v>1505</v>
      </c>
      <c r="K116" s="92">
        <v>33.81</v>
      </c>
      <c r="L116" s="92">
        <v>87</v>
      </c>
      <c r="M116" s="92">
        <v>91</v>
      </c>
      <c r="N116" s="92">
        <v>95</v>
      </c>
      <c r="O116" s="92">
        <v>57</v>
      </c>
      <c r="P116" s="92">
        <v>76</v>
      </c>
      <c r="Q116" s="92">
        <v>87</v>
      </c>
      <c r="R116" s="92">
        <v>119</v>
      </c>
      <c r="S116" s="92">
        <v>77</v>
      </c>
      <c r="T116" s="92">
        <v>106</v>
      </c>
      <c r="U116" s="92">
        <v>115</v>
      </c>
      <c r="V116" s="92">
        <v>176</v>
      </c>
      <c r="W116" s="92">
        <v>115</v>
      </c>
      <c r="X116" s="92">
        <v>61</v>
      </c>
      <c r="Y116" s="92">
        <v>66</v>
      </c>
      <c r="Z116" s="92">
        <v>122</v>
      </c>
      <c r="AA116" s="92">
        <v>54</v>
      </c>
      <c r="AB116" s="92">
        <v>15</v>
      </c>
      <c r="AC116" s="92">
        <v>26</v>
      </c>
      <c r="AD116" s="92">
        <v>30</v>
      </c>
      <c r="AE116" s="92">
        <v>16</v>
      </c>
      <c r="AF116" s="92">
        <v>19</v>
      </c>
      <c r="AG116" s="92">
        <v>19</v>
      </c>
      <c r="AH116" s="92">
        <v>32</v>
      </c>
      <c r="AI116" s="92">
        <v>21</v>
      </c>
      <c r="AJ116" s="92">
        <v>18</v>
      </c>
      <c r="AK116" s="92">
        <v>29</v>
      </c>
      <c r="AL116" s="92">
        <v>30</v>
      </c>
      <c r="AM116" s="92">
        <v>18</v>
      </c>
      <c r="AN116" s="92">
        <v>12</v>
      </c>
      <c r="AO116" s="92">
        <v>12</v>
      </c>
      <c r="AP116" s="92">
        <v>24</v>
      </c>
      <c r="AQ116" s="92">
        <v>9</v>
      </c>
      <c r="AR116" s="92">
        <v>21</v>
      </c>
      <c r="AS116" s="92">
        <v>20</v>
      </c>
      <c r="AT116" s="92">
        <v>24</v>
      </c>
      <c r="AU116" s="92">
        <v>11</v>
      </c>
      <c r="AV116" s="92">
        <v>9</v>
      </c>
      <c r="AW116" s="92">
        <v>19</v>
      </c>
      <c r="AX116" s="92">
        <v>30</v>
      </c>
      <c r="AY116" s="92">
        <v>29</v>
      </c>
      <c r="AZ116" s="92">
        <v>25</v>
      </c>
      <c r="BA116" s="92">
        <v>24</v>
      </c>
      <c r="BB116" s="92">
        <v>41</v>
      </c>
      <c r="BC116" s="92">
        <v>29</v>
      </c>
      <c r="BD116" s="92">
        <v>13</v>
      </c>
      <c r="BE116" s="92">
        <v>15</v>
      </c>
      <c r="BF116" s="92">
        <v>29</v>
      </c>
      <c r="BG116" s="92">
        <v>20</v>
      </c>
      <c r="BH116" s="92">
        <v>31</v>
      </c>
      <c r="BI116" s="92">
        <v>24</v>
      </c>
      <c r="BJ116" s="92">
        <v>28</v>
      </c>
      <c r="BK116" s="92">
        <v>23</v>
      </c>
      <c r="BL116" s="92">
        <v>28</v>
      </c>
      <c r="BM116" s="92">
        <v>34</v>
      </c>
      <c r="BN116" s="92">
        <v>34</v>
      </c>
      <c r="BO116" s="92">
        <v>19</v>
      </c>
      <c r="BP116" s="92">
        <v>40</v>
      </c>
      <c r="BQ116" s="92">
        <v>36</v>
      </c>
      <c r="BR116" s="92">
        <v>56</v>
      </c>
      <c r="BS116" s="92">
        <v>44</v>
      </c>
      <c r="BT116" s="92">
        <v>26</v>
      </c>
      <c r="BU116" s="92">
        <v>25</v>
      </c>
      <c r="BV116" s="92">
        <v>49</v>
      </c>
      <c r="BW116" s="92">
        <v>15</v>
      </c>
      <c r="BX116" s="92">
        <v>20</v>
      </c>
      <c r="BY116" s="92">
        <v>21</v>
      </c>
      <c r="BZ116" s="92">
        <v>13</v>
      </c>
      <c r="CA116" s="92">
        <v>7</v>
      </c>
      <c r="CB116" s="92">
        <v>20</v>
      </c>
      <c r="CC116" s="92">
        <v>16</v>
      </c>
      <c r="CD116" s="92">
        <v>23</v>
      </c>
      <c r="CE116" s="92">
        <v>8</v>
      </c>
      <c r="CF116" s="92">
        <v>23</v>
      </c>
      <c r="CG116" s="92">
        <v>26</v>
      </c>
      <c r="CH116" s="92">
        <v>49</v>
      </c>
      <c r="CI116" s="92">
        <v>24</v>
      </c>
      <c r="CJ116" s="92">
        <v>10</v>
      </c>
      <c r="CK116" s="92">
        <v>14</v>
      </c>
      <c r="CL116" s="92">
        <v>20</v>
      </c>
      <c r="CM116" s="92">
        <v>26</v>
      </c>
      <c r="CN116" s="92">
        <v>3</v>
      </c>
    </row>
    <row r="117" spans="1:92" x14ac:dyDescent="0.2">
      <c r="A117" s="92" t="s">
        <v>24</v>
      </c>
      <c r="B117" s="92" t="s">
        <v>22</v>
      </c>
      <c r="C117" s="92">
        <v>285</v>
      </c>
      <c r="D117" s="92">
        <v>19.236666666666668</v>
      </c>
      <c r="E117" s="92">
        <v>0</v>
      </c>
      <c r="F117" s="92">
        <v>1</v>
      </c>
      <c r="G117" s="92">
        <v>25</v>
      </c>
      <c r="H117" s="92">
        <v>7.2</v>
      </c>
      <c r="I117" s="92">
        <v>7</v>
      </c>
      <c r="J117" s="92">
        <v>1505</v>
      </c>
      <c r="K117" s="92">
        <v>33.81</v>
      </c>
      <c r="L117" s="92">
        <v>87</v>
      </c>
      <c r="M117" s="92">
        <v>91</v>
      </c>
      <c r="N117" s="92">
        <v>95</v>
      </c>
      <c r="O117" s="92">
        <v>57</v>
      </c>
      <c r="P117" s="92">
        <v>76</v>
      </c>
      <c r="Q117" s="92">
        <v>87</v>
      </c>
      <c r="R117" s="92">
        <v>119</v>
      </c>
      <c r="S117" s="92">
        <v>77</v>
      </c>
      <c r="T117" s="92">
        <v>106</v>
      </c>
      <c r="U117" s="92">
        <v>115</v>
      </c>
      <c r="V117" s="92">
        <v>176</v>
      </c>
      <c r="W117" s="92">
        <v>115</v>
      </c>
      <c r="X117" s="92">
        <v>61</v>
      </c>
      <c r="Y117" s="92">
        <v>66</v>
      </c>
      <c r="Z117" s="92">
        <v>122</v>
      </c>
      <c r="AA117" s="92">
        <v>54</v>
      </c>
      <c r="AB117" s="92">
        <v>15</v>
      </c>
      <c r="AC117" s="92">
        <v>26</v>
      </c>
      <c r="AD117" s="92">
        <v>30</v>
      </c>
      <c r="AE117" s="92">
        <v>16</v>
      </c>
      <c r="AF117" s="92">
        <v>19</v>
      </c>
      <c r="AG117" s="92">
        <v>19</v>
      </c>
      <c r="AH117" s="92">
        <v>32</v>
      </c>
      <c r="AI117" s="92">
        <v>21</v>
      </c>
      <c r="AJ117" s="92">
        <v>18</v>
      </c>
      <c r="AK117" s="92">
        <v>29</v>
      </c>
      <c r="AL117" s="92">
        <v>30</v>
      </c>
      <c r="AM117" s="92">
        <v>18</v>
      </c>
      <c r="AN117" s="92">
        <v>12</v>
      </c>
      <c r="AO117" s="92">
        <v>12</v>
      </c>
      <c r="AP117" s="92">
        <v>24</v>
      </c>
      <c r="AQ117" s="92">
        <v>9</v>
      </c>
      <c r="AR117" s="92">
        <v>21</v>
      </c>
      <c r="AS117" s="92">
        <v>20</v>
      </c>
      <c r="AT117" s="92">
        <v>24</v>
      </c>
      <c r="AU117" s="92">
        <v>11</v>
      </c>
      <c r="AV117" s="92">
        <v>9</v>
      </c>
      <c r="AW117" s="92">
        <v>19</v>
      </c>
      <c r="AX117" s="92">
        <v>30</v>
      </c>
      <c r="AY117" s="92">
        <v>29</v>
      </c>
      <c r="AZ117" s="92">
        <v>25</v>
      </c>
      <c r="BA117" s="92">
        <v>24</v>
      </c>
      <c r="BB117" s="92">
        <v>41</v>
      </c>
      <c r="BC117" s="92">
        <v>29</v>
      </c>
      <c r="BD117" s="92">
        <v>13</v>
      </c>
      <c r="BE117" s="92">
        <v>15</v>
      </c>
      <c r="BF117" s="92">
        <v>29</v>
      </c>
      <c r="BG117" s="92">
        <v>20</v>
      </c>
      <c r="BH117" s="92">
        <v>31</v>
      </c>
      <c r="BI117" s="92">
        <v>24</v>
      </c>
      <c r="BJ117" s="92">
        <v>28</v>
      </c>
      <c r="BK117" s="92">
        <v>23</v>
      </c>
      <c r="BL117" s="92">
        <v>28</v>
      </c>
      <c r="BM117" s="92">
        <v>34</v>
      </c>
      <c r="BN117" s="92">
        <v>34</v>
      </c>
      <c r="BO117" s="92">
        <v>19</v>
      </c>
      <c r="BP117" s="92">
        <v>40</v>
      </c>
      <c r="BQ117" s="92">
        <v>36</v>
      </c>
      <c r="BR117" s="92">
        <v>56</v>
      </c>
      <c r="BS117" s="92">
        <v>44</v>
      </c>
      <c r="BT117" s="92">
        <v>26</v>
      </c>
      <c r="BU117" s="92">
        <v>25</v>
      </c>
      <c r="BV117" s="92">
        <v>49</v>
      </c>
      <c r="BW117" s="92">
        <v>15</v>
      </c>
      <c r="BX117" s="92">
        <v>20</v>
      </c>
      <c r="BY117" s="92">
        <v>21</v>
      </c>
      <c r="BZ117" s="92">
        <v>13</v>
      </c>
      <c r="CA117" s="92">
        <v>7</v>
      </c>
      <c r="CB117" s="92">
        <v>20</v>
      </c>
      <c r="CC117" s="92">
        <v>16</v>
      </c>
      <c r="CD117" s="92">
        <v>23</v>
      </c>
      <c r="CE117" s="92">
        <v>8</v>
      </c>
      <c r="CF117" s="92">
        <v>23</v>
      </c>
      <c r="CG117" s="92">
        <v>26</v>
      </c>
      <c r="CH117" s="92">
        <v>49</v>
      </c>
      <c r="CI117" s="92">
        <v>24</v>
      </c>
      <c r="CJ117" s="92">
        <v>10</v>
      </c>
      <c r="CK117" s="92">
        <v>14</v>
      </c>
      <c r="CL117" s="92">
        <v>20</v>
      </c>
      <c r="CM117" s="92">
        <v>26</v>
      </c>
      <c r="CN117" s="92">
        <v>4</v>
      </c>
    </row>
    <row r="118" spans="1:92" x14ac:dyDescent="0.2">
      <c r="A118" s="92" t="s">
        <v>24</v>
      </c>
      <c r="B118" s="92" t="s">
        <v>22</v>
      </c>
      <c r="C118" s="92">
        <v>300</v>
      </c>
      <c r="D118" s="92">
        <v>41.201428571428572</v>
      </c>
      <c r="E118" s="92">
        <v>0</v>
      </c>
      <c r="F118" s="92">
        <v>1</v>
      </c>
      <c r="G118" s="92">
        <v>25</v>
      </c>
      <c r="H118" s="92">
        <v>7.2</v>
      </c>
      <c r="I118" s="92">
        <v>7</v>
      </c>
      <c r="J118" s="92">
        <v>1505</v>
      </c>
      <c r="K118" s="92">
        <v>33.81</v>
      </c>
      <c r="L118" s="92">
        <v>87</v>
      </c>
      <c r="M118" s="92">
        <v>91</v>
      </c>
      <c r="N118" s="92">
        <v>95</v>
      </c>
      <c r="O118" s="92">
        <v>57</v>
      </c>
      <c r="P118" s="92">
        <v>76</v>
      </c>
      <c r="Q118" s="92">
        <v>87</v>
      </c>
      <c r="R118" s="92">
        <v>119</v>
      </c>
      <c r="S118" s="92">
        <v>77</v>
      </c>
      <c r="T118" s="92">
        <v>106</v>
      </c>
      <c r="U118" s="92">
        <v>115</v>
      </c>
      <c r="V118" s="92">
        <v>176</v>
      </c>
      <c r="W118" s="92">
        <v>115</v>
      </c>
      <c r="X118" s="92">
        <v>61</v>
      </c>
      <c r="Y118" s="92">
        <v>66</v>
      </c>
      <c r="Z118" s="92">
        <v>122</v>
      </c>
      <c r="AA118" s="92">
        <v>54</v>
      </c>
      <c r="AB118" s="92">
        <v>15</v>
      </c>
      <c r="AC118" s="92">
        <v>26</v>
      </c>
      <c r="AD118" s="92">
        <v>30</v>
      </c>
      <c r="AE118" s="92">
        <v>16</v>
      </c>
      <c r="AF118" s="92">
        <v>19</v>
      </c>
      <c r="AG118" s="92">
        <v>19</v>
      </c>
      <c r="AH118" s="92">
        <v>32</v>
      </c>
      <c r="AI118" s="92">
        <v>21</v>
      </c>
      <c r="AJ118" s="92">
        <v>18</v>
      </c>
      <c r="AK118" s="92">
        <v>29</v>
      </c>
      <c r="AL118" s="92">
        <v>30</v>
      </c>
      <c r="AM118" s="92">
        <v>18</v>
      </c>
      <c r="AN118" s="92">
        <v>12</v>
      </c>
      <c r="AO118" s="92">
        <v>12</v>
      </c>
      <c r="AP118" s="92">
        <v>24</v>
      </c>
      <c r="AQ118" s="92">
        <v>9</v>
      </c>
      <c r="AR118" s="92">
        <v>21</v>
      </c>
      <c r="AS118" s="92">
        <v>20</v>
      </c>
      <c r="AT118" s="92">
        <v>24</v>
      </c>
      <c r="AU118" s="92">
        <v>11</v>
      </c>
      <c r="AV118" s="92">
        <v>9</v>
      </c>
      <c r="AW118" s="92">
        <v>19</v>
      </c>
      <c r="AX118" s="92">
        <v>30</v>
      </c>
      <c r="AY118" s="92">
        <v>29</v>
      </c>
      <c r="AZ118" s="92">
        <v>25</v>
      </c>
      <c r="BA118" s="92">
        <v>24</v>
      </c>
      <c r="BB118" s="92">
        <v>41</v>
      </c>
      <c r="BC118" s="92">
        <v>29</v>
      </c>
      <c r="BD118" s="92">
        <v>13</v>
      </c>
      <c r="BE118" s="92">
        <v>15</v>
      </c>
      <c r="BF118" s="92">
        <v>29</v>
      </c>
      <c r="BG118" s="92">
        <v>20</v>
      </c>
      <c r="BH118" s="92">
        <v>31</v>
      </c>
      <c r="BI118" s="92">
        <v>24</v>
      </c>
      <c r="BJ118" s="92">
        <v>28</v>
      </c>
      <c r="BK118" s="92">
        <v>23</v>
      </c>
      <c r="BL118" s="92">
        <v>28</v>
      </c>
      <c r="BM118" s="92">
        <v>34</v>
      </c>
      <c r="BN118" s="92">
        <v>34</v>
      </c>
      <c r="BO118" s="92">
        <v>19</v>
      </c>
      <c r="BP118" s="92">
        <v>40</v>
      </c>
      <c r="BQ118" s="92">
        <v>36</v>
      </c>
      <c r="BR118" s="92">
        <v>56</v>
      </c>
      <c r="BS118" s="92">
        <v>44</v>
      </c>
      <c r="BT118" s="92">
        <v>26</v>
      </c>
      <c r="BU118" s="92">
        <v>25</v>
      </c>
      <c r="BV118" s="92">
        <v>49</v>
      </c>
      <c r="BW118" s="92">
        <v>15</v>
      </c>
      <c r="BX118" s="92">
        <v>20</v>
      </c>
      <c r="BY118" s="92">
        <v>21</v>
      </c>
      <c r="BZ118" s="92">
        <v>13</v>
      </c>
      <c r="CA118" s="92">
        <v>7</v>
      </c>
      <c r="CB118" s="92">
        <v>20</v>
      </c>
      <c r="CC118" s="92">
        <v>16</v>
      </c>
      <c r="CD118" s="92">
        <v>23</v>
      </c>
      <c r="CE118" s="92">
        <v>8</v>
      </c>
      <c r="CF118" s="92">
        <v>23</v>
      </c>
      <c r="CG118" s="92">
        <v>26</v>
      </c>
      <c r="CH118" s="92">
        <v>49</v>
      </c>
      <c r="CI118" s="92">
        <v>24</v>
      </c>
      <c r="CJ118" s="92">
        <v>10</v>
      </c>
      <c r="CK118" s="92">
        <v>14</v>
      </c>
      <c r="CL118" s="92">
        <v>20</v>
      </c>
      <c r="CM118" s="92">
        <v>26</v>
      </c>
      <c r="CN118" s="92">
        <v>2</v>
      </c>
    </row>
    <row r="119" spans="1:92" x14ac:dyDescent="0.2">
      <c r="A119" s="92" t="s">
        <v>24</v>
      </c>
      <c r="B119" s="92" t="s">
        <v>22</v>
      </c>
      <c r="C119" s="92">
        <v>300</v>
      </c>
      <c r="D119" s="92">
        <v>55.487142857142857</v>
      </c>
      <c r="E119" s="92">
        <v>0</v>
      </c>
      <c r="F119" s="92">
        <v>1</v>
      </c>
      <c r="G119" s="92">
        <v>25</v>
      </c>
      <c r="H119" s="92">
        <v>7.2</v>
      </c>
      <c r="I119" s="92">
        <v>7</v>
      </c>
      <c r="J119" s="92">
        <v>1505</v>
      </c>
      <c r="K119" s="92">
        <v>33.81</v>
      </c>
      <c r="L119" s="92">
        <v>87</v>
      </c>
      <c r="M119" s="92">
        <v>91</v>
      </c>
      <c r="N119" s="92">
        <v>95</v>
      </c>
      <c r="O119" s="92">
        <v>57</v>
      </c>
      <c r="P119" s="92">
        <v>76</v>
      </c>
      <c r="Q119" s="92">
        <v>87</v>
      </c>
      <c r="R119" s="92">
        <v>119</v>
      </c>
      <c r="S119" s="92">
        <v>77</v>
      </c>
      <c r="T119" s="92">
        <v>106</v>
      </c>
      <c r="U119" s="92">
        <v>115</v>
      </c>
      <c r="V119" s="92">
        <v>176</v>
      </c>
      <c r="W119" s="92">
        <v>115</v>
      </c>
      <c r="X119" s="92">
        <v>61</v>
      </c>
      <c r="Y119" s="92">
        <v>66</v>
      </c>
      <c r="Z119" s="92">
        <v>122</v>
      </c>
      <c r="AA119" s="92">
        <v>54</v>
      </c>
      <c r="AB119" s="92">
        <v>15</v>
      </c>
      <c r="AC119" s="92">
        <v>26</v>
      </c>
      <c r="AD119" s="92">
        <v>30</v>
      </c>
      <c r="AE119" s="92">
        <v>16</v>
      </c>
      <c r="AF119" s="92">
        <v>19</v>
      </c>
      <c r="AG119" s="92">
        <v>19</v>
      </c>
      <c r="AH119" s="92">
        <v>32</v>
      </c>
      <c r="AI119" s="92">
        <v>21</v>
      </c>
      <c r="AJ119" s="92">
        <v>18</v>
      </c>
      <c r="AK119" s="92">
        <v>29</v>
      </c>
      <c r="AL119" s="92">
        <v>30</v>
      </c>
      <c r="AM119" s="92">
        <v>18</v>
      </c>
      <c r="AN119" s="92">
        <v>12</v>
      </c>
      <c r="AO119" s="92">
        <v>12</v>
      </c>
      <c r="AP119" s="92">
        <v>24</v>
      </c>
      <c r="AQ119" s="92">
        <v>9</v>
      </c>
      <c r="AR119" s="92">
        <v>21</v>
      </c>
      <c r="AS119" s="92">
        <v>20</v>
      </c>
      <c r="AT119" s="92">
        <v>24</v>
      </c>
      <c r="AU119" s="92">
        <v>11</v>
      </c>
      <c r="AV119" s="92">
        <v>9</v>
      </c>
      <c r="AW119" s="92">
        <v>19</v>
      </c>
      <c r="AX119" s="92">
        <v>30</v>
      </c>
      <c r="AY119" s="92">
        <v>29</v>
      </c>
      <c r="AZ119" s="92">
        <v>25</v>
      </c>
      <c r="BA119" s="92">
        <v>24</v>
      </c>
      <c r="BB119" s="92">
        <v>41</v>
      </c>
      <c r="BC119" s="92">
        <v>29</v>
      </c>
      <c r="BD119" s="92">
        <v>13</v>
      </c>
      <c r="BE119" s="92">
        <v>15</v>
      </c>
      <c r="BF119" s="92">
        <v>29</v>
      </c>
      <c r="BG119" s="92">
        <v>20</v>
      </c>
      <c r="BH119" s="92">
        <v>31</v>
      </c>
      <c r="BI119" s="92">
        <v>24</v>
      </c>
      <c r="BJ119" s="92">
        <v>28</v>
      </c>
      <c r="BK119" s="92">
        <v>23</v>
      </c>
      <c r="BL119" s="92">
        <v>28</v>
      </c>
      <c r="BM119" s="92">
        <v>34</v>
      </c>
      <c r="BN119" s="92">
        <v>34</v>
      </c>
      <c r="BO119" s="92">
        <v>19</v>
      </c>
      <c r="BP119" s="92">
        <v>40</v>
      </c>
      <c r="BQ119" s="92">
        <v>36</v>
      </c>
      <c r="BR119" s="92">
        <v>56</v>
      </c>
      <c r="BS119" s="92">
        <v>44</v>
      </c>
      <c r="BT119" s="92">
        <v>26</v>
      </c>
      <c r="BU119" s="92">
        <v>25</v>
      </c>
      <c r="BV119" s="92">
        <v>49</v>
      </c>
      <c r="BW119" s="92">
        <v>15</v>
      </c>
      <c r="BX119" s="92">
        <v>20</v>
      </c>
      <c r="BY119" s="92">
        <v>21</v>
      </c>
      <c r="BZ119" s="92">
        <v>13</v>
      </c>
      <c r="CA119" s="92">
        <v>7</v>
      </c>
      <c r="CB119" s="92">
        <v>20</v>
      </c>
      <c r="CC119" s="92">
        <v>16</v>
      </c>
      <c r="CD119" s="92">
        <v>23</v>
      </c>
      <c r="CE119" s="92">
        <v>8</v>
      </c>
      <c r="CF119" s="92">
        <v>23</v>
      </c>
      <c r="CG119" s="92">
        <v>26</v>
      </c>
      <c r="CH119" s="92">
        <v>49</v>
      </c>
      <c r="CI119" s="92">
        <v>24</v>
      </c>
      <c r="CJ119" s="92">
        <v>10</v>
      </c>
      <c r="CK119" s="92">
        <v>14</v>
      </c>
      <c r="CL119" s="92">
        <v>20</v>
      </c>
      <c r="CM119" s="92">
        <v>26</v>
      </c>
      <c r="CN119" s="92">
        <v>3</v>
      </c>
    </row>
    <row r="120" spans="1:92" x14ac:dyDescent="0.2">
      <c r="A120" s="92" t="s">
        <v>24</v>
      </c>
      <c r="B120" s="92" t="s">
        <v>22</v>
      </c>
      <c r="C120" s="92">
        <v>300</v>
      </c>
      <c r="D120" s="92">
        <v>69.772857142857134</v>
      </c>
      <c r="E120" s="92">
        <v>0</v>
      </c>
      <c r="F120" s="92">
        <v>1</v>
      </c>
      <c r="G120" s="92">
        <v>25</v>
      </c>
      <c r="H120" s="92">
        <v>7.2</v>
      </c>
      <c r="I120" s="92">
        <v>7</v>
      </c>
      <c r="J120" s="92">
        <v>1505</v>
      </c>
      <c r="K120" s="92">
        <v>33.81</v>
      </c>
      <c r="L120" s="92">
        <v>87</v>
      </c>
      <c r="M120" s="92">
        <v>91</v>
      </c>
      <c r="N120" s="92">
        <v>95</v>
      </c>
      <c r="O120" s="92">
        <v>57</v>
      </c>
      <c r="P120" s="92">
        <v>76</v>
      </c>
      <c r="Q120" s="92">
        <v>87</v>
      </c>
      <c r="R120" s="92">
        <v>119</v>
      </c>
      <c r="S120" s="92">
        <v>77</v>
      </c>
      <c r="T120" s="92">
        <v>106</v>
      </c>
      <c r="U120" s="92">
        <v>115</v>
      </c>
      <c r="V120" s="92">
        <v>176</v>
      </c>
      <c r="W120" s="92">
        <v>115</v>
      </c>
      <c r="X120" s="92">
        <v>61</v>
      </c>
      <c r="Y120" s="92">
        <v>66</v>
      </c>
      <c r="Z120" s="92">
        <v>122</v>
      </c>
      <c r="AA120" s="92">
        <v>54</v>
      </c>
      <c r="AB120" s="92">
        <v>15</v>
      </c>
      <c r="AC120" s="92">
        <v>26</v>
      </c>
      <c r="AD120" s="92">
        <v>30</v>
      </c>
      <c r="AE120" s="92">
        <v>16</v>
      </c>
      <c r="AF120" s="92">
        <v>19</v>
      </c>
      <c r="AG120" s="92">
        <v>19</v>
      </c>
      <c r="AH120" s="92">
        <v>32</v>
      </c>
      <c r="AI120" s="92">
        <v>21</v>
      </c>
      <c r="AJ120" s="92">
        <v>18</v>
      </c>
      <c r="AK120" s="92">
        <v>29</v>
      </c>
      <c r="AL120" s="92">
        <v>30</v>
      </c>
      <c r="AM120" s="92">
        <v>18</v>
      </c>
      <c r="AN120" s="92">
        <v>12</v>
      </c>
      <c r="AO120" s="92">
        <v>12</v>
      </c>
      <c r="AP120" s="92">
        <v>24</v>
      </c>
      <c r="AQ120" s="92">
        <v>9</v>
      </c>
      <c r="AR120" s="92">
        <v>21</v>
      </c>
      <c r="AS120" s="92">
        <v>20</v>
      </c>
      <c r="AT120" s="92">
        <v>24</v>
      </c>
      <c r="AU120" s="92">
        <v>11</v>
      </c>
      <c r="AV120" s="92">
        <v>9</v>
      </c>
      <c r="AW120" s="92">
        <v>19</v>
      </c>
      <c r="AX120" s="92">
        <v>30</v>
      </c>
      <c r="AY120" s="92">
        <v>29</v>
      </c>
      <c r="AZ120" s="92">
        <v>25</v>
      </c>
      <c r="BA120" s="92">
        <v>24</v>
      </c>
      <c r="BB120" s="92">
        <v>41</v>
      </c>
      <c r="BC120" s="92">
        <v>29</v>
      </c>
      <c r="BD120" s="92">
        <v>13</v>
      </c>
      <c r="BE120" s="92">
        <v>15</v>
      </c>
      <c r="BF120" s="92">
        <v>29</v>
      </c>
      <c r="BG120" s="92">
        <v>20</v>
      </c>
      <c r="BH120" s="92">
        <v>31</v>
      </c>
      <c r="BI120" s="92">
        <v>24</v>
      </c>
      <c r="BJ120" s="92">
        <v>28</v>
      </c>
      <c r="BK120" s="92">
        <v>23</v>
      </c>
      <c r="BL120" s="92">
        <v>28</v>
      </c>
      <c r="BM120" s="92">
        <v>34</v>
      </c>
      <c r="BN120" s="92">
        <v>34</v>
      </c>
      <c r="BO120" s="92">
        <v>19</v>
      </c>
      <c r="BP120" s="92">
        <v>40</v>
      </c>
      <c r="BQ120" s="92">
        <v>36</v>
      </c>
      <c r="BR120" s="92">
        <v>56</v>
      </c>
      <c r="BS120" s="92">
        <v>44</v>
      </c>
      <c r="BT120" s="92">
        <v>26</v>
      </c>
      <c r="BU120" s="92">
        <v>25</v>
      </c>
      <c r="BV120" s="92">
        <v>49</v>
      </c>
      <c r="BW120" s="92">
        <v>15</v>
      </c>
      <c r="BX120" s="92">
        <v>20</v>
      </c>
      <c r="BY120" s="92">
        <v>21</v>
      </c>
      <c r="BZ120" s="92">
        <v>13</v>
      </c>
      <c r="CA120" s="92">
        <v>7</v>
      </c>
      <c r="CB120" s="92">
        <v>20</v>
      </c>
      <c r="CC120" s="92">
        <v>16</v>
      </c>
      <c r="CD120" s="92">
        <v>23</v>
      </c>
      <c r="CE120" s="92">
        <v>8</v>
      </c>
      <c r="CF120" s="92">
        <v>23</v>
      </c>
      <c r="CG120" s="92">
        <v>26</v>
      </c>
      <c r="CH120" s="92">
        <v>49</v>
      </c>
      <c r="CI120" s="92">
        <v>24</v>
      </c>
      <c r="CJ120" s="92">
        <v>10</v>
      </c>
      <c r="CK120" s="92">
        <v>14</v>
      </c>
      <c r="CL120" s="92">
        <v>20</v>
      </c>
      <c r="CM120" s="92">
        <v>26</v>
      </c>
      <c r="CN120" s="92">
        <v>4</v>
      </c>
    </row>
    <row r="121" spans="1:92" x14ac:dyDescent="0.2">
      <c r="A121" s="92" t="s">
        <v>26</v>
      </c>
      <c r="B121" s="92" t="s">
        <v>25</v>
      </c>
      <c r="C121" s="92">
        <v>222</v>
      </c>
      <c r="D121" s="92">
        <v>8.1042857142857141</v>
      </c>
      <c r="E121" s="92">
        <v>0</v>
      </c>
      <c r="F121" s="92">
        <v>1</v>
      </c>
      <c r="G121" s="92">
        <v>25</v>
      </c>
      <c r="H121" s="92">
        <v>7.2</v>
      </c>
      <c r="I121" s="92">
        <v>7</v>
      </c>
      <c r="J121" s="92">
        <v>989</v>
      </c>
      <c r="K121" s="92">
        <v>67.14</v>
      </c>
      <c r="L121" s="92">
        <v>86</v>
      </c>
      <c r="M121" s="92">
        <v>61</v>
      </c>
      <c r="N121" s="92">
        <v>74</v>
      </c>
      <c r="O121" s="92">
        <v>47</v>
      </c>
      <c r="P121" s="92">
        <v>52</v>
      </c>
      <c r="Q121" s="92">
        <v>46</v>
      </c>
      <c r="R121" s="92">
        <v>64</v>
      </c>
      <c r="S121" s="92">
        <v>50</v>
      </c>
      <c r="T121" s="92">
        <v>78</v>
      </c>
      <c r="U121" s="92">
        <v>66</v>
      </c>
      <c r="V121" s="92">
        <v>83</v>
      </c>
      <c r="W121" s="92">
        <v>67</v>
      </c>
      <c r="X121" s="92">
        <v>52</v>
      </c>
      <c r="Y121" s="92">
        <v>39</v>
      </c>
      <c r="Z121" s="92">
        <v>73</v>
      </c>
      <c r="AA121" s="92">
        <v>50</v>
      </c>
      <c r="AB121" s="92">
        <v>22</v>
      </c>
      <c r="AC121" s="92">
        <v>25</v>
      </c>
      <c r="AD121" s="92">
        <v>26</v>
      </c>
      <c r="AE121" s="92">
        <v>12</v>
      </c>
      <c r="AF121" s="92">
        <v>11</v>
      </c>
      <c r="AG121" s="92">
        <v>14</v>
      </c>
      <c r="AH121" s="92">
        <v>20</v>
      </c>
      <c r="AI121" s="92">
        <v>16</v>
      </c>
      <c r="AJ121" s="92">
        <v>18</v>
      </c>
      <c r="AK121" s="92">
        <v>22</v>
      </c>
      <c r="AL121" s="92">
        <v>18</v>
      </c>
      <c r="AM121" s="92">
        <v>16</v>
      </c>
      <c r="AN121" s="92">
        <v>11</v>
      </c>
      <c r="AO121" s="92">
        <v>10</v>
      </c>
      <c r="AP121" s="92">
        <v>15</v>
      </c>
      <c r="AQ121" s="92">
        <v>11</v>
      </c>
      <c r="AR121" s="92">
        <v>17</v>
      </c>
      <c r="AS121" s="92">
        <v>11</v>
      </c>
      <c r="AT121" s="92">
        <v>13</v>
      </c>
      <c r="AU121" s="92">
        <v>11</v>
      </c>
      <c r="AV121" s="92">
        <v>10</v>
      </c>
      <c r="AW121" s="92">
        <v>9</v>
      </c>
      <c r="AX121" s="92">
        <v>16</v>
      </c>
      <c r="AY121" s="92">
        <v>11</v>
      </c>
      <c r="AZ121" s="92">
        <v>11</v>
      </c>
      <c r="BA121" s="92">
        <v>20</v>
      </c>
      <c r="BB121" s="92">
        <v>20</v>
      </c>
      <c r="BC121" s="92">
        <v>13</v>
      </c>
      <c r="BD121" s="92">
        <v>9</v>
      </c>
      <c r="BE121" s="92">
        <v>7</v>
      </c>
      <c r="BF121" s="92">
        <v>18</v>
      </c>
      <c r="BG121" s="92">
        <v>16</v>
      </c>
      <c r="BH121" s="92">
        <v>26</v>
      </c>
      <c r="BI121" s="92">
        <v>16</v>
      </c>
      <c r="BJ121" s="92">
        <v>19</v>
      </c>
      <c r="BK121" s="92">
        <v>17</v>
      </c>
      <c r="BL121" s="92">
        <v>23</v>
      </c>
      <c r="BM121" s="92">
        <v>11</v>
      </c>
      <c r="BN121" s="92">
        <v>19</v>
      </c>
      <c r="BO121" s="92">
        <v>13</v>
      </c>
      <c r="BP121" s="92">
        <v>26</v>
      </c>
      <c r="BQ121" s="92">
        <v>12</v>
      </c>
      <c r="BR121" s="92">
        <v>22</v>
      </c>
      <c r="BS121" s="92">
        <v>23</v>
      </c>
      <c r="BT121" s="92">
        <v>16</v>
      </c>
      <c r="BU121" s="92">
        <v>12</v>
      </c>
      <c r="BV121" s="92">
        <v>27</v>
      </c>
      <c r="BW121" s="92">
        <v>12</v>
      </c>
      <c r="BX121" s="92">
        <v>21</v>
      </c>
      <c r="BY121" s="92">
        <v>9</v>
      </c>
      <c r="BZ121" s="92">
        <v>15</v>
      </c>
      <c r="CA121" s="92">
        <v>7</v>
      </c>
      <c r="CB121" s="92">
        <v>8</v>
      </c>
      <c r="CC121" s="92">
        <v>12</v>
      </c>
      <c r="CD121" s="92">
        <v>9</v>
      </c>
      <c r="CE121" s="92">
        <v>10</v>
      </c>
      <c r="CF121" s="92">
        <v>23</v>
      </c>
      <c r="CG121" s="92">
        <v>12</v>
      </c>
      <c r="CH121" s="92">
        <v>23</v>
      </c>
      <c r="CI121" s="92">
        <v>15</v>
      </c>
      <c r="CJ121" s="92">
        <v>16</v>
      </c>
      <c r="CK121" s="92">
        <v>10</v>
      </c>
      <c r="CL121" s="92">
        <v>13</v>
      </c>
      <c r="CM121" s="92">
        <v>25</v>
      </c>
      <c r="CN121" s="92">
        <v>2</v>
      </c>
    </row>
    <row r="122" spans="1:92" x14ac:dyDescent="0.2">
      <c r="A122" s="92" t="s">
        <v>26</v>
      </c>
      <c r="B122" s="92" t="s">
        <v>25</v>
      </c>
      <c r="C122" s="92">
        <v>222</v>
      </c>
      <c r="D122" s="92">
        <v>10.961428571428572</v>
      </c>
      <c r="E122" s="92">
        <v>0</v>
      </c>
      <c r="F122" s="92">
        <v>1</v>
      </c>
      <c r="G122" s="92">
        <v>25</v>
      </c>
      <c r="H122" s="92">
        <v>7.2</v>
      </c>
      <c r="I122" s="92">
        <v>7</v>
      </c>
      <c r="J122" s="92">
        <v>989</v>
      </c>
      <c r="K122" s="92">
        <v>67.14</v>
      </c>
      <c r="L122" s="92">
        <v>86</v>
      </c>
      <c r="M122" s="92">
        <v>61</v>
      </c>
      <c r="N122" s="92">
        <v>74</v>
      </c>
      <c r="O122" s="92">
        <v>47</v>
      </c>
      <c r="P122" s="92">
        <v>52</v>
      </c>
      <c r="Q122" s="92">
        <v>46</v>
      </c>
      <c r="R122" s="92">
        <v>64</v>
      </c>
      <c r="S122" s="92">
        <v>50</v>
      </c>
      <c r="T122" s="92">
        <v>78</v>
      </c>
      <c r="U122" s="92">
        <v>66</v>
      </c>
      <c r="V122" s="92">
        <v>83</v>
      </c>
      <c r="W122" s="92">
        <v>67</v>
      </c>
      <c r="X122" s="92">
        <v>52</v>
      </c>
      <c r="Y122" s="92">
        <v>39</v>
      </c>
      <c r="Z122" s="92">
        <v>73</v>
      </c>
      <c r="AA122" s="92">
        <v>50</v>
      </c>
      <c r="AB122" s="92">
        <v>22</v>
      </c>
      <c r="AC122" s="92">
        <v>25</v>
      </c>
      <c r="AD122" s="92">
        <v>26</v>
      </c>
      <c r="AE122" s="92">
        <v>12</v>
      </c>
      <c r="AF122" s="92">
        <v>11</v>
      </c>
      <c r="AG122" s="92">
        <v>14</v>
      </c>
      <c r="AH122" s="92">
        <v>20</v>
      </c>
      <c r="AI122" s="92">
        <v>16</v>
      </c>
      <c r="AJ122" s="92">
        <v>18</v>
      </c>
      <c r="AK122" s="92">
        <v>22</v>
      </c>
      <c r="AL122" s="92">
        <v>18</v>
      </c>
      <c r="AM122" s="92">
        <v>16</v>
      </c>
      <c r="AN122" s="92">
        <v>11</v>
      </c>
      <c r="AO122" s="92">
        <v>10</v>
      </c>
      <c r="AP122" s="92">
        <v>15</v>
      </c>
      <c r="AQ122" s="92">
        <v>11</v>
      </c>
      <c r="AR122" s="92">
        <v>17</v>
      </c>
      <c r="AS122" s="92">
        <v>11</v>
      </c>
      <c r="AT122" s="92">
        <v>13</v>
      </c>
      <c r="AU122" s="92">
        <v>11</v>
      </c>
      <c r="AV122" s="92">
        <v>10</v>
      </c>
      <c r="AW122" s="92">
        <v>9</v>
      </c>
      <c r="AX122" s="92">
        <v>16</v>
      </c>
      <c r="AY122" s="92">
        <v>11</v>
      </c>
      <c r="AZ122" s="92">
        <v>11</v>
      </c>
      <c r="BA122" s="92">
        <v>20</v>
      </c>
      <c r="BB122" s="92">
        <v>20</v>
      </c>
      <c r="BC122" s="92">
        <v>13</v>
      </c>
      <c r="BD122" s="92">
        <v>9</v>
      </c>
      <c r="BE122" s="92">
        <v>7</v>
      </c>
      <c r="BF122" s="92">
        <v>18</v>
      </c>
      <c r="BG122" s="92">
        <v>16</v>
      </c>
      <c r="BH122" s="92">
        <v>26</v>
      </c>
      <c r="BI122" s="92">
        <v>16</v>
      </c>
      <c r="BJ122" s="92">
        <v>19</v>
      </c>
      <c r="BK122" s="92">
        <v>17</v>
      </c>
      <c r="BL122" s="92">
        <v>23</v>
      </c>
      <c r="BM122" s="92">
        <v>11</v>
      </c>
      <c r="BN122" s="92">
        <v>19</v>
      </c>
      <c r="BO122" s="92">
        <v>13</v>
      </c>
      <c r="BP122" s="92">
        <v>26</v>
      </c>
      <c r="BQ122" s="92">
        <v>12</v>
      </c>
      <c r="BR122" s="92">
        <v>22</v>
      </c>
      <c r="BS122" s="92">
        <v>23</v>
      </c>
      <c r="BT122" s="92">
        <v>16</v>
      </c>
      <c r="BU122" s="92">
        <v>12</v>
      </c>
      <c r="BV122" s="92">
        <v>27</v>
      </c>
      <c r="BW122" s="92">
        <v>12</v>
      </c>
      <c r="BX122" s="92">
        <v>21</v>
      </c>
      <c r="BY122" s="92">
        <v>9</v>
      </c>
      <c r="BZ122" s="92">
        <v>15</v>
      </c>
      <c r="CA122" s="92">
        <v>7</v>
      </c>
      <c r="CB122" s="92">
        <v>8</v>
      </c>
      <c r="CC122" s="92">
        <v>12</v>
      </c>
      <c r="CD122" s="92">
        <v>9</v>
      </c>
      <c r="CE122" s="92">
        <v>10</v>
      </c>
      <c r="CF122" s="92">
        <v>23</v>
      </c>
      <c r="CG122" s="92">
        <v>12</v>
      </c>
      <c r="CH122" s="92">
        <v>23</v>
      </c>
      <c r="CI122" s="92">
        <v>15</v>
      </c>
      <c r="CJ122" s="92">
        <v>16</v>
      </c>
      <c r="CK122" s="92">
        <v>10</v>
      </c>
      <c r="CL122" s="92">
        <v>13</v>
      </c>
      <c r="CM122" s="92">
        <v>25</v>
      </c>
      <c r="CN122" s="92">
        <v>3</v>
      </c>
    </row>
    <row r="123" spans="1:92" x14ac:dyDescent="0.2">
      <c r="A123" s="92" t="s">
        <v>26</v>
      </c>
      <c r="B123" s="92" t="s">
        <v>25</v>
      </c>
      <c r="C123" s="92">
        <v>222</v>
      </c>
      <c r="D123" s="92">
        <v>13.818571428571429</v>
      </c>
      <c r="E123" s="92">
        <v>0</v>
      </c>
      <c r="F123" s="92">
        <v>1</v>
      </c>
      <c r="G123" s="92">
        <v>25</v>
      </c>
      <c r="H123" s="92">
        <v>7.2</v>
      </c>
      <c r="I123" s="92">
        <v>7</v>
      </c>
      <c r="J123" s="92">
        <v>989</v>
      </c>
      <c r="K123" s="92">
        <v>67.14</v>
      </c>
      <c r="L123" s="92">
        <v>86</v>
      </c>
      <c r="M123" s="92">
        <v>61</v>
      </c>
      <c r="N123" s="92">
        <v>74</v>
      </c>
      <c r="O123" s="92">
        <v>47</v>
      </c>
      <c r="P123" s="92">
        <v>52</v>
      </c>
      <c r="Q123" s="92">
        <v>46</v>
      </c>
      <c r="R123" s="92">
        <v>64</v>
      </c>
      <c r="S123" s="92">
        <v>50</v>
      </c>
      <c r="T123" s="92">
        <v>78</v>
      </c>
      <c r="U123" s="92">
        <v>66</v>
      </c>
      <c r="V123" s="92">
        <v>83</v>
      </c>
      <c r="W123" s="92">
        <v>67</v>
      </c>
      <c r="X123" s="92">
        <v>52</v>
      </c>
      <c r="Y123" s="92">
        <v>39</v>
      </c>
      <c r="Z123" s="92">
        <v>73</v>
      </c>
      <c r="AA123" s="92">
        <v>50</v>
      </c>
      <c r="AB123" s="92">
        <v>22</v>
      </c>
      <c r="AC123" s="92">
        <v>25</v>
      </c>
      <c r="AD123" s="92">
        <v>26</v>
      </c>
      <c r="AE123" s="92">
        <v>12</v>
      </c>
      <c r="AF123" s="92">
        <v>11</v>
      </c>
      <c r="AG123" s="92">
        <v>14</v>
      </c>
      <c r="AH123" s="92">
        <v>20</v>
      </c>
      <c r="AI123" s="92">
        <v>16</v>
      </c>
      <c r="AJ123" s="92">
        <v>18</v>
      </c>
      <c r="AK123" s="92">
        <v>22</v>
      </c>
      <c r="AL123" s="92">
        <v>18</v>
      </c>
      <c r="AM123" s="92">
        <v>16</v>
      </c>
      <c r="AN123" s="92">
        <v>11</v>
      </c>
      <c r="AO123" s="92">
        <v>10</v>
      </c>
      <c r="AP123" s="92">
        <v>15</v>
      </c>
      <c r="AQ123" s="92">
        <v>11</v>
      </c>
      <c r="AR123" s="92">
        <v>17</v>
      </c>
      <c r="AS123" s="92">
        <v>11</v>
      </c>
      <c r="AT123" s="92">
        <v>13</v>
      </c>
      <c r="AU123" s="92">
        <v>11</v>
      </c>
      <c r="AV123" s="92">
        <v>10</v>
      </c>
      <c r="AW123" s="92">
        <v>9</v>
      </c>
      <c r="AX123" s="92">
        <v>16</v>
      </c>
      <c r="AY123" s="92">
        <v>11</v>
      </c>
      <c r="AZ123" s="92">
        <v>11</v>
      </c>
      <c r="BA123" s="92">
        <v>20</v>
      </c>
      <c r="BB123" s="92">
        <v>20</v>
      </c>
      <c r="BC123" s="92">
        <v>13</v>
      </c>
      <c r="BD123" s="92">
        <v>9</v>
      </c>
      <c r="BE123" s="92">
        <v>7</v>
      </c>
      <c r="BF123" s="92">
        <v>18</v>
      </c>
      <c r="BG123" s="92">
        <v>16</v>
      </c>
      <c r="BH123" s="92">
        <v>26</v>
      </c>
      <c r="BI123" s="92">
        <v>16</v>
      </c>
      <c r="BJ123" s="92">
        <v>19</v>
      </c>
      <c r="BK123" s="92">
        <v>17</v>
      </c>
      <c r="BL123" s="92">
        <v>23</v>
      </c>
      <c r="BM123" s="92">
        <v>11</v>
      </c>
      <c r="BN123" s="92">
        <v>19</v>
      </c>
      <c r="BO123" s="92">
        <v>13</v>
      </c>
      <c r="BP123" s="92">
        <v>26</v>
      </c>
      <c r="BQ123" s="92">
        <v>12</v>
      </c>
      <c r="BR123" s="92">
        <v>22</v>
      </c>
      <c r="BS123" s="92">
        <v>23</v>
      </c>
      <c r="BT123" s="92">
        <v>16</v>
      </c>
      <c r="BU123" s="92">
        <v>12</v>
      </c>
      <c r="BV123" s="92">
        <v>27</v>
      </c>
      <c r="BW123" s="92">
        <v>12</v>
      </c>
      <c r="BX123" s="92">
        <v>21</v>
      </c>
      <c r="BY123" s="92">
        <v>9</v>
      </c>
      <c r="BZ123" s="92">
        <v>15</v>
      </c>
      <c r="CA123" s="92">
        <v>7</v>
      </c>
      <c r="CB123" s="92">
        <v>8</v>
      </c>
      <c r="CC123" s="92">
        <v>12</v>
      </c>
      <c r="CD123" s="92">
        <v>9</v>
      </c>
      <c r="CE123" s="92">
        <v>10</v>
      </c>
      <c r="CF123" s="92">
        <v>23</v>
      </c>
      <c r="CG123" s="92">
        <v>12</v>
      </c>
      <c r="CH123" s="92">
        <v>23</v>
      </c>
      <c r="CI123" s="92">
        <v>15</v>
      </c>
      <c r="CJ123" s="92">
        <v>16</v>
      </c>
      <c r="CK123" s="92">
        <v>10</v>
      </c>
      <c r="CL123" s="92">
        <v>13</v>
      </c>
      <c r="CM123" s="92">
        <v>25</v>
      </c>
      <c r="CN123" s="92">
        <v>4</v>
      </c>
    </row>
    <row r="124" spans="1:92" x14ac:dyDescent="0.2">
      <c r="A124" s="92" t="s">
        <v>26</v>
      </c>
      <c r="B124" s="92" t="s">
        <v>25</v>
      </c>
      <c r="C124" s="92">
        <v>254</v>
      </c>
      <c r="D124" s="92">
        <v>4.5014285714285709</v>
      </c>
      <c r="E124" s="92">
        <v>0</v>
      </c>
      <c r="F124" s="92">
        <v>1</v>
      </c>
      <c r="G124" s="92">
        <v>25</v>
      </c>
      <c r="H124" s="92">
        <v>7.2</v>
      </c>
      <c r="I124" s="92">
        <v>7</v>
      </c>
      <c r="J124" s="92">
        <v>989</v>
      </c>
      <c r="K124" s="92">
        <v>67.14</v>
      </c>
      <c r="L124" s="92">
        <v>86</v>
      </c>
      <c r="M124" s="92">
        <v>61</v>
      </c>
      <c r="N124" s="92">
        <v>74</v>
      </c>
      <c r="O124" s="92">
        <v>47</v>
      </c>
      <c r="P124" s="92">
        <v>52</v>
      </c>
      <c r="Q124" s="92">
        <v>46</v>
      </c>
      <c r="R124" s="92">
        <v>64</v>
      </c>
      <c r="S124" s="92">
        <v>50</v>
      </c>
      <c r="T124" s="92">
        <v>78</v>
      </c>
      <c r="U124" s="92">
        <v>66</v>
      </c>
      <c r="V124" s="92">
        <v>83</v>
      </c>
      <c r="W124" s="92">
        <v>67</v>
      </c>
      <c r="X124" s="92">
        <v>52</v>
      </c>
      <c r="Y124" s="92">
        <v>39</v>
      </c>
      <c r="Z124" s="92">
        <v>73</v>
      </c>
      <c r="AA124" s="92">
        <v>50</v>
      </c>
      <c r="AB124" s="92">
        <v>22</v>
      </c>
      <c r="AC124" s="92">
        <v>25</v>
      </c>
      <c r="AD124" s="92">
        <v>26</v>
      </c>
      <c r="AE124" s="92">
        <v>12</v>
      </c>
      <c r="AF124" s="92">
        <v>11</v>
      </c>
      <c r="AG124" s="92">
        <v>14</v>
      </c>
      <c r="AH124" s="92">
        <v>20</v>
      </c>
      <c r="AI124" s="92">
        <v>16</v>
      </c>
      <c r="AJ124" s="92">
        <v>18</v>
      </c>
      <c r="AK124" s="92">
        <v>22</v>
      </c>
      <c r="AL124" s="92">
        <v>18</v>
      </c>
      <c r="AM124" s="92">
        <v>16</v>
      </c>
      <c r="AN124" s="92">
        <v>11</v>
      </c>
      <c r="AO124" s="92">
        <v>10</v>
      </c>
      <c r="AP124" s="92">
        <v>15</v>
      </c>
      <c r="AQ124" s="92">
        <v>11</v>
      </c>
      <c r="AR124" s="92">
        <v>17</v>
      </c>
      <c r="AS124" s="92">
        <v>11</v>
      </c>
      <c r="AT124" s="92">
        <v>13</v>
      </c>
      <c r="AU124" s="92">
        <v>11</v>
      </c>
      <c r="AV124" s="92">
        <v>10</v>
      </c>
      <c r="AW124" s="92">
        <v>9</v>
      </c>
      <c r="AX124" s="92">
        <v>16</v>
      </c>
      <c r="AY124" s="92">
        <v>11</v>
      </c>
      <c r="AZ124" s="92">
        <v>11</v>
      </c>
      <c r="BA124" s="92">
        <v>20</v>
      </c>
      <c r="BB124" s="92">
        <v>20</v>
      </c>
      <c r="BC124" s="92">
        <v>13</v>
      </c>
      <c r="BD124" s="92">
        <v>9</v>
      </c>
      <c r="BE124" s="92">
        <v>7</v>
      </c>
      <c r="BF124" s="92">
        <v>18</v>
      </c>
      <c r="BG124" s="92">
        <v>16</v>
      </c>
      <c r="BH124" s="92">
        <v>26</v>
      </c>
      <c r="BI124" s="92">
        <v>16</v>
      </c>
      <c r="BJ124" s="92">
        <v>19</v>
      </c>
      <c r="BK124" s="92">
        <v>17</v>
      </c>
      <c r="BL124" s="92">
        <v>23</v>
      </c>
      <c r="BM124" s="92">
        <v>11</v>
      </c>
      <c r="BN124" s="92">
        <v>19</v>
      </c>
      <c r="BO124" s="92">
        <v>13</v>
      </c>
      <c r="BP124" s="92">
        <v>26</v>
      </c>
      <c r="BQ124" s="92">
        <v>12</v>
      </c>
      <c r="BR124" s="92">
        <v>22</v>
      </c>
      <c r="BS124" s="92">
        <v>23</v>
      </c>
      <c r="BT124" s="92">
        <v>16</v>
      </c>
      <c r="BU124" s="92">
        <v>12</v>
      </c>
      <c r="BV124" s="92">
        <v>27</v>
      </c>
      <c r="BW124" s="92">
        <v>12</v>
      </c>
      <c r="BX124" s="92">
        <v>21</v>
      </c>
      <c r="BY124" s="92">
        <v>9</v>
      </c>
      <c r="BZ124" s="92">
        <v>15</v>
      </c>
      <c r="CA124" s="92">
        <v>7</v>
      </c>
      <c r="CB124" s="92">
        <v>8</v>
      </c>
      <c r="CC124" s="92">
        <v>12</v>
      </c>
      <c r="CD124" s="92">
        <v>9</v>
      </c>
      <c r="CE124" s="92">
        <v>10</v>
      </c>
      <c r="CF124" s="92">
        <v>23</v>
      </c>
      <c r="CG124" s="92">
        <v>12</v>
      </c>
      <c r="CH124" s="92">
        <v>23</v>
      </c>
      <c r="CI124" s="92">
        <v>15</v>
      </c>
      <c r="CJ124" s="92">
        <v>16</v>
      </c>
      <c r="CK124" s="92">
        <v>10</v>
      </c>
      <c r="CL124" s="92">
        <v>13</v>
      </c>
      <c r="CM124" s="92">
        <v>25</v>
      </c>
      <c r="CN124" s="92">
        <v>2</v>
      </c>
    </row>
    <row r="125" spans="1:92" x14ac:dyDescent="0.2">
      <c r="A125" s="92" t="s">
        <v>26</v>
      </c>
      <c r="B125" s="92" t="s">
        <v>25</v>
      </c>
      <c r="C125" s="92">
        <v>254</v>
      </c>
      <c r="D125" s="92">
        <v>6.2871428571428565</v>
      </c>
      <c r="E125" s="92">
        <v>0</v>
      </c>
      <c r="F125" s="92">
        <v>1</v>
      </c>
      <c r="G125" s="92">
        <v>25</v>
      </c>
      <c r="H125" s="92">
        <v>7.2</v>
      </c>
      <c r="I125" s="92">
        <v>7</v>
      </c>
      <c r="J125" s="92">
        <v>989</v>
      </c>
      <c r="K125" s="92">
        <v>67.14</v>
      </c>
      <c r="L125" s="92">
        <v>86</v>
      </c>
      <c r="M125" s="92">
        <v>61</v>
      </c>
      <c r="N125" s="92">
        <v>74</v>
      </c>
      <c r="O125" s="92">
        <v>47</v>
      </c>
      <c r="P125" s="92">
        <v>52</v>
      </c>
      <c r="Q125" s="92">
        <v>46</v>
      </c>
      <c r="R125" s="92">
        <v>64</v>
      </c>
      <c r="S125" s="92">
        <v>50</v>
      </c>
      <c r="T125" s="92">
        <v>78</v>
      </c>
      <c r="U125" s="92">
        <v>66</v>
      </c>
      <c r="V125" s="92">
        <v>83</v>
      </c>
      <c r="W125" s="92">
        <v>67</v>
      </c>
      <c r="X125" s="92">
        <v>52</v>
      </c>
      <c r="Y125" s="92">
        <v>39</v>
      </c>
      <c r="Z125" s="92">
        <v>73</v>
      </c>
      <c r="AA125" s="92">
        <v>50</v>
      </c>
      <c r="AB125" s="92">
        <v>22</v>
      </c>
      <c r="AC125" s="92">
        <v>25</v>
      </c>
      <c r="AD125" s="92">
        <v>26</v>
      </c>
      <c r="AE125" s="92">
        <v>12</v>
      </c>
      <c r="AF125" s="92">
        <v>11</v>
      </c>
      <c r="AG125" s="92">
        <v>14</v>
      </c>
      <c r="AH125" s="92">
        <v>20</v>
      </c>
      <c r="AI125" s="92">
        <v>16</v>
      </c>
      <c r="AJ125" s="92">
        <v>18</v>
      </c>
      <c r="AK125" s="92">
        <v>22</v>
      </c>
      <c r="AL125" s="92">
        <v>18</v>
      </c>
      <c r="AM125" s="92">
        <v>16</v>
      </c>
      <c r="AN125" s="92">
        <v>11</v>
      </c>
      <c r="AO125" s="92">
        <v>10</v>
      </c>
      <c r="AP125" s="92">
        <v>15</v>
      </c>
      <c r="AQ125" s="92">
        <v>11</v>
      </c>
      <c r="AR125" s="92">
        <v>17</v>
      </c>
      <c r="AS125" s="92">
        <v>11</v>
      </c>
      <c r="AT125" s="92">
        <v>13</v>
      </c>
      <c r="AU125" s="92">
        <v>11</v>
      </c>
      <c r="AV125" s="92">
        <v>10</v>
      </c>
      <c r="AW125" s="92">
        <v>9</v>
      </c>
      <c r="AX125" s="92">
        <v>16</v>
      </c>
      <c r="AY125" s="92">
        <v>11</v>
      </c>
      <c r="AZ125" s="92">
        <v>11</v>
      </c>
      <c r="BA125" s="92">
        <v>20</v>
      </c>
      <c r="BB125" s="92">
        <v>20</v>
      </c>
      <c r="BC125" s="92">
        <v>13</v>
      </c>
      <c r="BD125" s="92">
        <v>9</v>
      </c>
      <c r="BE125" s="92">
        <v>7</v>
      </c>
      <c r="BF125" s="92">
        <v>18</v>
      </c>
      <c r="BG125" s="92">
        <v>16</v>
      </c>
      <c r="BH125" s="92">
        <v>26</v>
      </c>
      <c r="BI125" s="92">
        <v>16</v>
      </c>
      <c r="BJ125" s="92">
        <v>19</v>
      </c>
      <c r="BK125" s="92">
        <v>17</v>
      </c>
      <c r="BL125" s="92">
        <v>23</v>
      </c>
      <c r="BM125" s="92">
        <v>11</v>
      </c>
      <c r="BN125" s="92">
        <v>19</v>
      </c>
      <c r="BO125" s="92">
        <v>13</v>
      </c>
      <c r="BP125" s="92">
        <v>26</v>
      </c>
      <c r="BQ125" s="92">
        <v>12</v>
      </c>
      <c r="BR125" s="92">
        <v>22</v>
      </c>
      <c r="BS125" s="92">
        <v>23</v>
      </c>
      <c r="BT125" s="92">
        <v>16</v>
      </c>
      <c r="BU125" s="92">
        <v>12</v>
      </c>
      <c r="BV125" s="92">
        <v>27</v>
      </c>
      <c r="BW125" s="92">
        <v>12</v>
      </c>
      <c r="BX125" s="92">
        <v>21</v>
      </c>
      <c r="BY125" s="92">
        <v>9</v>
      </c>
      <c r="BZ125" s="92">
        <v>15</v>
      </c>
      <c r="CA125" s="92">
        <v>7</v>
      </c>
      <c r="CB125" s="92">
        <v>8</v>
      </c>
      <c r="CC125" s="92">
        <v>12</v>
      </c>
      <c r="CD125" s="92">
        <v>9</v>
      </c>
      <c r="CE125" s="92">
        <v>10</v>
      </c>
      <c r="CF125" s="92">
        <v>23</v>
      </c>
      <c r="CG125" s="92">
        <v>12</v>
      </c>
      <c r="CH125" s="92">
        <v>23</v>
      </c>
      <c r="CI125" s="92">
        <v>15</v>
      </c>
      <c r="CJ125" s="92">
        <v>16</v>
      </c>
      <c r="CK125" s="92">
        <v>10</v>
      </c>
      <c r="CL125" s="92">
        <v>13</v>
      </c>
      <c r="CM125" s="92">
        <v>25</v>
      </c>
      <c r="CN125" s="92">
        <v>3</v>
      </c>
    </row>
    <row r="126" spans="1:92" x14ac:dyDescent="0.2">
      <c r="A126" s="92" t="s">
        <v>26</v>
      </c>
      <c r="B126" s="92" t="s">
        <v>25</v>
      </c>
      <c r="C126" s="92">
        <v>254</v>
      </c>
      <c r="D126" s="92">
        <v>8.0728571428571421</v>
      </c>
      <c r="E126" s="92">
        <v>0</v>
      </c>
      <c r="F126" s="92">
        <v>1</v>
      </c>
      <c r="G126" s="92">
        <v>25</v>
      </c>
      <c r="H126" s="92">
        <v>7.2</v>
      </c>
      <c r="I126" s="92">
        <v>7</v>
      </c>
      <c r="J126" s="92">
        <v>989</v>
      </c>
      <c r="K126" s="92">
        <v>67.14</v>
      </c>
      <c r="L126" s="92">
        <v>86</v>
      </c>
      <c r="M126" s="92">
        <v>61</v>
      </c>
      <c r="N126" s="92">
        <v>74</v>
      </c>
      <c r="O126" s="92">
        <v>47</v>
      </c>
      <c r="P126" s="92">
        <v>52</v>
      </c>
      <c r="Q126" s="92">
        <v>46</v>
      </c>
      <c r="R126" s="92">
        <v>64</v>
      </c>
      <c r="S126" s="92">
        <v>50</v>
      </c>
      <c r="T126" s="92">
        <v>78</v>
      </c>
      <c r="U126" s="92">
        <v>66</v>
      </c>
      <c r="V126" s="92">
        <v>83</v>
      </c>
      <c r="W126" s="92">
        <v>67</v>
      </c>
      <c r="X126" s="92">
        <v>52</v>
      </c>
      <c r="Y126" s="92">
        <v>39</v>
      </c>
      <c r="Z126" s="92">
        <v>73</v>
      </c>
      <c r="AA126" s="92">
        <v>50</v>
      </c>
      <c r="AB126" s="92">
        <v>22</v>
      </c>
      <c r="AC126" s="92">
        <v>25</v>
      </c>
      <c r="AD126" s="92">
        <v>26</v>
      </c>
      <c r="AE126" s="92">
        <v>12</v>
      </c>
      <c r="AF126" s="92">
        <v>11</v>
      </c>
      <c r="AG126" s="92">
        <v>14</v>
      </c>
      <c r="AH126" s="92">
        <v>20</v>
      </c>
      <c r="AI126" s="92">
        <v>16</v>
      </c>
      <c r="AJ126" s="92">
        <v>18</v>
      </c>
      <c r="AK126" s="92">
        <v>22</v>
      </c>
      <c r="AL126" s="92">
        <v>18</v>
      </c>
      <c r="AM126" s="92">
        <v>16</v>
      </c>
      <c r="AN126" s="92">
        <v>11</v>
      </c>
      <c r="AO126" s="92">
        <v>10</v>
      </c>
      <c r="AP126" s="92">
        <v>15</v>
      </c>
      <c r="AQ126" s="92">
        <v>11</v>
      </c>
      <c r="AR126" s="92">
        <v>17</v>
      </c>
      <c r="AS126" s="92">
        <v>11</v>
      </c>
      <c r="AT126" s="92">
        <v>13</v>
      </c>
      <c r="AU126" s="92">
        <v>11</v>
      </c>
      <c r="AV126" s="92">
        <v>10</v>
      </c>
      <c r="AW126" s="92">
        <v>9</v>
      </c>
      <c r="AX126" s="92">
        <v>16</v>
      </c>
      <c r="AY126" s="92">
        <v>11</v>
      </c>
      <c r="AZ126" s="92">
        <v>11</v>
      </c>
      <c r="BA126" s="92">
        <v>20</v>
      </c>
      <c r="BB126" s="92">
        <v>20</v>
      </c>
      <c r="BC126" s="92">
        <v>13</v>
      </c>
      <c r="BD126" s="92">
        <v>9</v>
      </c>
      <c r="BE126" s="92">
        <v>7</v>
      </c>
      <c r="BF126" s="92">
        <v>18</v>
      </c>
      <c r="BG126" s="92">
        <v>16</v>
      </c>
      <c r="BH126" s="92">
        <v>26</v>
      </c>
      <c r="BI126" s="92">
        <v>16</v>
      </c>
      <c r="BJ126" s="92">
        <v>19</v>
      </c>
      <c r="BK126" s="92">
        <v>17</v>
      </c>
      <c r="BL126" s="92">
        <v>23</v>
      </c>
      <c r="BM126" s="92">
        <v>11</v>
      </c>
      <c r="BN126" s="92">
        <v>19</v>
      </c>
      <c r="BO126" s="92">
        <v>13</v>
      </c>
      <c r="BP126" s="92">
        <v>26</v>
      </c>
      <c r="BQ126" s="92">
        <v>12</v>
      </c>
      <c r="BR126" s="92">
        <v>22</v>
      </c>
      <c r="BS126" s="92">
        <v>23</v>
      </c>
      <c r="BT126" s="92">
        <v>16</v>
      </c>
      <c r="BU126" s="92">
        <v>12</v>
      </c>
      <c r="BV126" s="92">
        <v>27</v>
      </c>
      <c r="BW126" s="92">
        <v>12</v>
      </c>
      <c r="BX126" s="92">
        <v>21</v>
      </c>
      <c r="BY126" s="92">
        <v>9</v>
      </c>
      <c r="BZ126" s="92">
        <v>15</v>
      </c>
      <c r="CA126" s="92">
        <v>7</v>
      </c>
      <c r="CB126" s="92">
        <v>8</v>
      </c>
      <c r="CC126" s="92">
        <v>12</v>
      </c>
      <c r="CD126" s="92">
        <v>9</v>
      </c>
      <c r="CE126" s="92">
        <v>10</v>
      </c>
      <c r="CF126" s="92">
        <v>23</v>
      </c>
      <c r="CG126" s="92">
        <v>12</v>
      </c>
      <c r="CH126" s="92">
        <v>23</v>
      </c>
      <c r="CI126" s="92">
        <v>15</v>
      </c>
      <c r="CJ126" s="92">
        <v>16</v>
      </c>
      <c r="CK126" s="92">
        <v>10</v>
      </c>
      <c r="CL126" s="92">
        <v>13</v>
      </c>
      <c r="CM126" s="92">
        <v>25</v>
      </c>
      <c r="CN126" s="92">
        <v>4</v>
      </c>
    </row>
    <row r="127" spans="1:92" x14ac:dyDescent="0.2">
      <c r="A127" s="92" t="s">
        <v>26</v>
      </c>
      <c r="B127" s="92" t="s">
        <v>25</v>
      </c>
      <c r="C127" s="92">
        <v>265</v>
      </c>
      <c r="D127" s="92">
        <v>4.4987719298245619</v>
      </c>
      <c r="E127" s="92">
        <v>0</v>
      </c>
      <c r="F127" s="92">
        <v>1</v>
      </c>
      <c r="G127" s="92">
        <v>25</v>
      </c>
      <c r="H127" s="92">
        <v>7.2</v>
      </c>
      <c r="I127" s="92">
        <v>7</v>
      </c>
      <c r="J127" s="92">
        <v>989</v>
      </c>
      <c r="K127" s="92">
        <v>67.14</v>
      </c>
      <c r="L127" s="92">
        <v>86</v>
      </c>
      <c r="M127" s="92">
        <v>61</v>
      </c>
      <c r="N127" s="92">
        <v>74</v>
      </c>
      <c r="O127" s="92">
        <v>47</v>
      </c>
      <c r="P127" s="92">
        <v>52</v>
      </c>
      <c r="Q127" s="92">
        <v>46</v>
      </c>
      <c r="R127" s="92">
        <v>64</v>
      </c>
      <c r="S127" s="92">
        <v>50</v>
      </c>
      <c r="T127" s="92">
        <v>78</v>
      </c>
      <c r="U127" s="92">
        <v>66</v>
      </c>
      <c r="V127" s="92">
        <v>83</v>
      </c>
      <c r="W127" s="92">
        <v>67</v>
      </c>
      <c r="X127" s="92">
        <v>52</v>
      </c>
      <c r="Y127" s="92">
        <v>39</v>
      </c>
      <c r="Z127" s="92">
        <v>73</v>
      </c>
      <c r="AA127" s="92">
        <v>50</v>
      </c>
      <c r="AB127" s="92">
        <v>22</v>
      </c>
      <c r="AC127" s="92">
        <v>25</v>
      </c>
      <c r="AD127" s="92">
        <v>26</v>
      </c>
      <c r="AE127" s="92">
        <v>12</v>
      </c>
      <c r="AF127" s="92">
        <v>11</v>
      </c>
      <c r="AG127" s="92">
        <v>14</v>
      </c>
      <c r="AH127" s="92">
        <v>20</v>
      </c>
      <c r="AI127" s="92">
        <v>16</v>
      </c>
      <c r="AJ127" s="92">
        <v>18</v>
      </c>
      <c r="AK127" s="92">
        <v>22</v>
      </c>
      <c r="AL127" s="92">
        <v>18</v>
      </c>
      <c r="AM127" s="92">
        <v>16</v>
      </c>
      <c r="AN127" s="92">
        <v>11</v>
      </c>
      <c r="AO127" s="92">
        <v>10</v>
      </c>
      <c r="AP127" s="92">
        <v>15</v>
      </c>
      <c r="AQ127" s="92">
        <v>11</v>
      </c>
      <c r="AR127" s="92">
        <v>17</v>
      </c>
      <c r="AS127" s="92">
        <v>11</v>
      </c>
      <c r="AT127" s="92">
        <v>13</v>
      </c>
      <c r="AU127" s="92">
        <v>11</v>
      </c>
      <c r="AV127" s="92">
        <v>10</v>
      </c>
      <c r="AW127" s="92">
        <v>9</v>
      </c>
      <c r="AX127" s="92">
        <v>16</v>
      </c>
      <c r="AY127" s="92">
        <v>11</v>
      </c>
      <c r="AZ127" s="92">
        <v>11</v>
      </c>
      <c r="BA127" s="92">
        <v>20</v>
      </c>
      <c r="BB127" s="92">
        <v>20</v>
      </c>
      <c r="BC127" s="92">
        <v>13</v>
      </c>
      <c r="BD127" s="92">
        <v>9</v>
      </c>
      <c r="BE127" s="92">
        <v>7</v>
      </c>
      <c r="BF127" s="92">
        <v>18</v>
      </c>
      <c r="BG127" s="92">
        <v>16</v>
      </c>
      <c r="BH127" s="92">
        <v>26</v>
      </c>
      <c r="BI127" s="92">
        <v>16</v>
      </c>
      <c r="BJ127" s="92">
        <v>19</v>
      </c>
      <c r="BK127" s="92">
        <v>17</v>
      </c>
      <c r="BL127" s="92">
        <v>23</v>
      </c>
      <c r="BM127" s="92">
        <v>11</v>
      </c>
      <c r="BN127" s="92">
        <v>19</v>
      </c>
      <c r="BO127" s="92">
        <v>13</v>
      </c>
      <c r="BP127" s="92">
        <v>26</v>
      </c>
      <c r="BQ127" s="92">
        <v>12</v>
      </c>
      <c r="BR127" s="92">
        <v>22</v>
      </c>
      <c r="BS127" s="92">
        <v>23</v>
      </c>
      <c r="BT127" s="92">
        <v>16</v>
      </c>
      <c r="BU127" s="92">
        <v>12</v>
      </c>
      <c r="BV127" s="92">
        <v>27</v>
      </c>
      <c r="BW127" s="92">
        <v>12</v>
      </c>
      <c r="BX127" s="92">
        <v>21</v>
      </c>
      <c r="BY127" s="92">
        <v>9</v>
      </c>
      <c r="BZ127" s="92">
        <v>15</v>
      </c>
      <c r="CA127" s="92">
        <v>7</v>
      </c>
      <c r="CB127" s="92">
        <v>8</v>
      </c>
      <c r="CC127" s="92">
        <v>12</v>
      </c>
      <c r="CD127" s="92">
        <v>9</v>
      </c>
      <c r="CE127" s="92">
        <v>10</v>
      </c>
      <c r="CF127" s="92">
        <v>23</v>
      </c>
      <c r="CG127" s="92">
        <v>12</v>
      </c>
      <c r="CH127" s="92">
        <v>23</v>
      </c>
      <c r="CI127" s="92">
        <v>15</v>
      </c>
      <c r="CJ127" s="92">
        <v>16</v>
      </c>
      <c r="CK127" s="92">
        <v>10</v>
      </c>
      <c r="CL127" s="92">
        <v>13</v>
      </c>
      <c r="CM127" s="92">
        <v>25</v>
      </c>
      <c r="CN127" s="92">
        <v>2</v>
      </c>
    </row>
    <row r="128" spans="1:92" x14ac:dyDescent="0.2">
      <c r="A128" s="92" t="s">
        <v>26</v>
      </c>
      <c r="B128" s="92" t="s">
        <v>25</v>
      </c>
      <c r="C128" s="92">
        <v>265</v>
      </c>
      <c r="D128" s="92">
        <v>6.1931578947368422</v>
      </c>
      <c r="E128" s="92">
        <v>0</v>
      </c>
      <c r="F128" s="92">
        <v>1</v>
      </c>
      <c r="G128" s="92">
        <v>25</v>
      </c>
      <c r="H128" s="92">
        <v>7.2</v>
      </c>
      <c r="I128" s="92">
        <v>7</v>
      </c>
      <c r="J128" s="92">
        <v>989</v>
      </c>
      <c r="K128" s="92">
        <v>67.14</v>
      </c>
      <c r="L128" s="92">
        <v>86</v>
      </c>
      <c r="M128" s="92">
        <v>61</v>
      </c>
      <c r="N128" s="92">
        <v>74</v>
      </c>
      <c r="O128" s="92">
        <v>47</v>
      </c>
      <c r="P128" s="92">
        <v>52</v>
      </c>
      <c r="Q128" s="92">
        <v>46</v>
      </c>
      <c r="R128" s="92">
        <v>64</v>
      </c>
      <c r="S128" s="92">
        <v>50</v>
      </c>
      <c r="T128" s="92">
        <v>78</v>
      </c>
      <c r="U128" s="92">
        <v>66</v>
      </c>
      <c r="V128" s="92">
        <v>83</v>
      </c>
      <c r="W128" s="92">
        <v>67</v>
      </c>
      <c r="X128" s="92">
        <v>52</v>
      </c>
      <c r="Y128" s="92">
        <v>39</v>
      </c>
      <c r="Z128" s="92">
        <v>73</v>
      </c>
      <c r="AA128" s="92">
        <v>50</v>
      </c>
      <c r="AB128" s="92">
        <v>22</v>
      </c>
      <c r="AC128" s="92">
        <v>25</v>
      </c>
      <c r="AD128" s="92">
        <v>26</v>
      </c>
      <c r="AE128" s="92">
        <v>12</v>
      </c>
      <c r="AF128" s="92">
        <v>11</v>
      </c>
      <c r="AG128" s="92">
        <v>14</v>
      </c>
      <c r="AH128" s="92">
        <v>20</v>
      </c>
      <c r="AI128" s="92">
        <v>16</v>
      </c>
      <c r="AJ128" s="92">
        <v>18</v>
      </c>
      <c r="AK128" s="92">
        <v>22</v>
      </c>
      <c r="AL128" s="92">
        <v>18</v>
      </c>
      <c r="AM128" s="92">
        <v>16</v>
      </c>
      <c r="AN128" s="92">
        <v>11</v>
      </c>
      <c r="AO128" s="92">
        <v>10</v>
      </c>
      <c r="AP128" s="92">
        <v>15</v>
      </c>
      <c r="AQ128" s="92">
        <v>11</v>
      </c>
      <c r="AR128" s="92">
        <v>17</v>
      </c>
      <c r="AS128" s="92">
        <v>11</v>
      </c>
      <c r="AT128" s="92">
        <v>13</v>
      </c>
      <c r="AU128" s="92">
        <v>11</v>
      </c>
      <c r="AV128" s="92">
        <v>10</v>
      </c>
      <c r="AW128" s="92">
        <v>9</v>
      </c>
      <c r="AX128" s="92">
        <v>16</v>
      </c>
      <c r="AY128" s="92">
        <v>11</v>
      </c>
      <c r="AZ128" s="92">
        <v>11</v>
      </c>
      <c r="BA128" s="92">
        <v>20</v>
      </c>
      <c r="BB128" s="92">
        <v>20</v>
      </c>
      <c r="BC128" s="92">
        <v>13</v>
      </c>
      <c r="BD128" s="92">
        <v>9</v>
      </c>
      <c r="BE128" s="92">
        <v>7</v>
      </c>
      <c r="BF128" s="92">
        <v>18</v>
      </c>
      <c r="BG128" s="92">
        <v>16</v>
      </c>
      <c r="BH128" s="92">
        <v>26</v>
      </c>
      <c r="BI128" s="92">
        <v>16</v>
      </c>
      <c r="BJ128" s="92">
        <v>19</v>
      </c>
      <c r="BK128" s="92">
        <v>17</v>
      </c>
      <c r="BL128" s="92">
        <v>23</v>
      </c>
      <c r="BM128" s="92">
        <v>11</v>
      </c>
      <c r="BN128" s="92">
        <v>19</v>
      </c>
      <c r="BO128" s="92">
        <v>13</v>
      </c>
      <c r="BP128" s="92">
        <v>26</v>
      </c>
      <c r="BQ128" s="92">
        <v>12</v>
      </c>
      <c r="BR128" s="92">
        <v>22</v>
      </c>
      <c r="BS128" s="92">
        <v>23</v>
      </c>
      <c r="BT128" s="92">
        <v>16</v>
      </c>
      <c r="BU128" s="92">
        <v>12</v>
      </c>
      <c r="BV128" s="92">
        <v>27</v>
      </c>
      <c r="BW128" s="92">
        <v>12</v>
      </c>
      <c r="BX128" s="92">
        <v>21</v>
      </c>
      <c r="BY128" s="92">
        <v>9</v>
      </c>
      <c r="BZ128" s="92">
        <v>15</v>
      </c>
      <c r="CA128" s="92">
        <v>7</v>
      </c>
      <c r="CB128" s="92">
        <v>8</v>
      </c>
      <c r="CC128" s="92">
        <v>12</v>
      </c>
      <c r="CD128" s="92">
        <v>9</v>
      </c>
      <c r="CE128" s="92">
        <v>10</v>
      </c>
      <c r="CF128" s="92">
        <v>23</v>
      </c>
      <c r="CG128" s="92">
        <v>12</v>
      </c>
      <c r="CH128" s="92">
        <v>23</v>
      </c>
      <c r="CI128" s="92">
        <v>15</v>
      </c>
      <c r="CJ128" s="92">
        <v>16</v>
      </c>
      <c r="CK128" s="92">
        <v>10</v>
      </c>
      <c r="CL128" s="92">
        <v>13</v>
      </c>
      <c r="CM128" s="92">
        <v>25</v>
      </c>
      <c r="CN128" s="92">
        <v>3</v>
      </c>
    </row>
    <row r="129" spans="1:92" x14ac:dyDescent="0.2">
      <c r="A129" s="92" t="s">
        <v>26</v>
      </c>
      <c r="B129" s="92" t="s">
        <v>25</v>
      </c>
      <c r="C129" s="92">
        <v>265</v>
      </c>
      <c r="D129" s="92">
        <v>7.947543859649123</v>
      </c>
      <c r="E129" s="92">
        <v>0</v>
      </c>
      <c r="F129" s="92">
        <v>1</v>
      </c>
      <c r="G129" s="92">
        <v>25</v>
      </c>
      <c r="H129" s="92">
        <v>7.2</v>
      </c>
      <c r="I129" s="92">
        <v>7</v>
      </c>
      <c r="J129" s="92">
        <v>989</v>
      </c>
      <c r="K129" s="92">
        <v>67.14</v>
      </c>
      <c r="L129" s="92">
        <v>86</v>
      </c>
      <c r="M129" s="92">
        <v>61</v>
      </c>
      <c r="N129" s="92">
        <v>74</v>
      </c>
      <c r="O129" s="92">
        <v>47</v>
      </c>
      <c r="P129" s="92">
        <v>52</v>
      </c>
      <c r="Q129" s="92">
        <v>46</v>
      </c>
      <c r="R129" s="92">
        <v>64</v>
      </c>
      <c r="S129" s="92">
        <v>50</v>
      </c>
      <c r="T129" s="92">
        <v>78</v>
      </c>
      <c r="U129" s="92">
        <v>66</v>
      </c>
      <c r="V129" s="92">
        <v>83</v>
      </c>
      <c r="W129" s="92">
        <v>67</v>
      </c>
      <c r="X129" s="92">
        <v>52</v>
      </c>
      <c r="Y129" s="92">
        <v>39</v>
      </c>
      <c r="Z129" s="92">
        <v>73</v>
      </c>
      <c r="AA129" s="92">
        <v>50</v>
      </c>
      <c r="AB129" s="92">
        <v>22</v>
      </c>
      <c r="AC129" s="92">
        <v>25</v>
      </c>
      <c r="AD129" s="92">
        <v>26</v>
      </c>
      <c r="AE129" s="92">
        <v>12</v>
      </c>
      <c r="AF129" s="92">
        <v>11</v>
      </c>
      <c r="AG129" s="92">
        <v>14</v>
      </c>
      <c r="AH129" s="92">
        <v>20</v>
      </c>
      <c r="AI129" s="92">
        <v>16</v>
      </c>
      <c r="AJ129" s="92">
        <v>18</v>
      </c>
      <c r="AK129" s="92">
        <v>22</v>
      </c>
      <c r="AL129" s="92">
        <v>18</v>
      </c>
      <c r="AM129" s="92">
        <v>16</v>
      </c>
      <c r="AN129" s="92">
        <v>11</v>
      </c>
      <c r="AO129" s="92">
        <v>10</v>
      </c>
      <c r="AP129" s="92">
        <v>15</v>
      </c>
      <c r="AQ129" s="92">
        <v>11</v>
      </c>
      <c r="AR129" s="92">
        <v>17</v>
      </c>
      <c r="AS129" s="92">
        <v>11</v>
      </c>
      <c r="AT129" s="92">
        <v>13</v>
      </c>
      <c r="AU129" s="92">
        <v>11</v>
      </c>
      <c r="AV129" s="92">
        <v>10</v>
      </c>
      <c r="AW129" s="92">
        <v>9</v>
      </c>
      <c r="AX129" s="92">
        <v>16</v>
      </c>
      <c r="AY129" s="92">
        <v>11</v>
      </c>
      <c r="AZ129" s="92">
        <v>11</v>
      </c>
      <c r="BA129" s="92">
        <v>20</v>
      </c>
      <c r="BB129" s="92">
        <v>20</v>
      </c>
      <c r="BC129" s="92">
        <v>13</v>
      </c>
      <c r="BD129" s="92">
        <v>9</v>
      </c>
      <c r="BE129" s="92">
        <v>7</v>
      </c>
      <c r="BF129" s="92">
        <v>18</v>
      </c>
      <c r="BG129" s="92">
        <v>16</v>
      </c>
      <c r="BH129" s="92">
        <v>26</v>
      </c>
      <c r="BI129" s="92">
        <v>16</v>
      </c>
      <c r="BJ129" s="92">
        <v>19</v>
      </c>
      <c r="BK129" s="92">
        <v>17</v>
      </c>
      <c r="BL129" s="92">
        <v>23</v>
      </c>
      <c r="BM129" s="92">
        <v>11</v>
      </c>
      <c r="BN129" s="92">
        <v>19</v>
      </c>
      <c r="BO129" s="92">
        <v>13</v>
      </c>
      <c r="BP129" s="92">
        <v>26</v>
      </c>
      <c r="BQ129" s="92">
        <v>12</v>
      </c>
      <c r="BR129" s="92">
        <v>22</v>
      </c>
      <c r="BS129" s="92">
        <v>23</v>
      </c>
      <c r="BT129" s="92">
        <v>16</v>
      </c>
      <c r="BU129" s="92">
        <v>12</v>
      </c>
      <c r="BV129" s="92">
        <v>27</v>
      </c>
      <c r="BW129" s="92">
        <v>12</v>
      </c>
      <c r="BX129" s="92">
        <v>21</v>
      </c>
      <c r="BY129" s="92">
        <v>9</v>
      </c>
      <c r="BZ129" s="92">
        <v>15</v>
      </c>
      <c r="CA129" s="92">
        <v>7</v>
      </c>
      <c r="CB129" s="92">
        <v>8</v>
      </c>
      <c r="CC129" s="92">
        <v>12</v>
      </c>
      <c r="CD129" s="92">
        <v>9</v>
      </c>
      <c r="CE129" s="92">
        <v>10</v>
      </c>
      <c r="CF129" s="92">
        <v>23</v>
      </c>
      <c r="CG129" s="92">
        <v>12</v>
      </c>
      <c r="CH129" s="92">
        <v>23</v>
      </c>
      <c r="CI129" s="92">
        <v>15</v>
      </c>
      <c r="CJ129" s="92">
        <v>16</v>
      </c>
      <c r="CK129" s="92">
        <v>10</v>
      </c>
      <c r="CL129" s="92">
        <v>13</v>
      </c>
      <c r="CM129" s="92">
        <v>25</v>
      </c>
      <c r="CN129" s="92">
        <v>4</v>
      </c>
    </row>
    <row r="130" spans="1:92" x14ac:dyDescent="0.2">
      <c r="A130" s="92" t="s">
        <v>26</v>
      </c>
      <c r="B130" s="92" t="s">
        <v>25</v>
      </c>
      <c r="C130" s="92">
        <v>275</v>
      </c>
      <c r="D130" s="92">
        <v>5.2035849056603771</v>
      </c>
      <c r="E130" s="92">
        <v>0</v>
      </c>
      <c r="F130" s="92">
        <v>1</v>
      </c>
      <c r="G130" s="92">
        <v>25</v>
      </c>
      <c r="H130" s="92">
        <v>7.2</v>
      </c>
      <c r="I130" s="92">
        <v>7</v>
      </c>
      <c r="J130" s="92">
        <v>989</v>
      </c>
      <c r="K130" s="92">
        <v>67.14</v>
      </c>
      <c r="L130" s="92">
        <v>86</v>
      </c>
      <c r="M130" s="92">
        <v>61</v>
      </c>
      <c r="N130" s="92">
        <v>74</v>
      </c>
      <c r="O130" s="92">
        <v>47</v>
      </c>
      <c r="P130" s="92">
        <v>52</v>
      </c>
      <c r="Q130" s="92">
        <v>46</v>
      </c>
      <c r="R130" s="92">
        <v>64</v>
      </c>
      <c r="S130" s="92">
        <v>50</v>
      </c>
      <c r="T130" s="92">
        <v>78</v>
      </c>
      <c r="U130" s="92">
        <v>66</v>
      </c>
      <c r="V130" s="92">
        <v>83</v>
      </c>
      <c r="W130" s="92">
        <v>67</v>
      </c>
      <c r="X130" s="92">
        <v>52</v>
      </c>
      <c r="Y130" s="92">
        <v>39</v>
      </c>
      <c r="Z130" s="92">
        <v>73</v>
      </c>
      <c r="AA130" s="92">
        <v>50</v>
      </c>
      <c r="AB130" s="92">
        <v>22</v>
      </c>
      <c r="AC130" s="92">
        <v>25</v>
      </c>
      <c r="AD130" s="92">
        <v>26</v>
      </c>
      <c r="AE130" s="92">
        <v>12</v>
      </c>
      <c r="AF130" s="92">
        <v>11</v>
      </c>
      <c r="AG130" s="92">
        <v>14</v>
      </c>
      <c r="AH130" s="92">
        <v>20</v>
      </c>
      <c r="AI130" s="92">
        <v>16</v>
      </c>
      <c r="AJ130" s="92">
        <v>18</v>
      </c>
      <c r="AK130" s="92">
        <v>22</v>
      </c>
      <c r="AL130" s="92">
        <v>18</v>
      </c>
      <c r="AM130" s="92">
        <v>16</v>
      </c>
      <c r="AN130" s="92">
        <v>11</v>
      </c>
      <c r="AO130" s="92">
        <v>10</v>
      </c>
      <c r="AP130" s="92">
        <v>15</v>
      </c>
      <c r="AQ130" s="92">
        <v>11</v>
      </c>
      <c r="AR130" s="92">
        <v>17</v>
      </c>
      <c r="AS130" s="92">
        <v>11</v>
      </c>
      <c r="AT130" s="92">
        <v>13</v>
      </c>
      <c r="AU130" s="92">
        <v>11</v>
      </c>
      <c r="AV130" s="92">
        <v>10</v>
      </c>
      <c r="AW130" s="92">
        <v>9</v>
      </c>
      <c r="AX130" s="92">
        <v>16</v>
      </c>
      <c r="AY130" s="92">
        <v>11</v>
      </c>
      <c r="AZ130" s="92">
        <v>11</v>
      </c>
      <c r="BA130" s="92">
        <v>20</v>
      </c>
      <c r="BB130" s="92">
        <v>20</v>
      </c>
      <c r="BC130" s="92">
        <v>13</v>
      </c>
      <c r="BD130" s="92">
        <v>9</v>
      </c>
      <c r="BE130" s="92">
        <v>7</v>
      </c>
      <c r="BF130" s="92">
        <v>18</v>
      </c>
      <c r="BG130" s="92">
        <v>16</v>
      </c>
      <c r="BH130" s="92">
        <v>26</v>
      </c>
      <c r="BI130" s="92">
        <v>16</v>
      </c>
      <c r="BJ130" s="92">
        <v>19</v>
      </c>
      <c r="BK130" s="92">
        <v>17</v>
      </c>
      <c r="BL130" s="92">
        <v>23</v>
      </c>
      <c r="BM130" s="92">
        <v>11</v>
      </c>
      <c r="BN130" s="92">
        <v>19</v>
      </c>
      <c r="BO130" s="92">
        <v>13</v>
      </c>
      <c r="BP130" s="92">
        <v>26</v>
      </c>
      <c r="BQ130" s="92">
        <v>12</v>
      </c>
      <c r="BR130" s="92">
        <v>22</v>
      </c>
      <c r="BS130" s="92">
        <v>23</v>
      </c>
      <c r="BT130" s="92">
        <v>16</v>
      </c>
      <c r="BU130" s="92">
        <v>12</v>
      </c>
      <c r="BV130" s="92">
        <v>27</v>
      </c>
      <c r="BW130" s="92">
        <v>12</v>
      </c>
      <c r="BX130" s="92">
        <v>21</v>
      </c>
      <c r="BY130" s="92">
        <v>9</v>
      </c>
      <c r="BZ130" s="92">
        <v>15</v>
      </c>
      <c r="CA130" s="92">
        <v>7</v>
      </c>
      <c r="CB130" s="92">
        <v>8</v>
      </c>
      <c r="CC130" s="92">
        <v>12</v>
      </c>
      <c r="CD130" s="92">
        <v>9</v>
      </c>
      <c r="CE130" s="92">
        <v>10</v>
      </c>
      <c r="CF130" s="92">
        <v>23</v>
      </c>
      <c r="CG130" s="92">
        <v>12</v>
      </c>
      <c r="CH130" s="92">
        <v>23</v>
      </c>
      <c r="CI130" s="92">
        <v>15</v>
      </c>
      <c r="CJ130" s="92">
        <v>16</v>
      </c>
      <c r="CK130" s="92">
        <v>10</v>
      </c>
      <c r="CL130" s="92">
        <v>13</v>
      </c>
      <c r="CM130" s="92">
        <v>25</v>
      </c>
      <c r="CN130" s="92">
        <v>2</v>
      </c>
    </row>
    <row r="131" spans="1:92" x14ac:dyDescent="0.2">
      <c r="A131" s="92" t="s">
        <v>26</v>
      </c>
      <c r="B131" s="92" t="s">
        <v>25</v>
      </c>
      <c r="C131" s="92">
        <v>275</v>
      </c>
      <c r="D131" s="92">
        <v>7.0903773584905654</v>
      </c>
      <c r="E131" s="92">
        <v>0</v>
      </c>
      <c r="F131" s="92">
        <v>1</v>
      </c>
      <c r="G131" s="92">
        <v>25</v>
      </c>
      <c r="H131" s="92">
        <v>7.2</v>
      </c>
      <c r="I131" s="92">
        <v>7</v>
      </c>
      <c r="J131" s="92">
        <v>989</v>
      </c>
      <c r="K131" s="92">
        <v>67.14</v>
      </c>
      <c r="L131" s="92">
        <v>86</v>
      </c>
      <c r="M131" s="92">
        <v>61</v>
      </c>
      <c r="N131" s="92">
        <v>74</v>
      </c>
      <c r="O131" s="92">
        <v>47</v>
      </c>
      <c r="P131" s="92">
        <v>52</v>
      </c>
      <c r="Q131" s="92">
        <v>46</v>
      </c>
      <c r="R131" s="92">
        <v>64</v>
      </c>
      <c r="S131" s="92">
        <v>50</v>
      </c>
      <c r="T131" s="92">
        <v>78</v>
      </c>
      <c r="U131" s="92">
        <v>66</v>
      </c>
      <c r="V131" s="92">
        <v>83</v>
      </c>
      <c r="W131" s="92">
        <v>67</v>
      </c>
      <c r="X131" s="92">
        <v>52</v>
      </c>
      <c r="Y131" s="92">
        <v>39</v>
      </c>
      <c r="Z131" s="92">
        <v>73</v>
      </c>
      <c r="AA131" s="92">
        <v>50</v>
      </c>
      <c r="AB131" s="92">
        <v>22</v>
      </c>
      <c r="AC131" s="92">
        <v>25</v>
      </c>
      <c r="AD131" s="92">
        <v>26</v>
      </c>
      <c r="AE131" s="92">
        <v>12</v>
      </c>
      <c r="AF131" s="92">
        <v>11</v>
      </c>
      <c r="AG131" s="92">
        <v>14</v>
      </c>
      <c r="AH131" s="92">
        <v>20</v>
      </c>
      <c r="AI131" s="92">
        <v>16</v>
      </c>
      <c r="AJ131" s="92">
        <v>18</v>
      </c>
      <c r="AK131" s="92">
        <v>22</v>
      </c>
      <c r="AL131" s="92">
        <v>18</v>
      </c>
      <c r="AM131" s="92">
        <v>16</v>
      </c>
      <c r="AN131" s="92">
        <v>11</v>
      </c>
      <c r="AO131" s="92">
        <v>10</v>
      </c>
      <c r="AP131" s="92">
        <v>15</v>
      </c>
      <c r="AQ131" s="92">
        <v>11</v>
      </c>
      <c r="AR131" s="92">
        <v>17</v>
      </c>
      <c r="AS131" s="92">
        <v>11</v>
      </c>
      <c r="AT131" s="92">
        <v>13</v>
      </c>
      <c r="AU131" s="92">
        <v>11</v>
      </c>
      <c r="AV131" s="92">
        <v>10</v>
      </c>
      <c r="AW131" s="92">
        <v>9</v>
      </c>
      <c r="AX131" s="92">
        <v>16</v>
      </c>
      <c r="AY131" s="92">
        <v>11</v>
      </c>
      <c r="AZ131" s="92">
        <v>11</v>
      </c>
      <c r="BA131" s="92">
        <v>20</v>
      </c>
      <c r="BB131" s="92">
        <v>20</v>
      </c>
      <c r="BC131" s="92">
        <v>13</v>
      </c>
      <c r="BD131" s="92">
        <v>9</v>
      </c>
      <c r="BE131" s="92">
        <v>7</v>
      </c>
      <c r="BF131" s="92">
        <v>18</v>
      </c>
      <c r="BG131" s="92">
        <v>16</v>
      </c>
      <c r="BH131" s="92">
        <v>26</v>
      </c>
      <c r="BI131" s="92">
        <v>16</v>
      </c>
      <c r="BJ131" s="92">
        <v>19</v>
      </c>
      <c r="BK131" s="92">
        <v>17</v>
      </c>
      <c r="BL131" s="92">
        <v>23</v>
      </c>
      <c r="BM131" s="92">
        <v>11</v>
      </c>
      <c r="BN131" s="92">
        <v>19</v>
      </c>
      <c r="BO131" s="92">
        <v>13</v>
      </c>
      <c r="BP131" s="92">
        <v>26</v>
      </c>
      <c r="BQ131" s="92">
        <v>12</v>
      </c>
      <c r="BR131" s="92">
        <v>22</v>
      </c>
      <c r="BS131" s="92">
        <v>23</v>
      </c>
      <c r="BT131" s="92">
        <v>16</v>
      </c>
      <c r="BU131" s="92">
        <v>12</v>
      </c>
      <c r="BV131" s="92">
        <v>27</v>
      </c>
      <c r="BW131" s="92">
        <v>12</v>
      </c>
      <c r="BX131" s="92">
        <v>21</v>
      </c>
      <c r="BY131" s="92">
        <v>9</v>
      </c>
      <c r="BZ131" s="92">
        <v>15</v>
      </c>
      <c r="CA131" s="92">
        <v>7</v>
      </c>
      <c r="CB131" s="92">
        <v>8</v>
      </c>
      <c r="CC131" s="92">
        <v>12</v>
      </c>
      <c r="CD131" s="92">
        <v>9</v>
      </c>
      <c r="CE131" s="92">
        <v>10</v>
      </c>
      <c r="CF131" s="92">
        <v>23</v>
      </c>
      <c r="CG131" s="92">
        <v>12</v>
      </c>
      <c r="CH131" s="92">
        <v>23</v>
      </c>
      <c r="CI131" s="92">
        <v>15</v>
      </c>
      <c r="CJ131" s="92">
        <v>16</v>
      </c>
      <c r="CK131" s="92">
        <v>10</v>
      </c>
      <c r="CL131" s="92">
        <v>13</v>
      </c>
      <c r="CM131" s="92">
        <v>25</v>
      </c>
      <c r="CN131" s="92">
        <v>3</v>
      </c>
    </row>
    <row r="132" spans="1:92" x14ac:dyDescent="0.2">
      <c r="A132" s="92" t="s">
        <v>26</v>
      </c>
      <c r="B132" s="92" t="s">
        <v>25</v>
      </c>
      <c r="C132" s="92">
        <v>275</v>
      </c>
      <c r="D132" s="92">
        <v>8.9771698113207545</v>
      </c>
      <c r="E132" s="92">
        <v>0</v>
      </c>
      <c r="F132" s="92">
        <v>1</v>
      </c>
      <c r="G132" s="92">
        <v>25</v>
      </c>
      <c r="H132" s="92">
        <v>7.2</v>
      </c>
      <c r="I132" s="92">
        <v>7</v>
      </c>
      <c r="J132" s="92">
        <v>989</v>
      </c>
      <c r="K132" s="92">
        <v>67.14</v>
      </c>
      <c r="L132" s="92">
        <v>86</v>
      </c>
      <c r="M132" s="92">
        <v>61</v>
      </c>
      <c r="N132" s="92">
        <v>74</v>
      </c>
      <c r="O132" s="92">
        <v>47</v>
      </c>
      <c r="P132" s="92">
        <v>52</v>
      </c>
      <c r="Q132" s="92">
        <v>46</v>
      </c>
      <c r="R132" s="92">
        <v>64</v>
      </c>
      <c r="S132" s="92">
        <v>50</v>
      </c>
      <c r="T132" s="92">
        <v>78</v>
      </c>
      <c r="U132" s="92">
        <v>66</v>
      </c>
      <c r="V132" s="92">
        <v>83</v>
      </c>
      <c r="W132" s="92">
        <v>67</v>
      </c>
      <c r="X132" s="92">
        <v>52</v>
      </c>
      <c r="Y132" s="92">
        <v>39</v>
      </c>
      <c r="Z132" s="92">
        <v>73</v>
      </c>
      <c r="AA132" s="92">
        <v>50</v>
      </c>
      <c r="AB132" s="92">
        <v>22</v>
      </c>
      <c r="AC132" s="92">
        <v>25</v>
      </c>
      <c r="AD132" s="92">
        <v>26</v>
      </c>
      <c r="AE132" s="92">
        <v>12</v>
      </c>
      <c r="AF132" s="92">
        <v>11</v>
      </c>
      <c r="AG132" s="92">
        <v>14</v>
      </c>
      <c r="AH132" s="92">
        <v>20</v>
      </c>
      <c r="AI132" s="92">
        <v>16</v>
      </c>
      <c r="AJ132" s="92">
        <v>18</v>
      </c>
      <c r="AK132" s="92">
        <v>22</v>
      </c>
      <c r="AL132" s="92">
        <v>18</v>
      </c>
      <c r="AM132" s="92">
        <v>16</v>
      </c>
      <c r="AN132" s="92">
        <v>11</v>
      </c>
      <c r="AO132" s="92">
        <v>10</v>
      </c>
      <c r="AP132" s="92">
        <v>15</v>
      </c>
      <c r="AQ132" s="92">
        <v>11</v>
      </c>
      <c r="AR132" s="92">
        <v>17</v>
      </c>
      <c r="AS132" s="92">
        <v>11</v>
      </c>
      <c r="AT132" s="92">
        <v>13</v>
      </c>
      <c r="AU132" s="92">
        <v>11</v>
      </c>
      <c r="AV132" s="92">
        <v>10</v>
      </c>
      <c r="AW132" s="92">
        <v>9</v>
      </c>
      <c r="AX132" s="92">
        <v>16</v>
      </c>
      <c r="AY132" s="92">
        <v>11</v>
      </c>
      <c r="AZ132" s="92">
        <v>11</v>
      </c>
      <c r="BA132" s="92">
        <v>20</v>
      </c>
      <c r="BB132" s="92">
        <v>20</v>
      </c>
      <c r="BC132" s="92">
        <v>13</v>
      </c>
      <c r="BD132" s="92">
        <v>9</v>
      </c>
      <c r="BE132" s="92">
        <v>7</v>
      </c>
      <c r="BF132" s="92">
        <v>18</v>
      </c>
      <c r="BG132" s="92">
        <v>16</v>
      </c>
      <c r="BH132" s="92">
        <v>26</v>
      </c>
      <c r="BI132" s="92">
        <v>16</v>
      </c>
      <c r="BJ132" s="92">
        <v>19</v>
      </c>
      <c r="BK132" s="92">
        <v>17</v>
      </c>
      <c r="BL132" s="92">
        <v>23</v>
      </c>
      <c r="BM132" s="92">
        <v>11</v>
      </c>
      <c r="BN132" s="92">
        <v>19</v>
      </c>
      <c r="BO132" s="92">
        <v>13</v>
      </c>
      <c r="BP132" s="92">
        <v>26</v>
      </c>
      <c r="BQ132" s="92">
        <v>12</v>
      </c>
      <c r="BR132" s="92">
        <v>22</v>
      </c>
      <c r="BS132" s="92">
        <v>23</v>
      </c>
      <c r="BT132" s="92">
        <v>16</v>
      </c>
      <c r="BU132" s="92">
        <v>12</v>
      </c>
      <c r="BV132" s="92">
        <v>27</v>
      </c>
      <c r="BW132" s="92">
        <v>12</v>
      </c>
      <c r="BX132" s="92">
        <v>21</v>
      </c>
      <c r="BY132" s="92">
        <v>9</v>
      </c>
      <c r="BZ132" s="92">
        <v>15</v>
      </c>
      <c r="CA132" s="92">
        <v>7</v>
      </c>
      <c r="CB132" s="92">
        <v>8</v>
      </c>
      <c r="CC132" s="92">
        <v>12</v>
      </c>
      <c r="CD132" s="92">
        <v>9</v>
      </c>
      <c r="CE132" s="92">
        <v>10</v>
      </c>
      <c r="CF132" s="92">
        <v>23</v>
      </c>
      <c r="CG132" s="92">
        <v>12</v>
      </c>
      <c r="CH132" s="92">
        <v>23</v>
      </c>
      <c r="CI132" s="92">
        <v>15</v>
      </c>
      <c r="CJ132" s="92">
        <v>16</v>
      </c>
      <c r="CK132" s="92">
        <v>10</v>
      </c>
      <c r="CL132" s="92">
        <v>13</v>
      </c>
      <c r="CM132" s="92">
        <v>25</v>
      </c>
      <c r="CN132" s="92">
        <v>4</v>
      </c>
    </row>
    <row r="133" spans="1:92" x14ac:dyDescent="0.2">
      <c r="A133" s="92" t="s">
        <v>26</v>
      </c>
      <c r="B133" s="92" t="s">
        <v>25</v>
      </c>
      <c r="C133" s="92">
        <v>285</v>
      </c>
      <c r="D133" s="92">
        <v>7.1</v>
      </c>
      <c r="E133" s="92">
        <v>0</v>
      </c>
      <c r="F133" s="92">
        <v>1</v>
      </c>
      <c r="G133" s="92">
        <v>25</v>
      </c>
      <c r="H133" s="92">
        <v>7.2</v>
      </c>
      <c r="I133" s="92">
        <v>7</v>
      </c>
      <c r="J133" s="92">
        <v>989</v>
      </c>
      <c r="K133" s="92">
        <v>67.14</v>
      </c>
      <c r="L133" s="92">
        <v>86</v>
      </c>
      <c r="M133" s="92">
        <v>61</v>
      </c>
      <c r="N133" s="92">
        <v>74</v>
      </c>
      <c r="O133" s="92">
        <v>47</v>
      </c>
      <c r="P133" s="92">
        <v>52</v>
      </c>
      <c r="Q133" s="92">
        <v>46</v>
      </c>
      <c r="R133" s="92">
        <v>64</v>
      </c>
      <c r="S133" s="92">
        <v>50</v>
      </c>
      <c r="T133" s="92">
        <v>78</v>
      </c>
      <c r="U133" s="92">
        <v>66</v>
      </c>
      <c r="V133" s="92">
        <v>83</v>
      </c>
      <c r="W133" s="92">
        <v>67</v>
      </c>
      <c r="X133" s="92">
        <v>52</v>
      </c>
      <c r="Y133" s="92">
        <v>39</v>
      </c>
      <c r="Z133" s="92">
        <v>73</v>
      </c>
      <c r="AA133" s="92">
        <v>50</v>
      </c>
      <c r="AB133" s="92">
        <v>22</v>
      </c>
      <c r="AC133" s="92">
        <v>25</v>
      </c>
      <c r="AD133" s="92">
        <v>26</v>
      </c>
      <c r="AE133" s="92">
        <v>12</v>
      </c>
      <c r="AF133" s="92">
        <v>11</v>
      </c>
      <c r="AG133" s="92">
        <v>14</v>
      </c>
      <c r="AH133" s="92">
        <v>20</v>
      </c>
      <c r="AI133" s="92">
        <v>16</v>
      </c>
      <c r="AJ133" s="92">
        <v>18</v>
      </c>
      <c r="AK133" s="92">
        <v>22</v>
      </c>
      <c r="AL133" s="92">
        <v>18</v>
      </c>
      <c r="AM133" s="92">
        <v>16</v>
      </c>
      <c r="AN133" s="92">
        <v>11</v>
      </c>
      <c r="AO133" s="92">
        <v>10</v>
      </c>
      <c r="AP133" s="92">
        <v>15</v>
      </c>
      <c r="AQ133" s="92">
        <v>11</v>
      </c>
      <c r="AR133" s="92">
        <v>17</v>
      </c>
      <c r="AS133" s="92">
        <v>11</v>
      </c>
      <c r="AT133" s="92">
        <v>13</v>
      </c>
      <c r="AU133" s="92">
        <v>11</v>
      </c>
      <c r="AV133" s="92">
        <v>10</v>
      </c>
      <c r="AW133" s="92">
        <v>9</v>
      </c>
      <c r="AX133" s="92">
        <v>16</v>
      </c>
      <c r="AY133" s="92">
        <v>11</v>
      </c>
      <c r="AZ133" s="92">
        <v>11</v>
      </c>
      <c r="BA133" s="92">
        <v>20</v>
      </c>
      <c r="BB133" s="92">
        <v>20</v>
      </c>
      <c r="BC133" s="92">
        <v>13</v>
      </c>
      <c r="BD133" s="92">
        <v>9</v>
      </c>
      <c r="BE133" s="92">
        <v>7</v>
      </c>
      <c r="BF133" s="92">
        <v>18</v>
      </c>
      <c r="BG133" s="92">
        <v>16</v>
      </c>
      <c r="BH133" s="92">
        <v>26</v>
      </c>
      <c r="BI133" s="92">
        <v>16</v>
      </c>
      <c r="BJ133" s="92">
        <v>19</v>
      </c>
      <c r="BK133" s="92">
        <v>17</v>
      </c>
      <c r="BL133" s="92">
        <v>23</v>
      </c>
      <c r="BM133" s="92">
        <v>11</v>
      </c>
      <c r="BN133" s="92">
        <v>19</v>
      </c>
      <c r="BO133" s="92">
        <v>13</v>
      </c>
      <c r="BP133" s="92">
        <v>26</v>
      </c>
      <c r="BQ133" s="92">
        <v>12</v>
      </c>
      <c r="BR133" s="92">
        <v>22</v>
      </c>
      <c r="BS133" s="92">
        <v>23</v>
      </c>
      <c r="BT133" s="92">
        <v>16</v>
      </c>
      <c r="BU133" s="92">
        <v>12</v>
      </c>
      <c r="BV133" s="92">
        <v>27</v>
      </c>
      <c r="BW133" s="92">
        <v>12</v>
      </c>
      <c r="BX133" s="92">
        <v>21</v>
      </c>
      <c r="BY133" s="92">
        <v>9</v>
      </c>
      <c r="BZ133" s="92">
        <v>15</v>
      </c>
      <c r="CA133" s="92">
        <v>7</v>
      </c>
      <c r="CB133" s="92">
        <v>8</v>
      </c>
      <c r="CC133" s="92">
        <v>12</v>
      </c>
      <c r="CD133" s="92">
        <v>9</v>
      </c>
      <c r="CE133" s="92">
        <v>10</v>
      </c>
      <c r="CF133" s="92">
        <v>23</v>
      </c>
      <c r="CG133" s="92">
        <v>12</v>
      </c>
      <c r="CH133" s="92">
        <v>23</v>
      </c>
      <c r="CI133" s="92">
        <v>15</v>
      </c>
      <c r="CJ133" s="92">
        <v>16</v>
      </c>
      <c r="CK133" s="92">
        <v>10</v>
      </c>
      <c r="CL133" s="92">
        <v>13</v>
      </c>
      <c r="CM133" s="92">
        <v>25</v>
      </c>
      <c r="CN133" s="92">
        <v>2</v>
      </c>
    </row>
    <row r="134" spans="1:92" x14ac:dyDescent="0.2">
      <c r="A134" s="92" t="s">
        <v>26</v>
      </c>
      <c r="B134" s="92" t="s">
        <v>25</v>
      </c>
      <c r="C134" s="92">
        <v>285</v>
      </c>
      <c r="D134" s="92">
        <v>10.225</v>
      </c>
      <c r="E134" s="92">
        <v>0</v>
      </c>
      <c r="F134" s="92">
        <v>1</v>
      </c>
      <c r="G134" s="92">
        <v>25</v>
      </c>
      <c r="H134" s="92">
        <v>7.2</v>
      </c>
      <c r="I134" s="92">
        <v>7</v>
      </c>
      <c r="J134" s="92">
        <v>989</v>
      </c>
      <c r="K134" s="92">
        <v>67.14</v>
      </c>
      <c r="L134" s="92">
        <v>86</v>
      </c>
      <c r="M134" s="92">
        <v>61</v>
      </c>
      <c r="N134" s="92">
        <v>74</v>
      </c>
      <c r="O134" s="92">
        <v>47</v>
      </c>
      <c r="P134" s="92">
        <v>52</v>
      </c>
      <c r="Q134" s="92">
        <v>46</v>
      </c>
      <c r="R134" s="92">
        <v>64</v>
      </c>
      <c r="S134" s="92">
        <v>50</v>
      </c>
      <c r="T134" s="92">
        <v>78</v>
      </c>
      <c r="U134" s="92">
        <v>66</v>
      </c>
      <c r="V134" s="92">
        <v>83</v>
      </c>
      <c r="W134" s="92">
        <v>67</v>
      </c>
      <c r="X134" s="92">
        <v>52</v>
      </c>
      <c r="Y134" s="92">
        <v>39</v>
      </c>
      <c r="Z134" s="92">
        <v>73</v>
      </c>
      <c r="AA134" s="92">
        <v>50</v>
      </c>
      <c r="AB134" s="92">
        <v>22</v>
      </c>
      <c r="AC134" s="92">
        <v>25</v>
      </c>
      <c r="AD134" s="92">
        <v>26</v>
      </c>
      <c r="AE134" s="92">
        <v>12</v>
      </c>
      <c r="AF134" s="92">
        <v>11</v>
      </c>
      <c r="AG134" s="92">
        <v>14</v>
      </c>
      <c r="AH134" s="92">
        <v>20</v>
      </c>
      <c r="AI134" s="92">
        <v>16</v>
      </c>
      <c r="AJ134" s="92">
        <v>18</v>
      </c>
      <c r="AK134" s="92">
        <v>22</v>
      </c>
      <c r="AL134" s="92">
        <v>18</v>
      </c>
      <c r="AM134" s="92">
        <v>16</v>
      </c>
      <c r="AN134" s="92">
        <v>11</v>
      </c>
      <c r="AO134" s="92">
        <v>10</v>
      </c>
      <c r="AP134" s="92">
        <v>15</v>
      </c>
      <c r="AQ134" s="92">
        <v>11</v>
      </c>
      <c r="AR134" s="92">
        <v>17</v>
      </c>
      <c r="AS134" s="92">
        <v>11</v>
      </c>
      <c r="AT134" s="92">
        <v>13</v>
      </c>
      <c r="AU134" s="92">
        <v>11</v>
      </c>
      <c r="AV134" s="92">
        <v>10</v>
      </c>
      <c r="AW134" s="92">
        <v>9</v>
      </c>
      <c r="AX134" s="92">
        <v>16</v>
      </c>
      <c r="AY134" s="92">
        <v>11</v>
      </c>
      <c r="AZ134" s="92">
        <v>11</v>
      </c>
      <c r="BA134" s="92">
        <v>20</v>
      </c>
      <c r="BB134" s="92">
        <v>20</v>
      </c>
      <c r="BC134" s="92">
        <v>13</v>
      </c>
      <c r="BD134" s="92">
        <v>9</v>
      </c>
      <c r="BE134" s="92">
        <v>7</v>
      </c>
      <c r="BF134" s="92">
        <v>18</v>
      </c>
      <c r="BG134" s="92">
        <v>16</v>
      </c>
      <c r="BH134" s="92">
        <v>26</v>
      </c>
      <c r="BI134" s="92">
        <v>16</v>
      </c>
      <c r="BJ134" s="92">
        <v>19</v>
      </c>
      <c r="BK134" s="92">
        <v>17</v>
      </c>
      <c r="BL134" s="92">
        <v>23</v>
      </c>
      <c r="BM134" s="92">
        <v>11</v>
      </c>
      <c r="BN134" s="92">
        <v>19</v>
      </c>
      <c r="BO134" s="92">
        <v>13</v>
      </c>
      <c r="BP134" s="92">
        <v>26</v>
      </c>
      <c r="BQ134" s="92">
        <v>12</v>
      </c>
      <c r="BR134" s="92">
        <v>22</v>
      </c>
      <c r="BS134" s="92">
        <v>23</v>
      </c>
      <c r="BT134" s="92">
        <v>16</v>
      </c>
      <c r="BU134" s="92">
        <v>12</v>
      </c>
      <c r="BV134" s="92">
        <v>27</v>
      </c>
      <c r="BW134" s="92">
        <v>12</v>
      </c>
      <c r="BX134" s="92">
        <v>21</v>
      </c>
      <c r="BY134" s="92">
        <v>9</v>
      </c>
      <c r="BZ134" s="92">
        <v>15</v>
      </c>
      <c r="CA134" s="92">
        <v>7</v>
      </c>
      <c r="CB134" s="92">
        <v>8</v>
      </c>
      <c r="CC134" s="92">
        <v>12</v>
      </c>
      <c r="CD134" s="92">
        <v>9</v>
      </c>
      <c r="CE134" s="92">
        <v>10</v>
      </c>
      <c r="CF134" s="92">
        <v>23</v>
      </c>
      <c r="CG134" s="92">
        <v>12</v>
      </c>
      <c r="CH134" s="92">
        <v>23</v>
      </c>
      <c r="CI134" s="92">
        <v>15</v>
      </c>
      <c r="CJ134" s="92">
        <v>16</v>
      </c>
      <c r="CK134" s="92">
        <v>10</v>
      </c>
      <c r="CL134" s="92">
        <v>13</v>
      </c>
      <c r="CM134" s="92">
        <v>25</v>
      </c>
      <c r="CN134" s="92">
        <v>3</v>
      </c>
    </row>
    <row r="135" spans="1:92" x14ac:dyDescent="0.2">
      <c r="A135" s="92" t="s">
        <v>26</v>
      </c>
      <c r="B135" s="92" t="s">
        <v>25</v>
      </c>
      <c r="C135" s="92">
        <v>285</v>
      </c>
      <c r="D135" s="92">
        <v>13.35</v>
      </c>
      <c r="E135" s="92">
        <v>0</v>
      </c>
      <c r="F135" s="92">
        <v>1</v>
      </c>
      <c r="G135" s="92">
        <v>25</v>
      </c>
      <c r="H135" s="92">
        <v>7.2</v>
      </c>
      <c r="I135" s="92">
        <v>7</v>
      </c>
      <c r="J135" s="92">
        <v>989</v>
      </c>
      <c r="K135" s="92">
        <v>67.14</v>
      </c>
      <c r="L135" s="92">
        <v>86</v>
      </c>
      <c r="M135" s="92">
        <v>61</v>
      </c>
      <c r="N135" s="92">
        <v>74</v>
      </c>
      <c r="O135" s="92">
        <v>47</v>
      </c>
      <c r="P135" s="92">
        <v>52</v>
      </c>
      <c r="Q135" s="92">
        <v>46</v>
      </c>
      <c r="R135" s="92">
        <v>64</v>
      </c>
      <c r="S135" s="92">
        <v>50</v>
      </c>
      <c r="T135" s="92">
        <v>78</v>
      </c>
      <c r="U135" s="92">
        <v>66</v>
      </c>
      <c r="V135" s="92">
        <v>83</v>
      </c>
      <c r="W135" s="92">
        <v>67</v>
      </c>
      <c r="X135" s="92">
        <v>52</v>
      </c>
      <c r="Y135" s="92">
        <v>39</v>
      </c>
      <c r="Z135" s="92">
        <v>73</v>
      </c>
      <c r="AA135" s="92">
        <v>50</v>
      </c>
      <c r="AB135" s="92">
        <v>22</v>
      </c>
      <c r="AC135" s="92">
        <v>25</v>
      </c>
      <c r="AD135" s="92">
        <v>26</v>
      </c>
      <c r="AE135" s="92">
        <v>12</v>
      </c>
      <c r="AF135" s="92">
        <v>11</v>
      </c>
      <c r="AG135" s="92">
        <v>14</v>
      </c>
      <c r="AH135" s="92">
        <v>20</v>
      </c>
      <c r="AI135" s="92">
        <v>16</v>
      </c>
      <c r="AJ135" s="92">
        <v>18</v>
      </c>
      <c r="AK135" s="92">
        <v>22</v>
      </c>
      <c r="AL135" s="92">
        <v>18</v>
      </c>
      <c r="AM135" s="92">
        <v>16</v>
      </c>
      <c r="AN135" s="92">
        <v>11</v>
      </c>
      <c r="AO135" s="92">
        <v>10</v>
      </c>
      <c r="AP135" s="92">
        <v>15</v>
      </c>
      <c r="AQ135" s="92">
        <v>11</v>
      </c>
      <c r="AR135" s="92">
        <v>17</v>
      </c>
      <c r="AS135" s="92">
        <v>11</v>
      </c>
      <c r="AT135" s="92">
        <v>13</v>
      </c>
      <c r="AU135" s="92">
        <v>11</v>
      </c>
      <c r="AV135" s="92">
        <v>10</v>
      </c>
      <c r="AW135" s="92">
        <v>9</v>
      </c>
      <c r="AX135" s="92">
        <v>16</v>
      </c>
      <c r="AY135" s="92">
        <v>11</v>
      </c>
      <c r="AZ135" s="92">
        <v>11</v>
      </c>
      <c r="BA135" s="92">
        <v>20</v>
      </c>
      <c r="BB135" s="92">
        <v>20</v>
      </c>
      <c r="BC135" s="92">
        <v>13</v>
      </c>
      <c r="BD135" s="92">
        <v>9</v>
      </c>
      <c r="BE135" s="92">
        <v>7</v>
      </c>
      <c r="BF135" s="92">
        <v>18</v>
      </c>
      <c r="BG135" s="92">
        <v>16</v>
      </c>
      <c r="BH135" s="92">
        <v>26</v>
      </c>
      <c r="BI135" s="92">
        <v>16</v>
      </c>
      <c r="BJ135" s="92">
        <v>19</v>
      </c>
      <c r="BK135" s="92">
        <v>17</v>
      </c>
      <c r="BL135" s="92">
        <v>23</v>
      </c>
      <c r="BM135" s="92">
        <v>11</v>
      </c>
      <c r="BN135" s="92">
        <v>19</v>
      </c>
      <c r="BO135" s="92">
        <v>13</v>
      </c>
      <c r="BP135" s="92">
        <v>26</v>
      </c>
      <c r="BQ135" s="92">
        <v>12</v>
      </c>
      <c r="BR135" s="92">
        <v>22</v>
      </c>
      <c r="BS135" s="92">
        <v>23</v>
      </c>
      <c r="BT135" s="92">
        <v>16</v>
      </c>
      <c r="BU135" s="92">
        <v>12</v>
      </c>
      <c r="BV135" s="92">
        <v>27</v>
      </c>
      <c r="BW135" s="92">
        <v>12</v>
      </c>
      <c r="BX135" s="92">
        <v>21</v>
      </c>
      <c r="BY135" s="92">
        <v>9</v>
      </c>
      <c r="BZ135" s="92">
        <v>15</v>
      </c>
      <c r="CA135" s="92">
        <v>7</v>
      </c>
      <c r="CB135" s="92">
        <v>8</v>
      </c>
      <c r="CC135" s="92">
        <v>12</v>
      </c>
      <c r="CD135" s="92">
        <v>9</v>
      </c>
      <c r="CE135" s="92">
        <v>10</v>
      </c>
      <c r="CF135" s="92">
        <v>23</v>
      </c>
      <c r="CG135" s="92">
        <v>12</v>
      </c>
      <c r="CH135" s="92">
        <v>23</v>
      </c>
      <c r="CI135" s="92">
        <v>15</v>
      </c>
      <c r="CJ135" s="92">
        <v>16</v>
      </c>
      <c r="CK135" s="92">
        <v>10</v>
      </c>
      <c r="CL135" s="92">
        <v>13</v>
      </c>
      <c r="CM135" s="92">
        <v>25</v>
      </c>
      <c r="CN135" s="92">
        <v>4</v>
      </c>
    </row>
    <row r="136" spans="1:92" x14ac:dyDescent="0.2">
      <c r="A136" s="92" t="s">
        <v>26</v>
      </c>
      <c r="B136" s="92" t="s">
        <v>25</v>
      </c>
      <c r="C136" s="92">
        <v>300</v>
      </c>
      <c r="D136" s="92">
        <v>40.1</v>
      </c>
      <c r="E136" s="92">
        <v>0</v>
      </c>
      <c r="F136" s="92">
        <v>1</v>
      </c>
      <c r="G136" s="92">
        <v>25</v>
      </c>
      <c r="H136" s="92">
        <v>7.2</v>
      </c>
      <c r="I136" s="92">
        <v>7</v>
      </c>
      <c r="J136" s="92">
        <v>989</v>
      </c>
      <c r="K136" s="92">
        <v>67.14</v>
      </c>
      <c r="L136" s="92">
        <v>86</v>
      </c>
      <c r="M136" s="92">
        <v>61</v>
      </c>
      <c r="N136" s="92">
        <v>74</v>
      </c>
      <c r="O136" s="92">
        <v>47</v>
      </c>
      <c r="P136" s="92">
        <v>52</v>
      </c>
      <c r="Q136" s="92">
        <v>46</v>
      </c>
      <c r="R136" s="92">
        <v>64</v>
      </c>
      <c r="S136" s="92">
        <v>50</v>
      </c>
      <c r="T136" s="92">
        <v>78</v>
      </c>
      <c r="U136" s="92">
        <v>66</v>
      </c>
      <c r="V136" s="92">
        <v>83</v>
      </c>
      <c r="W136" s="92">
        <v>67</v>
      </c>
      <c r="X136" s="92">
        <v>52</v>
      </c>
      <c r="Y136" s="92">
        <v>39</v>
      </c>
      <c r="Z136" s="92">
        <v>73</v>
      </c>
      <c r="AA136" s="92">
        <v>50</v>
      </c>
      <c r="AB136" s="92">
        <v>22</v>
      </c>
      <c r="AC136" s="92">
        <v>25</v>
      </c>
      <c r="AD136" s="92">
        <v>26</v>
      </c>
      <c r="AE136" s="92">
        <v>12</v>
      </c>
      <c r="AF136" s="92">
        <v>11</v>
      </c>
      <c r="AG136" s="92">
        <v>14</v>
      </c>
      <c r="AH136" s="92">
        <v>20</v>
      </c>
      <c r="AI136" s="92">
        <v>16</v>
      </c>
      <c r="AJ136" s="92">
        <v>18</v>
      </c>
      <c r="AK136" s="92">
        <v>22</v>
      </c>
      <c r="AL136" s="92">
        <v>18</v>
      </c>
      <c r="AM136" s="92">
        <v>16</v>
      </c>
      <c r="AN136" s="92">
        <v>11</v>
      </c>
      <c r="AO136" s="92">
        <v>10</v>
      </c>
      <c r="AP136" s="92">
        <v>15</v>
      </c>
      <c r="AQ136" s="92">
        <v>11</v>
      </c>
      <c r="AR136" s="92">
        <v>17</v>
      </c>
      <c r="AS136" s="92">
        <v>11</v>
      </c>
      <c r="AT136" s="92">
        <v>13</v>
      </c>
      <c r="AU136" s="92">
        <v>11</v>
      </c>
      <c r="AV136" s="92">
        <v>10</v>
      </c>
      <c r="AW136" s="92">
        <v>9</v>
      </c>
      <c r="AX136" s="92">
        <v>16</v>
      </c>
      <c r="AY136" s="92">
        <v>11</v>
      </c>
      <c r="AZ136" s="92">
        <v>11</v>
      </c>
      <c r="BA136" s="92">
        <v>20</v>
      </c>
      <c r="BB136" s="92">
        <v>20</v>
      </c>
      <c r="BC136" s="92">
        <v>13</v>
      </c>
      <c r="BD136" s="92">
        <v>9</v>
      </c>
      <c r="BE136" s="92">
        <v>7</v>
      </c>
      <c r="BF136" s="92">
        <v>18</v>
      </c>
      <c r="BG136" s="92">
        <v>16</v>
      </c>
      <c r="BH136" s="92">
        <v>26</v>
      </c>
      <c r="BI136" s="92">
        <v>16</v>
      </c>
      <c r="BJ136" s="92">
        <v>19</v>
      </c>
      <c r="BK136" s="92">
        <v>17</v>
      </c>
      <c r="BL136" s="92">
        <v>23</v>
      </c>
      <c r="BM136" s="92">
        <v>11</v>
      </c>
      <c r="BN136" s="92">
        <v>19</v>
      </c>
      <c r="BO136" s="92">
        <v>13</v>
      </c>
      <c r="BP136" s="92">
        <v>26</v>
      </c>
      <c r="BQ136" s="92">
        <v>12</v>
      </c>
      <c r="BR136" s="92">
        <v>22</v>
      </c>
      <c r="BS136" s="92">
        <v>23</v>
      </c>
      <c r="BT136" s="92">
        <v>16</v>
      </c>
      <c r="BU136" s="92">
        <v>12</v>
      </c>
      <c r="BV136" s="92">
        <v>27</v>
      </c>
      <c r="BW136" s="92">
        <v>12</v>
      </c>
      <c r="BX136" s="92">
        <v>21</v>
      </c>
      <c r="BY136" s="92">
        <v>9</v>
      </c>
      <c r="BZ136" s="92">
        <v>15</v>
      </c>
      <c r="CA136" s="92">
        <v>7</v>
      </c>
      <c r="CB136" s="92">
        <v>8</v>
      </c>
      <c r="CC136" s="92">
        <v>12</v>
      </c>
      <c r="CD136" s="92">
        <v>9</v>
      </c>
      <c r="CE136" s="92">
        <v>10</v>
      </c>
      <c r="CF136" s="92">
        <v>23</v>
      </c>
      <c r="CG136" s="92">
        <v>12</v>
      </c>
      <c r="CH136" s="92">
        <v>23</v>
      </c>
      <c r="CI136" s="92">
        <v>15</v>
      </c>
      <c r="CJ136" s="92">
        <v>16</v>
      </c>
      <c r="CK136" s="92">
        <v>10</v>
      </c>
      <c r="CL136" s="92">
        <v>13</v>
      </c>
      <c r="CM136" s="92">
        <v>25</v>
      </c>
      <c r="CN136" s="92">
        <v>2</v>
      </c>
    </row>
    <row r="137" spans="1:92" x14ac:dyDescent="0.2">
      <c r="A137" s="92" t="s">
        <v>26</v>
      </c>
      <c r="B137" s="92" t="s">
        <v>25</v>
      </c>
      <c r="C137" s="92">
        <v>300</v>
      </c>
      <c r="D137" s="92">
        <v>50.1</v>
      </c>
      <c r="E137" s="92">
        <v>0</v>
      </c>
      <c r="F137" s="92">
        <v>1</v>
      </c>
      <c r="G137" s="92">
        <v>25</v>
      </c>
      <c r="H137" s="92">
        <v>7.2</v>
      </c>
      <c r="I137" s="92">
        <v>7</v>
      </c>
      <c r="J137" s="92">
        <v>989</v>
      </c>
      <c r="K137" s="92">
        <v>67.14</v>
      </c>
      <c r="L137" s="92">
        <v>86</v>
      </c>
      <c r="M137" s="92">
        <v>61</v>
      </c>
      <c r="N137" s="92">
        <v>74</v>
      </c>
      <c r="O137" s="92">
        <v>47</v>
      </c>
      <c r="P137" s="92">
        <v>52</v>
      </c>
      <c r="Q137" s="92">
        <v>46</v>
      </c>
      <c r="R137" s="92">
        <v>64</v>
      </c>
      <c r="S137" s="92">
        <v>50</v>
      </c>
      <c r="T137" s="92">
        <v>78</v>
      </c>
      <c r="U137" s="92">
        <v>66</v>
      </c>
      <c r="V137" s="92">
        <v>83</v>
      </c>
      <c r="W137" s="92">
        <v>67</v>
      </c>
      <c r="X137" s="92">
        <v>52</v>
      </c>
      <c r="Y137" s="92">
        <v>39</v>
      </c>
      <c r="Z137" s="92">
        <v>73</v>
      </c>
      <c r="AA137" s="92">
        <v>50</v>
      </c>
      <c r="AB137" s="92">
        <v>22</v>
      </c>
      <c r="AC137" s="92">
        <v>25</v>
      </c>
      <c r="AD137" s="92">
        <v>26</v>
      </c>
      <c r="AE137" s="92">
        <v>12</v>
      </c>
      <c r="AF137" s="92">
        <v>11</v>
      </c>
      <c r="AG137" s="92">
        <v>14</v>
      </c>
      <c r="AH137" s="92">
        <v>20</v>
      </c>
      <c r="AI137" s="92">
        <v>16</v>
      </c>
      <c r="AJ137" s="92">
        <v>18</v>
      </c>
      <c r="AK137" s="92">
        <v>22</v>
      </c>
      <c r="AL137" s="92">
        <v>18</v>
      </c>
      <c r="AM137" s="92">
        <v>16</v>
      </c>
      <c r="AN137" s="92">
        <v>11</v>
      </c>
      <c r="AO137" s="92">
        <v>10</v>
      </c>
      <c r="AP137" s="92">
        <v>15</v>
      </c>
      <c r="AQ137" s="92">
        <v>11</v>
      </c>
      <c r="AR137" s="92">
        <v>17</v>
      </c>
      <c r="AS137" s="92">
        <v>11</v>
      </c>
      <c r="AT137" s="92">
        <v>13</v>
      </c>
      <c r="AU137" s="92">
        <v>11</v>
      </c>
      <c r="AV137" s="92">
        <v>10</v>
      </c>
      <c r="AW137" s="92">
        <v>9</v>
      </c>
      <c r="AX137" s="92">
        <v>16</v>
      </c>
      <c r="AY137" s="92">
        <v>11</v>
      </c>
      <c r="AZ137" s="92">
        <v>11</v>
      </c>
      <c r="BA137" s="92">
        <v>20</v>
      </c>
      <c r="BB137" s="92">
        <v>20</v>
      </c>
      <c r="BC137" s="92">
        <v>13</v>
      </c>
      <c r="BD137" s="92">
        <v>9</v>
      </c>
      <c r="BE137" s="92">
        <v>7</v>
      </c>
      <c r="BF137" s="92">
        <v>18</v>
      </c>
      <c r="BG137" s="92">
        <v>16</v>
      </c>
      <c r="BH137" s="92">
        <v>26</v>
      </c>
      <c r="BI137" s="92">
        <v>16</v>
      </c>
      <c r="BJ137" s="92">
        <v>19</v>
      </c>
      <c r="BK137" s="92">
        <v>17</v>
      </c>
      <c r="BL137" s="92">
        <v>23</v>
      </c>
      <c r="BM137" s="92">
        <v>11</v>
      </c>
      <c r="BN137" s="92">
        <v>19</v>
      </c>
      <c r="BO137" s="92">
        <v>13</v>
      </c>
      <c r="BP137" s="92">
        <v>26</v>
      </c>
      <c r="BQ137" s="92">
        <v>12</v>
      </c>
      <c r="BR137" s="92">
        <v>22</v>
      </c>
      <c r="BS137" s="92">
        <v>23</v>
      </c>
      <c r="BT137" s="92">
        <v>16</v>
      </c>
      <c r="BU137" s="92">
        <v>12</v>
      </c>
      <c r="BV137" s="92">
        <v>27</v>
      </c>
      <c r="BW137" s="92">
        <v>12</v>
      </c>
      <c r="BX137" s="92">
        <v>21</v>
      </c>
      <c r="BY137" s="92">
        <v>9</v>
      </c>
      <c r="BZ137" s="92">
        <v>15</v>
      </c>
      <c r="CA137" s="92">
        <v>7</v>
      </c>
      <c r="CB137" s="92">
        <v>8</v>
      </c>
      <c r="CC137" s="92">
        <v>12</v>
      </c>
      <c r="CD137" s="92">
        <v>9</v>
      </c>
      <c r="CE137" s="92">
        <v>10</v>
      </c>
      <c r="CF137" s="92">
        <v>23</v>
      </c>
      <c r="CG137" s="92">
        <v>12</v>
      </c>
      <c r="CH137" s="92">
        <v>23</v>
      </c>
      <c r="CI137" s="92">
        <v>15</v>
      </c>
      <c r="CJ137" s="92">
        <v>16</v>
      </c>
      <c r="CK137" s="92">
        <v>10</v>
      </c>
      <c r="CL137" s="92">
        <v>13</v>
      </c>
      <c r="CM137" s="92">
        <v>25</v>
      </c>
      <c r="CN137" s="92">
        <v>3</v>
      </c>
    </row>
    <row r="138" spans="1:92" x14ac:dyDescent="0.2">
      <c r="A138" s="92" t="s">
        <v>26</v>
      </c>
      <c r="B138" s="92" t="s">
        <v>25</v>
      </c>
      <c r="C138" s="92">
        <v>300</v>
      </c>
      <c r="D138" s="92">
        <v>60.1</v>
      </c>
      <c r="E138" s="92">
        <v>0</v>
      </c>
      <c r="F138" s="92">
        <v>1</v>
      </c>
      <c r="G138" s="92">
        <v>25</v>
      </c>
      <c r="H138" s="92">
        <v>7.2</v>
      </c>
      <c r="I138" s="92">
        <v>7</v>
      </c>
      <c r="J138" s="92">
        <v>989</v>
      </c>
      <c r="K138" s="92">
        <v>67.14</v>
      </c>
      <c r="L138" s="92">
        <v>86</v>
      </c>
      <c r="M138" s="92">
        <v>61</v>
      </c>
      <c r="N138" s="92">
        <v>74</v>
      </c>
      <c r="O138" s="92">
        <v>47</v>
      </c>
      <c r="P138" s="92">
        <v>52</v>
      </c>
      <c r="Q138" s="92">
        <v>46</v>
      </c>
      <c r="R138" s="92">
        <v>64</v>
      </c>
      <c r="S138" s="92">
        <v>50</v>
      </c>
      <c r="T138" s="92">
        <v>78</v>
      </c>
      <c r="U138" s="92">
        <v>66</v>
      </c>
      <c r="V138" s="92">
        <v>83</v>
      </c>
      <c r="W138" s="92">
        <v>67</v>
      </c>
      <c r="X138" s="92">
        <v>52</v>
      </c>
      <c r="Y138" s="92">
        <v>39</v>
      </c>
      <c r="Z138" s="92">
        <v>73</v>
      </c>
      <c r="AA138" s="92">
        <v>50</v>
      </c>
      <c r="AB138" s="92">
        <v>22</v>
      </c>
      <c r="AC138" s="92">
        <v>25</v>
      </c>
      <c r="AD138" s="92">
        <v>26</v>
      </c>
      <c r="AE138" s="92">
        <v>12</v>
      </c>
      <c r="AF138" s="92">
        <v>11</v>
      </c>
      <c r="AG138" s="92">
        <v>14</v>
      </c>
      <c r="AH138" s="92">
        <v>20</v>
      </c>
      <c r="AI138" s="92">
        <v>16</v>
      </c>
      <c r="AJ138" s="92">
        <v>18</v>
      </c>
      <c r="AK138" s="92">
        <v>22</v>
      </c>
      <c r="AL138" s="92">
        <v>18</v>
      </c>
      <c r="AM138" s="92">
        <v>16</v>
      </c>
      <c r="AN138" s="92">
        <v>11</v>
      </c>
      <c r="AO138" s="92">
        <v>10</v>
      </c>
      <c r="AP138" s="92">
        <v>15</v>
      </c>
      <c r="AQ138" s="92">
        <v>11</v>
      </c>
      <c r="AR138" s="92">
        <v>17</v>
      </c>
      <c r="AS138" s="92">
        <v>11</v>
      </c>
      <c r="AT138" s="92">
        <v>13</v>
      </c>
      <c r="AU138" s="92">
        <v>11</v>
      </c>
      <c r="AV138" s="92">
        <v>10</v>
      </c>
      <c r="AW138" s="92">
        <v>9</v>
      </c>
      <c r="AX138" s="92">
        <v>16</v>
      </c>
      <c r="AY138" s="92">
        <v>11</v>
      </c>
      <c r="AZ138" s="92">
        <v>11</v>
      </c>
      <c r="BA138" s="92">
        <v>20</v>
      </c>
      <c r="BB138" s="92">
        <v>20</v>
      </c>
      <c r="BC138" s="92">
        <v>13</v>
      </c>
      <c r="BD138" s="92">
        <v>9</v>
      </c>
      <c r="BE138" s="92">
        <v>7</v>
      </c>
      <c r="BF138" s="92">
        <v>18</v>
      </c>
      <c r="BG138" s="92">
        <v>16</v>
      </c>
      <c r="BH138" s="92">
        <v>26</v>
      </c>
      <c r="BI138" s="92">
        <v>16</v>
      </c>
      <c r="BJ138" s="92">
        <v>19</v>
      </c>
      <c r="BK138" s="92">
        <v>17</v>
      </c>
      <c r="BL138" s="92">
        <v>23</v>
      </c>
      <c r="BM138" s="92">
        <v>11</v>
      </c>
      <c r="BN138" s="92">
        <v>19</v>
      </c>
      <c r="BO138" s="92">
        <v>13</v>
      </c>
      <c r="BP138" s="92">
        <v>26</v>
      </c>
      <c r="BQ138" s="92">
        <v>12</v>
      </c>
      <c r="BR138" s="92">
        <v>22</v>
      </c>
      <c r="BS138" s="92">
        <v>23</v>
      </c>
      <c r="BT138" s="92">
        <v>16</v>
      </c>
      <c r="BU138" s="92">
        <v>12</v>
      </c>
      <c r="BV138" s="92">
        <v>27</v>
      </c>
      <c r="BW138" s="92">
        <v>12</v>
      </c>
      <c r="BX138" s="92">
        <v>21</v>
      </c>
      <c r="BY138" s="92">
        <v>9</v>
      </c>
      <c r="BZ138" s="92">
        <v>15</v>
      </c>
      <c r="CA138" s="92">
        <v>7</v>
      </c>
      <c r="CB138" s="92">
        <v>8</v>
      </c>
      <c r="CC138" s="92">
        <v>12</v>
      </c>
      <c r="CD138" s="92">
        <v>9</v>
      </c>
      <c r="CE138" s="92">
        <v>10</v>
      </c>
      <c r="CF138" s="92">
        <v>23</v>
      </c>
      <c r="CG138" s="92">
        <v>12</v>
      </c>
      <c r="CH138" s="92">
        <v>23</v>
      </c>
      <c r="CI138" s="92">
        <v>15</v>
      </c>
      <c r="CJ138" s="92">
        <v>16</v>
      </c>
      <c r="CK138" s="92">
        <v>10</v>
      </c>
      <c r="CL138" s="92">
        <v>13</v>
      </c>
      <c r="CM138" s="92">
        <v>25</v>
      </c>
      <c r="CN138" s="92">
        <v>4</v>
      </c>
    </row>
    <row r="139" spans="1:92" x14ac:dyDescent="0.2">
      <c r="A139" s="92" t="s">
        <v>30</v>
      </c>
      <c r="B139" s="92" t="s">
        <v>14</v>
      </c>
      <c r="C139" s="92">
        <v>222</v>
      </c>
      <c r="D139" s="92">
        <v>8.1965517241379313</v>
      </c>
      <c r="E139" s="93">
        <v>0</v>
      </c>
      <c r="F139" s="92">
        <v>1</v>
      </c>
      <c r="G139" s="92">
        <v>25</v>
      </c>
      <c r="H139" s="92">
        <v>7.2</v>
      </c>
      <c r="I139" s="92">
        <v>7</v>
      </c>
      <c r="J139" s="92">
        <v>1507</v>
      </c>
      <c r="K139" s="92">
        <v>56.07</v>
      </c>
      <c r="L139" s="92">
        <v>107</v>
      </c>
      <c r="M139" s="92">
        <v>98</v>
      </c>
      <c r="N139" s="92">
        <v>115</v>
      </c>
      <c r="O139" s="92">
        <v>58</v>
      </c>
      <c r="P139" s="92">
        <v>85</v>
      </c>
      <c r="Q139" s="92">
        <v>86</v>
      </c>
      <c r="R139" s="92">
        <v>107</v>
      </c>
      <c r="S139" s="92">
        <v>75</v>
      </c>
      <c r="T139" s="92">
        <v>118</v>
      </c>
      <c r="U139" s="92">
        <v>106</v>
      </c>
      <c r="V139" s="92">
        <v>147</v>
      </c>
      <c r="W139" s="92">
        <v>106</v>
      </c>
      <c r="X139" s="92">
        <v>67</v>
      </c>
      <c r="Y139" s="92">
        <v>64</v>
      </c>
      <c r="Z139" s="92">
        <v>108</v>
      </c>
      <c r="AA139" s="92">
        <v>59</v>
      </c>
      <c r="AB139" s="92">
        <v>20</v>
      </c>
      <c r="AC139" s="92">
        <v>32</v>
      </c>
      <c r="AD139" s="92">
        <v>35</v>
      </c>
      <c r="AE139" s="92">
        <v>20</v>
      </c>
      <c r="AF139" s="92">
        <v>27</v>
      </c>
      <c r="AG139" s="92">
        <v>25</v>
      </c>
      <c r="AH139" s="92">
        <v>28</v>
      </c>
      <c r="AI139" s="92">
        <v>18</v>
      </c>
      <c r="AJ139" s="92">
        <v>23</v>
      </c>
      <c r="AK139" s="92">
        <v>32</v>
      </c>
      <c r="AL139" s="92">
        <v>34</v>
      </c>
      <c r="AM139" s="92">
        <v>26</v>
      </c>
      <c r="AN139" s="92">
        <v>9</v>
      </c>
      <c r="AO139" s="92">
        <v>15</v>
      </c>
      <c r="AP139" s="92">
        <v>23</v>
      </c>
      <c r="AQ139" s="92">
        <v>11</v>
      </c>
      <c r="AR139" s="92">
        <v>24</v>
      </c>
      <c r="AS139" s="92">
        <v>22</v>
      </c>
      <c r="AT139" s="92">
        <v>26</v>
      </c>
      <c r="AU139" s="92">
        <v>13</v>
      </c>
      <c r="AV139" s="92">
        <v>16</v>
      </c>
      <c r="AW139" s="92">
        <v>20</v>
      </c>
      <c r="AX139" s="92">
        <v>29</v>
      </c>
      <c r="AY139" s="92">
        <v>21</v>
      </c>
      <c r="AZ139" s="92">
        <v>20</v>
      </c>
      <c r="BA139" s="92">
        <v>26</v>
      </c>
      <c r="BB139" s="92">
        <v>36</v>
      </c>
      <c r="BC139" s="92">
        <v>25</v>
      </c>
      <c r="BD139" s="92">
        <v>15</v>
      </c>
      <c r="BE139" s="92">
        <v>16</v>
      </c>
      <c r="BF139" s="92">
        <v>27</v>
      </c>
      <c r="BG139" s="92">
        <v>17</v>
      </c>
      <c r="BH139" s="92">
        <v>36</v>
      </c>
      <c r="BI139" s="92">
        <v>27</v>
      </c>
      <c r="BJ139" s="92">
        <v>33</v>
      </c>
      <c r="BK139" s="92">
        <v>22</v>
      </c>
      <c r="BL139" s="92">
        <v>29</v>
      </c>
      <c r="BM139" s="92">
        <v>25</v>
      </c>
      <c r="BN139" s="92">
        <v>29</v>
      </c>
      <c r="BO139" s="92">
        <v>22</v>
      </c>
      <c r="BP139" s="92">
        <v>40</v>
      </c>
      <c r="BQ139" s="92">
        <v>27</v>
      </c>
      <c r="BR139" s="92">
        <v>43</v>
      </c>
      <c r="BS139" s="92">
        <v>37</v>
      </c>
      <c r="BT139" s="92">
        <v>26</v>
      </c>
      <c r="BU139" s="92">
        <v>19</v>
      </c>
      <c r="BV139" s="92">
        <v>38</v>
      </c>
      <c r="BW139" s="92">
        <v>23</v>
      </c>
      <c r="BX139" s="92">
        <v>27</v>
      </c>
      <c r="BY139" s="92">
        <v>17</v>
      </c>
      <c r="BZ139" s="92">
        <v>20</v>
      </c>
      <c r="CA139" s="92">
        <v>3</v>
      </c>
      <c r="CB139" s="92">
        <v>13</v>
      </c>
      <c r="CC139" s="92">
        <v>20</v>
      </c>
      <c r="CD139" s="92">
        <v>21</v>
      </c>
      <c r="CE139" s="92">
        <v>14</v>
      </c>
      <c r="CF139" s="92">
        <v>35</v>
      </c>
      <c r="CG139" s="92">
        <v>21</v>
      </c>
      <c r="CH139" s="92">
        <v>34</v>
      </c>
      <c r="CI139" s="92">
        <v>18</v>
      </c>
      <c r="CJ139" s="92">
        <v>17</v>
      </c>
      <c r="CK139" s="92">
        <v>14</v>
      </c>
      <c r="CL139" s="92">
        <v>20</v>
      </c>
      <c r="CM139" s="92">
        <v>32</v>
      </c>
      <c r="CN139" s="92">
        <v>2</v>
      </c>
    </row>
    <row r="140" spans="1:92" x14ac:dyDescent="0.2">
      <c r="A140" s="92" t="s">
        <v>30</v>
      </c>
      <c r="B140" s="92" t="s">
        <v>14</v>
      </c>
      <c r="C140" s="92">
        <v>222</v>
      </c>
      <c r="D140" s="92">
        <v>11.644827586206898</v>
      </c>
      <c r="E140" s="93">
        <v>0</v>
      </c>
      <c r="F140" s="92">
        <v>1</v>
      </c>
      <c r="G140" s="92">
        <v>25</v>
      </c>
      <c r="H140" s="92">
        <v>7.2</v>
      </c>
      <c r="I140" s="92">
        <v>7</v>
      </c>
      <c r="J140" s="92">
        <v>1507</v>
      </c>
      <c r="K140" s="92">
        <v>56.07</v>
      </c>
      <c r="L140" s="92">
        <v>107</v>
      </c>
      <c r="M140" s="92">
        <v>98</v>
      </c>
      <c r="N140" s="92">
        <v>115</v>
      </c>
      <c r="O140" s="92">
        <v>58</v>
      </c>
      <c r="P140" s="92">
        <v>85</v>
      </c>
      <c r="Q140" s="92">
        <v>86</v>
      </c>
      <c r="R140" s="92">
        <v>107</v>
      </c>
      <c r="S140" s="92">
        <v>75</v>
      </c>
      <c r="T140" s="92">
        <v>118</v>
      </c>
      <c r="U140" s="92">
        <v>106</v>
      </c>
      <c r="V140" s="92">
        <v>147</v>
      </c>
      <c r="W140" s="92">
        <v>106</v>
      </c>
      <c r="X140" s="92">
        <v>67</v>
      </c>
      <c r="Y140" s="92">
        <v>64</v>
      </c>
      <c r="Z140" s="92">
        <v>108</v>
      </c>
      <c r="AA140" s="92">
        <v>59</v>
      </c>
      <c r="AB140" s="92">
        <v>20</v>
      </c>
      <c r="AC140" s="92">
        <v>32</v>
      </c>
      <c r="AD140" s="92">
        <v>35</v>
      </c>
      <c r="AE140" s="92">
        <v>20</v>
      </c>
      <c r="AF140" s="92">
        <v>27</v>
      </c>
      <c r="AG140" s="92">
        <v>25</v>
      </c>
      <c r="AH140" s="92">
        <v>28</v>
      </c>
      <c r="AI140" s="92">
        <v>18</v>
      </c>
      <c r="AJ140" s="92">
        <v>23</v>
      </c>
      <c r="AK140" s="92">
        <v>32</v>
      </c>
      <c r="AL140" s="92">
        <v>34</v>
      </c>
      <c r="AM140" s="92">
        <v>26</v>
      </c>
      <c r="AN140" s="92">
        <v>9</v>
      </c>
      <c r="AO140" s="92">
        <v>15</v>
      </c>
      <c r="AP140" s="92">
        <v>23</v>
      </c>
      <c r="AQ140" s="92">
        <v>11</v>
      </c>
      <c r="AR140" s="92">
        <v>24</v>
      </c>
      <c r="AS140" s="92">
        <v>22</v>
      </c>
      <c r="AT140" s="92">
        <v>26</v>
      </c>
      <c r="AU140" s="92">
        <v>13</v>
      </c>
      <c r="AV140" s="92">
        <v>16</v>
      </c>
      <c r="AW140" s="92">
        <v>20</v>
      </c>
      <c r="AX140" s="92">
        <v>29</v>
      </c>
      <c r="AY140" s="92">
        <v>21</v>
      </c>
      <c r="AZ140" s="92">
        <v>20</v>
      </c>
      <c r="BA140" s="92">
        <v>26</v>
      </c>
      <c r="BB140" s="92">
        <v>36</v>
      </c>
      <c r="BC140" s="92">
        <v>25</v>
      </c>
      <c r="BD140" s="92">
        <v>15</v>
      </c>
      <c r="BE140" s="92">
        <v>16</v>
      </c>
      <c r="BF140" s="92">
        <v>27</v>
      </c>
      <c r="BG140" s="92">
        <v>17</v>
      </c>
      <c r="BH140" s="92">
        <v>36</v>
      </c>
      <c r="BI140" s="92">
        <v>27</v>
      </c>
      <c r="BJ140" s="92">
        <v>33</v>
      </c>
      <c r="BK140" s="92">
        <v>22</v>
      </c>
      <c r="BL140" s="92">
        <v>29</v>
      </c>
      <c r="BM140" s="92">
        <v>25</v>
      </c>
      <c r="BN140" s="92">
        <v>29</v>
      </c>
      <c r="BO140" s="92">
        <v>22</v>
      </c>
      <c r="BP140" s="92">
        <v>40</v>
      </c>
      <c r="BQ140" s="92">
        <v>27</v>
      </c>
      <c r="BR140" s="92">
        <v>43</v>
      </c>
      <c r="BS140" s="92">
        <v>37</v>
      </c>
      <c r="BT140" s="92">
        <v>26</v>
      </c>
      <c r="BU140" s="92">
        <v>19</v>
      </c>
      <c r="BV140" s="92">
        <v>38</v>
      </c>
      <c r="BW140" s="92">
        <v>23</v>
      </c>
      <c r="BX140" s="92">
        <v>27</v>
      </c>
      <c r="BY140" s="92">
        <v>17</v>
      </c>
      <c r="BZ140" s="92">
        <v>20</v>
      </c>
      <c r="CA140" s="92">
        <v>3</v>
      </c>
      <c r="CB140" s="92">
        <v>13</v>
      </c>
      <c r="CC140" s="92">
        <v>20</v>
      </c>
      <c r="CD140" s="92">
        <v>21</v>
      </c>
      <c r="CE140" s="92">
        <v>14</v>
      </c>
      <c r="CF140" s="92">
        <v>35</v>
      </c>
      <c r="CG140" s="92">
        <v>21</v>
      </c>
      <c r="CH140" s="92">
        <v>34</v>
      </c>
      <c r="CI140" s="92">
        <v>18</v>
      </c>
      <c r="CJ140" s="92">
        <v>17</v>
      </c>
      <c r="CK140" s="92">
        <v>14</v>
      </c>
      <c r="CL140" s="92">
        <v>20</v>
      </c>
      <c r="CM140" s="92">
        <v>32</v>
      </c>
      <c r="CN140" s="92">
        <v>3</v>
      </c>
    </row>
    <row r="141" spans="1:92" x14ac:dyDescent="0.2">
      <c r="A141" s="92" t="s">
        <v>30</v>
      </c>
      <c r="B141" s="92" t="s">
        <v>14</v>
      </c>
      <c r="C141" s="92">
        <v>222</v>
      </c>
      <c r="D141" s="92">
        <v>15.093103448275864</v>
      </c>
      <c r="E141" s="93">
        <v>0</v>
      </c>
      <c r="F141" s="92">
        <v>1</v>
      </c>
      <c r="G141" s="92">
        <v>25</v>
      </c>
      <c r="H141" s="92">
        <v>7.2</v>
      </c>
      <c r="I141" s="92">
        <v>7</v>
      </c>
      <c r="J141" s="92">
        <v>1507</v>
      </c>
      <c r="K141" s="92">
        <v>56.07</v>
      </c>
      <c r="L141" s="92">
        <v>107</v>
      </c>
      <c r="M141" s="92">
        <v>98</v>
      </c>
      <c r="N141" s="92">
        <v>115</v>
      </c>
      <c r="O141" s="92">
        <v>58</v>
      </c>
      <c r="P141" s="92">
        <v>85</v>
      </c>
      <c r="Q141" s="92">
        <v>86</v>
      </c>
      <c r="R141" s="92">
        <v>107</v>
      </c>
      <c r="S141" s="92">
        <v>75</v>
      </c>
      <c r="T141" s="92">
        <v>118</v>
      </c>
      <c r="U141" s="92">
        <v>106</v>
      </c>
      <c r="V141" s="92">
        <v>147</v>
      </c>
      <c r="W141" s="92">
        <v>106</v>
      </c>
      <c r="X141" s="92">
        <v>67</v>
      </c>
      <c r="Y141" s="92">
        <v>64</v>
      </c>
      <c r="Z141" s="92">
        <v>108</v>
      </c>
      <c r="AA141" s="92">
        <v>59</v>
      </c>
      <c r="AB141" s="92">
        <v>20</v>
      </c>
      <c r="AC141" s="92">
        <v>32</v>
      </c>
      <c r="AD141" s="92">
        <v>35</v>
      </c>
      <c r="AE141" s="92">
        <v>20</v>
      </c>
      <c r="AF141" s="92">
        <v>27</v>
      </c>
      <c r="AG141" s="92">
        <v>25</v>
      </c>
      <c r="AH141" s="92">
        <v>28</v>
      </c>
      <c r="AI141" s="92">
        <v>18</v>
      </c>
      <c r="AJ141" s="92">
        <v>23</v>
      </c>
      <c r="AK141" s="92">
        <v>32</v>
      </c>
      <c r="AL141" s="92">
        <v>34</v>
      </c>
      <c r="AM141" s="92">
        <v>26</v>
      </c>
      <c r="AN141" s="92">
        <v>9</v>
      </c>
      <c r="AO141" s="92">
        <v>15</v>
      </c>
      <c r="AP141" s="92">
        <v>23</v>
      </c>
      <c r="AQ141" s="92">
        <v>11</v>
      </c>
      <c r="AR141" s="92">
        <v>24</v>
      </c>
      <c r="AS141" s="92">
        <v>22</v>
      </c>
      <c r="AT141" s="92">
        <v>26</v>
      </c>
      <c r="AU141" s="92">
        <v>13</v>
      </c>
      <c r="AV141" s="92">
        <v>16</v>
      </c>
      <c r="AW141" s="92">
        <v>20</v>
      </c>
      <c r="AX141" s="92">
        <v>29</v>
      </c>
      <c r="AY141" s="92">
        <v>21</v>
      </c>
      <c r="AZ141" s="92">
        <v>20</v>
      </c>
      <c r="BA141" s="92">
        <v>26</v>
      </c>
      <c r="BB141" s="92">
        <v>36</v>
      </c>
      <c r="BC141" s="92">
        <v>25</v>
      </c>
      <c r="BD141" s="92">
        <v>15</v>
      </c>
      <c r="BE141" s="92">
        <v>16</v>
      </c>
      <c r="BF141" s="92">
        <v>27</v>
      </c>
      <c r="BG141" s="92">
        <v>17</v>
      </c>
      <c r="BH141" s="92">
        <v>36</v>
      </c>
      <c r="BI141" s="92">
        <v>27</v>
      </c>
      <c r="BJ141" s="92">
        <v>33</v>
      </c>
      <c r="BK141" s="92">
        <v>22</v>
      </c>
      <c r="BL141" s="92">
        <v>29</v>
      </c>
      <c r="BM141" s="92">
        <v>25</v>
      </c>
      <c r="BN141" s="92">
        <v>29</v>
      </c>
      <c r="BO141" s="92">
        <v>22</v>
      </c>
      <c r="BP141" s="92">
        <v>40</v>
      </c>
      <c r="BQ141" s="92">
        <v>27</v>
      </c>
      <c r="BR141" s="92">
        <v>43</v>
      </c>
      <c r="BS141" s="92">
        <v>37</v>
      </c>
      <c r="BT141" s="92">
        <v>26</v>
      </c>
      <c r="BU141" s="92">
        <v>19</v>
      </c>
      <c r="BV141" s="92">
        <v>38</v>
      </c>
      <c r="BW141" s="92">
        <v>23</v>
      </c>
      <c r="BX141" s="92">
        <v>27</v>
      </c>
      <c r="BY141" s="92">
        <v>17</v>
      </c>
      <c r="BZ141" s="92">
        <v>20</v>
      </c>
      <c r="CA141" s="92">
        <v>3</v>
      </c>
      <c r="CB141" s="92">
        <v>13</v>
      </c>
      <c r="CC141" s="92">
        <v>20</v>
      </c>
      <c r="CD141" s="92">
        <v>21</v>
      </c>
      <c r="CE141" s="92">
        <v>14</v>
      </c>
      <c r="CF141" s="92">
        <v>35</v>
      </c>
      <c r="CG141" s="92">
        <v>21</v>
      </c>
      <c r="CH141" s="92">
        <v>34</v>
      </c>
      <c r="CI141" s="92">
        <v>18</v>
      </c>
      <c r="CJ141" s="92">
        <v>17</v>
      </c>
      <c r="CK141" s="92">
        <v>14</v>
      </c>
      <c r="CL141" s="92">
        <v>20</v>
      </c>
      <c r="CM141" s="92">
        <v>32</v>
      </c>
      <c r="CN141" s="92">
        <v>4</v>
      </c>
    </row>
    <row r="142" spans="1:92" x14ac:dyDescent="0.2">
      <c r="A142" s="92" t="s">
        <v>30</v>
      </c>
      <c r="B142" s="92" t="s">
        <v>14</v>
      </c>
      <c r="C142" s="92">
        <v>254</v>
      </c>
      <c r="D142" s="92">
        <v>8.2042857142857137</v>
      </c>
      <c r="E142" s="93">
        <v>0</v>
      </c>
      <c r="F142" s="92">
        <v>1</v>
      </c>
      <c r="G142" s="92">
        <v>25</v>
      </c>
      <c r="H142" s="92">
        <v>7.2</v>
      </c>
      <c r="I142" s="92">
        <v>7</v>
      </c>
      <c r="J142" s="92">
        <v>1507</v>
      </c>
      <c r="K142" s="92">
        <v>56.07</v>
      </c>
      <c r="L142" s="92">
        <v>107</v>
      </c>
      <c r="M142" s="92">
        <v>98</v>
      </c>
      <c r="N142" s="92">
        <v>115</v>
      </c>
      <c r="O142" s="92">
        <v>58</v>
      </c>
      <c r="P142" s="92">
        <v>85</v>
      </c>
      <c r="Q142" s="92">
        <v>86</v>
      </c>
      <c r="R142" s="92">
        <v>107</v>
      </c>
      <c r="S142" s="92">
        <v>75</v>
      </c>
      <c r="T142" s="92">
        <v>118</v>
      </c>
      <c r="U142" s="92">
        <v>106</v>
      </c>
      <c r="V142" s="92">
        <v>147</v>
      </c>
      <c r="W142" s="92">
        <v>106</v>
      </c>
      <c r="X142" s="92">
        <v>67</v>
      </c>
      <c r="Y142" s="92">
        <v>64</v>
      </c>
      <c r="Z142" s="92">
        <v>108</v>
      </c>
      <c r="AA142" s="92">
        <v>59</v>
      </c>
      <c r="AB142" s="92">
        <v>20</v>
      </c>
      <c r="AC142" s="92">
        <v>32</v>
      </c>
      <c r="AD142" s="92">
        <v>35</v>
      </c>
      <c r="AE142" s="92">
        <v>20</v>
      </c>
      <c r="AF142" s="92">
        <v>27</v>
      </c>
      <c r="AG142" s="92">
        <v>25</v>
      </c>
      <c r="AH142" s="92">
        <v>28</v>
      </c>
      <c r="AI142" s="92">
        <v>18</v>
      </c>
      <c r="AJ142" s="92">
        <v>23</v>
      </c>
      <c r="AK142" s="92">
        <v>32</v>
      </c>
      <c r="AL142" s="92">
        <v>34</v>
      </c>
      <c r="AM142" s="92">
        <v>26</v>
      </c>
      <c r="AN142" s="92">
        <v>9</v>
      </c>
      <c r="AO142" s="92">
        <v>15</v>
      </c>
      <c r="AP142" s="92">
        <v>23</v>
      </c>
      <c r="AQ142" s="92">
        <v>11</v>
      </c>
      <c r="AR142" s="92">
        <v>24</v>
      </c>
      <c r="AS142" s="92">
        <v>22</v>
      </c>
      <c r="AT142" s="92">
        <v>26</v>
      </c>
      <c r="AU142" s="92">
        <v>13</v>
      </c>
      <c r="AV142" s="92">
        <v>16</v>
      </c>
      <c r="AW142" s="92">
        <v>20</v>
      </c>
      <c r="AX142" s="92">
        <v>29</v>
      </c>
      <c r="AY142" s="92">
        <v>21</v>
      </c>
      <c r="AZ142" s="92">
        <v>20</v>
      </c>
      <c r="BA142" s="92">
        <v>26</v>
      </c>
      <c r="BB142" s="92">
        <v>36</v>
      </c>
      <c r="BC142" s="92">
        <v>25</v>
      </c>
      <c r="BD142" s="92">
        <v>15</v>
      </c>
      <c r="BE142" s="92">
        <v>16</v>
      </c>
      <c r="BF142" s="92">
        <v>27</v>
      </c>
      <c r="BG142" s="92">
        <v>17</v>
      </c>
      <c r="BH142" s="92">
        <v>36</v>
      </c>
      <c r="BI142" s="92">
        <v>27</v>
      </c>
      <c r="BJ142" s="92">
        <v>33</v>
      </c>
      <c r="BK142" s="92">
        <v>22</v>
      </c>
      <c r="BL142" s="92">
        <v>29</v>
      </c>
      <c r="BM142" s="92">
        <v>25</v>
      </c>
      <c r="BN142" s="92">
        <v>29</v>
      </c>
      <c r="BO142" s="92">
        <v>22</v>
      </c>
      <c r="BP142" s="92">
        <v>40</v>
      </c>
      <c r="BQ142" s="92">
        <v>27</v>
      </c>
      <c r="BR142" s="92">
        <v>43</v>
      </c>
      <c r="BS142" s="92">
        <v>37</v>
      </c>
      <c r="BT142" s="92">
        <v>26</v>
      </c>
      <c r="BU142" s="92">
        <v>19</v>
      </c>
      <c r="BV142" s="92">
        <v>38</v>
      </c>
      <c r="BW142" s="92">
        <v>23</v>
      </c>
      <c r="BX142" s="92">
        <v>27</v>
      </c>
      <c r="BY142" s="92">
        <v>17</v>
      </c>
      <c r="BZ142" s="92">
        <v>20</v>
      </c>
      <c r="CA142" s="92">
        <v>3</v>
      </c>
      <c r="CB142" s="92">
        <v>13</v>
      </c>
      <c r="CC142" s="92">
        <v>20</v>
      </c>
      <c r="CD142" s="92">
        <v>21</v>
      </c>
      <c r="CE142" s="92">
        <v>14</v>
      </c>
      <c r="CF142" s="92">
        <v>35</v>
      </c>
      <c r="CG142" s="92">
        <v>21</v>
      </c>
      <c r="CH142" s="92">
        <v>34</v>
      </c>
      <c r="CI142" s="92">
        <v>18</v>
      </c>
      <c r="CJ142" s="92">
        <v>17</v>
      </c>
      <c r="CK142" s="92">
        <v>14</v>
      </c>
      <c r="CL142" s="92">
        <v>20</v>
      </c>
      <c r="CM142" s="92">
        <v>32</v>
      </c>
      <c r="CN142" s="92">
        <v>2</v>
      </c>
    </row>
    <row r="143" spans="1:92" x14ac:dyDescent="0.2">
      <c r="A143" s="92" t="s">
        <v>30</v>
      </c>
      <c r="B143" s="92" t="s">
        <v>14</v>
      </c>
      <c r="C143" s="92">
        <v>254</v>
      </c>
      <c r="D143" s="92">
        <v>11.061428571428571</v>
      </c>
      <c r="E143" s="93">
        <v>0</v>
      </c>
      <c r="F143" s="92">
        <v>1</v>
      </c>
      <c r="G143" s="92">
        <v>25</v>
      </c>
      <c r="H143" s="92">
        <v>7.2</v>
      </c>
      <c r="I143" s="92">
        <v>7</v>
      </c>
      <c r="J143" s="92">
        <v>1507</v>
      </c>
      <c r="K143" s="92">
        <v>56.07</v>
      </c>
      <c r="L143" s="92">
        <v>107</v>
      </c>
      <c r="M143" s="92">
        <v>98</v>
      </c>
      <c r="N143" s="92">
        <v>115</v>
      </c>
      <c r="O143" s="92">
        <v>58</v>
      </c>
      <c r="P143" s="92">
        <v>85</v>
      </c>
      <c r="Q143" s="92">
        <v>86</v>
      </c>
      <c r="R143" s="92">
        <v>107</v>
      </c>
      <c r="S143" s="92">
        <v>75</v>
      </c>
      <c r="T143" s="92">
        <v>118</v>
      </c>
      <c r="U143" s="92">
        <v>106</v>
      </c>
      <c r="V143" s="92">
        <v>147</v>
      </c>
      <c r="W143" s="92">
        <v>106</v>
      </c>
      <c r="X143" s="92">
        <v>67</v>
      </c>
      <c r="Y143" s="92">
        <v>64</v>
      </c>
      <c r="Z143" s="92">
        <v>108</v>
      </c>
      <c r="AA143" s="92">
        <v>59</v>
      </c>
      <c r="AB143" s="92">
        <v>20</v>
      </c>
      <c r="AC143" s="92">
        <v>32</v>
      </c>
      <c r="AD143" s="92">
        <v>35</v>
      </c>
      <c r="AE143" s="92">
        <v>20</v>
      </c>
      <c r="AF143" s="92">
        <v>27</v>
      </c>
      <c r="AG143" s="92">
        <v>25</v>
      </c>
      <c r="AH143" s="92">
        <v>28</v>
      </c>
      <c r="AI143" s="92">
        <v>18</v>
      </c>
      <c r="AJ143" s="92">
        <v>23</v>
      </c>
      <c r="AK143" s="92">
        <v>32</v>
      </c>
      <c r="AL143" s="92">
        <v>34</v>
      </c>
      <c r="AM143" s="92">
        <v>26</v>
      </c>
      <c r="AN143" s="92">
        <v>9</v>
      </c>
      <c r="AO143" s="92">
        <v>15</v>
      </c>
      <c r="AP143" s="92">
        <v>23</v>
      </c>
      <c r="AQ143" s="92">
        <v>11</v>
      </c>
      <c r="AR143" s="92">
        <v>24</v>
      </c>
      <c r="AS143" s="92">
        <v>22</v>
      </c>
      <c r="AT143" s="92">
        <v>26</v>
      </c>
      <c r="AU143" s="92">
        <v>13</v>
      </c>
      <c r="AV143" s="92">
        <v>16</v>
      </c>
      <c r="AW143" s="92">
        <v>20</v>
      </c>
      <c r="AX143" s="92">
        <v>29</v>
      </c>
      <c r="AY143" s="92">
        <v>21</v>
      </c>
      <c r="AZ143" s="92">
        <v>20</v>
      </c>
      <c r="BA143" s="92">
        <v>26</v>
      </c>
      <c r="BB143" s="92">
        <v>36</v>
      </c>
      <c r="BC143" s="92">
        <v>25</v>
      </c>
      <c r="BD143" s="92">
        <v>15</v>
      </c>
      <c r="BE143" s="92">
        <v>16</v>
      </c>
      <c r="BF143" s="92">
        <v>27</v>
      </c>
      <c r="BG143" s="92">
        <v>17</v>
      </c>
      <c r="BH143" s="92">
        <v>36</v>
      </c>
      <c r="BI143" s="92">
        <v>27</v>
      </c>
      <c r="BJ143" s="92">
        <v>33</v>
      </c>
      <c r="BK143" s="92">
        <v>22</v>
      </c>
      <c r="BL143" s="92">
        <v>29</v>
      </c>
      <c r="BM143" s="92">
        <v>25</v>
      </c>
      <c r="BN143" s="92">
        <v>29</v>
      </c>
      <c r="BO143" s="92">
        <v>22</v>
      </c>
      <c r="BP143" s="92">
        <v>40</v>
      </c>
      <c r="BQ143" s="92">
        <v>27</v>
      </c>
      <c r="BR143" s="92">
        <v>43</v>
      </c>
      <c r="BS143" s="92">
        <v>37</v>
      </c>
      <c r="BT143" s="92">
        <v>26</v>
      </c>
      <c r="BU143" s="92">
        <v>19</v>
      </c>
      <c r="BV143" s="92">
        <v>38</v>
      </c>
      <c r="BW143" s="92">
        <v>23</v>
      </c>
      <c r="BX143" s="92">
        <v>27</v>
      </c>
      <c r="BY143" s="92">
        <v>17</v>
      </c>
      <c r="BZ143" s="92">
        <v>20</v>
      </c>
      <c r="CA143" s="92">
        <v>3</v>
      </c>
      <c r="CB143" s="92">
        <v>13</v>
      </c>
      <c r="CC143" s="92">
        <v>20</v>
      </c>
      <c r="CD143" s="92">
        <v>21</v>
      </c>
      <c r="CE143" s="92">
        <v>14</v>
      </c>
      <c r="CF143" s="92">
        <v>35</v>
      </c>
      <c r="CG143" s="92">
        <v>21</v>
      </c>
      <c r="CH143" s="92">
        <v>34</v>
      </c>
      <c r="CI143" s="92">
        <v>18</v>
      </c>
      <c r="CJ143" s="92">
        <v>17</v>
      </c>
      <c r="CK143" s="92">
        <v>14</v>
      </c>
      <c r="CL143" s="92">
        <v>20</v>
      </c>
      <c r="CM143" s="92">
        <v>32</v>
      </c>
      <c r="CN143" s="92">
        <v>3</v>
      </c>
    </row>
    <row r="144" spans="1:92" x14ac:dyDescent="0.2">
      <c r="A144" s="92" t="s">
        <v>30</v>
      </c>
      <c r="B144" s="92" t="s">
        <v>14</v>
      </c>
      <c r="C144" s="92">
        <v>254</v>
      </c>
      <c r="D144" s="92">
        <v>13.918571428571429</v>
      </c>
      <c r="E144" s="93">
        <v>0</v>
      </c>
      <c r="F144" s="92">
        <v>1</v>
      </c>
      <c r="G144" s="92">
        <v>25</v>
      </c>
      <c r="H144" s="92">
        <v>7.2</v>
      </c>
      <c r="I144" s="92">
        <v>7</v>
      </c>
      <c r="J144" s="92">
        <v>1507</v>
      </c>
      <c r="K144" s="92">
        <v>56.07</v>
      </c>
      <c r="L144" s="92">
        <v>107</v>
      </c>
      <c r="M144" s="92">
        <v>98</v>
      </c>
      <c r="N144" s="92">
        <v>115</v>
      </c>
      <c r="O144" s="92">
        <v>58</v>
      </c>
      <c r="P144" s="92">
        <v>85</v>
      </c>
      <c r="Q144" s="92">
        <v>86</v>
      </c>
      <c r="R144" s="92">
        <v>107</v>
      </c>
      <c r="S144" s="92">
        <v>75</v>
      </c>
      <c r="T144" s="92">
        <v>118</v>
      </c>
      <c r="U144" s="92">
        <v>106</v>
      </c>
      <c r="V144" s="92">
        <v>147</v>
      </c>
      <c r="W144" s="92">
        <v>106</v>
      </c>
      <c r="X144" s="92">
        <v>67</v>
      </c>
      <c r="Y144" s="92">
        <v>64</v>
      </c>
      <c r="Z144" s="92">
        <v>108</v>
      </c>
      <c r="AA144" s="92">
        <v>59</v>
      </c>
      <c r="AB144" s="92">
        <v>20</v>
      </c>
      <c r="AC144" s="92">
        <v>32</v>
      </c>
      <c r="AD144" s="92">
        <v>35</v>
      </c>
      <c r="AE144" s="92">
        <v>20</v>
      </c>
      <c r="AF144" s="92">
        <v>27</v>
      </c>
      <c r="AG144" s="92">
        <v>25</v>
      </c>
      <c r="AH144" s="92">
        <v>28</v>
      </c>
      <c r="AI144" s="92">
        <v>18</v>
      </c>
      <c r="AJ144" s="92">
        <v>23</v>
      </c>
      <c r="AK144" s="92">
        <v>32</v>
      </c>
      <c r="AL144" s="92">
        <v>34</v>
      </c>
      <c r="AM144" s="92">
        <v>26</v>
      </c>
      <c r="AN144" s="92">
        <v>9</v>
      </c>
      <c r="AO144" s="92">
        <v>15</v>
      </c>
      <c r="AP144" s="92">
        <v>23</v>
      </c>
      <c r="AQ144" s="92">
        <v>11</v>
      </c>
      <c r="AR144" s="92">
        <v>24</v>
      </c>
      <c r="AS144" s="92">
        <v>22</v>
      </c>
      <c r="AT144" s="92">
        <v>26</v>
      </c>
      <c r="AU144" s="92">
        <v>13</v>
      </c>
      <c r="AV144" s="92">
        <v>16</v>
      </c>
      <c r="AW144" s="92">
        <v>20</v>
      </c>
      <c r="AX144" s="92">
        <v>29</v>
      </c>
      <c r="AY144" s="92">
        <v>21</v>
      </c>
      <c r="AZ144" s="92">
        <v>20</v>
      </c>
      <c r="BA144" s="92">
        <v>26</v>
      </c>
      <c r="BB144" s="92">
        <v>36</v>
      </c>
      <c r="BC144" s="92">
        <v>25</v>
      </c>
      <c r="BD144" s="92">
        <v>15</v>
      </c>
      <c r="BE144" s="92">
        <v>16</v>
      </c>
      <c r="BF144" s="92">
        <v>27</v>
      </c>
      <c r="BG144" s="92">
        <v>17</v>
      </c>
      <c r="BH144" s="92">
        <v>36</v>
      </c>
      <c r="BI144" s="92">
        <v>27</v>
      </c>
      <c r="BJ144" s="92">
        <v>33</v>
      </c>
      <c r="BK144" s="92">
        <v>22</v>
      </c>
      <c r="BL144" s="92">
        <v>29</v>
      </c>
      <c r="BM144" s="92">
        <v>25</v>
      </c>
      <c r="BN144" s="92">
        <v>29</v>
      </c>
      <c r="BO144" s="92">
        <v>22</v>
      </c>
      <c r="BP144" s="92">
        <v>40</v>
      </c>
      <c r="BQ144" s="92">
        <v>27</v>
      </c>
      <c r="BR144" s="92">
        <v>43</v>
      </c>
      <c r="BS144" s="92">
        <v>37</v>
      </c>
      <c r="BT144" s="92">
        <v>26</v>
      </c>
      <c r="BU144" s="92">
        <v>19</v>
      </c>
      <c r="BV144" s="92">
        <v>38</v>
      </c>
      <c r="BW144" s="92">
        <v>23</v>
      </c>
      <c r="BX144" s="92">
        <v>27</v>
      </c>
      <c r="BY144" s="92">
        <v>17</v>
      </c>
      <c r="BZ144" s="92">
        <v>20</v>
      </c>
      <c r="CA144" s="92">
        <v>3</v>
      </c>
      <c r="CB144" s="92">
        <v>13</v>
      </c>
      <c r="CC144" s="92">
        <v>20</v>
      </c>
      <c r="CD144" s="92">
        <v>21</v>
      </c>
      <c r="CE144" s="92">
        <v>14</v>
      </c>
      <c r="CF144" s="92">
        <v>35</v>
      </c>
      <c r="CG144" s="92">
        <v>21</v>
      </c>
      <c r="CH144" s="92">
        <v>34</v>
      </c>
      <c r="CI144" s="92">
        <v>18</v>
      </c>
      <c r="CJ144" s="92">
        <v>17</v>
      </c>
      <c r="CK144" s="92">
        <v>14</v>
      </c>
      <c r="CL144" s="92">
        <v>20</v>
      </c>
      <c r="CM144" s="92">
        <v>32</v>
      </c>
      <c r="CN144" s="92">
        <v>4</v>
      </c>
    </row>
    <row r="145" spans="1:92" x14ac:dyDescent="0.2">
      <c r="A145" s="92" t="s">
        <v>30</v>
      </c>
      <c r="B145" s="92" t="s">
        <v>14</v>
      </c>
      <c r="C145" s="92">
        <v>265</v>
      </c>
      <c r="D145" s="92">
        <v>6.20156862745098</v>
      </c>
      <c r="E145" s="93">
        <v>0</v>
      </c>
      <c r="F145" s="92">
        <v>1</v>
      </c>
      <c r="G145" s="92">
        <v>25</v>
      </c>
      <c r="H145" s="92">
        <v>7.2</v>
      </c>
      <c r="I145" s="92">
        <v>7</v>
      </c>
      <c r="J145" s="92">
        <v>1507</v>
      </c>
      <c r="K145" s="92">
        <v>56.07</v>
      </c>
      <c r="L145" s="92">
        <v>107</v>
      </c>
      <c r="M145" s="92">
        <v>98</v>
      </c>
      <c r="N145" s="92">
        <v>115</v>
      </c>
      <c r="O145" s="92">
        <v>58</v>
      </c>
      <c r="P145" s="92">
        <v>85</v>
      </c>
      <c r="Q145" s="92">
        <v>86</v>
      </c>
      <c r="R145" s="92">
        <v>107</v>
      </c>
      <c r="S145" s="92">
        <v>75</v>
      </c>
      <c r="T145" s="92">
        <v>118</v>
      </c>
      <c r="U145" s="92">
        <v>106</v>
      </c>
      <c r="V145" s="92">
        <v>147</v>
      </c>
      <c r="W145" s="92">
        <v>106</v>
      </c>
      <c r="X145" s="92">
        <v>67</v>
      </c>
      <c r="Y145" s="92">
        <v>64</v>
      </c>
      <c r="Z145" s="92">
        <v>108</v>
      </c>
      <c r="AA145" s="92">
        <v>59</v>
      </c>
      <c r="AB145" s="92">
        <v>20</v>
      </c>
      <c r="AC145" s="92">
        <v>32</v>
      </c>
      <c r="AD145" s="92">
        <v>35</v>
      </c>
      <c r="AE145" s="92">
        <v>20</v>
      </c>
      <c r="AF145" s="92">
        <v>27</v>
      </c>
      <c r="AG145" s="92">
        <v>25</v>
      </c>
      <c r="AH145" s="92">
        <v>28</v>
      </c>
      <c r="AI145" s="92">
        <v>18</v>
      </c>
      <c r="AJ145" s="92">
        <v>23</v>
      </c>
      <c r="AK145" s="92">
        <v>32</v>
      </c>
      <c r="AL145" s="92">
        <v>34</v>
      </c>
      <c r="AM145" s="92">
        <v>26</v>
      </c>
      <c r="AN145" s="92">
        <v>9</v>
      </c>
      <c r="AO145" s="92">
        <v>15</v>
      </c>
      <c r="AP145" s="92">
        <v>23</v>
      </c>
      <c r="AQ145" s="92">
        <v>11</v>
      </c>
      <c r="AR145" s="92">
        <v>24</v>
      </c>
      <c r="AS145" s="92">
        <v>22</v>
      </c>
      <c r="AT145" s="92">
        <v>26</v>
      </c>
      <c r="AU145" s="92">
        <v>13</v>
      </c>
      <c r="AV145" s="92">
        <v>16</v>
      </c>
      <c r="AW145" s="92">
        <v>20</v>
      </c>
      <c r="AX145" s="92">
        <v>29</v>
      </c>
      <c r="AY145" s="92">
        <v>21</v>
      </c>
      <c r="AZ145" s="92">
        <v>20</v>
      </c>
      <c r="BA145" s="92">
        <v>26</v>
      </c>
      <c r="BB145" s="92">
        <v>36</v>
      </c>
      <c r="BC145" s="92">
        <v>25</v>
      </c>
      <c r="BD145" s="92">
        <v>15</v>
      </c>
      <c r="BE145" s="92">
        <v>16</v>
      </c>
      <c r="BF145" s="92">
        <v>27</v>
      </c>
      <c r="BG145" s="92">
        <v>17</v>
      </c>
      <c r="BH145" s="92">
        <v>36</v>
      </c>
      <c r="BI145" s="92">
        <v>27</v>
      </c>
      <c r="BJ145" s="92">
        <v>33</v>
      </c>
      <c r="BK145" s="92">
        <v>22</v>
      </c>
      <c r="BL145" s="92">
        <v>29</v>
      </c>
      <c r="BM145" s="92">
        <v>25</v>
      </c>
      <c r="BN145" s="92">
        <v>29</v>
      </c>
      <c r="BO145" s="92">
        <v>22</v>
      </c>
      <c r="BP145" s="92">
        <v>40</v>
      </c>
      <c r="BQ145" s="92">
        <v>27</v>
      </c>
      <c r="BR145" s="92">
        <v>43</v>
      </c>
      <c r="BS145" s="92">
        <v>37</v>
      </c>
      <c r="BT145" s="92">
        <v>26</v>
      </c>
      <c r="BU145" s="92">
        <v>19</v>
      </c>
      <c r="BV145" s="92">
        <v>38</v>
      </c>
      <c r="BW145" s="92">
        <v>23</v>
      </c>
      <c r="BX145" s="92">
        <v>27</v>
      </c>
      <c r="BY145" s="92">
        <v>17</v>
      </c>
      <c r="BZ145" s="92">
        <v>20</v>
      </c>
      <c r="CA145" s="92">
        <v>3</v>
      </c>
      <c r="CB145" s="92">
        <v>13</v>
      </c>
      <c r="CC145" s="92">
        <v>20</v>
      </c>
      <c r="CD145" s="92">
        <v>21</v>
      </c>
      <c r="CE145" s="92">
        <v>14</v>
      </c>
      <c r="CF145" s="92">
        <v>35</v>
      </c>
      <c r="CG145" s="92">
        <v>21</v>
      </c>
      <c r="CH145" s="92">
        <v>34</v>
      </c>
      <c r="CI145" s="92">
        <v>18</v>
      </c>
      <c r="CJ145" s="92">
        <v>17</v>
      </c>
      <c r="CK145" s="92">
        <v>14</v>
      </c>
      <c r="CL145" s="92">
        <v>20</v>
      </c>
      <c r="CM145" s="92">
        <v>32</v>
      </c>
      <c r="CN145" s="92">
        <v>2</v>
      </c>
    </row>
    <row r="146" spans="1:92" x14ac:dyDescent="0.2">
      <c r="A146" s="92" t="s">
        <v>30</v>
      </c>
      <c r="B146" s="92" t="s">
        <v>14</v>
      </c>
      <c r="C146" s="92">
        <v>265</v>
      </c>
      <c r="D146" s="92">
        <v>8.1623529411764704</v>
      </c>
      <c r="E146" s="93">
        <v>0</v>
      </c>
      <c r="F146" s="92">
        <v>1</v>
      </c>
      <c r="G146" s="92">
        <v>25</v>
      </c>
      <c r="H146" s="92">
        <v>7.2</v>
      </c>
      <c r="I146" s="92">
        <v>7</v>
      </c>
      <c r="J146" s="92">
        <v>1507</v>
      </c>
      <c r="K146" s="92">
        <v>56.07</v>
      </c>
      <c r="L146" s="92">
        <v>107</v>
      </c>
      <c r="M146" s="92">
        <v>98</v>
      </c>
      <c r="N146" s="92">
        <v>115</v>
      </c>
      <c r="O146" s="92">
        <v>58</v>
      </c>
      <c r="P146" s="92">
        <v>85</v>
      </c>
      <c r="Q146" s="92">
        <v>86</v>
      </c>
      <c r="R146" s="92">
        <v>107</v>
      </c>
      <c r="S146" s="92">
        <v>75</v>
      </c>
      <c r="T146" s="92">
        <v>118</v>
      </c>
      <c r="U146" s="92">
        <v>106</v>
      </c>
      <c r="V146" s="92">
        <v>147</v>
      </c>
      <c r="W146" s="92">
        <v>106</v>
      </c>
      <c r="X146" s="92">
        <v>67</v>
      </c>
      <c r="Y146" s="92">
        <v>64</v>
      </c>
      <c r="Z146" s="92">
        <v>108</v>
      </c>
      <c r="AA146" s="92">
        <v>59</v>
      </c>
      <c r="AB146" s="92">
        <v>20</v>
      </c>
      <c r="AC146" s="92">
        <v>32</v>
      </c>
      <c r="AD146" s="92">
        <v>35</v>
      </c>
      <c r="AE146" s="92">
        <v>20</v>
      </c>
      <c r="AF146" s="92">
        <v>27</v>
      </c>
      <c r="AG146" s="92">
        <v>25</v>
      </c>
      <c r="AH146" s="92">
        <v>28</v>
      </c>
      <c r="AI146" s="92">
        <v>18</v>
      </c>
      <c r="AJ146" s="92">
        <v>23</v>
      </c>
      <c r="AK146" s="92">
        <v>32</v>
      </c>
      <c r="AL146" s="92">
        <v>34</v>
      </c>
      <c r="AM146" s="92">
        <v>26</v>
      </c>
      <c r="AN146" s="92">
        <v>9</v>
      </c>
      <c r="AO146" s="92">
        <v>15</v>
      </c>
      <c r="AP146" s="92">
        <v>23</v>
      </c>
      <c r="AQ146" s="92">
        <v>11</v>
      </c>
      <c r="AR146" s="92">
        <v>24</v>
      </c>
      <c r="AS146" s="92">
        <v>22</v>
      </c>
      <c r="AT146" s="92">
        <v>26</v>
      </c>
      <c r="AU146" s="92">
        <v>13</v>
      </c>
      <c r="AV146" s="92">
        <v>16</v>
      </c>
      <c r="AW146" s="92">
        <v>20</v>
      </c>
      <c r="AX146" s="92">
        <v>29</v>
      </c>
      <c r="AY146" s="92">
        <v>21</v>
      </c>
      <c r="AZ146" s="92">
        <v>20</v>
      </c>
      <c r="BA146" s="92">
        <v>26</v>
      </c>
      <c r="BB146" s="92">
        <v>36</v>
      </c>
      <c r="BC146" s="92">
        <v>25</v>
      </c>
      <c r="BD146" s="92">
        <v>15</v>
      </c>
      <c r="BE146" s="92">
        <v>16</v>
      </c>
      <c r="BF146" s="92">
        <v>27</v>
      </c>
      <c r="BG146" s="92">
        <v>17</v>
      </c>
      <c r="BH146" s="92">
        <v>36</v>
      </c>
      <c r="BI146" s="92">
        <v>27</v>
      </c>
      <c r="BJ146" s="92">
        <v>33</v>
      </c>
      <c r="BK146" s="92">
        <v>22</v>
      </c>
      <c r="BL146" s="92">
        <v>29</v>
      </c>
      <c r="BM146" s="92">
        <v>25</v>
      </c>
      <c r="BN146" s="92">
        <v>29</v>
      </c>
      <c r="BO146" s="92">
        <v>22</v>
      </c>
      <c r="BP146" s="92">
        <v>40</v>
      </c>
      <c r="BQ146" s="92">
        <v>27</v>
      </c>
      <c r="BR146" s="92">
        <v>43</v>
      </c>
      <c r="BS146" s="92">
        <v>37</v>
      </c>
      <c r="BT146" s="92">
        <v>26</v>
      </c>
      <c r="BU146" s="92">
        <v>19</v>
      </c>
      <c r="BV146" s="92">
        <v>38</v>
      </c>
      <c r="BW146" s="92">
        <v>23</v>
      </c>
      <c r="BX146" s="92">
        <v>27</v>
      </c>
      <c r="BY146" s="92">
        <v>17</v>
      </c>
      <c r="BZ146" s="92">
        <v>20</v>
      </c>
      <c r="CA146" s="92">
        <v>3</v>
      </c>
      <c r="CB146" s="92">
        <v>13</v>
      </c>
      <c r="CC146" s="92">
        <v>20</v>
      </c>
      <c r="CD146" s="92">
        <v>21</v>
      </c>
      <c r="CE146" s="92">
        <v>14</v>
      </c>
      <c r="CF146" s="92">
        <v>35</v>
      </c>
      <c r="CG146" s="92">
        <v>21</v>
      </c>
      <c r="CH146" s="92">
        <v>34</v>
      </c>
      <c r="CI146" s="92">
        <v>18</v>
      </c>
      <c r="CJ146" s="92">
        <v>17</v>
      </c>
      <c r="CK146" s="92">
        <v>14</v>
      </c>
      <c r="CL146" s="92">
        <v>20</v>
      </c>
      <c r="CM146" s="92">
        <v>32</v>
      </c>
      <c r="CN146" s="92">
        <v>3</v>
      </c>
    </row>
    <row r="147" spans="1:92" x14ac:dyDescent="0.2">
      <c r="A147" s="92" t="s">
        <v>30</v>
      </c>
      <c r="B147" s="92" t="s">
        <v>14</v>
      </c>
      <c r="C147" s="92">
        <v>265</v>
      </c>
      <c r="D147" s="92">
        <v>10.123137254901961</v>
      </c>
      <c r="E147" s="93">
        <v>0</v>
      </c>
      <c r="F147" s="92">
        <v>1</v>
      </c>
      <c r="G147" s="92">
        <v>25</v>
      </c>
      <c r="H147" s="92">
        <v>7.2</v>
      </c>
      <c r="I147" s="92">
        <v>7</v>
      </c>
      <c r="J147" s="92">
        <v>1507</v>
      </c>
      <c r="K147" s="92">
        <v>56.07</v>
      </c>
      <c r="L147" s="92">
        <v>107</v>
      </c>
      <c r="M147" s="92">
        <v>98</v>
      </c>
      <c r="N147" s="92">
        <v>115</v>
      </c>
      <c r="O147" s="92">
        <v>58</v>
      </c>
      <c r="P147" s="92">
        <v>85</v>
      </c>
      <c r="Q147" s="92">
        <v>86</v>
      </c>
      <c r="R147" s="92">
        <v>107</v>
      </c>
      <c r="S147" s="92">
        <v>75</v>
      </c>
      <c r="T147" s="92">
        <v>118</v>
      </c>
      <c r="U147" s="92">
        <v>106</v>
      </c>
      <c r="V147" s="92">
        <v>147</v>
      </c>
      <c r="W147" s="92">
        <v>106</v>
      </c>
      <c r="X147" s="92">
        <v>67</v>
      </c>
      <c r="Y147" s="92">
        <v>64</v>
      </c>
      <c r="Z147" s="92">
        <v>108</v>
      </c>
      <c r="AA147" s="92">
        <v>59</v>
      </c>
      <c r="AB147" s="92">
        <v>20</v>
      </c>
      <c r="AC147" s="92">
        <v>32</v>
      </c>
      <c r="AD147" s="92">
        <v>35</v>
      </c>
      <c r="AE147" s="92">
        <v>20</v>
      </c>
      <c r="AF147" s="92">
        <v>27</v>
      </c>
      <c r="AG147" s="92">
        <v>25</v>
      </c>
      <c r="AH147" s="92">
        <v>28</v>
      </c>
      <c r="AI147" s="92">
        <v>18</v>
      </c>
      <c r="AJ147" s="92">
        <v>23</v>
      </c>
      <c r="AK147" s="92">
        <v>32</v>
      </c>
      <c r="AL147" s="92">
        <v>34</v>
      </c>
      <c r="AM147" s="92">
        <v>26</v>
      </c>
      <c r="AN147" s="92">
        <v>9</v>
      </c>
      <c r="AO147" s="92">
        <v>15</v>
      </c>
      <c r="AP147" s="92">
        <v>23</v>
      </c>
      <c r="AQ147" s="92">
        <v>11</v>
      </c>
      <c r="AR147" s="92">
        <v>24</v>
      </c>
      <c r="AS147" s="92">
        <v>22</v>
      </c>
      <c r="AT147" s="92">
        <v>26</v>
      </c>
      <c r="AU147" s="92">
        <v>13</v>
      </c>
      <c r="AV147" s="92">
        <v>16</v>
      </c>
      <c r="AW147" s="92">
        <v>20</v>
      </c>
      <c r="AX147" s="92">
        <v>29</v>
      </c>
      <c r="AY147" s="92">
        <v>21</v>
      </c>
      <c r="AZ147" s="92">
        <v>20</v>
      </c>
      <c r="BA147" s="92">
        <v>26</v>
      </c>
      <c r="BB147" s="92">
        <v>36</v>
      </c>
      <c r="BC147" s="92">
        <v>25</v>
      </c>
      <c r="BD147" s="92">
        <v>15</v>
      </c>
      <c r="BE147" s="92">
        <v>16</v>
      </c>
      <c r="BF147" s="92">
        <v>27</v>
      </c>
      <c r="BG147" s="92">
        <v>17</v>
      </c>
      <c r="BH147" s="92">
        <v>36</v>
      </c>
      <c r="BI147" s="92">
        <v>27</v>
      </c>
      <c r="BJ147" s="92">
        <v>33</v>
      </c>
      <c r="BK147" s="92">
        <v>22</v>
      </c>
      <c r="BL147" s="92">
        <v>29</v>
      </c>
      <c r="BM147" s="92">
        <v>25</v>
      </c>
      <c r="BN147" s="92">
        <v>29</v>
      </c>
      <c r="BO147" s="92">
        <v>22</v>
      </c>
      <c r="BP147" s="92">
        <v>40</v>
      </c>
      <c r="BQ147" s="92">
        <v>27</v>
      </c>
      <c r="BR147" s="92">
        <v>43</v>
      </c>
      <c r="BS147" s="92">
        <v>37</v>
      </c>
      <c r="BT147" s="92">
        <v>26</v>
      </c>
      <c r="BU147" s="92">
        <v>19</v>
      </c>
      <c r="BV147" s="92">
        <v>38</v>
      </c>
      <c r="BW147" s="92">
        <v>23</v>
      </c>
      <c r="BX147" s="92">
        <v>27</v>
      </c>
      <c r="BY147" s="92">
        <v>17</v>
      </c>
      <c r="BZ147" s="92">
        <v>20</v>
      </c>
      <c r="CA147" s="92">
        <v>3</v>
      </c>
      <c r="CB147" s="92">
        <v>13</v>
      </c>
      <c r="CC147" s="92">
        <v>20</v>
      </c>
      <c r="CD147" s="92">
        <v>21</v>
      </c>
      <c r="CE147" s="92">
        <v>14</v>
      </c>
      <c r="CF147" s="92">
        <v>35</v>
      </c>
      <c r="CG147" s="92">
        <v>21</v>
      </c>
      <c r="CH147" s="92">
        <v>34</v>
      </c>
      <c r="CI147" s="92">
        <v>18</v>
      </c>
      <c r="CJ147" s="92">
        <v>17</v>
      </c>
      <c r="CK147" s="92">
        <v>14</v>
      </c>
      <c r="CL147" s="92">
        <v>20</v>
      </c>
      <c r="CM147" s="92">
        <v>32</v>
      </c>
      <c r="CN147" s="92">
        <v>4</v>
      </c>
    </row>
    <row r="148" spans="1:92" x14ac:dyDescent="0.2">
      <c r="A148" s="92" t="s">
        <v>30</v>
      </c>
      <c r="B148" s="92" t="s">
        <v>14</v>
      </c>
      <c r="C148" s="92">
        <v>275</v>
      </c>
      <c r="D148" s="92">
        <v>9.3965517241379324</v>
      </c>
      <c r="E148" s="93">
        <v>0</v>
      </c>
      <c r="F148" s="92">
        <v>1</v>
      </c>
      <c r="G148" s="92">
        <v>25</v>
      </c>
      <c r="H148" s="92">
        <v>7.2</v>
      </c>
      <c r="I148" s="92">
        <v>7</v>
      </c>
      <c r="J148" s="92">
        <v>1507</v>
      </c>
      <c r="K148" s="92">
        <v>56.07</v>
      </c>
      <c r="L148" s="92">
        <v>107</v>
      </c>
      <c r="M148" s="92">
        <v>98</v>
      </c>
      <c r="N148" s="92">
        <v>115</v>
      </c>
      <c r="O148" s="92">
        <v>58</v>
      </c>
      <c r="P148" s="92">
        <v>85</v>
      </c>
      <c r="Q148" s="92">
        <v>86</v>
      </c>
      <c r="R148" s="92">
        <v>107</v>
      </c>
      <c r="S148" s="92">
        <v>75</v>
      </c>
      <c r="T148" s="92">
        <v>118</v>
      </c>
      <c r="U148" s="92">
        <v>106</v>
      </c>
      <c r="V148" s="92">
        <v>147</v>
      </c>
      <c r="W148" s="92">
        <v>106</v>
      </c>
      <c r="X148" s="92">
        <v>67</v>
      </c>
      <c r="Y148" s="92">
        <v>64</v>
      </c>
      <c r="Z148" s="92">
        <v>108</v>
      </c>
      <c r="AA148" s="92">
        <v>59</v>
      </c>
      <c r="AB148" s="92">
        <v>20</v>
      </c>
      <c r="AC148" s="92">
        <v>32</v>
      </c>
      <c r="AD148" s="92">
        <v>35</v>
      </c>
      <c r="AE148" s="92">
        <v>20</v>
      </c>
      <c r="AF148" s="92">
        <v>27</v>
      </c>
      <c r="AG148" s="92">
        <v>25</v>
      </c>
      <c r="AH148" s="92">
        <v>28</v>
      </c>
      <c r="AI148" s="92">
        <v>18</v>
      </c>
      <c r="AJ148" s="92">
        <v>23</v>
      </c>
      <c r="AK148" s="92">
        <v>32</v>
      </c>
      <c r="AL148" s="92">
        <v>34</v>
      </c>
      <c r="AM148" s="92">
        <v>26</v>
      </c>
      <c r="AN148" s="92">
        <v>9</v>
      </c>
      <c r="AO148" s="92">
        <v>15</v>
      </c>
      <c r="AP148" s="92">
        <v>23</v>
      </c>
      <c r="AQ148" s="92">
        <v>11</v>
      </c>
      <c r="AR148" s="92">
        <v>24</v>
      </c>
      <c r="AS148" s="92">
        <v>22</v>
      </c>
      <c r="AT148" s="92">
        <v>26</v>
      </c>
      <c r="AU148" s="92">
        <v>13</v>
      </c>
      <c r="AV148" s="92">
        <v>16</v>
      </c>
      <c r="AW148" s="92">
        <v>20</v>
      </c>
      <c r="AX148" s="92">
        <v>29</v>
      </c>
      <c r="AY148" s="92">
        <v>21</v>
      </c>
      <c r="AZ148" s="92">
        <v>20</v>
      </c>
      <c r="BA148" s="92">
        <v>26</v>
      </c>
      <c r="BB148" s="92">
        <v>36</v>
      </c>
      <c r="BC148" s="92">
        <v>25</v>
      </c>
      <c r="BD148" s="92">
        <v>15</v>
      </c>
      <c r="BE148" s="92">
        <v>16</v>
      </c>
      <c r="BF148" s="92">
        <v>27</v>
      </c>
      <c r="BG148" s="92">
        <v>17</v>
      </c>
      <c r="BH148" s="92">
        <v>36</v>
      </c>
      <c r="BI148" s="92">
        <v>27</v>
      </c>
      <c r="BJ148" s="92">
        <v>33</v>
      </c>
      <c r="BK148" s="92">
        <v>22</v>
      </c>
      <c r="BL148" s="92">
        <v>29</v>
      </c>
      <c r="BM148" s="92">
        <v>25</v>
      </c>
      <c r="BN148" s="92">
        <v>29</v>
      </c>
      <c r="BO148" s="92">
        <v>22</v>
      </c>
      <c r="BP148" s="92">
        <v>40</v>
      </c>
      <c r="BQ148" s="92">
        <v>27</v>
      </c>
      <c r="BR148" s="92">
        <v>43</v>
      </c>
      <c r="BS148" s="92">
        <v>37</v>
      </c>
      <c r="BT148" s="92">
        <v>26</v>
      </c>
      <c r="BU148" s="92">
        <v>19</v>
      </c>
      <c r="BV148" s="92">
        <v>38</v>
      </c>
      <c r="BW148" s="92">
        <v>23</v>
      </c>
      <c r="BX148" s="92">
        <v>27</v>
      </c>
      <c r="BY148" s="92">
        <v>17</v>
      </c>
      <c r="BZ148" s="92">
        <v>20</v>
      </c>
      <c r="CA148" s="92">
        <v>3</v>
      </c>
      <c r="CB148" s="92">
        <v>13</v>
      </c>
      <c r="CC148" s="92">
        <v>20</v>
      </c>
      <c r="CD148" s="92">
        <v>21</v>
      </c>
      <c r="CE148" s="92">
        <v>14</v>
      </c>
      <c r="CF148" s="92">
        <v>35</v>
      </c>
      <c r="CG148" s="92">
        <v>21</v>
      </c>
      <c r="CH148" s="92">
        <v>34</v>
      </c>
      <c r="CI148" s="92">
        <v>18</v>
      </c>
      <c r="CJ148" s="92">
        <v>17</v>
      </c>
      <c r="CK148" s="92">
        <v>14</v>
      </c>
      <c r="CL148" s="92">
        <v>20</v>
      </c>
      <c r="CM148" s="92">
        <v>32</v>
      </c>
      <c r="CN148" s="92">
        <v>2</v>
      </c>
    </row>
    <row r="149" spans="1:92" x14ac:dyDescent="0.2">
      <c r="A149" s="92" t="s">
        <v>30</v>
      </c>
      <c r="B149" s="92" t="s">
        <v>14</v>
      </c>
      <c r="C149" s="92">
        <v>275</v>
      </c>
      <c r="D149" s="92">
        <v>12.844827586206897</v>
      </c>
      <c r="E149" s="93">
        <v>0</v>
      </c>
      <c r="F149" s="92">
        <v>1</v>
      </c>
      <c r="G149" s="92">
        <v>25</v>
      </c>
      <c r="H149" s="92">
        <v>7.2</v>
      </c>
      <c r="I149" s="92">
        <v>7</v>
      </c>
      <c r="J149" s="92">
        <v>1507</v>
      </c>
      <c r="K149" s="92">
        <v>56.07</v>
      </c>
      <c r="L149" s="92">
        <v>107</v>
      </c>
      <c r="M149" s="92">
        <v>98</v>
      </c>
      <c r="N149" s="92">
        <v>115</v>
      </c>
      <c r="O149" s="92">
        <v>58</v>
      </c>
      <c r="P149" s="92">
        <v>85</v>
      </c>
      <c r="Q149" s="92">
        <v>86</v>
      </c>
      <c r="R149" s="92">
        <v>107</v>
      </c>
      <c r="S149" s="92">
        <v>75</v>
      </c>
      <c r="T149" s="92">
        <v>118</v>
      </c>
      <c r="U149" s="92">
        <v>106</v>
      </c>
      <c r="V149" s="92">
        <v>147</v>
      </c>
      <c r="W149" s="92">
        <v>106</v>
      </c>
      <c r="X149" s="92">
        <v>67</v>
      </c>
      <c r="Y149" s="92">
        <v>64</v>
      </c>
      <c r="Z149" s="92">
        <v>108</v>
      </c>
      <c r="AA149" s="92">
        <v>59</v>
      </c>
      <c r="AB149" s="92">
        <v>20</v>
      </c>
      <c r="AC149" s="92">
        <v>32</v>
      </c>
      <c r="AD149" s="92">
        <v>35</v>
      </c>
      <c r="AE149" s="92">
        <v>20</v>
      </c>
      <c r="AF149" s="92">
        <v>27</v>
      </c>
      <c r="AG149" s="92">
        <v>25</v>
      </c>
      <c r="AH149" s="92">
        <v>28</v>
      </c>
      <c r="AI149" s="92">
        <v>18</v>
      </c>
      <c r="AJ149" s="92">
        <v>23</v>
      </c>
      <c r="AK149" s="92">
        <v>32</v>
      </c>
      <c r="AL149" s="92">
        <v>34</v>
      </c>
      <c r="AM149" s="92">
        <v>26</v>
      </c>
      <c r="AN149" s="92">
        <v>9</v>
      </c>
      <c r="AO149" s="92">
        <v>15</v>
      </c>
      <c r="AP149" s="92">
        <v>23</v>
      </c>
      <c r="AQ149" s="92">
        <v>11</v>
      </c>
      <c r="AR149" s="92">
        <v>24</v>
      </c>
      <c r="AS149" s="92">
        <v>22</v>
      </c>
      <c r="AT149" s="92">
        <v>26</v>
      </c>
      <c r="AU149" s="92">
        <v>13</v>
      </c>
      <c r="AV149" s="92">
        <v>16</v>
      </c>
      <c r="AW149" s="92">
        <v>20</v>
      </c>
      <c r="AX149" s="92">
        <v>29</v>
      </c>
      <c r="AY149" s="92">
        <v>21</v>
      </c>
      <c r="AZ149" s="92">
        <v>20</v>
      </c>
      <c r="BA149" s="92">
        <v>26</v>
      </c>
      <c r="BB149" s="92">
        <v>36</v>
      </c>
      <c r="BC149" s="92">
        <v>25</v>
      </c>
      <c r="BD149" s="92">
        <v>15</v>
      </c>
      <c r="BE149" s="92">
        <v>16</v>
      </c>
      <c r="BF149" s="92">
        <v>27</v>
      </c>
      <c r="BG149" s="92">
        <v>17</v>
      </c>
      <c r="BH149" s="92">
        <v>36</v>
      </c>
      <c r="BI149" s="92">
        <v>27</v>
      </c>
      <c r="BJ149" s="92">
        <v>33</v>
      </c>
      <c r="BK149" s="92">
        <v>22</v>
      </c>
      <c r="BL149" s="92">
        <v>29</v>
      </c>
      <c r="BM149" s="92">
        <v>25</v>
      </c>
      <c r="BN149" s="92">
        <v>29</v>
      </c>
      <c r="BO149" s="92">
        <v>22</v>
      </c>
      <c r="BP149" s="92">
        <v>40</v>
      </c>
      <c r="BQ149" s="92">
        <v>27</v>
      </c>
      <c r="BR149" s="92">
        <v>43</v>
      </c>
      <c r="BS149" s="92">
        <v>37</v>
      </c>
      <c r="BT149" s="92">
        <v>26</v>
      </c>
      <c r="BU149" s="92">
        <v>19</v>
      </c>
      <c r="BV149" s="92">
        <v>38</v>
      </c>
      <c r="BW149" s="92">
        <v>23</v>
      </c>
      <c r="BX149" s="92">
        <v>27</v>
      </c>
      <c r="BY149" s="92">
        <v>17</v>
      </c>
      <c r="BZ149" s="92">
        <v>20</v>
      </c>
      <c r="CA149" s="92">
        <v>3</v>
      </c>
      <c r="CB149" s="92">
        <v>13</v>
      </c>
      <c r="CC149" s="92">
        <v>20</v>
      </c>
      <c r="CD149" s="92">
        <v>21</v>
      </c>
      <c r="CE149" s="92">
        <v>14</v>
      </c>
      <c r="CF149" s="92">
        <v>35</v>
      </c>
      <c r="CG149" s="92">
        <v>21</v>
      </c>
      <c r="CH149" s="92">
        <v>34</v>
      </c>
      <c r="CI149" s="92">
        <v>18</v>
      </c>
      <c r="CJ149" s="92">
        <v>17</v>
      </c>
      <c r="CK149" s="92">
        <v>14</v>
      </c>
      <c r="CL149" s="92">
        <v>20</v>
      </c>
      <c r="CM149" s="92">
        <v>32</v>
      </c>
      <c r="CN149" s="92">
        <v>3</v>
      </c>
    </row>
    <row r="150" spans="1:92" x14ac:dyDescent="0.2">
      <c r="A150" s="92" t="s">
        <v>30</v>
      </c>
      <c r="B150" s="92" t="s">
        <v>14</v>
      </c>
      <c r="C150" s="92">
        <v>275</v>
      </c>
      <c r="D150" s="92">
        <v>16.293103448275865</v>
      </c>
      <c r="E150" s="93">
        <v>0</v>
      </c>
      <c r="F150" s="92">
        <v>1</v>
      </c>
      <c r="G150" s="92">
        <v>25</v>
      </c>
      <c r="H150" s="92">
        <v>7.2</v>
      </c>
      <c r="I150" s="92">
        <v>7</v>
      </c>
      <c r="J150" s="92">
        <v>1507</v>
      </c>
      <c r="K150" s="92">
        <v>56.07</v>
      </c>
      <c r="L150" s="92">
        <v>107</v>
      </c>
      <c r="M150" s="92">
        <v>98</v>
      </c>
      <c r="N150" s="92">
        <v>115</v>
      </c>
      <c r="O150" s="92">
        <v>58</v>
      </c>
      <c r="P150" s="92">
        <v>85</v>
      </c>
      <c r="Q150" s="92">
        <v>86</v>
      </c>
      <c r="R150" s="92">
        <v>107</v>
      </c>
      <c r="S150" s="92">
        <v>75</v>
      </c>
      <c r="T150" s="92">
        <v>118</v>
      </c>
      <c r="U150" s="92">
        <v>106</v>
      </c>
      <c r="V150" s="92">
        <v>147</v>
      </c>
      <c r="W150" s="92">
        <v>106</v>
      </c>
      <c r="X150" s="92">
        <v>67</v>
      </c>
      <c r="Y150" s="92">
        <v>64</v>
      </c>
      <c r="Z150" s="92">
        <v>108</v>
      </c>
      <c r="AA150" s="92">
        <v>59</v>
      </c>
      <c r="AB150" s="92">
        <v>20</v>
      </c>
      <c r="AC150" s="92">
        <v>32</v>
      </c>
      <c r="AD150" s="92">
        <v>35</v>
      </c>
      <c r="AE150" s="92">
        <v>20</v>
      </c>
      <c r="AF150" s="92">
        <v>27</v>
      </c>
      <c r="AG150" s="92">
        <v>25</v>
      </c>
      <c r="AH150" s="92">
        <v>28</v>
      </c>
      <c r="AI150" s="92">
        <v>18</v>
      </c>
      <c r="AJ150" s="92">
        <v>23</v>
      </c>
      <c r="AK150" s="92">
        <v>32</v>
      </c>
      <c r="AL150" s="92">
        <v>34</v>
      </c>
      <c r="AM150" s="92">
        <v>26</v>
      </c>
      <c r="AN150" s="92">
        <v>9</v>
      </c>
      <c r="AO150" s="92">
        <v>15</v>
      </c>
      <c r="AP150" s="92">
        <v>23</v>
      </c>
      <c r="AQ150" s="92">
        <v>11</v>
      </c>
      <c r="AR150" s="92">
        <v>24</v>
      </c>
      <c r="AS150" s="92">
        <v>22</v>
      </c>
      <c r="AT150" s="92">
        <v>26</v>
      </c>
      <c r="AU150" s="92">
        <v>13</v>
      </c>
      <c r="AV150" s="92">
        <v>16</v>
      </c>
      <c r="AW150" s="92">
        <v>20</v>
      </c>
      <c r="AX150" s="92">
        <v>29</v>
      </c>
      <c r="AY150" s="92">
        <v>21</v>
      </c>
      <c r="AZ150" s="92">
        <v>20</v>
      </c>
      <c r="BA150" s="92">
        <v>26</v>
      </c>
      <c r="BB150" s="92">
        <v>36</v>
      </c>
      <c r="BC150" s="92">
        <v>25</v>
      </c>
      <c r="BD150" s="92">
        <v>15</v>
      </c>
      <c r="BE150" s="92">
        <v>16</v>
      </c>
      <c r="BF150" s="92">
        <v>27</v>
      </c>
      <c r="BG150" s="92">
        <v>17</v>
      </c>
      <c r="BH150" s="92">
        <v>36</v>
      </c>
      <c r="BI150" s="92">
        <v>27</v>
      </c>
      <c r="BJ150" s="92">
        <v>33</v>
      </c>
      <c r="BK150" s="92">
        <v>22</v>
      </c>
      <c r="BL150" s="92">
        <v>29</v>
      </c>
      <c r="BM150" s="92">
        <v>25</v>
      </c>
      <c r="BN150" s="92">
        <v>29</v>
      </c>
      <c r="BO150" s="92">
        <v>22</v>
      </c>
      <c r="BP150" s="92">
        <v>40</v>
      </c>
      <c r="BQ150" s="92">
        <v>27</v>
      </c>
      <c r="BR150" s="92">
        <v>43</v>
      </c>
      <c r="BS150" s="92">
        <v>37</v>
      </c>
      <c r="BT150" s="92">
        <v>26</v>
      </c>
      <c r="BU150" s="92">
        <v>19</v>
      </c>
      <c r="BV150" s="92">
        <v>38</v>
      </c>
      <c r="BW150" s="92">
        <v>23</v>
      </c>
      <c r="BX150" s="92">
        <v>27</v>
      </c>
      <c r="BY150" s="92">
        <v>17</v>
      </c>
      <c r="BZ150" s="92">
        <v>20</v>
      </c>
      <c r="CA150" s="92">
        <v>3</v>
      </c>
      <c r="CB150" s="92">
        <v>13</v>
      </c>
      <c r="CC150" s="92">
        <v>20</v>
      </c>
      <c r="CD150" s="92">
        <v>21</v>
      </c>
      <c r="CE150" s="92">
        <v>14</v>
      </c>
      <c r="CF150" s="92">
        <v>35</v>
      </c>
      <c r="CG150" s="92">
        <v>21</v>
      </c>
      <c r="CH150" s="92">
        <v>34</v>
      </c>
      <c r="CI150" s="92">
        <v>18</v>
      </c>
      <c r="CJ150" s="92">
        <v>17</v>
      </c>
      <c r="CK150" s="92">
        <v>14</v>
      </c>
      <c r="CL150" s="92">
        <v>20</v>
      </c>
      <c r="CM150" s="92">
        <v>32</v>
      </c>
      <c r="CN150" s="92">
        <v>4</v>
      </c>
    </row>
    <row r="151" spans="1:92" x14ac:dyDescent="0.2">
      <c r="A151" s="92" t="s">
        <v>30</v>
      </c>
      <c r="B151" s="92" t="s">
        <v>14</v>
      </c>
      <c r="C151" s="92">
        <v>285</v>
      </c>
      <c r="D151" s="92">
        <v>10.797407407407407</v>
      </c>
      <c r="E151" s="93">
        <v>0</v>
      </c>
      <c r="F151" s="92">
        <v>1</v>
      </c>
      <c r="G151" s="92">
        <v>25</v>
      </c>
      <c r="H151" s="92">
        <v>7.2</v>
      </c>
      <c r="I151" s="92">
        <v>7</v>
      </c>
      <c r="J151" s="92">
        <v>1507</v>
      </c>
      <c r="K151" s="92">
        <v>56.07</v>
      </c>
      <c r="L151" s="92">
        <v>107</v>
      </c>
      <c r="M151" s="92">
        <v>98</v>
      </c>
      <c r="N151" s="92">
        <v>115</v>
      </c>
      <c r="O151" s="92">
        <v>58</v>
      </c>
      <c r="P151" s="92">
        <v>85</v>
      </c>
      <c r="Q151" s="92">
        <v>86</v>
      </c>
      <c r="R151" s="92">
        <v>107</v>
      </c>
      <c r="S151" s="92">
        <v>75</v>
      </c>
      <c r="T151" s="92">
        <v>118</v>
      </c>
      <c r="U151" s="92">
        <v>106</v>
      </c>
      <c r="V151" s="92">
        <v>147</v>
      </c>
      <c r="W151" s="92">
        <v>106</v>
      </c>
      <c r="X151" s="92">
        <v>67</v>
      </c>
      <c r="Y151" s="92">
        <v>64</v>
      </c>
      <c r="Z151" s="92">
        <v>108</v>
      </c>
      <c r="AA151" s="92">
        <v>59</v>
      </c>
      <c r="AB151" s="92">
        <v>20</v>
      </c>
      <c r="AC151" s="92">
        <v>32</v>
      </c>
      <c r="AD151" s="92">
        <v>35</v>
      </c>
      <c r="AE151" s="92">
        <v>20</v>
      </c>
      <c r="AF151" s="92">
        <v>27</v>
      </c>
      <c r="AG151" s="92">
        <v>25</v>
      </c>
      <c r="AH151" s="92">
        <v>28</v>
      </c>
      <c r="AI151" s="92">
        <v>18</v>
      </c>
      <c r="AJ151" s="92">
        <v>23</v>
      </c>
      <c r="AK151" s="92">
        <v>32</v>
      </c>
      <c r="AL151" s="92">
        <v>34</v>
      </c>
      <c r="AM151" s="92">
        <v>26</v>
      </c>
      <c r="AN151" s="92">
        <v>9</v>
      </c>
      <c r="AO151" s="92">
        <v>15</v>
      </c>
      <c r="AP151" s="92">
        <v>23</v>
      </c>
      <c r="AQ151" s="92">
        <v>11</v>
      </c>
      <c r="AR151" s="92">
        <v>24</v>
      </c>
      <c r="AS151" s="92">
        <v>22</v>
      </c>
      <c r="AT151" s="92">
        <v>26</v>
      </c>
      <c r="AU151" s="92">
        <v>13</v>
      </c>
      <c r="AV151" s="92">
        <v>16</v>
      </c>
      <c r="AW151" s="92">
        <v>20</v>
      </c>
      <c r="AX151" s="92">
        <v>29</v>
      </c>
      <c r="AY151" s="92">
        <v>21</v>
      </c>
      <c r="AZ151" s="92">
        <v>20</v>
      </c>
      <c r="BA151" s="92">
        <v>26</v>
      </c>
      <c r="BB151" s="92">
        <v>36</v>
      </c>
      <c r="BC151" s="92">
        <v>25</v>
      </c>
      <c r="BD151" s="92">
        <v>15</v>
      </c>
      <c r="BE151" s="92">
        <v>16</v>
      </c>
      <c r="BF151" s="92">
        <v>27</v>
      </c>
      <c r="BG151" s="92">
        <v>17</v>
      </c>
      <c r="BH151" s="92">
        <v>36</v>
      </c>
      <c r="BI151" s="92">
        <v>27</v>
      </c>
      <c r="BJ151" s="92">
        <v>33</v>
      </c>
      <c r="BK151" s="92">
        <v>22</v>
      </c>
      <c r="BL151" s="92">
        <v>29</v>
      </c>
      <c r="BM151" s="92">
        <v>25</v>
      </c>
      <c r="BN151" s="92">
        <v>29</v>
      </c>
      <c r="BO151" s="92">
        <v>22</v>
      </c>
      <c r="BP151" s="92">
        <v>40</v>
      </c>
      <c r="BQ151" s="92">
        <v>27</v>
      </c>
      <c r="BR151" s="92">
        <v>43</v>
      </c>
      <c r="BS151" s="92">
        <v>37</v>
      </c>
      <c r="BT151" s="92">
        <v>26</v>
      </c>
      <c r="BU151" s="92">
        <v>19</v>
      </c>
      <c r="BV151" s="92">
        <v>38</v>
      </c>
      <c r="BW151" s="92">
        <v>23</v>
      </c>
      <c r="BX151" s="92">
        <v>27</v>
      </c>
      <c r="BY151" s="92">
        <v>17</v>
      </c>
      <c r="BZ151" s="92">
        <v>20</v>
      </c>
      <c r="CA151" s="92">
        <v>3</v>
      </c>
      <c r="CB151" s="92">
        <v>13</v>
      </c>
      <c r="CC151" s="92">
        <v>20</v>
      </c>
      <c r="CD151" s="92">
        <v>21</v>
      </c>
      <c r="CE151" s="92">
        <v>14</v>
      </c>
      <c r="CF151" s="92">
        <v>35</v>
      </c>
      <c r="CG151" s="92">
        <v>21</v>
      </c>
      <c r="CH151" s="92">
        <v>34</v>
      </c>
      <c r="CI151" s="92">
        <v>18</v>
      </c>
      <c r="CJ151" s="92">
        <v>17</v>
      </c>
      <c r="CK151" s="92">
        <v>14</v>
      </c>
      <c r="CL151" s="92">
        <v>20</v>
      </c>
      <c r="CM151" s="92">
        <v>32</v>
      </c>
      <c r="CN151" s="92">
        <v>2</v>
      </c>
    </row>
    <row r="152" spans="1:92" x14ac:dyDescent="0.2">
      <c r="A152" s="92" t="s">
        <v>30</v>
      </c>
      <c r="B152" s="92" t="s">
        <v>14</v>
      </c>
      <c r="C152" s="92">
        <v>285</v>
      </c>
      <c r="D152" s="92">
        <v>14.501111111111111</v>
      </c>
      <c r="E152" s="93">
        <v>0</v>
      </c>
      <c r="F152" s="92">
        <v>1</v>
      </c>
      <c r="G152" s="92">
        <v>25</v>
      </c>
      <c r="H152" s="92">
        <v>7.2</v>
      </c>
      <c r="I152" s="92">
        <v>7</v>
      </c>
      <c r="J152" s="92">
        <v>1507</v>
      </c>
      <c r="K152" s="92">
        <v>56.07</v>
      </c>
      <c r="L152" s="92">
        <v>107</v>
      </c>
      <c r="M152" s="92">
        <v>98</v>
      </c>
      <c r="N152" s="92">
        <v>115</v>
      </c>
      <c r="O152" s="92">
        <v>58</v>
      </c>
      <c r="P152" s="92">
        <v>85</v>
      </c>
      <c r="Q152" s="92">
        <v>86</v>
      </c>
      <c r="R152" s="92">
        <v>107</v>
      </c>
      <c r="S152" s="92">
        <v>75</v>
      </c>
      <c r="T152" s="92">
        <v>118</v>
      </c>
      <c r="U152" s="92">
        <v>106</v>
      </c>
      <c r="V152" s="92">
        <v>147</v>
      </c>
      <c r="W152" s="92">
        <v>106</v>
      </c>
      <c r="X152" s="92">
        <v>67</v>
      </c>
      <c r="Y152" s="92">
        <v>64</v>
      </c>
      <c r="Z152" s="92">
        <v>108</v>
      </c>
      <c r="AA152" s="92">
        <v>59</v>
      </c>
      <c r="AB152" s="92">
        <v>20</v>
      </c>
      <c r="AC152" s="92">
        <v>32</v>
      </c>
      <c r="AD152" s="92">
        <v>35</v>
      </c>
      <c r="AE152" s="92">
        <v>20</v>
      </c>
      <c r="AF152" s="92">
        <v>27</v>
      </c>
      <c r="AG152" s="92">
        <v>25</v>
      </c>
      <c r="AH152" s="92">
        <v>28</v>
      </c>
      <c r="AI152" s="92">
        <v>18</v>
      </c>
      <c r="AJ152" s="92">
        <v>23</v>
      </c>
      <c r="AK152" s="92">
        <v>32</v>
      </c>
      <c r="AL152" s="92">
        <v>34</v>
      </c>
      <c r="AM152" s="92">
        <v>26</v>
      </c>
      <c r="AN152" s="92">
        <v>9</v>
      </c>
      <c r="AO152" s="92">
        <v>15</v>
      </c>
      <c r="AP152" s="92">
        <v>23</v>
      </c>
      <c r="AQ152" s="92">
        <v>11</v>
      </c>
      <c r="AR152" s="92">
        <v>24</v>
      </c>
      <c r="AS152" s="92">
        <v>22</v>
      </c>
      <c r="AT152" s="92">
        <v>26</v>
      </c>
      <c r="AU152" s="92">
        <v>13</v>
      </c>
      <c r="AV152" s="92">
        <v>16</v>
      </c>
      <c r="AW152" s="92">
        <v>20</v>
      </c>
      <c r="AX152" s="92">
        <v>29</v>
      </c>
      <c r="AY152" s="92">
        <v>21</v>
      </c>
      <c r="AZ152" s="92">
        <v>20</v>
      </c>
      <c r="BA152" s="92">
        <v>26</v>
      </c>
      <c r="BB152" s="92">
        <v>36</v>
      </c>
      <c r="BC152" s="92">
        <v>25</v>
      </c>
      <c r="BD152" s="92">
        <v>15</v>
      </c>
      <c r="BE152" s="92">
        <v>16</v>
      </c>
      <c r="BF152" s="92">
        <v>27</v>
      </c>
      <c r="BG152" s="92">
        <v>17</v>
      </c>
      <c r="BH152" s="92">
        <v>36</v>
      </c>
      <c r="BI152" s="92">
        <v>27</v>
      </c>
      <c r="BJ152" s="92">
        <v>33</v>
      </c>
      <c r="BK152" s="92">
        <v>22</v>
      </c>
      <c r="BL152" s="92">
        <v>29</v>
      </c>
      <c r="BM152" s="92">
        <v>25</v>
      </c>
      <c r="BN152" s="92">
        <v>29</v>
      </c>
      <c r="BO152" s="92">
        <v>22</v>
      </c>
      <c r="BP152" s="92">
        <v>40</v>
      </c>
      <c r="BQ152" s="92">
        <v>27</v>
      </c>
      <c r="BR152" s="92">
        <v>43</v>
      </c>
      <c r="BS152" s="92">
        <v>37</v>
      </c>
      <c r="BT152" s="92">
        <v>26</v>
      </c>
      <c r="BU152" s="92">
        <v>19</v>
      </c>
      <c r="BV152" s="92">
        <v>38</v>
      </c>
      <c r="BW152" s="92">
        <v>23</v>
      </c>
      <c r="BX152" s="92">
        <v>27</v>
      </c>
      <c r="BY152" s="92">
        <v>17</v>
      </c>
      <c r="BZ152" s="92">
        <v>20</v>
      </c>
      <c r="CA152" s="92">
        <v>3</v>
      </c>
      <c r="CB152" s="92">
        <v>13</v>
      </c>
      <c r="CC152" s="92">
        <v>20</v>
      </c>
      <c r="CD152" s="92">
        <v>21</v>
      </c>
      <c r="CE152" s="92">
        <v>14</v>
      </c>
      <c r="CF152" s="92">
        <v>35</v>
      </c>
      <c r="CG152" s="92">
        <v>21</v>
      </c>
      <c r="CH152" s="92">
        <v>34</v>
      </c>
      <c r="CI152" s="92">
        <v>18</v>
      </c>
      <c r="CJ152" s="92">
        <v>17</v>
      </c>
      <c r="CK152" s="92">
        <v>14</v>
      </c>
      <c r="CL152" s="92">
        <v>20</v>
      </c>
      <c r="CM152" s="92">
        <v>32</v>
      </c>
      <c r="CN152" s="92">
        <v>3</v>
      </c>
    </row>
    <row r="153" spans="1:92" x14ac:dyDescent="0.2">
      <c r="A153" s="92" t="s">
        <v>30</v>
      </c>
      <c r="B153" s="92" t="s">
        <v>14</v>
      </c>
      <c r="C153" s="92">
        <v>285</v>
      </c>
      <c r="D153" s="92">
        <v>18.204814814814814</v>
      </c>
      <c r="E153" s="93">
        <v>0</v>
      </c>
      <c r="F153" s="92">
        <v>1</v>
      </c>
      <c r="G153" s="92">
        <v>25</v>
      </c>
      <c r="H153" s="92">
        <v>7.2</v>
      </c>
      <c r="I153" s="92">
        <v>7</v>
      </c>
      <c r="J153" s="92">
        <v>1507</v>
      </c>
      <c r="K153" s="92">
        <v>56.07</v>
      </c>
      <c r="L153" s="92">
        <v>107</v>
      </c>
      <c r="M153" s="92">
        <v>98</v>
      </c>
      <c r="N153" s="92">
        <v>115</v>
      </c>
      <c r="O153" s="92">
        <v>58</v>
      </c>
      <c r="P153" s="92">
        <v>85</v>
      </c>
      <c r="Q153" s="92">
        <v>86</v>
      </c>
      <c r="R153" s="92">
        <v>107</v>
      </c>
      <c r="S153" s="92">
        <v>75</v>
      </c>
      <c r="T153" s="92">
        <v>118</v>
      </c>
      <c r="U153" s="92">
        <v>106</v>
      </c>
      <c r="V153" s="92">
        <v>147</v>
      </c>
      <c r="W153" s="92">
        <v>106</v>
      </c>
      <c r="X153" s="92">
        <v>67</v>
      </c>
      <c r="Y153" s="92">
        <v>64</v>
      </c>
      <c r="Z153" s="92">
        <v>108</v>
      </c>
      <c r="AA153" s="92">
        <v>59</v>
      </c>
      <c r="AB153" s="92">
        <v>20</v>
      </c>
      <c r="AC153" s="92">
        <v>32</v>
      </c>
      <c r="AD153" s="92">
        <v>35</v>
      </c>
      <c r="AE153" s="92">
        <v>20</v>
      </c>
      <c r="AF153" s="92">
        <v>27</v>
      </c>
      <c r="AG153" s="92">
        <v>25</v>
      </c>
      <c r="AH153" s="92">
        <v>28</v>
      </c>
      <c r="AI153" s="92">
        <v>18</v>
      </c>
      <c r="AJ153" s="92">
        <v>23</v>
      </c>
      <c r="AK153" s="92">
        <v>32</v>
      </c>
      <c r="AL153" s="92">
        <v>34</v>
      </c>
      <c r="AM153" s="92">
        <v>26</v>
      </c>
      <c r="AN153" s="92">
        <v>9</v>
      </c>
      <c r="AO153" s="92">
        <v>15</v>
      </c>
      <c r="AP153" s="92">
        <v>23</v>
      </c>
      <c r="AQ153" s="92">
        <v>11</v>
      </c>
      <c r="AR153" s="92">
        <v>24</v>
      </c>
      <c r="AS153" s="92">
        <v>22</v>
      </c>
      <c r="AT153" s="92">
        <v>26</v>
      </c>
      <c r="AU153" s="92">
        <v>13</v>
      </c>
      <c r="AV153" s="92">
        <v>16</v>
      </c>
      <c r="AW153" s="92">
        <v>20</v>
      </c>
      <c r="AX153" s="92">
        <v>29</v>
      </c>
      <c r="AY153" s="92">
        <v>21</v>
      </c>
      <c r="AZ153" s="92">
        <v>20</v>
      </c>
      <c r="BA153" s="92">
        <v>26</v>
      </c>
      <c r="BB153" s="92">
        <v>36</v>
      </c>
      <c r="BC153" s="92">
        <v>25</v>
      </c>
      <c r="BD153" s="92">
        <v>15</v>
      </c>
      <c r="BE153" s="92">
        <v>16</v>
      </c>
      <c r="BF153" s="92">
        <v>27</v>
      </c>
      <c r="BG153" s="92">
        <v>17</v>
      </c>
      <c r="BH153" s="92">
        <v>36</v>
      </c>
      <c r="BI153" s="92">
        <v>27</v>
      </c>
      <c r="BJ153" s="92">
        <v>33</v>
      </c>
      <c r="BK153" s="92">
        <v>22</v>
      </c>
      <c r="BL153" s="92">
        <v>29</v>
      </c>
      <c r="BM153" s="92">
        <v>25</v>
      </c>
      <c r="BN153" s="92">
        <v>29</v>
      </c>
      <c r="BO153" s="92">
        <v>22</v>
      </c>
      <c r="BP153" s="92">
        <v>40</v>
      </c>
      <c r="BQ153" s="92">
        <v>27</v>
      </c>
      <c r="BR153" s="92">
        <v>43</v>
      </c>
      <c r="BS153" s="92">
        <v>37</v>
      </c>
      <c r="BT153" s="92">
        <v>26</v>
      </c>
      <c r="BU153" s="92">
        <v>19</v>
      </c>
      <c r="BV153" s="92">
        <v>38</v>
      </c>
      <c r="BW153" s="92">
        <v>23</v>
      </c>
      <c r="BX153" s="92">
        <v>27</v>
      </c>
      <c r="BY153" s="92">
        <v>17</v>
      </c>
      <c r="BZ153" s="92">
        <v>20</v>
      </c>
      <c r="CA153" s="92">
        <v>3</v>
      </c>
      <c r="CB153" s="92">
        <v>13</v>
      </c>
      <c r="CC153" s="92">
        <v>20</v>
      </c>
      <c r="CD153" s="92">
        <v>21</v>
      </c>
      <c r="CE153" s="92">
        <v>14</v>
      </c>
      <c r="CF153" s="92">
        <v>35</v>
      </c>
      <c r="CG153" s="92">
        <v>21</v>
      </c>
      <c r="CH153" s="92">
        <v>34</v>
      </c>
      <c r="CI153" s="92">
        <v>18</v>
      </c>
      <c r="CJ153" s="92">
        <v>17</v>
      </c>
      <c r="CK153" s="92">
        <v>14</v>
      </c>
      <c r="CL153" s="92">
        <v>20</v>
      </c>
      <c r="CM153" s="92">
        <v>32</v>
      </c>
      <c r="CN153" s="92">
        <v>4</v>
      </c>
    </row>
    <row r="154" spans="1:92" x14ac:dyDescent="0.2">
      <c r="A154" s="92" t="s">
        <v>30</v>
      </c>
      <c r="B154" s="92" t="s">
        <v>14</v>
      </c>
      <c r="C154" s="92">
        <v>300</v>
      </c>
      <c r="D154" s="92">
        <v>50.2</v>
      </c>
      <c r="E154" s="93">
        <v>0</v>
      </c>
      <c r="F154" s="92">
        <v>1</v>
      </c>
      <c r="G154" s="92">
        <v>25</v>
      </c>
      <c r="H154" s="92">
        <v>7.2</v>
      </c>
      <c r="I154" s="92">
        <v>7</v>
      </c>
      <c r="J154" s="92">
        <v>1507</v>
      </c>
      <c r="K154" s="92">
        <v>56.07</v>
      </c>
      <c r="L154" s="92">
        <v>107</v>
      </c>
      <c r="M154" s="92">
        <v>98</v>
      </c>
      <c r="N154" s="92">
        <v>115</v>
      </c>
      <c r="O154" s="92">
        <v>58</v>
      </c>
      <c r="P154" s="92">
        <v>85</v>
      </c>
      <c r="Q154" s="92">
        <v>86</v>
      </c>
      <c r="R154" s="92">
        <v>107</v>
      </c>
      <c r="S154" s="92">
        <v>75</v>
      </c>
      <c r="T154" s="92">
        <v>118</v>
      </c>
      <c r="U154" s="92">
        <v>106</v>
      </c>
      <c r="V154" s="92">
        <v>147</v>
      </c>
      <c r="W154" s="92">
        <v>106</v>
      </c>
      <c r="X154" s="92">
        <v>67</v>
      </c>
      <c r="Y154" s="92">
        <v>64</v>
      </c>
      <c r="Z154" s="92">
        <v>108</v>
      </c>
      <c r="AA154" s="92">
        <v>59</v>
      </c>
      <c r="AB154" s="92">
        <v>20</v>
      </c>
      <c r="AC154" s="92">
        <v>32</v>
      </c>
      <c r="AD154" s="92">
        <v>35</v>
      </c>
      <c r="AE154" s="92">
        <v>20</v>
      </c>
      <c r="AF154" s="92">
        <v>27</v>
      </c>
      <c r="AG154" s="92">
        <v>25</v>
      </c>
      <c r="AH154" s="92">
        <v>28</v>
      </c>
      <c r="AI154" s="92">
        <v>18</v>
      </c>
      <c r="AJ154" s="92">
        <v>23</v>
      </c>
      <c r="AK154" s="92">
        <v>32</v>
      </c>
      <c r="AL154" s="92">
        <v>34</v>
      </c>
      <c r="AM154" s="92">
        <v>26</v>
      </c>
      <c r="AN154" s="92">
        <v>9</v>
      </c>
      <c r="AO154" s="92">
        <v>15</v>
      </c>
      <c r="AP154" s="92">
        <v>23</v>
      </c>
      <c r="AQ154" s="92">
        <v>11</v>
      </c>
      <c r="AR154" s="92">
        <v>24</v>
      </c>
      <c r="AS154" s="92">
        <v>22</v>
      </c>
      <c r="AT154" s="92">
        <v>26</v>
      </c>
      <c r="AU154" s="92">
        <v>13</v>
      </c>
      <c r="AV154" s="92">
        <v>16</v>
      </c>
      <c r="AW154" s="92">
        <v>20</v>
      </c>
      <c r="AX154" s="92">
        <v>29</v>
      </c>
      <c r="AY154" s="92">
        <v>21</v>
      </c>
      <c r="AZ154" s="92">
        <v>20</v>
      </c>
      <c r="BA154" s="92">
        <v>26</v>
      </c>
      <c r="BB154" s="92">
        <v>36</v>
      </c>
      <c r="BC154" s="92">
        <v>25</v>
      </c>
      <c r="BD154" s="92">
        <v>15</v>
      </c>
      <c r="BE154" s="92">
        <v>16</v>
      </c>
      <c r="BF154" s="92">
        <v>27</v>
      </c>
      <c r="BG154" s="92">
        <v>17</v>
      </c>
      <c r="BH154" s="92">
        <v>36</v>
      </c>
      <c r="BI154" s="92">
        <v>27</v>
      </c>
      <c r="BJ154" s="92">
        <v>33</v>
      </c>
      <c r="BK154" s="92">
        <v>22</v>
      </c>
      <c r="BL154" s="92">
        <v>29</v>
      </c>
      <c r="BM154" s="92">
        <v>25</v>
      </c>
      <c r="BN154" s="92">
        <v>29</v>
      </c>
      <c r="BO154" s="92">
        <v>22</v>
      </c>
      <c r="BP154" s="92">
        <v>40</v>
      </c>
      <c r="BQ154" s="92">
        <v>27</v>
      </c>
      <c r="BR154" s="92">
        <v>43</v>
      </c>
      <c r="BS154" s="92">
        <v>37</v>
      </c>
      <c r="BT154" s="92">
        <v>26</v>
      </c>
      <c r="BU154" s="92">
        <v>19</v>
      </c>
      <c r="BV154" s="92">
        <v>38</v>
      </c>
      <c r="BW154" s="92">
        <v>23</v>
      </c>
      <c r="BX154" s="92">
        <v>27</v>
      </c>
      <c r="BY154" s="92">
        <v>17</v>
      </c>
      <c r="BZ154" s="92">
        <v>20</v>
      </c>
      <c r="CA154" s="92">
        <v>3</v>
      </c>
      <c r="CB154" s="92">
        <v>13</v>
      </c>
      <c r="CC154" s="92">
        <v>20</v>
      </c>
      <c r="CD154" s="92">
        <v>21</v>
      </c>
      <c r="CE154" s="92">
        <v>14</v>
      </c>
      <c r="CF154" s="92">
        <v>35</v>
      </c>
      <c r="CG154" s="92">
        <v>21</v>
      </c>
      <c r="CH154" s="92">
        <v>34</v>
      </c>
      <c r="CI154" s="92">
        <v>18</v>
      </c>
      <c r="CJ154" s="92">
        <v>17</v>
      </c>
      <c r="CK154" s="92">
        <v>14</v>
      </c>
      <c r="CL154" s="92">
        <v>20</v>
      </c>
      <c r="CM154" s="92">
        <v>32</v>
      </c>
      <c r="CN154" s="92">
        <v>2</v>
      </c>
    </row>
    <row r="155" spans="1:92" x14ac:dyDescent="0.2">
      <c r="A155" s="92" t="s">
        <v>30</v>
      </c>
      <c r="B155" s="92" t="s">
        <v>14</v>
      </c>
      <c r="C155" s="92">
        <v>300</v>
      </c>
      <c r="D155" s="92">
        <v>67</v>
      </c>
      <c r="E155" s="93">
        <v>0</v>
      </c>
      <c r="F155" s="92">
        <v>1</v>
      </c>
      <c r="G155" s="92">
        <v>25</v>
      </c>
      <c r="H155" s="92">
        <v>7.2</v>
      </c>
      <c r="I155" s="92">
        <v>7</v>
      </c>
      <c r="J155" s="92">
        <v>1507</v>
      </c>
      <c r="K155" s="92">
        <v>56.07</v>
      </c>
      <c r="L155" s="92">
        <v>107</v>
      </c>
      <c r="M155" s="92">
        <v>98</v>
      </c>
      <c r="N155" s="92">
        <v>115</v>
      </c>
      <c r="O155" s="92">
        <v>58</v>
      </c>
      <c r="P155" s="92">
        <v>85</v>
      </c>
      <c r="Q155" s="92">
        <v>86</v>
      </c>
      <c r="R155" s="92">
        <v>107</v>
      </c>
      <c r="S155" s="92">
        <v>75</v>
      </c>
      <c r="T155" s="92">
        <v>118</v>
      </c>
      <c r="U155" s="92">
        <v>106</v>
      </c>
      <c r="V155" s="92">
        <v>147</v>
      </c>
      <c r="W155" s="92">
        <v>106</v>
      </c>
      <c r="X155" s="92">
        <v>67</v>
      </c>
      <c r="Y155" s="92">
        <v>64</v>
      </c>
      <c r="Z155" s="92">
        <v>108</v>
      </c>
      <c r="AA155" s="92">
        <v>59</v>
      </c>
      <c r="AB155" s="92">
        <v>20</v>
      </c>
      <c r="AC155" s="92">
        <v>32</v>
      </c>
      <c r="AD155" s="92">
        <v>35</v>
      </c>
      <c r="AE155" s="92">
        <v>20</v>
      </c>
      <c r="AF155" s="92">
        <v>27</v>
      </c>
      <c r="AG155" s="92">
        <v>25</v>
      </c>
      <c r="AH155" s="92">
        <v>28</v>
      </c>
      <c r="AI155" s="92">
        <v>18</v>
      </c>
      <c r="AJ155" s="92">
        <v>23</v>
      </c>
      <c r="AK155" s="92">
        <v>32</v>
      </c>
      <c r="AL155" s="92">
        <v>34</v>
      </c>
      <c r="AM155" s="92">
        <v>26</v>
      </c>
      <c r="AN155" s="92">
        <v>9</v>
      </c>
      <c r="AO155" s="92">
        <v>15</v>
      </c>
      <c r="AP155" s="92">
        <v>23</v>
      </c>
      <c r="AQ155" s="92">
        <v>11</v>
      </c>
      <c r="AR155" s="92">
        <v>24</v>
      </c>
      <c r="AS155" s="92">
        <v>22</v>
      </c>
      <c r="AT155" s="92">
        <v>26</v>
      </c>
      <c r="AU155" s="92">
        <v>13</v>
      </c>
      <c r="AV155" s="92">
        <v>16</v>
      </c>
      <c r="AW155" s="92">
        <v>20</v>
      </c>
      <c r="AX155" s="92">
        <v>29</v>
      </c>
      <c r="AY155" s="92">
        <v>21</v>
      </c>
      <c r="AZ155" s="92">
        <v>20</v>
      </c>
      <c r="BA155" s="92">
        <v>26</v>
      </c>
      <c r="BB155" s="92">
        <v>36</v>
      </c>
      <c r="BC155" s="92">
        <v>25</v>
      </c>
      <c r="BD155" s="92">
        <v>15</v>
      </c>
      <c r="BE155" s="92">
        <v>16</v>
      </c>
      <c r="BF155" s="92">
        <v>27</v>
      </c>
      <c r="BG155" s="92">
        <v>17</v>
      </c>
      <c r="BH155" s="92">
        <v>36</v>
      </c>
      <c r="BI155" s="92">
        <v>27</v>
      </c>
      <c r="BJ155" s="92">
        <v>33</v>
      </c>
      <c r="BK155" s="92">
        <v>22</v>
      </c>
      <c r="BL155" s="92">
        <v>29</v>
      </c>
      <c r="BM155" s="92">
        <v>25</v>
      </c>
      <c r="BN155" s="92">
        <v>29</v>
      </c>
      <c r="BO155" s="92">
        <v>22</v>
      </c>
      <c r="BP155" s="92">
        <v>40</v>
      </c>
      <c r="BQ155" s="92">
        <v>27</v>
      </c>
      <c r="BR155" s="92">
        <v>43</v>
      </c>
      <c r="BS155" s="92">
        <v>37</v>
      </c>
      <c r="BT155" s="92">
        <v>26</v>
      </c>
      <c r="BU155" s="92">
        <v>19</v>
      </c>
      <c r="BV155" s="92">
        <v>38</v>
      </c>
      <c r="BW155" s="92">
        <v>23</v>
      </c>
      <c r="BX155" s="92">
        <v>27</v>
      </c>
      <c r="BY155" s="92">
        <v>17</v>
      </c>
      <c r="BZ155" s="92">
        <v>20</v>
      </c>
      <c r="CA155" s="92">
        <v>3</v>
      </c>
      <c r="CB155" s="92">
        <v>13</v>
      </c>
      <c r="CC155" s="92">
        <v>20</v>
      </c>
      <c r="CD155" s="92">
        <v>21</v>
      </c>
      <c r="CE155" s="92">
        <v>14</v>
      </c>
      <c r="CF155" s="92">
        <v>35</v>
      </c>
      <c r="CG155" s="92">
        <v>21</v>
      </c>
      <c r="CH155" s="92">
        <v>34</v>
      </c>
      <c r="CI155" s="92">
        <v>18</v>
      </c>
      <c r="CJ155" s="92">
        <v>17</v>
      </c>
      <c r="CK155" s="92">
        <v>14</v>
      </c>
      <c r="CL155" s="92">
        <v>20</v>
      </c>
      <c r="CM155" s="92">
        <v>32</v>
      </c>
      <c r="CN155" s="92">
        <v>3</v>
      </c>
    </row>
    <row r="156" spans="1:92" x14ac:dyDescent="0.2">
      <c r="A156" s="92" t="s">
        <v>30</v>
      </c>
      <c r="B156" s="92" t="s">
        <v>14</v>
      </c>
      <c r="C156" s="92">
        <v>300</v>
      </c>
      <c r="D156" s="92">
        <v>83.666666666666671</v>
      </c>
      <c r="E156" s="93">
        <v>0</v>
      </c>
      <c r="F156" s="92">
        <v>1</v>
      </c>
      <c r="G156" s="92">
        <v>25</v>
      </c>
      <c r="H156" s="92">
        <v>7.2</v>
      </c>
      <c r="I156" s="92">
        <v>7</v>
      </c>
      <c r="J156" s="92">
        <v>1507</v>
      </c>
      <c r="K156" s="92">
        <v>56.07</v>
      </c>
      <c r="L156" s="92">
        <v>107</v>
      </c>
      <c r="M156" s="92">
        <v>98</v>
      </c>
      <c r="N156" s="92">
        <v>115</v>
      </c>
      <c r="O156" s="92">
        <v>58</v>
      </c>
      <c r="P156" s="92">
        <v>85</v>
      </c>
      <c r="Q156" s="92">
        <v>86</v>
      </c>
      <c r="R156" s="92">
        <v>107</v>
      </c>
      <c r="S156" s="92">
        <v>75</v>
      </c>
      <c r="T156" s="92">
        <v>118</v>
      </c>
      <c r="U156" s="92">
        <v>106</v>
      </c>
      <c r="V156" s="92">
        <v>147</v>
      </c>
      <c r="W156" s="92">
        <v>106</v>
      </c>
      <c r="X156" s="92">
        <v>67</v>
      </c>
      <c r="Y156" s="92">
        <v>64</v>
      </c>
      <c r="Z156" s="92">
        <v>108</v>
      </c>
      <c r="AA156" s="92">
        <v>59</v>
      </c>
      <c r="AB156" s="92">
        <v>20</v>
      </c>
      <c r="AC156" s="92">
        <v>32</v>
      </c>
      <c r="AD156" s="92">
        <v>35</v>
      </c>
      <c r="AE156" s="92">
        <v>20</v>
      </c>
      <c r="AF156" s="92">
        <v>27</v>
      </c>
      <c r="AG156" s="92">
        <v>25</v>
      </c>
      <c r="AH156" s="92">
        <v>28</v>
      </c>
      <c r="AI156" s="92">
        <v>18</v>
      </c>
      <c r="AJ156" s="92">
        <v>23</v>
      </c>
      <c r="AK156" s="92">
        <v>32</v>
      </c>
      <c r="AL156" s="92">
        <v>34</v>
      </c>
      <c r="AM156" s="92">
        <v>26</v>
      </c>
      <c r="AN156" s="92">
        <v>9</v>
      </c>
      <c r="AO156" s="92">
        <v>15</v>
      </c>
      <c r="AP156" s="92">
        <v>23</v>
      </c>
      <c r="AQ156" s="92">
        <v>11</v>
      </c>
      <c r="AR156" s="92">
        <v>24</v>
      </c>
      <c r="AS156" s="92">
        <v>22</v>
      </c>
      <c r="AT156" s="92">
        <v>26</v>
      </c>
      <c r="AU156" s="92">
        <v>13</v>
      </c>
      <c r="AV156" s="92">
        <v>16</v>
      </c>
      <c r="AW156" s="92">
        <v>20</v>
      </c>
      <c r="AX156" s="92">
        <v>29</v>
      </c>
      <c r="AY156" s="92">
        <v>21</v>
      </c>
      <c r="AZ156" s="92">
        <v>20</v>
      </c>
      <c r="BA156" s="92">
        <v>26</v>
      </c>
      <c r="BB156" s="92">
        <v>36</v>
      </c>
      <c r="BC156" s="92">
        <v>25</v>
      </c>
      <c r="BD156" s="92">
        <v>15</v>
      </c>
      <c r="BE156" s="92">
        <v>16</v>
      </c>
      <c r="BF156" s="92">
        <v>27</v>
      </c>
      <c r="BG156" s="92">
        <v>17</v>
      </c>
      <c r="BH156" s="92">
        <v>36</v>
      </c>
      <c r="BI156" s="92">
        <v>27</v>
      </c>
      <c r="BJ156" s="92">
        <v>33</v>
      </c>
      <c r="BK156" s="92">
        <v>22</v>
      </c>
      <c r="BL156" s="92">
        <v>29</v>
      </c>
      <c r="BM156" s="92">
        <v>25</v>
      </c>
      <c r="BN156" s="92">
        <v>29</v>
      </c>
      <c r="BO156" s="92">
        <v>22</v>
      </c>
      <c r="BP156" s="92">
        <v>40</v>
      </c>
      <c r="BQ156" s="92">
        <v>27</v>
      </c>
      <c r="BR156" s="92">
        <v>43</v>
      </c>
      <c r="BS156" s="92">
        <v>37</v>
      </c>
      <c r="BT156" s="92">
        <v>26</v>
      </c>
      <c r="BU156" s="92">
        <v>19</v>
      </c>
      <c r="BV156" s="92">
        <v>38</v>
      </c>
      <c r="BW156" s="92">
        <v>23</v>
      </c>
      <c r="BX156" s="92">
        <v>27</v>
      </c>
      <c r="BY156" s="92">
        <v>17</v>
      </c>
      <c r="BZ156" s="92">
        <v>20</v>
      </c>
      <c r="CA156" s="92">
        <v>3</v>
      </c>
      <c r="CB156" s="92">
        <v>13</v>
      </c>
      <c r="CC156" s="92">
        <v>20</v>
      </c>
      <c r="CD156" s="92">
        <v>21</v>
      </c>
      <c r="CE156" s="92">
        <v>14</v>
      </c>
      <c r="CF156" s="92">
        <v>35</v>
      </c>
      <c r="CG156" s="92">
        <v>21</v>
      </c>
      <c r="CH156" s="92">
        <v>34</v>
      </c>
      <c r="CI156" s="92">
        <v>18</v>
      </c>
      <c r="CJ156" s="92">
        <v>17</v>
      </c>
      <c r="CK156" s="92">
        <v>14</v>
      </c>
      <c r="CL156" s="92">
        <v>20</v>
      </c>
      <c r="CM156" s="92">
        <v>32</v>
      </c>
      <c r="CN156" s="92">
        <v>4</v>
      </c>
    </row>
    <row r="157" spans="1:92" x14ac:dyDescent="0.2">
      <c r="A157" s="92" t="s">
        <v>28</v>
      </c>
      <c r="B157" s="92" t="s">
        <v>36</v>
      </c>
      <c r="C157" s="92">
        <v>260</v>
      </c>
      <c r="D157" s="92">
        <v>3.8</v>
      </c>
      <c r="E157" s="92">
        <v>0</v>
      </c>
      <c r="F157" s="92">
        <v>0</v>
      </c>
      <c r="G157" s="92">
        <v>25</v>
      </c>
      <c r="H157" s="92">
        <v>7.2</v>
      </c>
      <c r="I157" s="92">
        <v>6</v>
      </c>
      <c r="J157" s="92">
        <v>1452</v>
      </c>
      <c r="K157" s="92">
        <v>49.26</v>
      </c>
      <c r="L157" s="92">
        <v>105</v>
      </c>
      <c r="M157" s="92">
        <v>85</v>
      </c>
      <c r="N157" s="92">
        <v>109</v>
      </c>
      <c r="O157" s="92">
        <v>63</v>
      </c>
      <c r="P157" s="92">
        <v>80</v>
      </c>
      <c r="Q157" s="92">
        <v>78</v>
      </c>
      <c r="R157" s="92">
        <v>96</v>
      </c>
      <c r="S157" s="92">
        <v>75</v>
      </c>
      <c r="T157" s="92">
        <v>115</v>
      </c>
      <c r="U157" s="92">
        <v>106</v>
      </c>
      <c r="V157" s="92">
        <v>147</v>
      </c>
      <c r="W157" s="92">
        <v>93</v>
      </c>
      <c r="X157" s="92">
        <v>63</v>
      </c>
      <c r="Y157" s="92">
        <v>61</v>
      </c>
      <c r="Z157" s="92">
        <v>108</v>
      </c>
      <c r="AA157" s="92">
        <v>57</v>
      </c>
      <c r="AB157" s="92">
        <v>22</v>
      </c>
      <c r="AC157" s="92">
        <v>26</v>
      </c>
      <c r="AD157" s="92">
        <v>34</v>
      </c>
      <c r="AE157" s="92">
        <v>22</v>
      </c>
      <c r="AF157" s="92">
        <v>17</v>
      </c>
      <c r="AG157" s="92">
        <v>22</v>
      </c>
      <c r="AH157" s="92">
        <v>27</v>
      </c>
      <c r="AI157" s="92">
        <v>19</v>
      </c>
      <c r="AJ157" s="92">
        <v>28</v>
      </c>
      <c r="AK157" s="92">
        <v>25</v>
      </c>
      <c r="AL157" s="92">
        <v>30</v>
      </c>
      <c r="AM157" s="92">
        <v>25</v>
      </c>
      <c r="AN157" s="92">
        <v>13</v>
      </c>
      <c r="AO157" s="92">
        <v>13</v>
      </c>
      <c r="AP157" s="92">
        <v>27</v>
      </c>
      <c r="AQ157" s="92">
        <v>10</v>
      </c>
      <c r="AR157" s="92">
        <v>22</v>
      </c>
      <c r="AS157" s="92">
        <v>16</v>
      </c>
      <c r="AT157" s="92">
        <v>25</v>
      </c>
      <c r="AU157" s="92">
        <v>16</v>
      </c>
      <c r="AV157" s="92">
        <v>17</v>
      </c>
      <c r="AW157" s="92">
        <v>15</v>
      </c>
      <c r="AX157" s="92">
        <v>21</v>
      </c>
      <c r="AY157" s="92">
        <v>25</v>
      </c>
      <c r="AZ157" s="92">
        <v>18</v>
      </c>
      <c r="BA157" s="92">
        <v>21</v>
      </c>
      <c r="BB157" s="92">
        <v>35</v>
      </c>
      <c r="BC157" s="92">
        <v>22</v>
      </c>
      <c r="BD157" s="92">
        <v>11</v>
      </c>
      <c r="BE157" s="92">
        <v>16</v>
      </c>
      <c r="BF157" s="92">
        <v>28</v>
      </c>
      <c r="BG157" s="92">
        <v>20</v>
      </c>
      <c r="BH157" s="92">
        <v>36</v>
      </c>
      <c r="BI157" s="92">
        <v>23</v>
      </c>
      <c r="BJ157" s="92">
        <v>33</v>
      </c>
      <c r="BK157" s="92">
        <v>22</v>
      </c>
      <c r="BL157" s="92">
        <v>28</v>
      </c>
      <c r="BM157" s="92">
        <v>26</v>
      </c>
      <c r="BN157" s="92">
        <v>28</v>
      </c>
      <c r="BO157" s="92">
        <v>23</v>
      </c>
      <c r="BP157" s="92">
        <v>42</v>
      </c>
      <c r="BQ157" s="92">
        <v>30</v>
      </c>
      <c r="BR157" s="92">
        <v>46</v>
      </c>
      <c r="BS157" s="92">
        <v>29</v>
      </c>
      <c r="BT157" s="92">
        <v>23</v>
      </c>
      <c r="BU157" s="92">
        <v>22</v>
      </c>
      <c r="BV157" s="92">
        <v>30</v>
      </c>
      <c r="BW157" s="92">
        <v>18</v>
      </c>
      <c r="BX157" s="92">
        <v>25</v>
      </c>
      <c r="BY157" s="92">
        <v>19</v>
      </c>
      <c r="BZ157" s="92">
        <v>16</v>
      </c>
      <c r="CA157" s="92">
        <v>3</v>
      </c>
      <c r="CB157" s="92">
        <v>18</v>
      </c>
      <c r="CC157" s="92">
        <v>22</v>
      </c>
      <c r="CD157" s="92">
        <v>20</v>
      </c>
      <c r="CE157" s="92">
        <v>8</v>
      </c>
      <c r="CF157" s="92">
        <v>27</v>
      </c>
      <c r="CG157" s="92">
        <v>28</v>
      </c>
      <c r="CH157" s="92">
        <v>36</v>
      </c>
      <c r="CI157" s="92">
        <v>17</v>
      </c>
      <c r="CJ157" s="92">
        <v>15</v>
      </c>
      <c r="CK157" s="92">
        <v>10</v>
      </c>
      <c r="CL157" s="92">
        <v>23</v>
      </c>
      <c r="CM157" s="92">
        <v>26</v>
      </c>
      <c r="CN157" s="92">
        <v>0.86</v>
      </c>
    </row>
    <row r="158" spans="1:92" x14ac:dyDescent="0.2">
      <c r="A158" s="92" t="s">
        <v>28</v>
      </c>
      <c r="B158" s="92" t="s">
        <v>36</v>
      </c>
      <c r="C158" s="92">
        <v>260</v>
      </c>
      <c r="D158" s="92">
        <v>7.93</v>
      </c>
      <c r="E158" s="92">
        <v>0</v>
      </c>
      <c r="F158" s="92">
        <v>0</v>
      </c>
      <c r="G158" s="92">
        <v>25</v>
      </c>
      <c r="H158" s="92">
        <v>7.2</v>
      </c>
      <c r="I158" s="92">
        <v>6</v>
      </c>
      <c r="J158" s="92">
        <v>1452</v>
      </c>
      <c r="K158" s="92">
        <v>49.26</v>
      </c>
      <c r="L158" s="92">
        <v>105</v>
      </c>
      <c r="M158" s="92">
        <v>85</v>
      </c>
      <c r="N158" s="92">
        <v>109</v>
      </c>
      <c r="O158" s="92">
        <v>63</v>
      </c>
      <c r="P158" s="92">
        <v>80</v>
      </c>
      <c r="Q158" s="92">
        <v>78</v>
      </c>
      <c r="R158" s="92">
        <v>96</v>
      </c>
      <c r="S158" s="92">
        <v>75</v>
      </c>
      <c r="T158" s="92">
        <v>115</v>
      </c>
      <c r="U158" s="92">
        <v>106</v>
      </c>
      <c r="V158" s="92">
        <v>147</v>
      </c>
      <c r="W158" s="92">
        <v>93</v>
      </c>
      <c r="X158" s="92">
        <v>63</v>
      </c>
      <c r="Y158" s="92">
        <v>61</v>
      </c>
      <c r="Z158" s="92">
        <v>108</v>
      </c>
      <c r="AA158" s="92">
        <v>57</v>
      </c>
      <c r="AB158" s="92">
        <v>22</v>
      </c>
      <c r="AC158" s="92">
        <v>26</v>
      </c>
      <c r="AD158" s="92">
        <v>34</v>
      </c>
      <c r="AE158" s="92">
        <v>22</v>
      </c>
      <c r="AF158" s="92">
        <v>17</v>
      </c>
      <c r="AG158" s="92">
        <v>22</v>
      </c>
      <c r="AH158" s="92">
        <v>27</v>
      </c>
      <c r="AI158" s="92">
        <v>19</v>
      </c>
      <c r="AJ158" s="92">
        <v>28</v>
      </c>
      <c r="AK158" s="92">
        <v>25</v>
      </c>
      <c r="AL158" s="92">
        <v>30</v>
      </c>
      <c r="AM158" s="92">
        <v>25</v>
      </c>
      <c r="AN158" s="92">
        <v>13</v>
      </c>
      <c r="AO158" s="92">
        <v>13</v>
      </c>
      <c r="AP158" s="92">
        <v>27</v>
      </c>
      <c r="AQ158" s="92">
        <v>10</v>
      </c>
      <c r="AR158" s="92">
        <v>22</v>
      </c>
      <c r="AS158" s="92">
        <v>16</v>
      </c>
      <c r="AT158" s="92">
        <v>25</v>
      </c>
      <c r="AU158" s="92">
        <v>16</v>
      </c>
      <c r="AV158" s="92">
        <v>17</v>
      </c>
      <c r="AW158" s="92">
        <v>15</v>
      </c>
      <c r="AX158" s="92">
        <v>21</v>
      </c>
      <c r="AY158" s="92">
        <v>25</v>
      </c>
      <c r="AZ158" s="92">
        <v>18</v>
      </c>
      <c r="BA158" s="92">
        <v>21</v>
      </c>
      <c r="BB158" s="92">
        <v>35</v>
      </c>
      <c r="BC158" s="92">
        <v>22</v>
      </c>
      <c r="BD158" s="92">
        <v>11</v>
      </c>
      <c r="BE158" s="92">
        <v>16</v>
      </c>
      <c r="BF158" s="92">
        <v>28</v>
      </c>
      <c r="BG158" s="92">
        <v>20</v>
      </c>
      <c r="BH158" s="92">
        <v>36</v>
      </c>
      <c r="BI158" s="92">
        <v>23</v>
      </c>
      <c r="BJ158" s="92">
        <v>33</v>
      </c>
      <c r="BK158" s="92">
        <v>22</v>
      </c>
      <c r="BL158" s="92">
        <v>28</v>
      </c>
      <c r="BM158" s="92">
        <v>26</v>
      </c>
      <c r="BN158" s="92">
        <v>28</v>
      </c>
      <c r="BO158" s="92">
        <v>23</v>
      </c>
      <c r="BP158" s="92">
        <v>42</v>
      </c>
      <c r="BQ158" s="92">
        <v>30</v>
      </c>
      <c r="BR158" s="92">
        <v>46</v>
      </c>
      <c r="BS158" s="92">
        <v>29</v>
      </c>
      <c r="BT158" s="92">
        <v>23</v>
      </c>
      <c r="BU158" s="92">
        <v>22</v>
      </c>
      <c r="BV158" s="92">
        <v>30</v>
      </c>
      <c r="BW158" s="92">
        <v>18</v>
      </c>
      <c r="BX158" s="92">
        <v>25</v>
      </c>
      <c r="BY158" s="92">
        <v>19</v>
      </c>
      <c r="BZ158" s="92">
        <v>16</v>
      </c>
      <c r="CA158" s="92">
        <v>3</v>
      </c>
      <c r="CB158" s="92">
        <v>18</v>
      </c>
      <c r="CC158" s="92">
        <v>22</v>
      </c>
      <c r="CD158" s="92">
        <v>20</v>
      </c>
      <c r="CE158" s="92">
        <v>8</v>
      </c>
      <c r="CF158" s="92">
        <v>27</v>
      </c>
      <c r="CG158" s="92">
        <v>28</v>
      </c>
      <c r="CH158" s="92">
        <v>36</v>
      </c>
      <c r="CI158" s="92">
        <v>17</v>
      </c>
      <c r="CJ158" s="92">
        <v>15</v>
      </c>
      <c r="CK158" s="92">
        <v>10</v>
      </c>
      <c r="CL158" s="92">
        <v>23</v>
      </c>
      <c r="CM158" s="92">
        <v>26</v>
      </c>
      <c r="CN158" s="92">
        <v>2.5299999999999998</v>
      </c>
    </row>
    <row r="159" spans="1:92" x14ac:dyDescent="0.2">
      <c r="A159" s="92" t="s">
        <v>28</v>
      </c>
      <c r="B159" s="92" t="s">
        <v>36</v>
      </c>
      <c r="C159" s="92">
        <v>260</v>
      </c>
      <c r="D159" s="92">
        <v>11.4</v>
      </c>
      <c r="E159" s="92">
        <v>0</v>
      </c>
      <c r="F159" s="92">
        <v>0</v>
      </c>
      <c r="G159" s="92">
        <v>25</v>
      </c>
      <c r="H159" s="92">
        <v>7.2</v>
      </c>
      <c r="I159" s="92">
        <v>6</v>
      </c>
      <c r="J159" s="92">
        <v>1452</v>
      </c>
      <c r="K159" s="92">
        <v>49.26</v>
      </c>
      <c r="L159" s="92">
        <v>105</v>
      </c>
      <c r="M159" s="92">
        <v>85</v>
      </c>
      <c r="N159" s="92">
        <v>109</v>
      </c>
      <c r="O159" s="92">
        <v>63</v>
      </c>
      <c r="P159" s="92">
        <v>80</v>
      </c>
      <c r="Q159" s="92">
        <v>78</v>
      </c>
      <c r="R159" s="92">
        <v>96</v>
      </c>
      <c r="S159" s="92">
        <v>75</v>
      </c>
      <c r="T159" s="92">
        <v>115</v>
      </c>
      <c r="U159" s="92">
        <v>106</v>
      </c>
      <c r="V159" s="92">
        <v>147</v>
      </c>
      <c r="W159" s="92">
        <v>93</v>
      </c>
      <c r="X159" s="92">
        <v>63</v>
      </c>
      <c r="Y159" s="92">
        <v>61</v>
      </c>
      <c r="Z159" s="92">
        <v>108</v>
      </c>
      <c r="AA159" s="92">
        <v>57</v>
      </c>
      <c r="AB159" s="92">
        <v>22</v>
      </c>
      <c r="AC159" s="92">
        <v>26</v>
      </c>
      <c r="AD159" s="92">
        <v>34</v>
      </c>
      <c r="AE159" s="92">
        <v>22</v>
      </c>
      <c r="AF159" s="92">
        <v>17</v>
      </c>
      <c r="AG159" s="92">
        <v>22</v>
      </c>
      <c r="AH159" s="92">
        <v>27</v>
      </c>
      <c r="AI159" s="92">
        <v>19</v>
      </c>
      <c r="AJ159" s="92">
        <v>28</v>
      </c>
      <c r="AK159" s="92">
        <v>25</v>
      </c>
      <c r="AL159" s="92">
        <v>30</v>
      </c>
      <c r="AM159" s="92">
        <v>25</v>
      </c>
      <c r="AN159" s="92">
        <v>13</v>
      </c>
      <c r="AO159" s="92">
        <v>13</v>
      </c>
      <c r="AP159" s="92">
        <v>27</v>
      </c>
      <c r="AQ159" s="92">
        <v>10</v>
      </c>
      <c r="AR159" s="92">
        <v>22</v>
      </c>
      <c r="AS159" s="92">
        <v>16</v>
      </c>
      <c r="AT159" s="92">
        <v>25</v>
      </c>
      <c r="AU159" s="92">
        <v>16</v>
      </c>
      <c r="AV159" s="92">
        <v>17</v>
      </c>
      <c r="AW159" s="92">
        <v>15</v>
      </c>
      <c r="AX159" s="92">
        <v>21</v>
      </c>
      <c r="AY159" s="92">
        <v>25</v>
      </c>
      <c r="AZ159" s="92">
        <v>18</v>
      </c>
      <c r="BA159" s="92">
        <v>21</v>
      </c>
      <c r="BB159" s="92">
        <v>35</v>
      </c>
      <c r="BC159" s="92">
        <v>22</v>
      </c>
      <c r="BD159" s="92">
        <v>11</v>
      </c>
      <c r="BE159" s="92">
        <v>16</v>
      </c>
      <c r="BF159" s="92">
        <v>28</v>
      </c>
      <c r="BG159" s="92">
        <v>20</v>
      </c>
      <c r="BH159" s="92">
        <v>36</v>
      </c>
      <c r="BI159" s="92">
        <v>23</v>
      </c>
      <c r="BJ159" s="92">
        <v>33</v>
      </c>
      <c r="BK159" s="92">
        <v>22</v>
      </c>
      <c r="BL159" s="92">
        <v>28</v>
      </c>
      <c r="BM159" s="92">
        <v>26</v>
      </c>
      <c r="BN159" s="92">
        <v>28</v>
      </c>
      <c r="BO159" s="92">
        <v>23</v>
      </c>
      <c r="BP159" s="92">
        <v>42</v>
      </c>
      <c r="BQ159" s="92">
        <v>30</v>
      </c>
      <c r="BR159" s="92">
        <v>46</v>
      </c>
      <c r="BS159" s="92">
        <v>29</v>
      </c>
      <c r="BT159" s="92">
        <v>23</v>
      </c>
      <c r="BU159" s="92">
        <v>22</v>
      </c>
      <c r="BV159" s="92">
        <v>30</v>
      </c>
      <c r="BW159" s="92">
        <v>18</v>
      </c>
      <c r="BX159" s="92">
        <v>25</v>
      </c>
      <c r="BY159" s="92">
        <v>19</v>
      </c>
      <c r="BZ159" s="92">
        <v>16</v>
      </c>
      <c r="CA159" s="92">
        <v>3</v>
      </c>
      <c r="CB159" s="92">
        <v>18</v>
      </c>
      <c r="CC159" s="92">
        <v>22</v>
      </c>
      <c r="CD159" s="92">
        <v>20</v>
      </c>
      <c r="CE159" s="92">
        <v>8</v>
      </c>
      <c r="CF159" s="92">
        <v>27</v>
      </c>
      <c r="CG159" s="92">
        <v>28</v>
      </c>
      <c r="CH159" s="92">
        <v>36</v>
      </c>
      <c r="CI159" s="92">
        <v>17</v>
      </c>
      <c r="CJ159" s="92">
        <v>15</v>
      </c>
      <c r="CK159" s="92">
        <v>10</v>
      </c>
      <c r="CL159" s="92">
        <v>23</v>
      </c>
      <c r="CM159" s="92">
        <v>26</v>
      </c>
      <c r="CN159" s="92">
        <v>3.34</v>
      </c>
    </row>
    <row r="160" spans="1:92" x14ac:dyDescent="0.2">
      <c r="A160" s="92" t="s">
        <v>28</v>
      </c>
      <c r="B160" s="92" t="s">
        <v>36</v>
      </c>
      <c r="C160" s="92">
        <v>260</v>
      </c>
      <c r="D160" s="92">
        <v>15.27</v>
      </c>
      <c r="E160" s="92">
        <v>0</v>
      </c>
      <c r="F160" s="92">
        <v>0</v>
      </c>
      <c r="G160" s="92">
        <v>25</v>
      </c>
      <c r="H160" s="92">
        <v>7.2</v>
      </c>
      <c r="I160" s="92">
        <v>6</v>
      </c>
      <c r="J160" s="92">
        <v>1452</v>
      </c>
      <c r="K160" s="92">
        <v>49.26</v>
      </c>
      <c r="L160" s="92">
        <v>105</v>
      </c>
      <c r="M160" s="92">
        <v>85</v>
      </c>
      <c r="N160" s="92">
        <v>109</v>
      </c>
      <c r="O160" s="92">
        <v>63</v>
      </c>
      <c r="P160" s="92">
        <v>80</v>
      </c>
      <c r="Q160" s="92">
        <v>78</v>
      </c>
      <c r="R160" s="92">
        <v>96</v>
      </c>
      <c r="S160" s="92">
        <v>75</v>
      </c>
      <c r="T160" s="92">
        <v>115</v>
      </c>
      <c r="U160" s="92">
        <v>106</v>
      </c>
      <c r="V160" s="92">
        <v>147</v>
      </c>
      <c r="W160" s="92">
        <v>93</v>
      </c>
      <c r="X160" s="92">
        <v>63</v>
      </c>
      <c r="Y160" s="92">
        <v>61</v>
      </c>
      <c r="Z160" s="92">
        <v>108</v>
      </c>
      <c r="AA160" s="92">
        <v>57</v>
      </c>
      <c r="AB160" s="92">
        <v>22</v>
      </c>
      <c r="AC160" s="92">
        <v>26</v>
      </c>
      <c r="AD160" s="92">
        <v>34</v>
      </c>
      <c r="AE160" s="92">
        <v>22</v>
      </c>
      <c r="AF160" s="92">
        <v>17</v>
      </c>
      <c r="AG160" s="92">
        <v>22</v>
      </c>
      <c r="AH160" s="92">
        <v>27</v>
      </c>
      <c r="AI160" s="92">
        <v>19</v>
      </c>
      <c r="AJ160" s="92">
        <v>28</v>
      </c>
      <c r="AK160" s="92">
        <v>25</v>
      </c>
      <c r="AL160" s="92">
        <v>30</v>
      </c>
      <c r="AM160" s="92">
        <v>25</v>
      </c>
      <c r="AN160" s="92">
        <v>13</v>
      </c>
      <c r="AO160" s="92">
        <v>13</v>
      </c>
      <c r="AP160" s="92">
        <v>27</v>
      </c>
      <c r="AQ160" s="92">
        <v>10</v>
      </c>
      <c r="AR160" s="92">
        <v>22</v>
      </c>
      <c r="AS160" s="92">
        <v>16</v>
      </c>
      <c r="AT160" s="92">
        <v>25</v>
      </c>
      <c r="AU160" s="92">
        <v>16</v>
      </c>
      <c r="AV160" s="92">
        <v>17</v>
      </c>
      <c r="AW160" s="92">
        <v>15</v>
      </c>
      <c r="AX160" s="92">
        <v>21</v>
      </c>
      <c r="AY160" s="92">
        <v>25</v>
      </c>
      <c r="AZ160" s="92">
        <v>18</v>
      </c>
      <c r="BA160" s="92">
        <v>21</v>
      </c>
      <c r="BB160" s="92">
        <v>35</v>
      </c>
      <c r="BC160" s="92">
        <v>22</v>
      </c>
      <c r="BD160" s="92">
        <v>11</v>
      </c>
      <c r="BE160" s="92">
        <v>16</v>
      </c>
      <c r="BF160" s="92">
        <v>28</v>
      </c>
      <c r="BG160" s="92">
        <v>20</v>
      </c>
      <c r="BH160" s="92">
        <v>36</v>
      </c>
      <c r="BI160" s="92">
        <v>23</v>
      </c>
      <c r="BJ160" s="92">
        <v>33</v>
      </c>
      <c r="BK160" s="92">
        <v>22</v>
      </c>
      <c r="BL160" s="92">
        <v>28</v>
      </c>
      <c r="BM160" s="92">
        <v>26</v>
      </c>
      <c r="BN160" s="92">
        <v>28</v>
      </c>
      <c r="BO160" s="92">
        <v>23</v>
      </c>
      <c r="BP160" s="92">
        <v>42</v>
      </c>
      <c r="BQ160" s="92">
        <v>30</v>
      </c>
      <c r="BR160" s="92">
        <v>46</v>
      </c>
      <c r="BS160" s="92">
        <v>29</v>
      </c>
      <c r="BT160" s="92">
        <v>23</v>
      </c>
      <c r="BU160" s="92">
        <v>22</v>
      </c>
      <c r="BV160" s="92">
        <v>30</v>
      </c>
      <c r="BW160" s="92">
        <v>18</v>
      </c>
      <c r="BX160" s="92">
        <v>25</v>
      </c>
      <c r="BY160" s="92">
        <v>19</v>
      </c>
      <c r="BZ160" s="92">
        <v>16</v>
      </c>
      <c r="CA160" s="92">
        <v>3</v>
      </c>
      <c r="CB160" s="92">
        <v>18</v>
      </c>
      <c r="CC160" s="92">
        <v>22</v>
      </c>
      <c r="CD160" s="92">
        <v>20</v>
      </c>
      <c r="CE160" s="92">
        <v>8</v>
      </c>
      <c r="CF160" s="92">
        <v>27</v>
      </c>
      <c r="CG160" s="92">
        <v>28</v>
      </c>
      <c r="CH160" s="92">
        <v>36</v>
      </c>
      <c r="CI160" s="92">
        <v>17</v>
      </c>
      <c r="CJ160" s="92">
        <v>15</v>
      </c>
      <c r="CK160" s="92">
        <v>10</v>
      </c>
      <c r="CL160" s="92">
        <v>23</v>
      </c>
      <c r="CM160" s="92">
        <v>26</v>
      </c>
      <c r="CN160" s="92">
        <v>3.58</v>
      </c>
    </row>
    <row r="161" spans="1:92" x14ac:dyDescent="0.2">
      <c r="A161" s="92" t="s">
        <v>28</v>
      </c>
      <c r="B161" s="92" t="s">
        <v>36</v>
      </c>
      <c r="C161" s="92">
        <v>280</v>
      </c>
      <c r="D161" s="92">
        <v>3.98</v>
      </c>
      <c r="E161" s="92">
        <v>0</v>
      </c>
      <c r="F161" s="92">
        <v>0</v>
      </c>
      <c r="G161" s="92">
        <v>25</v>
      </c>
      <c r="H161" s="92">
        <v>7.2</v>
      </c>
      <c r="I161" s="92">
        <v>6</v>
      </c>
      <c r="J161" s="92">
        <v>1452</v>
      </c>
      <c r="K161" s="92">
        <v>49.26</v>
      </c>
      <c r="L161" s="92">
        <v>105</v>
      </c>
      <c r="M161" s="92">
        <v>85</v>
      </c>
      <c r="N161" s="92">
        <v>109</v>
      </c>
      <c r="O161" s="92">
        <v>63</v>
      </c>
      <c r="P161" s="92">
        <v>80</v>
      </c>
      <c r="Q161" s="92">
        <v>78</v>
      </c>
      <c r="R161" s="92">
        <v>96</v>
      </c>
      <c r="S161" s="92">
        <v>75</v>
      </c>
      <c r="T161" s="92">
        <v>115</v>
      </c>
      <c r="U161" s="92">
        <v>106</v>
      </c>
      <c r="V161" s="92">
        <v>147</v>
      </c>
      <c r="W161" s="92">
        <v>93</v>
      </c>
      <c r="X161" s="92">
        <v>63</v>
      </c>
      <c r="Y161" s="92">
        <v>61</v>
      </c>
      <c r="Z161" s="92">
        <v>108</v>
      </c>
      <c r="AA161" s="92">
        <v>57</v>
      </c>
      <c r="AB161" s="92">
        <v>22</v>
      </c>
      <c r="AC161" s="92">
        <v>26</v>
      </c>
      <c r="AD161" s="92">
        <v>34</v>
      </c>
      <c r="AE161" s="92">
        <v>22</v>
      </c>
      <c r="AF161" s="92">
        <v>17</v>
      </c>
      <c r="AG161" s="92">
        <v>22</v>
      </c>
      <c r="AH161" s="92">
        <v>27</v>
      </c>
      <c r="AI161" s="92">
        <v>19</v>
      </c>
      <c r="AJ161" s="92">
        <v>28</v>
      </c>
      <c r="AK161" s="92">
        <v>25</v>
      </c>
      <c r="AL161" s="92">
        <v>30</v>
      </c>
      <c r="AM161" s="92">
        <v>25</v>
      </c>
      <c r="AN161" s="92">
        <v>13</v>
      </c>
      <c r="AO161" s="92">
        <v>13</v>
      </c>
      <c r="AP161" s="92">
        <v>27</v>
      </c>
      <c r="AQ161" s="92">
        <v>10</v>
      </c>
      <c r="AR161" s="92">
        <v>22</v>
      </c>
      <c r="AS161" s="92">
        <v>16</v>
      </c>
      <c r="AT161" s="92">
        <v>25</v>
      </c>
      <c r="AU161" s="92">
        <v>16</v>
      </c>
      <c r="AV161" s="92">
        <v>17</v>
      </c>
      <c r="AW161" s="92">
        <v>15</v>
      </c>
      <c r="AX161" s="92">
        <v>21</v>
      </c>
      <c r="AY161" s="92">
        <v>25</v>
      </c>
      <c r="AZ161" s="92">
        <v>18</v>
      </c>
      <c r="BA161" s="92">
        <v>21</v>
      </c>
      <c r="BB161" s="92">
        <v>35</v>
      </c>
      <c r="BC161" s="92">
        <v>22</v>
      </c>
      <c r="BD161" s="92">
        <v>11</v>
      </c>
      <c r="BE161" s="92">
        <v>16</v>
      </c>
      <c r="BF161" s="92">
        <v>28</v>
      </c>
      <c r="BG161" s="92">
        <v>20</v>
      </c>
      <c r="BH161" s="92">
        <v>36</v>
      </c>
      <c r="BI161" s="92">
        <v>23</v>
      </c>
      <c r="BJ161" s="92">
        <v>33</v>
      </c>
      <c r="BK161" s="92">
        <v>22</v>
      </c>
      <c r="BL161" s="92">
        <v>28</v>
      </c>
      <c r="BM161" s="92">
        <v>26</v>
      </c>
      <c r="BN161" s="92">
        <v>28</v>
      </c>
      <c r="BO161" s="92">
        <v>23</v>
      </c>
      <c r="BP161" s="92">
        <v>42</v>
      </c>
      <c r="BQ161" s="92">
        <v>30</v>
      </c>
      <c r="BR161" s="92">
        <v>46</v>
      </c>
      <c r="BS161" s="92">
        <v>29</v>
      </c>
      <c r="BT161" s="92">
        <v>23</v>
      </c>
      <c r="BU161" s="92">
        <v>22</v>
      </c>
      <c r="BV161" s="92">
        <v>30</v>
      </c>
      <c r="BW161" s="92">
        <v>18</v>
      </c>
      <c r="BX161" s="92">
        <v>25</v>
      </c>
      <c r="BY161" s="92">
        <v>19</v>
      </c>
      <c r="BZ161" s="92">
        <v>16</v>
      </c>
      <c r="CA161" s="92">
        <v>3</v>
      </c>
      <c r="CB161" s="92">
        <v>18</v>
      </c>
      <c r="CC161" s="92">
        <v>22</v>
      </c>
      <c r="CD161" s="92">
        <v>20</v>
      </c>
      <c r="CE161" s="92">
        <v>8</v>
      </c>
      <c r="CF161" s="92">
        <v>27</v>
      </c>
      <c r="CG161" s="92">
        <v>28</v>
      </c>
      <c r="CH161" s="92">
        <v>36</v>
      </c>
      <c r="CI161" s="92">
        <v>17</v>
      </c>
      <c r="CJ161" s="92">
        <v>15</v>
      </c>
      <c r="CK161" s="92">
        <v>10</v>
      </c>
      <c r="CL161" s="92">
        <v>23</v>
      </c>
      <c r="CM161" s="92">
        <v>26</v>
      </c>
      <c r="CN161" s="92">
        <v>0.63</v>
      </c>
    </row>
    <row r="162" spans="1:92" x14ac:dyDescent="0.2">
      <c r="A162" s="92" t="s">
        <v>28</v>
      </c>
      <c r="B162" s="92" t="s">
        <v>36</v>
      </c>
      <c r="C162" s="92">
        <v>280</v>
      </c>
      <c r="D162" s="92">
        <v>7.98</v>
      </c>
      <c r="E162" s="92">
        <v>0</v>
      </c>
      <c r="F162" s="92">
        <v>0</v>
      </c>
      <c r="G162" s="92">
        <v>25</v>
      </c>
      <c r="H162" s="92">
        <v>7.2</v>
      </c>
      <c r="I162" s="92">
        <v>6</v>
      </c>
      <c r="J162" s="92">
        <v>1452</v>
      </c>
      <c r="K162" s="92">
        <v>49.26</v>
      </c>
      <c r="L162" s="92">
        <v>105</v>
      </c>
      <c r="M162" s="92">
        <v>85</v>
      </c>
      <c r="N162" s="92">
        <v>109</v>
      </c>
      <c r="O162" s="92">
        <v>63</v>
      </c>
      <c r="P162" s="92">
        <v>80</v>
      </c>
      <c r="Q162" s="92">
        <v>78</v>
      </c>
      <c r="R162" s="92">
        <v>96</v>
      </c>
      <c r="S162" s="92">
        <v>75</v>
      </c>
      <c r="T162" s="92">
        <v>115</v>
      </c>
      <c r="U162" s="92">
        <v>106</v>
      </c>
      <c r="V162" s="92">
        <v>147</v>
      </c>
      <c r="W162" s="92">
        <v>93</v>
      </c>
      <c r="X162" s="92">
        <v>63</v>
      </c>
      <c r="Y162" s="92">
        <v>61</v>
      </c>
      <c r="Z162" s="92">
        <v>108</v>
      </c>
      <c r="AA162" s="92">
        <v>57</v>
      </c>
      <c r="AB162" s="92">
        <v>22</v>
      </c>
      <c r="AC162" s="92">
        <v>26</v>
      </c>
      <c r="AD162" s="92">
        <v>34</v>
      </c>
      <c r="AE162" s="92">
        <v>22</v>
      </c>
      <c r="AF162" s="92">
        <v>17</v>
      </c>
      <c r="AG162" s="92">
        <v>22</v>
      </c>
      <c r="AH162" s="92">
        <v>27</v>
      </c>
      <c r="AI162" s="92">
        <v>19</v>
      </c>
      <c r="AJ162" s="92">
        <v>28</v>
      </c>
      <c r="AK162" s="92">
        <v>25</v>
      </c>
      <c r="AL162" s="92">
        <v>30</v>
      </c>
      <c r="AM162" s="92">
        <v>25</v>
      </c>
      <c r="AN162" s="92">
        <v>13</v>
      </c>
      <c r="AO162" s="92">
        <v>13</v>
      </c>
      <c r="AP162" s="92">
        <v>27</v>
      </c>
      <c r="AQ162" s="92">
        <v>10</v>
      </c>
      <c r="AR162" s="92">
        <v>22</v>
      </c>
      <c r="AS162" s="92">
        <v>16</v>
      </c>
      <c r="AT162" s="92">
        <v>25</v>
      </c>
      <c r="AU162" s="92">
        <v>16</v>
      </c>
      <c r="AV162" s="92">
        <v>17</v>
      </c>
      <c r="AW162" s="92">
        <v>15</v>
      </c>
      <c r="AX162" s="92">
        <v>21</v>
      </c>
      <c r="AY162" s="92">
        <v>25</v>
      </c>
      <c r="AZ162" s="92">
        <v>18</v>
      </c>
      <c r="BA162" s="92">
        <v>21</v>
      </c>
      <c r="BB162" s="92">
        <v>35</v>
      </c>
      <c r="BC162" s="92">
        <v>22</v>
      </c>
      <c r="BD162" s="92">
        <v>11</v>
      </c>
      <c r="BE162" s="92">
        <v>16</v>
      </c>
      <c r="BF162" s="92">
        <v>28</v>
      </c>
      <c r="BG162" s="92">
        <v>20</v>
      </c>
      <c r="BH162" s="92">
        <v>36</v>
      </c>
      <c r="BI162" s="92">
        <v>23</v>
      </c>
      <c r="BJ162" s="92">
        <v>33</v>
      </c>
      <c r="BK162" s="92">
        <v>22</v>
      </c>
      <c r="BL162" s="92">
        <v>28</v>
      </c>
      <c r="BM162" s="92">
        <v>26</v>
      </c>
      <c r="BN162" s="92">
        <v>28</v>
      </c>
      <c r="BO162" s="92">
        <v>23</v>
      </c>
      <c r="BP162" s="92">
        <v>42</v>
      </c>
      <c r="BQ162" s="92">
        <v>30</v>
      </c>
      <c r="BR162" s="92">
        <v>46</v>
      </c>
      <c r="BS162" s="92">
        <v>29</v>
      </c>
      <c r="BT162" s="92">
        <v>23</v>
      </c>
      <c r="BU162" s="92">
        <v>22</v>
      </c>
      <c r="BV162" s="92">
        <v>30</v>
      </c>
      <c r="BW162" s="92">
        <v>18</v>
      </c>
      <c r="BX162" s="92">
        <v>25</v>
      </c>
      <c r="BY162" s="92">
        <v>19</v>
      </c>
      <c r="BZ162" s="92">
        <v>16</v>
      </c>
      <c r="CA162" s="92">
        <v>3</v>
      </c>
      <c r="CB162" s="92">
        <v>18</v>
      </c>
      <c r="CC162" s="92">
        <v>22</v>
      </c>
      <c r="CD162" s="92">
        <v>20</v>
      </c>
      <c r="CE162" s="92">
        <v>8</v>
      </c>
      <c r="CF162" s="92">
        <v>27</v>
      </c>
      <c r="CG162" s="92">
        <v>28</v>
      </c>
      <c r="CH162" s="92">
        <v>36</v>
      </c>
      <c r="CI162" s="92">
        <v>17</v>
      </c>
      <c r="CJ162" s="92">
        <v>15</v>
      </c>
      <c r="CK162" s="92">
        <v>10</v>
      </c>
      <c r="CL162" s="92">
        <v>23</v>
      </c>
      <c r="CM162" s="92">
        <v>26</v>
      </c>
      <c r="CN162" s="92">
        <v>2.59</v>
      </c>
    </row>
    <row r="163" spans="1:92" x14ac:dyDescent="0.2">
      <c r="A163" s="92" t="s">
        <v>28</v>
      </c>
      <c r="B163" s="92" t="s">
        <v>36</v>
      </c>
      <c r="C163" s="92">
        <v>280</v>
      </c>
      <c r="D163" s="92">
        <v>11.93</v>
      </c>
      <c r="E163" s="92">
        <v>0</v>
      </c>
      <c r="F163" s="92">
        <v>0</v>
      </c>
      <c r="G163" s="92">
        <v>25</v>
      </c>
      <c r="H163" s="92">
        <v>7.2</v>
      </c>
      <c r="I163" s="92">
        <v>6</v>
      </c>
      <c r="J163" s="92">
        <v>1452</v>
      </c>
      <c r="K163" s="92">
        <v>49.26</v>
      </c>
      <c r="L163" s="92">
        <v>105</v>
      </c>
      <c r="M163" s="92">
        <v>85</v>
      </c>
      <c r="N163" s="92">
        <v>109</v>
      </c>
      <c r="O163" s="92">
        <v>63</v>
      </c>
      <c r="P163" s="92">
        <v>80</v>
      </c>
      <c r="Q163" s="92">
        <v>78</v>
      </c>
      <c r="R163" s="92">
        <v>96</v>
      </c>
      <c r="S163" s="92">
        <v>75</v>
      </c>
      <c r="T163" s="92">
        <v>115</v>
      </c>
      <c r="U163" s="92">
        <v>106</v>
      </c>
      <c r="V163" s="92">
        <v>147</v>
      </c>
      <c r="W163" s="92">
        <v>93</v>
      </c>
      <c r="X163" s="92">
        <v>63</v>
      </c>
      <c r="Y163" s="92">
        <v>61</v>
      </c>
      <c r="Z163" s="92">
        <v>108</v>
      </c>
      <c r="AA163" s="92">
        <v>57</v>
      </c>
      <c r="AB163" s="92">
        <v>22</v>
      </c>
      <c r="AC163" s="92">
        <v>26</v>
      </c>
      <c r="AD163" s="92">
        <v>34</v>
      </c>
      <c r="AE163" s="92">
        <v>22</v>
      </c>
      <c r="AF163" s="92">
        <v>17</v>
      </c>
      <c r="AG163" s="92">
        <v>22</v>
      </c>
      <c r="AH163" s="92">
        <v>27</v>
      </c>
      <c r="AI163" s="92">
        <v>19</v>
      </c>
      <c r="AJ163" s="92">
        <v>28</v>
      </c>
      <c r="AK163" s="92">
        <v>25</v>
      </c>
      <c r="AL163" s="92">
        <v>30</v>
      </c>
      <c r="AM163" s="92">
        <v>25</v>
      </c>
      <c r="AN163" s="92">
        <v>13</v>
      </c>
      <c r="AO163" s="92">
        <v>13</v>
      </c>
      <c r="AP163" s="92">
        <v>27</v>
      </c>
      <c r="AQ163" s="92">
        <v>10</v>
      </c>
      <c r="AR163" s="92">
        <v>22</v>
      </c>
      <c r="AS163" s="92">
        <v>16</v>
      </c>
      <c r="AT163" s="92">
        <v>25</v>
      </c>
      <c r="AU163" s="92">
        <v>16</v>
      </c>
      <c r="AV163" s="92">
        <v>17</v>
      </c>
      <c r="AW163" s="92">
        <v>15</v>
      </c>
      <c r="AX163" s="92">
        <v>21</v>
      </c>
      <c r="AY163" s="92">
        <v>25</v>
      </c>
      <c r="AZ163" s="92">
        <v>18</v>
      </c>
      <c r="BA163" s="92">
        <v>21</v>
      </c>
      <c r="BB163" s="92">
        <v>35</v>
      </c>
      <c r="BC163" s="92">
        <v>22</v>
      </c>
      <c r="BD163" s="92">
        <v>11</v>
      </c>
      <c r="BE163" s="92">
        <v>16</v>
      </c>
      <c r="BF163" s="92">
        <v>28</v>
      </c>
      <c r="BG163" s="92">
        <v>20</v>
      </c>
      <c r="BH163" s="92">
        <v>36</v>
      </c>
      <c r="BI163" s="92">
        <v>23</v>
      </c>
      <c r="BJ163" s="92">
        <v>33</v>
      </c>
      <c r="BK163" s="92">
        <v>22</v>
      </c>
      <c r="BL163" s="92">
        <v>28</v>
      </c>
      <c r="BM163" s="92">
        <v>26</v>
      </c>
      <c r="BN163" s="92">
        <v>28</v>
      </c>
      <c r="BO163" s="92">
        <v>23</v>
      </c>
      <c r="BP163" s="92">
        <v>42</v>
      </c>
      <c r="BQ163" s="92">
        <v>30</v>
      </c>
      <c r="BR163" s="92">
        <v>46</v>
      </c>
      <c r="BS163" s="92">
        <v>29</v>
      </c>
      <c r="BT163" s="92">
        <v>23</v>
      </c>
      <c r="BU163" s="92">
        <v>22</v>
      </c>
      <c r="BV163" s="92">
        <v>30</v>
      </c>
      <c r="BW163" s="92">
        <v>18</v>
      </c>
      <c r="BX163" s="92">
        <v>25</v>
      </c>
      <c r="BY163" s="92">
        <v>19</v>
      </c>
      <c r="BZ163" s="92">
        <v>16</v>
      </c>
      <c r="CA163" s="92">
        <v>3</v>
      </c>
      <c r="CB163" s="92">
        <v>18</v>
      </c>
      <c r="CC163" s="92">
        <v>22</v>
      </c>
      <c r="CD163" s="92">
        <v>20</v>
      </c>
      <c r="CE163" s="92">
        <v>8</v>
      </c>
      <c r="CF163" s="92">
        <v>27</v>
      </c>
      <c r="CG163" s="92">
        <v>28</v>
      </c>
      <c r="CH163" s="92">
        <v>36</v>
      </c>
      <c r="CI163" s="92">
        <v>17</v>
      </c>
      <c r="CJ163" s="92">
        <v>15</v>
      </c>
      <c r="CK163" s="92">
        <v>10</v>
      </c>
      <c r="CL163" s="92">
        <v>23</v>
      </c>
      <c r="CM163" s="92">
        <v>26</v>
      </c>
      <c r="CN163" s="92">
        <v>3.86</v>
      </c>
    </row>
    <row r="164" spans="1:92" x14ac:dyDescent="0.2">
      <c r="A164" s="92" t="s">
        <v>28</v>
      </c>
      <c r="B164" s="92" t="s">
        <v>36</v>
      </c>
      <c r="C164" s="92">
        <v>280</v>
      </c>
      <c r="D164" s="92">
        <v>15.89</v>
      </c>
      <c r="E164" s="92">
        <v>0</v>
      </c>
      <c r="F164" s="92">
        <v>0</v>
      </c>
      <c r="G164" s="92">
        <v>25</v>
      </c>
      <c r="H164" s="92">
        <v>7.2</v>
      </c>
      <c r="I164" s="92">
        <v>6</v>
      </c>
      <c r="J164" s="92">
        <v>1452</v>
      </c>
      <c r="K164" s="92">
        <v>49.26</v>
      </c>
      <c r="L164" s="92">
        <v>105</v>
      </c>
      <c r="M164" s="92">
        <v>85</v>
      </c>
      <c r="N164" s="92">
        <v>109</v>
      </c>
      <c r="O164" s="92">
        <v>63</v>
      </c>
      <c r="P164" s="92">
        <v>80</v>
      </c>
      <c r="Q164" s="92">
        <v>78</v>
      </c>
      <c r="R164" s="92">
        <v>96</v>
      </c>
      <c r="S164" s="92">
        <v>75</v>
      </c>
      <c r="T164" s="92">
        <v>115</v>
      </c>
      <c r="U164" s="92">
        <v>106</v>
      </c>
      <c r="V164" s="92">
        <v>147</v>
      </c>
      <c r="W164" s="92">
        <v>93</v>
      </c>
      <c r="X164" s="92">
        <v>63</v>
      </c>
      <c r="Y164" s="92">
        <v>61</v>
      </c>
      <c r="Z164" s="92">
        <v>108</v>
      </c>
      <c r="AA164" s="92">
        <v>57</v>
      </c>
      <c r="AB164" s="92">
        <v>22</v>
      </c>
      <c r="AC164" s="92">
        <v>26</v>
      </c>
      <c r="AD164" s="92">
        <v>34</v>
      </c>
      <c r="AE164" s="92">
        <v>22</v>
      </c>
      <c r="AF164" s="92">
        <v>17</v>
      </c>
      <c r="AG164" s="92">
        <v>22</v>
      </c>
      <c r="AH164" s="92">
        <v>27</v>
      </c>
      <c r="AI164" s="92">
        <v>19</v>
      </c>
      <c r="AJ164" s="92">
        <v>28</v>
      </c>
      <c r="AK164" s="92">
        <v>25</v>
      </c>
      <c r="AL164" s="92">
        <v>30</v>
      </c>
      <c r="AM164" s="92">
        <v>25</v>
      </c>
      <c r="AN164" s="92">
        <v>13</v>
      </c>
      <c r="AO164" s="92">
        <v>13</v>
      </c>
      <c r="AP164" s="92">
        <v>27</v>
      </c>
      <c r="AQ164" s="92">
        <v>10</v>
      </c>
      <c r="AR164" s="92">
        <v>22</v>
      </c>
      <c r="AS164" s="92">
        <v>16</v>
      </c>
      <c r="AT164" s="92">
        <v>25</v>
      </c>
      <c r="AU164" s="92">
        <v>16</v>
      </c>
      <c r="AV164" s="92">
        <v>17</v>
      </c>
      <c r="AW164" s="92">
        <v>15</v>
      </c>
      <c r="AX164" s="92">
        <v>21</v>
      </c>
      <c r="AY164" s="92">
        <v>25</v>
      </c>
      <c r="AZ164" s="92">
        <v>18</v>
      </c>
      <c r="BA164" s="92">
        <v>21</v>
      </c>
      <c r="BB164" s="92">
        <v>35</v>
      </c>
      <c r="BC164" s="92">
        <v>22</v>
      </c>
      <c r="BD164" s="92">
        <v>11</v>
      </c>
      <c r="BE164" s="92">
        <v>16</v>
      </c>
      <c r="BF164" s="92">
        <v>28</v>
      </c>
      <c r="BG164" s="92">
        <v>20</v>
      </c>
      <c r="BH164" s="92">
        <v>36</v>
      </c>
      <c r="BI164" s="92">
        <v>23</v>
      </c>
      <c r="BJ164" s="92">
        <v>33</v>
      </c>
      <c r="BK164" s="92">
        <v>22</v>
      </c>
      <c r="BL164" s="92">
        <v>28</v>
      </c>
      <c r="BM164" s="92">
        <v>26</v>
      </c>
      <c r="BN164" s="92">
        <v>28</v>
      </c>
      <c r="BO164" s="92">
        <v>23</v>
      </c>
      <c r="BP164" s="92">
        <v>42</v>
      </c>
      <c r="BQ164" s="92">
        <v>30</v>
      </c>
      <c r="BR164" s="92">
        <v>46</v>
      </c>
      <c r="BS164" s="92">
        <v>29</v>
      </c>
      <c r="BT164" s="92">
        <v>23</v>
      </c>
      <c r="BU164" s="92">
        <v>22</v>
      </c>
      <c r="BV164" s="92">
        <v>30</v>
      </c>
      <c r="BW164" s="92">
        <v>18</v>
      </c>
      <c r="BX164" s="92">
        <v>25</v>
      </c>
      <c r="BY164" s="92">
        <v>19</v>
      </c>
      <c r="BZ164" s="92">
        <v>16</v>
      </c>
      <c r="CA164" s="92">
        <v>3</v>
      </c>
      <c r="CB164" s="92">
        <v>18</v>
      </c>
      <c r="CC164" s="92">
        <v>22</v>
      </c>
      <c r="CD164" s="92">
        <v>20</v>
      </c>
      <c r="CE164" s="92">
        <v>8</v>
      </c>
      <c r="CF164" s="92">
        <v>27</v>
      </c>
      <c r="CG164" s="92">
        <v>28</v>
      </c>
      <c r="CH164" s="92">
        <v>36</v>
      </c>
      <c r="CI164" s="92">
        <v>17</v>
      </c>
      <c r="CJ164" s="92">
        <v>15</v>
      </c>
      <c r="CK164" s="92">
        <v>10</v>
      </c>
      <c r="CL164" s="92">
        <v>23</v>
      </c>
      <c r="CM164" s="92">
        <v>26</v>
      </c>
      <c r="CN164" s="92">
        <v>4.46</v>
      </c>
    </row>
    <row r="165" spans="1:92" x14ac:dyDescent="0.2">
      <c r="A165" s="92" t="s">
        <v>28</v>
      </c>
      <c r="B165" s="92" t="s">
        <v>36</v>
      </c>
      <c r="C165" s="92">
        <v>254</v>
      </c>
      <c r="D165" s="92">
        <v>4</v>
      </c>
      <c r="E165" s="92">
        <v>0</v>
      </c>
      <c r="F165" s="92">
        <v>0</v>
      </c>
      <c r="G165" s="92">
        <v>25</v>
      </c>
      <c r="H165" s="92">
        <v>7.2</v>
      </c>
      <c r="I165" s="92">
        <v>6</v>
      </c>
      <c r="J165" s="92">
        <v>1452</v>
      </c>
      <c r="K165" s="92">
        <v>49.26</v>
      </c>
      <c r="L165" s="92">
        <v>105</v>
      </c>
      <c r="M165" s="92">
        <v>85</v>
      </c>
      <c r="N165" s="92">
        <v>109</v>
      </c>
      <c r="O165" s="92">
        <v>63</v>
      </c>
      <c r="P165" s="92">
        <v>80</v>
      </c>
      <c r="Q165" s="92">
        <v>78</v>
      </c>
      <c r="R165" s="92">
        <v>96</v>
      </c>
      <c r="S165" s="92">
        <v>75</v>
      </c>
      <c r="T165" s="92">
        <v>115</v>
      </c>
      <c r="U165" s="92">
        <v>106</v>
      </c>
      <c r="V165" s="92">
        <v>147</v>
      </c>
      <c r="W165" s="92">
        <v>93</v>
      </c>
      <c r="X165" s="92">
        <v>63</v>
      </c>
      <c r="Y165" s="92">
        <v>61</v>
      </c>
      <c r="Z165" s="92">
        <v>108</v>
      </c>
      <c r="AA165" s="92">
        <v>57</v>
      </c>
      <c r="AB165" s="92">
        <v>22</v>
      </c>
      <c r="AC165" s="92">
        <v>26</v>
      </c>
      <c r="AD165" s="92">
        <v>34</v>
      </c>
      <c r="AE165" s="92">
        <v>22</v>
      </c>
      <c r="AF165" s="92">
        <v>17</v>
      </c>
      <c r="AG165" s="92">
        <v>22</v>
      </c>
      <c r="AH165" s="92">
        <v>27</v>
      </c>
      <c r="AI165" s="92">
        <v>19</v>
      </c>
      <c r="AJ165" s="92">
        <v>28</v>
      </c>
      <c r="AK165" s="92">
        <v>25</v>
      </c>
      <c r="AL165" s="92">
        <v>30</v>
      </c>
      <c r="AM165" s="92">
        <v>25</v>
      </c>
      <c r="AN165" s="92">
        <v>13</v>
      </c>
      <c r="AO165" s="92">
        <v>13</v>
      </c>
      <c r="AP165" s="92">
        <v>27</v>
      </c>
      <c r="AQ165" s="92">
        <v>10</v>
      </c>
      <c r="AR165" s="92">
        <v>22</v>
      </c>
      <c r="AS165" s="92">
        <v>16</v>
      </c>
      <c r="AT165" s="92">
        <v>25</v>
      </c>
      <c r="AU165" s="92">
        <v>16</v>
      </c>
      <c r="AV165" s="92">
        <v>17</v>
      </c>
      <c r="AW165" s="92">
        <v>15</v>
      </c>
      <c r="AX165" s="92">
        <v>21</v>
      </c>
      <c r="AY165" s="92">
        <v>25</v>
      </c>
      <c r="AZ165" s="92">
        <v>18</v>
      </c>
      <c r="BA165" s="92">
        <v>21</v>
      </c>
      <c r="BB165" s="92">
        <v>35</v>
      </c>
      <c r="BC165" s="92">
        <v>22</v>
      </c>
      <c r="BD165" s="92">
        <v>11</v>
      </c>
      <c r="BE165" s="92">
        <v>16</v>
      </c>
      <c r="BF165" s="92">
        <v>28</v>
      </c>
      <c r="BG165" s="92">
        <v>20</v>
      </c>
      <c r="BH165" s="92">
        <v>36</v>
      </c>
      <c r="BI165" s="92">
        <v>23</v>
      </c>
      <c r="BJ165" s="92">
        <v>33</v>
      </c>
      <c r="BK165" s="92">
        <v>22</v>
      </c>
      <c r="BL165" s="92">
        <v>28</v>
      </c>
      <c r="BM165" s="92">
        <v>26</v>
      </c>
      <c r="BN165" s="92">
        <v>28</v>
      </c>
      <c r="BO165" s="92">
        <v>23</v>
      </c>
      <c r="BP165" s="92">
        <v>42</v>
      </c>
      <c r="BQ165" s="92">
        <v>30</v>
      </c>
      <c r="BR165" s="92">
        <v>46</v>
      </c>
      <c r="BS165" s="92">
        <v>29</v>
      </c>
      <c r="BT165" s="92">
        <v>23</v>
      </c>
      <c r="BU165" s="92">
        <v>22</v>
      </c>
      <c r="BV165" s="92">
        <v>30</v>
      </c>
      <c r="BW165" s="92">
        <v>18</v>
      </c>
      <c r="BX165" s="92">
        <v>25</v>
      </c>
      <c r="BY165" s="92">
        <v>19</v>
      </c>
      <c r="BZ165" s="92">
        <v>16</v>
      </c>
      <c r="CA165" s="92">
        <v>3</v>
      </c>
      <c r="CB165" s="92">
        <v>18</v>
      </c>
      <c r="CC165" s="92">
        <v>22</v>
      </c>
      <c r="CD165" s="92">
        <v>20</v>
      </c>
      <c r="CE165" s="92">
        <v>8</v>
      </c>
      <c r="CF165" s="92">
        <v>27</v>
      </c>
      <c r="CG165" s="92">
        <v>28</v>
      </c>
      <c r="CH165" s="92">
        <v>36</v>
      </c>
      <c r="CI165" s="92">
        <v>17</v>
      </c>
      <c r="CJ165" s="92">
        <v>15</v>
      </c>
      <c r="CK165" s="92">
        <v>10</v>
      </c>
      <c r="CL165" s="92">
        <v>23</v>
      </c>
      <c r="CM165" s="92">
        <v>26</v>
      </c>
      <c r="CN165" s="92">
        <v>1.0900000000000001</v>
      </c>
    </row>
    <row r="166" spans="1:92" x14ac:dyDescent="0.2">
      <c r="A166" s="92" t="s">
        <v>28</v>
      </c>
      <c r="B166" s="92" t="s">
        <v>36</v>
      </c>
      <c r="C166" s="92">
        <v>254</v>
      </c>
      <c r="D166" s="92">
        <v>8.0399999999999991</v>
      </c>
      <c r="E166" s="92">
        <v>0</v>
      </c>
      <c r="F166" s="92">
        <v>0</v>
      </c>
      <c r="G166" s="92">
        <v>25</v>
      </c>
      <c r="H166" s="92">
        <v>7.2</v>
      </c>
      <c r="I166" s="92">
        <v>6</v>
      </c>
      <c r="J166" s="92">
        <v>1452</v>
      </c>
      <c r="K166" s="92">
        <v>49.26</v>
      </c>
      <c r="L166" s="92">
        <v>105</v>
      </c>
      <c r="M166" s="92">
        <v>85</v>
      </c>
      <c r="N166" s="92">
        <v>109</v>
      </c>
      <c r="O166" s="92">
        <v>63</v>
      </c>
      <c r="P166" s="92">
        <v>80</v>
      </c>
      <c r="Q166" s="92">
        <v>78</v>
      </c>
      <c r="R166" s="92">
        <v>96</v>
      </c>
      <c r="S166" s="92">
        <v>75</v>
      </c>
      <c r="T166" s="92">
        <v>115</v>
      </c>
      <c r="U166" s="92">
        <v>106</v>
      </c>
      <c r="V166" s="92">
        <v>147</v>
      </c>
      <c r="W166" s="92">
        <v>93</v>
      </c>
      <c r="X166" s="92">
        <v>63</v>
      </c>
      <c r="Y166" s="92">
        <v>61</v>
      </c>
      <c r="Z166" s="92">
        <v>108</v>
      </c>
      <c r="AA166" s="92">
        <v>57</v>
      </c>
      <c r="AB166" s="92">
        <v>22</v>
      </c>
      <c r="AC166" s="92">
        <v>26</v>
      </c>
      <c r="AD166" s="92">
        <v>34</v>
      </c>
      <c r="AE166" s="92">
        <v>22</v>
      </c>
      <c r="AF166" s="92">
        <v>17</v>
      </c>
      <c r="AG166" s="92">
        <v>22</v>
      </c>
      <c r="AH166" s="92">
        <v>27</v>
      </c>
      <c r="AI166" s="92">
        <v>19</v>
      </c>
      <c r="AJ166" s="92">
        <v>28</v>
      </c>
      <c r="AK166" s="92">
        <v>25</v>
      </c>
      <c r="AL166" s="92">
        <v>30</v>
      </c>
      <c r="AM166" s="92">
        <v>25</v>
      </c>
      <c r="AN166" s="92">
        <v>13</v>
      </c>
      <c r="AO166" s="92">
        <v>13</v>
      </c>
      <c r="AP166" s="92">
        <v>27</v>
      </c>
      <c r="AQ166" s="92">
        <v>10</v>
      </c>
      <c r="AR166" s="92">
        <v>22</v>
      </c>
      <c r="AS166" s="92">
        <v>16</v>
      </c>
      <c r="AT166" s="92">
        <v>25</v>
      </c>
      <c r="AU166" s="92">
        <v>16</v>
      </c>
      <c r="AV166" s="92">
        <v>17</v>
      </c>
      <c r="AW166" s="92">
        <v>15</v>
      </c>
      <c r="AX166" s="92">
        <v>21</v>
      </c>
      <c r="AY166" s="92">
        <v>25</v>
      </c>
      <c r="AZ166" s="92">
        <v>18</v>
      </c>
      <c r="BA166" s="92">
        <v>21</v>
      </c>
      <c r="BB166" s="92">
        <v>35</v>
      </c>
      <c r="BC166" s="92">
        <v>22</v>
      </c>
      <c r="BD166" s="92">
        <v>11</v>
      </c>
      <c r="BE166" s="92">
        <v>16</v>
      </c>
      <c r="BF166" s="92">
        <v>28</v>
      </c>
      <c r="BG166" s="92">
        <v>20</v>
      </c>
      <c r="BH166" s="92">
        <v>36</v>
      </c>
      <c r="BI166" s="92">
        <v>23</v>
      </c>
      <c r="BJ166" s="92">
        <v>33</v>
      </c>
      <c r="BK166" s="92">
        <v>22</v>
      </c>
      <c r="BL166" s="92">
        <v>28</v>
      </c>
      <c r="BM166" s="92">
        <v>26</v>
      </c>
      <c r="BN166" s="92">
        <v>28</v>
      </c>
      <c r="BO166" s="92">
        <v>23</v>
      </c>
      <c r="BP166" s="92">
        <v>42</v>
      </c>
      <c r="BQ166" s="92">
        <v>30</v>
      </c>
      <c r="BR166" s="92">
        <v>46</v>
      </c>
      <c r="BS166" s="92">
        <v>29</v>
      </c>
      <c r="BT166" s="92">
        <v>23</v>
      </c>
      <c r="BU166" s="92">
        <v>22</v>
      </c>
      <c r="BV166" s="92">
        <v>30</v>
      </c>
      <c r="BW166" s="92">
        <v>18</v>
      </c>
      <c r="BX166" s="92">
        <v>25</v>
      </c>
      <c r="BY166" s="92">
        <v>19</v>
      </c>
      <c r="BZ166" s="92">
        <v>16</v>
      </c>
      <c r="CA166" s="92">
        <v>3</v>
      </c>
      <c r="CB166" s="92">
        <v>18</v>
      </c>
      <c r="CC166" s="92">
        <v>22</v>
      </c>
      <c r="CD166" s="92">
        <v>20</v>
      </c>
      <c r="CE166" s="92">
        <v>8</v>
      </c>
      <c r="CF166" s="92">
        <v>27</v>
      </c>
      <c r="CG166" s="92">
        <v>28</v>
      </c>
      <c r="CH166" s="92">
        <v>36</v>
      </c>
      <c r="CI166" s="92">
        <v>17</v>
      </c>
      <c r="CJ166" s="92">
        <v>15</v>
      </c>
      <c r="CK166" s="92">
        <v>10</v>
      </c>
      <c r="CL166" s="92">
        <v>23</v>
      </c>
      <c r="CM166" s="92">
        <v>26</v>
      </c>
      <c r="CN166" s="92">
        <v>1.74</v>
      </c>
    </row>
    <row r="167" spans="1:92" x14ac:dyDescent="0.2">
      <c r="A167" s="92" t="s">
        <v>28</v>
      </c>
      <c r="B167" s="92" t="s">
        <v>36</v>
      </c>
      <c r="C167" s="92">
        <v>254</v>
      </c>
      <c r="D167" s="92">
        <v>12</v>
      </c>
      <c r="E167" s="92">
        <v>0</v>
      </c>
      <c r="F167" s="92">
        <v>0</v>
      </c>
      <c r="G167" s="92">
        <v>25</v>
      </c>
      <c r="H167" s="92">
        <v>7.2</v>
      </c>
      <c r="I167" s="92">
        <v>6</v>
      </c>
      <c r="J167" s="92">
        <v>1452</v>
      </c>
      <c r="K167" s="92">
        <v>49.26</v>
      </c>
      <c r="L167" s="92">
        <v>105</v>
      </c>
      <c r="M167" s="92">
        <v>85</v>
      </c>
      <c r="N167" s="92">
        <v>109</v>
      </c>
      <c r="O167" s="92">
        <v>63</v>
      </c>
      <c r="P167" s="92">
        <v>80</v>
      </c>
      <c r="Q167" s="92">
        <v>78</v>
      </c>
      <c r="R167" s="92">
        <v>96</v>
      </c>
      <c r="S167" s="92">
        <v>75</v>
      </c>
      <c r="T167" s="92">
        <v>115</v>
      </c>
      <c r="U167" s="92">
        <v>106</v>
      </c>
      <c r="V167" s="92">
        <v>147</v>
      </c>
      <c r="W167" s="92">
        <v>93</v>
      </c>
      <c r="X167" s="92">
        <v>63</v>
      </c>
      <c r="Y167" s="92">
        <v>61</v>
      </c>
      <c r="Z167" s="92">
        <v>108</v>
      </c>
      <c r="AA167" s="92">
        <v>57</v>
      </c>
      <c r="AB167" s="92">
        <v>22</v>
      </c>
      <c r="AC167" s="92">
        <v>26</v>
      </c>
      <c r="AD167" s="92">
        <v>34</v>
      </c>
      <c r="AE167" s="92">
        <v>22</v>
      </c>
      <c r="AF167" s="92">
        <v>17</v>
      </c>
      <c r="AG167" s="92">
        <v>22</v>
      </c>
      <c r="AH167" s="92">
        <v>27</v>
      </c>
      <c r="AI167" s="92">
        <v>19</v>
      </c>
      <c r="AJ167" s="92">
        <v>28</v>
      </c>
      <c r="AK167" s="92">
        <v>25</v>
      </c>
      <c r="AL167" s="92">
        <v>30</v>
      </c>
      <c r="AM167" s="92">
        <v>25</v>
      </c>
      <c r="AN167" s="92">
        <v>13</v>
      </c>
      <c r="AO167" s="92">
        <v>13</v>
      </c>
      <c r="AP167" s="92">
        <v>27</v>
      </c>
      <c r="AQ167" s="92">
        <v>10</v>
      </c>
      <c r="AR167" s="92">
        <v>22</v>
      </c>
      <c r="AS167" s="92">
        <v>16</v>
      </c>
      <c r="AT167" s="92">
        <v>25</v>
      </c>
      <c r="AU167" s="92">
        <v>16</v>
      </c>
      <c r="AV167" s="92">
        <v>17</v>
      </c>
      <c r="AW167" s="92">
        <v>15</v>
      </c>
      <c r="AX167" s="92">
        <v>21</v>
      </c>
      <c r="AY167" s="92">
        <v>25</v>
      </c>
      <c r="AZ167" s="92">
        <v>18</v>
      </c>
      <c r="BA167" s="92">
        <v>21</v>
      </c>
      <c r="BB167" s="92">
        <v>35</v>
      </c>
      <c r="BC167" s="92">
        <v>22</v>
      </c>
      <c r="BD167" s="92">
        <v>11</v>
      </c>
      <c r="BE167" s="92">
        <v>16</v>
      </c>
      <c r="BF167" s="92">
        <v>28</v>
      </c>
      <c r="BG167" s="92">
        <v>20</v>
      </c>
      <c r="BH167" s="92">
        <v>36</v>
      </c>
      <c r="BI167" s="92">
        <v>23</v>
      </c>
      <c r="BJ167" s="92">
        <v>33</v>
      </c>
      <c r="BK167" s="92">
        <v>22</v>
      </c>
      <c r="BL167" s="92">
        <v>28</v>
      </c>
      <c r="BM167" s="92">
        <v>26</v>
      </c>
      <c r="BN167" s="92">
        <v>28</v>
      </c>
      <c r="BO167" s="92">
        <v>23</v>
      </c>
      <c r="BP167" s="92">
        <v>42</v>
      </c>
      <c r="BQ167" s="92">
        <v>30</v>
      </c>
      <c r="BR167" s="92">
        <v>46</v>
      </c>
      <c r="BS167" s="92">
        <v>29</v>
      </c>
      <c r="BT167" s="92">
        <v>23</v>
      </c>
      <c r="BU167" s="92">
        <v>22</v>
      </c>
      <c r="BV167" s="92">
        <v>30</v>
      </c>
      <c r="BW167" s="92">
        <v>18</v>
      </c>
      <c r="BX167" s="92">
        <v>25</v>
      </c>
      <c r="BY167" s="92">
        <v>19</v>
      </c>
      <c r="BZ167" s="92">
        <v>16</v>
      </c>
      <c r="CA167" s="92">
        <v>3</v>
      </c>
      <c r="CB167" s="92">
        <v>18</v>
      </c>
      <c r="CC167" s="92">
        <v>22</v>
      </c>
      <c r="CD167" s="92">
        <v>20</v>
      </c>
      <c r="CE167" s="92">
        <v>8</v>
      </c>
      <c r="CF167" s="92">
        <v>27</v>
      </c>
      <c r="CG167" s="92">
        <v>28</v>
      </c>
      <c r="CH167" s="92">
        <v>36</v>
      </c>
      <c r="CI167" s="92">
        <v>17</v>
      </c>
      <c r="CJ167" s="92">
        <v>15</v>
      </c>
      <c r="CK167" s="92">
        <v>10</v>
      </c>
      <c r="CL167" s="92">
        <v>23</v>
      </c>
      <c r="CM167" s="92">
        <v>26</v>
      </c>
      <c r="CN167" s="92">
        <v>3.44</v>
      </c>
    </row>
    <row r="168" spans="1:92" x14ac:dyDescent="0.2">
      <c r="A168" s="92" t="s">
        <v>28</v>
      </c>
      <c r="B168" s="92" t="s">
        <v>36</v>
      </c>
      <c r="C168" s="92">
        <v>254</v>
      </c>
      <c r="D168" s="92">
        <v>16</v>
      </c>
      <c r="E168" s="92">
        <v>0</v>
      </c>
      <c r="F168" s="92">
        <v>0</v>
      </c>
      <c r="G168" s="92">
        <v>25</v>
      </c>
      <c r="H168" s="92">
        <v>7.2</v>
      </c>
      <c r="I168" s="92">
        <v>6</v>
      </c>
      <c r="J168" s="92">
        <v>1452</v>
      </c>
      <c r="K168" s="92">
        <v>49.26</v>
      </c>
      <c r="L168" s="92">
        <v>105</v>
      </c>
      <c r="M168" s="92">
        <v>85</v>
      </c>
      <c r="N168" s="92">
        <v>109</v>
      </c>
      <c r="O168" s="92">
        <v>63</v>
      </c>
      <c r="P168" s="92">
        <v>80</v>
      </c>
      <c r="Q168" s="92">
        <v>78</v>
      </c>
      <c r="R168" s="92">
        <v>96</v>
      </c>
      <c r="S168" s="92">
        <v>75</v>
      </c>
      <c r="T168" s="92">
        <v>115</v>
      </c>
      <c r="U168" s="92">
        <v>106</v>
      </c>
      <c r="V168" s="92">
        <v>147</v>
      </c>
      <c r="W168" s="92">
        <v>93</v>
      </c>
      <c r="X168" s="92">
        <v>63</v>
      </c>
      <c r="Y168" s="92">
        <v>61</v>
      </c>
      <c r="Z168" s="92">
        <v>108</v>
      </c>
      <c r="AA168" s="92">
        <v>57</v>
      </c>
      <c r="AB168" s="92">
        <v>22</v>
      </c>
      <c r="AC168" s="92">
        <v>26</v>
      </c>
      <c r="AD168" s="92">
        <v>34</v>
      </c>
      <c r="AE168" s="92">
        <v>22</v>
      </c>
      <c r="AF168" s="92">
        <v>17</v>
      </c>
      <c r="AG168" s="92">
        <v>22</v>
      </c>
      <c r="AH168" s="92">
        <v>27</v>
      </c>
      <c r="AI168" s="92">
        <v>19</v>
      </c>
      <c r="AJ168" s="92">
        <v>28</v>
      </c>
      <c r="AK168" s="92">
        <v>25</v>
      </c>
      <c r="AL168" s="92">
        <v>30</v>
      </c>
      <c r="AM168" s="92">
        <v>25</v>
      </c>
      <c r="AN168" s="92">
        <v>13</v>
      </c>
      <c r="AO168" s="92">
        <v>13</v>
      </c>
      <c r="AP168" s="92">
        <v>27</v>
      </c>
      <c r="AQ168" s="92">
        <v>10</v>
      </c>
      <c r="AR168" s="92">
        <v>22</v>
      </c>
      <c r="AS168" s="92">
        <v>16</v>
      </c>
      <c r="AT168" s="92">
        <v>25</v>
      </c>
      <c r="AU168" s="92">
        <v>16</v>
      </c>
      <c r="AV168" s="92">
        <v>17</v>
      </c>
      <c r="AW168" s="92">
        <v>15</v>
      </c>
      <c r="AX168" s="92">
        <v>21</v>
      </c>
      <c r="AY168" s="92">
        <v>25</v>
      </c>
      <c r="AZ168" s="92">
        <v>18</v>
      </c>
      <c r="BA168" s="92">
        <v>21</v>
      </c>
      <c r="BB168" s="92">
        <v>35</v>
      </c>
      <c r="BC168" s="92">
        <v>22</v>
      </c>
      <c r="BD168" s="92">
        <v>11</v>
      </c>
      <c r="BE168" s="92">
        <v>16</v>
      </c>
      <c r="BF168" s="92">
        <v>28</v>
      </c>
      <c r="BG168" s="92">
        <v>20</v>
      </c>
      <c r="BH168" s="92">
        <v>36</v>
      </c>
      <c r="BI168" s="92">
        <v>23</v>
      </c>
      <c r="BJ168" s="92">
        <v>33</v>
      </c>
      <c r="BK168" s="92">
        <v>22</v>
      </c>
      <c r="BL168" s="92">
        <v>28</v>
      </c>
      <c r="BM168" s="92">
        <v>26</v>
      </c>
      <c r="BN168" s="92">
        <v>28</v>
      </c>
      <c r="BO168" s="92">
        <v>23</v>
      </c>
      <c r="BP168" s="92">
        <v>42</v>
      </c>
      <c r="BQ168" s="92">
        <v>30</v>
      </c>
      <c r="BR168" s="92">
        <v>46</v>
      </c>
      <c r="BS168" s="92">
        <v>29</v>
      </c>
      <c r="BT168" s="92">
        <v>23</v>
      </c>
      <c r="BU168" s="92">
        <v>22</v>
      </c>
      <c r="BV168" s="92">
        <v>30</v>
      </c>
      <c r="BW168" s="92">
        <v>18</v>
      </c>
      <c r="BX168" s="92">
        <v>25</v>
      </c>
      <c r="BY168" s="92">
        <v>19</v>
      </c>
      <c r="BZ168" s="92">
        <v>16</v>
      </c>
      <c r="CA168" s="92">
        <v>3</v>
      </c>
      <c r="CB168" s="92">
        <v>18</v>
      </c>
      <c r="CC168" s="92">
        <v>22</v>
      </c>
      <c r="CD168" s="92">
        <v>20</v>
      </c>
      <c r="CE168" s="92">
        <v>8</v>
      </c>
      <c r="CF168" s="92">
        <v>27</v>
      </c>
      <c r="CG168" s="92">
        <v>28</v>
      </c>
      <c r="CH168" s="92">
        <v>36</v>
      </c>
      <c r="CI168" s="92">
        <v>17</v>
      </c>
      <c r="CJ168" s="92">
        <v>15</v>
      </c>
      <c r="CK168" s="92">
        <v>10</v>
      </c>
      <c r="CL168" s="92">
        <v>23</v>
      </c>
      <c r="CM168" s="92">
        <v>26</v>
      </c>
      <c r="CN168" s="92">
        <v>3.69</v>
      </c>
    </row>
    <row r="169" spans="1:92" x14ac:dyDescent="0.2">
      <c r="A169" s="92" t="s">
        <v>15</v>
      </c>
      <c r="B169" s="92" t="s">
        <v>17</v>
      </c>
      <c r="C169" s="92">
        <v>254</v>
      </c>
      <c r="D169" s="92">
        <v>2</v>
      </c>
      <c r="E169" s="92">
        <v>0</v>
      </c>
      <c r="F169" s="92">
        <v>0</v>
      </c>
      <c r="G169" s="92">
        <v>25</v>
      </c>
      <c r="H169" s="92">
        <v>7.2</v>
      </c>
      <c r="I169" s="92">
        <v>6</v>
      </c>
      <c r="J169" s="92">
        <v>1467</v>
      </c>
      <c r="K169" s="92">
        <v>61.68</v>
      </c>
      <c r="L169" s="92">
        <v>99</v>
      </c>
      <c r="M169" s="92">
        <v>93</v>
      </c>
      <c r="N169" s="92">
        <v>107</v>
      </c>
      <c r="O169" s="92">
        <v>72</v>
      </c>
      <c r="P169" s="92">
        <v>79</v>
      </c>
      <c r="Q169" s="92">
        <v>66</v>
      </c>
      <c r="R169" s="92">
        <v>90</v>
      </c>
      <c r="S169" s="92">
        <v>74</v>
      </c>
      <c r="T169" s="92">
        <v>114</v>
      </c>
      <c r="U169" s="92">
        <v>97</v>
      </c>
      <c r="V169" s="92">
        <v>158</v>
      </c>
      <c r="W169" s="92">
        <v>98</v>
      </c>
      <c r="X169" s="92">
        <v>79</v>
      </c>
      <c r="Y169" s="92">
        <v>53</v>
      </c>
      <c r="Z169" s="92">
        <v>111</v>
      </c>
      <c r="AA169" s="92">
        <v>62</v>
      </c>
      <c r="AB169" s="92">
        <v>18</v>
      </c>
      <c r="AC169" s="92">
        <v>26</v>
      </c>
      <c r="AD169" s="92">
        <v>31</v>
      </c>
      <c r="AE169" s="92">
        <v>24</v>
      </c>
      <c r="AF169" s="92">
        <v>24</v>
      </c>
      <c r="AG169" s="92">
        <v>23</v>
      </c>
      <c r="AH169" s="92">
        <v>25</v>
      </c>
      <c r="AI169" s="92">
        <v>21</v>
      </c>
      <c r="AJ169" s="92">
        <v>25</v>
      </c>
      <c r="AK169" s="92">
        <v>27</v>
      </c>
      <c r="AL169" s="92">
        <v>28</v>
      </c>
      <c r="AM169" s="92">
        <v>27</v>
      </c>
      <c r="AN169" s="92">
        <v>18</v>
      </c>
      <c r="AO169" s="92">
        <v>11</v>
      </c>
      <c r="AP169" s="92">
        <v>25</v>
      </c>
      <c r="AQ169" s="92">
        <v>18</v>
      </c>
      <c r="AR169" s="92">
        <v>20</v>
      </c>
      <c r="AS169" s="92">
        <v>21</v>
      </c>
      <c r="AT169" s="92">
        <v>23</v>
      </c>
      <c r="AU169" s="92">
        <v>15</v>
      </c>
      <c r="AV169" s="92">
        <v>14</v>
      </c>
      <c r="AW169" s="92">
        <v>10</v>
      </c>
      <c r="AX169" s="92">
        <v>17</v>
      </c>
      <c r="AY169" s="92">
        <v>25</v>
      </c>
      <c r="AZ169" s="92">
        <v>21</v>
      </c>
      <c r="BA169" s="92">
        <v>18</v>
      </c>
      <c r="BB169" s="92">
        <v>31</v>
      </c>
      <c r="BC169" s="92">
        <v>20</v>
      </c>
      <c r="BD169" s="92">
        <v>16</v>
      </c>
      <c r="BE169" s="92">
        <v>9</v>
      </c>
      <c r="BF169" s="92">
        <v>32</v>
      </c>
      <c r="BG169" s="92">
        <v>17</v>
      </c>
      <c r="BH169" s="92">
        <v>33</v>
      </c>
      <c r="BI169" s="92">
        <v>24</v>
      </c>
      <c r="BJ169" s="92">
        <v>31</v>
      </c>
      <c r="BK169" s="92">
        <v>26</v>
      </c>
      <c r="BL169" s="92">
        <v>29</v>
      </c>
      <c r="BM169" s="92">
        <v>19</v>
      </c>
      <c r="BN169" s="92">
        <v>28</v>
      </c>
      <c r="BO169" s="92">
        <v>21</v>
      </c>
      <c r="BP169" s="92">
        <v>37</v>
      </c>
      <c r="BQ169" s="92">
        <v>31</v>
      </c>
      <c r="BR169" s="92">
        <v>56</v>
      </c>
      <c r="BS169" s="92">
        <v>34</v>
      </c>
      <c r="BT169" s="92">
        <v>20</v>
      </c>
      <c r="BU169" s="92">
        <v>24</v>
      </c>
      <c r="BV169" s="92">
        <v>33</v>
      </c>
      <c r="BW169" s="92">
        <v>20</v>
      </c>
      <c r="BX169" s="92">
        <v>28</v>
      </c>
      <c r="BY169" s="92">
        <v>22</v>
      </c>
      <c r="BZ169" s="92">
        <v>22</v>
      </c>
      <c r="CA169" s="92">
        <v>7</v>
      </c>
      <c r="CB169" s="92">
        <v>12</v>
      </c>
      <c r="CC169" s="92">
        <v>24</v>
      </c>
      <c r="CD169" s="92">
        <v>20</v>
      </c>
      <c r="CE169" s="92">
        <v>7</v>
      </c>
      <c r="CF169" s="92">
        <v>30</v>
      </c>
      <c r="CG169" s="92">
        <v>20</v>
      </c>
      <c r="CH169" s="92">
        <v>43</v>
      </c>
      <c r="CI169" s="92">
        <v>17</v>
      </c>
      <c r="CJ169" s="92">
        <v>25</v>
      </c>
      <c r="CK169" s="92">
        <v>9</v>
      </c>
      <c r="CL169" s="92">
        <v>21</v>
      </c>
      <c r="CM169" s="92">
        <v>26</v>
      </c>
      <c r="CN169" s="92">
        <v>1.24</v>
      </c>
    </row>
    <row r="170" spans="1:92" x14ac:dyDescent="0.2">
      <c r="A170" s="92" t="s">
        <v>15</v>
      </c>
      <c r="B170" s="92" t="s">
        <v>17</v>
      </c>
      <c r="C170" s="92">
        <v>254</v>
      </c>
      <c r="D170" s="92">
        <v>4</v>
      </c>
      <c r="E170" s="92">
        <v>0</v>
      </c>
      <c r="F170" s="92">
        <v>0</v>
      </c>
      <c r="G170" s="92">
        <v>25</v>
      </c>
      <c r="H170" s="92">
        <v>7.2</v>
      </c>
      <c r="I170" s="92">
        <v>6</v>
      </c>
      <c r="J170" s="92">
        <v>1467</v>
      </c>
      <c r="K170" s="92">
        <v>61.68</v>
      </c>
      <c r="L170" s="92">
        <v>99</v>
      </c>
      <c r="M170" s="92">
        <v>93</v>
      </c>
      <c r="N170" s="92">
        <v>107</v>
      </c>
      <c r="O170" s="92">
        <v>72</v>
      </c>
      <c r="P170" s="92">
        <v>79</v>
      </c>
      <c r="Q170" s="92">
        <v>66</v>
      </c>
      <c r="R170" s="92">
        <v>90</v>
      </c>
      <c r="S170" s="92">
        <v>74</v>
      </c>
      <c r="T170" s="92">
        <v>114</v>
      </c>
      <c r="U170" s="92">
        <v>97</v>
      </c>
      <c r="V170" s="92">
        <v>158</v>
      </c>
      <c r="W170" s="92">
        <v>98</v>
      </c>
      <c r="X170" s="92">
        <v>79</v>
      </c>
      <c r="Y170" s="92">
        <v>53</v>
      </c>
      <c r="Z170" s="92">
        <v>111</v>
      </c>
      <c r="AA170" s="92">
        <v>62</v>
      </c>
      <c r="AB170" s="92">
        <v>18</v>
      </c>
      <c r="AC170" s="92">
        <v>26</v>
      </c>
      <c r="AD170" s="92">
        <v>31</v>
      </c>
      <c r="AE170" s="92">
        <v>24</v>
      </c>
      <c r="AF170" s="92">
        <v>24</v>
      </c>
      <c r="AG170" s="92">
        <v>23</v>
      </c>
      <c r="AH170" s="92">
        <v>25</v>
      </c>
      <c r="AI170" s="92">
        <v>21</v>
      </c>
      <c r="AJ170" s="92">
        <v>25</v>
      </c>
      <c r="AK170" s="92">
        <v>27</v>
      </c>
      <c r="AL170" s="92">
        <v>28</v>
      </c>
      <c r="AM170" s="92">
        <v>27</v>
      </c>
      <c r="AN170" s="92">
        <v>18</v>
      </c>
      <c r="AO170" s="92">
        <v>11</v>
      </c>
      <c r="AP170" s="92">
        <v>25</v>
      </c>
      <c r="AQ170" s="92">
        <v>18</v>
      </c>
      <c r="AR170" s="92">
        <v>20</v>
      </c>
      <c r="AS170" s="92">
        <v>21</v>
      </c>
      <c r="AT170" s="92">
        <v>23</v>
      </c>
      <c r="AU170" s="92">
        <v>15</v>
      </c>
      <c r="AV170" s="92">
        <v>14</v>
      </c>
      <c r="AW170" s="92">
        <v>10</v>
      </c>
      <c r="AX170" s="92">
        <v>17</v>
      </c>
      <c r="AY170" s="92">
        <v>25</v>
      </c>
      <c r="AZ170" s="92">
        <v>21</v>
      </c>
      <c r="BA170" s="92">
        <v>18</v>
      </c>
      <c r="BB170" s="92">
        <v>31</v>
      </c>
      <c r="BC170" s="92">
        <v>20</v>
      </c>
      <c r="BD170" s="92">
        <v>16</v>
      </c>
      <c r="BE170" s="92">
        <v>9</v>
      </c>
      <c r="BF170" s="92">
        <v>32</v>
      </c>
      <c r="BG170" s="92">
        <v>17</v>
      </c>
      <c r="BH170" s="92">
        <v>33</v>
      </c>
      <c r="BI170" s="92">
        <v>24</v>
      </c>
      <c r="BJ170" s="92">
        <v>31</v>
      </c>
      <c r="BK170" s="92">
        <v>26</v>
      </c>
      <c r="BL170" s="92">
        <v>29</v>
      </c>
      <c r="BM170" s="92">
        <v>19</v>
      </c>
      <c r="BN170" s="92">
        <v>28</v>
      </c>
      <c r="BO170" s="92">
        <v>21</v>
      </c>
      <c r="BP170" s="92">
        <v>37</v>
      </c>
      <c r="BQ170" s="92">
        <v>31</v>
      </c>
      <c r="BR170" s="92">
        <v>56</v>
      </c>
      <c r="BS170" s="92">
        <v>34</v>
      </c>
      <c r="BT170" s="92">
        <v>20</v>
      </c>
      <c r="BU170" s="92">
        <v>24</v>
      </c>
      <c r="BV170" s="92">
        <v>33</v>
      </c>
      <c r="BW170" s="92">
        <v>20</v>
      </c>
      <c r="BX170" s="92">
        <v>28</v>
      </c>
      <c r="BY170" s="92">
        <v>22</v>
      </c>
      <c r="BZ170" s="92">
        <v>22</v>
      </c>
      <c r="CA170" s="92">
        <v>7</v>
      </c>
      <c r="CB170" s="92">
        <v>12</v>
      </c>
      <c r="CC170" s="92">
        <v>24</v>
      </c>
      <c r="CD170" s="92">
        <v>20</v>
      </c>
      <c r="CE170" s="92">
        <v>7</v>
      </c>
      <c r="CF170" s="92">
        <v>30</v>
      </c>
      <c r="CG170" s="92">
        <v>20</v>
      </c>
      <c r="CH170" s="92">
        <v>43</v>
      </c>
      <c r="CI170" s="92">
        <v>17</v>
      </c>
      <c r="CJ170" s="92">
        <v>25</v>
      </c>
      <c r="CK170" s="92">
        <v>9</v>
      </c>
      <c r="CL170" s="92">
        <v>21</v>
      </c>
      <c r="CM170" s="92">
        <v>26</v>
      </c>
      <c r="CN170" s="92">
        <v>2.48</v>
      </c>
    </row>
    <row r="171" spans="1:92" x14ac:dyDescent="0.2">
      <c r="A171" s="92" t="s">
        <v>15</v>
      </c>
      <c r="B171" s="92" t="s">
        <v>17</v>
      </c>
      <c r="C171" s="92">
        <v>254</v>
      </c>
      <c r="D171" s="92">
        <v>6</v>
      </c>
      <c r="E171" s="92">
        <v>0</v>
      </c>
      <c r="F171" s="92">
        <v>0</v>
      </c>
      <c r="G171" s="92">
        <v>25</v>
      </c>
      <c r="H171" s="92">
        <v>7.2</v>
      </c>
      <c r="I171" s="92">
        <v>6</v>
      </c>
      <c r="J171" s="92">
        <v>1467</v>
      </c>
      <c r="K171" s="92">
        <v>61.68</v>
      </c>
      <c r="L171" s="92">
        <v>99</v>
      </c>
      <c r="M171" s="92">
        <v>93</v>
      </c>
      <c r="N171" s="92">
        <v>107</v>
      </c>
      <c r="O171" s="92">
        <v>72</v>
      </c>
      <c r="P171" s="92">
        <v>79</v>
      </c>
      <c r="Q171" s="92">
        <v>66</v>
      </c>
      <c r="R171" s="92">
        <v>90</v>
      </c>
      <c r="S171" s="92">
        <v>74</v>
      </c>
      <c r="T171" s="92">
        <v>114</v>
      </c>
      <c r="U171" s="92">
        <v>97</v>
      </c>
      <c r="V171" s="92">
        <v>158</v>
      </c>
      <c r="W171" s="92">
        <v>98</v>
      </c>
      <c r="X171" s="92">
        <v>79</v>
      </c>
      <c r="Y171" s="92">
        <v>53</v>
      </c>
      <c r="Z171" s="92">
        <v>111</v>
      </c>
      <c r="AA171" s="92">
        <v>62</v>
      </c>
      <c r="AB171" s="92">
        <v>18</v>
      </c>
      <c r="AC171" s="92">
        <v>26</v>
      </c>
      <c r="AD171" s="92">
        <v>31</v>
      </c>
      <c r="AE171" s="92">
        <v>24</v>
      </c>
      <c r="AF171" s="92">
        <v>24</v>
      </c>
      <c r="AG171" s="92">
        <v>23</v>
      </c>
      <c r="AH171" s="92">
        <v>25</v>
      </c>
      <c r="AI171" s="92">
        <v>21</v>
      </c>
      <c r="AJ171" s="92">
        <v>25</v>
      </c>
      <c r="AK171" s="92">
        <v>27</v>
      </c>
      <c r="AL171" s="92">
        <v>28</v>
      </c>
      <c r="AM171" s="92">
        <v>27</v>
      </c>
      <c r="AN171" s="92">
        <v>18</v>
      </c>
      <c r="AO171" s="92">
        <v>11</v>
      </c>
      <c r="AP171" s="92">
        <v>25</v>
      </c>
      <c r="AQ171" s="92">
        <v>18</v>
      </c>
      <c r="AR171" s="92">
        <v>20</v>
      </c>
      <c r="AS171" s="92">
        <v>21</v>
      </c>
      <c r="AT171" s="92">
        <v>23</v>
      </c>
      <c r="AU171" s="92">
        <v>15</v>
      </c>
      <c r="AV171" s="92">
        <v>14</v>
      </c>
      <c r="AW171" s="92">
        <v>10</v>
      </c>
      <c r="AX171" s="92">
        <v>17</v>
      </c>
      <c r="AY171" s="92">
        <v>25</v>
      </c>
      <c r="AZ171" s="92">
        <v>21</v>
      </c>
      <c r="BA171" s="92">
        <v>18</v>
      </c>
      <c r="BB171" s="92">
        <v>31</v>
      </c>
      <c r="BC171" s="92">
        <v>20</v>
      </c>
      <c r="BD171" s="92">
        <v>16</v>
      </c>
      <c r="BE171" s="92">
        <v>9</v>
      </c>
      <c r="BF171" s="92">
        <v>32</v>
      </c>
      <c r="BG171" s="92">
        <v>17</v>
      </c>
      <c r="BH171" s="92">
        <v>33</v>
      </c>
      <c r="BI171" s="92">
        <v>24</v>
      </c>
      <c r="BJ171" s="92">
        <v>31</v>
      </c>
      <c r="BK171" s="92">
        <v>26</v>
      </c>
      <c r="BL171" s="92">
        <v>29</v>
      </c>
      <c r="BM171" s="92">
        <v>19</v>
      </c>
      <c r="BN171" s="92">
        <v>28</v>
      </c>
      <c r="BO171" s="92">
        <v>21</v>
      </c>
      <c r="BP171" s="92">
        <v>37</v>
      </c>
      <c r="BQ171" s="92">
        <v>31</v>
      </c>
      <c r="BR171" s="92">
        <v>56</v>
      </c>
      <c r="BS171" s="92">
        <v>34</v>
      </c>
      <c r="BT171" s="92">
        <v>20</v>
      </c>
      <c r="BU171" s="92">
        <v>24</v>
      </c>
      <c r="BV171" s="92">
        <v>33</v>
      </c>
      <c r="BW171" s="92">
        <v>20</v>
      </c>
      <c r="BX171" s="92">
        <v>28</v>
      </c>
      <c r="BY171" s="92">
        <v>22</v>
      </c>
      <c r="BZ171" s="92">
        <v>22</v>
      </c>
      <c r="CA171" s="92">
        <v>7</v>
      </c>
      <c r="CB171" s="92">
        <v>12</v>
      </c>
      <c r="CC171" s="92">
        <v>24</v>
      </c>
      <c r="CD171" s="92">
        <v>20</v>
      </c>
      <c r="CE171" s="92">
        <v>7</v>
      </c>
      <c r="CF171" s="92">
        <v>30</v>
      </c>
      <c r="CG171" s="92">
        <v>20</v>
      </c>
      <c r="CH171" s="92">
        <v>43</v>
      </c>
      <c r="CI171" s="92">
        <v>17</v>
      </c>
      <c r="CJ171" s="92">
        <v>25</v>
      </c>
      <c r="CK171" s="92">
        <v>9</v>
      </c>
      <c r="CL171" s="92">
        <v>21</v>
      </c>
      <c r="CM171" s="92">
        <v>26</v>
      </c>
      <c r="CN171" s="92">
        <v>3.7199999999999998</v>
      </c>
    </row>
    <row r="172" spans="1:92" x14ac:dyDescent="0.2">
      <c r="A172" s="92" t="s">
        <v>15</v>
      </c>
      <c r="B172" s="92" t="s">
        <v>17</v>
      </c>
      <c r="C172" s="92">
        <v>254</v>
      </c>
      <c r="D172" s="92">
        <v>8</v>
      </c>
      <c r="E172" s="92">
        <v>0</v>
      </c>
      <c r="F172" s="92">
        <v>0</v>
      </c>
      <c r="G172" s="92">
        <v>25</v>
      </c>
      <c r="H172" s="92">
        <v>7.2</v>
      </c>
      <c r="I172" s="92">
        <v>6</v>
      </c>
      <c r="J172" s="92">
        <v>1467</v>
      </c>
      <c r="K172" s="92">
        <v>61.68</v>
      </c>
      <c r="L172" s="92">
        <v>99</v>
      </c>
      <c r="M172" s="92">
        <v>93</v>
      </c>
      <c r="N172" s="92">
        <v>107</v>
      </c>
      <c r="O172" s="92">
        <v>72</v>
      </c>
      <c r="P172" s="92">
        <v>79</v>
      </c>
      <c r="Q172" s="92">
        <v>66</v>
      </c>
      <c r="R172" s="92">
        <v>90</v>
      </c>
      <c r="S172" s="92">
        <v>74</v>
      </c>
      <c r="T172" s="92">
        <v>114</v>
      </c>
      <c r="U172" s="92">
        <v>97</v>
      </c>
      <c r="V172" s="92">
        <v>158</v>
      </c>
      <c r="W172" s="92">
        <v>98</v>
      </c>
      <c r="X172" s="92">
        <v>79</v>
      </c>
      <c r="Y172" s="92">
        <v>53</v>
      </c>
      <c r="Z172" s="92">
        <v>111</v>
      </c>
      <c r="AA172" s="92">
        <v>62</v>
      </c>
      <c r="AB172" s="92">
        <v>18</v>
      </c>
      <c r="AC172" s="92">
        <v>26</v>
      </c>
      <c r="AD172" s="92">
        <v>31</v>
      </c>
      <c r="AE172" s="92">
        <v>24</v>
      </c>
      <c r="AF172" s="92">
        <v>24</v>
      </c>
      <c r="AG172" s="92">
        <v>23</v>
      </c>
      <c r="AH172" s="92">
        <v>25</v>
      </c>
      <c r="AI172" s="92">
        <v>21</v>
      </c>
      <c r="AJ172" s="92">
        <v>25</v>
      </c>
      <c r="AK172" s="92">
        <v>27</v>
      </c>
      <c r="AL172" s="92">
        <v>28</v>
      </c>
      <c r="AM172" s="92">
        <v>27</v>
      </c>
      <c r="AN172" s="92">
        <v>18</v>
      </c>
      <c r="AO172" s="92">
        <v>11</v>
      </c>
      <c r="AP172" s="92">
        <v>25</v>
      </c>
      <c r="AQ172" s="92">
        <v>18</v>
      </c>
      <c r="AR172" s="92">
        <v>20</v>
      </c>
      <c r="AS172" s="92">
        <v>21</v>
      </c>
      <c r="AT172" s="92">
        <v>23</v>
      </c>
      <c r="AU172" s="92">
        <v>15</v>
      </c>
      <c r="AV172" s="92">
        <v>14</v>
      </c>
      <c r="AW172" s="92">
        <v>10</v>
      </c>
      <c r="AX172" s="92">
        <v>17</v>
      </c>
      <c r="AY172" s="92">
        <v>25</v>
      </c>
      <c r="AZ172" s="92">
        <v>21</v>
      </c>
      <c r="BA172" s="92">
        <v>18</v>
      </c>
      <c r="BB172" s="92">
        <v>31</v>
      </c>
      <c r="BC172" s="92">
        <v>20</v>
      </c>
      <c r="BD172" s="92">
        <v>16</v>
      </c>
      <c r="BE172" s="92">
        <v>9</v>
      </c>
      <c r="BF172" s="92">
        <v>32</v>
      </c>
      <c r="BG172" s="92">
        <v>17</v>
      </c>
      <c r="BH172" s="92">
        <v>33</v>
      </c>
      <c r="BI172" s="92">
        <v>24</v>
      </c>
      <c r="BJ172" s="92">
        <v>31</v>
      </c>
      <c r="BK172" s="92">
        <v>26</v>
      </c>
      <c r="BL172" s="92">
        <v>29</v>
      </c>
      <c r="BM172" s="92">
        <v>19</v>
      </c>
      <c r="BN172" s="92">
        <v>28</v>
      </c>
      <c r="BO172" s="92">
        <v>21</v>
      </c>
      <c r="BP172" s="92">
        <v>37</v>
      </c>
      <c r="BQ172" s="92">
        <v>31</v>
      </c>
      <c r="BR172" s="92">
        <v>56</v>
      </c>
      <c r="BS172" s="92">
        <v>34</v>
      </c>
      <c r="BT172" s="92">
        <v>20</v>
      </c>
      <c r="BU172" s="92">
        <v>24</v>
      </c>
      <c r="BV172" s="92">
        <v>33</v>
      </c>
      <c r="BW172" s="92">
        <v>20</v>
      </c>
      <c r="BX172" s="92">
        <v>28</v>
      </c>
      <c r="BY172" s="92">
        <v>22</v>
      </c>
      <c r="BZ172" s="92">
        <v>22</v>
      </c>
      <c r="CA172" s="92">
        <v>7</v>
      </c>
      <c r="CB172" s="92">
        <v>12</v>
      </c>
      <c r="CC172" s="92">
        <v>24</v>
      </c>
      <c r="CD172" s="92">
        <v>20</v>
      </c>
      <c r="CE172" s="92">
        <v>7</v>
      </c>
      <c r="CF172" s="92">
        <v>30</v>
      </c>
      <c r="CG172" s="92">
        <v>20</v>
      </c>
      <c r="CH172" s="92">
        <v>43</v>
      </c>
      <c r="CI172" s="92">
        <v>17</v>
      </c>
      <c r="CJ172" s="92">
        <v>25</v>
      </c>
      <c r="CK172" s="92">
        <v>9</v>
      </c>
      <c r="CL172" s="92">
        <v>21</v>
      </c>
      <c r="CM172" s="92">
        <v>26</v>
      </c>
      <c r="CN172" s="92">
        <v>4.96</v>
      </c>
    </row>
    <row r="173" spans="1:92" x14ac:dyDescent="0.2">
      <c r="A173" s="92" t="s">
        <v>28</v>
      </c>
      <c r="B173" s="92" t="s">
        <v>51</v>
      </c>
      <c r="C173" s="92">
        <v>254</v>
      </c>
      <c r="D173" s="92">
        <v>2</v>
      </c>
      <c r="E173" s="92">
        <v>0</v>
      </c>
      <c r="F173" s="92">
        <v>0</v>
      </c>
      <c r="G173" s="92">
        <v>25</v>
      </c>
      <c r="H173" s="92">
        <v>7.2</v>
      </c>
      <c r="I173" s="92">
        <v>6</v>
      </c>
      <c r="J173" s="92">
        <v>1467</v>
      </c>
      <c r="K173" s="92">
        <v>49.390000000000008</v>
      </c>
      <c r="L173" s="92">
        <v>105</v>
      </c>
      <c r="M173" s="92">
        <v>89</v>
      </c>
      <c r="N173" s="92">
        <v>107</v>
      </c>
      <c r="O173" s="92">
        <v>63</v>
      </c>
      <c r="P173" s="92">
        <v>81</v>
      </c>
      <c r="Q173" s="92">
        <v>80</v>
      </c>
      <c r="R173" s="92">
        <v>98</v>
      </c>
      <c r="S173" s="92">
        <v>77</v>
      </c>
      <c r="T173" s="92">
        <v>115</v>
      </c>
      <c r="U173" s="92">
        <v>107</v>
      </c>
      <c r="V173" s="92">
        <v>149</v>
      </c>
      <c r="W173" s="92">
        <v>94</v>
      </c>
      <c r="X173" s="92">
        <v>62</v>
      </c>
      <c r="Y173" s="92">
        <v>60</v>
      </c>
      <c r="Z173" s="92">
        <v>109</v>
      </c>
      <c r="AA173" s="92">
        <v>58</v>
      </c>
      <c r="AB173" s="92">
        <v>21</v>
      </c>
      <c r="AC173" s="92">
        <v>26</v>
      </c>
      <c r="AD173" s="92">
        <v>35</v>
      </c>
      <c r="AE173" s="92">
        <v>22</v>
      </c>
      <c r="AF173" s="92">
        <v>17</v>
      </c>
      <c r="AG173" s="92">
        <v>23</v>
      </c>
      <c r="AH173" s="92">
        <v>28</v>
      </c>
      <c r="AI173" s="92">
        <v>21</v>
      </c>
      <c r="AJ173" s="92">
        <v>27</v>
      </c>
      <c r="AK173" s="92">
        <v>28</v>
      </c>
      <c r="AL173" s="92">
        <v>28</v>
      </c>
      <c r="AM173" s="92">
        <v>23</v>
      </c>
      <c r="AN173" s="92">
        <v>13</v>
      </c>
      <c r="AO173" s="92">
        <v>12</v>
      </c>
      <c r="AP173" s="92">
        <v>27</v>
      </c>
      <c r="AQ173" s="92">
        <v>11</v>
      </c>
      <c r="AR173" s="92">
        <v>22</v>
      </c>
      <c r="AS173" s="92">
        <v>19</v>
      </c>
      <c r="AT173" s="92">
        <v>24</v>
      </c>
      <c r="AU173" s="92">
        <v>16</v>
      </c>
      <c r="AV173" s="92">
        <v>18</v>
      </c>
      <c r="AW173" s="92">
        <v>16</v>
      </c>
      <c r="AX173" s="92">
        <v>21</v>
      </c>
      <c r="AY173" s="92">
        <v>25</v>
      </c>
      <c r="AZ173" s="92">
        <v>17</v>
      </c>
      <c r="BA173" s="92">
        <v>23</v>
      </c>
      <c r="BB173" s="92">
        <v>36</v>
      </c>
      <c r="BC173" s="92">
        <v>22</v>
      </c>
      <c r="BD173" s="92">
        <v>11</v>
      </c>
      <c r="BE173" s="92">
        <v>15</v>
      </c>
      <c r="BF173" s="92">
        <v>28</v>
      </c>
      <c r="BG173" s="92">
        <v>21</v>
      </c>
      <c r="BH173" s="92">
        <v>37</v>
      </c>
      <c r="BI173" s="92">
        <v>24</v>
      </c>
      <c r="BJ173" s="92">
        <v>33</v>
      </c>
      <c r="BK173" s="92">
        <v>21</v>
      </c>
      <c r="BL173" s="92">
        <v>29</v>
      </c>
      <c r="BM173" s="92">
        <v>26</v>
      </c>
      <c r="BN173" s="92">
        <v>29</v>
      </c>
      <c r="BO173" s="92">
        <v>23</v>
      </c>
      <c r="BP173" s="92">
        <v>42</v>
      </c>
      <c r="BQ173" s="92">
        <v>29</v>
      </c>
      <c r="BR173" s="92">
        <v>48</v>
      </c>
      <c r="BS173" s="92">
        <v>30</v>
      </c>
      <c r="BT173" s="92">
        <v>22</v>
      </c>
      <c r="BU173" s="92">
        <v>22</v>
      </c>
      <c r="BV173" s="92">
        <v>32</v>
      </c>
      <c r="BW173" s="92">
        <v>17</v>
      </c>
      <c r="BX173" s="92">
        <v>25</v>
      </c>
      <c r="BY173" s="92">
        <v>20</v>
      </c>
      <c r="BZ173" s="92">
        <v>14</v>
      </c>
      <c r="CA173" s="92">
        <v>3</v>
      </c>
      <c r="CB173" s="92">
        <v>17</v>
      </c>
      <c r="CC173" s="92">
        <v>22</v>
      </c>
      <c r="CD173" s="92">
        <v>20</v>
      </c>
      <c r="CE173" s="92">
        <v>8</v>
      </c>
      <c r="CF173" s="92">
        <v>29</v>
      </c>
      <c r="CG173" s="92">
        <v>26</v>
      </c>
      <c r="CH173" s="92">
        <v>36</v>
      </c>
      <c r="CI173" s="92">
        <v>18</v>
      </c>
      <c r="CJ173" s="92">
        <v>16</v>
      </c>
      <c r="CK173" s="92">
        <v>11</v>
      </c>
      <c r="CL173" s="92">
        <v>22</v>
      </c>
      <c r="CM173" s="92">
        <v>26</v>
      </c>
      <c r="CN173" s="92">
        <v>0.88</v>
      </c>
    </row>
    <row r="174" spans="1:92" x14ac:dyDescent="0.2">
      <c r="A174" s="92" t="s">
        <v>28</v>
      </c>
      <c r="B174" s="92" t="s">
        <v>51</v>
      </c>
      <c r="C174" s="92">
        <v>254</v>
      </c>
      <c r="D174" s="92">
        <v>4</v>
      </c>
      <c r="E174" s="92">
        <v>0</v>
      </c>
      <c r="F174" s="92">
        <v>0</v>
      </c>
      <c r="G174" s="92">
        <v>25</v>
      </c>
      <c r="H174" s="92">
        <v>7.2</v>
      </c>
      <c r="I174" s="92">
        <v>6</v>
      </c>
      <c r="J174" s="92">
        <v>1467</v>
      </c>
      <c r="K174" s="92">
        <v>49.390000000000008</v>
      </c>
      <c r="L174" s="92">
        <v>105</v>
      </c>
      <c r="M174" s="92">
        <v>89</v>
      </c>
      <c r="N174" s="92">
        <v>107</v>
      </c>
      <c r="O174" s="92">
        <v>63</v>
      </c>
      <c r="P174" s="92">
        <v>81</v>
      </c>
      <c r="Q174" s="92">
        <v>80</v>
      </c>
      <c r="R174" s="92">
        <v>98</v>
      </c>
      <c r="S174" s="92">
        <v>77</v>
      </c>
      <c r="T174" s="92">
        <v>115</v>
      </c>
      <c r="U174" s="92">
        <v>107</v>
      </c>
      <c r="V174" s="92">
        <v>149</v>
      </c>
      <c r="W174" s="92">
        <v>94</v>
      </c>
      <c r="X174" s="92">
        <v>62</v>
      </c>
      <c r="Y174" s="92">
        <v>60</v>
      </c>
      <c r="Z174" s="92">
        <v>109</v>
      </c>
      <c r="AA174" s="92">
        <v>58</v>
      </c>
      <c r="AB174" s="92">
        <v>21</v>
      </c>
      <c r="AC174" s="92">
        <v>26</v>
      </c>
      <c r="AD174" s="92">
        <v>35</v>
      </c>
      <c r="AE174" s="92">
        <v>22</v>
      </c>
      <c r="AF174" s="92">
        <v>17</v>
      </c>
      <c r="AG174" s="92">
        <v>23</v>
      </c>
      <c r="AH174" s="92">
        <v>28</v>
      </c>
      <c r="AI174" s="92">
        <v>21</v>
      </c>
      <c r="AJ174" s="92">
        <v>27</v>
      </c>
      <c r="AK174" s="92">
        <v>28</v>
      </c>
      <c r="AL174" s="92">
        <v>28</v>
      </c>
      <c r="AM174" s="92">
        <v>23</v>
      </c>
      <c r="AN174" s="92">
        <v>13</v>
      </c>
      <c r="AO174" s="92">
        <v>12</v>
      </c>
      <c r="AP174" s="92">
        <v>27</v>
      </c>
      <c r="AQ174" s="92">
        <v>11</v>
      </c>
      <c r="AR174" s="92">
        <v>22</v>
      </c>
      <c r="AS174" s="92">
        <v>19</v>
      </c>
      <c r="AT174" s="92">
        <v>24</v>
      </c>
      <c r="AU174" s="92">
        <v>16</v>
      </c>
      <c r="AV174" s="92">
        <v>18</v>
      </c>
      <c r="AW174" s="92">
        <v>16</v>
      </c>
      <c r="AX174" s="92">
        <v>21</v>
      </c>
      <c r="AY174" s="92">
        <v>25</v>
      </c>
      <c r="AZ174" s="92">
        <v>17</v>
      </c>
      <c r="BA174" s="92">
        <v>23</v>
      </c>
      <c r="BB174" s="92">
        <v>36</v>
      </c>
      <c r="BC174" s="92">
        <v>22</v>
      </c>
      <c r="BD174" s="92">
        <v>11</v>
      </c>
      <c r="BE174" s="92">
        <v>15</v>
      </c>
      <c r="BF174" s="92">
        <v>28</v>
      </c>
      <c r="BG174" s="92">
        <v>21</v>
      </c>
      <c r="BH174" s="92">
        <v>37</v>
      </c>
      <c r="BI174" s="92">
        <v>24</v>
      </c>
      <c r="BJ174" s="92">
        <v>33</v>
      </c>
      <c r="BK174" s="92">
        <v>21</v>
      </c>
      <c r="BL174" s="92">
        <v>29</v>
      </c>
      <c r="BM174" s="92">
        <v>26</v>
      </c>
      <c r="BN174" s="92">
        <v>29</v>
      </c>
      <c r="BO174" s="92">
        <v>23</v>
      </c>
      <c r="BP174" s="92">
        <v>42</v>
      </c>
      <c r="BQ174" s="92">
        <v>29</v>
      </c>
      <c r="BR174" s="92">
        <v>48</v>
      </c>
      <c r="BS174" s="92">
        <v>30</v>
      </c>
      <c r="BT174" s="92">
        <v>22</v>
      </c>
      <c r="BU174" s="92">
        <v>22</v>
      </c>
      <c r="BV174" s="92">
        <v>32</v>
      </c>
      <c r="BW174" s="92">
        <v>17</v>
      </c>
      <c r="BX174" s="92">
        <v>25</v>
      </c>
      <c r="BY174" s="92">
        <v>20</v>
      </c>
      <c r="BZ174" s="92">
        <v>14</v>
      </c>
      <c r="CA174" s="92">
        <v>3</v>
      </c>
      <c r="CB174" s="92">
        <v>17</v>
      </c>
      <c r="CC174" s="92">
        <v>22</v>
      </c>
      <c r="CD174" s="92">
        <v>20</v>
      </c>
      <c r="CE174" s="92">
        <v>8</v>
      </c>
      <c r="CF174" s="92">
        <v>29</v>
      </c>
      <c r="CG174" s="92">
        <v>26</v>
      </c>
      <c r="CH174" s="92">
        <v>36</v>
      </c>
      <c r="CI174" s="92">
        <v>18</v>
      </c>
      <c r="CJ174" s="92">
        <v>16</v>
      </c>
      <c r="CK174" s="92">
        <v>11</v>
      </c>
      <c r="CL174" s="92">
        <v>22</v>
      </c>
      <c r="CM174" s="92">
        <v>26</v>
      </c>
      <c r="CN174" s="92">
        <v>1.76</v>
      </c>
    </row>
    <row r="175" spans="1:92" x14ac:dyDescent="0.2">
      <c r="A175" s="92" t="s">
        <v>28</v>
      </c>
      <c r="B175" s="92" t="s">
        <v>51</v>
      </c>
      <c r="C175" s="92">
        <v>254</v>
      </c>
      <c r="D175" s="92">
        <v>6</v>
      </c>
      <c r="E175" s="92">
        <v>0</v>
      </c>
      <c r="F175" s="92">
        <v>0</v>
      </c>
      <c r="G175" s="92">
        <v>25</v>
      </c>
      <c r="H175" s="92">
        <v>7.2</v>
      </c>
      <c r="I175" s="92">
        <v>6</v>
      </c>
      <c r="J175" s="92">
        <v>1467</v>
      </c>
      <c r="K175" s="92">
        <v>49.390000000000008</v>
      </c>
      <c r="L175" s="92">
        <v>105</v>
      </c>
      <c r="M175" s="92">
        <v>89</v>
      </c>
      <c r="N175" s="92">
        <v>107</v>
      </c>
      <c r="O175" s="92">
        <v>63</v>
      </c>
      <c r="P175" s="92">
        <v>81</v>
      </c>
      <c r="Q175" s="92">
        <v>80</v>
      </c>
      <c r="R175" s="92">
        <v>98</v>
      </c>
      <c r="S175" s="92">
        <v>77</v>
      </c>
      <c r="T175" s="92">
        <v>115</v>
      </c>
      <c r="U175" s="92">
        <v>107</v>
      </c>
      <c r="V175" s="92">
        <v>149</v>
      </c>
      <c r="W175" s="92">
        <v>94</v>
      </c>
      <c r="X175" s="92">
        <v>62</v>
      </c>
      <c r="Y175" s="92">
        <v>60</v>
      </c>
      <c r="Z175" s="92">
        <v>109</v>
      </c>
      <c r="AA175" s="92">
        <v>58</v>
      </c>
      <c r="AB175" s="92">
        <v>21</v>
      </c>
      <c r="AC175" s="92">
        <v>26</v>
      </c>
      <c r="AD175" s="92">
        <v>35</v>
      </c>
      <c r="AE175" s="92">
        <v>22</v>
      </c>
      <c r="AF175" s="92">
        <v>17</v>
      </c>
      <c r="AG175" s="92">
        <v>23</v>
      </c>
      <c r="AH175" s="92">
        <v>28</v>
      </c>
      <c r="AI175" s="92">
        <v>21</v>
      </c>
      <c r="AJ175" s="92">
        <v>27</v>
      </c>
      <c r="AK175" s="92">
        <v>28</v>
      </c>
      <c r="AL175" s="92">
        <v>28</v>
      </c>
      <c r="AM175" s="92">
        <v>23</v>
      </c>
      <c r="AN175" s="92">
        <v>13</v>
      </c>
      <c r="AO175" s="92">
        <v>12</v>
      </c>
      <c r="AP175" s="92">
        <v>27</v>
      </c>
      <c r="AQ175" s="92">
        <v>11</v>
      </c>
      <c r="AR175" s="92">
        <v>22</v>
      </c>
      <c r="AS175" s="92">
        <v>19</v>
      </c>
      <c r="AT175" s="92">
        <v>24</v>
      </c>
      <c r="AU175" s="92">
        <v>16</v>
      </c>
      <c r="AV175" s="92">
        <v>18</v>
      </c>
      <c r="AW175" s="92">
        <v>16</v>
      </c>
      <c r="AX175" s="92">
        <v>21</v>
      </c>
      <c r="AY175" s="92">
        <v>25</v>
      </c>
      <c r="AZ175" s="92">
        <v>17</v>
      </c>
      <c r="BA175" s="92">
        <v>23</v>
      </c>
      <c r="BB175" s="92">
        <v>36</v>
      </c>
      <c r="BC175" s="92">
        <v>22</v>
      </c>
      <c r="BD175" s="92">
        <v>11</v>
      </c>
      <c r="BE175" s="92">
        <v>15</v>
      </c>
      <c r="BF175" s="92">
        <v>28</v>
      </c>
      <c r="BG175" s="92">
        <v>21</v>
      </c>
      <c r="BH175" s="92">
        <v>37</v>
      </c>
      <c r="BI175" s="92">
        <v>24</v>
      </c>
      <c r="BJ175" s="92">
        <v>33</v>
      </c>
      <c r="BK175" s="92">
        <v>21</v>
      </c>
      <c r="BL175" s="92">
        <v>29</v>
      </c>
      <c r="BM175" s="92">
        <v>26</v>
      </c>
      <c r="BN175" s="92">
        <v>29</v>
      </c>
      <c r="BO175" s="92">
        <v>23</v>
      </c>
      <c r="BP175" s="92">
        <v>42</v>
      </c>
      <c r="BQ175" s="92">
        <v>29</v>
      </c>
      <c r="BR175" s="92">
        <v>48</v>
      </c>
      <c r="BS175" s="92">
        <v>30</v>
      </c>
      <c r="BT175" s="92">
        <v>22</v>
      </c>
      <c r="BU175" s="92">
        <v>22</v>
      </c>
      <c r="BV175" s="92">
        <v>32</v>
      </c>
      <c r="BW175" s="92">
        <v>17</v>
      </c>
      <c r="BX175" s="92">
        <v>25</v>
      </c>
      <c r="BY175" s="92">
        <v>20</v>
      </c>
      <c r="BZ175" s="92">
        <v>14</v>
      </c>
      <c r="CA175" s="92">
        <v>3</v>
      </c>
      <c r="CB175" s="92">
        <v>17</v>
      </c>
      <c r="CC175" s="92">
        <v>22</v>
      </c>
      <c r="CD175" s="92">
        <v>20</v>
      </c>
      <c r="CE175" s="92">
        <v>8</v>
      </c>
      <c r="CF175" s="92">
        <v>29</v>
      </c>
      <c r="CG175" s="92">
        <v>26</v>
      </c>
      <c r="CH175" s="92">
        <v>36</v>
      </c>
      <c r="CI175" s="92">
        <v>18</v>
      </c>
      <c r="CJ175" s="92">
        <v>16</v>
      </c>
      <c r="CK175" s="92">
        <v>11</v>
      </c>
      <c r="CL175" s="92">
        <v>22</v>
      </c>
      <c r="CM175" s="92">
        <v>26</v>
      </c>
      <c r="CN175" s="92">
        <v>2.64</v>
      </c>
    </row>
    <row r="176" spans="1:92" x14ac:dyDescent="0.2">
      <c r="A176" s="92" t="s">
        <v>28</v>
      </c>
      <c r="B176" s="92" t="s">
        <v>51</v>
      </c>
      <c r="C176" s="92">
        <v>254</v>
      </c>
      <c r="D176" s="92">
        <v>8</v>
      </c>
      <c r="E176" s="92">
        <v>0</v>
      </c>
      <c r="F176" s="92">
        <v>0</v>
      </c>
      <c r="G176" s="92">
        <v>25</v>
      </c>
      <c r="H176" s="92">
        <v>7.2</v>
      </c>
      <c r="I176" s="92">
        <v>6</v>
      </c>
      <c r="J176" s="92">
        <v>1467</v>
      </c>
      <c r="K176" s="92">
        <v>49.390000000000008</v>
      </c>
      <c r="L176" s="92">
        <v>105</v>
      </c>
      <c r="M176" s="92">
        <v>89</v>
      </c>
      <c r="N176" s="92">
        <v>107</v>
      </c>
      <c r="O176" s="92">
        <v>63</v>
      </c>
      <c r="P176" s="92">
        <v>81</v>
      </c>
      <c r="Q176" s="92">
        <v>80</v>
      </c>
      <c r="R176" s="92">
        <v>98</v>
      </c>
      <c r="S176" s="92">
        <v>77</v>
      </c>
      <c r="T176" s="92">
        <v>115</v>
      </c>
      <c r="U176" s="92">
        <v>107</v>
      </c>
      <c r="V176" s="92">
        <v>149</v>
      </c>
      <c r="W176" s="92">
        <v>94</v>
      </c>
      <c r="X176" s="92">
        <v>62</v>
      </c>
      <c r="Y176" s="92">
        <v>60</v>
      </c>
      <c r="Z176" s="92">
        <v>109</v>
      </c>
      <c r="AA176" s="92">
        <v>58</v>
      </c>
      <c r="AB176" s="92">
        <v>21</v>
      </c>
      <c r="AC176" s="92">
        <v>26</v>
      </c>
      <c r="AD176" s="92">
        <v>35</v>
      </c>
      <c r="AE176" s="92">
        <v>22</v>
      </c>
      <c r="AF176" s="92">
        <v>17</v>
      </c>
      <c r="AG176" s="92">
        <v>23</v>
      </c>
      <c r="AH176" s="92">
        <v>28</v>
      </c>
      <c r="AI176" s="92">
        <v>21</v>
      </c>
      <c r="AJ176" s="92">
        <v>27</v>
      </c>
      <c r="AK176" s="92">
        <v>28</v>
      </c>
      <c r="AL176" s="92">
        <v>28</v>
      </c>
      <c r="AM176" s="92">
        <v>23</v>
      </c>
      <c r="AN176" s="92">
        <v>13</v>
      </c>
      <c r="AO176" s="92">
        <v>12</v>
      </c>
      <c r="AP176" s="92">
        <v>27</v>
      </c>
      <c r="AQ176" s="92">
        <v>11</v>
      </c>
      <c r="AR176" s="92">
        <v>22</v>
      </c>
      <c r="AS176" s="92">
        <v>19</v>
      </c>
      <c r="AT176" s="92">
        <v>24</v>
      </c>
      <c r="AU176" s="92">
        <v>16</v>
      </c>
      <c r="AV176" s="92">
        <v>18</v>
      </c>
      <c r="AW176" s="92">
        <v>16</v>
      </c>
      <c r="AX176" s="92">
        <v>21</v>
      </c>
      <c r="AY176" s="92">
        <v>25</v>
      </c>
      <c r="AZ176" s="92">
        <v>17</v>
      </c>
      <c r="BA176" s="92">
        <v>23</v>
      </c>
      <c r="BB176" s="92">
        <v>36</v>
      </c>
      <c r="BC176" s="92">
        <v>22</v>
      </c>
      <c r="BD176" s="92">
        <v>11</v>
      </c>
      <c r="BE176" s="92">
        <v>15</v>
      </c>
      <c r="BF176" s="92">
        <v>28</v>
      </c>
      <c r="BG176" s="92">
        <v>21</v>
      </c>
      <c r="BH176" s="92">
        <v>37</v>
      </c>
      <c r="BI176" s="92">
        <v>24</v>
      </c>
      <c r="BJ176" s="92">
        <v>33</v>
      </c>
      <c r="BK176" s="92">
        <v>21</v>
      </c>
      <c r="BL176" s="92">
        <v>29</v>
      </c>
      <c r="BM176" s="92">
        <v>26</v>
      </c>
      <c r="BN176" s="92">
        <v>29</v>
      </c>
      <c r="BO176" s="92">
        <v>23</v>
      </c>
      <c r="BP176" s="92">
        <v>42</v>
      </c>
      <c r="BQ176" s="92">
        <v>29</v>
      </c>
      <c r="BR176" s="92">
        <v>48</v>
      </c>
      <c r="BS176" s="92">
        <v>30</v>
      </c>
      <c r="BT176" s="92">
        <v>22</v>
      </c>
      <c r="BU176" s="92">
        <v>22</v>
      </c>
      <c r="BV176" s="92">
        <v>32</v>
      </c>
      <c r="BW176" s="92">
        <v>17</v>
      </c>
      <c r="BX176" s="92">
        <v>25</v>
      </c>
      <c r="BY176" s="92">
        <v>20</v>
      </c>
      <c r="BZ176" s="92">
        <v>14</v>
      </c>
      <c r="CA176" s="92">
        <v>3</v>
      </c>
      <c r="CB176" s="92">
        <v>17</v>
      </c>
      <c r="CC176" s="92">
        <v>22</v>
      </c>
      <c r="CD176" s="92">
        <v>20</v>
      </c>
      <c r="CE176" s="92">
        <v>8</v>
      </c>
      <c r="CF176" s="92">
        <v>29</v>
      </c>
      <c r="CG176" s="92">
        <v>26</v>
      </c>
      <c r="CH176" s="92">
        <v>36</v>
      </c>
      <c r="CI176" s="92">
        <v>18</v>
      </c>
      <c r="CJ176" s="92">
        <v>16</v>
      </c>
      <c r="CK176" s="92">
        <v>11</v>
      </c>
      <c r="CL176" s="92">
        <v>22</v>
      </c>
      <c r="CM176" s="92">
        <v>26</v>
      </c>
      <c r="CN176" s="92">
        <v>3.52</v>
      </c>
    </row>
    <row r="177" spans="1:92" x14ac:dyDescent="0.2">
      <c r="A177" s="92" t="s">
        <v>15</v>
      </c>
      <c r="B177" s="92" t="s">
        <v>17</v>
      </c>
      <c r="C177" s="92">
        <v>254</v>
      </c>
      <c r="D177" s="92">
        <v>1.7000000000000002</v>
      </c>
      <c r="E177" s="92">
        <v>0</v>
      </c>
      <c r="F177" s="92">
        <v>0</v>
      </c>
      <c r="G177" s="92">
        <v>25</v>
      </c>
      <c r="H177" s="92">
        <v>7.2</v>
      </c>
      <c r="I177" s="92">
        <v>5.6989700043360187</v>
      </c>
      <c r="J177" s="92">
        <v>1467</v>
      </c>
      <c r="K177" s="92">
        <v>61.68</v>
      </c>
      <c r="L177" s="92">
        <v>99</v>
      </c>
      <c r="M177" s="92">
        <v>93</v>
      </c>
      <c r="N177" s="92">
        <v>107</v>
      </c>
      <c r="O177" s="92">
        <v>72</v>
      </c>
      <c r="P177" s="92">
        <v>79</v>
      </c>
      <c r="Q177" s="92">
        <v>66</v>
      </c>
      <c r="R177" s="92">
        <v>90</v>
      </c>
      <c r="S177" s="92">
        <v>74</v>
      </c>
      <c r="T177" s="92">
        <v>114</v>
      </c>
      <c r="U177" s="92">
        <v>97</v>
      </c>
      <c r="V177" s="92">
        <v>158</v>
      </c>
      <c r="W177" s="92">
        <v>98</v>
      </c>
      <c r="X177" s="92">
        <v>79</v>
      </c>
      <c r="Y177" s="92">
        <v>53</v>
      </c>
      <c r="Z177" s="92">
        <v>111</v>
      </c>
      <c r="AA177" s="92">
        <v>62</v>
      </c>
      <c r="AB177" s="92">
        <v>18</v>
      </c>
      <c r="AC177" s="92">
        <v>26</v>
      </c>
      <c r="AD177" s="92">
        <v>31</v>
      </c>
      <c r="AE177" s="92">
        <v>24</v>
      </c>
      <c r="AF177" s="92">
        <v>24</v>
      </c>
      <c r="AG177" s="92">
        <v>23</v>
      </c>
      <c r="AH177" s="92">
        <v>25</v>
      </c>
      <c r="AI177" s="92">
        <v>21</v>
      </c>
      <c r="AJ177" s="92">
        <v>25</v>
      </c>
      <c r="AK177" s="92">
        <v>27</v>
      </c>
      <c r="AL177" s="92">
        <v>28</v>
      </c>
      <c r="AM177" s="92">
        <v>27</v>
      </c>
      <c r="AN177" s="92">
        <v>18</v>
      </c>
      <c r="AO177" s="92">
        <v>11</v>
      </c>
      <c r="AP177" s="92">
        <v>25</v>
      </c>
      <c r="AQ177" s="92">
        <v>18</v>
      </c>
      <c r="AR177" s="92">
        <v>20</v>
      </c>
      <c r="AS177" s="92">
        <v>21</v>
      </c>
      <c r="AT177" s="92">
        <v>23</v>
      </c>
      <c r="AU177" s="92">
        <v>15</v>
      </c>
      <c r="AV177" s="92">
        <v>14</v>
      </c>
      <c r="AW177" s="92">
        <v>10</v>
      </c>
      <c r="AX177" s="92">
        <v>17</v>
      </c>
      <c r="AY177" s="92">
        <v>25</v>
      </c>
      <c r="AZ177" s="92">
        <v>21</v>
      </c>
      <c r="BA177" s="92">
        <v>18</v>
      </c>
      <c r="BB177" s="92">
        <v>31</v>
      </c>
      <c r="BC177" s="92">
        <v>20</v>
      </c>
      <c r="BD177" s="92">
        <v>16</v>
      </c>
      <c r="BE177" s="92">
        <v>9</v>
      </c>
      <c r="BF177" s="92">
        <v>32</v>
      </c>
      <c r="BG177" s="92">
        <v>17</v>
      </c>
      <c r="BH177" s="92">
        <v>33</v>
      </c>
      <c r="BI177" s="92">
        <v>24</v>
      </c>
      <c r="BJ177" s="92">
        <v>31</v>
      </c>
      <c r="BK177" s="92">
        <v>26</v>
      </c>
      <c r="BL177" s="92">
        <v>29</v>
      </c>
      <c r="BM177" s="92">
        <v>19</v>
      </c>
      <c r="BN177" s="92">
        <v>28</v>
      </c>
      <c r="BO177" s="92">
        <v>21</v>
      </c>
      <c r="BP177" s="92">
        <v>37</v>
      </c>
      <c r="BQ177" s="92">
        <v>31</v>
      </c>
      <c r="BR177" s="92">
        <v>56</v>
      </c>
      <c r="BS177" s="92">
        <v>34</v>
      </c>
      <c r="BT177" s="92">
        <v>20</v>
      </c>
      <c r="BU177" s="92">
        <v>24</v>
      </c>
      <c r="BV177" s="92">
        <v>33</v>
      </c>
      <c r="BW177" s="92">
        <v>20</v>
      </c>
      <c r="BX177" s="92">
        <v>28</v>
      </c>
      <c r="BY177" s="92">
        <v>22</v>
      </c>
      <c r="BZ177" s="92">
        <v>22</v>
      </c>
      <c r="CA177" s="92">
        <v>7</v>
      </c>
      <c r="CB177" s="92">
        <v>12</v>
      </c>
      <c r="CC177" s="92">
        <v>24</v>
      </c>
      <c r="CD177" s="92">
        <v>20</v>
      </c>
      <c r="CE177" s="92">
        <v>7</v>
      </c>
      <c r="CF177" s="92">
        <v>30</v>
      </c>
      <c r="CG177" s="92">
        <v>20</v>
      </c>
      <c r="CH177" s="92">
        <v>43</v>
      </c>
      <c r="CI177" s="92">
        <v>17</v>
      </c>
      <c r="CJ177" s="92">
        <v>25</v>
      </c>
      <c r="CK177" s="92">
        <v>9</v>
      </c>
      <c r="CL177" s="92">
        <v>21</v>
      </c>
      <c r="CM177" s="92">
        <v>26</v>
      </c>
      <c r="CN177" s="92">
        <v>1</v>
      </c>
    </row>
    <row r="178" spans="1:92" x14ac:dyDescent="0.2">
      <c r="A178" s="92" t="s">
        <v>15</v>
      </c>
      <c r="B178" s="92" t="s">
        <v>17</v>
      </c>
      <c r="C178" s="92">
        <v>254</v>
      </c>
      <c r="D178" s="92">
        <v>3</v>
      </c>
      <c r="E178" s="92">
        <v>0</v>
      </c>
      <c r="F178" s="92">
        <v>0</v>
      </c>
      <c r="G178" s="92">
        <v>25</v>
      </c>
      <c r="H178" s="92">
        <v>7.2</v>
      </c>
      <c r="I178" s="92">
        <v>5.6989700043360187</v>
      </c>
      <c r="J178" s="92">
        <v>1467</v>
      </c>
      <c r="K178" s="92">
        <v>61.68</v>
      </c>
      <c r="L178" s="92">
        <v>99</v>
      </c>
      <c r="M178" s="92">
        <v>93</v>
      </c>
      <c r="N178" s="92">
        <v>107</v>
      </c>
      <c r="O178" s="92">
        <v>72</v>
      </c>
      <c r="P178" s="92">
        <v>79</v>
      </c>
      <c r="Q178" s="92">
        <v>66</v>
      </c>
      <c r="R178" s="92">
        <v>90</v>
      </c>
      <c r="S178" s="92">
        <v>74</v>
      </c>
      <c r="T178" s="92">
        <v>114</v>
      </c>
      <c r="U178" s="92">
        <v>97</v>
      </c>
      <c r="V178" s="92">
        <v>158</v>
      </c>
      <c r="W178" s="92">
        <v>98</v>
      </c>
      <c r="X178" s="92">
        <v>79</v>
      </c>
      <c r="Y178" s="92">
        <v>53</v>
      </c>
      <c r="Z178" s="92">
        <v>111</v>
      </c>
      <c r="AA178" s="92">
        <v>62</v>
      </c>
      <c r="AB178" s="92">
        <v>18</v>
      </c>
      <c r="AC178" s="92">
        <v>26</v>
      </c>
      <c r="AD178" s="92">
        <v>31</v>
      </c>
      <c r="AE178" s="92">
        <v>24</v>
      </c>
      <c r="AF178" s="92">
        <v>24</v>
      </c>
      <c r="AG178" s="92">
        <v>23</v>
      </c>
      <c r="AH178" s="92">
        <v>25</v>
      </c>
      <c r="AI178" s="92">
        <v>21</v>
      </c>
      <c r="AJ178" s="92">
        <v>25</v>
      </c>
      <c r="AK178" s="92">
        <v>27</v>
      </c>
      <c r="AL178" s="92">
        <v>28</v>
      </c>
      <c r="AM178" s="92">
        <v>27</v>
      </c>
      <c r="AN178" s="92">
        <v>18</v>
      </c>
      <c r="AO178" s="92">
        <v>11</v>
      </c>
      <c r="AP178" s="92">
        <v>25</v>
      </c>
      <c r="AQ178" s="92">
        <v>18</v>
      </c>
      <c r="AR178" s="92">
        <v>20</v>
      </c>
      <c r="AS178" s="92">
        <v>21</v>
      </c>
      <c r="AT178" s="92">
        <v>23</v>
      </c>
      <c r="AU178" s="92">
        <v>15</v>
      </c>
      <c r="AV178" s="92">
        <v>14</v>
      </c>
      <c r="AW178" s="92">
        <v>10</v>
      </c>
      <c r="AX178" s="92">
        <v>17</v>
      </c>
      <c r="AY178" s="92">
        <v>25</v>
      </c>
      <c r="AZ178" s="92">
        <v>21</v>
      </c>
      <c r="BA178" s="92">
        <v>18</v>
      </c>
      <c r="BB178" s="92">
        <v>31</v>
      </c>
      <c r="BC178" s="92">
        <v>20</v>
      </c>
      <c r="BD178" s="92">
        <v>16</v>
      </c>
      <c r="BE178" s="92">
        <v>9</v>
      </c>
      <c r="BF178" s="92">
        <v>32</v>
      </c>
      <c r="BG178" s="92">
        <v>17</v>
      </c>
      <c r="BH178" s="92">
        <v>33</v>
      </c>
      <c r="BI178" s="92">
        <v>24</v>
      </c>
      <c r="BJ178" s="92">
        <v>31</v>
      </c>
      <c r="BK178" s="92">
        <v>26</v>
      </c>
      <c r="BL178" s="92">
        <v>29</v>
      </c>
      <c r="BM178" s="92">
        <v>19</v>
      </c>
      <c r="BN178" s="92">
        <v>28</v>
      </c>
      <c r="BO178" s="92">
        <v>21</v>
      </c>
      <c r="BP178" s="92">
        <v>37</v>
      </c>
      <c r="BQ178" s="92">
        <v>31</v>
      </c>
      <c r="BR178" s="92">
        <v>56</v>
      </c>
      <c r="BS178" s="92">
        <v>34</v>
      </c>
      <c r="BT178" s="92">
        <v>20</v>
      </c>
      <c r="BU178" s="92">
        <v>24</v>
      </c>
      <c r="BV178" s="92">
        <v>33</v>
      </c>
      <c r="BW178" s="92">
        <v>20</v>
      </c>
      <c r="BX178" s="92">
        <v>28</v>
      </c>
      <c r="BY178" s="92">
        <v>22</v>
      </c>
      <c r="BZ178" s="92">
        <v>22</v>
      </c>
      <c r="CA178" s="92">
        <v>7</v>
      </c>
      <c r="CB178" s="92">
        <v>12</v>
      </c>
      <c r="CC178" s="92">
        <v>24</v>
      </c>
      <c r="CD178" s="92">
        <v>20</v>
      </c>
      <c r="CE178" s="92">
        <v>7</v>
      </c>
      <c r="CF178" s="92">
        <v>30</v>
      </c>
      <c r="CG178" s="92">
        <v>20</v>
      </c>
      <c r="CH178" s="92">
        <v>43</v>
      </c>
      <c r="CI178" s="92">
        <v>17</v>
      </c>
      <c r="CJ178" s="92">
        <v>25</v>
      </c>
      <c r="CK178" s="92">
        <v>9</v>
      </c>
      <c r="CL178" s="92">
        <v>21</v>
      </c>
      <c r="CM178" s="92">
        <v>26</v>
      </c>
      <c r="CN178" s="92">
        <v>2</v>
      </c>
    </row>
    <row r="179" spans="1:92" x14ac:dyDescent="0.2">
      <c r="A179" s="92" t="s">
        <v>15</v>
      </c>
      <c r="B179" s="92" t="s">
        <v>17</v>
      </c>
      <c r="C179" s="92">
        <v>254</v>
      </c>
      <c r="D179" s="92">
        <v>4.3</v>
      </c>
      <c r="E179" s="92">
        <v>0</v>
      </c>
      <c r="F179" s="92">
        <v>0</v>
      </c>
      <c r="G179" s="92">
        <v>25</v>
      </c>
      <c r="H179" s="92">
        <v>7.2</v>
      </c>
      <c r="I179" s="92">
        <v>5.6989700043360187</v>
      </c>
      <c r="J179" s="92">
        <v>1467</v>
      </c>
      <c r="K179" s="92">
        <v>61.68</v>
      </c>
      <c r="L179" s="92">
        <v>99</v>
      </c>
      <c r="M179" s="92">
        <v>93</v>
      </c>
      <c r="N179" s="92">
        <v>107</v>
      </c>
      <c r="O179" s="92">
        <v>72</v>
      </c>
      <c r="P179" s="92">
        <v>79</v>
      </c>
      <c r="Q179" s="92">
        <v>66</v>
      </c>
      <c r="R179" s="92">
        <v>90</v>
      </c>
      <c r="S179" s="92">
        <v>74</v>
      </c>
      <c r="T179" s="92">
        <v>114</v>
      </c>
      <c r="U179" s="92">
        <v>97</v>
      </c>
      <c r="V179" s="92">
        <v>158</v>
      </c>
      <c r="W179" s="92">
        <v>98</v>
      </c>
      <c r="X179" s="92">
        <v>79</v>
      </c>
      <c r="Y179" s="92">
        <v>53</v>
      </c>
      <c r="Z179" s="92">
        <v>111</v>
      </c>
      <c r="AA179" s="92">
        <v>62</v>
      </c>
      <c r="AB179" s="92">
        <v>18</v>
      </c>
      <c r="AC179" s="92">
        <v>26</v>
      </c>
      <c r="AD179" s="92">
        <v>31</v>
      </c>
      <c r="AE179" s="92">
        <v>24</v>
      </c>
      <c r="AF179" s="92">
        <v>24</v>
      </c>
      <c r="AG179" s="92">
        <v>23</v>
      </c>
      <c r="AH179" s="92">
        <v>25</v>
      </c>
      <c r="AI179" s="92">
        <v>21</v>
      </c>
      <c r="AJ179" s="92">
        <v>25</v>
      </c>
      <c r="AK179" s="92">
        <v>27</v>
      </c>
      <c r="AL179" s="92">
        <v>28</v>
      </c>
      <c r="AM179" s="92">
        <v>27</v>
      </c>
      <c r="AN179" s="92">
        <v>18</v>
      </c>
      <c r="AO179" s="92">
        <v>11</v>
      </c>
      <c r="AP179" s="92">
        <v>25</v>
      </c>
      <c r="AQ179" s="92">
        <v>18</v>
      </c>
      <c r="AR179" s="92">
        <v>20</v>
      </c>
      <c r="AS179" s="92">
        <v>21</v>
      </c>
      <c r="AT179" s="92">
        <v>23</v>
      </c>
      <c r="AU179" s="92">
        <v>15</v>
      </c>
      <c r="AV179" s="92">
        <v>14</v>
      </c>
      <c r="AW179" s="92">
        <v>10</v>
      </c>
      <c r="AX179" s="92">
        <v>17</v>
      </c>
      <c r="AY179" s="92">
        <v>25</v>
      </c>
      <c r="AZ179" s="92">
        <v>21</v>
      </c>
      <c r="BA179" s="92">
        <v>18</v>
      </c>
      <c r="BB179" s="92">
        <v>31</v>
      </c>
      <c r="BC179" s="92">
        <v>20</v>
      </c>
      <c r="BD179" s="92">
        <v>16</v>
      </c>
      <c r="BE179" s="92">
        <v>9</v>
      </c>
      <c r="BF179" s="92">
        <v>32</v>
      </c>
      <c r="BG179" s="92">
        <v>17</v>
      </c>
      <c r="BH179" s="92">
        <v>33</v>
      </c>
      <c r="BI179" s="92">
        <v>24</v>
      </c>
      <c r="BJ179" s="92">
        <v>31</v>
      </c>
      <c r="BK179" s="92">
        <v>26</v>
      </c>
      <c r="BL179" s="92">
        <v>29</v>
      </c>
      <c r="BM179" s="92">
        <v>19</v>
      </c>
      <c r="BN179" s="92">
        <v>28</v>
      </c>
      <c r="BO179" s="92">
        <v>21</v>
      </c>
      <c r="BP179" s="92">
        <v>37</v>
      </c>
      <c r="BQ179" s="92">
        <v>31</v>
      </c>
      <c r="BR179" s="92">
        <v>56</v>
      </c>
      <c r="BS179" s="92">
        <v>34</v>
      </c>
      <c r="BT179" s="92">
        <v>20</v>
      </c>
      <c r="BU179" s="92">
        <v>24</v>
      </c>
      <c r="BV179" s="92">
        <v>33</v>
      </c>
      <c r="BW179" s="92">
        <v>20</v>
      </c>
      <c r="BX179" s="92">
        <v>28</v>
      </c>
      <c r="BY179" s="92">
        <v>22</v>
      </c>
      <c r="BZ179" s="92">
        <v>22</v>
      </c>
      <c r="CA179" s="92">
        <v>7</v>
      </c>
      <c r="CB179" s="92">
        <v>12</v>
      </c>
      <c r="CC179" s="92">
        <v>24</v>
      </c>
      <c r="CD179" s="92">
        <v>20</v>
      </c>
      <c r="CE179" s="92">
        <v>7</v>
      </c>
      <c r="CF179" s="92">
        <v>30</v>
      </c>
      <c r="CG179" s="92">
        <v>20</v>
      </c>
      <c r="CH179" s="92">
        <v>43</v>
      </c>
      <c r="CI179" s="92">
        <v>17</v>
      </c>
      <c r="CJ179" s="92">
        <v>25</v>
      </c>
      <c r="CK179" s="92">
        <v>9</v>
      </c>
      <c r="CL179" s="92">
        <v>21</v>
      </c>
      <c r="CM179" s="92">
        <v>26</v>
      </c>
      <c r="CN179" s="92">
        <v>3</v>
      </c>
    </row>
    <row r="180" spans="1:92" x14ac:dyDescent="0.2">
      <c r="A180" s="92" t="s">
        <v>15</v>
      </c>
      <c r="B180" s="92" t="s">
        <v>17</v>
      </c>
      <c r="C180" s="92">
        <v>254</v>
      </c>
      <c r="D180" s="92">
        <v>5.7</v>
      </c>
      <c r="E180" s="92">
        <v>0</v>
      </c>
      <c r="F180" s="92">
        <v>0</v>
      </c>
      <c r="G180" s="92">
        <v>25</v>
      </c>
      <c r="H180" s="92">
        <v>7.2</v>
      </c>
      <c r="I180" s="92">
        <v>5.6989700043360187</v>
      </c>
      <c r="J180" s="92">
        <v>1467</v>
      </c>
      <c r="K180" s="92">
        <v>61.68</v>
      </c>
      <c r="L180" s="92">
        <v>99</v>
      </c>
      <c r="M180" s="92">
        <v>93</v>
      </c>
      <c r="N180" s="92">
        <v>107</v>
      </c>
      <c r="O180" s="92">
        <v>72</v>
      </c>
      <c r="P180" s="92">
        <v>79</v>
      </c>
      <c r="Q180" s="92">
        <v>66</v>
      </c>
      <c r="R180" s="92">
        <v>90</v>
      </c>
      <c r="S180" s="92">
        <v>74</v>
      </c>
      <c r="T180" s="92">
        <v>114</v>
      </c>
      <c r="U180" s="92">
        <v>97</v>
      </c>
      <c r="V180" s="92">
        <v>158</v>
      </c>
      <c r="W180" s="92">
        <v>98</v>
      </c>
      <c r="X180" s="92">
        <v>79</v>
      </c>
      <c r="Y180" s="92">
        <v>53</v>
      </c>
      <c r="Z180" s="92">
        <v>111</v>
      </c>
      <c r="AA180" s="92">
        <v>62</v>
      </c>
      <c r="AB180" s="92">
        <v>18</v>
      </c>
      <c r="AC180" s="92">
        <v>26</v>
      </c>
      <c r="AD180" s="92">
        <v>31</v>
      </c>
      <c r="AE180" s="92">
        <v>24</v>
      </c>
      <c r="AF180" s="92">
        <v>24</v>
      </c>
      <c r="AG180" s="92">
        <v>23</v>
      </c>
      <c r="AH180" s="92">
        <v>25</v>
      </c>
      <c r="AI180" s="92">
        <v>21</v>
      </c>
      <c r="AJ180" s="92">
        <v>25</v>
      </c>
      <c r="AK180" s="92">
        <v>27</v>
      </c>
      <c r="AL180" s="92">
        <v>28</v>
      </c>
      <c r="AM180" s="92">
        <v>27</v>
      </c>
      <c r="AN180" s="92">
        <v>18</v>
      </c>
      <c r="AO180" s="92">
        <v>11</v>
      </c>
      <c r="AP180" s="92">
        <v>25</v>
      </c>
      <c r="AQ180" s="92">
        <v>18</v>
      </c>
      <c r="AR180" s="92">
        <v>20</v>
      </c>
      <c r="AS180" s="92">
        <v>21</v>
      </c>
      <c r="AT180" s="92">
        <v>23</v>
      </c>
      <c r="AU180" s="92">
        <v>15</v>
      </c>
      <c r="AV180" s="92">
        <v>14</v>
      </c>
      <c r="AW180" s="92">
        <v>10</v>
      </c>
      <c r="AX180" s="92">
        <v>17</v>
      </c>
      <c r="AY180" s="92">
        <v>25</v>
      </c>
      <c r="AZ180" s="92">
        <v>21</v>
      </c>
      <c r="BA180" s="92">
        <v>18</v>
      </c>
      <c r="BB180" s="92">
        <v>31</v>
      </c>
      <c r="BC180" s="92">
        <v>20</v>
      </c>
      <c r="BD180" s="92">
        <v>16</v>
      </c>
      <c r="BE180" s="92">
        <v>9</v>
      </c>
      <c r="BF180" s="92">
        <v>32</v>
      </c>
      <c r="BG180" s="92">
        <v>17</v>
      </c>
      <c r="BH180" s="92">
        <v>33</v>
      </c>
      <c r="BI180" s="92">
        <v>24</v>
      </c>
      <c r="BJ180" s="92">
        <v>31</v>
      </c>
      <c r="BK180" s="92">
        <v>26</v>
      </c>
      <c r="BL180" s="92">
        <v>29</v>
      </c>
      <c r="BM180" s="92">
        <v>19</v>
      </c>
      <c r="BN180" s="92">
        <v>28</v>
      </c>
      <c r="BO180" s="92">
        <v>21</v>
      </c>
      <c r="BP180" s="92">
        <v>37</v>
      </c>
      <c r="BQ180" s="92">
        <v>31</v>
      </c>
      <c r="BR180" s="92">
        <v>56</v>
      </c>
      <c r="BS180" s="92">
        <v>34</v>
      </c>
      <c r="BT180" s="92">
        <v>20</v>
      </c>
      <c r="BU180" s="92">
        <v>24</v>
      </c>
      <c r="BV180" s="92">
        <v>33</v>
      </c>
      <c r="BW180" s="92">
        <v>20</v>
      </c>
      <c r="BX180" s="92">
        <v>28</v>
      </c>
      <c r="BY180" s="92">
        <v>22</v>
      </c>
      <c r="BZ180" s="92">
        <v>22</v>
      </c>
      <c r="CA180" s="92">
        <v>7</v>
      </c>
      <c r="CB180" s="92">
        <v>12</v>
      </c>
      <c r="CC180" s="92">
        <v>24</v>
      </c>
      <c r="CD180" s="92">
        <v>20</v>
      </c>
      <c r="CE180" s="92">
        <v>7</v>
      </c>
      <c r="CF180" s="92">
        <v>30</v>
      </c>
      <c r="CG180" s="92">
        <v>20</v>
      </c>
      <c r="CH180" s="92">
        <v>43</v>
      </c>
      <c r="CI180" s="92">
        <v>17</v>
      </c>
      <c r="CJ180" s="92">
        <v>25</v>
      </c>
      <c r="CK180" s="92">
        <v>9</v>
      </c>
      <c r="CL180" s="92">
        <v>21</v>
      </c>
      <c r="CM180" s="92">
        <v>26</v>
      </c>
      <c r="CN180" s="92">
        <v>4</v>
      </c>
    </row>
    <row r="181" spans="1:92" x14ac:dyDescent="0.2">
      <c r="A181" s="92" t="s">
        <v>15</v>
      </c>
      <c r="B181" s="92" t="s">
        <v>47</v>
      </c>
      <c r="C181" s="92">
        <v>254</v>
      </c>
      <c r="D181" s="92">
        <v>1.7</v>
      </c>
      <c r="E181" s="92">
        <v>0</v>
      </c>
      <c r="F181" s="92">
        <v>0</v>
      </c>
      <c r="G181" s="92">
        <v>25</v>
      </c>
      <c r="H181" s="92">
        <v>7.2</v>
      </c>
      <c r="I181" s="92">
        <v>5.6989700043360196</v>
      </c>
      <c r="J181" s="92">
        <v>1452</v>
      </c>
      <c r="K181" s="92">
        <v>61.65</v>
      </c>
      <c r="L181" s="92">
        <v>105</v>
      </c>
      <c r="M181" s="92">
        <v>85</v>
      </c>
      <c r="N181" s="92">
        <v>109</v>
      </c>
      <c r="O181" s="92">
        <v>63</v>
      </c>
      <c r="P181" s="92">
        <v>80</v>
      </c>
      <c r="Q181" s="92">
        <v>78</v>
      </c>
      <c r="R181" s="92">
        <v>96</v>
      </c>
      <c r="S181" s="92">
        <v>75</v>
      </c>
      <c r="T181" s="92">
        <v>115</v>
      </c>
      <c r="U181" s="92">
        <v>106</v>
      </c>
      <c r="V181" s="92">
        <v>147</v>
      </c>
      <c r="W181" s="92">
        <v>93</v>
      </c>
      <c r="X181" s="92">
        <v>63</v>
      </c>
      <c r="Y181" s="92">
        <v>61</v>
      </c>
      <c r="Z181" s="92">
        <v>108</v>
      </c>
      <c r="AA181" s="92">
        <v>57</v>
      </c>
      <c r="AB181" s="92">
        <v>22</v>
      </c>
      <c r="AC181" s="92">
        <v>26</v>
      </c>
      <c r="AD181" s="92">
        <v>34</v>
      </c>
      <c r="AE181" s="92">
        <v>22</v>
      </c>
      <c r="AF181" s="92">
        <v>17</v>
      </c>
      <c r="AG181" s="92">
        <v>22</v>
      </c>
      <c r="AH181" s="92">
        <v>27</v>
      </c>
      <c r="AI181" s="92">
        <v>19</v>
      </c>
      <c r="AJ181" s="92">
        <v>28</v>
      </c>
      <c r="AK181" s="92">
        <v>25</v>
      </c>
      <c r="AL181" s="92">
        <v>30</v>
      </c>
      <c r="AM181" s="92">
        <v>25</v>
      </c>
      <c r="AN181" s="92">
        <v>13</v>
      </c>
      <c r="AO181" s="92">
        <v>13</v>
      </c>
      <c r="AP181" s="92">
        <v>27</v>
      </c>
      <c r="AQ181" s="92">
        <v>10</v>
      </c>
      <c r="AR181" s="92">
        <v>22</v>
      </c>
      <c r="AS181" s="92">
        <v>16</v>
      </c>
      <c r="AT181" s="92">
        <v>25</v>
      </c>
      <c r="AU181" s="92">
        <v>16</v>
      </c>
      <c r="AV181" s="92">
        <v>17</v>
      </c>
      <c r="AW181" s="92">
        <v>15</v>
      </c>
      <c r="AX181" s="92">
        <v>21</v>
      </c>
      <c r="AY181" s="92">
        <v>25</v>
      </c>
      <c r="AZ181" s="92">
        <v>18</v>
      </c>
      <c r="BA181" s="92">
        <v>21</v>
      </c>
      <c r="BB181" s="92">
        <v>35</v>
      </c>
      <c r="BC181" s="92">
        <v>22</v>
      </c>
      <c r="BD181" s="92">
        <v>11</v>
      </c>
      <c r="BE181" s="92">
        <v>16</v>
      </c>
      <c r="BF181" s="92">
        <v>28</v>
      </c>
      <c r="BG181" s="92">
        <v>20</v>
      </c>
      <c r="BH181" s="92">
        <v>36</v>
      </c>
      <c r="BI181" s="92">
        <v>23</v>
      </c>
      <c r="BJ181" s="92">
        <v>33</v>
      </c>
      <c r="BK181" s="92">
        <v>22</v>
      </c>
      <c r="BL181" s="92">
        <v>28</v>
      </c>
      <c r="BM181" s="92">
        <v>26</v>
      </c>
      <c r="BN181" s="92">
        <v>28</v>
      </c>
      <c r="BO181" s="92">
        <v>23</v>
      </c>
      <c r="BP181" s="92">
        <v>42</v>
      </c>
      <c r="BQ181" s="92">
        <v>30</v>
      </c>
      <c r="BR181" s="92">
        <v>46</v>
      </c>
      <c r="BS181" s="92">
        <v>29</v>
      </c>
      <c r="BT181" s="92">
        <v>23</v>
      </c>
      <c r="BU181" s="92">
        <v>22</v>
      </c>
      <c r="BV181" s="92">
        <v>30</v>
      </c>
      <c r="BW181" s="92">
        <v>18</v>
      </c>
      <c r="BX181" s="92">
        <v>25</v>
      </c>
      <c r="BY181" s="92">
        <v>19</v>
      </c>
      <c r="BZ181" s="92">
        <v>16</v>
      </c>
      <c r="CA181" s="92">
        <v>3</v>
      </c>
      <c r="CB181" s="92">
        <v>18</v>
      </c>
      <c r="CC181" s="92">
        <v>22</v>
      </c>
      <c r="CD181" s="92">
        <v>20</v>
      </c>
      <c r="CE181" s="92">
        <v>8</v>
      </c>
      <c r="CF181" s="92">
        <v>27</v>
      </c>
      <c r="CG181" s="92">
        <v>28</v>
      </c>
      <c r="CH181" s="92">
        <v>36</v>
      </c>
      <c r="CI181" s="92">
        <v>17</v>
      </c>
      <c r="CJ181" s="92">
        <v>15</v>
      </c>
      <c r="CK181" s="92">
        <v>10</v>
      </c>
      <c r="CL181" s="92">
        <v>23</v>
      </c>
      <c r="CM181" s="92">
        <v>26</v>
      </c>
      <c r="CN181" s="92">
        <v>1</v>
      </c>
    </row>
    <row r="182" spans="1:92" x14ac:dyDescent="0.2">
      <c r="A182" s="92" t="s">
        <v>15</v>
      </c>
      <c r="B182" s="92" t="s">
        <v>47</v>
      </c>
      <c r="C182" s="92">
        <v>254</v>
      </c>
      <c r="D182" s="92">
        <v>3.1</v>
      </c>
      <c r="E182" s="92">
        <v>0</v>
      </c>
      <c r="F182" s="92">
        <v>0</v>
      </c>
      <c r="G182" s="92">
        <v>25</v>
      </c>
      <c r="H182" s="92">
        <v>7.2</v>
      </c>
      <c r="I182" s="92">
        <v>5.6989700043360196</v>
      </c>
      <c r="J182" s="92">
        <v>1452</v>
      </c>
      <c r="K182" s="92">
        <v>61.65</v>
      </c>
      <c r="L182" s="92">
        <v>105</v>
      </c>
      <c r="M182" s="92">
        <v>85</v>
      </c>
      <c r="N182" s="92">
        <v>109</v>
      </c>
      <c r="O182" s="92">
        <v>63</v>
      </c>
      <c r="P182" s="92">
        <v>80</v>
      </c>
      <c r="Q182" s="92">
        <v>78</v>
      </c>
      <c r="R182" s="92">
        <v>96</v>
      </c>
      <c r="S182" s="92">
        <v>75</v>
      </c>
      <c r="T182" s="92">
        <v>115</v>
      </c>
      <c r="U182" s="92">
        <v>106</v>
      </c>
      <c r="V182" s="92">
        <v>147</v>
      </c>
      <c r="W182" s="92">
        <v>93</v>
      </c>
      <c r="X182" s="92">
        <v>63</v>
      </c>
      <c r="Y182" s="92">
        <v>61</v>
      </c>
      <c r="Z182" s="92">
        <v>108</v>
      </c>
      <c r="AA182" s="92">
        <v>57</v>
      </c>
      <c r="AB182" s="92">
        <v>22</v>
      </c>
      <c r="AC182" s="92">
        <v>26</v>
      </c>
      <c r="AD182" s="92">
        <v>34</v>
      </c>
      <c r="AE182" s="92">
        <v>22</v>
      </c>
      <c r="AF182" s="92">
        <v>17</v>
      </c>
      <c r="AG182" s="92">
        <v>22</v>
      </c>
      <c r="AH182" s="92">
        <v>27</v>
      </c>
      <c r="AI182" s="92">
        <v>19</v>
      </c>
      <c r="AJ182" s="92">
        <v>28</v>
      </c>
      <c r="AK182" s="92">
        <v>25</v>
      </c>
      <c r="AL182" s="92">
        <v>30</v>
      </c>
      <c r="AM182" s="92">
        <v>25</v>
      </c>
      <c r="AN182" s="92">
        <v>13</v>
      </c>
      <c r="AO182" s="92">
        <v>13</v>
      </c>
      <c r="AP182" s="92">
        <v>27</v>
      </c>
      <c r="AQ182" s="92">
        <v>10</v>
      </c>
      <c r="AR182" s="92">
        <v>22</v>
      </c>
      <c r="AS182" s="92">
        <v>16</v>
      </c>
      <c r="AT182" s="92">
        <v>25</v>
      </c>
      <c r="AU182" s="92">
        <v>16</v>
      </c>
      <c r="AV182" s="92">
        <v>17</v>
      </c>
      <c r="AW182" s="92">
        <v>15</v>
      </c>
      <c r="AX182" s="92">
        <v>21</v>
      </c>
      <c r="AY182" s="92">
        <v>25</v>
      </c>
      <c r="AZ182" s="92">
        <v>18</v>
      </c>
      <c r="BA182" s="92">
        <v>21</v>
      </c>
      <c r="BB182" s="92">
        <v>35</v>
      </c>
      <c r="BC182" s="92">
        <v>22</v>
      </c>
      <c r="BD182" s="92">
        <v>11</v>
      </c>
      <c r="BE182" s="92">
        <v>16</v>
      </c>
      <c r="BF182" s="92">
        <v>28</v>
      </c>
      <c r="BG182" s="92">
        <v>20</v>
      </c>
      <c r="BH182" s="92">
        <v>36</v>
      </c>
      <c r="BI182" s="92">
        <v>23</v>
      </c>
      <c r="BJ182" s="92">
        <v>33</v>
      </c>
      <c r="BK182" s="92">
        <v>22</v>
      </c>
      <c r="BL182" s="92">
        <v>28</v>
      </c>
      <c r="BM182" s="92">
        <v>26</v>
      </c>
      <c r="BN182" s="92">
        <v>28</v>
      </c>
      <c r="BO182" s="92">
        <v>23</v>
      </c>
      <c r="BP182" s="92">
        <v>42</v>
      </c>
      <c r="BQ182" s="92">
        <v>30</v>
      </c>
      <c r="BR182" s="92">
        <v>46</v>
      </c>
      <c r="BS182" s="92">
        <v>29</v>
      </c>
      <c r="BT182" s="92">
        <v>23</v>
      </c>
      <c r="BU182" s="92">
        <v>22</v>
      </c>
      <c r="BV182" s="92">
        <v>30</v>
      </c>
      <c r="BW182" s="92">
        <v>18</v>
      </c>
      <c r="BX182" s="92">
        <v>25</v>
      </c>
      <c r="BY182" s="92">
        <v>19</v>
      </c>
      <c r="BZ182" s="92">
        <v>16</v>
      </c>
      <c r="CA182" s="92">
        <v>3</v>
      </c>
      <c r="CB182" s="92">
        <v>18</v>
      </c>
      <c r="CC182" s="92">
        <v>22</v>
      </c>
      <c r="CD182" s="92">
        <v>20</v>
      </c>
      <c r="CE182" s="92">
        <v>8</v>
      </c>
      <c r="CF182" s="92">
        <v>27</v>
      </c>
      <c r="CG182" s="92">
        <v>28</v>
      </c>
      <c r="CH182" s="92">
        <v>36</v>
      </c>
      <c r="CI182" s="92">
        <v>17</v>
      </c>
      <c r="CJ182" s="92">
        <v>15</v>
      </c>
      <c r="CK182" s="92">
        <v>10</v>
      </c>
      <c r="CL182" s="92">
        <v>23</v>
      </c>
      <c r="CM182" s="92">
        <v>26</v>
      </c>
      <c r="CN182" s="92">
        <v>2</v>
      </c>
    </row>
    <row r="183" spans="1:92" x14ac:dyDescent="0.2">
      <c r="A183" s="92" t="s">
        <v>15</v>
      </c>
      <c r="B183" s="92" t="s">
        <v>47</v>
      </c>
      <c r="C183" s="92">
        <v>254</v>
      </c>
      <c r="D183" s="92">
        <v>4.5</v>
      </c>
      <c r="E183" s="92">
        <v>0</v>
      </c>
      <c r="F183" s="92">
        <v>0</v>
      </c>
      <c r="G183" s="92">
        <v>25</v>
      </c>
      <c r="H183" s="92">
        <v>7.2</v>
      </c>
      <c r="I183" s="92">
        <v>5.6989700043360196</v>
      </c>
      <c r="J183" s="92">
        <v>1452</v>
      </c>
      <c r="K183" s="92">
        <v>61.65</v>
      </c>
      <c r="L183" s="92">
        <v>105</v>
      </c>
      <c r="M183" s="92">
        <v>85</v>
      </c>
      <c r="N183" s="92">
        <v>109</v>
      </c>
      <c r="O183" s="92">
        <v>63</v>
      </c>
      <c r="P183" s="92">
        <v>80</v>
      </c>
      <c r="Q183" s="92">
        <v>78</v>
      </c>
      <c r="R183" s="92">
        <v>96</v>
      </c>
      <c r="S183" s="92">
        <v>75</v>
      </c>
      <c r="T183" s="92">
        <v>115</v>
      </c>
      <c r="U183" s="92">
        <v>106</v>
      </c>
      <c r="V183" s="92">
        <v>147</v>
      </c>
      <c r="W183" s="92">
        <v>93</v>
      </c>
      <c r="X183" s="92">
        <v>63</v>
      </c>
      <c r="Y183" s="92">
        <v>61</v>
      </c>
      <c r="Z183" s="92">
        <v>108</v>
      </c>
      <c r="AA183" s="92">
        <v>57</v>
      </c>
      <c r="AB183" s="92">
        <v>22</v>
      </c>
      <c r="AC183" s="92">
        <v>26</v>
      </c>
      <c r="AD183" s="92">
        <v>34</v>
      </c>
      <c r="AE183" s="92">
        <v>22</v>
      </c>
      <c r="AF183" s="92">
        <v>17</v>
      </c>
      <c r="AG183" s="92">
        <v>22</v>
      </c>
      <c r="AH183" s="92">
        <v>27</v>
      </c>
      <c r="AI183" s="92">
        <v>19</v>
      </c>
      <c r="AJ183" s="92">
        <v>28</v>
      </c>
      <c r="AK183" s="92">
        <v>25</v>
      </c>
      <c r="AL183" s="92">
        <v>30</v>
      </c>
      <c r="AM183" s="92">
        <v>25</v>
      </c>
      <c r="AN183" s="92">
        <v>13</v>
      </c>
      <c r="AO183" s="92">
        <v>13</v>
      </c>
      <c r="AP183" s="92">
        <v>27</v>
      </c>
      <c r="AQ183" s="92">
        <v>10</v>
      </c>
      <c r="AR183" s="92">
        <v>22</v>
      </c>
      <c r="AS183" s="92">
        <v>16</v>
      </c>
      <c r="AT183" s="92">
        <v>25</v>
      </c>
      <c r="AU183" s="92">
        <v>16</v>
      </c>
      <c r="AV183" s="92">
        <v>17</v>
      </c>
      <c r="AW183" s="92">
        <v>15</v>
      </c>
      <c r="AX183" s="92">
        <v>21</v>
      </c>
      <c r="AY183" s="92">
        <v>25</v>
      </c>
      <c r="AZ183" s="92">
        <v>18</v>
      </c>
      <c r="BA183" s="92">
        <v>21</v>
      </c>
      <c r="BB183" s="92">
        <v>35</v>
      </c>
      <c r="BC183" s="92">
        <v>22</v>
      </c>
      <c r="BD183" s="92">
        <v>11</v>
      </c>
      <c r="BE183" s="92">
        <v>16</v>
      </c>
      <c r="BF183" s="92">
        <v>28</v>
      </c>
      <c r="BG183" s="92">
        <v>20</v>
      </c>
      <c r="BH183" s="92">
        <v>36</v>
      </c>
      <c r="BI183" s="92">
        <v>23</v>
      </c>
      <c r="BJ183" s="92">
        <v>33</v>
      </c>
      <c r="BK183" s="92">
        <v>22</v>
      </c>
      <c r="BL183" s="92">
        <v>28</v>
      </c>
      <c r="BM183" s="92">
        <v>26</v>
      </c>
      <c r="BN183" s="92">
        <v>28</v>
      </c>
      <c r="BO183" s="92">
        <v>23</v>
      </c>
      <c r="BP183" s="92">
        <v>42</v>
      </c>
      <c r="BQ183" s="92">
        <v>30</v>
      </c>
      <c r="BR183" s="92">
        <v>46</v>
      </c>
      <c r="BS183" s="92">
        <v>29</v>
      </c>
      <c r="BT183" s="92">
        <v>23</v>
      </c>
      <c r="BU183" s="92">
        <v>22</v>
      </c>
      <c r="BV183" s="92">
        <v>30</v>
      </c>
      <c r="BW183" s="92">
        <v>18</v>
      </c>
      <c r="BX183" s="92">
        <v>25</v>
      </c>
      <c r="BY183" s="92">
        <v>19</v>
      </c>
      <c r="BZ183" s="92">
        <v>16</v>
      </c>
      <c r="CA183" s="92">
        <v>3</v>
      </c>
      <c r="CB183" s="92">
        <v>18</v>
      </c>
      <c r="CC183" s="92">
        <v>22</v>
      </c>
      <c r="CD183" s="92">
        <v>20</v>
      </c>
      <c r="CE183" s="92">
        <v>8</v>
      </c>
      <c r="CF183" s="92">
        <v>27</v>
      </c>
      <c r="CG183" s="92">
        <v>28</v>
      </c>
      <c r="CH183" s="92">
        <v>36</v>
      </c>
      <c r="CI183" s="92">
        <v>17</v>
      </c>
      <c r="CJ183" s="92">
        <v>15</v>
      </c>
      <c r="CK183" s="92">
        <v>10</v>
      </c>
      <c r="CL183" s="92">
        <v>23</v>
      </c>
      <c r="CM183" s="92">
        <v>26</v>
      </c>
      <c r="CN183" s="92">
        <v>3</v>
      </c>
    </row>
    <row r="184" spans="1:92" x14ac:dyDescent="0.2">
      <c r="A184" s="92" t="s">
        <v>15</v>
      </c>
      <c r="B184" s="92" t="s">
        <v>47</v>
      </c>
      <c r="C184" s="92">
        <v>254</v>
      </c>
      <c r="D184" s="92">
        <v>5.8000000000000007</v>
      </c>
      <c r="E184" s="92">
        <v>0</v>
      </c>
      <c r="F184" s="92">
        <v>0</v>
      </c>
      <c r="G184" s="92">
        <v>25</v>
      </c>
      <c r="H184" s="92">
        <v>7.2</v>
      </c>
      <c r="I184" s="92">
        <v>5.6989700043360196</v>
      </c>
      <c r="J184" s="92">
        <v>1452</v>
      </c>
      <c r="K184" s="92">
        <v>61.65</v>
      </c>
      <c r="L184" s="92">
        <v>105</v>
      </c>
      <c r="M184" s="92">
        <v>85</v>
      </c>
      <c r="N184" s="92">
        <v>109</v>
      </c>
      <c r="O184" s="92">
        <v>63</v>
      </c>
      <c r="P184" s="92">
        <v>80</v>
      </c>
      <c r="Q184" s="92">
        <v>78</v>
      </c>
      <c r="R184" s="92">
        <v>96</v>
      </c>
      <c r="S184" s="92">
        <v>75</v>
      </c>
      <c r="T184" s="92">
        <v>115</v>
      </c>
      <c r="U184" s="92">
        <v>106</v>
      </c>
      <c r="V184" s="92">
        <v>147</v>
      </c>
      <c r="W184" s="92">
        <v>93</v>
      </c>
      <c r="X184" s="92">
        <v>63</v>
      </c>
      <c r="Y184" s="92">
        <v>61</v>
      </c>
      <c r="Z184" s="92">
        <v>108</v>
      </c>
      <c r="AA184" s="92">
        <v>57</v>
      </c>
      <c r="AB184" s="92">
        <v>22</v>
      </c>
      <c r="AC184" s="92">
        <v>26</v>
      </c>
      <c r="AD184" s="92">
        <v>34</v>
      </c>
      <c r="AE184" s="92">
        <v>22</v>
      </c>
      <c r="AF184" s="92">
        <v>17</v>
      </c>
      <c r="AG184" s="92">
        <v>22</v>
      </c>
      <c r="AH184" s="92">
        <v>27</v>
      </c>
      <c r="AI184" s="92">
        <v>19</v>
      </c>
      <c r="AJ184" s="92">
        <v>28</v>
      </c>
      <c r="AK184" s="92">
        <v>25</v>
      </c>
      <c r="AL184" s="92">
        <v>30</v>
      </c>
      <c r="AM184" s="92">
        <v>25</v>
      </c>
      <c r="AN184" s="92">
        <v>13</v>
      </c>
      <c r="AO184" s="92">
        <v>13</v>
      </c>
      <c r="AP184" s="92">
        <v>27</v>
      </c>
      <c r="AQ184" s="92">
        <v>10</v>
      </c>
      <c r="AR184" s="92">
        <v>22</v>
      </c>
      <c r="AS184" s="92">
        <v>16</v>
      </c>
      <c r="AT184" s="92">
        <v>25</v>
      </c>
      <c r="AU184" s="92">
        <v>16</v>
      </c>
      <c r="AV184" s="92">
        <v>17</v>
      </c>
      <c r="AW184" s="92">
        <v>15</v>
      </c>
      <c r="AX184" s="92">
        <v>21</v>
      </c>
      <c r="AY184" s="92">
        <v>25</v>
      </c>
      <c r="AZ184" s="92">
        <v>18</v>
      </c>
      <c r="BA184" s="92">
        <v>21</v>
      </c>
      <c r="BB184" s="92">
        <v>35</v>
      </c>
      <c r="BC184" s="92">
        <v>22</v>
      </c>
      <c r="BD184" s="92">
        <v>11</v>
      </c>
      <c r="BE184" s="92">
        <v>16</v>
      </c>
      <c r="BF184" s="92">
        <v>28</v>
      </c>
      <c r="BG184" s="92">
        <v>20</v>
      </c>
      <c r="BH184" s="92">
        <v>36</v>
      </c>
      <c r="BI184" s="92">
        <v>23</v>
      </c>
      <c r="BJ184" s="92">
        <v>33</v>
      </c>
      <c r="BK184" s="92">
        <v>22</v>
      </c>
      <c r="BL184" s="92">
        <v>28</v>
      </c>
      <c r="BM184" s="92">
        <v>26</v>
      </c>
      <c r="BN184" s="92">
        <v>28</v>
      </c>
      <c r="BO184" s="92">
        <v>23</v>
      </c>
      <c r="BP184" s="92">
        <v>42</v>
      </c>
      <c r="BQ184" s="92">
        <v>30</v>
      </c>
      <c r="BR184" s="92">
        <v>46</v>
      </c>
      <c r="BS184" s="92">
        <v>29</v>
      </c>
      <c r="BT184" s="92">
        <v>23</v>
      </c>
      <c r="BU184" s="92">
        <v>22</v>
      </c>
      <c r="BV184" s="92">
        <v>30</v>
      </c>
      <c r="BW184" s="92">
        <v>18</v>
      </c>
      <c r="BX184" s="92">
        <v>25</v>
      </c>
      <c r="BY184" s="92">
        <v>19</v>
      </c>
      <c r="BZ184" s="92">
        <v>16</v>
      </c>
      <c r="CA184" s="92">
        <v>3</v>
      </c>
      <c r="CB184" s="92">
        <v>18</v>
      </c>
      <c r="CC184" s="92">
        <v>22</v>
      </c>
      <c r="CD184" s="92">
        <v>20</v>
      </c>
      <c r="CE184" s="92">
        <v>8</v>
      </c>
      <c r="CF184" s="92">
        <v>27</v>
      </c>
      <c r="CG184" s="92">
        <v>28</v>
      </c>
      <c r="CH184" s="92">
        <v>36</v>
      </c>
      <c r="CI184" s="92">
        <v>17</v>
      </c>
      <c r="CJ184" s="92">
        <v>15</v>
      </c>
      <c r="CK184" s="92">
        <v>10</v>
      </c>
      <c r="CL184" s="92">
        <v>23</v>
      </c>
      <c r="CM184" s="92">
        <v>26</v>
      </c>
      <c r="CN184" s="92">
        <v>4</v>
      </c>
    </row>
    <row r="185" spans="1:92" x14ac:dyDescent="0.2">
      <c r="A185" s="92" t="s">
        <v>15</v>
      </c>
      <c r="B185" s="92" t="s">
        <v>48</v>
      </c>
      <c r="C185" s="92">
        <v>254</v>
      </c>
      <c r="D185" s="92">
        <v>1.4</v>
      </c>
      <c r="E185" s="92">
        <v>0</v>
      </c>
      <c r="F185" s="92">
        <v>0</v>
      </c>
      <c r="G185" s="92">
        <v>25</v>
      </c>
      <c r="H185" s="92">
        <v>7.2</v>
      </c>
      <c r="I185" s="92">
        <v>5.6989700043360196</v>
      </c>
      <c r="J185" s="92">
        <v>1466</v>
      </c>
      <c r="K185" s="92">
        <v>62.94</v>
      </c>
      <c r="L185" s="92">
        <v>100</v>
      </c>
      <c r="M185" s="92">
        <v>93</v>
      </c>
      <c r="N185" s="92">
        <v>111</v>
      </c>
      <c r="O185" s="92">
        <v>73</v>
      </c>
      <c r="P185" s="92">
        <v>78</v>
      </c>
      <c r="Q185" s="92">
        <v>68</v>
      </c>
      <c r="R185" s="92">
        <v>90</v>
      </c>
      <c r="S185" s="92">
        <v>73</v>
      </c>
      <c r="T185" s="92">
        <v>118</v>
      </c>
      <c r="U185" s="92">
        <v>96</v>
      </c>
      <c r="V185" s="92">
        <v>154</v>
      </c>
      <c r="W185" s="92">
        <v>102</v>
      </c>
      <c r="X185" s="92">
        <v>81</v>
      </c>
      <c r="Y185" s="92">
        <v>53</v>
      </c>
      <c r="Z185" s="92">
        <v>114</v>
      </c>
      <c r="AA185" s="92">
        <v>61</v>
      </c>
      <c r="AB185" s="92">
        <v>16</v>
      </c>
      <c r="AC185" s="92">
        <v>26</v>
      </c>
      <c r="AD185" s="92">
        <v>35</v>
      </c>
      <c r="AE185" s="92">
        <v>23</v>
      </c>
      <c r="AF185" s="92">
        <v>22</v>
      </c>
      <c r="AG185" s="92">
        <v>24</v>
      </c>
      <c r="AH185" s="92">
        <v>25</v>
      </c>
      <c r="AI185" s="92">
        <v>21</v>
      </c>
      <c r="AJ185" s="92">
        <v>24</v>
      </c>
      <c r="AK185" s="92">
        <v>30</v>
      </c>
      <c r="AL185" s="92">
        <v>29</v>
      </c>
      <c r="AM185" s="92">
        <v>28</v>
      </c>
      <c r="AN185" s="92">
        <v>19</v>
      </c>
      <c r="AO185" s="92">
        <v>11</v>
      </c>
      <c r="AP185" s="92">
        <v>27</v>
      </c>
      <c r="AQ185" s="92">
        <v>16</v>
      </c>
      <c r="AR185" s="92">
        <v>20</v>
      </c>
      <c r="AS185" s="92">
        <v>22</v>
      </c>
      <c r="AT185" s="92">
        <v>23</v>
      </c>
      <c r="AU185" s="92">
        <v>13</v>
      </c>
      <c r="AV185" s="92">
        <v>15</v>
      </c>
      <c r="AW185" s="92">
        <v>11</v>
      </c>
      <c r="AX185" s="92">
        <v>17</v>
      </c>
      <c r="AY185" s="92">
        <v>25</v>
      </c>
      <c r="AZ185" s="92">
        <v>19</v>
      </c>
      <c r="BA185" s="92">
        <v>16</v>
      </c>
      <c r="BB185" s="92">
        <v>30</v>
      </c>
      <c r="BC185" s="92">
        <v>25</v>
      </c>
      <c r="BD185" s="92">
        <v>17</v>
      </c>
      <c r="BE185" s="92">
        <v>9</v>
      </c>
      <c r="BF185" s="92">
        <v>30</v>
      </c>
      <c r="BG185" s="92">
        <v>17</v>
      </c>
      <c r="BH185" s="92">
        <v>37</v>
      </c>
      <c r="BI185" s="92">
        <v>23</v>
      </c>
      <c r="BJ185" s="92">
        <v>29</v>
      </c>
      <c r="BK185" s="92">
        <v>29</v>
      </c>
      <c r="BL185" s="92">
        <v>29</v>
      </c>
      <c r="BM185" s="92">
        <v>20</v>
      </c>
      <c r="BN185" s="92">
        <v>27</v>
      </c>
      <c r="BO185" s="92">
        <v>20</v>
      </c>
      <c r="BP185" s="92">
        <v>40</v>
      </c>
      <c r="BQ185" s="92">
        <v>29</v>
      </c>
      <c r="BR185" s="92">
        <v>52</v>
      </c>
      <c r="BS185" s="92">
        <v>33</v>
      </c>
      <c r="BT185" s="92">
        <v>23</v>
      </c>
      <c r="BU185" s="92">
        <v>24</v>
      </c>
      <c r="BV185" s="92">
        <v>35</v>
      </c>
      <c r="BW185" s="92">
        <v>20</v>
      </c>
      <c r="BX185" s="92">
        <v>27</v>
      </c>
      <c r="BY185" s="92">
        <v>22</v>
      </c>
      <c r="BZ185" s="92">
        <v>24</v>
      </c>
      <c r="CA185" s="92">
        <v>8</v>
      </c>
      <c r="CB185" s="92">
        <v>12</v>
      </c>
      <c r="CC185" s="92">
        <v>23</v>
      </c>
      <c r="CD185" s="92">
        <v>21</v>
      </c>
      <c r="CE185" s="92">
        <v>7</v>
      </c>
      <c r="CF185" s="92">
        <v>35</v>
      </c>
      <c r="CG185" s="92">
        <v>21</v>
      </c>
      <c r="CH185" s="92">
        <v>42</v>
      </c>
      <c r="CI185" s="92">
        <v>16</v>
      </c>
      <c r="CJ185" s="92">
        <v>22</v>
      </c>
      <c r="CK185" s="92">
        <v>9</v>
      </c>
      <c r="CL185" s="92">
        <v>22</v>
      </c>
      <c r="CM185" s="92">
        <v>26</v>
      </c>
      <c r="CN185" s="92">
        <v>1</v>
      </c>
    </row>
    <row r="186" spans="1:92" x14ac:dyDescent="0.2">
      <c r="A186" s="92" t="s">
        <v>15</v>
      </c>
      <c r="B186" s="92" t="s">
        <v>48</v>
      </c>
      <c r="C186" s="92">
        <v>254</v>
      </c>
      <c r="D186" s="92">
        <v>3</v>
      </c>
      <c r="E186" s="92">
        <v>0</v>
      </c>
      <c r="F186" s="92">
        <v>0</v>
      </c>
      <c r="G186" s="92">
        <v>25</v>
      </c>
      <c r="H186" s="92">
        <v>7.2</v>
      </c>
      <c r="I186" s="92">
        <v>5.6989700043360196</v>
      </c>
      <c r="J186" s="92">
        <v>1466</v>
      </c>
      <c r="K186" s="92">
        <v>62.94</v>
      </c>
      <c r="L186" s="92">
        <v>100</v>
      </c>
      <c r="M186" s="92">
        <v>93</v>
      </c>
      <c r="N186" s="92">
        <v>111</v>
      </c>
      <c r="O186" s="92">
        <v>73</v>
      </c>
      <c r="P186" s="92">
        <v>78</v>
      </c>
      <c r="Q186" s="92">
        <v>68</v>
      </c>
      <c r="R186" s="92">
        <v>90</v>
      </c>
      <c r="S186" s="92">
        <v>73</v>
      </c>
      <c r="T186" s="92">
        <v>118</v>
      </c>
      <c r="U186" s="92">
        <v>96</v>
      </c>
      <c r="V186" s="92">
        <v>154</v>
      </c>
      <c r="W186" s="92">
        <v>102</v>
      </c>
      <c r="X186" s="92">
        <v>81</v>
      </c>
      <c r="Y186" s="92">
        <v>53</v>
      </c>
      <c r="Z186" s="92">
        <v>114</v>
      </c>
      <c r="AA186" s="92">
        <v>61</v>
      </c>
      <c r="AB186" s="92">
        <v>16</v>
      </c>
      <c r="AC186" s="92">
        <v>26</v>
      </c>
      <c r="AD186" s="92">
        <v>35</v>
      </c>
      <c r="AE186" s="92">
        <v>23</v>
      </c>
      <c r="AF186" s="92">
        <v>22</v>
      </c>
      <c r="AG186" s="92">
        <v>24</v>
      </c>
      <c r="AH186" s="92">
        <v>25</v>
      </c>
      <c r="AI186" s="92">
        <v>21</v>
      </c>
      <c r="AJ186" s="92">
        <v>24</v>
      </c>
      <c r="AK186" s="92">
        <v>30</v>
      </c>
      <c r="AL186" s="92">
        <v>29</v>
      </c>
      <c r="AM186" s="92">
        <v>28</v>
      </c>
      <c r="AN186" s="92">
        <v>19</v>
      </c>
      <c r="AO186" s="92">
        <v>11</v>
      </c>
      <c r="AP186" s="92">
        <v>27</v>
      </c>
      <c r="AQ186" s="92">
        <v>16</v>
      </c>
      <c r="AR186" s="92">
        <v>20</v>
      </c>
      <c r="AS186" s="92">
        <v>22</v>
      </c>
      <c r="AT186" s="92">
        <v>23</v>
      </c>
      <c r="AU186" s="92">
        <v>13</v>
      </c>
      <c r="AV186" s="92">
        <v>15</v>
      </c>
      <c r="AW186" s="92">
        <v>11</v>
      </c>
      <c r="AX186" s="92">
        <v>17</v>
      </c>
      <c r="AY186" s="92">
        <v>25</v>
      </c>
      <c r="AZ186" s="92">
        <v>19</v>
      </c>
      <c r="BA186" s="92">
        <v>16</v>
      </c>
      <c r="BB186" s="92">
        <v>30</v>
      </c>
      <c r="BC186" s="92">
        <v>25</v>
      </c>
      <c r="BD186" s="92">
        <v>17</v>
      </c>
      <c r="BE186" s="92">
        <v>9</v>
      </c>
      <c r="BF186" s="92">
        <v>30</v>
      </c>
      <c r="BG186" s="92">
        <v>17</v>
      </c>
      <c r="BH186" s="92">
        <v>37</v>
      </c>
      <c r="BI186" s="92">
        <v>23</v>
      </c>
      <c r="BJ186" s="92">
        <v>29</v>
      </c>
      <c r="BK186" s="92">
        <v>29</v>
      </c>
      <c r="BL186" s="92">
        <v>29</v>
      </c>
      <c r="BM186" s="92">
        <v>20</v>
      </c>
      <c r="BN186" s="92">
        <v>27</v>
      </c>
      <c r="BO186" s="92">
        <v>20</v>
      </c>
      <c r="BP186" s="92">
        <v>40</v>
      </c>
      <c r="BQ186" s="92">
        <v>29</v>
      </c>
      <c r="BR186" s="92">
        <v>52</v>
      </c>
      <c r="BS186" s="92">
        <v>33</v>
      </c>
      <c r="BT186" s="92">
        <v>23</v>
      </c>
      <c r="BU186" s="92">
        <v>24</v>
      </c>
      <c r="BV186" s="92">
        <v>35</v>
      </c>
      <c r="BW186" s="92">
        <v>20</v>
      </c>
      <c r="BX186" s="92">
        <v>27</v>
      </c>
      <c r="BY186" s="92">
        <v>22</v>
      </c>
      <c r="BZ186" s="92">
        <v>24</v>
      </c>
      <c r="CA186" s="92">
        <v>8</v>
      </c>
      <c r="CB186" s="92">
        <v>12</v>
      </c>
      <c r="CC186" s="92">
        <v>23</v>
      </c>
      <c r="CD186" s="92">
        <v>21</v>
      </c>
      <c r="CE186" s="92">
        <v>7</v>
      </c>
      <c r="CF186" s="92">
        <v>35</v>
      </c>
      <c r="CG186" s="92">
        <v>21</v>
      </c>
      <c r="CH186" s="92">
        <v>42</v>
      </c>
      <c r="CI186" s="92">
        <v>16</v>
      </c>
      <c r="CJ186" s="92">
        <v>22</v>
      </c>
      <c r="CK186" s="92">
        <v>9</v>
      </c>
      <c r="CL186" s="92">
        <v>22</v>
      </c>
      <c r="CM186" s="92">
        <v>26</v>
      </c>
      <c r="CN186" s="92">
        <v>2</v>
      </c>
    </row>
    <row r="187" spans="1:92" x14ac:dyDescent="0.2">
      <c r="A187" s="92" t="s">
        <v>15</v>
      </c>
      <c r="B187" s="92" t="s">
        <v>48</v>
      </c>
      <c r="C187" s="92">
        <v>254</v>
      </c>
      <c r="D187" s="92">
        <v>4.7</v>
      </c>
      <c r="E187" s="92">
        <v>0</v>
      </c>
      <c r="F187" s="92">
        <v>0</v>
      </c>
      <c r="G187" s="92">
        <v>25</v>
      </c>
      <c r="H187" s="92">
        <v>7.2</v>
      </c>
      <c r="I187" s="92">
        <v>5.6989700043360196</v>
      </c>
      <c r="J187" s="92">
        <v>1466</v>
      </c>
      <c r="K187" s="92">
        <v>62.94</v>
      </c>
      <c r="L187" s="92">
        <v>100</v>
      </c>
      <c r="M187" s="92">
        <v>93</v>
      </c>
      <c r="N187" s="92">
        <v>111</v>
      </c>
      <c r="O187" s="92">
        <v>73</v>
      </c>
      <c r="P187" s="92">
        <v>78</v>
      </c>
      <c r="Q187" s="92">
        <v>68</v>
      </c>
      <c r="R187" s="92">
        <v>90</v>
      </c>
      <c r="S187" s="92">
        <v>73</v>
      </c>
      <c r="T187" s="92">
        <v>118</v>
      </c>
      <c r="U187" s="92">
        <v>96</v>
      </c>
      <c r="V187" s="92">
        <v>154</v>
      </c>
      <c r="W187" s="92">
        <v>102</v>
      </c>
      <c r="X187" s="92">
        <v>81</v>
      </c>
      <c r="Y187" s="92">
        <v>53</v>
      </c>
      <c r="Z187" s="92">
        <v>114</v>
      </c>
      <c r="AA187" s="92">
        <v>61</v>
      </c>
      <c r="AB187" s="92">
        <v>16</v>
      </c>
      <c r="AC187" s="92">
        <v>26</v>
      </c>
      <c r="AD187" s="92">
        <v>35</v>
      </c>
      <c r="AE187" s="92">
        <v>23</v>
      </c>
      <c r="AF187" s="92">
        <v>22</v>
      </c>
      <c r="AG187" s="92">
        <v>24</v>
      </c>
      <c r="AH187" s="92">
        <v>25</v>
      </c>
      <c r="AI187" s="92">
        <v>21</v>
      </c>
      <c r="AJ187" s="92">
        <v>24</v>
      </c>
      <c r="AK187" s="92">
        <v>30</v>
      </c>
      <c r="AL187" s="92">
        <v>29</v>
      </c>
      <c r="AM187" s="92">
        <v>28</v>
      </c>
      <c r="AN187" s="92">
        <v>19</v>
      </c>
      <c r="AO187" s="92">
        <v>11</v>
      </c>
      <c r="AP187" s="92">
        <v>27</v>
      </c>
      <c r="AQ187" s="92">
        <v>16</v>
      </c>
      <c r="AR187" s="92">
        <v>20</v>
      </c>
      <c r="AS187" s="92">
        <v>22</v>
      </c>
      <c r="AT187" s="92">
        <v>23</v>
      </c>
      <c r="AU187" s="92">
        <v>13</v>
      </c>
      <c r="AV187" s="92">
        <v>15</v>
      </c>
      <c r="AW187" s="92">
        <v>11</v>
      </c>
      <c r="AX187" s="92">
        <v>17</v>
      </c>
      <c r="AY187" s="92">
        <v>25</v>
      </c>
      <c r="AZ187" s="92">
        <v>19</v>
      </c>
      <c r="BA187" s="92">
        <v>16</v>
      </c>
      <c r="BB187" s="92">
        <v>30</v>
      </c>
      <c r="BC187" s="92">
        <v>25</v>
      </c>
      <c r="BD187" s="92">
        <v>17</v>
      </c>
      <c r="BE187" s="92">
        <v>9</v>
      </c>
      <c r="BF187" s="92">
        <v>30</v>
      </c>
      <c r="BG187" s="92">
        <v>17</v>
      </c>
      <c r="BH187" s="92">
        <v>37</v>
      </c>
      <c r="BI187" s="92">
        <v>23</v>
      </c>
      <c r="BJ187" s="92">
        <v>29</v>
      </c>
      <c r="BK187" s="92">
        <v>29</v>
      </c>
      <c r="BL187" s="92">
        <v>29</v>
      </c>
      <c r="BM187" s="92">
        <v>20</v>
      </c>
      <c r="BN187" s="92">
        <v>27</v>
      </c>
      <c r="BO187" s="92">
        <v>20</v>
      </c>
      <c r="BP187" s="92">
        <v>40</v>
      </c>
      <c r="BQ187" s="92">
        <v>29</v>
      </c>
      <c r="BR187" s="92">
        <v>52</v>
      </c>
      <c r="BS187" s="92">
        <v>33</v>
      </c>
      <c r="BT187" s="92">
        <v>23</v>
      </c>
      <c r="BU187" s="92">
        <v>24</v>
      </c>
      <c r="BV187" s="92">
        <v>35</v>
      </c>
      <c r="BW187" s="92">
        <v>20</v>
      </c>
      <c r="BX187" s="92">
        <v>27</v>
      </c>
      <c r="BY187" s="92">
        <v>22</v>
      </c>
      <c r="BZ187" s="92">
        <v>24</v>
      </c>
      <c r="CA187" s="92">
        <v>8</v>
      </c>
      <c r="CB187" s="92">
        <v>12</v>
      </c>
      <c r="CC187" s="92">
        <v>23</v>
      </c>
      <c r="CD187" s="92">
        <v>21</v>
      </c>
      <c r="CE187" s="92">
        <v>7</v>
      </c>
      <c r="CF187" s="92">
        <v>35</v>
      </c>
      <c r="CG187" s="92">
        <v>21</v>
      </c>
      <c r="CH187" s="92">
        <v>42</v>
      </c>
      <c r="CI187" s="92">
        <v>16</v>
      </c>
      <c r="CJ187" s="92">
        <v>22</v>
      </c>
      <c r="CK187" s="92">
        <v>9</v>
      </c>
      <c r="CL187" s="92">
        <v>22</v>
      </c>
      <c r="CM187" s="92">
        <v>26</v>
      </c>
      <c r="CN187" s="92">
        <v>3</v>
      </c>
    </row>
    <row r="188" spans="1:92" x14ac:dyDescent="0.2">
      <c r="A188" s="92" t="s">
        <v>15</v>
      </c>
      <c r="B188" s="92" t="s">
        <v>48</v>
      </c>
      <c r="C188" s="92">
        <v>254</v>
      </c>
      <c r="D188" s="92">
        <v>6.3000000000000007</v>
      </c>
      <c r="E188" s="92">
        <v>0</v>
      </c>
      <c r="F188" s="92">
        <v>0</v>
      </c>
      <c r="G188" s="92">
        <v>25</v>
      </c>
      <c r="H188" s="92">
        <v>7.2</v>
      </c>
      <c r="I188" s="92">
        <v>5.6989700043360196</v>
      </c>
      <c r="J188" s="92">
        <v>1466</v>
      </c>
      <c r="K188" s="92">
        <v>62.94</v>
      </c>
      <c r="L188" s="92">
        <v>100</v>
      </c>
      <c r="M188" s="92">
        <v>93</v>
      </c>
      <c r="N188" s="92">
        <v>111</v>
      </c>
      <c r="O188" s="92">
        <v>73</v>
      </c>
      <c r="P188" s="92">
        <v>78</v>
      </c>
      <c r="Q188" s="92">
        <v>68</v>
      </c>
      <c r="R188" s="92">
        <v>90</v>
      </c>
      <c r="S188" s="92">
        <v>73</v>
      </c>
      <c r="T188" s="92">
        <v>118</v>
      </c>
      <c r="U188" s="92">
        <v>96</v>
      </c>
      <c r="V188" s="92">
        <v>154</v>
      </c>
      <c r="W188" s="92">
        <v>102</v>
      </c>
      <c r="X188" s="92">
        <v>81</v>
      </c>
      <c r="Y188" s="92">
        <v>53</v>
      </c>
      <c r="Z188" s="92">
        <v>114</v>
      </c>
      <c r="AA188" s="92">
        <v>61</v>
      </c>
      <c r="AB188" s="92">
        <v>16</v>
      </c>
      <c r="AC188" s="92">
        <v>26</v>
      </c>
      <c r="AD188" s="92">
        <v>35</v>
      </c>
      <c r="AE188" s="92">
        <v>23</v>
      </c>
      <c r="AF188" s="92">
        <v>22</v>
      </c>
      <c r="AG188" s="92">
        <v>24</v>
      </c>
      <c r="AH188" s="92">
        <v>25</v>
      </c>
      <c r="AI188" s="92">
        <v>21</v>
      </c>
      <c r="AJ188" s="92">
        <v>24</v>
      </c>
      <c r="AK188" s="92">
        <v>30</v>
      </c>
      <c r="AL188" s="92">
        <v>29</v>
      </c>
      <c r="AM188" s="92">
        <v>28</v>
      </c>
      <c r="AN188" s="92">
        <v>19</v>
      </c>
      <c r="AO188" s="92">
        <v>11</v>
      </c>
      <c r="AP188" s="92">
        <v>27</v>
      </c>
      <c r="AQ188" s="92">
        <v>16</v>
      </c>
      <c r="AR188" s="92">
        <v>20</v>
      </c>
      <c r="AS188" s="92">
        <v>22</v>
      </c>
      <c r="AT188" s="92">
        <v>23</v>
      </c>
      <c r="AU188" s="92">
        <v>13</v>
      </c>
      <c r="AV188" s="92">
        <v>15</v>
      </c>
      <c r="AW188" s="92">
        <v>11</v>
      </c>
      <c r="AX188" s="92">
        <v>17</v>
      </c>
      <c r="AY188" s="92">
        <v>25</v>
      </c>
      <c r="AZ188" s="92">
        <v>19</v>
      </c>
      <c r="BA188" s="92">
        <v>16</v>
      </c>
      <c r="BB188" s="92">
        <v>30</v>
      </c>
      <c r="BC188" s="92">
        <v>25</v>
      </c>
      <c r="BD188" s="92">
        <v>17</v>
      </c>
      <c r="BE188" s="92">
        <v>9</v>
      </c>
      <c r="BF188" s="92">
        <v>30</v>
      </c>
      <c r="BG188" s="92">
        <v>17</v>
      </c>
      <c r="BH188" s="92">
        <v>37</v>
      </c>
      <c r="BI188" s="92">
        <v>23</v>
      </c>
      <c r="BJ188" s="92">
        <v>29</v>
      </c>
      <c r="BK188" s="92">
        <v>29</v>
      </c>
      <c r="BL188" s="92">
        <v>29</v>
      </c>
      <c r="BM188" s="92">
        <v>20</v>
      </c>
      <c r="BN188" s="92">
        <v>27</v>
      </c>
      <c r="BO188" s="92">
        <v>20</v>
      </c>
      <c r="BP188" s="92">
        <v>40</v>
      </c>
      <c r="BQ188" s="92">
        <v>29</v>
      </c>
      <c r="BR188" s="92">
        <v>52</v>
      </c>
      <c r="BS188" s="92">
        <v>33</v>
      </c>
      <c r="BT188" s="92">
        <v>23</v>
      </c>
      <c r="BU188" s="92">
        <v>24</v>
      </c>
      <c r="BV188" s="92">
        <v>35</v>
      </c>
      <c r="BW188" s="92">
        <v>20</v>
      </c>
      <c r="BX188" s="92">
        <v>27</v>
      </c>
      <c r="BY188" s="92">
        <v>22</v>
      </c>
      <c r="BZ188" s="92">
        <v>24</v>
      </c>
      <c r="CA188" s="92">
        <v>8</v>
      </c>
      <c r="CB188" s="92">
        <v>12</v>
      </c>
      <c r="CC188" s="92">
        <v>23</v>
      </c>
      <c r="CD188" s="92">
        <v>21</v>
      </c>
      <c r="CE188" s="92">
        <v>7</v>
      </c>
      <c r="CF188" s="92">
        <v>35</v>
      </c>
      <c r="CG188" s="92">
        <v>21</v>
      </c>
      <c r="CH188" s="92">
        <v>42</v>
      </c>
      <c r="CI188" s="92">
        <v>16</v>
      </c>
      <c r="CJ188" s="92">
        <v>22</v>
      </c>
      <c r="CK188" s="92">
        <v>9</v>
      </c>
      <c r="CL188" s="92">
        <v>22</v>
      </c>
      <c r="CM188" s="92">
        <v>26</v>
      </c>
      <c r="CN188" s="92">
        <v>4</v>
      </c>
    </row>
    <row r="189" spans="1:92" x14ac:dyDescent="0.2">
      <c r="A189" s="92" t="s">
        <v>28</v>
      </c>
      <c r="B189" s="92" t="s">
        <v>36</v>
      </c>
      <c r="C189" s="92">
        <v>265</v>
      </c>
      <c r="D189" s="92">
        <v>2</v>
      </c>
      <c r="E189" s="92">
        <v>0</v>
      </c>
      <c r="F189" s="92">
        <v>0</v>
      </c>
      <c r="G189" s="92">
        <v>25</v>
      </c>
      <c r="H189" s="92">
        <v>7.4</v>
      </c>
      <c r="I189" s="92">
        <v>6</v>
      </c>
      <c r="J189" s="92">
        <v>1452</v>
      </c>
      <c r="K189" s="92">
        <v>49.26</v>
      </c>
      <c r="L189" s="92">
        <v>105</v>
      </c>
      <c r="M189" s="92">
        <v>85</v>
      </c>
      <c r="N189" s="92">
        <v>109</v>
      </c>
      <c r="O189" s="92">
        <v>63</v>
      </c>
      <c r="P189" s="92">
        <v>80</v>
      </c>
      <c r="Q189" s="92">
        <v>78</v>
      </c>
      <c r="R189" s="92">
        <v>96</v>
      </c>
      <c r="S189" s="92">
        <v>75</v>
      </c>
      <c r="T189" s="92">
        <v>115</v>
      </c>
      <c r="U189" s="92">
        <v>106</v>
      </c>
      <c r="V189" s="92">
        <v>147</v>
      </c>
      <c r="W189" s="92">
        <v>93</v>
      </c>
      <c r="X189" s="92">
        <v>63</v>
      </c>
      <c r="Y189" s="92">
        <v>61</v>
      </c>
      <c r="Z189" s="92">
        <v>108</v>
      </c>
      <c r="AA189" s="92">
        <v>57</v>
      </c>
      <c r="AB189" s="92">
        <v>22</v>
      </c>
      <c r="AC189" s="92">
        <v>26</v>
      </c>
      <c r="AD189" s="92">
        <v>34</v>
      </c>
      <c r="AE189" s="92">
        <v>22</v>
      </c>
      <c r="AF189" s="92">
        <v>17</v>
      </c>
      <c r="AG189" s="92">
        <v>22</v>
      </c>
      <c r="AH189" s="92">
        <v>27</v>
      </c>
      <c r="AI189" s="92">
        <v>19</v>
      </c>
      <c r="AJ189" s="92">
        <v>28</v>
      </c>
      <c r="AK189" s="92">
        <v>25</v>
      </c>
      <c r="AL189" s="92">
        <v>30</v>
      </c>
      <c r="AM189" s="92">
        <v>25</v>
      </c>
      <c r="AN189" s="92">
        <v>13</v>
      </c>
      <c r="AO189" s="92">
        <v>13</v>
      </c>
      <c r="AP189" s="92">
        <v>27</v>
      </c>
      <c r="AQ189" s="92">
        <v>10</v>
      </c>
      <c r="AR189" s="92">
        <v>22</v>
      </c>
      <c r="AS189" s="92">
        <v>16</v>
      </c>
      <c r="AT189" s="92">
        <v>25</v>
      </c>
      <c r="AU189" s="92">
        <v>16</v>
      </c>
      <c r="AV189" s="92">
        <v>17</v>
      </c>
      <c r="AW189" s="92">
        <v>15</v>
      </c>
      <c r="AX189" s="92">
        <v>21</v>
      </c>
      <c r="AY189" s="92">
        <v>25</v>
      </c>
      <c r="AZ189" s="92">
        <v>18</v>
      </c>
      <c r="BA189" s="92">
        <v>21</v>
      </c>
      <c r="BB189" s="92">
        <v>35</v>
      </c>
      <c r="BC189" s="92">
        <v>22</v>
      </c>
      <c r="BD189" s="92">
        <v>11</v>
      </c>
      <c r="BE189" s="92">
        <v>16</v>
      </c>
      <c r="BF189" s="92">
        <v>28</v>
      </c>
      <c r="BG189" s="92">
        <v>20</v>
      </c>
      <c r="BH189" s="92">
        <v>36</v>
      </c>
      <c r="BI189" s="92">
        <v>23</v>
      </c>
      <c r="BJ189" s="92">
        <v>33</v>
      </c>
      <c r="BK189" s="92">
        <v>22</v>
      </c>
      <c r="BL189" s="92">
        <v>28</v>
      </c>
      <c r="BM189" s="92">
        <v>26</v>
      </c>
      <c r="BN189" s="92">
        <v>28</v>
      </c>
      <c r="BO189" s="92">
        <v>23</v>
      </c>
      <c r="BP189" s="92">
        <v>42</v>
      </c>
      <c r="BQ189" s="92">
        <v>30</v>
      </c>
      <c r="BR189" s="92">
        <v>46</v>
      </c>
      <c r="BS189" s="92">
        <v>29</v>
      </c>
      <c r="BT189" s="92">
        <v>23</v>
      </c>
      <c r="BU189" s="92">
        <v>22</v>
      </c>
      <c r="BV189" s="92">
        <v>30</v>
      </c>
      <c r="BW189" s="92">
        <v>18</v>
      </c>
      <c r="BX189" s="92">
        <v>25</v>
      </c>
      <c r="BY189" s="92">
        <v>19</v>
      </c>
      <c r="BZ189" s="92">
        <v>16</v>
      </c>
      <c r="CA189" s="92">
        <v>3</v>
      </c>
      <c r="CB189" s="92">
        <v>18</v>
      </c>
      <c r="CC189" s="92">
        <v>22</v>
      </c>
      <c r="CD189" s="92">
        <v>20</v>
      </c>
      <c r="CE189" s="92">
        <v>8</v>
      </c>
      <c r="CF189" s="92">
        <v>27</v>
      </c>
      <c r="CG189" s="92">
        <v>28</v>
      </c>
      <c r="CH189" s="92">
        <v>36</v>
      </c>
      <c r="CI189" s="92">
        <v>17</v>
      </c>
      <c r="CJ189" s="92">
        <v>15</v>
      </c>
      <c r="CK189" s="92">
        <v>10</v>
      </c>
      <c r="CL189" s="92">
        <v>23</v>
      </c>
      <c r="CM189" s="92">
        <v>26</v>
      </c>
      <c r="CN189" s="92">
        <v>1.25</v>
      </c>
    </row>
    <row r="190" spans="1:92" x14ac:dyDescent="0.2">
      <c r="A190" s="92" t="s">
        <v>28</v>
      </c>
      <c r="B190" s="92" t="s">
        <v>36</v>
      </c>
      <c r="C190" s="92">
        <v>265</v>
      </c>
      <c r="D190" s="92">
        <v>5</v>
      </c>
      <c r="E190" s="92">
        <v>0</v>
      </c>
      <c r="F190" s="92">
        <v>0</v>
      </c>
      <c r="G190" s="92">
        <v>25</v>
      </c>
      <c r="H190" s="92">
        <v>7.4</v>
      </c>
      <c r="I190" s="92">
        <v>6</v>
      </c>
      <c r="J190" s="92">
        <v>1452</v>
      </c>
      <c r="K190" s="92">
        <v>49.26</v>
      </c>
      <c r="L190" s="92">
        <v>105</v>
      </c>
      <c r="M190" s="92">
        <v>85</v>
      </c>
      <c r="N190" s="92">
        <v>109</v>
      </c>
      <c r="O190" s="92">
        <v>63</v>
      </c>
      <c r="P190" s="92">
        <v>80</v>
      </c>
      <c r="Q190" s="92">
        <v>78</v>
      </c>
      <c r="R190" s="92">
        <v>96</v>
      </c>
      <c r="S190" s="92">
        <v>75</v>
      </c>
      <c r="T190" s="92">
        <v>115</v>
      </c>
      <c r="U190" s="92">
        <v>106</v>
      </c>
      <c r="V190" s="92">
        <v>147</v>
      </c>
      <c r="W190" s="92">
        <v>93</v>
      </c>
      <c r="X190" s="92">
        <v>63</v>
      </c>
      <c r="Y190" s="92">
        <v>61</v>
      </c>
      <c r="Z190" s="92">
        <v>108</v>
      </c>
      <c r="AA190" s="92">
        <v>57</v>
      </c>
      <c r="AB190" s="92">
        <v>22</v>
      </c>
      <c r="AC190" s="92">
        <v>26</v>
      </c>
      <c r="AD190" s="92">
        <v>34</v>
      </c>
      <c r="AE190" s="92">
        <v>22</v>
      </c>
      <c r="AF190" s="92">
        <v>17</v>
      </c>
      <c r="AG190" s="92">
        <v>22</v>
      </c>
      <c r="AH190" s="92">
        <v>27</v>
      </c>
      <c r="AI190" s="92">
        <v>19</v>
      </c>
      <c r="AJ190" s="92">
        <v>28</v>
      </c>
      <c r="AK190" s="92">
        <v>25</v>
      </c>
      <c r="AL190" s="92">
        <v>30</v>
      </c>
      <c r="AM190" s="92">
        <v>25</v>
      </c>
      <c r="AN190" s="92">
        <v>13</v>
      </c>
      <c r="AO190" s="92">
        <v>13</v>
      </c>
      <c r="AP190" s="92">
        <v>27</v>
      </c>
      <c r="AQ190" s="92">
        <v>10</v>
      </c>
      <c r="AR190" s="92">
        <v>22</v>
      </c>
      <c r="AS190" s="92">
        <v>16</v>
      </c>
      <c r="AT190" s="92">
        <v>25</v>
      </c>
      <c r="AU190" s="92">
        <v>16</v>
      </c>
      <c r="AV190" s="92">
        <v>17</v>
      </c>
      <c r="AW190" s="92">
        <v>15</v>
      </c>
      <c r="AX190" s="92">
        <v>21</v>
      </c>
      <c r="AY190" s="92">
        <v>25</v>
      </c>
      <c r="AZ190" s="92">
        <v>18</v>
      </c>
      <c r="BA190" s="92">
        <v>21</v>
      </c>
      <c r="BB190" s="92">
        <v>35</v>
      </c>
      <c r="BC190" s="92">
        <v>22</v>
      </c>
      <c r="BD190" s="92">
        <v>11</v>
      </c>
      <c r="BE190" s="92">
        <v>16</v>
      </c>
      <c r="BF190" s="92">
        <v>28</v>
      </c>
      <c r="BG190" s="92">
        <v>20</v>
      </c>
      <c r="BH190" s="92">
        <v>36</v>
      </c>
      <c r="BI190" s="92">
        <v>23</v>
      </c>
      <c r="BJ190" s="92">
        <v>33</v>
      </c>
      <c r="BK190" s="92">
        <v>22</v>
      </c>
      <c r="BL190" s="92">
        <v>28</v>
      </c>
      <c r="BM190" s="92">
        <v>26</v>
      </c>
      <c r="BN190" s="92">
        <v>28</v>
      </c>
      <c r="BO190" s="92">
        <v>23</v>
      </c>
      <c r="BP190" s="92">
        <v>42</v>
      </c>
      <c r="BQ190" s="92">
        <v>30</v>
      </c>
      <c r="BR190" s="92">
        <v>46</v>
      </c>
      <c r="BS190" s="92">
        <v>29</v>
      </c>
      <c r="BT190" s="92">
        <v>23</v>
      </c>
      <c r="BU190" s="92">
        <v>22</v>
      </c>
      <c r="BV190" s="92">
        <v>30</v>
      </c>
      <c r="BW190" s="92">
        <v>18</v>
      </c>
      <c r="BX190" s="92">
        <v>25</v>
      </c>
      <c r="BY190" s="92">
        <v>19</v>
      </c>
      <c r="BZ190" s="92">
        <v>16</v>
      </c>
      <c r="CA190" s="92">
        <v>3</v>
      </c>
      <c r="CB190" s="92">
        <v>18</v>
      </c>
      <c r="CC190" s="92">
        <v>22</v>
      </c>
      <c r="CD190" s="92">
        <v>20</v>
      </c>
      <c r="CE190" s="92">
        <v>8</v>
      </c>
      <c r="CF190" s="92">
        <v>27</v>
      </c>
      <c r="CG190" s="92">
        <v>28</v>
      </c>
      <c r="CH190" s="92">
        <v>36</v>
      </c>
      <c r="CI190" s="92">
        <v>17</v>
      </c>
      <c r="CJ190" s="92">
        <v>15</v>
      </c>
      <c r="CK190" s="92">
        <v>10</v>
      </c>
      <c r="CL190" s="92">
        <v>23</v>
      </c>
      <c r="CM190" s="92">
        <v>26</v>
      </c>
      <c r="CN190" s="92">
        <v>1.75</v>
      </c>
    </row>
    <row r="191" spans="1:92" x14ac:dyDescent="0.2">
      <c r="A191" s="92" t="s">
        <v>28</v>
      </c>
      <c r="B191" s="92" t="s">
        <v>36</v>
      </c>
      <c r="C191" s="92">
        <v>265</v>
      </c>
      <c r="D191" s="92">
        <v>10</v>
      </c>
      <c r="E191" s="92">
        <v>0</v>
      </c>
      <c r="F191" s="92">
        <v>0</v>
      </c>
      <c r="G191" s="92">
        <v>25</v>
      </c>
      <c r="H191" s="92">
        <v>7.4</v>
      </c>
      <c r="I191" s="92">
        <v>6</v>
      </c>
      <c r="J191" s="92">
        <v>1452</v>
      </c>
      <c r="K191" s="92">
        <v>49.26</v>
      </c>
      <c r="L191" s="92">
        <v>105</v>
      </c>
      <c r="M191" s="92">
        <v>85</v>
      </c>
      <c r="N191" s="92">
        <v>109</v>
      </c>
      <c r="O191" s="92">
        <v>63</v>
      </c>
      <c r="P191" s="92">
        <v>80</v>
      </c>
      <c r="Q191" s="92">
        <v>78</v>
      </c>
      <c r="R191" s="92">
        <v>96</v>
      </c>
      <c r="S191" s="92">
        <v>75</v>
      </c>
      <c r="T191" s="92">
        <v>115</v>
      </c>
      <c r="U191" s="92">
        <v>106</v>
      </c>
      <c r="V191" s="92">
        <v>147</v>
      </c>
      <c r="W191" s="92">
        <v>93</v>
      </c>
      <c r="X191" s="92">
        <v>63</v>
      </c>
      <c r="Y191" s="92">
        <v>61</v>
      </c>
      <c r="Z191" s="92">
        <v>108</v>
      </c>
      <c r="AA191" s="92">
        <v>57</v>
      </c>
      <c r="AB191" s="92">
        <v>22</v>
      </c>
      <c r="AC191" s="92">
        <v>26</v>
      </c>
      <c r="AD191" s="92">
        <v>34</v>
      </c>
      <c r="AE191" s="92">
        <v>22</v>
      </c>
      <c r="AF191" s="92">
        <v>17</v>
      </c>
      <c r="AG191" s="92">
        <v>22</v>
      </c>
      <c r="AH191" s="92">
        <v>27</v>
      </c>
      <c r="AI191" s="92">
        <v>19</v>
      </c>
      <c r="AJ191" s="92">
        <v>28</v>
      </c>
      <c r="AK191" s="92">
        <v>25</v>
      </c>
      <c r="AL191" s="92">
        <v>30</v>
      </c>
      <c r="AM191" s="92">
        <v>25</v>
      </c>
      <c r="AN191" s="92">
        <v>13</v>
      </c>
      <c r="AO191" s="92">
        <v>13</v>
      </c>
      <c r="AP191" s="92">
        <v>27</v>
      </c>
      <c r="AQ191" s="92">
        <v>10</v>
      </c>
      <c r="AR191" s="92">
        <v>22</v>
      </c>
      <c r="AS191" s="92">
        <v>16</v>
      </c>
      <c r="AT191" s="92">
        <v>25</v>
      </c>
      <c r="AU191" s="92">
        <v>16</v>
      </c>
      <c r="AV191" s="92">
        <v>17</v>
      </c>
      <c r="AW191" s="92">
        <v>15</v>
      </c>
      <c r="AX191" s="92">
        <v>21</v>
      </c>
      <c r="AY191" s="92">
        <v>25</v>
      </c>
      <c r="AZ191" s="92">
        <v>18</v>
      </c>
      <c r="BA191" s="92">
        <v>21</v>
      </c>
      <c r="BB191" s="92">
        <v>35</v>
      </c>
      <c r="BC191" s="92">
        <v>22</v>
      </c>
      <c r="BD191" s="92">
        <v>11</v>
      </c>
      <c r="BE191" s="92">
        <v>16</v>
      </c>
      <c r="BF191" s="92">
        <v>28</v>
      </c>
      <c r="BG191" s="92">
        <v>20</v>
      </c>
      <c r="BH191" s="92">
        <v>36</v>
      </c>
      <c r="BI191" s="92">
        <v>23</v>
      </c>
      <c r="BJ191" s="92">
        <v>33</v>
      </c>
      <c r="BK191" s="92">
        <v>22</v>
      </c>
      <c r="BL191" s="92">
        <v>28</v>
      </c>
      <c r="BM191" s="92">
        <v>26</v>
      </c>
      <c r="BN191" s="92">
        <v>28</v>
      </c>
      <c r="BO191" s="92">
        <v>23</v>
      </c>
      <c r="BP191" s="92">
        <v>42</v>
      </c>
      <c r="BQ191" s="92">
        <v>30</v>
      </c>
      <c r="BR191" s="92">
        <v>46</v>
      </c>
      <c r="BS191" s="92">
        <v>29</v>
      </c>
      <c r="BT191" s="92">
        <v>23</v>
      </c>
      <c r="BU191" s="92">
        <v>22</v>
      </c>
      <c r="BV191" s="92">
        <v>30</v>
      </c>
      <c r="BW191" s="92">
        <v>18</v>
      </c>
      <c r="BX191" s="92">
        <v>25</v>
      </c>
      <c r="BY191" s="92">
        <v>19</v>
      </c>
      <c r="BZ191" s="92">
        <v>16</v>
      </c>
      <c r="CA191" s="92">
        <v>3</v>
      </c>
      <c r="CB191" s="92">
        <v>18</v>
      </c>
      <c r="CC191" s="92">
        <v>22</v>
      </c>
      <c r="CD191" s="92">
        <v>20</v>
      </c>
      <c r="CE191" s="92">
        <v>8</v>
      </c>
      <c r="CF191" s="92">
        <v>27</v>
      </c>
      <c r="CG191" s="92">
        <v>28</v>
      </c>
      <c r="CH191" s="92">
        <v>36</v>
      </c>
      <c r="CI191" s="92">
        <v>17</v>
      </c>
      <c r="CJ191" s="92">
        <v>15</v>
      </c>
      <c r="CK191" s="92">
        <v>10</v>
      </c>
      <c r="CL191" s="92">
        <v>23</v>
      </c>
      <c r="CM191" s="92">
        <v>26</v>
      </c>
      <c r="CN191" s="92">
        <v>2.25</v>
      </c>
    </row>
    <row r="192" spans="1:92" x14ac:dyDescent="0.2">
      <c r="A192" s="92" t="s">
        <v>28</v>
      </c>
      <c r="B192" s="92" t="s">
        <v>36</v>
      </c>
      <c r="C192" s="92">
        <v>265</v>
      </c>
      <c r="D192" s="92">
        <v>15</v>
      </c>
      <c r="E192" s="92">
        <v>0</v>
      </c>
      <c r="F192" s="92">
        <v>0</v>
      </c>
      <c r="G192" s="92">
        <v>25</v>
      </c>
      <c r="H192" s="92">
        <v>7.4</v>
      </c>
      <c r="I192" s="92">
        <v>6</v>
      </c>
      <c r="J192" s="92">
        <v>1452</v>
      </c>
      <c r="K192" s="92">
        <v>49.26</v>
      </c>
      <c r="L192" s="92">
        <v>105</v>
      </c>
      <c r="M192" s="92">
        <v>85</v>
      </c>
      <c r="N192" s="92">
        <v>109</v>
      </c>
      <c r="O192" s="92">
        <v>63</v>
      </c>
      <c r="P192" s="92">
        <v>80</v>
      </c>
      <c r="Q192" s="92">
        <v>78</v>
      </c>
      <c r="R192" s="92">
        <v>96</v>
      </c>
      <c r="S192" s="92">
        <v>75</v>
      </c>
      <c r="T192" s="92">
        <v>115</v>
      </c>
      <c r="U192" s="92">
        <v>106</v>
      </c>
      <c r="V192" s="92">
        <v>147</v>
      </c>
      <c r="W192" s="92">
        <v>93</v>
      </c>
      <c r="X192" s="92">
        <v>63</v>
      </c>
      <c r="Y192" s="92">
        <v>61</v>
      </c>
      <c r="Z192" s="92">
        <v>108</v>
      </c>
      <c r="AA192" s="92">
        <v>57</v>
      </c>
      <c r="AB192" s="92">
        <v>22</v>
      </c>
      <c r="AC192" s="92">
        <v>26</v>
      </c>
      <c r="AD192" s="92">
        <v>34</v>
      </c>
      <c r="AE192" s="92">
        <v>22</v>
      </c>
      <c r="AF192" s="92">
        <v>17</v>
      </c>
      <c r="AG192" s="92">
        <v>22</v>
      </c>
      <c r="AH192" s="92">
        <v>27</v>
      </c>
      <c r="AI192" s="92">
        <v>19</v>
      </c>
      <c r="AJ192" s="92">
        <v>28</v>
      </c>
      <c r="AK192" s="92">
        <v>25</v>
      </c>
      <c r="AL192" s="92">
        <v>30</v>
      </c>
      <c r="AM192" s="92">
        <v>25</v>
      </c>
      <c r="AN192" s="92">
        <v>13</v>
      </c>
      <c r="AO192" s="92">
        <v>13</v>
      </c>
      <c r="AP192" s="92">
        <v>27</v>
      </c>
      <c r="AQ192" s="92">
        <v>10</v>
      </c>
      <c r="AR192" s="92">
        <v>22</v>
      </c>
      <c r="AS192" s="92">
        <v>16</v>
      </c>
      <c r="AT192" s="92">
        <v>25</v>
      </c>
      <c r="AU192" s="92">
        <v>16</v>
      </c>
      <c r="AV192" s="92">
        <v>17</v>
      </c>
      <c r="AW192" s="92">
        <v>15</v>
      </c>
      <c r="AX192" s="92">
        <v>21</v>
      </c>
      <c r="AY192" s="92">
        <v>25</v>
      </c>
      <c r="AZ192" s="92">
        <v>18</v>
      </c>
      <c r="BA192" s="92">
        <v>21</v>
      </c>
      <c r="BB192" s="92">
        <v>35</v>
      </c>
      <c r="BC192" s="92">
        <v>22</v>
      </c>
      <c r="BD192" s="92">
        <v>11</v>
      </c>
      <c r="BE192" s="92">
        <v>16</v>
      </c>
      <c r="BF192" s="92">
        <v>28</v>
      </c>
      <c r="BG192" s="92">
        <v>20</v>
      </c>
      <c r="BH192" s="92">
        <v>36</v>
      </c>
      <c r="BI192" s="92">
        <v>23</v>
      </c>
      <c r="BJ192" s="92">
        <v>33</v>
      </c>
      <c r="BK192" s="92">
        <v>22</v>
      </c>
      <c r="BL192" s="92">
        <v>28</v>
      </c>
      <c r="BM192" s="92">
        <v>26</v>
      </c>
      <c r="BN192" s="92">
        <v>28</v>
      </c>
      <c r="BO192" s="92">
        <v>23</v>
      </c>
      <c r="BP192" s="92">
        <v>42</v>
      </c>
      <c r="BQ192" s="92">
        <v>30</v>
      </c>
      <c r="BR192" s="92">
        <v>46</v>
      </c>
      <c r="BS192" s="92">
        <v>29</v>
      </c>
      <c r="BT192" s="92">
        <v>23</v>
      </c>
      <c r="BU192" s="92">
        <v>22</v>
      </c>
      <c r="BV192" s="92">
        <v>30</v>
      </c>
      <c r="BW192" s="92">
        <v>18</v>
      </c>
      <c r="BX192" s="92">
        <v>25</v>
      </c>
      <c r="BY192" s="92">
        <v>19</v>
      </c>
      <c r="BZ192" s="92">
        <v>16</v>
      </c>
      <c r="CA192" s="92">
        <v>3</v>
      </c>
      <c r="CB192" s="92">
        <v>18</v>
      </c>
      <c r="CC192" s="92">
        <v>22</v>
      </c>
      <c r="CD192" s="92">
        <v>20</v>
      </c>
      <c r="CE192" s="92">
        <v>8</v>
      </c>
      <c r="CF192" s="92">
        <v>27</v>
      </c>
      <c r="CG192" s="92">
        <v>28</v>
      </c>
      <c r="CH192" s="92">
        <v>36</v>
      </c>
      <c r="CI192" s="92">
        <v>17</v>
      </c>
      <c r="CJ192" s="92">
        <v>15</v>
      </c>
      <c r="CK192" s="92">
        <v>10</v>
      </c>
      <c r="CL192" s="92">
        <v>23</v>
      </c>
      <c r="CM192" s="92">
        <v>26</v>
      </c>
      <c r="CN192" s="92">
        <v>2.5</v>
      </c>
    </row>
    <row r="193" spans="1:92" x14ac:dyDescent="0.2">
      <c r="A193" s="92" t="s">
        <v>28</v>
      </c>
      <c r="B193" s="92" t="s">
        <v>36</v>
      </c>
      <c r="C193" s="92">
        <v>265</v>
      </c>
      <c r="D193" s="92">
        <v>20</v>
      </c>
      <c r="E193" s="92">
        <v>0</v>
      </c>
      <c r="F193" s="92">
        <v>0</v>
      </c>
      <c r="G193" s="92">
        <v>25</v>
      </c>
      <c r="H193" s="92">
        <v>7.4</v>
      </c>
      <c r="I193" s="92">
        <v>6</v>
      </c>
      <c r="J193" s="92">
        <v>1452</v>
      </c>
      <c r="K193" s="92">
        <v>49.26</v>
      </c>
      <c r="L193" s="92">
        <v>105</v>
      </c>
      <c r="M193" s="92">
        <v>85</v>
      </c>
      <c r="N193" s="92">
        <v>109</v>
      </c>
      <c r="O193" s="92">
        <v>63</v>
      </c>
      <c r="P193" s="92">
        <v>80</v>
      </c>
      <c r="Q193" s="92">
        <v>78</v>
      </c>
      <c r="R193" s="92">
        <v>96</v>
      </c>
      <c r="S193" s="92">
        <v>75</v>
      </c>
      <c r="T193" s="92">
        <v>115</v>
      </c>
      <c r="U193" s="92">
        <v>106</v>
      </c>
      <c r="V193" s="92">
        <v>147</v>
      </c>
      <c r="W193" s="92">
        <v>93</v>
      </c>
      <c r="X193" s="92">
        <v>63</v>
      </c>
      <c r="Y193" s="92">
        <v>61</v>
      </c>
      <c r="Z193" s="92">
        <v>108</v>
      </c>
      <c r="AA193" s="92">
        <v>57</v>
      </c>
      <c r="AB193" s="92">
        <v>22</v>
      </c>
      <c r="AC193" s="92">
        <v>26</v>
      </c>
      <c r="AD193" s="92">
        <v>34</v>
      </c>
      <c r="AE193" s="92">
        <v>22</v>
      </c>
      <c r="AF193" s="92">
        <v>17</v>
      </c>
      <c r="AG193" s="92">
        <v>22</v>
      </c>
      <c r="AH193" s="92">
        <v>27</v>
      </c>
      <c r="AI193" s="92">
        <v>19</v>
      </c>
      <c r="AJ193" s="92">
        <v>28</v>
      </c>
      <c r="AK193" s="92">
        <v>25</v>
      </c>
      <c r="AL193" s="92">
        <v>30</v>
      </c>
      <c r="AM193" s="92">
        <v>25</v>
      </c>
      <c r="AN193" s="92">
        <v>13</v>
      </c>
      <c r="AO193" s="92">
        <v>13</v>
      </c>
      <c r="AP193" s="92">
        <v>27</v>
      </c>
      <c r="AQ193" s="92">
        <v>10</v>
      </c>
      <c r="AR193" s="92">
        <v>22</v>
      </c>
      <c r="AS193" s="92">
        <v>16</v>
      </c>
      <c r="AT193" s="92">
        <v>25</v>
      </c>
      <c r="AU193" s="92">
        <v>16</v>
      </c>
      <c r="AV193" s="92">
        <v>17</v>
      </c>
      <c r="AW193" s="92">
        <v>15</v>
      </c>
      <c r="AX193" s="92">
        <v>21</v>
      </c>
      <c r="AY193" s="92">
        <v>25</v>
      </c>
      <c r="AZ193" s="92">
        <v>18</v>
      </c>
      <c r="BA193" s="92">
        <v>21</v>
      </c>
      <c r="BB193" s="92">
        <v>35</v>
      </c>
      <c r="BC193" s="92">
        <v>22</v>
      </c>
      <c r="BD193" s="92">
        <v>11</v>
      </c>
      <c r="BE193" s="92">
        <v>16</v>
      </c>
      <c r="BF193" s="92">
        <v>28</v>
      </c>
      <c r="BG193" s="92">
        <v>20</v>
      </c>
      <c r="BH193" s="92">
        <v>36</v>
      </c>
      <c r="BI193" s="92">
        <v>23</v>
      </c>
      <c r="BJ193" s="92">
        <v>33</v>
      </c>
      <c r="BK193" s="92">
        <v>22</v>
      </c>
      <c r="BL193" s="92">
        <v>28</v>
      </c>
      <c r="BM193" s="92">
        <v>26</v>
      </c>
      <c r="BN193" s="92">
        <v>28</v>
      </c>
      <c r="BO193" s="92">
        <v>23</v>
      </c>
      <c r="BP193" s="92">
        <v>42</v>
      </c>
      <c r="BQ193" s="92">
        <v>30</v>
      </c>
      <c r="BR193" s="92">
        <v>46</v>
      </c>
      <c r="BS193" s="92">
        <v>29</v>
      </c>
      <c r="BT193" s="92">
        <v>23</v>
      </c>
      <c r="BU193" s="92">
        <v>22</v>
      </c>
      <c r="BV193" s="92">
        <v>30</v>
      </c>
      <c r="BW193" s="92">
        <v>18</v>
      </c>
      <c r="BX193" s="92">
        <v>25</v>
      </c>
      <c r="BY193" s="92">
        <v>19</v>
      </c>
      <c r="BZ193" s="92">
        <v>16</v>
      </c>
      <c r="CA193" s="92">
        <v>3</v>
      </c>
      <c r="CB193" s="92">
        <v>18</v>
      </c>
      <c r="CC193" s="92">
        <v>22</v>
      </c>
      <c r="CD193" s="92">
        <v>20</v>
      </c>
      <c r="CE193" s="92">
        <v>8</v>
      </c>
      <c r="CF193" s="92">
        <v>27</v>
      </c>
      <c r="CG193" s="92">
        <v>28</v>
      </c>
      <c r="CH193" s="92">
        <v>36</v>
      </c>
      <c r="CI193" s="92">
        <v>17</v>
      </c>
      <c r="CJ193" s="92">
        <v>15</v>
      </c>
      <c r="CK193" s="92">
        <v>10</v>
      </c>
      <c r="CL193" s="92">
        <v>23</v>
      </c>
      <c r="CM193" s="92">
        <v>26</v>
      </c>
      <c r="CN193" s="92">
        <v>2.75</v>
      </c>
    </row>
    <row r="194" spans="1:92" x14ac:dyDescent="0.2">
      <c r="A194" s="92" t="s">
        <v>28</v>
      </c>
      <c r="B194" s="92" t="s">
        <v>36</v>
      </c>
      <c r="C194" s="92">
        <v>254</v>
      </c>
      <c r="D194" s="92">
        <v>2</v>
      </c>
      <c r="E194" s="92">
        <v>0</v>
      </c>
      <c r="F194" s="92">
        <v>0</v>
      </c>
      <c r="G194" s="92">
        <v>25</v>
      </c>
      <c r="H194" s="92">
        <v>7.4</v>
      </c>
      <c r="I194" s="92">
        <v>6</v>
      </c>
      <c r="J194" s="92">
        <v>1452</v>
      </c>
      <c r="K194" s="92">
        <v>49.26</v>
      </c>
      <c r="L194" s="92">
        <v>105</v>
      </c>
      <c r="M194" s="92">
        <v>85</v>
      </c>
      <c r="N194" s="92">
        <v>109</v>
      </c>
      <c r="O194" s="92">
        <v>63</v>
      </c>
      <c r="P194" s="92">
        <v>80</v>
      </c>
      <c r="Q194" s="92">
        <v>78</v>
      </c>
      <c r="R194" s="92">
        <v>96</v>
      </c>
      <c r="S194" s="92">
        <v>75</v>
      </c>
      <c r="T194" s="92">
        <v>115</v>
      </c>
      <c r="U194" s="92">
        <v>106</v>
      </c>
      <c r="V194" s="92">
        <v>147</v>
      </c>
      <c r="W194" s="92">
        <v>93</v>
      </c>
      <c r="X194" s="92">
        <v>63</v>
      </c>
      <c r="Y194" s="92">
        <v>61</v>
      </c>
      <c r="Z194" s="92">
        <v>108</v>
      </c>
      <c r="AA194" s="92">
        <v>57</v>
      </c>
      <c r="AB194" s="92">
        <v>22</v>
      </c>
      <c r="AC194" s="92">
        <v>26</v>
      </c>
      <c r="AD194" s="92">
        <v>34</v>
      </c>
      <c r="AE194" s="92">
        <v>22</v>
      </c>
      <c r="AF194" s="92">
        <v>17</v>
      </c>
      <c r="AG194" s="92">
        <v>22</v>
      </c>
      <c r="AH194" s="92">
        <v>27</v>
      </c>
      <c r="AI194" s="92">
        <v>19</v>
      </c>
      <c r="AJ194" s="92">
        <v>28</v>
      </c>
      <c r="AK194" s="92">
        <v>25</v>
      </c>
      <c r="AL194" s="92">
        <v>30</v>
      </c>
      <c r="AM194" s="92">
        <v>25</v>
      </c>
      <c r="AN194" s="92">
        <v>13</v>
      </c>
      <c r="AO194" s="92">
        <v>13</v>
      </c>
      <c r="AP194" s="92">
        <v>27</v>
      </c>
      <c r="AQ194" s="92">
        <v>10</v>
      </c>
      <c r="AR194" s="92">
        <v>22</v>
      </c>
      <c r="AS194" s="92">
        <v>16</v>
      </c>
      <c r="AT194" s="92">
        <v>25</v>
      </c>
      <c r="AU194" s="92">
        <v>16</v>
      </c>
      <c r="AV194" s="92">
        <v>17</v>
      </c>
      <c r="AW194" s="92">
        <v>15</v>
      </c>
      <c r="AX194" s="92">
        <v>21</v>
      </c>
      <c r="AY194" s="92">
        <v>25</v>
      </c>
      <c r="AZ194" s="92">
        <v>18</v>
      </c>
      <c r="BA194" s="92">
        <v>21</v>
      </c>
      <c r="BB194" s="92">
        <v>35</v>
      </c>
      <c r="BC194" s="92">
        <v>22</v>
      </c>
      <c r="BD194" s="92">
        <v>11</v>
      </c>
      <c r="BE194" s="92">
        <v>16</v>
      </c>
      <c r="BF194" s="92">
        <v>28</v>
      </c>
      <c r="BG194" s="92">
        <v>20</v>
      </c>
      <c r="BH194" s="92">
        <v>36</v>
      </c>
      <c r="BI194" s="92">
        <v>23</v>
      </c>
      <c r="BJ194" s="92">
        <v>33</v>
      </c>
      <c r="BK194" s="92">
        <v>22</v>
      </c>
      <c r="BL194" s="92">
        <v>28</v>
      </c>
      <c r="BM194" s="92">
        <v>26</v>
      </c>
      <c r="BN194" s="92">
        <v>28</v>
      </c>
      <c r="BO194" s="92">
        <v>23</v>
      </c>
      <c r="BP194" s="92">
        <v>42</v>
      </c>
      <c r="BQ194" s="92">
        <v>30</v>
      </c>
      <c r="BR194" s="92">
        <v>46</v>
      </c>
      <c r="BS194" s="92">
        <v>29</v>
      </c>
      <c r="BT194" s="92">
        <v>23</v>
      </c>
      <c r="BU194" s="92">
        <v>22</v>
      </c>
      <c r="BV194" s="92">
        <v>30</v>
      </c>
      <c r="BW194" s="92">
        <v>18</v>
      </c>
      <c r="BX194" s="92">
        <v>25</v>
      </c>
      <c r="BY194" s="92">
        <v>19</v>
      </c>
      <c r="BZ194" s="92">
        <v>16</v>
      </c>
      <c r="CA194" s="92">
        <v>3</v>
      </c>
      <c r="CB194" s="92">
        <v>18</v>
      </c>
      <c r="CC194" s="92">
        <v>22</v>
      </c>
      <c r="CD194" s="92">
        <v>20</v>
      </c>
      <c r="CE194" s="92">
        <v>8</v>
      </c>
      <c r="CF194" s="92">
        <v>27</v>
      </c>
      <c r="CG194" s="92">
        <v>28</v>
      </c>
      <c r="CH194" s="92">
        <v>36</v>
      </c>
      <c r="CI194" s="92">
        <v>17</v>
      </c>
      <c r="CJ194" s="92">
        <v>15</v>
      </c>
      <c r="CK194" s="92">
        <v>10</v>
      </c>
      <c r="CL194" s="92">
        <v>23</v>
      </c>
      <c r="CM194" s="92">
        <v>26</v>
      </c>
      <c r="CN194" s="92">
        <v>1</v>
      </c>
    </row>
    <row r="195" spans="1:92" x14ac:dyDescent="0.2">
      <c r="A195" s="92" t="s">
        <v>28</v>
      </c>
      <c r="B195" s="92" t="s">
        <v>36</v>
      </c>
      <c r="C195" s="92">
        <v>254</v>
      </c>
      <c r="D195" s="92">
        <v>5</v>
      </c>
      <c r="E195" s="92">
        <v>0</v>
      </c>
      <c r="F195" s="92">
        <v>0</v>
      </c>
      <c r="G195" s="92">
        <v>25</v>
      </c>
      <c r="H195" s="92">
        <v>7.4</v>
      </c>
      <c r="I195" s="92">
        <v>6</v>
      </c>
      <c r="J195" s="92">
        <v>1452</v>
      </c>
      <c r="K195" s="92">
        <v>49.26</v>
      </c>
      <c r="L195" s="92">
        <v>105</v>
      </c>
      <c r="M195" s="92">
        <v>85</v>
      </c>
      <c r="N195" s="92">
        <v>109</v>
      </c>
      <c r="O195" s="92">
        <v>63</v>
      </c>
      <c r="P195" s="92">
        <v>80</v>
      </c>
      <c r="Q195" s="92">
        <v>78</v>
      </c>
      <c r="R195" s="92">
        <v>96</v>
      </c>
      <c r="S195" s="92">
        <v>75</v>
      </c>
      <c r="T195" s="92">
        <v>115</v>
      </c>
      <c r="U195" s="92">
        <v>106</v>
      </c>
      <c r="V195" s="92">
        <v>147</v>
      </c>
      <c r="W195" s="92">
        <v>93</v>
      </c>
      <c r="X195" s="92">
        <v>63</v>
      </c>
      <c r="Y195" s="92">
        <v>61</v>
      </c>
      <c r="Z195" s="92">
        <v>108</v>
      </c>
      <c r="AA195" s="92">
        <v>57</v>
      </c>
      <c r="AB195" s="92">
        <v>22</v>
      </c>
      <c r="AC195" s="92">
        <v>26</v>
      </c>
      <c r="AD195" s="92">
        <v>34</v>
      </c>
      <c r="AE195" s="92">
        <v>22</v>
      </c>
      <c r="AF195" s="92">
        <v>17</v>
      </c>
      <c r="AG195" s="92">
        <v>22</v>
      </c>
      <c r="AH195" s="92">
        <v>27</v>
      </c>
      <c r="AI195" s="92">
        <v>19</v>
      </c>
      <c r="AJ195" s="92">
        <v>28</v>
      </c>
      <c r="AK195" s="92">
        <v>25</v>
      </c>
      <c r="AL195" s="92">
        <v>30</v>
      </c>
      <c r="AM195" s="92">
        <v>25</v>
      </c>
      <c r="AN195" s="92">
        <v>13</v>
      </c>
      <c r="AO195" s="92">
        <v>13</v>
      </c>
      <c r="AP195" s="92">
        <v>27</v>
      </c>
      <c r="AQ195" s="92">
        <v>10</v>
      </c>
      <c r="AR195" s="92">
        <v>22</v>
      </c>
      <c r="AS195" s="92">
        <v>16</v>
      </c>
      <c r="AT195" s="92">
        <v>25</v>
      </c>
      <c r="AU195" s="92">
        <v>16</v>
      </c>
      <c r="AV195" s="92">
        <v>17</v>
      </c>
      <c r="AW195" s="92">
        <v>15</v>
      </c>
      <c r="AX195" s="92">
        <v>21</v>
      </c>
      <c r="AY195" s="92">
        <v>25</v>
      </c>
      <c r="AZ195" s="92">
        <v>18</v>
      </c>
      <c r="BA195" s="92">
        <v>21</v>
      </c>
      <c r="BB195" s="92">
        <v>35</v>
      </c>
      <c r="BC195" s="92">
        <v>22</v>
      </c>
      <c r="BD195" s="92">
        <v>11</v>
      </c>
      <c r="BE195" s="92">
        <v>16</v>
      </c>
      <c r="BF195" s="92">
        <v>28</v>
      </c>
      <c r="BG195" s="92">
        <v>20</v>
      </c>
      <c r="BH195" s="92">
        <v>36</v>
      </c>
      <c r="BI195" s="92">
        <v>23</v>
      </c>
      <c r="BJ195" s="92">
        <v>33</v>
      </c>
      <c r="BK195" s="92">
        <v>22</v>
      </c>
      <c r="BL195" s="92">
        <v>28</v>
      </c>
      <c r="BM195" s="92">
        <v>26</v>
      </c>
      <c r="BN195" s="92">
        <v>28</v>
      </c>
      <c r="BO195" s="92">
        <v>23</v>
      </c>
      <c r="BP195" s="92">
        <v>42</v>
      </c>
      <c r="BQ195" s="92">
        <v>30</v>
      </c>
      <c r="BR195" s="92">
        <v>46</v>
      </c>
      <c r="BS195" s="92">
        <v>29</v>
      </c>
      <c r="BT195" s="92">
        <v>23</v>
      </c>
      <c r="BU195" s="92">
        <v>22</v>
      </c>
      <c r="BV195" s="92">
        <v>30</v>
      </c>
      <c r="BW195" s="92">
        <v>18</v>
      </c>
      <c r="BX195" s="92">
        <v>25</v>
      </c>
      <c r="BY195" s="92">
        <v>19</v>
      </c>
      <c r="BZ195" s="92">
        <v>16</v>
      </c>
      <c r="CA195" s="92">
        <v>3</v>
      </c>
      <c r="CB195" s="92">
        <v>18</v>
      </c>
      <c r="CC195" s="92">
        <v>22</v>
      </c>
      <c r="CD195" s="92">
        <v>20</v>
      </c>
      <c r="CE195" s="92">
        <v>8</v>
      </c>
      <c r="CF195" s="92">
        <v>27</v>
      </c>
      <c r="CG195" s="92">
        <v>28</v>
      </c>
      <c r="CH195" s="92">
        <v>36</v>
      </c>
      <c r="CI195" s="92">
        <v>17</v>
      </c>
      <c r="CJ195" s="92">
        <v>15</v>
      </c>
      <c r="CK195" s="92">
        <v>10</v>
      </c>
      <c r="CL195" s="92">
        <v>23</v>
      </c>
      <c r="CM195" s="92">
        <v>26</v>
      </c>
      <c r="CN195" s="92">
        <v>1.5</v>
      </c>
    </row>
    <row r="196" spans="1:92" x14ac:dyDescent="0.2">
      <c r="A196" s="92" t="s">
        <v>28</v>
      </c>
      <c r="B196" s="92" t="s">
        <v>36</v>
      </c>
      <c r="C196" s="92">
        <v>254</v>
      </c>
      <c r="D196" s="92">
        <v>10</v>
      </c>
      <c r="E196" s="92">
        <v>0</v>
      </c>
      <c r="F196" s="92">
        <v>0</v>
      </c>
      <c r="G196" s="92">
        <v>25</v>
      </c>
      <c r="H196" s="92">
        <v>7.4</v>
      </c>
      <c r="I196" s="92">
        <v>6</v>
      </c>
      <c r="J196" s="92">
        <v>1452</v>
      </c>
      <c r="K196" s="92">
        <v>49.26</v>
      </c>
      <c r="L196" s="92">
        <v>105</v>
      </c>
      <c r="M196" s="92">
        <v>85</v>
      </c>
      <c r="N196" s="92">
        <v>109</v>
      </c>
      <c r="O196" s="92">
        <v>63</v>
      </c>
      <c r="P196" s="92">
        <v>80</v>
      </c>
      <c r="Q196" s="92">
        <v>78</v>
      </c>
      <c r="R196" s="92">
        <v>96</v>
      </c>
      <c r="S196" s="92">
        <v>75</v>
      </c>
      <c r="T196" s="92">
        <v>115</v>
      </c>
      <c r="U196" s="92">
        <v>106</v>
      </c>
      <c r="V196" s="92">
        <v>147</v>
      </c>
      <c r="W196" s="92">
        <v>93</v>
      </c>
      <c r="X196" s="92">
        <v>63</v>
      </c>
      <c r="Y196" s="92">
        <v>61</v>
      </c>
      <c r="Z196" s="92">
        <v>108</v>
      </c>
      <c r="AA196" s="92">
        <v>57</v>
      </c>
      <c r="AB196" s="92">
        <v>22</v>
      </c>
      <c r="AC196" s="92">
        <v>26</v>
      </c>
      <c r="AD196" s="92">
        <v>34</v>
      </c>
      <c r="AE196" s="92">
        <v>22</v>
      </c>
      <c r="AF196" s="92">
        <v>17</v>
      </c>
      <c r="AG196" s="92">
        <v>22</v>
      </c>
      <c r="AH196" s="92">
        <v>27</v>
      </c>
      <c r="AI196" s="92">
        <v>19</v>
      </c>
      <c r="AJ196" s="92">
        <v>28</v>
      </c>
      <c r="AK196" s="92">
        <v>25</v>
      </c>
      <c r="AL196" s="92">
        <v>30</v>
      </c>
      <c r="AM196" s="92">
        <v>25</v>
      </c>
      <c r="AN196" s="92">
        <v>13</v>
      </c>
      <c r="AO196" s="92">
        <v>13</v>
      </c>
      <c r="AP196" s="92">
        <v>27</v>
      </c>
      <c r="AQ196" s="92">
        <v>10</v>
      </c>
      <c r="AR196" s="92">
        <v>22</v>
      </c>
      <c r="AS196" s="92">
        <v>16</v>
      </c>
      <c r="AT196" s="92">
        <v>25</v>
      </c>
      <c r="AU196" s="92">
        <v>16</v>
      </c>
      <c r="AV196" s="92">
        <v>17</v>
      </c>
      <c r="AW196" s="92">
        <v>15</v>
      </c>
      <c r="AX196" s="92">
        <v>21</v>
      </c>
      <c r="AY196" s="92">
        <v>25</v>
      </c>
      <c r="AZ196" s="92">
        <v>18</v>
      </c>
      <c r="BA196" s="92">
        <v>21</v>
      </c>
      <c r="BB196" s="92">
        <v>35</v>
      </c>
      <c r="BC196" s="92">
        <v>22</v>
      </c>
      <c r="BD196" s="92">
        <v>11</v>
      </c>
      <c r="BE196" s="92">
        <v>16</v>
      </c>
      <c r="BF196" s="92">
        <v>28</v>
      </c>
      <c r="BG196" s="92">
        <v>20</v>
      </c>
      <c r="BH196" s="92">
        <v>36</v>
      </c>
      <c r="BI196" s="92">
        <v>23</v>
      </c>
      <c r="BJ196" s="92">
        <v>33</v>
      </c>
      <c r="BK196" s="92">
        <v>22</v>
      </c>
      <c r="BL196" s="92">
        <v>28</v>
      </c>
      <c r="BM196" s="92">
        <v>26</v>
      </c>
      <c r="BN196" s="92">
        <v>28</v>
      </c>
      <c r="BO196" s="92">
        <v>23</v>
      </c>
      <c r="BP196" s="92">
        <v>42</v>
      </c>
      <c r="BQ196" s="92">
        <v>30</v>
      </c>
      <c r="BR196" s="92">
        <v>46</v>
      </c>
      <c r="BS196" s="92">
        <v>29</v>
      </c>
      <c r="BT196" s="92">
        <v>23</v>
      </c>
      <c r="BU196" s="92">
        <v>22</v>
      </c>
      <c r="BV196" s="92">
        <v>30</v>
      </c>
      <c r="BW196" s="92">
        <v>18</v>
      </c>
      <c r="BX196" s="92">
        <v>25</v>
      </c>
      <c r="BY196" s="92">
        <v>19</v>
      </c>
      <c r="BZ196" s="92">
        <v>16</v>
      </c>
      <c r="CA196" s="92">
        <v>3</v>
      </c>
      <c r="CB196" s="92">
        <v>18</v>
      </c>
      <c r="CC196" s="92">
        <v>22</v>
      </c>
      <c r="CD196" s="92">
        <v>20</v>
      </c>
      <c r="CE196" s="92">
        <v>8</v>
      </c>
      <c r="CF196" s="92">
        <v>27</v>
      </c>
      <c r="CG196" s="92">
        <v>28</v>
      </c>
      <c r="CH196" s="92">
        <v>36</v>
      </c>
      <c r="CI196" s="92">
        <v>17</v>
      </c>
      <c r="CJ196" s="92">
        <v>15</v>
      </c>
      <c r="CK196" s="92">
        <v>10</v>
      </c>
      <c r="CL196" s="92">
        <v>23</v>
      </c>
      <c r="CM196" s="92">
        <v>26</v>
      </c>
      <c r="CN196" s="92">
        <v>2</v>
      </c>
    </row>
    <row r="197" spans="1:92" x14ac:dyDescent="0.2">
      <c r="A197" s="92" t="s">
        <v>28</v>
      </c>
      <c r="B197" s="92" t="s">
        <v>36</v>
      </c>
      <c r="C197" s="92">
        <v>254</v>
      </c>
      <c r="D197" s="92">
        <v>15</v>
      </c>
      <c r="E197" s="92">
        <v>0</v>
      </c>
      <c r="F197" s="92">
        <v>0</v>
      </c>
      <c r="G197" s="92">
        <v>25</v>
      </c>
      <c r="H197" s="92">
        <v>7.4</v>
      </c>
      <c r="I197" s="92">
        <v>6</v>
      </c>
      <c r="J197" s="92">
        <v>1452</v>
      </c>
      <c r="K197" s="92">
        <v>49.26</v>
      </c>
      <c r="L197" s="92">
        <v>105</v>
      </c>
      <c r="M197" s="92">
        <v>85</v>
      </c>
      <c r="N197" s="92">
        <v>109</v>
      </c>
      <c r="O197" s="92">
        <v>63</v>
      </c>
      <c r="P197" s="92">
        <v>80</v>
      </c>
      <c r="Q197" s="92">
        <v>78</v>
      </c>
      <c r="R197" s="92">
        <v>96</v>
      </c>
      <c r="S197" s="92">
        <v>75</v>
      </c>
      <c r="T197" s="92">
        <v>115</v>
      </c>
      <c r="U197" s="92">
        <v>106</v>
      </c>
      <c r="V197" s="92">
        <v>147</v>
      </c>
      <c r="W197" s="92">
        <v>93</v>
      </c>
      <c r="X197" s="92">
        <v>63</v>
      </c>
      <c r="Y197" s="92">
        <v>61</v>
      </c>
      <c r="Z197" s="92">
        <v>108</v>
      </c>
      <c r="AA197" s="92">
        <v>57</v>
      </c>
      <c r="AB197" s="92">
        <v>22</v>
      </c>
      <c r="AC197" s="92">
        <v>26</v>
      </c>
      <c r="AD197" s="92">
        <v>34</v>
      </c>
      <c r="AE197" s="92">
        <v>22</v>
      </c>
      <c r="AF197" s="92">
        <v>17</v>
      </c>
      <c r="AG197" s="92">
        <v>22</v>
      </c>
      <c r="AH197" s="92">
        <v>27</v>
      </c>
      <c r="AI197" s="92">
        <v>19</v>
      </c>
      <c r="AJ197" s="92">
        <v>28</v>
      </c>
      <c r="AK197" s="92">
        <v>25</v>
      </c>
      <c r="AL197" s="92">
        <v>30</v>
      </c>
      <c r="AM197" s="92">
        <v>25</v>
      </c>
      <c r="AN197" s="92">
        <v>13</v>
      </c>
      <c r="AO197" s="92">
        <v>13</v>
      </c>
      <c r="AP197" s="92">
        <v>27</v>
      </c>
      <c r="AQ197" s="92">
        <v>10</v>
      </c>
      <c r="AR197" s="92">
        <v>22</v>
      </c>
      <c r="AS197" s="92">
        <v>16</v>
      </c>
      <c r="AT197" s="92">
        <v>25</v>
      </c>
      <c r="AU197" s="92">
        <v>16</v>
      </c>
      <c r="AV197" s="92">
        <v>17</v>
      </c>
      <c r="AW197" s="92">
        <v>15</v>
      </c>
      <c r="AX197" s="92">
        <v>21</v>
      </c>
      <c r="AY197" s="92">
        <v>25</v>
      </c>
      <c r="AZ197" s="92">
        <v>18</v>
      </c>
      <c r="BA197" s="92">
        <v>21</v>
      </c>
      <c r="BB197" s="92">
        <v>35</v>
      </c>
      <c r="BC197" s="92">
        <v>22</v>
      </c>
      <c r="BD197" s="92">
        <v>11</v>
      </c>
      <c r="BE197" s="92">
        <v>16</v>
      </c>
      <c r="BF197" s="92">
        <v>28</v>
      </c>
      <c r="BG197" s="92">
        <v>20</v>
      </c>
      <c r="BH197" s="92">
        <v>36</v>
      </c>
      <c r="BI197" s="92">
        <v>23</v>
      </c>
      <c r="BJ197" s="92">
        <v>33</v>
      </c>
      <c r="BK197" s="92">
        <v>22</v>
      </c>
      <c r="BL197" s="92">
        <v>28</v>
      </c>
      <c r="BM197" s="92">
        <v>26</v>
      </c>
      <c r="BN197" s="92">
        <v>28</v>
      </c>
      <c r="BO197" s="92">
        <v>23</v>
      </c>
      <c r="BP197" s="92">
        <v>42</v>
      </c>
      <c r="BQ197" s="92">
        <v>30</v>
      </c>
      <c r="BR197" s="92">
        <v>46</v>
      </c>
      <c r="BS197" s="92">
        <v>29</v>
      </c>
      <c r="BT197" s="92">
        <v>23</v>
      </c>
      <c r="BU197" s="92">
        <v>22</v>
      </c>
      <c r="BV197" s="92">
        <v>30</v>
      </c>
      <c r="BW197" s="92">
        <v>18</v>
      </c>
      <c r="BX197" s="92">
        <v>25</v>
      </c>
      <c r="BY197" s="92">
        <v>19</v>
      </c>
      <c r="BZ197" s="92">
        <v>16</v>
      </c>
      <c r="CA197" s="92">
        <v>3</v>
      </c>
      <c r="CB197" s="92">
        <v>18</v>
      </c>
      <c r="CC197" s="92">
        <v>22</v>
      </c>
      <c r="CD197" s="92">
        <v>20</v>
      </c>
      <c r="CE197" s="92">
        <v>8</v>
      </c>
      <c r="CF197" s="92">
        <v>27</v>
      </c>
      <c r="CG197" s="92">
        <v>28</v>
      </c>
      <c r="CH197" s="92">
        <v>36</v>
      </c>
      <c r="CI197" s="92">
        <v>17</v>
      </c>
      <c r="CJ197" s="92">
        <v>15</v>
      </c>
      <c r="CK197" s="92">
        <v>10</v>
      </c>
      <c r="CL197" s="92">
        <v>23</v>
      </c>
      <c r="CM197" s="92">
        <v>26</v>
      </c>
      <c r="CN197" s="92">
        <v>2.25</v>
      </c>
    </row>
    <row r="198" spans="1:92" x14ac:dyDescent="0.2">
      <c r="A198" s="92" t="s">
        <v>28</v>
      </c>
      <c r="B198" s="92" t="s">
        <v>36</v>
      </c>
      <c r="C198" s="92">
        <v>254</v>
      </c>
      <c r="D198" s="92">
        <v>20</v>
      </c>
      <c r="E198" s="92">
        <v>0</v>
      </c>
      <c r="F198" s="92">
        <v>0</v>
      </c>
      <c r="G198" s="92">
        <v>25</v>
      </c>
      <c r="H198" s="92">
        <v>7.4</v>
      </c>
      <c r="I198" s="92">
        <v>6</v>
      </c>
      <c r="J198" s="92">
        <v>1452</v>
      </c>
      <c r="K198" s="92">
        <v>49.26</v>
      </c>
      <c r="L198" s="92">
        <v>105</v>
      </c>
      <c r="M198" s="92">
        <v>85</v>
      </c>
      <c r="N198" s="92">
        <v>109</v>
      </c>
      <c r="O198" s="92">
        <v>63</v>
      </c>
      <c r="P198" s="92">
        <v>80</v>
      </c>
      <c r="Q198" s="92">
        <v>78</v>
      </c>
      <c r="R198" s="92">
        <v>96</v>
      </c>
      <c r="S198" s="92">
        <v>75</v>
      </c>
      <c r="T198" s="92">
        <v>115</v>
      </c>
      <c r="U198" s="92">
        <v>106</v>
      </c>
      <c r="V198" s="92">
        <v>147</v>
      </c>
      <c r="W198" s="92">
        <v>93</v>
      </c>
      <c r="X198" s="92">
        <v>63</v>
      </c>
      <c r="Y198" s="92">
        <v>61</v>
      </c>
      <c r="Z198" s="92">
        <v>108</v>
      </c>
      <c r="AA198" s="92">
        <v>57</v>
      </c>
      <c r="AB198" s="92">
        <v>22</v>
      </c>
      <c r="AC198" s="92">
        <v>26</v>
      </c>
      <c r="AD198" s="92">
        <v>34</v>
      </c>
      <c r="AE198" s="92">
        <v>22</v>
      </c>
      <c r="AF198" s="92">
        <v>17</v>
      </c>
      <c r="AG198" s="92">
        <v>22</v>
      </c>
      <c r="AH198" s="92">
        <v>27</v>
      </c>
      <c r="AI198" s="92">
        <v>19</v>
      </c>
      <c r="AJ198" s="92">
        <v>28</v>
      </c>
      <c r="AK198" s="92">
        <v>25</v>
      </c>
      <c r="AL198" s="92">
        <v>30</v>
      </c>
      <c r="AM198" s="92">
        <v>25</v>
      </c>
      <c r="AN198" s="92">
        <v>13</v>
      </c>
      <c r="AO198" s="92">
        <v>13</v>
      </c>
      <c r="AP198" s="92">
        <v>27</v>
      </c>
      <c r="AQ198" s="92">
        <v>10</v>
      </c>
      <c r="AR198" s="92">
        <v>22</v>
      </c>
      <c r="AS198" s="92">
        <v>16</v>
      </c>
      <c r="AT198" s="92">
        <v>25</v>
      </c>
      <c r="AU198" s="92">
        <v>16</v>
      </c>
      <c r="AV198" s="92">
        <v>17</v>
      </c>
      <c r="AW198" s="92">
        <v>15</v>
      </c>
      <c r="AX198" s="92">
        <v>21</v>
      </c>
      <c r="AY198" s="92">
        <v>25</v>
      </c>
      <c r="AZ198" s="92">
        <v>18</v>
      </c>
      <c r="BA198" s="92">
        <v>21</v>
      </c>
      <c r="BB198" s="92">
        <v>35</v>
      </c>
      <c r="BC198" s="92">
        <v>22</v>
      </c>
      <c r="BD198" s="92">
        <v>11</v>
      </c>
      <c r="BE198" s="92">
        <v>16</v>
      </c>
      <c r="BF198" s="92">
        <v>28</v>
      </c>
      <c r="BG198" s="92">
        <v>20</v>
      </c>
      <c r="BH198" s="92">
        <v>36</v>
      </c>
      <c r="BI198" s="92">
        <v>23</v>
      </c>
      <c r="BJ198" s="92">
        <v>33</v>
      </c>
      <c r="BK198" s="92">
        <v>22</v>
      </c>
      <c r="BL198" s="92">
        <v>28</v>
      </c>
      <c r="BM198" s="92">
        <v>26</v>
      </c>
      <c r="BN198" s="92">
        <v>28</v>
      </c>
      <c r="BO198" s="92">
        <v>23</v>
      </c>
      <c r="BP198" s="92">
        <v>42</v>
      </c>
      <c r="BQ198" s="92">
        <v>30</v>
      </c>
      <c r="BR198" s="92">
        <v>46</v>
      </c>
      <c r="BS198" s="92">
        <v>29</v>
      </c>
      <c r="BT198" s="92">
        <v>23</v>
      </c>
      <c r="BU198" s="92">
        <v>22</v>
      </c>
      <c r="BV198" s="92">
        <v>30</v>
      </c>
      <c r="BW198" s="92">
        <v>18</v>
      </c>
      <c r="BX198" s="92">
        <v>25</v>
      </c>
      <c r="BY198" s="92">
        <v>19</v>
      </c>
      <c r="BZ198" s="92">
        <v>16</v>
      </c>
      <c r="CA198" s="92">
        <v>3</v>
      </c>
      <c r="CB198" s="92">
        <v>18</v>
      </c>
      <c r="CC198" s="92">
        <v>22</v>
      </c>
      <c r="CD198" s="92">
        <v>20</v>
      </c>
      <c r="CE198" s="92">
        <v>8</v>
      </c>
      <c r="CF198" s="92">
        <v>27</v>
      </c>
      <c r="CG198" s="92">
        <v>28</v>
      </c>
      <c r="CH198" s="92">
        <v>36</v>
      </c>
      <c r="CI198" s="92">
        <v>17</v>
      </c>
      <c r="CJ198" s="92">
        <v>15</v>
      </c>
      <c r="CK198" s="92">
        <v>10</v>
      </c>
      <c r="CL198" s="92">
        <v>23</v>
      </c>
      <c r="CM198" s="92">
        <v>26</v>
      </c>
      <c r="CN198" s="92">
        <v>2.5</v>
      </c>
    </row>
    <row r="199" spans="1:92" x14ac:dyDescent="0.2">
      <c r="A199" s="92" t="s">
        <v>28</v>
      </c>
      <c r="B199" s="92" t="s">
        <v>42</v>
      </c>
      <c r="C199" s="92">
        <v>254</v>
      </c>
      <c r="D199" s="92">
        <v>1</v>
      </c>
      <c r="E199" s="92">
        <v>0</v>
      </c>
      <c r="F199" s="92">
        <v>0</v>
      </c>
      <c r="G199" s="92">
        <v>25</v>
      </c>
      <c r="H199" s="92">
        <v>7.4</v>
      </c>
      <c r="I199" s="92">
        <v>8</v>
      </c>
      <c r="J199" s="92">
        <v>1362</v>
      </c>
      <c r="K199" s="92">
        <v>49.33</v>
      </c>
      <c r="L199" s="92">
        <v>94</v>
      </c>
      <c r="M199" s="92">
        <v>84</v>
      </c>
      <c r="N199" s="92">
        <v>104</v>
      </c>
      <c r="O199" s="92">
        <v>59</v>
      </c>
      <c r="P199" s="92">
        <v>74</v>
      </c>
      <c r="Q199" s="92">
        <v>74</v>
      </c>
      <c r="R199" s="92">
        <v>94</v>
      </c>
      <c r="S199" s="92">
        <v>72</v>
      </c>
      <c r="T199" s="92">
        <v>107</v>
      </c>
      <c r="U199" s="92">
        <v>99</v>
      </c>
      <c r="V199" s="92">
        <v>141</v>
      </c>
      <c r="W199" s="92">
        <v>89</v>
      </c>
      <c r="X199" s="92">
        <v>66</v>
      </c>
      <c r="Y199" s="92">
        <v>57</v>
      </c>
      <c r="Z199" s="92">
        <v>98</v>
      </c>
      <c r="AA199" s="92">
        <v>49</v>
      </c>
      <c r="AB199" s="92">
        <v>20</v>
      </c>
      <c r="AC199" s="92">
        <v>20</v>
      </c>
      <c r="AD199" s="92">
        <v>33</v>
      </c>
      <c r="AE199" s="92">
        <v>21</v>
      </c>
      <c r="AF199" s="92">
        <v>14</v>
      </c>
      <c r="AG199" s="92">
        <v>22</v>
      </c>
      <c r="AH199" s="92">
        <v>26</v>
      </c>
      <c r="AI199" s="92">
        <v>22</v>
      </c>
      <c r="AJ199" s="92">
        <v>27</v>
      </c>
      <c r="AK199" s="92">
        <v>28</v>
      </c>
      <c r="AL199" s="92">
        <v>27</v>
      </c>
      <c r="AM199" s="92">
        <v>22</v>
      </c>
      <c r="AN199" s="92">
        <v>13</v>
      </c>
      <c r="AO199" s="92">
        <v>12</v>
      </c>
      <c r="AP199" s="92">
        <v>25</v>
      </c>
      <c r="AQ199" s="92">
        <v>9</v>
      </c>
      <c r="AR199" s="92">
        <v>19</v>
      </c>
      <c r="AS199" s="92">
        <v>19</v>
      </c>
      <c r="AT199" s="92">
        <v>22</v>
      </c>
      <c r="AU199" s="92">
        <v>14</v>
      </c>
      <c r="AV199" s="92">
        <v>17</v>
      </c>
      <c r="AW199" s="92">
        <v>15</v>
      </c>
      <c r="AX199" s="92">
        <v>21</v>
      </c>
      <c r="AY199" s="92">
        <v>21</v>
      </c>
      <c r="AZ199" s="92">
        <v>15</v>
      </c>
      <c r="BA199" s="92">
        <v>23</v>
      </c>
      <c r="BB199" s="92">
        <v>34</v>
      </c>
      <c r="BC199" s="92">
        <v>22</v>
      </c>
      <c r="BD199" s="92">
        <v>14</v>
      </c>
      <c r="BE199" s="92">
        <v>15</v>
      </c>
      <c r="BF199" s="92">
        <v>27</v>
      </c>
      <c r="BG199" s="92">
        <v>16</v>
      </c>
      <c r="BH199" s="92">
        <v>32</v>
      </c>
      <c r="BI199" s="92">
        <v>22</v>
      </c>
      <c r="BJ199" s="92">
        <v>33</v>
      </c>
      <c r="BK199" s="92">
        <v>20</v>
      </c>
      <c r="BL199" s="92">
        <v>29</v>
      </c>
      <c r="BM199" s="92">
        <v>23</v>
      </c>
      <c r="BN199" s="92">
        <v>27</v>
      </c>
      <c r="BO199" s="92">
        <v>20</v>
      </c>
      <c r="BP199" s="92">
        <v>42</v>
      </c>
      <c r="BQ199" s="92">
        <v>25</v>
      </c>
      <c r="BR199" s="92">
        <v>46</v>
      </c>
      <c r="BS199" s="92">
        <v>28</v>
      </c>
      <c r="BT199" s="92">
        <v>23</v>
      </c>
      <c r="BU199" s="92">
        <v>21</v>
      </c>
      <c r="BV199" s="92">
        <v>29</v>
      </c>
      <c r="BW199" s="92">
        <v>16</v>
      </c>
      <c r="BX199" s="92">
        <v>23</v>
      </c>
      <c r="BY199" s="92">
        <v>23</v>
      </c>
      <c r="BZ199" s="92">
        <v>16</v>
      </c>
      <c r="CA199" s="92">
        <v>4</v>
      </c>
      <c r="CB199" s="92">
        <v>14</v>
      </c>
      <c r="CC199" s="92">
        <v>21</v>
      </c>
      <c r="CD199" s="92">
        <v>20</v>
      </c>
      <c r="CE199" s="92">
        <v>9</v>
      </c>
      <c r="CF199" s="92">
        <v>23</v>
      </c>
      <c r="CG199" s="92">
        <v>23</v>
      </c>
      <c r="CH199" s="92">
        <v>34</v>
      </c>
      <c r="CI199" s="92">
        <v>17</v>
      </c>
      <c r="CJ199" s="92">
        <v>16</v>
      </c>
      <c r="CK199" s="92">
        <v>9</v>
      </c>
      <c r="CL199" s="92">
        <v>17</v>
      </c>
      <c r="CM199" s="92">
        <v>20</v>
      </c>
      <c r="CN199" s="92">
        <v>0.2</v>
      </c>
    </row>
    <row r="200" spans="1:92" x14ac:dyDescent="0.2">
      <c r="A200" s="92" t="s">
        <v>28</v>
      </c>
      <c r="B200" s="92" t="s">
        <v>42</v>
      </c>
      <c r="C200" s="92">
        <v>254</v>
      </c>
      <c r="D200" s="92">
        <v>2</v>
      </c>
      <c r="E200" s="92">
        <v>0</v>
      </c>
      <c r="F200" s="92">
        <v>0</v>
      </c>
      <c r="G200" s="92">
        <v>25</v>
      </c>
      <c r="H200" s="92">
        <v>7.4</v>
      </c>
      <c r="I200" s="92">
        <v>8</v>
      </c>
      <c r="J200" s="92">
        <v>1362</v>
      </c>
      <c r="K200" s="92">
        <v>49.33</v>
      </c>
      <c r="L200" s="92">
        <v>94</v>
      </c>
      <c r="M200" s="92">
        <v>84</v>
      </c>
      <c r="N200" s="92">
        <v>104</v>
      </c>
      <c r="O200" s="92">
        <v>59</v>
      </c>
      <c r="P200" s="92">
        <v>74</v>
      </c>
      <c r="Q200" s="92">
        <v>74</v>
      </c>
      <c r="R200" s="92">
        <v>94</v>
      </c>
      <c r="S200" s="92">
        <v>72</v>
      </c>
      <c r="T200" s="92">
        <v>107</v>
      </c>
      <c r="U200" s="92">
        <v>99</v>
      </c>
      <c r="V200" s="92">
        <v>141</v>
      </c>
      <c r="W200" s="92">
        <v>89</v>
      </c>
      <c r="X200" s="92">
        <v>66</v>
      </c>
      <c r="Y200" s="92">
        <v>57</v>
      </c>
      <c r="Z200" s="92">
        <v>98</v>
      </c>
      <c r="AA200" s="92">
        <v>49</v>
      </c>
      <c r="AB200" s="92">
        <v>20</v>
      </c>
      <c r="AC200" s="92">
        <v>20</v>
      </c>
      <c r="AD200" s="92">
        <v>33</v>
      </c>
      <c r="AE200" s="92">
        <v>21</v>
      </c>
      <c r="AF200" s="92">
        <v>14</v>
      </c>
      <c r="AG200" s="92">
        <v>22</v>
      </c>
      <c r="AH200" s="92">
        <v>26</v>
      </c>
      <c r="AI200" s="92">
        <v>22</v>
      </c>
      <c r="AJ200" s="92">
        <v>27</v>
      </c>
      <c r="AK200" s="92">
        <v>28</v>
      </c>
      <c r="AL200" s="92">
        <v>27</v>
      </c>
      <c r="AM200" s="92">
        <v>22</v>
      </c>
      <c r="AN200" s="92">
        <v>13</v>
      </c>
      <c r="AO200" s="92">
        <v>12</v>
      </c>
      <c r="AP200" s="92">
        <v>25</v>
      </c>
      <c r="AQ200" s="92">
        <v>9</v>
      </c>
      <c r="AR200" s="92">
        <v>19</v>
      </c>
      <c r="AS200" s="92">
        <v>19</v>
      </c>
      <c r="AT200" s="92">
        <v>22</v>
      </c>
      <c r="AU200" s="92">
        <v>14</v>
      </c>
      <c r="AV200" s="92">
        <v>17</v>
      </c>
      <c r="AW200" s="92">
        <v>15</v>
      </c>
      <c r="AX200" s="92">
        <v>21</v>
      </c>
      <c r="AY200" s="92">
        <v>21</v>
      </c>
      <c r="AZ200" s="92">
        <v>15</v>
      </c>
      <c r="BA200" s="92">
        <v>23</v>
      </c>
      <c r="BB200" s="92">
        <v>34</v>
      </c>
      <c r="BC200" s="92">
        <v>22</v>
      </c>
      <c r="BD200" s="92">
        <v>14</v>
      </c>
      <c r="BE200" s="92">
        <v>15</v>
      </c>
      <c r="BF200" s="92">
        <v>27</v>
      </c>
      <c r="BG200" s="92">
        <v>16</v>
      </c>
      <c r="BH200" s="92">
        <v>32</v>
      </c>
      <c r="BI200" s="92">
        <v>22</v>
      </c>
      <c r="BJ200" s="92">
        <v>33</v>
      </c>
      <c r="BK200" s="92">
        <v>20</v>
      </c>
      <c r="BL200" s="92">
        <v>29</v>
      </c>
      <c r="BM200" s="92">
        <v>23</v>
      </c>
      <c r="BN200" s="92">
        <v>27</v>
      </c>
      <c r="BO200" s="92">
        <v>20</v>
      </c>
      <c r="BP200" s="92">
        <v>42</v>
      </c>
      <c r="BQ200" s="92">
        <v>25</v>
      </c>
      <c r="BR200" s="92">
        <v>46</v>
      </c>
      <c r="BS200" s="92">
        <v>28</v>
      </c>
      <c r="BT200" s="92">
        <v>23</v>
      </c>
      <c r="BU200" s="92">
        <v>21</v>
      </c>
      <c r="BV200" s="92">
        <v>29</v>
      </c>
      <c r="BW200" s="92">
        <v>16</v>
      </c>
      <c r="BX200" s="92">
        <v>23</v>
      </c>
      <c r="BY200" s="92">
        <v>23</v>
      </c>
      <c r="BZ200" s="92">
        <v>16</v>
      </c>
      <c r="CA200" s="92">
        <v>4</v>
      </c>
      <c r="CB200" s="92">
        <v>14</v>
      </c>
      <c r="CC200" s="92">
        <v>21</v>
      </c>
      <c r="CD200" s="92">
        <v>20</v>
      </c>
      <c r="CE200" s="92">
        <v>9</v>
      </c>
      <c r="CF200" s="92">
        <v>23</v>
      </c>
      <c r="CG200" s="92">
        <v>23</v>
      </c>
      <c r="CH200" s="92">
        <v>34</v>
      </c>
      <c r="CI200" s="92">
        <v>17</v>
      </c>
      <c r="CJ200" s="92">
        <v>16</v>
      </c>
      <c r="CK200" s="92">
        <v>9</v>
      </c>
      <c r="CL200" s="92">
        <v>17</v>
      </c>
      <c r="CM200" s="92">
        <v>20</v>
      </c>
      <c r="CN200" s="92">
        <v>0.3</v>
      </c>
    </row>
    <row r="201" spans="1:92" x14ac:dyDescent="0.2">
      <c r="A201" s="92" t="s">
        <v>28</v>
      </c>
      <c r="B201" s="92" t="s">
        <v>42</v>
      </c>
      <c r="C201" s="92">
        <v>254</v>
      </c>
      <c r="D201" s="92">
        <v>3</v>
      </c>
      <c r="E201" s="92">
        <v>0</v>
      </c>
      <c r="F201" s="92">
        <v>0</v>
      </c>
      <c r="G201" s="92">
        <v>25</v>
      </c>
      <c r="H201" s="92">
        <v>7.4</v>
      </c>
      <c r="I201" s="92">
        <v>8</v>
      </c>
      <c r="J201" s="92">
        <v>1362</v>
      </c>
      <c r="K201" s="92">
        <v>49.33</v>
      </c>
      <c r="L201" s="92">
        <v>94</v>
      </c>
      <c r="M201" s="92">
        <v>84</v>
      </c>
      <c r="N201" s="92">
        <v>104</v>
      </c>
      <c r="O201" s="92">
        <v>59</v>
      </c>
      <c r="P201" s="92">
        <v>74</v>
      </c>
      <c r="Q201" s="92">
        <v>74</v>
      </c>
      <c r="R201" s="92">
        <v>94</v>
      </c>
      <c r="S201" s="92">
        <v>72</v>
      </c>
      <c r="T201" s="92">
        <v>107</v>
      </c>
      <c r="U201" s="92">
        <v>99</v>
      </c>
      <c r="V201" s="92">
        <v>141</v>
      </c>
      <c r="W201" s="92">
        <v>89</v>
      </c>
      <c r="X201" s="92">
        <v>66</v>
      </c>
      <c r="Y201" s="92">
        <v>57</v>
      </c>
      <c r="Z201" s="92">
        <v>98</v>
      </c>
      <c r="AA201" s="92">
        <v>49</v>
      </c>
      <c r="AB201" s="92">
        <v>20</v>
      </c>
      <c r="AC201" s="92">
        <v>20</v>
      </c>
      <c r="AD201" s="92">
        <v>33</v>
      </c>
      <c r="AE201" s="92">
        <v>21</v>
      </c>
      <c r="AF201" s="92">
        <v>14</v>
      </c>
      <c r="AG201" s="92">
        <v>22</v>
      </c>
      <c r="AH201" s="92">
        <v>26</v>
      </c>
      <c r="AI201" s="92">
        <v>22</v>
      </c>
      <c r="AJ201" s="92">
        <v>27</v>
      </c>
      <c r="AK201" s="92">
        <v>28</v>
      </c>
      <c r="AL201" s="92">
        <v>27</v>
      </c>
      <c r="AM201" s="92">
        <v>22</v>
      </c>
      <c r="AN201" s="92">
        <v>13</v>
      </c>
      <c r="AO201" s="92">
        <v>12</v>
      </c>
      <c r="AP201" s="92">
        <v>25</v>
      </c>
      <c r="AQ201" s="92">
        <v>9</v>
      </c>
      <c r="AR201" s="92">
        <v>19</v>
      </c>
      <c r="AS201" s="92">
        <v>19</v>
      </c>
      <c r="AT201" s="92">
        <v>22</v>
      </c>
      <c r="AU201" s="92">
        <v>14</v>
      </c>
      <c r="AV201" s="92">
        <v>17</v>
      </c>
      <c r="AW201" s="92">
        <v>15</v>
      </c>
      <c r="AX201" s="92">
        <v>21</v>
      </c>
      <c r="AY201" s="92">
        <v>21</v>
      </c>
      <c r="AZ201" s="92">
        <v>15</v>
      </c>
      <c r="BA201" s="92">
        <v>23</v>
      </c>
      <c r="BB201" s="92">
        <v>34</v>
      </c>
      <c r="BC201" s="92">
        <v>22</v>
      </c>
      <c r="BD201" s="92">
        <v>14</v>
      </c>
      <c r="BE201" s="92">
        <v>15</v>
      </c>
      <c r="BF201" s="92">
        <v>27</v>
      </c>
      <c r="BG201" s="92">
        <v>16</v>
      </c>
      <c r="BH201" s="92">
        <v>32</v>
      </c>
      <c r="BI201" s="92">
        <v>22</v>
      </c>
      <c r="BJ201" s="92">
        <v>33</v>
      </c>
      <c r="BK201" s="92">
        <v>20</v>
      </c>
      <c r="BL201" s="92">
        <v>29</v>
      </c>
      <c r="BM201" s="92">
        <v>23</v>
      </c>
      <c r="BN201" s="92">
        <v>27</v>
      </c>
      <c r="BO201" s="92">
        <v>20</v>
      </c>
      <c r="BP201" s="92">
        <v>42</v>
      </c>
      <c r="BQ201" s="92">
        <v>25</v>
      </c>
      <c r="BR201" s="92">
        <v>46</v>
      </c>
      <c r="BS201" s="92">
        <v>28</v>
      </c>
      <c r="BT201" s="92">
        <v>23</v>
      </c>
      <c r="BU201" s="92">
        <v>21</v>
      </c>
      <c r="BV201" s="92">
        <v>29</v>
      </c>
      <c r="BW201" s="92">
        <v>16</v>
      </c>
      <c r="BX201" s="92">
        <v>23</v>
      </c>
      <c r="BY201" s="92">
        <v>23</v>
      </c>
      <c r="BZ201" s="92">
        <v>16</v>
      </c>
      <c r="CA201" s="92">
        <v>4</v>
      </c>
      <c r="CB201" s="92">
        <v>14</v>
      </c>
      <c r="CC201" s="92">
        <v>21</v>
      </c>
      <c r="CD201" s="92">
        <v>20</v>
      </c>
      <c r="CE201" s="92">
        <v>9</v>
      </c>
      <c r="CF201" s="92">
        <v>23</v>
      </c>
      <c r="CG201" s="92">
        <v>23</v>
      </c>
      <c r="CH201" s="92">
        <v>34</v>
      </c>
      <c r="CI201" s="92">
        <v>17</v>
      </c>
      <c r="CJ201" s="92">
        <v>16</v>
      </c>
      <c r="CK201" s="92">
        <v>9</v>
      </c>
      <c r="CL201" s="92">
        <v>17</v>
      </c>
      <c r="CM201" s="92">
        <v>20</v>
      </c>
      <c r="CN201" s="92">
        <v>0.48</v>
      </c>
    </row>
    <row r="202" spans="1:92" x14ac:dyDescent="0.2">
      <c r="A202" s="92" t="s">
        <v>28</v>
      </c>
      <c r="B202" s="92" t="s">
        <v>42</v>
      </c>
      <c r="C202" s="92">
        <v>254</v>
      </c>
      <c r="D202" s="92">
        <v>4</v>
      </c>
      <c r="E202" s="92">
        <v>0</v>
      </c>
      <c r="F202" s="92">
        <v>0</v>
      </c>
      <c r="G202" s="92">
        <v>25</v>
      </c>
      <c r="H202" s="92">
        <v>7.4</v>
      </c>
      <c r="I202" s="92">
        <v>8</v>
      </c>
      <c r="J202" s="92">
        <v>1362</v>
      </c>
      <c r="K202" s="92">
        <v>49.33</v>
      </c>
      <c r="L202" s="92">
        <v>94</v>
      </c>
      <c r="M202" s="92">
        <v>84</v>
      </c>
      <c r="N202" s="92">
        <v>104</v>
      </c>
      <c r="O202" s="92">
        <v>59</v>
      </c>
      <c r="P202" s="92">
        <v>74</v>
      </c>
      <c r="Q202" s="92">
        <v>74</v>
      </c>
      <c r="R202" s="92">
        <v>94</v>
      </c>
      <c r="S202" s="92">
        <v>72</v>
      </c>
      <c r="T202" s="92">
        <v>107</v>
      </c>
      <c r="U202" s="92">
        <v>99</v>
      </c>
      <c r="V202" s="92">
        <v>141</v>
      </c>
      <c r="W202" s="92">
        <v>89</v>
      </c>
      <c r="X202" s="92">
        <v>66</v>
      </c>
      <c r="Y202" s="92">
        <v>57</v>
      </c>
      <c r="Z202" s="92">
        <v>98</v>
      </c>
      <c r="AA202" s="92">
        <v>49</v>
      </c>
      <c r="AB202" s="92">
        <v>20</v>
      </c>
      <c r="AC202" s="92">
        <v>20</v>
      </c>
      <c r="AD202" s="92">
        <v>33</v>
      </c>
      <c r="AE202" s="92">
        <v>21</v>
      </c>
      <c r="AF202" s="92">
        <v>14</v>
      </c>
      <c r="AG202" s="92">
        <v>22</v>
      </c>
      <c r="AH202" s="92">
        <v>26</v>
      </c>
      <c r="AI202" s="92">
        <v>22</v>
      </c>
      <c r="AJ202" s="92">
        <v>27</v>
      </c>
      <c r="AK202" s="92">
        <v>28</v>
      </c>
      <c r="AL202" s="92">
        <v>27</v>
      </c>
      <c r="AM202" s="92">
        <v>22</v>
      </c>
      <c r="AN202" s="92">
        <v>13</v>
      </c>
      <c r="AO202" s="92">
        <v>12</v>
      </c>
      <c r="AP202" s="92">
        <v>25</v>
      </c>
      <c r="AQ202" s="92">
        <v>9</v>
      </c>
      <c r="AR202" s="92">
        <v>19</v>
      </c>
      <c r="AS202" s="92">
        <v>19</v>
      </c>
      <c r="AT202" s="92">
        <v>22</v>
      </c>
      <c r="AU202" s="92">
        <v>14</v>
      </c>
      <c r="AV202" s="92">
        <v>17</v>
      </c>
      <c r="AW202" s="92">
        <v>15</v>
      </c>
      <c r="AX202" s="92">
        <v>21</v>
      </c>
      <c r="AY202" s="92">
        <v>21</v>
      </c>
      <c r="AZ202" s="92">
        <v>15</v>
      </c>
      <c r="BA202" s="92">
        <v>23</v>
      </c>
      <c r="BB202" s="92">
        <v>34</v>
      </c>
      <c r="BC202" s="92">
        <v>22</v>
      </c>
      <c r="BD202" s="92">
        <v>14</v>
      </c>
      <c r="BE202" s="92">
        <v>15</v>
      </c>
      <c r="BF202" s="92">
        <v>27</v>
      </c>
      <c r="BG202" s="92">
        <v>16</v>
      </c>
      <c r="BH202" s="92">
        <v>32</v>
      </c>
      <c r="BI202" s="92">
        <v>22</v>
      </c>
      <c r="BJ202" s="92">
        <v>33</v>
      </c>
      <c r="BK202" s="92">
        <v>20</v>
      </c>
      <c r="BL202" s="92">
        <v>29</v>
      </c>
      <c r="BM202" s="92">
        <v>23</v>
      </c>
      <c r="BN202" s="92">
        <v>27</v>
      </c>
      <c r="BO202" s="92">
        <v>20</v>
      </c>
      <c r="BP202" s="92">
        <v>42</v>
      </c>
      <c r="BQ202" s="92">
        <v>25</v>
      </c>
      <c r="BR202" s="92">
        <v>46</v>
      </c>
      <c r="BS202" s="92">
        <v>28</v>
      </c>
      <c r="BT202" s="92">
        <v>23</v>
      </c>
      <c r="BU202" s="92">
        <v>21</v>
      </c>
      <c r="BV202" s="92">
        <v>29</v>
      </c>
      <c r="BW202" s="92">
        <v>16</v>
      </c>
      <c r="BX202" s="92">
        <v>23</v>
      </c>
      <c r="BY202" s="92">
        <v>23</v>
      </c>
      <c r="BZ202" s="92">
        <v>16</v>
      </c>
      <c r="CA202" s="92">
        <v>4</v>
      </c>
      <c r="CB202" s="92">
        <v>14</v>
      </c>
      <c r="CC202" s="92">
        <v>21</v>
      </c>
      <c r="CD202" s="92">
        <v>20</v>
      </c>
      <c r="CE202" s="92">
        <v>9</v>
      </c>
      <c r="CF202" s="92">
        <v>23</v>
      </c>
      <c r="CG202" s="92">
        <v>23</v>
      </c>
      <c r="CH202" s="92">
        <v>34</v>
      </c>
      <c r="CI202" s="92">
        <v>17</v>
      </c>
      <c r="CJ202" s="92">
        <v>16</v>
      </c>
      <c r="CK202" s="92">
        <v>9</v>
      </c>
      <c r="CL202" s="92">
        <v>17</v>
      </c>
      <c r="CM202" s="92">
        <v>20</v>
      </c>
      <c r="CN202" s="92">
        <v>0.87</v>
      </c>
    </row>
    <row r="203" spans="1:92" x14ac:dyDescent="0.2">
      <c r="A203" s="92" t="s">
        <v>28</v>
      </c>
      <c r="B203" s="92" t="s">
        <v>42</v>
      </c>
      <c r="C203" s="92">
        <v>254</v>
      </c>
      <c r="D203" s="92">
        <v>5</v>
      </c>
      <c r="E203" s="92">
        <v>0</v>
      </c>
      <c r="F203" s="92">
        <v>0</v>
      </c>
      <c r="G203" s="92">
        <v>25</v>
      </c>
      <c r="H203" s="92">
        <v>7.4</v>
      </c>
      <c r="I203" s="92">
        <v>8</v>
      </c>
      <c r="J203" s="92">
        <v>1362</v>
      </c>
      <c r="K203" s="92">
        <v>49.33</v>
      </c>
      <c r="L203" s="92">
        <v>94</v>
      </c>
      <c r="M203" s="92">
        <v>84</v>
      </c>
      <c r="N203" s="92">
        <v>104</v>
      </c>
      <c r="O203" s="92">
        <v>59</v>
      </c>
      <c r="P203" s="92">
        <v>74</v>
      </c>
      <c r="Q203" s="92">
        <v>74</v>
      </c>
      <c r="R203" s="92">
        <v>94</v>
      </c>
      <c r="S203" s="92">
        <v>72</v>
      </c>
      <c r="T203" s="92">
        <v>107</v>
      </c>
      <c r="U203" s="92">
        <v>99</v>
      </c>
      <c r="V203" s="92">
        <v>141</v>
      </c>
      <c r="W203" s="92">
        <v>89</v>
      </c>
      <c r="X203" s="92">
        <v>66</v>
      </c>
      <c r="Y203" s="92">
        <v>57</v>
      </c>
      <c r="Z203" s="92">
        <v>98</v>
      </c>
      <c r="AA203" s="92">
        <v>49</v>
      </c>
      <c r="AB203" s="92">
        <v>20</v>
      </c>
      <c r="AC203" s="92">
        <v>20</v>
      </c>
      <c r="AD203" s="92">
        <v>33</v>
      </c>
      <c r="AE203" s="92">
        <v>21</v>
      </c>
      <c r="AF203" s="92">
        <v>14</v>
      </c>
      <c r="AG203" s="92">
        <v>22</v>
      </c>
      <c r="AH203" s="92">
        <v>26</v>
      </c>
      <c r="AI203" s="92">
        <v>22</v>
      </c>
      <c r="AJ203" s="92">
        <v>27</v>
      </c>
      <c r="AK203" s="92">
        <v>28</v>
      </c>
      <c r="AL203" s="92">
        <v>27</v>
      </c>
      <c r="AM203" s="92">
        <v>22</v>
      </c>
      <c r="AN203" s="92">
        <v>13</v>
      </c>
      <c r="AO203" s="92">
        <v>12</v>
      </c>
      <c r="AP203" s="92">
        <v>25</v>
      </c>
      <c r="AQ203" s="92">
        <v>9</v>
      </c>
      <c r="AR203" s="92">
        <v>19</v>
      </c>
      <c r="AS203" s="92">
        <v>19</v>
      </c>
      <c r="AT203" s="92">
        <v>22</v>
      </c>
      <c r="AU203" s="92">
        <v>14</v>
      </c>
      <c r="AV203" s="92">
        <v>17</v>
      </c>
      <c r="AW203" s="92">
        <v>15</v>
      </c>
      <c r="AX203" s="92">
        <v>21</v>
      </c>
      <c r="AY203" s="92">
        <v>21</v>
      </c>
      <c r="AZ203" s="92">
        <v>15</v>
      </c>
      <c r="BA203" s="92">
        <v>23</v>
      </c>
      <c r="BB203" s="92">
        <v>34</v>
      </c>
      <c r="BC203" s="92">
        <v>22</v>
      </c>
      <c r="BD203" s="92">
        <v>14</v>
      </c>
      <c r="BE203" s="92">
        <v>15</v>
      </c>
      <c r="BF203" s="92">
        <v>27</v>
      </c>
      <c r="BG203" s="92">
        <v>16</v>
      </c>
      <c r="BH203" s="92">
        <v>32</v>
      </c>
      <c r="BI203" s="92">
        <v>22</v>
      </c>
      <c r="BJ203" s="92">
        <v>33</v>
      </c>
      <c r="BK203" s="92">
        <v>20</v>
      </c>
      <c r="BL203" s="92">
        <v>29</v>
      </c>
      <c r="BM203" s="92">
        <v>23</v>
      </c>
      <c r="BN203" s="92">
        <v>27</v>
      </c>
      <c r="BO203" s="92">
        <v>20</v>
      </c>
      <c r="BP203" s="92">
        <v>42</v>
      </c>
      <c r="BQ203" s="92">
        <v>25</v>
      </c>
      <c r="BR203" s="92">
        <v>46</v>
      </c>
      <c r="BS203" s="92">
        <v>28</v>
      </c>
      <c r="BT203" s="92">
        <v>23</v>
      </c>
      <c r="BU203" s="92">
        <v>21</v>
      </c>
      <c r="BV203" s="92">
        <v>29</v>
      </c>
      <c r="BW203" s="92">
        <v>16</v>
      </c>
      <c r="BX203" s="92">
        <v>23</v>
      </c>
      <c r="BY203" s="92">
        <v>23</v>
      </c>
      <c r="BZ203" s="92">
        <v>16</v>
      </c>
      <c r="CA203" s="92">
        <v>4</v>
      </c>
      <c r="CB203" s="92">
        <v>14</v>
      </c>
      <c r="CC203" s="92">
        <v>21</v>
      </c>
      <c r="CD203" s="92">
        <v>20</v>
      </c>
      <c r="CE203" s="92">
        <v>9</v>
      </c>
      <c r="CF203" s="92">
        <v>23</v>
      </c>
      <c r="CG203" s="92">
        <v>23</v>
      </c>
      <c r="CH203" s="92">
        <v>34</v>
      </c>
      <c r="CI203" s="92">
        <v>17</v>
      </c>
      <c r="CJ203" s="92">
        <v>16</v>
      </c>
      <c r="CK203" s="92">
        <v>9</v>
      </c>
      <c r="CL203" s="92">
        <v>17</v>
      </c>
      <c r="CM203" s="92">
        <v>20</v>
      </c>
      <c r="CN203" s="92">
        <v>1.9</v>
      </c>
    </row>
    <row r="204" spans="1:92" x14ac:dyDescent="0.2">
      <c r="A204" s="92" t="s">
        <v>28</v>
      </c>
      <c r="B204" s="92" t="s">
        <v>42</v>
      </c>
      <c r="C204" s="92">
        <v>254</v>
      </c>
      <c r="D204" s="92">
        <v>7</v>
      </c>
      <c r="E204" s="92">
        <v>0</v>
      </c>
      <c r="F204" s="92">
        <v>0</v>
      </c>
      <c r="G204" s="92">
        <v>25</v>
      </c>
      <c r="H204" s="92">
        <v>7.4</v>
      </c>
      <c r="I204" s="92">
        <v>8</v>
      </c>
      <c r="J204" s="92">
        <v>1362</v>
      </c>
      <c r="K204" s="92">
        <v>49.33</v>
      </c>
      <c r="L204" s="92">
        <v>94</v>
      </c>
      <c r="M204" s="92">
        <v>84</v>
      </c>
      <c r="N204" s="92">
        <v>104</v>
      </c>
      <c r="O204" s="92">
        <v>59</v>
      </c>
      <c r="P204" s="92">
        <v>74</v>
      </c>
      <c r="Q204" s="92">
        <v>74</v>
      </c>
      <c r="R204" s="92">
        <v>94</v>
      </c>
      <c r="S204" s="92">
        <v>72</v>
      </c>
      <c r="T204" s="92">
        <v>107</v>
      </c>
      <c r="U204" s="92">
        <v>99</v>
      </c>
      <c r="V204" s="92">
        <v>141</v>
      </c>
      <c r="W204" s="92">
        <v>89</v>
      </c>
      <c r="X204" s="92">
        <v>66</v>
      </c>
      <c r="Y204" s="92">
        <v>57</v>
      </c>
      <c r="Z204" s="92">
        <v>98</v>
      </c>
      <c r="AA204" s="92">
        <v>49</v>
      </c>
      <c r="AB204" s="92">
        <v>20</v>
      </c>
      <c r="AC204" s="92">
        <v>20</v>
      </c>
      <c r="AD204" s="92">
        <v>33</v>
      </c>
      <c r="AE204" s="92">
        <v>21</v>
      </c>
      <c r="AF204" s="92">
        <v>14</v>
      </c>
      <c r="AG204" s="92">
        <v>22</v>
      </c>
      <c r="AH204" s="92">
        <v>26</v>
      </c>
      <c r="AI204" s="92">
        <v>22</v>
      </c>
      <c r="AJ204" s="92">
        <v>27</v>
      </c>
      <c r="AK204" s="92">
        <v>28</v>
      </c>
      <c r="AL204" s="92">
        <v>27</v>
      </c>
      <c r="AM204" s="92">
        <v>22</v>
      </c>
      <c r="AN204" s="92">
        <v>13</v>
      </c>
      <c r="AO204" s="92">
        <v>12</v>
      </c>
      <c r="AP204" s="92">
        <v>25</v>
      </c>
      <c r="AQ204" s="92">
        <v>9</v>
      </c>
      <c r="AR204" s="92">
        <v>19</v>
      </c>
      <c r="AS204" s="92">
        <v>19</v>
      </c>
      <c r="AT204" s="92">
        <v>22</v>
      </c>
      <c r="AU204" s="92">
        <v>14</v>
      </c>
      <c r="AV204" s="92">
        <v>17</v>
      </c>
      <c r="AW204" s="92">
        <v>15</v>
      </c>
      <c r="AX204" s="92">
        <v>21</v>
      </c>
      <c r="AY204" s="92">
        <v>21</v>
      </c>
      <c r="AZ204" s="92">
        <v>15</v>
      </c>
      <c r="BA204" s="92">
        <v>23</v>
      </c>
      <c r="BB204" s="92">
        <v>34</v>
      </c>
      <c r="BC204" s="92">
        <v>22</v>
      </c>
      <c r="BD204" s="92">
        <v>14</v>
      </c>
      <c r="BE204" s="92">
        <v>15</v>
      </c>
      <c r="BF204" s="92">
        <v>27</v>
      </c>
      <c r="BG204" s="92">
        <v>16</v>
      </c>
      <c r="BH204" s="92">
        <v>32</v>
      </c>
      <c r="BI204" s="92">
        <v>22</v>
      </c>
      <c r="BJ204" s="92">
        <v>33</v>
      </c>
      <c r="BK204" s="92">
        <v>20</v>
      </c>
      <c r="BL204" s="92">
        <v>29</v>
      </c>
      <c r="BM204" s="92">
        <v>23</v>
      </c>
      <c r="BN204" s="92">
        <v>27</v>
      </c>
      <c r="BO204" s="92">
        <v>20</v>
      </c>
      <c r="BP204" s="92">
        <v>42</v>
      </c>
      <c r="BQ204" s="92">
        <v>25</v>
      </c>
      <c r="BR204" s="92">
        <v>46</v>
      </c>
      <c r="BS204" s="92">
        <v>28</v>
      </c>
      <c r="BT204" s="92">
        <v>23</v>
      </c>
      <c r="BU204" s="92">
        <v>21</v>
      </c>
      <c r="BV204" s="92">
        <v>29</v>
      </c>
      <c r="BW204" s="92">
        <v>16</v>
      </c>
      <c r="BX204" s="92">
        <v>23</v>
      </c>
      <c r="BY204" s="92">
        <v>23</v>
      </c>
      <c r="BZ204" s="92">
        <v>16</v>
      </c>
      <c r="CA204" s="92">
        <v>4</v>
      </c>
      <c r="CB204" s="92">
        <v>14</v>
      </c>
      <c r="CC204" s="92">
        <v>21</v>
      </c>
      <c r="CD204" s="92">
        <v>20</v>
      </c>
      <c r="CE204" s="92">
        <v>9</v>
      </c>
      <c r="CF204" s="92">
        <v>23</v>
      </c>
      <c r="CG204" s="92">
        <v>23</v>
      </c>
      <c r="CH204" s="92">
        <v>34</v>
      </c>
      <c r="CI204" s="92">
        <v>17</v>
      </c>
      <c r="CJ204" s="92">
        <v>16</v>
      </c>
      <c r="CK204" s="92">
        <v>9</v>
      </c>
      <c r="CL204" s="92">
        <v>17</v>
      </c>
      <c r="CM204" s="92">
        <v>20</v>
      </c>
      <c r="CN204" s="92">
        <v>3.78</v>
      </c>
    </row>
    <row r="205" spans="1:92" x14ac:dyDescent="0.2">
      <c r="A205" s="92" t="s">
        <v>28</v>
      </c>
      <c r="B205" s="92" t="s">
        <v>42</v>
      </c>
      <c r="C205" s="92">
        <v>255</v>
      </c>
      <c r="D205" s="92">
        <v>3</v>
      </c>
      <c r="E205" s="92">
        <v>0</v>
      </c>
      <c r="F205" s="92">
        <v>0</v>
      </c>
      <c r="G205" s="92">
        <v>25</v>
      </c>
      <c r="H205" s="92">
        <v>7.4</v>
      </c>
      <c r="I205" s="92">
        <v>8</v>
      </c>
      <c r="J205" s="92">
        <v>1362</v>
      </c>
      <c r="K205" s="92">
        <v>49.33</v>
      </c>
      <c r="L205" s="92">
        <v>94</v>
      </c>
      <c r="M205" s="92">
        <v>84</v>
      </c>
      <c r="N205" s="92">
        <v>104</v>
      </c>
      <c r="O205" s="92">
        <v>59</v>
      </c>
      <c r="P205" s="92">
        <v>74</v>
      </c>
      <c r="Q205" s="92">
        <v>74</v>
      </c>
      <c r="R205" s="92">
        <v>94</v>
      </c>
      <c r="S205" s="92">
        <v>72</v>
      </c>
      <c r="T205" s="92">
        <v>107</v>
      </c>
      <c r="U205" s="92">
        <v>99</v>
      </c>
      <c r="V205" s="92">
        <v>141</v>
      </c>
      <c r="W205" s="92">
        <v>89</v>
      </c>
      <c r="X205" s="92">
        <v>66</v>
      </c>
      <c r="Y205" s="92">
        <v>57</v>
      </c>
      <c r="Z205" s="92">
        <v>98</v>
      </c>
      <c r="AA205" s="92">
        <v>49</v>
      </c>
      <c r="AB205" s="92">
        <v>20</v>
      </c>
      <c r="AC205" s="92">
        <v>20</v>
      </c>
      <c r="AD205" s="92">
        <v>33</v>
      </c>
      <c r="AE205" s="92">
        <v>21</v>
      </c>
      <c r="AF205" s="92">
        <v>14</v>
      </c>
      <c r="AG205" s="92">
        <v>22</v>
      </c>
      <c r="AH205" s="92">
        <v>26</v>
      </c>
      <c r="AI205" s="92">
        <v>22</v>
      </c>
      <c r="AJ205" s="92">
        <v>27</v>
      </c>
      <c r="AK205" s="92">
        <v>28</v>
      </c>
      <c r="AL205" s="92">
        <v>27</v>
      </c>
      <c r="AM205" s="92">
        <v>22</v>
      </c>
      <c r="AN205" s="92">
        <v>13</v>
      </c>
      <c r="AO205" s="92">
        <v>12</v>
      </c>
      <c r="AP205" s="92">
        <v>25</v>
      </c>
      <c r="AQ205" s="92">
        <v>9</v>
      </c>
      <c r="AR205" s="92">
        <v>19</v>
      </c>
      <c r="AS205" s="92">
        <v>19</v>
      </c>
      <c r="AT205" s="92">
        <v>22</v>
      </c>
      <c r="AU205" s="92">
        <v>14</v>
      </c>
      <c r="AV205" s="92">
        <v>17</v>
      </c>
      <c r="AW205" s="92">
        <v>15</v>
      </c>
      <c r="AX205" s="92">
        <v>21</v>
      </c>
      <c r="AY205" s="92">
        <v>21</v>
      </c>
      <c r="AZ205" s="92">
        <v>15</v>
      </c>
      <c r="BA205" s="92">
        <v>23</v>
      </c>
      <c r="BB205" s="92">
        <v>34</v>
      </c>
      <c r="BC205" s="92">
        <v>22</v>
      </c>
      <c r="BD205" s="92">
        <v>14</v>
      </c>
      <c r="BE205" s="92">
        <v>15</v>
      </c>
      <c r="BF205" s="92">
        <v>27</v>
      </c>
      <c r="BG205" s="92">
        <v>16</v>
      </c>
      <c r="BH205" s="92">
        <v>32</v>
      </c>
      <c r="BI205" s="92">
        <v>22</v>
      </c>
      <c r="BJ205" s="92">
        <v>33</v>
      </c>
      <c r="BK205" s="92">
        <v>20</v>
      </c>
      <c r="BL205" s="92">
        <v>29</v>
      </c>
      <c r="BM205" s="92">
        <v>23</v>
      </c>
      <c r="BN205" s="92">
        <v>27</v>
      </c>
      <c r="BO205" s="92">
        <v>20</v>
      </c>
      <c r="BP205" s="92">
        <v>42</v>
      </c>
      <c r="BQ205" s="92">
        <v>25</v>
      </c>
      <c r="BR205" s="92">
        <v>46</v>
      </c>
      <c r="BS205" s="92">
        <v>28</v>
      </c>
      <c r="BT205" s="92">
        <v>23</v>
      </c>
      <c r="BU205" s="92">
        <v>21</v>
      </c>
      <c r="BV205" s="92">
        <v>29</v>
      </c>
      <c r="BW205" s="92">
        <v>16</v>
      </c>
      <c r="BX205" s="92">
        <v>23</v>
      </c>
      <c r="BY205" s="92">
        <v>23</v>
      </c>
      <c r="BZ205" s="92">
        <v>16</v>
      </c>
      <c r="CA205" s="92">
        <v>4</v>
      </c>
      <c r="CB205" s="92">
        <v>14</v>
      </c>
      <c r="CC205" s="92">
        <v>21</v>
      </c>
      <c r="CD205" s="92">
        <v>20</v>
      </c>
      <c r="CE205" s="92">
        <v>9</v>
      </c>
      <c r="CF205" s="92">
        <v>23</v>
      </c>
      <c r="CG205" s="92">
        <v>23</v>
      </c>
      <c r="CH205" s="92">
        <v>34</v>
      </c>
      <c r="CI205" s="92">
        <v>17</v>
      </c>
      <c r="CJ205" s="92">
        <v>16</v>
      </c>
      <c r="CK205" s="92">
        <v>9</v>
      </c>
      <c r="CL205" s="92">
        <v>17</v>
      </c>
      <c r="CM205" s="92">
        <v>20</v>
      </c>
      <c r="CN205" s="92">
        <v>0.28000000000000003</v>
      </c>
    </row>
    <row r="206" spans="1:92" x14ac:dyDescent="0.2">
      <c r="A206" s="92" t="s">
        <v>28</v>
      </c>
      <c r="B206" s="92" t="s">
        <v>42</v>
      </c>
      <c r="C206" s="92">
        <v>255</v>
      </c>
      <c r="D206" s="92">
        <v>5</v>
      </c>
      <c r="E206" s="92">
        <v>0</v>
      </c>
      <c r="F206" s="92">
        <v>0</v>
      </c>
      <c r="G206" s="92">
        <v>25</v>
      </c>
      <c r="H206" s="92">
        <v>7.4</v>
      </c>
      <c r="I206" s="92">
        <v>8</v>
      </c>
      <c r="J206" s="92">
        <v>1362</v>
      </c>
      <c r="K206" s="92">
        <v>49.33</v>
      </c>
      <c r="L206" s="92">
        <v>94</v>
      </c>
      <c r="M206" s="92">
        <v>84</v>
      </c>
      <c r="N206" s="92">
        <v>104</v>
      </c>
      <c r="O206" s="92">
        <v>59</v>
      </c>
      <c r="P206" s="92">
        <v>74</v>
      </c>
      <c r="Q206" s="92">
        <v>74</v>
      </c>
      <c r="R206" s="92">
        <v>94</v>
      </c>
      <c r="S206" s="92">
        <v>72</v>
      </c>
      <c r="T206" s="92">
        <v>107</v>
      </c>
      <c r="U206" s="92">
        <v>99</v>
      </c>
      <c r="V206" s="92">
        <v>141</v>
      </c>
      <c r="W206" s="92">
        <v>89</v>
      </c>
      <c r="X206" s="92">
        <v>66</v>
      </c>
      <c r="Y206" s="92">
        <v>57</v>
      </c>
      <c r="Z206" s="92">
        <v>98</v>
      </c>
      <c r="AA206" s="92">
        <v>49</v>
      </c>
      <c r="AB206" s="92">
        <v>20</v>
      </c>
      <c r="AC206" s="92">
        <v>20</v>
      </c>
      <c r="AD206" s="92">
        <v>33</v>
      </c>
      <c r="AE206" s="92">
        <v>21</v>
      </c>
      <c r="AF206" s="92">
        <v>14</v>
      </c>
      <c r="AG206" s="92">
        <v>22</v>
      </c>
      <c r="AH206" s="92">
        <v>26</v>
      </c>
      <c r="AI206" s="92">
        <v>22</v>
      </c>
      <c r="AJ206" s="92">
        <v>27</v>
      </c>
      <c r="AK206" s="92">
        <v>28</v>
      </c>
      <c r="AL206" s="92">
        <v>27</v>
      </c>
      <c r="AM206" s="92">
        <v>22</v>
      </c>
      <c r="AN206" s="92">
        <v>13</v>
      </c>
      <c r="AO206" s="92">
        <v>12</v>
      </c>
      <c r="AP206" s="92">
        <v>25</v>
      </c>
      <c r="AQ206" s="92">
        <v>9</v>
      </c>
      <c r="AR206" s="92">
        <v>19</v>
      </c>
      <c r="AS206" s="92">
        <v>19</v>
      </c>
      <c r="AT206" s="92">
        <v>22</v>
      </c>
      <c r="AU206" s="92">
        <v>14</v>
      </c>
      <c r="AV206" s="92">
        <v>17</v>
      </c>
      <c r="AW206" s="92">
        <v>15</v>
      </c>
      <c r="AX206" s="92">
        <v>21</v>
      </c>
      <c r="AY206" s="92">
        <v>21</v>
      </c>
      <c r="AZ206" s="92">
        <v>15</v>
      </c>
      <c r="BA206" s="92">
        <v>23</v>
      </c>
      <c r="BB206" s="92">
        <v>34</v>
      </c>
      <c r="BC206" s="92">
        <v>22</v>
      </c>
      <c r="BD206" s="92">
        <v>14</v>
      </c>
      <c r="BE206" s="92">
        <v>15</v>
      </c>
      <c r="BF206" s="92">
        <v>27</v>
      </c>
      <c r="BG206" s="92">
        <v>16</v>
      </c>
      <c r="BH206" s="92">
        <v>32</v>
      </c>
      <c r="BI206" s="92">
        <v>22</v>
      </c>
      <c r="BJ206" s="92">
        <v>33</v>
      </c>
      <c r="BK206" s="92">
        <v>20</v>
      </c>
      <c r="BL206" s="92">
        <v>29</v>
      </c>
      <c r="BM206" s="92">
        <v>23</v>
      </c>
      <c r="BN206" s="92">
        <v>27</v>
      </c>
      <c r="BO206" s="92">
        <v>20</v>
      </c>
      <c r="BP206" s="92">
        <v>42</v>
      </c>
      <c r="BQ206" s="92">
        <v>25</v>
      </c>
      <c r="BR206" s="92">
        <v>46</v>
      </c>
      <c r="BS206" s="92">
        <v>28</v>
      </c>
      <c r="BT206" s="92">
        <v>23</v>
      </c>
      <c r="BU206" s="92">
        <v>21</v>
      </c>
      <c r="BV206" s="92">
        <v>29</v>
      </c>
      <c r="BW206" s="92">
        <v>16</v>
      </c>
      <c r="BX206" s="92">
        <v>23</v>
      </c>
      <c r="BY206" s="92">
        <v>23</v>
      </c>
      <c r="BZ206" s="92">
        <v>16</v>
      </c>
      <c r="CA206" s="92">
        <v>4</v>
      </c>
      <c r="CB206" s="92">
        <v>14</v>
      </c>
      <c r="CC206" s="92">
        <v>21</v>
      </c>
      <c r="CD206" s="92">
        <v>20</v>
      </c>
      <c r="CE206" s="92">
        <v>9</v>
      </c>
      <c r="CF206" s="92">
        <v>23</v>
      </c>
      <c r="CG206" s="92">
        <v>23</v>
      </c>
      <c r="CH206" s="92">
        <v>34</v>
      </c>
      <c r="CI206" s="92">
        <v>17</v>
      </c>
      <c r="CJ206" s="92">
        <v>16</v>
      </c>
      <c r="CK206" s="92">
        <v>9</v>
      </c>
      <c r="CL206" s="92">
        <v>17</v>
      </c>
      <c r="CM206" s="92">
        <v>20</v>
      </c>
      <c r="CN206" s="92">
        <v>0.6</v>
      </c>
    </row>
    <row r="207" spans="1:92" x14ac:dyDescent="0.2">
      <c r="A207" s="92" t="s">
        <v>28</v>
      </c>
      <c r="B207" s="92" t="s">
        <v>42</v>
      </c>
      <c r="C207" s="92">
        <v>255</v>
      </c>
      <c r="D207" s="92">
        <v>7</v>
      </c>
      <c r="E207" s="92">
        <v>0</v>
      </c>
      <c r="F207" s="92">
        <v>0</v>
      </c>
      <c r="G207" s="92">
        <v>25</v>
      </c>
      <c r="H207" s="92">
        <v>7.4</v>
      </c>
      <c r="I207" s="92">
        <v>8</v>
      </c>
      <c r="J207" s="92">
        <v>1362</v>
      </c>
      <c r="K207" s="92">
        <v>49.33</v>
      </c>
      <c r="L207" s="92">
        <v>94</v>
      </c>
      <c r="M207" s="92">
        <v>84</v>
      </c>
      <c r="N207" s="92">
        <v>104</v>
      </c>
      <c r="O207" s="92">
        <v>59</v>
      </c>
      <c r="P207" s="92">
        <v>74</v>
      </c>
      <c r="Q207" s="92">
        <v>74</v>
      </c>
      <c r="R207" s="92">
        <v>94</v>
      </c>
      <c r="S207" s="92">
        <v>72</v>
      </c>
      <c r="T207" s="92">
        <v>107</v>
      </c>
      <c r="U207" s="92">
        <v>99</v>
      </c>
      <c r="V207" s="92">
        <v>141</v>
      </c>
      <c r="W207" s="92">
        <v>89</v>
      </c>
      <c r="X207" s="92">
        <v>66</v>
      </c>
      <c r="Y207" s="92">
        <v>57</v>
      </c>
      <c r="Z207" s="92">
        <v>98</v>
      </c>
      <c r="AA207" s="92">
        <v>49</v>
      </c>
      <c r="AB207" s="92">
        <v>20</v>
      </c>
      <c r="AC207" s="92">
        <v>20</v>
      </c>
      <c r="AD207" s="92">
        <v>33</v>
      </c>
      <c r="AE207" s="92">
        <v>21</v>
      </c>
      <c r="AF207" s="92">
        <v>14</v>
      </c>
      <c r="AG207" s="92">
        <v>22</v>
      </c>
      <c r="AH207" s="92">
        <v>26</v>
      </c>
      <c r="AI207" s="92">
        <v>22</v>
      </c>
      <c r="AJ207" s="92">
        <v>27</v>
      </c>
      <c r="AK207" s="92">
        <v>28</v>
      </c>
      <c r="AL207" s="92">
        <v>27</v>
      </c>
      <c r="AM207" s="92">
        <v>22</v>
      </c>
      <c r="AN207" s="92">
        <v>13</v>
      </c>
      <c r="AO207" s="92">
        <v>12</v>
      </c>
      <c r="AP207" s="92">
        <v>25</v>
      </c>
      <c r="AQ207" s="92">
        <v>9</v>
      </c>
      <c r="AR207" s="92">
        <v>19</v>
      </c>
      <c r="AS207" s="92">
        <v>19</v>
      </c>
      <c r="AT207" s="92">
        <v>22</v>
      </c>
      <c r="AU207" s="92">
        <v>14</v>
      </c>
      <c r="AV207" s="92">
        <v>17</v>
      </c>
      <c r="AW207" s="92">
        <v>15</v>
      </c>
      <c r="AX207" s="92">
        <v>21</v>
      </c>
      <c r="AY207" s="92">
        <v>21</v>
      </c>
      <c r="AZ207" s="92">
        <v>15</v>
      </c>
      <c r="BA207" s="92">
        <v>23</v>
      </c>
      <c r="BB207" s="92">
        <v>34</v>
      </c>
      <c r="BC207" s="92">
        <v>22</v>
      </c>
      <c r="BD207" s="92">
        <v>14</v>
      </c>
      <c r="BE207" s="92">
        <v>15</v>
      </c>
      <c r="BF207" s="92">
        <v>27</v>
      </c>
      <c r="BG207" s="92">
        <v>16</v>
      </c>
      <c r="BH207" s="92">
        <v>32</v>
      </c>
      <c r="BI207" s="92">
        <v>22</v>
      </c>
      <c r="BJ207" s="92">
        <v>33</v>
      </c>
      <c r="BK207" s="92">
        <v>20</v>
      </c>
      <c r="BL207" s="92">
        <v>29</v>
      </c>
      <c r="BM207" s="92">
        <v>23</v>
      </c>
      <c r="BN207" s="92">
        <v>27</v>
      </c>
      <c r="BO207" s="92">
        <v>20</v>
      </c>
      <c r="BP207" s="92">
        <v>42</v>
      </c>
      <c r="BQ207" s="92">
        <v>25</v>
      </c>
      <c r="BR207" s="92">
        <v>46</v>
      </c>
      <c r="BS207" s="92">
        <v>28</v>
      </c>
      <c r="BT207" s="92">
        <v>23</v>
      </c>
      <c r="BU207" s="92">
        <v>21</v>
      </c>
      <c r="BV207" s="92">
        <v>29</v>
      </c>
      <c r="BW207" s="92">
        <v>16</v>
      </c>
      <c r="BX207" s="92">
        <v>23</v>
      </c>
      <c r="BY207" s="92">
        <v>23</v>
      </c>
      <c r="BZ207" s="92">
        <v>16</v>
      </c>
      <c r="CA207" s="92">
        <v>4</v>
      </c>
      <c r="CB207" s="92">
        <v>14</v>
      </c>
      <c r="CC207" s="92">
        <v>21</v>
      </c>
      <c r="CD207" s="92">
        <v>20</v>
      </c>
      <c r="CE207" s="92">
        <v>9</v>
      </c>
      <c r="CF207" s="92">
        <v>23</v>
      </c>
      <c r="CG207" s="92">
        <v>23</v>
      </c>
      <c r="CH207" s="92">
        <v>34</v>
      </c>
      <c r="CI207" s="92">
        <v>17</v>
      </c>
      <c r="CJ207" s="92">
        <v>16</v>
      </c>
      <c r="CK207" s="92">
        <v>9</v>
      </c>
      <c r="CL207" s="92">
        <v>17</v>
      </c>
      <c r="CM207" s="92">
        <v>20</v>
      </c>
      <c r="CN207" s="92">
        <v>1.45</v>
      </c>
    </row>
    <row r="208" spans="1:92" x14ac:dyDescent="0.2">
      <c r="A208" s="92" t="s">
        <v>28</v>
      </c>
      <c r="B208" s="92" t="s">
        <v>42</v>
      </c>
      <c r="C208" s="92">
        <v>255</v>
      </c>
      <c r="D208" s="92">
        <v>9</v>
      </c>
      <c r="E208" s="92">
        <v>0</v>
      </c>
      <c r="F208" s="92">
        <v>0</v>
      </c>
      <c r="G208" s="92">
        <v>25</v>
      </c>
      <c r="H208" s="92">
        <v>7.4</v>
      </c>
      <c r="I208" s="92">
        <v>8</v>
      </c>
      <c r="J208" s="92">
        <v>1362</v>
      </c>
      <c r="K208" s="92">
        <v>49.33</v>
      </c>
      <c r="L208" s="92">
        <v>94</v>
      </c>
      <c r="M208" s="92">
        <v>84</v>
      </c>
      <c r="N208" s="92">
        <v>104</v>
      </c>
      <c r="O208" s="92">
        <v>59</v>
      </c>
      <c r="P208" s="92">
        <v>74</v>
      </c>
      <c r="Q208" s="92">
        <v>74</v>
      </c>
      <c r="R208" s="92">
        <v>94</v>
      </c>
      <c r="S208" s="92">
        <v>72</v>
      </c>
      <c r="T208" s="92">
        <v>107</v>
      </c>
      <c r="U208" s="92">
        <v>99</v>
      </c>
      <c r="V208" s="92">
        <v>141</v>
      </c>
      <c r="W208" s="92">
        <v>89</v>
      </c>
      <c r="X208" s="92">
        <v>66</v>
      </c>
      <c r="Y208" s="92">
        <v>57</v>
      </c>
      <c r="Z208" s="92">
        <v>98</v>
      </c>
      <c r="AA208" s="92">
        <v>49</v>
      </c>
      <c r="AB208" s="92">
        <v>20</v>
      </c>
      <c r="AC208" s="92">
        <v>20</v>
      </c>
      <c r="AD208" s="92">
        <v>33</v>
      </c>
      <c r="AE208" s="92">
        <v>21</v>
      </c>
      <c r="AF208" s="92">
        <v>14</v>
      </c>
      <c r="AG208" s="92">
        <v>22</v>
      </c>
      <c r="AH208" s="92">
        <v>26</v>
      </c>
      <c r="AI208" s="92">
        <v>22</v>
      </c>
      <c r="AJ208" s="92">
        <v>27</v>
      </c>
      <c r="AK208" s="92">
        <v>28</v>
      </c>
      <c r="AL208" s="92">
        <v>27</v>
      </c>
      <c r="AM208" s="92">
        <v>22</v>
      </c>
      <c r="AN208" s="92">
        <v>13</v>
      </c>
      <c r="AO208" s="92">
        <v>12</v>
      </c>
      <c r="AP208" s="92">
        <v>25</v>
      </c>
      <c r="AQ208" s="92">
        <v>9</v>
      </c>
      <c r="AR208" s="92">
        <v>19</v>
      </c>
      <c r="AS208" s="92">
        <v>19</v>
      </c>
      <c r="AT208" s="92">
        <v>22</v>
      </c>
      <c r="AU208" s="92">
        <v>14</v>
      </c>
      <c r="AV208" s="92">
        <v>17</v>
      </c>
      <c r="AW208" s="92">
        <v>15</v>
      </c>
      <c r="AX208" s="92">
        <v>21</v>
      </c>
      <c r="AY208" s="92">
        <v>21</v>
      </c>
      <c r="AZ208" s="92">
        <v>15</v>
      </c>
      <c r="BA208" s="92">
        <v>23</v>
      </c>
      <c r="BB208" s="92">
        <v>34</v>
      </c>
      <c r="BC208" s="92">
        <v>22</v>
      </c>
      <c r="BD208" s="92">
        <v>14</v>
      </c>
      <c r="BE208" s="92">
        <v>15</v>
      </c>
      <c r="BF208" s="92">
        <v>27</v>
      </c>
      <c r="BG208" s="92">
        <v>16</v>
      </c>
      <c r="BH208" s="92">
        <v>32</v>
      </c>
      <c r="BI208" s="92">
        <v>22</v>
      </c>
      <c r="BJ208" s="92">
        <v>33</v>
      </c>
      <c r="BK208" s="92">
        <v>20</v>
      </c>
      <c r="BL208" s="92">
        <v>29</v>
      </c>
      <c r="BM208" s="92">
        <v>23</v>
      </c>
      <c r="BN208" s="92">
        <v>27</v>
      </c>
      <c r="BO208" s="92">
        <v>20</v>
      </c>
      <c r="BP208" s="92">
        <v>42</v>
      </c>
      <c r="BQ208" s="92">
        <v>25</v>
      </c>
      <c r="BR208" s="92">
        <v>46</v>
      </c>
      <c r="BS208" s="92">
        <v>28</v>
      </c>
      <c r="BT208" s="92">
        <v>23</v>
      </c>
      <c r="BU208" s="92">
        <v>21</v>
      </c>
      <c r="BV208" s="92">
        <v>29</v>
      </c>
      <c r="BW208" s="92">
        <v>16</v>
      </c>
      <c r="BX208" s="92">
        <v>23</v>
      </c>
      <c r="BY208" s="92">
        <v>23</v>
      </c>
      <c r="BZ208" s="92">
        <v>16</v>
      </c>
      <c r="CA208" s="92">
        <v>4</v>
      </c>
      <c r="CB208" s="92">
        <v>14</v>
      </c>
      <c r="CC208" s="92">
        <v>21</v>
      </c>
      <c r="CD208" s="92">
        <v>20</v>
      </c>
      <c r="CE208" s="92">
        <v>9</v>
      </c>
      <c r="CF208" s="92">
        <v>23</v>
      </c>
      <c r="CG208" s="92">
        <v>23</v>
      </c>
      <c r="CH208" s="92">
        <v>34</v>
      </c>
      <c r="CI208" s="92">
        <v>17</v>
      </c>
      <c r="CJ208" s="92">
        <v>16</v>
      </c>
      <c r="CK208" s="92">
        <v>9</v>
      </c>
      <c r="CL208" s="92">
        <v>17</v>
      </c>
      <c r="CM208" s="92">
        <v>20</v>
      </c>
      <c r="CN208" s="92">
        <v>2.62</v>
      </c>
    </row>
    <row r="209" spans="1:92" x14ac:dyDescent="0.2">
      <c r="A209" s="92" t="s">
        <v>28</v>
      </c>
      <c r="B209" s="92" t="s">
        <v>42</v>
      </c>
      <c r="C209" s="92">
        <v>275</v>
      </c>
      <c r="D209" s="92">
        <v>5</v>
      </c>
      <c r="E209" s="92">
        <v>0</v>
      </c>
      <c r="F209" s="92">
        <v>0</v>
      </c>
      <c r="G209" s="92">
        <v>25</v>
      </c>
      <c r="H209" s="92">
        <v>7.4</v>
      </c>
      <c r="I209" s="92">
        <v>8</v>
      </c>
      <c r="J209" s="92">
        <v>1362</v>
      </c>
      <c r="K209" s="92">
        <v>49.33</v>
      </c>
      <c r="L209" s="92">
        <v>94</v>
      </c>
      <c r="M209" s="92">
        <v>84</v>
      </c>
      <c r="N209" s="92">
        <v>104</v>
      </c>
      <c r="O209" s="92">
        <v>59</v>
      </c>
      <c r="P209" s="92">
        <v>74</v>
      </c>
      <c r="Q209" s="92">
        <v>74</v>
      </c>
      <c r="R209" s="92">
        <v>94</v>
      </c>
      <c r="S209" s="92">
        <v>72</v>
      </c>
      <c r="T209" s="92">
        <v>107</v>
      </c>
      <c r="U209" s="92">
        <v>99</v>
      </c>
      <c r="V209" s="92">
        <v>141</v>
      </c>
      <c r="W209" s="92">
        <v>89</v>
      </c>
      <c r="X209" s="92">
        <v>66</v>
      </c>
      <c r="Y209" s="92">
        <v>57</v>
      </c>
      <c r="Z209" s="92">
        <v>98</v>
      </c>
      <c r="AA209" s="92">
        <v>49</v>
      </c>
      <c r="AB209" s="92">
        <v>20</v>
      </c>
      <c r="AC209" s="92">
        <v>20</v>
      </c>
      <c r="AD209" s="92">
        <v>33</v>
      </c>
      <c r="AE209" s="92">
        <v>21</v>
      </c>
      <c r="AF209" s="92">
        <v>14</v>
      </c>
      <c r="AG209" s="92">
        <v>22</v>
      </c>
      <c r="AH209" s="92">
        <v>26</v>
      </c>
      <c r="AI209" s="92">
        <v>22</v>
      </c>
      <c r="AJ209" s="92">
        <v>27</v>
      </c>
      <c r="AK209" s="92">
        <v>28</v>
      </c>
      <c r="AL209" s="92">
        <v>27</v>
      </c>
      <c r="AM209" s="92">
        <v>22</v>
      </c>
      <c r="AN209" s="92">
        <v>13</v>
      </c>
      <c r="AO209" s="92">
        <v>12</v>
      </c>
      <c r="AP209" s="92">
        <v>25</v>
      </c>
      <c r="AQ209" s="92">
        <v>9</v>
      </c>
      <c r="AR209" s="92">
        <v>19</v>
      </c>
      <c r="AS209" s="92">
        <v>19</v>
      </c>
      <c r="AT209" s="92">
        <v>22</v>
      </c>
      <c r="AU209" s="92">
        <v>14</v>
      </c>
      <c r="AV209" s="92">
        <v>17</v>
      </c>
      <c r="AW209" s="92">
        <v>15</v>
      </c>
      <c r="AX209" s="92">
        <v>21</v>
      </c>
      <c r="AY209" s="92">
        <v>21</v>
      </c>
      <c r="AZ209" s="92">
        <v>15</v>
      </c>
      <c r="BA209" s="92">
        <v>23</v>
      </c>
      <c r="BB209" s="92">
        <v>34</v>
      </c>
      <c r="BC209" s="92">
        <v>22</v>
      </c>
      <c r="BD209" s="92">
        <v>14</v>
      </c>
      <c r="BE209" s="92">
        <v>15</v>
      </c>
      <c r="BF209" s="92">
        <v>27</v>
      </c>
      <c r="BG209" s="92">
        <v>16</v>
      </c>
      <c r="BH209" s="92">
        <v>32</v>
      </c>
      <c r="BI209" s="92">
        <v>22</v>
      </c>
      <c r="BJ209" s="92">
        <v>33</v>
      </c>
      <c r="BK209" s="92">
        <v>20</v>
      </c>
      <c r="BL209" s="92">
        <v>29</v>
      </c>
      <c r="BM209" s="92">
        <v>23</v>
      </c>
      <c r="BN209" s="92">
        <v>27</v>
      </c>
      <c r="BO209" s="92">
        <v>20</v>
      </c>
      <c r="BP209" s="92">
        <v>42</v>
      </c>
      <c r="BQ209" s="92">
        <v>25</v>
      </c>
      <c r="BR209" s="92">
        <v>46</v>
      </c>
      <c r="BS209" s="92">
        <v>28</v>
      </c>
      <c r="BT209" s="92">
        <v>23</v>
      </c>
      <c r="BU209" s="92">
        <v>21</v>
      </c>
      <c r="BV209" s="92">
        <v>29</v>
      </c>
      <c r="BW209" s="92">
        <v>16</v>
      </c>
      <c r="BX209" s="92">
        <v>23</v>
      </c>
      <c r="BY209" s="92">
        <v>23</v>
      </c>
      <c r="BZ209" s="92">
        <v>16</v>
      </c>
      <c r="CA209" s="92">
        <v>4</v>
      </c>
      <c r="CB209" s="92">
        <v>14</v>
      </c>
      <c r="CC209" s="92">
        <v>21</v>
      </c>
      <c r="CD209" s="92">
        <v>20</v>
      </c>
      <c r="CE209" s="92">
        <v>9</v>
      </c>
      <c r="CF209" s="92">
        <v>23</v>
      </c>
      <c r="CG209" s="92">
        <v>23</v>
      </c>
      <c r="CH209" s="92">
        <v>34</v>
      </c>
      <c r="CI209" s="92">
        <v>17</v>
      </c>
      <c r="CJ209" s="92">
        <v>16</v>
      </c>
      <c r="CK209" s="92">
        <v>9</v>
      </c>
      <c r="CL209" s="92">
        <v>17</v>
      </c>
      <c r="CM209" s="92">
        <v>20</v>
      </c>
      <c r="CN209" s="92">
        <v>1.22</v>
      </c>
    </row>
    <row r="210" spans="1:92" x14ac:dyDescent="0.2">
      <c r="A210" s="92" t="s">
        <v>28</v>
      </c>
      <c r="B210" s="92" t="s">
        <v>42</v>
      </c>
      <c r="C210" s="92">
        <v>275</v>
      </c>
      <c r="D210" s="92">
        <v>7</v>
      </c>
      <c r="E210" s="92">
        <v>0</v>
      </c>
      <c r="F210" s="92">
        <v>0</v>
      </c>
      <c r="G210" s="92">
        <v>25</v>
      </c>
      <c r="H210" s="92">
        <v>7.4</v>
      </c>
      <c r="I210" s="92">
        <v>8</v>
      </c>
      <c r="J210" s="92">
        <v>1362</v>
      </c>
      <c r="K210" s="92">
        <v>49.33</v>
      </c>
      <c r="L210" s="92">
        <v>94</v>
      </c>
      <c r="M210" s="92">
        <v>84</v>
      </c>
      <c r="N210" s="92">
        <v>104</v>
      </c>
      <c r="O210" s="92">
        <v>59</v>
      </c>
      <c r="P210" s="92">
        <v>74</v>
      </c>
      <c r="Q210" s="92">
        <v>74</v>
      </c>
      <c r="R210" s="92">
        <v>94</v>
      </c>
      <c r="S210" s="92">
        <v>72</v>
      </c>
      <c r="T210" s="92">
        <v>107</v>
      </c>
      <c r="U210" s="92">
        <v>99</v>
      </c>
      <c r="V210" s="92">
        <v>141</v>
      </c>
      <c r="W210" s="92">
        <v>89</v>
      </c>
      <c r="X210" s="92">
        <v>66</v>
      </c>
      <c r="Y210" s="92">
        <v>57</v>
      </c>
      <c r="Z210" s="92">
        <v>98</v>
      </c>
      <c r="AA210" s="92">
        <v>49</v>
      </c>
      <c r="AB210" s="92">
        <v>20</v>
      </c>
      <c r="AC210" s="92">
        <v>20</v>
      </c>
      <c r="AD210" s="92">
        <v>33</v>
      </c>
      <c r="AE210" s="92">
        <v>21</v>
      </c>
      <c r="AF210" s="92">
        <v>14</v>
      </c>
      <c r="AG210" s="92">
        <v>22</v>
      </c>
      <c r="AH210" s="92">
        <v>26</v>
      </c>
      <c r="AI210" s="92">
        <v>22</v>
      </c>
      <c r="AJ210" s="92">
        <v>27</v>
      </c>
      <c r="AK210" s="92">
        <v>28</v>
      </c>
      <c r="AL210" s="92">
        <v>27</v>
      </c>
      <c r="AM210" s="92">
        <v>22</v>
      </c>
      <c r="AN210" s="92">
        <v>13</v>
      </c>
      <c r="AO210" s="92">
        <v>12</v>
      </c>
      <c r="AP210" s="92">
        <v>25</v>
      </c>
      <c r="AQ210" s="92">
        <v>9</v>
      </c>
      <c r="AR210" s="92">
        <v>19</v>
      </c>
      <c r="AS210" s="92">
        <v>19</v>
      </c>
      <c r="AT210" s="92">
        <v>22</v>
      </c>
      <c r="AU210" s="92">
        <v>14</v>
      </c>
      <c r="AV210" s="92">
        <v>17</v>
      </c>
      <c r="AW210" s="92">
        <v>15</v>
      </c>
      <c r="AX210" s="92">
        <v>21</v>
      </c>
      <c r="AY210" s="92">
        <v>21</v>
      </c>
      <c r="AZ210" s="92">
        <v>15</v>
      </c>
      <c r="BA210" s="92">
        <v>23</v>
      </c>
      <c r="BB210" s="92">
        <v>34</v>
      </c>
      <c r="BC210" s="92">
        <v>22</v>
      </c>
      <c r="BD210" s="92">
        <v>14</v>
      </c>
      <c r="BE210" s="92">
        <v>15</v>
      </c>
      <c r="BF210" s="92">
        <v>27</v>
      </c>
      <c r="BG210" s="92">
        <v>16</v>
      </c>
      <c r="BH210" s="92">
        <v>32</v>
      </c>
      <c r="BI210" s="92">
        <v>22</v>
      </c>
      <c r="BJ210" s="92">
        <v>33</v>
      </c>
      <c r="BK210" s="92">
        <v>20</v>
      </c>
      <c r="BL210" s="92">
        <v>29</v>
      </c>
      <c r="BM210" s="92">
        <v>23</v>
      </c>
      <c r="BN210" s="92">
        <v>27</v>
      </c>
      <c r="BO210" s="92">
        <v>20</v>
      </c>
      <c r="BP210" s="92">
        <v>42</v>
      </c>
      <c r="BQ210" s="92">
        <v>25</v>
      </c>
      <c r="BR210" s="92">
        <v>46</v>
      </c>
      <c r="BS210" s="92">
        <v>28</v>
      </c>
      <c r="BT210" s="92">
        <v>23</v>
      </c>
      <c r="BU210" s="92">
        <v>21</v>
      </c>
      <c r="BV210" s="92">
        <v>29</v>
      </c>
      <c r="BW210" s="92">
        <v>16</v>
      </c>
      <c r="BX210" s="92">
        <v>23</v>
      </c>
      <c r="BY210" s="92">
        <v>23</v>
      </c>
      <c r="BZ210" s="92">
        <v>16</v>
      </c>
      <c r="CA210" s="92">
        <v>4</v>
      </c>
      <c r="CB210" s="92">
        <v>14</v>
      </c>
      <c r="CC210" s="92">
        <v>21</v>
      </c>
      <c r="CD210" s="92">
        <v>20</v>
      </c>
      <c r="CE210" s="92">
        <v>9</v>
      </c>
      <c r="CF210" s="92">
        <v>23</v>
      </c>
      <c r="CG210" s="92">
        <v>23</v>
      </c>
      <c r="CH210" s="92">
        <v>34</v>
      </c>
      <c r="CI210" s="92">
        <v>17</v>
      </c>
      <c r="CJ210" s="92">
        <v>16</v>
      </c>
      <c r="CK210" s="92">
        <v>9</v>
      </c>
      <c r="CL210" s="92">
        <v>17</v>
      </c>
      <c r="CM210" s="92">
        <v>20</v>
      </c>
      <c r="CN210" s="92">
        <v>2.54</v>
      </c>
    </row>
    <row r="211" spans="1:92" x14ac:dyDescent="0.2">
      <c r="A211" s="92" t="s">
        <v>28</v>
      </c>
      <c r="B211" s="92" t="s">
        <v>42</v>
      </c>
      <c r="C211" s="92">
        <v>275</v>
      </c>
      <c r="D211" s="92">
        <v>9</v>
      </c>
      <c r="E211" s="92">
        <v>0</v>
      </c>
      <c r="F211" s="92">
        <v>0</v>
      </c>
      <c r="G211" s="92">
        <v>25</v>
      </c>
      <c r="H211" s="92">
        <v>7.4</v>
      </c>
      <c r="I211" s="92">
        <v>8</v>
      </c>
      <c r="J211" s="92">
        <v>1362</v>
      </c>
      <c r="K211" s="92">
        <v>49.33</v>
      </c>
      <c r="L211" s="92">
        <v>94</v>
      </c>
      <c r="M211" s="92">
        <v>84</v>
      </c>
      <c r="N211" s="92">
        <v>104</v>
      </c>
      <c r="O211" s="92">
        <v>59</v>
      </c>
      <c r="P211" s="92">
        <v>74</v>
      </c>
      <c r="Q211" s="92">
        <v>74</v>
      </c>
      <c r="R211" s="92">
        <v>94</v>
      </c>
      <c r="S211" s="92">
        <v>72</v>
      </c>
      <c r="T211" s="92">
        <v>107</v>
      </c>
      <c r="U211" s="92">
        <v>99</v>
      </c>
      <c r="V211" s="92">
        <v>141</v>
      </c>
      <c r="W211" s="92">
        <v>89</v>
      </c>
      <c r="X211" s="92">
        <v>66</v>
      </c>
      <c r="Y211" s="92">
        <v>57</v>
      </c>
      <c r="Z211" s="92">
        <v>98</v>
      </c>
      <c r="AA211" s="92">
        <v>49</v>
      </c>
      <c r="AB211" s="92">
        <v>20</v>
      </c>
      <c r="AC211" s="92">
        <v>20</v>
      </c>
      <c r="AD211" s="92">
        <v>33</v>
      </c>
      <c r="AE211" s="92">
        <v>21</v>
      </c>
      <c r="AF211" s="92">
        <v>14</v>
      </c>
      <c r="AG211" s="92">
        <v>22</v>
      </c>
      <c r="AH211" s="92">
        <v>26</v>
      </c>
      <c r="AI211" s="92">
        <v>22</v>
      </c>
      <c r="AJ211" s="92">
        <v>27</v>
      </c>
      <c r="AK211" s="92">
        <v>28</v>
      </c>
      <c r="AL211" s="92">
        <v>27</v>
      </c>
      <c r="AM211" s="92">
        <v>22</v>
      </c>
      <c r="AN211" s="92">
        <v>13</v>
      </c>
      <c r="AO211" s="92">
        <v>12</v>
      </c>
      <c r="AP211" s="92">
        <v>25</v>
      </c>
      <c r="AQ211" s="92">
        <v>9</v>
      </c>
      <c r="AR211" s="92">
        <v>19</v>
      </c>
      <c r="AS211" s="92">
        <v>19</v>
      </c>
      <c r="AT211" s="92">
        <v>22</v>
      </c>
      <c r="AU211" s="92">
        <v>14</v>
      </c>
      <c r="AV211" s="92">
        <v>17</v>
      </c>
      <c r="AW211" s="92">
        <v>15</v>
      </c>
      <c r="AX211" s="92">
        <v>21</v>
      </c>
      <c r="AY211" s="92">
        <v>21</v>
      </c>
      <c r="AZ211" s="92">
        <v>15</v>
      </c>
      <c r="BA211" s="92">
        <v>23</v>
      </c>
      <c r="BB211" s="92">
        <v>34</v>
      </c>
      <c r="BC211" s="92">
        <v>22</v>
      </c>
      <c r="BD211" s="92">
        <v>14</v>
      </c>
      <c r="BE211" s="92">
        <v>15</v>
      </c>
      <c r="BF211" s="92">
        <v>27</v>
      </c>
      <c r="BG211" s="92">
        <v>16</v>
      </c>
      <c r="BH211" s="92">
        <v>32</v>
      </c>
      <c r="BI211" s="92">
        <v>22</v>
      </c>
      <c r="BJ211" s="92">
        <v>33</v>
      </c>
      <c r="BK211" s="92">
        <v>20</v>
      </c>
      <c r="BL211" s="92">
        <v>29</v>
      </c>
      <c r="BM211" s="92">
        <v>23</v>
      </c>
      <c r="BN211" s="92">
        <v>27</v>
      </c>
      <c r="BO211" s="92">
        <v>20</v>
      </c>
      <c r="BP211" s="92">
        <v>42</v>
      </c>
      <c r="BQ211" s="92">
        <v>25</v>
      </c>
      <c r="BR211" s="92">
        <v>46</v>
      </c>
      <c r="BS211" s="92">
        <v>28</v>
      </c>
      <c r="BT211" s="92">
        <v>23</v>
      </c>
      <c r="BU211" s="92">
        <v>21</v>
      </c>
      <c r="BV211" s="92">
        <v>29</v>
      </c>
      <c r="BW211" s="92">
        <v>16</v>
      </c>
      <c r="BX211" s="92">
        <v>23</v>
      </c>
      <c r="BY211" s="92">
        <v>23</v>
      </c>
      <c r="BZ211" s="92">
        <v>16</v>
      </c>
      <c r="CA211" s="92">
        <v>4</v>
      </c>
      <c r="CB211" s="92">
        <v>14</v>
      </c>
      <c r="CC211" s="92">
        <v>21</v>
      </c>
      <c r="CD211" s="92">
        <v>20</v>
      </c>
      <c r="CE211" s="92">
        <v>9</v>
      </c>
      <c r="CF211" s="92">
        <v>23</v>
      </c>
      <c r="CG211" s="92">
        <v>23</v>
      </c>
      <c r="CH211" s="92">
        <v>34</v>
      </c>
      <c r="CI211" s="92">
        <v>17</v>
      </c>
      <c r="CJ211" s="92">
        <v>16</v>
      </c>
      <c r="CK211" s="92">
        <v>9</v>
      </c>
      <c r="CL211" s="92">
        <v>17</v>
      </c>
      <c r="CM211" s="92">
        <v>20</v>
      </c>
      <c r="CN211" s="92">
        <v>3.81</v>
      </c>
    </row>
    <row r="212" spans="1:92" x14ac:dyDescent="0.2">
      <c r="A212" s="92" t="s">
        <v>28</v>
      </c>
      <c r="B212" s="92" t="s">
        <v>55</v>
      </c>
      <c r="C212" s="92">
        <v>254</v>
      </c>
      <c r="D212" s="92">
        <v>4.5999999999999996</v>
      </c>
      <c r="E212" s="92">
        <v>0</v>
      </c>
      <c r="F212" s="92">
        <v>0</v>
      </c>
      <c r="G212" s="92">
        <v>25</v>
      </c>
      <c r="H212" s="92">
        <v>7.4</v>
      </c>
      <c r="I212" s="92">
        <v>4</v>
      </c>
      <c r="J212" s="92">
        <v>1452</v>
      </c>
      <c r="K212" s="92">
        <v>49.58</v>
      </c>
      <c r="L212" s="92">
        <v>105</v>
      </c>
      <c r="M212" s="92">
        <v>85</v>
      </c>
      <c r="N212" s="92">
        <v>109</v>
      </c>
      <c r="O212" s="92">
        <v>63</v>
      </c>
      <c r="P212" s="92">
        <v>80</v>
      </c>
      <c r="Q212" s="92">
        <v>78</v>
      </c>
      <c r="R212" s="92">
        <v>96</v>
      </c>
      <c r="S212" s="92">
        <v>75</v>
      </c>
      <c r="T212" s="92">
        <v>115</v>
      </c>
      <c r="U212" s="92">
        <v>106</v>
      </c>
      <c r="V212" s="92">
        <v>147</v>
      </c>
      <c r="W212" s="92">
        <v>93</v>
      </c>
      <c r="X212" s="92">
        <v>63</v>
      </c>
      <c r="Y212" s="92">
        <v>61</v>
      </c>
      <c r="Z212" s="92">
        <v>108</v>
      </c>
      <c r="AA212" s="92">
        <v>57</v>
      </c>
      <c r="AB212" s="92">
        <v>22</v>
      </c>
      <c r="AC212" s="92">
        <v>26</v>
      </c>
      <c r="AD212" s="92">
        <v>34</v>
      </c>
      <c r="AE212" s="92">
        <v>22</v>
      </c>
      <c r="AF212" s="92">
        <v>17</v>
      </c>
      <c r="AG212" s="92">
        <v>22</v>
      </c>
      <c r="AH212" s="92">
        <v>27</v>
      </c>
      <c r="AI212" s="92">
        <v>19</v>
      </c>
      <c r="AJ212" s="92">
        <v>28</v>
      </c>
      <c r="AK212" s="92">
        <v>25</v>
      </c>
      <c r="AL212" s="92">
        <v>30</v>
      </c>
      <c r="AM212" s="92">
        <v>25</v>
      </c>
      <c r="AN212" s="92">
        <v>13</v>
      </c>
      <c r="AO212" s="92">
        <v>13</v>
      </c>
      <c r="AP212" s="92">
        <v>27</v>
      </c>
      <c r="AQ212" s="92">
        <v>10</v>
      </c>
      <c r="AR212" s="92">
        <v>22</v>
      </c>
      <c r="AS212" s="92">
        <v>16</v>
      </c>
      <c r="AT212" s="92">
        <v>25</v>
      </c>
      <c r="AU212" s="92">
        <v>16</v>
      </c>
      <c r="AV212" s="92">
        <v>17</v>
      </c>
      <c r="AW212" s="92">
        <v>15</v>
      </c>
      <c r="AX212" s="92">
        <v>21</v>
      </c>
      <c r="AY212" s="92">
        <v>25</v>
      </c>
      <c r="AZ212" s="92">
        <v>18</v>
      </c>
      <c r="BA212" s="92">
        <v>21</v>
      </c>
      <c r="BB212" s="92">
        <v>35</v>
      </c>
      <c r="BC212" s="92">
        <v>22</v>
      </c>
      <c r="BD212" s="92">
        <v>11</v>
      </c>
      <c r="BE212" s="92">
        <v>16</v>
      </c>
      <c r="BF212" s="92">
        <v>28</v>
      </c>
      <c r="BG212" s="92">
        <v>20</v>
      </c>
      <c r="BH212" s="92">
        <v>36</v>
      </c>
      <c r="BI212" s="92">
        <v>23</v>
      </c>
      <c r="BJ212" s="92">
        <v>33</v>
      </c>
      <c r="BK212" s="92">
        <v>22</v>
      </c>
      <c r="BL212" s="92">
        <v>28</v>
      </c>
      <c r="BM212" s="92">
        <v>26</v>
      </c>
      <c r="BN212" s="92">
        <v>28</v>
      </c>
      <c r="BO212" s="92">
        <v>23</v>
      </c>
      <c r="BP212" s="92">
        <v>42</v>
      </c>
      <c r="BQ212" s="92">
        <v>30</v>
      </c>
      <c r="BR212" s="92">
        <v>46</v>
      </c>
      <c r="BS212" s="92">
        <v>29</v>
      </c>
      <c r="BT212" s="92">
        <v>23</v>
      </c>
      <c r="BU212" s="92">
        <v>22</v>
      </c>
      <c r="BV212" s="92">
        <v>30</v>
      </c>
      <c r="BW212" s="92">
        <v>18</v>
      </c>
      <c r="BX212" s="92">
        <v>25</v>
      </c>
      <c r="BY212" s="92">
        <v>19</v>
      </c>
      <c r="BZ212" s="92">
        <v>16</v>
      </c>
      <c r="CA212" s="92">
        <v>3</v>
      </c>
      <c r="CB212" s="92">
        <v>18</v>
      </c>
      <c r="CC212" s="92">
        <v>22</v>
      </c>
      <c r="CD212" s="92">
        <v>20</v>
      </c>
      <c r="CE212" s="92">
        <v>8</v>
      </c>
      <c r="CF212" s="92">
        <v>27</v>
      </c>
      <c r="CG212" s="92">
        <v>28</v>
      </c>
      <c r="CH212" s="92">
        <v>36</v>
      </c>
      <c r="CI212" s="92">
        <v>17</v>
      </c>
      <c r="CJ212" s="92">
        <v>15</v>
      </c>
      <c r="CK212" s="92">
        <v>10</v>
      </c>
      <c r="CL212" s="92">
        <v>23</v>
      </c>
      <c r="CM212" s="92">
        <v>26</v>
      </c>
      <c r="CN212" s="92">
        <v>0.875</v>
      </c>
    </row>
    <row r="213" spans="1:92" x14ac:dyDescent="0.2">
      <c r="A213" s="92" t="s">
        <v>28</v>
      </c>
      <c r="B213" s="92" t="s">
        <v>55</v>
      </c>
      <c r="C213" s="92">
        <v>254</v>
      </c>
      <c r="D213" s="92">
        <v>12</v>
      </c>
      <c r="E213" s="92">
        <v>0</v>
      </c>
      <c r="F213" s="92">
        <v>0</v>
      </c>
      <c r="G213" s="92">
        <v>25</v>
      </c>
      <c r="H213" s="92">
        <v>7.4</v>
      </c>
      <c r="I213" s="92">
        <v>4</v>
      </c>
      <c r="J213" s="92">
        <v>1452</v>
      </c>
      <c r="K213" s="92">
        <v>49.58</v>
      </c>
      <c r="L213" s="92">
        <v>105</v>
      </c>
      <c r="M213" s="92">
        <v>85</v>
      </c>
      <c r="N213" s="92">
        <v>109</v>
      </c>
      <c r="O213" s="92">
        <v>63</v>
      </c>
      <c r="P213" s="92">
        <v>80</v>
      </c>
      <c r="Q213" s="92">
        <v>78</v>
      </c>
      <c r="R213" s="92">
        <v>96</v>
      </c>
      <c r="S213" s="92">
        <v>75</v>
      </c>
      <c r="T213" s="92">
        <v>115</v>
      </c>
      <c r="U213" s="92">
        <v>106</v>
      </c>
      <c r="V213" s="92">
        <v>147</v>
      </c>
      <c r="W213" s="92">
        <v>93</v>
      </c>
      <c r="X213" s="92">
        <v>63</v>
      </c>
      <c r="Y213" s="92">
        <v>61</v>
      </c>
      <c r="Z213" s="92">
        <v>108</v>
      </c>
      <c r="AA213" s="92">
        <v>57</v>
      </c>
      <c r="AB213" s="92">
        <v>22</v>
      </c>
      <c r="AC213" s="92">
        <v>26</v>
      </c>
      <c r="AD213" s="92">
        <v>34</v>
      </c>
      <c r="AE213" s="92">
        <v>22</v>
      </c>
      <c r="AF213" s="92">
        <v>17</v>
      </c>
      <c r="AG213" s="92">
        <v>22</v>
      </c>
      <c r="AH213" s="92">
        <v>27</v>
      </c>
      <c r="AI213" s="92">
        <v>19</v>
      </c>
      <c r="AJ213" s="92">
        <v>28</v>
      </c>
      <c r="AK213" s="92">
        <v>25</v>
      </c>
      <c r="AL213" s="92">
        <v>30</v>
      </c>
      <c r="AM213" s="92">
        <v>25</v>
      </c>
      <c r="AN213" s="92">
        <v>13</v>
      </c>
      <c r="AO213" s="92">
        <v>13</v>
      </c>
      <c r="AP213" s="92">
        <v>27</v>
      </c>
      <c r="AQ213" s="92">
        <v>10</v>
      </c>
      <c r="AR213" s="92">
        <v>22</v>
      </c>
      <c r="AS213" s="92">
        <v>16</v>
      </c>
      <c r="AT213" s="92">
        <v>25</v>
      </c>
      <c r="AU213" s="92">
        <v>16</v>
      </c>
      <c r="AV213" s="92">
        <v>17</v>
      </c>
      <c r="AW213" s="92">
        <v>15</v>
      </c>
      <c r="AX213" s="92">
        <v>21</v>
      </c>
      <c r="AY213" s="92">
        <v>25</v>
      </c>
      <c r="AZ213" s="92">
        <v>18</v>
      </c>
      <c r="BA213" s="92">
        <v>21</v>
      </c>
      <c r="BB213" s="92">
        <v>35</v>
      </c>
      <c r="BC213" s="92">
        <v>22</v>
      </c>
      <c r="BD213" s="92">
        <v>11</v>
      </c>
      <c r="BE213" s="92">
        <v>16</v>
      </c>
      <c r="BF213" s="92">
        <v>28</v>
      </c>
      <c r="BG213" s="92">
        <v>20</v>
      </c>
      <c r="BH213" s="92">
        <v>36</v>
      </c>
      <c r="BI213" s="92">
        <v>23</v>
      </c>
      <c r="BJ213" s="92">
        <v>33</v>
      </c>
      <c r="BK213" s="92">
        <v>22</v>
      </c>
      <c r="BL213" s="92">
        <v>28</v>
      </c>
      <c r="BM213" s="92">
        <v>26</v>
      </c>
      <c r="BN213" s="92">
        <v>28</v>
      </c>
      <c r="BO213" s="92">
        <v>23</v>
      </c>
      <c r="BP213" s="92">
        <v>42</v>
      </c>
      <c r="BQ213" s="92">
        <v>30</v>
      </c>
      <c r="BR213" s="92">
        <v>46</v>
      </c>
      <c r="BS213" s="92">
        <v>29</v>
      </c>
      <c r="BT213" s="92">
        <v>23</v>
      </c>
      <c r="BU213" s="92">
        <v>22</v>
      </c>
      <c r="BV213" s="92">
        <v>30</v>
      </c>
      <c r="BW213" s="92">
        <v>18</v>
      </c>
      <c r="BX213" s="92">
        <v>25</v>
      </c>
      <c r="BY213" s="92">
        <v>19</v>
      </c>
      <c r="BZ213" s="92">
        <v>16</v>
      </c>
      <c r="CA213" s="92">
        <v>3</v>
      </c>
      <c r="CB213" s="92">
        <v>18</v>
      </c>
      <c r="CC213" s="92">
        <v>22</v>
      </c>
      <c r="CD213" s="92">
        <v>20</v>
      </c>
      <c r="CE213" s="92">
        <v>8</v>
      </c>
      <c r="CF213" s="92">
        <v>27</v>
      </c>
      <c r="CG213" s="92">
        <v>28</v>
      </c>
      <c r="CH213" s="92">
        <v>36</v>
      </c>
      <c r="CI213" s="92">
        <v>17</v>
      </c>
      <c r="CJ213" s="92">
        <v>15</v>
      </c>
      <c r="CK213" s="92">
        <v>10</v>
      </c>
      <c r="CL213" s="92">
        <v>23</v>
      </c>
      <c r="CM213" s="92">
        <v>26</v>
      </c>
      <c r="CN213" s="92">
        <v>3.18</v>
      </c>
    </row>
    <row r="214" spans="1:92" x14ac:dyDescent="0.2">
      <c r="A214" s="92" t="s">
        <v>28</v>
      </c>
      <c r="B214" s="92" t="s">
        <v>55</v>
      </c>
      <c r="C214" s="92">
        <v>255</v>
      </c>
      <c r="D214" s="92">
        <v>4.88</v>
      </c>
      <c r="E214" s="92">
        <v>0</v>
      </c>
      <c r="F214" s="92">
        <v>0</v>
      </c>
      <c r="G214" s="92">
        <v>25</v>
      </c>
      <c r="H214" s="92">
        <v>7.4</v>
      </c>
      <c r="I214" s="92">
        <v>4</v>
      </c>
      <c r="J214" s="92">
        <v>1452</v>
      </c>
      <c r="K214" s="92">
        <v>49.58</v>
      </c>
      <c r="L214" s="92">
        <v>105</v>
      </c>
      <c r="M214" s="92">
        <v>85</v>
      </c>
      <c r="N214" s="92">
        <v>109</v>
      </c>
      <c r="O214" s="92">
        <v>63</v>
      </c>
      <c r="P214" s="92">
        <v>80</v>
      </c>
      <c r="Q214" s="92">
        <v>78</v>
      </c>
      <c r="R214" s="92">
        <v>96</v>
      </c>
      <c r="S214" s="92">
        <v>75</v>
      </c>
      <c r="T214" s="92">
        <v>115</v>
      </c>
      <c r="U214" s="92">
        <v>106</v>
      </c>
      <c r="V214" s="92">
        <v>147</v>
      </c>
      <c r="W214" s="92">
        <v>93</v>
      </c>
      <c r="X214" s="92">
        <v>63</v>
      </c>
      <c r="Y214" s="92">
        <v>61</v>
      </c>
      <c r="Z214" s="92">
        <v>108</v>
      </c>
      <c r="AA214" s="92">
        <v>57</v>
      </c>
      <c r="AB214" s="92">
        <v>22</v>
      </c>
      <c r="AC214" s="92">
        <v>26</v>
      </c>
      <c r="AD214" s="92">
        <v>34</v>
      </c>
      <c r="AE214" s="92">
        <v>22</v>
      </c>
      <c r="AF214" s="92">
        <v>17</v>
      </c>
      <c r="AG214" s="92">
        <v>22</v>
      </c>
      <c r="AH214" s="92">
        <v>27</v>
      </c>
      <c r="AI214" s="92">
        <v>19</v>
      </c>
      <c r="AJ214" s="92">
        <v>28</v>
      </c>
      <c r="AK214" s="92">
        <v>25</v>
      </c>
      <c r="AL214" s="92">
        <v>30</v>
      </c>
      <c r="AM214" s="92">
        <v>25</v>
      </c>
      <c r="AN214" s="92">
        <v>13</v>
      </c>
      <c r="AO214" s="92">
        <v>13</v>
      </c>
      <c r="AP214" s="92">
        <v>27</v>
      </c>
      <c r="AQ214" s="92">
        <v>10</v>
      </c>
      <c r="AR214" s="92">
        <v>22</v>
      </c>
      <c r="AS214" s="92">
        <v>16</v>
      </c>
      <c r="AT214" s="92">
        <v>25</v>
      </c>
      <c r="AU214" s="92">
        <v>16</v>
      </c>
      <c r="AV214" s="92">
        <v>17</v>
      </c>
      <c r="AW214" s="92">
        <v>15</v>
      </c>
      <c r="AX214" s="92">
        <v>21</v>
      </c>
      <c r="AY214" s="92">
        <v>25</v>
      </c>
      <c r="AZ214" s="92">
        <v>18</v>
      </c>
      <c r="BA214" s="92">
        <v>21</v>
      </c>
      <c r="BB214" s="92">
        <v>35</v>
      </c>
      <c r="BC214" s="92">
        <v>22</v>
      </c>
      <c r="BD214" s="92">
        <v>11</v>
      </c>
      <c r="BE214" s="92">
        <v>16</v>
      </c>
      <c r="BF214" s="92">
        <v>28</v>
      </c>
      <c r="BG214" s="92">
        <v>20</v>
      </c>
      <c r="BH214" s="92">
        <v>36</v>
      </c>
      <c r="BI214" s="92">
        <v>23</v>
      </c>
      <c r="BJ214" s="92">
        <v>33</v>
      </c>
      <c r="BK214" s="92">
        <v>22</v>
      </c>
      <c r="BL214" s="92">
        <v>28</v>
      </c>
      <c r="BM214" s="92">
        <v>26</v>
      </c>
      <c r="BN214" s="92">
        <v>28</v>
      </c>
      <c r="BO214" s="92">
        <v>23</v>
      </c>
      <c r="BP214" s="92">
        <v>42</v>
      </c>
      <c r="BQ214" s="92">
        <v>30</v>
      </c>
      <c r="BR214" s="92">
        <v>46</v>
      </c>
      <c r="BS214" s="92">
        <v>29</v>
      </c>
      <c r="BT214" s="92">
        <v>23</v>
      </c>
      <c r="BU214" s="92">
        <v>22</v>
      </c>
      <c r="BV214" s="92">
        <v>30</v>
      </c>
      <c r="BW214" s="92">
        <v>18</v>
      </c>
      <c r="BX214" s="92">
        <v>25</v>
      </c>
      <c r="BY214" s="92">
        <v>19</v>
      </c>
      <c r="BZ214" s="92">
        <v>16</v>
      </c>
      <c r="CA214" s="92">
        <v>3</v>
      </c>
      <c r="CB214" s="92">
        <v>18</v>
      </c>
      <c r="CC214" s="92">
        <v>22</v>
      </c>
      <c r="CD214" s="92">
        <v>20</v>
      </c>
      <c r="CE214" s="92">
        <v>8</v>
      </c>
      <c r="CF214" s="92">
        <v>27</v>
      </c>
      <c r="CG214" s="92">
        <v>28</v>
      </c>
      <c r="CH214" s="92">
        <v>36</v>
      </c>
      <c r="CI214" s="92">
        <v>17</v>
      </c>
      <c r="CJ214" s="92">
        <v>15</v>
      </c>
      <c r="CK214" s="92">
        <v>10</v>
      </c>
      <c r="CL214" s="92">
        <v>23</v>
      </c>
      <c r="CM214" s="92">
        <v>26</v>
      </c>
      <c r="CN214" s="92">
        <v>0.87</v>
      </c>
    </row>
    <row r="215" spans="1:92" x14ac:dyDescent="0.2">
      <c r="A215" s="92" t="s">
        <v>28</v>
      </c>
      <c r="B215" s="92" t="s">
        <v>55</v>
      </c>
      <c r="C215" s="92">
        <v>255</v>
      </c>
      <c r="D215" s="92">
        <v>12.3</v>
      </c>
      <c r="E215" s="92">
        <v>0</v>
      </c>
      <c r="F215" s="92">
        <v>0</v>
      </c>
      <c r="G215" s="92">
        <v>25</v>
      </c>
      <c r="H215" s="92">
        <v>7.4</v>
      </c>
      <c r="I215" s="92">
        <v>4</v>
      </c>
      <c r="J215" s="92">
        <v>1452</v>
      </c>
      <c r="K215" s="92">
        <v>49.58</v>
      </c>
      <c r="L215" s="92">
        <v>105</v>
      </c>
      <c r="M215" s="92">
        <v>85</v>
      </c>
      <c r="N215" s="92">
        <v>109</v>
      </c>
      <c r="O215" s="92">
        <v>63</v>
      </c>
      <c r="P215" s="92">
        <v>80</v>
      </c>
      <c r="Q215" s="92">
        <v>78</v>
      </c>
      <c r="R215" s="92">
        <v>96</v>
      </c>
      <c r="S215" s="92">
        <v>75</v>
      </c>
      <c r="T215" s="92">
        <v>115</v>
      </c>
      <c r="U215" s="92">
        <v>106</v>
      </c>
      <c r="V215" s="92">
        <v>147</v>
      </c>
      <c r="W215" s="92">
        <v>93</v>
      </c>
      <c r="X215" s="92">
        <v>63</v>
      </c>
      <c r="Y215" s="92">
        <v>61</v>
      </c>
      <c r="Z215" s="92">
        <v>108</v>
      </c>
      <c r="AA215" s="92">
        <v>57</v>
      </c>
      <c r="AB215" s="92">
        <v>22</v>
      </c>
      <c r="AC215" s="92">
        <v>26</v>
      </c>
      <c r="AD215" s="92">
        <v>34</v>
      </c>
      <c r="AE215" s="92">
        <v>22</v>
      </c>
      <c r="AF215" s="92">
        <v>17</v>
      </c>
      <c r="AG215" s="92">
        <v>22</v>
      </c>
      <c r="AH215" s="92">
        <v>27</v>
      </c>
      <c r="AI215" s="92">
        <v>19</v>
      </c>
      <c r="AJ215" s="92">
        <v>28</v>
      </c>
      <c r="AK215" s="92">
        <v>25</v>
      </c>
      <c r="AL215" s="92">
        <v>30</v>
      </c>
      <c r="AM215" s="92">
        <v>25</v>
      </c>
      <c r="AN215" s="92">
        <v>13</v>
      </c>
      <c r="AO215" s="92">
        <v>13</v>
      </c>
      <c r="AP215" s="92">
        <v>27</v>
      </c>
      <c r="AQ215" s="92">
        <v>10</v>
      </c>
      <c r="AR215" s="92">
        <v>22</v>
      </c>
      <c r="AS215" s="92">
        <v>16</v>
      </c>
      <c r="AT215" s="92">
        <v>25</v>
      </c>
      <c r="AU215" s="92">
        <v>16</v>
      </c>
      <c r="AV215" s="92">
        <v>17</v>
      </c>
      <c r="AW215" s="92">
        <v>15</v>
      </c>
      <c r="AX215" s="92">
        <v>21</v>
      </c>
      <c r="AY215" s="92">
        <v>25</v>
      </c>
      <c r="AZ215" s="92">
        <v>18</v>
      </c>
      <c r="BA215" s="92">
        <v>21</v>
      </c>
      <c r="BB215" s="92">
        <v>35</v>
      </c>
      <c r="BC215" s="92">
        <v>22</v>
      </c>
      <c r="BD215" s="92">
        <v>11</v>
      </c>
      <c r="BE215" s="92">
        <v>16</v>
      </c>
      <c r="BF215" s="92">
        <v>28</v>
      </c>
      <c r="BG215" s="92">
        <v>20</v>
      </c>
      <c r="BH215" s="92">
        <v>36</v>
      </c>
      <c r="BI215" s="92">
        <v>23</v>
      </c>
      <c r="BJ215" s="92">
        <v>33</v>
      </c>
      <c r="BK215" s="92">
        <v>22</v>
      </c>
      <c r="BL215" s="92">
        <v>28</v>
      </c>
      <c r="BM215" s="92">
        <v>26</v>
      </c>
      <c r="BN215" s="92">
        <v>28</v>
      </c>
      <c r="BO215" s="92">
        <v>23</v>
      </c>
      <c r="BP215" s="92">
        <v>42</v>
      </c>
      <c r="BQ215" s="92">
        <v>30</v>
      </c>
      <c r="BR215" s="92">
        <v>46</v>
      </c>
      <c r="BS215" s="92">
        <v>29</v>
      </c>
      <c r="BT215" s="92">
        <v>23</v>
      </c>
      <c r="BU215" s="92">
        <v>22</v>
      </c>
      <c r="BV215" s="92">
        <v>30</v>
      </c>
      <c r="BW215" s="92">
        <v>18</v>
      </c>
      <c r="BX215" s="92">
        <v>25</v>
      </c>
      <c r="BY215" s="92">
        <v>19</v>
      </c>
      <c r="BZ215" s="92">
        <v>16</v>
      </c>
      <c r="CA215" s="92">
        <v>3</v>
      </c>
      <c r="CB215" s="92">
        <v>18</v>
      </c>
      <c r="CC215" s="92">
        <v>22</v>
      </c>
      <c r="CD215" s="92">
        <v>20</v>
      </c>
      <c r="CE215" s="92">
        <v>8</v>
      </c>
      <c r="CF215" s="92">
        <v>27</v>
      </c>
      <c r="CG215" s="92">
        <v>28</v>
      </c>
      <c r="CH215" s="92">
        <v>36</v>
      </c>
      <c r="CI215" s="92">
        <v>17</v>
      </c>
      <c r="CJ215" s="92">
        <v>15</v>
      </c>
      <c r="CK215" s="92">
        <v>10</v>
      </c>
      <c r="CL215" s="92">
        <v>23</v>
      </c>
      <c r="CM215" s="92">
        <v>26</v>
      </c>
      <c r="CN215" s="92">
        <v>2.56</v>
      </c>
    </row>
    <row r="216" spans="1:92" x14ac:dyDescent="0.2">
      <c r="A216" s="92" t="s">
        <v>28</v>
      </c>
      <c r="B216" s="92" t="s">
        <v>36</v>
      </c>
      <c r="C216" s="92">
        <v>254</v>
      </c>
      <c r="D216" s="92">
        <v>3</v>
      </c>
      <c r="E216" s="92">
        <v>0</v>
      </c>
      <c r="F216" s="92">
        <v>0</v>
      </c>
      <c r="G216" s="92">
        <v>25</v>
      </c>
      <c r="H216" s="92">
        <v>7.4</v>
      </c>
      <c r="I216" s="92">
        <v>6.6989700043360187</v>
      </c>
      <c r="J216" s="92">
        <v>1452</v>
      </c>
      <c r="K216" s="92">
        <v>49.26</v>
      </c>
      <c r="L216" s="92">
        <v>105</v>
      </c>
      <c r="M216" s="92">
        <v>85</v>
      </c>
      <c r="N216" s="92">
        <v>109</v>
      </c>
      <c r="O216" s="92">
        <v>63</v>
      </c>
      <c r="P216" s="92">
        <v>80</v>
      </c>
      <c r="Q216" s="92">
        <v>78</v>
      </c>
      <c r="R216" s="92">
        <v>96</v>
      </c>
      <c r="S216" s="92">
        <v>75</v>
      </c>
      <c r="T216" s="92">
        <v>115</v>
      </c>
      <c r="U216" s="92">
        <v>106</v>
      </c>
      <c r="V216" s="92">
        <v>147</v>
      </c>
      <c r="W216" s="92">
        <v>93</v>
      </c>
      <c r="X216" s="92">
        <v>63</v>
      </c>
      <c r="Y216" s="92">
        <v>61</v>
      </c>
      <c r="Z216" s="92">
        <v>108</v>
      </c>
      <c r="AA216" s="92">
        <v>57</v>
      </c>
      <c r="AB216" s="92">
        <v>22</v>
      </c>
      <c r="AC216" s="92">
        <v>26</v>
      </c>
      <c r="AD216" s="92">
        <v>34</v>
      </c>
      <c r="AE216" s="92">
        <v>22</v>
      </c>
      <c r="AF216" s="92">
        <v>17</v>
      </c>
      <c r="AG216" s="92">
        <v>22</v>
      </c>
      <c r="AH216" s="92">
        <v>27</v>
      </c>
      <c r="AI216" s="92">
        <v>19</v>
      </c>
      <c r="AJ216" s="92">
        <v>28</v>
      </c>
      <c r="AK216" s="92">
        <v>25</v>
      </c>
      <c r="AL216" s="92">
        <v>30</v>
      </c>
      <c r="AM216" s="92">
        <v>25</v>
      </c>
      <c r="AN216" s="92">
        <v>13</v>
      </c>
      <c r="AO216" s="92">
        <v>13</v>
      </c>
      <c r="AP216" s="92">
        <v>27</v>
      </c>
      <c r="AQ216" s="92">
        <v>10</v>
      </c>
      <c r="AR216" s="92">
        <v>22</v>
      </c>
      <c r="AS216" s="92">
        <v>16</v>
      </c>
      <c r="AT216" s="92">
        <v>25</v>
      </c>
      <c r="AU216" s="92">
        <v>16</v>
      </c>
      <c r="AV216" s="92">
        <v>17</v>
      </c>
      <c r="AW216" s="92">
        <v>15</v>
      </c>
      <c r="AX216" s="92">
        <v>21</v>
      </c>
      <c r="AY216" s="92">
        <v>25</v>
      </c>
      <c r="AZ216" s="92">
        <v>18</v>
      </c>
      <c r="BA216" s="92">
        <v>21</v>
      </c>
      <c r="BB216" s="92">
        <v>35</v>
      </c>
      <c r="BC216" s="92">
        <v>22</v>
      </c>
      <c r="BD216" s="92">
        <v>11</v>
      </c>
      <c r="BE216" s="92">
        <v>16</v>
      </c>
      <c r="BF216" s="92">
        <v>28</v>
      </c>
      <c r="BG216" s="92">
        <v>20</v>
      </c>
      <c r="BH216" s="92">
        <v>36</v>
      </c>
      <c r="BI216" s="92">
        <v>23</v>
      </c>
      <c r="BJ216" s="92">
        <v>33</v>
      </c>
      <c r="BK216" s="92">
        <v>22</v>
      </c>
      <c r="BL216" s="92">
        <v>28</v>
      </c>
      <c r="BM216" s="92">
        <v>26</v>
      </c>
      <c r="BN216" s="92">
        <v>28</v>
      </c>
      <c r="BO216" s="92">
        <v>23</v>
      </c>
      <c r="BP216" s="92">
        <v>42</v>
      </c>
      <c r="BQ216" s="92">
        <v>30</v>
      </c>
      <c r="BR216" s="92">
        <v>46</v>
      </c>
      <c r="BS216" s="92">
        <v>29</v>
      </c>
      <c r="BT216" s="92">
        <v>23</v>
      </c>
      <c r="BU216" s="92">
        <v>22</v>
      </c>
      <c r="BV216" s="92">
        <v>30</v>
      </c>
      <c r="BW216" s="92">
        <v>18</v>
      </c>
      <c r="BX216" s="92">
        <v>25</v>
      </c>
      <c r="BY216" s="92">
        <v>19</v>
      </c>
      <c r="BZ216" s="92">
        <v>16</v>
      </c>
      <c r="CA216" s="92">
        <v>3</v>
      </c>
      <c r="CB216" s="92">
        <v>18</v>
      </c>
      <c r="CC216" s="92">
        <v>22</v>
      </c>
      <c r="CD216" s="92">
        <v>20</v>
      </c>
      <c r="CE216" s="92">
        <v>8</v>
      </c>
      <c r="CF216" s="92">
        <v>27</v>
      </c>
      <c r="CG216" s="92">
        <v>28</v>
      </c>
      <c r="CH216" s="92">
        <v>36</v>
      </c>
      <c r="CI216" s="92">
        <v>17</v>
      </c>
      <c r="CJ216" s="92">
        <v>15</v>
      </c>
      <c r="CK216" s="92">
        <v>10</v>
      </c>
      <c r="CL216" s="92">
        <v>23</v>
      </c>
      <c r="CM216" s="92">
        <v>26</v>
      </c>
      <c r="CN216" s="92">
        <v>0.6</v>
      </c>
    </row>
    <row r="217" spans="1:92" x14ac:dyDescent="0.2">
      <c r="A217" s="92" t="s">
        <v>28</v>
      </c>
      <c r="B217" s="92" t="s">
        <v>36</v>
      </c>
      <c r="C217" s="92">
        <v>254</v>
      </c>
      <c r="D217" s="92">
        <v>4</v>
      </c>
      <c r="E217" s="92">
        <v>0</v>
      </c>
      <c r="F217" s="92">
        <v>0</v>
      </c>
      <c r="G217" s="92">
        <v>25</v>
      </c>
      <c r="H217" s="92">
        <v>7.4</v>
      </c>
      <c r="I217" s="92">
        <v>6.6989700043360187</v>
      </c>
      <c r="J217" s="92">
        <v>1452</v>
      </c>
      <c r="K217" s="92">
        <v>49.26</v>
      </c>
      <c r="L217" s="92">
        <v>105</v>
      </c>
      <c r="M217" s="92">
        <v>85</v>
      </c>
      <c r="N217" s="92">
        <v>109</v>
      </c>
      <c r="O217" s="92">
        <v>63</v>
      </c>
      <c r="P217" s="92">
        <v>80</v>
      </c>
      <c r="Q217" s="92">
        <v>78</v>
      </c>
      <c r="R217" s="92">
        <v>96</v>
      </c>
      <c r="S217" s="92">
        <v>75</v>
      </c>
      <c r="T217" s="92">
        <v>115</v>
      </c>
      <c r="U217" s="92">
        <v>106</v>
      </c>
      <c r="V217" s="92">
        <v>147</v>
      </c>
      <c r="W217" s="92">
        <v>93</v>
      </c>
      <c r="X217" s="92">
        <v>63</v>
      </c>
      <c r="Y217" s="92">
        <v>61</v>
      </c>
      <c r="Z217" s="92">
        <v>108</v>
      </c>
      <c r="AA217" s="92">
        <v>57</v>
      </c>
      <c r="AB217" s="92">
        <v>22</v>
      </c>
      <c r="AC217" s="92">
        <v>26</v>
      </c>
      <c r="AD217" s="92">
        <v>34</v>
      </c>
      <c r="AE217" s="92">
        <v>22</v>
      </c>
      <c r="AF217" s="92">
        <v>17</v>
      </c>
      <c r="AG217" s="92">
        <v>22</v>
      </c>
      <c r="AH217" s="92">
        <v>27</v>
      </c>
      <c r="AI217" s="92">
        <v>19</v>
      </c>
      <c r="AJ217" s="92">
        <v>28</v>
      </c>
      <c r="AK217" s="92">
        <v>25</v>
      </c>
      <c r="AL217" s="92">
        <v>30</v>
      </c>
      <c r="AM217" s="92">
        <v>25</v>
      </c>
      <c r="AN217" s="92">
        <v>13</v>
      </c>
      <c r="AO217" s="92">
        <v>13</v>
      </c>
      <c r="AP217" s="92">
        <v>27</v>
      </c>
      <c r="AQ217" s="92">
        <v>10</v>
      </c>
      <c r="AR217" s="92">
        <v>22</v>
      </c>
      <c r="AS217" s="92">
        <v>16</v>
      </c>
      <c r="AT217" s="92">
        <v>25</v>
      </c>
      <c r="AU217" s="92">
        <v>16</v>
      </c>
      <c r="AV217" s="92">
        <v>17</v>
      </c>
      <c r="AW217" s="92">
        <v>15</v>
      </c>
      <c r="AX217" s="92">
        <v>21</v>
      </c>
      <c r="AY217" s="92">
        <v>25</v>
      </c>
      <c r="AZ217" s="92">
        <v>18</v>
      </c>
      <c r="BA217" s="92">
        <v>21</v>
      </c>
      <c r="BB217" s="92">
        <v>35</v>
      </c>
      <c r="BC217" s="92">
        <v>22</v>
      </c>
      <c r="BD217" s="92">
        <v>11</v>
      </c>
      <c r="BE217" s="92">
        <v>16</v>
      </c>
      <c r="BF217" s="92">
        <v>28</v>
      </c>
      <c r="BG217" s="92">
        <v>20</v>
      </c>
      <c r="BH217" s="92">
        <v>36</v>
      </c>
      <c r="BI217" s="92">
        <v>23</v>
      </c>
      <c r="BJ217" s="92">
        <v>33</v>
      </c>
      <c r="BK217" s="92">
        <v>22</v>
      </c>
      <c r="BL217" s="92">
        <v>28</v>
      </c>
      <c r="BM217" s="92">
        <v>26</v>
      </c>
      <c r="BN217" s="92">
        <v>28</v>
      </c>
      <c r="BO217" s="92">
        <v>23</v>
      </c>
      <c r="BP217" s="92">
        <v>42</v>
      </c>
      <c r="BQ217" s="92">
        <v>30</v>
      </c>
      <c r="BR217" s="92">
        <v>46</v>
      </c>
      <c r="BS217" s="92">
        <v>29</v>
      </c>
      <c r="BT217" s="92">
        <v>23</v>
      </c>
      <c r="BU217" s="92">
        <v>22</v>
      </c>
      <c r="BV217" s="92">
        <v>30</v>
      </c>
      <c r="BW217" s="92">
        <v>18</v>
      </c>
      <c r="BX217" s="92">
        <v>25</v>
      </c>
      <c r="BY217" s="92">
        <v>19</v>
      </c>
      <c r="BZ217" s="92">
        <v>16</v>
      </c>
      <c r="CA217" s="92">
        <v>3</v>
      </c>
      <c r="CB217" s="92">
        <v>18</v>
      </c>
      <c r="CC217" s="92">
        <v>22</v>
      </c>
      <c r="CD217" s="92">
        <v>20</v>
      </c>
      <c r="CE217" s="92">
        <v>8</v>
      </c>
      <c r="CF217" s="92">
        <v>27</v>
      </c>
      <c r="CG217" s="92">
        <v>28</v>
      </c>
      <c r="CH217" s="92">
        <v>36</v>
      </c>
      <c r="CI217" s="92">
        <v>17</v>
      </c>
      <c r="CJ217" s="92">
        <v>15</v>
      </c>
      <c r="CK217" s="92">
        <v>10</v>
      </c>
      <c r="CL217" s="92">
        <v>23</v>
      </c>
      <c r="CM217" s="92">
        <v>26</v>
      </c>
      <c r="CN217" s="92">
        <v>0.9</v>
      </c>
    </row>
    <row r="218" spans="1:92" x14ac:dyDescent="0.2">
      <c r="A218" s="92" t="s">
        <v>28</v>
      </c>
      <c r="B218" s="92" t="s">
        <v>36</v>
      </c>
      <c r="C218" s="92">
        <v>254</v>
      </c>
      <c r="D218" s="92">
        <v>6</v>
      </c>
      <c r="E218" s="92">
        <v>0</v>
      </c>
      <c r="F218" s="92">
        <v>0</v>
      </c>
      <c r="G218" s="92">
        <v>25</v>
      </c>
      <c r="H218" s="92">
        <v>7.4</v>
      </c>
      <c r="I218" s="92">
        <v>6.6989700043360187</v>
      </c>
      <c r="J218" s="92">
        <v>1452</v>
      </c>
      <c r="K218" s="92">
        <v>49.26</v>
      </c>
      <c r="L218" s="92">
        <v>105</v>
      </c>
      <c r="M218" s="92">
        <v>85</v>
      </c>
      <c r="N218" s="92">
        <v>109</v>
      </c>
      <c r="O218" s="92">
        <v>63</v>
      </c>
      <c r="P218" s="92">
        <v>80</v>
      </c>
      <c r="Q218" s="92">
        <v>78</v>
      </c>
      <c r="R218" s="92">
        <v>96</v>
      </c>
      <c r="S218" s="92">
        <v>75</v>
      </c>
      <c r="T218" s="92">
        <v>115</v>
      </c>
      <c r="U218" s="92">
        <v>106</v>
      </c>
      <c r="V218" s="92">
        <v>147</v>
      </c>
      <c r="W218" s="92">
        <v>93</v>
      </c>
      <c r="X218" s="92">
        <v>63</v>
      </c>
      <c r="Y218" s="92">
        <v>61</v>
      </c>
      <c r="Z218" s="92">
        <v>108</v>
      </c>
      <c r="AA218" s="92">
        <v>57</v>
      </c>
      <c r="AB218" s="92">
        <v>22</v>
      </c>
      <c r="AC218" s="92">
        <v>26</v>
      </c>
      <c r="AD218" s="92">
        <v>34</v>
      </c>
      <c r="AE218" s="92">
        <v>22</v>
      </c>
      <c r="AF218" s="92">
        <v>17</v>
      </c>
      <c r="AG218" s="92">
        <v>22</v>
      </c>
      <c r="AH218" s="92">
        <v>27</v>
      </c>
      <c r="AI218" s="92">
        <v>19</v>
      </c>
      <c r="AJ218" s="92">
        <v>28</v>
      </c>
      <c r="AK218" s="92">
        <v>25</v>
      </c>
      <c r="AL218" s="92">
        <v>30</v>
      </c>
      <c r="AM218" s="92">
        <v>25</v>
      </c>
      <c r="AN218" s="92">
        <v>13</v>
      </c>
      <c r="AO218" s="92">
        <v>13</v>
      </c>
      <c r="AP218" s="92">
        <v>27</v>
      </c>
      <c r="AQ218" s="92">
        <v>10</v>
      </c>
      <c r="AR218" s="92">
        <v>22</v>
      </c>
      <c r="AS218" s="92">
        <v>16</v>
      </c>
      <c r="AT218" s="92">
        <v>25</v>
      </c>
      <c r="AU218" s="92">
        <v>16</v>
      </c>
      <c r="AV218" s="92">
        <v>17</v>
      </c>
      <c r="AW218" s="92">
        <v>15</v>
      </c>
      <c r="AX218" s="92">
        <v>21</v>
      </c>
      <c r="AY218" s="92">
        <v>25</v>
      </c>
      <c r="AZ218" s="92">
        <v>18</v>
      </c>
      <c r="BA218" s="92">
        <v>21</v>
      </c>
      <c r="BB218" s="92">
        <v>35</v>
      </c>
      <c r="BC218" s="92">
        <v>22</v>
      </c>
      <c r="BD218" s="92">
        <v>11</v>
      </c>
      <c r="BE218" s="92">
        <v>16</v>
      </c>
      <c r="BF218" s="92">
        <v>28</v>
      </c>
      <c r="BG218" s="92">
        <v>20</v>
      </c>
      <c r="BH218" s="92">
        <v>36</v>
      </c>
      <c r="BI218" s="92">
        <v>23</v>
      </c>
      <c r="BJ218" s="92">
        <v>33</v>
      </c>
      <c r="BK218" s="92">
        <v>22</v>
      </c>
      <c r="BL218" s="92">
        <v>28</v>
      </c>
      <c r="BM218" s="92">
        <v>26</v>
      </c>
      <c r="BN218" s="92">
        <v>28</v>
      </c>
      <c r="BO218" s="92">
        <v>23</v>
      </c>
      <c r="BP218" s="92">
        <v>42</v>
      </c>
      <c r="BQ218" s="92">
        <v>30</v>
      </c>
      <c r="BR218" s="92">
        <v>46</v>
      </c>
      <c r="BS218" s="92">
        <v>29</v>
      </c>
      <c r="BT218" s="92">
        <v>23</v>
      </c>
      <c r="BU218" s="92">
        <v>22</v>
      </c>
      <c r="BV218" s="92">
        <v>30</v>
      </c>
      <c r="BW218" s="92">
        <v>18</v>
      </c>
      <c r="BX218" s="92">
        <v>25</v>
      </c>
      <c r="BY218" s="92">
        <v>19</v>
      </c>
      <c r="BZ218" s="92">
        <v>16</v>
      </c>
      <c r="CA218" s="92">
        <v>3</v>
      </c>
      <c r="CB218" s="92">
        <v>18</v>
      </c>
      <c r="CC218" s="92">
        <v>22</v>
      </c>
      <c r="CD218" s="92">
        <v>20</v>
      </c>
      <c r="CE218" s="92">
        <v>8</v>
      </c>
      <c r="CF218" s="92">
        <v>27</v>
      </c>
      <c r="CG218" s="92">
        <v>28</v>
      </c>
      <c r="CH218" s="92">
        <v>36</v>
      </c>
      <c r="CI218" s="92">
        <v>17</v>
      </c>
      <c r="CJ218" s="92">
        <v>15</v>
      </c>
      <c r="CK218" s="92">
        <v>10</v>
      </c>
      <c r="CL218" s="92">
        <v>23</v>
      </c>
      <c r="CM218" s="92">
        <v>26</v>
      </c>
      <c r="CN218" s="92">
        <v>1.9</v>
      </c>
    </row>
    <row r="219" spans="1:92" x14ac:dyDescent="0.2">
      <c r="A219" s="92" t="s">
        <v>28</v>
      </c>
      <c r="B219" s="92" t="s">
        <v>36</v>
      </c>
      <c r="C219" s="92">
        <v>254</v>
      </c>
      <c r="D219" s="92">
        <v>7</v>
      </c>
      <c r="E219" s="92">
        <v>0</v>
      </c>
      <c r="F219" s="92">
        <v>0</v>
      </c>
      <c r="G219" s="92">
        <v>25</v>
      </c>
      <c r="H219" s="92">
        <v>7.4</v>
      </c>
      <c r="I219" s="92">
        <v>6.6989700043360187</v>
      </c>
      <c r="J219" s="92">
        <v>1452</v>
      </c>
      <c r="K219" s="92">
        <v>49.26</v>
      </c>
      <c r="L219" s="92">
        <v>105</v>
      </c>
      <c r="M219" s="92">
        <v>85</v>
      </c>
      <c r="N219" s="92">
        <v>109</v>
      </c>
      <c r="O219" s="92">
        <v>63</v>
      </c>
      <c r="P219" s="92">
        <v>80</v>
      </c>
      <c r="Q219" s="92">
        <v>78</v>
      </c>
      <c r="R219" s="92">
        <v>96</v>
      </c>
      <c r="S219" s="92">
        <v>75</v>
      </c>
      <c r="T219" s="92">
        <v>115</v>
      </c>
      <c r="U219" s="92">
        <v>106</v>
      </c>
      <c r="V219" s="92">
        <v>147</v>
      </c>
      <c r="W219" s="92">
        <v>93</v>
      </c>
      <c r="X219" s="92">
        <v>63</v>
      </c>
      <c r="Y219" s="92">
        <v>61</v>
      </c>
      <c r="Z219" s="92">
        <v>108</v>
      </c>
      <c r="AA219" s="92">
        <v>57</v>
      </c>
      <c r="AB219" s="92">
        <v>22</v>
      </c>
      <c r="AC219" s="92">
        <v>26</v>
      </c>
      <c r="AD219" s="92">
        <v>34</v>
      </c>
      <c r="AE219" s="92">
        <v>22</v>
      </c>
      <c r="AF219" s="92">
        <v>17</v>
      </c>
      <c r="AG219" s="92">
        <v>22</v>
      </c>
      <c r="AH219" s="92">
        <v>27</v>
      </c>
      <c r="AI219" s="92">
        <v>19</v>
      </c>
      <c r="AJ219" s="92">
        <v>28</v>
      </c>
      <c r="AK219" s="92">
        <v>25</v>
      </c>
      <c r="AL219" s="92">
        <v>30</v>
      </c>
      <c r="AM219" s="92">
        <v>25</v>
      </c>
      <c r="AN219" s="92">
        <v>13</v>
      </c>
      <c r="AO219" s="92">
        <v>13</v>
      </c>
      <c r="AP219" s="92">
        <v>27</v>
      </c>
      <c r="AQ219" s="92">
        <v>10</v>
      </c>
      <c r="AR219" s="92">
        <v>22</v>
      </c>
      <c r="AS219" s="92">
        <v>16</v>
      </c>
      <c r="AT219" s="92">
        <v>25</v>
      </c>
      <c r="AU219" s="92">
        <v>16</v>
      </c>
      <c r="AV219" s="92">
        <v>17</v>
      </c>
      <c r="AW219" s="92">
        <v>15</v>
      </c>
      <c r="AX219" s="92">
        <v>21</v>
      </c>
      <c r="AY219" s="92">
        <v>25</v>
      </c>
      <c r="AZ219" s="92">
        <v>18</v>
      </c>
      <c r="BA219" s="92">
        <v>21</v>
      </c>
      <c r="BB219" s="92">
        <v>35</v>
      </c>
      <c r="BC219" s="92">
        <v>22</v>
      </c>
      <c r="BD219" s="92">
        <v>11</v>
      </c>
      <c r="BE219" s="92">
        <v>16</v>
      </c>
      <c r="BF219" s="92">
        <v>28</v>
      </c>
      <c r="BG219" s="92">
        <v>20</v>
      </c>
      <c r="BH219" s="92">
        <v>36</v>
      </c>
      <c r="BI219" s="92">
        <v>23</v>
      </c>
      <c r="BJ219" s="92">
        <v>33</v>
      </c>
      <c r="BK219" s="92">
        <v>22</v>
      </c>
      <c r="BL219" s="92">
        <v>28</v>
      </c>
      <c r="BM219" s="92">
        <v>26</v>
      </c>
      <c r="BN219" s="92">
        <v>28</v>
      </c>
      <c r="BO219" s="92">
        <v>23</v>
      </c>
      <c r="BP219" s="92">
        <v>42</v>
      </c>
      <c r="BQ219" s="92">
        <v>30</v>
      </c>
      <c r="BR219" s="92">
        <v>46</v>
      </c>
      <c r="BS219" s="92">
        <v>29</v>
      </c>
      <c r="BT219" s="92">
        <v>23</v>
      </c>
      <c r="BU219" s="92">
        <v>22</v>
      </c>
      <c r="BV219" s="92">
        <v>30</v>
      </c>
      <c r="BW219" s="92">
        <v>18</v>
      </c>
      <c r="BX219" s="92">
        <v>25</v>
      </c>
      <c r="BY219" s="92">
        <v>19</v>
      </c>
      <c r="BZ219" s="92">
        <v>16</v>
      </c>
      <c r="CA219" s="92">
        <v>3</v>
      </c>
      <c r="CB219" s="92">
        <v>18</v>
      </c>
      <c r="CC219" s="92">
        <v>22</v>
      </c>
      <c r="CD219" s="92">
        <v>20</v>
      </c>
      <c r="CE219" s="92">
        <v>8</v>
      </c>
      <c r="CF219" s="92">
        <v>27</v>
      </c>
      <c r="CG219" s="92">
        <v>28</v>
      </c>
      <c r="CH219" s="92">
        <v>36</v>
      </c>
      <c r="CI219" s="92">
        <v>17</v>
      </c>
      <c r="CJ219" s="92">
        <v>15</v>
      </c>
      <c r="CK219" s="92">
        <v>10</v>
      </c>
      <c r="CL219" s="92">
        <v>23</v>
      </c>
      <c r="CM219" s="92">
        <v>26</v>
      </c>
      <c r="CN219" s="92">
        <v>3.2</v>
      </c>
    </row>
    <row r="220" spans="1:92" x14ac:dyDescent="0.2">
      <c r="A220" s="92" t="s">
        <v>28</v>
      </c>
      <c r="B220" s="92" t="s">
        <v>36</v>
      </c>
      <c r="C220" s="92">
        <v>254</v>
      </c>
      <c r="D220" s="92">
        <v>9</v>
      </c>
      <c r="E220" s="92">
        <v>0</v>
      </c>
      <c r="F220" s="92">
        <v>0</v>
      </c>
      <c r="G220" s="92">
        <v>25</v>
      </c>
      <c r="H220" s="92">
        <v>7.4</v>
      </c>
      <c r="I220" s="92">
        <v>6.6989700043360187</v>
      </c>
      <c r="J220" s="92">
        <v>1452</v>
      </c>
      <c r="K220" s="92">
        <v>49.26</v>
      </c>
      <c r="L220" s="92">
        <v>105</v>
      </c>
      <c r="M220" s="92">
        <v>85</v>
      </c>
      <c r="N220" s="92">
        <v>109</v>
      </c>
      <c r="O220" s="92">
        <v>63</v>
      </c>
      <c r="P220" s="92">
        <v>80</v>
      </c>
      <c r="Q220" s="92">
        <v>78</v>
      </c>
      <c r="R220" s="92">
        <v>96</v>
      </c>
      <c r="S220" s="92">
        <v>75</v>
      </c>
      <c r="T220" s="92">
        <v>115</v>
      </c>
      <c r="U220" s="92">
        <v>106</v>
      </c>
      <c r="V220" s="92">
        <v>147</v>
      </c>
      <c r="W220" s="92">
        <v>93</v>
      </c>
      <c r="X220" s="92">
        <v>63</v>
      </c>
      <c r="Y220" s="92">
        <v>61</v>
      </c>
      <c r="Z220" s="92">
        <v>108</v>
      </c>
      <c r="AA220" s="92">
        <v>57</v>
      </c>
      <c r="AB220" s="92">
        <v>22</v>
      </c>
      <c r="AC220" s="92">
        <v>26</v>
      </c>
      <c r="AD220" s="92">
        <v>34</v>
      </c>
      <c r="AE220" s="92">
        <v>22</v>
      </c>
      <c r="AF220" s="92">
        <v>17</v>
      </c>
      <c r="AG220" s="92">
        <v>22</v>
      </c>
      <c r="AH220" s="92">
        <v>27</v>
      </c>
      <c r="AI220" s="92">
        <v>19</v>
      </c>
      <c r="AJ220" s="92">
        <v>28</v>
      </c>
      <c r="AK220" s="92">
        <v>25</v>
      </c>
      <c r="AL220" s="92">
        <v>30</v>
      </c>
      <c r="AM220" s="92">
        <v>25</v>
      </c>
      <c r="AN220" s="92">
        <v>13</v>
      </c>
      <c r="AO220" s="92">
        <v>13</v>
      </c>
      <c r="AP220" s="92">
        <v>27</v>
      </c>
      <c r="AQ220" s="92">
        <v>10</v>
      </c>
      <c r="AR220" s="92">
        <v>22</v>
      </c>
      <c r="AS220" s="92">
        <v>16</v>
      </c>
      <c r="AT220" s="92">
        <v>25</v>
      </c>
      <c r="AU220" s="92">
        <v>16</v>
      </c>
      <c r="AV220" s="92">
        <v>17</v>
      </c>
      <c r="AW220" s="92">
        <v>15</v>
      </c>
      <c r="AX220" s="92">
        <v>21</v>
      </c>
      <c r="AY220" s="92">
        <v>25</v>
      </c>
      <c r="AZ220" s="92">
        <v>18</v>
      </c>
      <c r="BA220" s="92">
        <v>21</v>
      </c>
      <c r="BB220" s="92">
        <v>35</v>
      </c>
      <c r="BC220" s="92">
        <v>22</v>
      </c>
      <c r="BD220" s="92">
        <v>11</v>
      </c>
      <c r="BE220" s="92">
        <v>16</v>
      </c>
      <c r="BF220" s="92">
        <v>28</v>
      </c>
      <c r="BG220" s="92">
        <v>20</v>
      </c>
      <c r="BH220" s="92">
        <v>36</v>
      </c>
      <c r="BI220" s="92">
        <v>23</v>
      </c>
      <c r="BJ220" s="92">
        <v>33</v>
      </c>
      <c r="BK220" s="92">
        <v>22</v>
      </c>
      <c r="BL220" s="92">
        <v>28</v>
      </c>
      <c r="BM220" s="92">
        <v>26</v>
      </c>
      <c r="BN220" s="92">
        <v>28</v>
      </c>
      <c r="BO220" s="92">
        <v>23</v>
      </c>
      <c r="BP220" s="92">
        <v>42</v>
      </c>
      <c r="BQ220" s="92">
        <v>30</v>
      </c>
      <c r="BR220" s="92">
        <v>46</v>
      </c>
      <c r="BS220" s="92">
        <v>29</v>
      </c>
      <c r="BT220" s="92">
        <v>23</v>
      </c>
      <c r="BU220" s="92">
        <v>22</v>
      </c>
      <c r="BV220" s="92">
        <v>30</v>
      </c>
      <c r="BW220" s="92">
        <v>18</v>
      </c>
      <c r="BX220" s="92">
        <v>25</v>
      </c>
      <c r="BY220" s="92">
        <v>19</v>
      </c>
      <c r="BZ220" s="92">
        <v>16</v>
      </c>
      <c r="CA220" s="92">
        <v>3</v>
      </c>
      <c r="CB220" s="92">
        <v>18</v>
      </c>
      <c r="CC220" s="92">
        <v>22</v>
      </c>
      <c r="CD220" s="92">
        <v>20</v>
      </c>
      <c r="CE220" s="92">
        <v>8</v>
      </c>
      <c r="CF220" s="92">
        <v>27</v>
      </c>
      <c r="CG220" s="92">
        <v>28</v>
      </c>
      <c r="CH220" s="92">
        <v>36</v>
      </c>
      <c r="CI220" s="92">
        <v>17</v>
      </c>
      <c r="CJ220" s="92">
        <v>15</v>
      </c>
      <c r="CK220" s="92">
        <v>10</v>
      </c>
      <c r="CL220" s="92">
        <v>23</v>
      </c>
      <c r="CM220" s="92">
        <v>26</v>
      </c>
      <c r="CN220" s="92">
        <v>3.38</v>
      </c>
    </row>
    <row r="221" spans="1:92" x14ac:dyDescent="0.2">
      <c r="A221" s="92" t="s">
        <v>28</v>
      </c>
      <c r="B221" s="92" t="s">
        <v>36</v>
      </c>
      <c r="C221" s="92">
        <v>255</v>
      </c>
      <c r="D221" s="92">
        <v>3</v>
      </c>
      <c r="E221" s="92">
        <v>0</v>
      </c>
      <c r="F221" s="92">
        <v>0</v>
      </c>
      <c r="G221" s="92">
        <v>25</v>
      </c>
      <c r="H221" s="92">
        <v>7.4</v>
      </c>
      <c r="I221" s="92">
        <v>6.6989700043360187</v>
      </c>
      <c r="J221" s="92">
        <v>1452</v>
      </c>
      <c r="K221" s="92">
        <v>49.26</v>
      </c>
      <c r="L221" s="92">
        <v>105</v>
      </c>
      <c r="M221" s="92">
        <v>85</v>
      </c>
      <c r="N221" s="92">
        <v>109</v>
      </c>
      <c r="O221" s="92">
        <v>63</v>
      </c>
      <c r="P221" s="92">
        <v>80</v>
      </c>
      <c r="Q221" s="92">
        <v>78</v>
      </c>
      <c r="R221" s="92">
        <v>96</v>
      </c>
      <c r="S221" s="92">
        <v>75</v>
      </c>
      <c r="T221" s="92">
        <v>115</v>
      </c>
      <c r="U221" s="92">
        <v>106</v>
      </c>
      <c r="V221" s="92">
        <v>147</v>
      </c>
      <c r="W221" s="92">
        <v>93</v>
      </c>
      <c r="X221" s="92">
        <v>63</v>
      </c>
      <c r="Y221" s="92">
        <v>61</v>
      </c>
      <c r="Z221" s="92">
        <v>108</v>
      </c>
      <c r="AA221" s="92">
        <v>57</v>
      </c>
      <c r="AB221" s="92">
        <v>22</v>
      </c>
      <c r="AC221" s="92">
        <v>26</v>
      </c>
      <c r="AD221" s="92">
        <v>34</v>
      </c>
      <c r="AE221" s="92">
        <v>22</v>
      </c>
      <c r="AF221" s="92">
        <v>17</v>
      </c>
      <c r="AG221" s="92">
        <v>22</v>
      </c>
      <c r="AH221" s="92">
        <v>27</v>
      </c>
      <c r="AI221" s="92">
        <v>19</v>
      </c>
      <c r="AJ221" s="92">
        <v>28</v>
      </c>
      <c r="AK221" s="92">
        <v>25</v>
      </c>
      <c r="AL221" s="92">
        <v>30</v>
      </c>
      <c r="AM221" s="92">
        <v>25</v>
      </c>
      <c r="AN221" s="92">
        <v>13</v>
      </c>
      <c r="AO221" s="92">
        <v>13</v>
      </c>
      <c r="AP221" s="92">
        <v>27</v>
      </c>
      <c r="AQ221" s="92">
        <v>10</v>
      </c>
      <c r="AR221" s="92">
        <v>22</v>
      </c>
      <c r="AS221" s="92">
        <v>16</v>
      </c>
      <c r="AT221" s="92">
        <v>25</v>
      </c>
      <c r="AU221" s="92">
        <v>16</v>
      </c>
      <c r="AV221" s="92">
        <v>17</v>
      </c>
      <c r="AW221" s="92">
        <v>15</v>
      </c>
      <c r="AX221" s="92">
        <v>21</v>
      </c>
      <c r="AY221" s="92">
        <v>25</v>
      </c>
      <c r="AZ221" s="92">
        <v>18</v>
      </c>
      <c r="BA221" s="92">
        <v>21</v>
      </c>
      <c r="BB221" s="92">
        <v>35</v>
      </c>
      <c r="BC221" s="92">
        <v>22</v>
      </c>
      <c r="BD221" s="92">
        <v>11</v>
      </c>
      <c r="BE221" s="92">
        <v>16</v>
      </c>
      <c r="BF221" s="92">
        <v>28</v>
      </c>
      <c r="BG221" s="92">
        <v>20</v>
      </c>
      <c r="BH221" s="92">
        <v>36</v>
      </c>
      <c r="BI221" s="92">
        <v>23</v>
      </c>
      <c r="BJ221" s="92">
        <v>33</v>
      </c>
      <c r="BK221" s="92">
        <v>22</v>
      </c>
      <c r="BL221" s="92">
        <v>28</v>
      </c>
      <c r="BM221" s="92">
        <v>26</v>
      </c>
      <c r="BN221" s="92">
        <v>28</v>
      </c>
      <c r="BO221" s="92">
        <v>23</v>
      </c>
      <c r="BP221" s="92">
        <v>42</v>
      </c>
      <c r="BQ221" s="92">
        <v>30</v>
      </c>
      <c r="BR221" s="92">
        <v>46</v>
      </c>
      <c r="BS221" s="92">
        <v>29</v>
      </c>
      <c r="BT221" s="92">
        <v>23</v>
      </c>
      <c r="BU221" s="92">
        <v>22</v>
      </c>
      <c r="BV221" s="92">
        <v>30</v>
      </c>
      <c r="BW221" s="92">
        <v>18</v>
      </c>
      <c r="BX221" s="92">
        <v>25</v>
      </c>
      <c r="BY221" s="92">
        <v>19</v>
      </c>
      <c r="BZ221" s="92">
        <v>16</v>
      </c>
      <c r="CA221" s="92">
        <v>3</v>
      </c>
      <c r="CB221" s="92">
        <v>18</v>
      </c>
      <c r="CC221" s="92">
        <v>22</v>
      </c>
      <c r="CD221" s="92">
        <v>20</v>
      </c>
      <c r="CE221" s="92">
        <v>8</v>
      </c>
      <c r="CF221" s="92">
        <v>27</v>
      </c>
      <c r="CG221" s="92">
        <v>28</v>
      </c>
      <c r="CH221" s="92">
        <v>36</v>
      </c>
      <c r="CI221" s="92">
        <v>17</v>
      </c>
      <c r="CJ221" s="92">
        <v>15</v>
      </c>
      <c r="CK221" s="92">
        <v>10</v>
      </c>
      <c r="CL221" s="92">
        <v>23</v>
      </c>
      <c r="CM221" s="92">
        <v>26</v>
      </c>
      <c r="CN221" s="92">
        <v>0.78</v>
      </c>
    </row>
    <row r="222" spans="1:92" x14ac:dyDescent="0.2">
      <c r="A222" s="92" t="s">
        <v>28</v>
      </c>
      <c r="B222" s="92" t="s">
        <v>36</v>
      </c>
      <c r="C222" s="92">
        <v>255</v>
      </c>
      <c r="D222" s="92">
        <v>6</v>
      </c>
      <c r="E222" s="92">
        <v>0</v>
      </c>
      <c r="F222" s="92">
        <v>0</v>
      </c>
      <c r="G222" s="92">
        <v>25</v>
      </c>
      <c r="H222" s="92">
        <v>7.4</v>
      </c>
      <c r="I222" s="92">
        <v>6.6989700043360187</v>
      </c>
      <c r="J222" s="92">
        <v>1452</v>
      </c>
      <c r="K222" s="92">
        <v>49.26</v>
      </c>
      <c r="L222" s="92">
        <v>105</v>
      </c>
      <c r="M222" s="92">
        <v>85</v>
      </c>
      <c r="N222" s="92">
        <v>109</v>
      </c>
      <c r="O222" s="92">
        <v>63</v>
      </c>
      <c r="P222" s="92">
        <v>80</v>
      </c>
      <c r="Q222" s="92">
        <v>78</v>
      </c>
      <c r="R222" s="92">
        <v>96</v>
      </c>
      <c r="S222" s="92">
        <v>75</v>
      </c>
      <c r="T222" s="92">
        <v>115</v>
      </c>
      <c r="U222" s="92">
        <v>106</v>
      </c>
      <c r="V222" s="92">
        <v>147</v>
      </c>
      <c r="W222" s="92">
        <v>93</v>
      </c>
      <c r="X222" s="92">
        <v>63</v>
      </c>
      <c r="Y222" s="92">
        <v>61</v>
      </c>
      <c r="Z222" s="92">
        <v>108</v>
      </c>
      <c r="AA222" s="92">
        <v>57</v>
      </c>
      <c r="AB222" s="92">
        <v>22</v>
      </c>
      <c r="AC222" s="92">
        <v>26</v>
      </c>
      <c r="AD222" s="92">
        <v>34</v>
      </c>
      <c r="AE222" s="92">
        <v>22</v>
      </c>
      <c r="AF222" s="92">
        <v>17</v>
      </c>
      <c r="AG222" s="92">
        <v>22</v>
      </c>
      <c r="AH222" s="92">
        <v>27</v>
      </c>
      <c r="AI222" s="92">
        <v>19</v>
      </c>
      <c r="AJ222" s="92">
        <v>28</v>
      </c>
      <c r="AK222" s="92">
        <v>25</v>
      </c>
      <c r="AL222" s="92">
        <v>30</v>
      </c>
      <c r="AM222" s="92">
        <v>25</v>
      </c>
      <c r="AN222" s="92">
        <v>13</v>
      </c>
      <c r="AO222" s="92">
        <v>13</v>
      </c>
      <c r="AP222" s="92">
        <v>27</v>
      </c>
      <c r="AQ222" s="92">
        <v>10</v>
      </c>
      <c r="AR222" s="92">
        <v>22</v>
      </c>
      <c r="AS222" s="92">
        <v>16</v>
      </c>
      <c r="AT222" s="92">
        <v>25</v>
      </c>
      <c r="AU222" s="92">
        <v>16</v>
      </c>
      <c r="AV222" s="92">
        <v>17</v>
      </c>
      <c r="AW222" s="92">
        <v>15</v>
      </c>
      <c r="AX222" s="92">
        <v>21</v>
      </c>
      <c r="AY222" s="92">
        <v>25</v>
      </c>
      <c r="AZ222" s="92">
        <v>18</v>
      </c>
      <c r="BA222" s="92">
        <v>21</v>
      </c>
      <c r="BB222" s="92">
        <v>35</v>
      </c>
      <c r="BC222" s="92">
        <v>22</v>
      </c>
      <c r="BD222" s="92">
        <v>11</v>
      </c>
      <c r="BE222" s="92">
        <v>16</v>
      </c>
      <c r="BF222" s="92">
        <v>28</v>
      </c>
      <c r="BG222" s="92">
        <v>20</v>
      </c>
      <c r="BH222" s="92">
        <v>36</v>
      </c>
      <c r="BI222" s="92">
        <v>23</v>
      </c>
      <c r="BJ222" s="92">
        <v>33</v>
      </c>
      <c r="BK222" s="92">
        <v>22</v>
      </c>
      <c r="BL222" s="92">
        <v>28</v>
      </c>
      <c r="BM222" s="92">
        <v>26</v>
      </c>
      <c r="BN222" s="92">
        <v>28</v>
      </c>
      <c r="BO222" s="92">
        <v>23</v>
      </c>
      <c r="BP222" s="92">
        <v>42</v>
      </c>
      <c r="BQ222" s="92">
        <v>30</v>
      </c>
      <c r="BR222" s="92">
        <v>46</v>
      </c>
      <c r="BS222" s="92">
        <v>29</v>
      </c>
      <c r="BT222" s="92">
        <v>23</v>
      </c>
      <c r="BU222" s="92">
        <v>22</v>
      </c>
      <c r="BV222" s="92">
        <v>30</v>
      </c>
      <c r="BW222" s="92">
        <v>18</v>
      </c>
      <c r="BX222" s="92">
        <v>25</v>
      </c>
      <c r="BY222" s="92">
        <v>19</v>
      </c>
      <c r="BZ222" s="92">
        <v>16</v>
      </c>
      <c r="CA222" s="92">
        <v>3</v>
      </c>
      <c r="CB222" s="92">
        <v>18</v>
      </c>
      <c r="CC222" s="92">
        <v>22</v>
      </c>
      <c r="CD222" s="92">
        <v>20</v>
      </c>
      <c r="CE222" s="92">
        <v>8</v>
      </c>
      <c r="CF222" s="92">
        <v>27</v>
      </c>
      <c r="CG222" s="92">
        <v>28</v>
      </c>
      <c r="CH222" s="92">
        <v>36</v>
      </c>
      <c r="CI222" s="92">
        <v>17</v>
      </c>
      <c r="CJ222" s="92">
        <v>15</v>
      </c>
      <c r="CK222" s="92">
        <v>10</v>
      </c>
      <c r="CL222" s="92">
        <v>23</v>
      </c>
      <c r="CM222" s="92">
        <v>26</v>
      </c>
      <c r="CN222" s="92">
        <v>2.97</v>
      </c>
    </row>
    <row r="223" spans="1:92" x14ac:dyDescent="0.2">
      <c r="A223" s="92" t="s">
        <v>28</v>
      </c>
      <c r="B223" s="92" t="s">
        <v>36</v>
      </c>
      <c r="C223" s="92">
        <v>255</v>
      </c>
      <c r="D223" s="92">
        <v>9</v>
      </c>
      <c r="E223" s="92">
        <v>0</v>
      </c>
      <c r="F223" s="92">
        <v>0</v>
      </c>
      <c r="G223" s="92">
        <v>25</v>
      </c>
      <c r="H223" s="92">
        <v>7.4</v>
      </c>
      <c r="I223" s="92">
        <v>6.6989700043360187</v>
      </c>
      <c r="J223" s="92">
        <v>1452</v>
      </c>
      <c r="K223" s="92">
        <v>49.26</v>
      </c>
      <c r="L223" s="92">
        <v>105</v>
      </c>
      <c r="M223" s="92">
        <v>85</v>
      </c>
      <c r="N223" s="92">
        <v>109</v>
      </c>
      <c r="O223" s="92">
        <v>63</v>
      </c>
      <c r="P223" s="92">
        <v>80</v>
      </c>
      <c r="Q223" s="92">
        <v>78</v>
      </c>
      <c r="R223" s="92">
        <v>96</v>
      </c>
      <c r="S223" s="92">
        <v>75</v>
      </c>
      <c r="T223" s="92">
        <v>115</v>
      </c>
      <c r="U223" s="92">
        <v>106</v>
      </c>
      <c r="V223" s="92">
        <v>147</v>
      </c>
      <c r="W223" s="92">
        <v>93</v>
      </c>
      <c r="X223" s="92">
        <v>63</v>
      </c>
      <c r="Y223" s="92">
        <v>61</v>
      </c>
      <c r="Z223" s="92">
        <v>108</v>
      </c>
      <c r="AA223" s="92">
        <v>57</v>
      </c>
      <c r="AB223" s="92">
        <v>22</v>
      </c>
      <c r="AC223" s="92">
        <v>26</v>
      </c>
      <c r="AD223" s="92">
        <v>34</v>
      </c>
      <c r="AE223" s="92">
        <v>22</v>
      </c>
      <c r="AF223" s="92">
        <v>17</v>
      </c>
      <c r="AG223" s="92">
        <v>22</v>
      </c>
      <c r="AH223" s="92">
        <v>27</v>
      </c>
      <c r="AI223" s="92">
        <v>19</v>
      </c>
      <c r="AJ223" s="92">
        <v>28</v>
      </c>
      <c r="AK223" s="92">
        <v>25</v>
      </c>
      <c r="AL223" s="92">
        <v>30</v>
      </c>
      <c r="AM223" s="92">
        <v>25</v>
      </c>
      <c r="AN223" s="92">
        <v>13</v>
      </c>
      <c r="AO223" s="92">
        <v>13</v>
      </c>
      <c r="AP223" s="92">
        <v>27</v>
      </c>
      <c r="AQ223" s="92">
        <v>10</v>
      </c>
      <c r="AR223" s="92">
        <v>22</v>
      </c>
      <c r="AS223" s="92">
        <v>16</v>
      </c>
      <c r="AT223" s="92">
        <v>25</v>
      </c>
      <c r="AU223" s="92">
        <v>16</v>
      </c>
      <c r="AV223" s="92">
        <v>17</v>
      </c>
      <c r="AW223" s="92">
        <v>15</v>
      </c>
      <c r="AX223" s="92">
        <v>21</v>
      </c>
      <c r="AY223" s="92">
        <v>25</v>
      </c>
      <c r="AZ223" s="92">
        <v>18</v>
      </c>
      <c r="BA223" s="92">
        <v>21</v>
      </c>
      <c r="BB223" s="92">
        <v>35</v>
      </c>
      <c r="BC223" s="92">
        <v>22</v>
      </c>
      <c r="BD223" s="92">
        <v>11</v>
      </c>
      <c r="BE223" s="92">
        <v>16</v>
      </c>
      <c r="BF223" s="92">
        <v>28</v>
      </c>
      <c r="BG223" s="92">
        <v>20</v>
      </c>
      <c r="BH223" s="92">
        <v>36</v>
      </c>
      <c r="BI223" s="92">
        <v>23</v>
      </c>
      <c r="BJ223" s="92">
        <v>33</v>
      </c>
      <c r="BK223" s="92">
        <v>22</v>
      </c>
      <c r="BL223" s="92">
        <v>28</v>
      </c>
      <c r="BM223" s="92">
        <v>26</v>
      </c>
      <c r="BN223" s="92">
        <v>28</v>
      </c>
      <c r="BO223" s="92">
        <v>23</v>
      </c>
      <c r="BP223" s="92">
        <v>42</v>
      </c>
      <c r="BQ223" s="92">
        <v>30</v>
      </c>
      <c r="BR223" s="92">
        <v>46</v>
      </c>
      <c r="BS223" s="92">
        <v>29</v>
      </c>
      <c r="BT223" s="92">
        <v>23</v>
      </c>
      <c r="BU223" s="92">
        <v>22</v>
      </c>
      <c r="BV223" s="92">
        <v>30</v>
      </c>
      <c r="BW223" s="92">
        <v>18</v>
      </c>
      <c r="BX223" s="92">
        <v>25</v>
      </c>
      <c r="BY223" s="92">
        <v>19</v>
      </c>
      <c r="BZ223" s="92">
        <v>16</v>
      </c>
      <c r="CA223" s="92">
        <v>3</v>
      </c>
      <c r="CB223" s="92">
        <v>18</v>
      </c>
      <c r="CC223" s="92">
        <v>22</v>
      </c>
      <c r="CD223" s="92">
        <v>20</v>
      </c>
      <c r="CE223" s="92">
        <v>8</v>
      </c>
      <c r="CF223" s="92">
        <v>27</v>
      </c>
      <c r="CG223" s="92">
        <v>28</v>
      </c>
      <c r="CH223" s="92">
        <v>36</v>
      </c>
      <c r="CI223" s="92">
        <v>17</v>
      </c>
      <c r="CJ223" s="92">
        <v>15</v>
      </c>
      <c r="CK223" s="92">
        <v>10</v>
      </c>
      <c r="CL223" s="92">
        <v>23</v>
      </c>
      <c r="CM223" s="92">
        <v>26</v>
      </c>
      <c r="CN223" s="92">
        <v>4.2699999999999996</v>
      </c>
    </row>
    <row r="224" spans="1:92" x14ac:dyDescent="0.2">
      <c r="A224" s="92" t="s">
        <v>28</v>
      </c>
      <c r="B224" s="92" t="s">
        <v>36</v>
      </c>
      <c r="C224" s="92">
        <v>265</v>
      </c>
      <c r="D224" s="92">
        <v>3</v>
      </c>
      <c r="E224" s="92">
        <v>0</v>
      </c>
      <c r="F224" s="92">
        <v>0</v>
      </c>
      <c r="G224" s="92">
        <v>25</v>
      </c>
      <c r="H224" s="92">
        <v>7.4</v>
      </c>
      <c r="I224" s="92">
        <v>6.6989700043360187</v>
      </c>
      <c r="J224" s="92">
        <v>1452</v>
      </c>
      <c r="K224" s="92">
        <v>49.26</v>
      </c>
      <c r="L224" s="92">
        <v>105</v>
      </c>
      <c r="M224" s="92">
        <v>85</v>
      </c>
      <c r="N224" s="92">
        <v>109</v>
      </c>
      <c r="O224" s="92">
        <v>63</v>
      </c>
      <c r="P224" s="92">
        <v>80</v>
      </c>
      <c r="Q224" s="92">
        <v>78</v>
      </c>
      <c r="R224" s="92">
        <v>96</v>
      </c>
      <c r="S224" s="92">
        <v>75</v>
      </c>
      <c r="T224" s="92">
        <v>115</v>
      </c>
      <c r="U224" s="92">
        <v>106</v>
      </c>
      <c r="V224" s="92">
        <v>147</v>
      </c>
      <c r="W224" s="92">
        <v>93</v>
      </c>
      <c r="X224" s="92">
        <v>63</v>
      </c>
      <c r="Y224" s="92">
        <v>61</v>
      </c>
      <c r="Z224" s="92">
        <v>108</v>
      </c>
      <c r="AA224" s="92">
        <v>57</v>
      </c>
      <c r="AB224" s="92">
        <v>22</v>
      </c>
      <c r="AC224" s="92">
        <v>26</v>
      </c>
      <c r="AD224" s="92">
        <v>34</v>
      </c>
      <c r="AE224" s="92">
        <v>22</v>
      </c>
      <c r="AF224" s="92">
        <v>17</v>
      </c>
      <c r="AG224" s="92">
        <v>22</v>
      </c>
      <c r="AH224" s="92">
        <v>27</v>
      </c>
      <c r="AI224" s="92">
        <v>19</v>
      </c>
      <c r="AJ224" s="92">
        <v>28</v>
      </c>
      <c r="AK224" s="92">
        <v>25</v>
      </c>
      <c r="AL224" s="92">
        <v>30</v>
      </c>
      <c r="AM224" s="92">
        <v>25</v>
      </c>
      <c r="AN224" s="92">
        <v>13</v>
      </c>
      <c r="AO224" s="92">
        <v>13</v>
      </c>
      <c r="AP224" s="92">
        <v>27</v>
      </c>
      <c r="AQ224" s="92">
        <v>10</v>
      </c>
      <c r="AR224" s="92">
        <v>22</v>
      </c>
      <c r="AS224" s="92">
        <v>16</v>
      </c>
      <c r="AT224" s="92">
        <v>25</v>
      </c>
      <c r="AU224" s="92">
        <v>16</v>
      </c>
      <c r="AV224" s="92">
        <v>17</v>
      </c>
      <c r="AW224" s="92">
        <v>15</v>
      </c>
      <c r="AX224" s="92">
        <v>21</v>
      </c>
      <c r="AY224" s="92">
        <v>25</v>
      </c>
      <c r="AZ224" s="92">
        <v>18</v>
      </c>
      <c r="BA224" s="92">
        <v>21</v>
      </c>
      <c r="BB224" s="92">
        <v>35</v>
      </c>
      <c r="BC224" s="92">
        <v>22</v>
      </c>
      <c r="BD224" s="92">
        <v>11</v>
      </c>
      <c r="BE224" s="92">
        <v>16</v>
      </c>
      <c r="BF224" s="92">
        <v>28</v>
      </c>
      <c r="BG224" s="92">
        <v>20</v>
      </c>
      <c r="BH224" s="92">
        <v>36</v>
      </c>
      <c r="BI224" s="92">
        <v>23</v>
      </c>
      <c r="BJ224" s="92">
        <v>33</v>
      </c>
      <c r="BK224" s="92">
        <v>22</v>
      </c>
      <c r="BL224" s="92">
        <v>28</v>
      </c>
      <c r="BM224" s="92">
        <v>26</v>
      </c>
      <c r="BN224" s="92">
        <v>28</v>
      </c>
      <c r="BO224" s="92">
        <v>23</v>
      </c>
      <c r="BP224" s="92">
        <v>42</v>
      </c>
      <c r="BQ224" s="92">
        <v>30</v>
      </c>
      <c r="BR224" s="92">
        <v>46</v>
      </c>
      <c r="BS224" s="92">
        <v>29</v>
      </c>
      <c r="BT224" s="92">
        <v>23</v>
      </c>
      <c r="BU224" s="92">
        <v>22</v>
      </c>
      <c r="BV224" s="92">
        <v>30</v>
      </c>
      <c r="BW224" s="92">
        <v>18</v>
      </c>
      <c r="BX224" s="92">
        <v>25</v>
      </c>
      <c r="BY224" s="92">
        <v>19</v>
      </c>
      <c r="BZ224" s="92">
        <v>16</v>
      </c>
      <c r="CA224" s="92">
        <v>3</v>
      </c>
      <c r="CB224" s="92">
        <v>18</v>
      </c>
      <c r="CC224" s="92">
        <v>22</v>
      </c>
      <c r="CD224" s="92">
        <v>20</v>
      </c>
      <c r="CE224" s="92">
        <v>8</v>
      </c>
      <c r="CF224" s="92">
        <v>27</v>
      </c>
      <c r="CG224" s="92">
        <v>28</v>
      </c>
      <c r="CH224" s="92">
        <v>36</v>
      </c>
      <c r="CI224" s="92">
        <v>17</v>
      </c>
      <c r="CJ224" s="92">
        <v>15</v>
      </c>
      <c r="CK224" s="92">
        <v>10</v>
      </c>
      <c r="CL224" s="92">
        <v>23</v>
      </c>
      <c r="CM224" s="92">
        <v>26</v>
      </c>
      <c r="CN224" s="92">
        <v>1.2</v>
      </c>
    </row>
    <row r="225" spans="1:92" x14ac:dyDescent="0.2">
      <c r="A225" s="92" t="s">
        <v>28</v>
      </c>
      <c r="B225" s="92" t="s">
        <v>36</v>
      </c>
      <c r="C225" s="92">
        <v>265</v>
      </c>
      <c r="D225" s="92">
        <v>9</v>
      </c>
      <c r="E225" s="92">
        <v>0</v>
      </c>
      <c r="F225" s="92">
        <v>0</v>
      </c>
      <c r="G225" s="92">
        <v>25</v>
      </c>
      <c r="H225" s="92">
        <v>7.4</v>
      </c>
      <c r="I225" s="92">
        <v>6.6989700043360187</v>
      </c>
      <c r="J225" s="92">
        <v>1452</v>
      </c>
      <c r="K225" s="92">
        <v>49.26</v>
      </c>
      <c r="L225" s="92">
        <v>105</v>
      </c>
      <c r="M225" s="92">
        <v>85</v>
      </c>
      <c r="N225" s="92">
        <v>109</v>
      </c>
      <c r="O225" s="92">
        <v>63</v>
      </c>
      <c r="P225" s="92">
        <v>80</v>
      </c>
      <c r="Q225" s="92">
        <v>78</v>
      </c>
      <c r="R225" s="92">
        <v>96</v>
      </c>
      <c r="S225" s="92">
        <v>75</v>
      </c>
      <c r="T225" s="92">
        <v>115</v>
      </c>
      <c r="U225" s="92">
        <v>106</v>
      </c>
      <c r="V225" s="92">
        <v>147</v>
      </c>
      <c r="W225" s="92">
        <v>93</v>
      </c>
      <c r="X225" s="92">
        <v>63</v>
      </c>
      <c r="Y225" s="92">
        <v>61</v>
      </c>
      <c r="Z225" s="92">
        <v>108</v>
      </c>
      <c r="AA225" s="92">
        <v>57</v>
      </c>
      <c r="AB225" s="92">
        <v>22</v>
      </c>
      <c r="AC225" s="92">
        <v>26</v>
      </c>
      <c r="AD225" s="92">
        <v>34</v>
      </c>
      <c r="AE225" s="92">
        <v>22</v>
      </c>
      <c r="AF225" s="92">
        <v>17</v>
      </c>
      <c r="AG225" s="92">
        <v>22</v>
      </c>
      <c r="AH225" s="92">
        <v>27</v>
      </c>
      <c r="AI225" s="92">
        <v>19</v>
      </c>
      <c r="AJ225" s="92">
        <v>28</v>
      </c>
      <c r="AK225" s="92">
        <v>25</v>
      </c>
      <c r="AL225" s="92">
        <v>30</v>
      </c>
      <c r="AM225" s="92">
        <v>25</v>
      </c>
      <c r="AN225" s="92">
        <v>13</v>
      </c>
      <c r="AO225" s="92">
        <v>13</v>
      </c>
      <c r="AP225" s="92">
        <v>27</v>
      </c>
      <c r="AQ225" s="92">
        <v>10</v>
      </c>
      <c r="AR225" s="92">
        <v>22</v>
      </c>
      <c r="AS225" s="92">
        <v>16</v>
      </c>
      <c r="AT225" s="92">
        <v>25</v>
      </c>
      <c r="AU225" s="92">
        <v>16</v>
      </c>
      <c r="AV225" s="92">
        <v>17</v>
      </c>
      <c r="AW225" s="92">
        <v>15</v>
      </c>
      <c r="AX225" s="92">
        <v>21</v>
      </c>
      <c r="AY225" s="92">
        <v>25</v>
      </c>
      <c r="AZ225" s="92">
        <v>18</v>
      </c>
      <c r="BA225" s="92">
        <v>21</v>
      </c>
      <c r="BB225" s="92">
        <v>35</v>
      </c>
      <c r="BC225" s="92">
        <v>22</v>
      </c>
      <c r="BD225" s="92">
        <v>11</v>
      </c>
      <c r="BE225" s="92">
        <v>16</v>
      </c>
      <c r="BF225" s="92">
        <v>28</v>
      </c>
      <c r="BG225" s="92">
        <v>20</v>
      </c>
      <c r="BH225" s="92">
        <v>36</v>
      </c>
      <c r="BI225" s="92">
        <v>23</v>
      </c>
      <c r="BJ225" s="92">
        <v>33</v>
      </c>
      <c r="BK225" s="92">
        <v>22</v>
      </c>
      <c r="BL225" s="92">
        <v>28</v>
      </c>
      <c r="BM225" s="92">
        <v>26</v>
      </c>
      <c r="BN225" s="92">
        <v>28</v>
      </c>
      <c r="BO225" s="92">
        <v>23</v>
      </c>
      <c r="BP225" s="92">
        <v>42</v>
      </c>
      <c r="BQ225" s="92">
        <v>30</v>
      </c>
      <c r="BR225" s="92">
        <v>46</v>
      </c>
      <c r="BS225" s="92">
        <v>29</v>
      </c>
      <c r="BT225" s="92">
        <v>23</v>
      </c>
      <c r="BU225" s="92">
        <v>22</v>
      </c>
      <c r="BV225" s="92">
        <v>30</v>
      </c>
      <c r="BW225" s="92">
        <v>18</v>
      </c>
      <c r="BX225" s="92">
        <v>25</v>
      </c>
      <c r="BY225" s="92">
        <v>19</v>
      </c>
      <c r="BZ225" s="92">
        <v>16</v>
      </c>
      <c r="CA225" s="92">
        <v>3</v>
      </c>
      <c r="CB225" s="92">
        <v>18</v>
      </c>
      <c r="CC225" s="92">
        <v>22</v>
      </c>
      <c r="CD225" s="92">
        <v>20</v>
      </c>
      <c r="CE225" s="92">
        <v>8</v>
      </c>
      <c r="CF225" s="92">
        <v>27</v>
      </c>
      <c r="CG225" s="92">
        <v>28</v>
      </c>
      <c r="CH225" s="92">
        <v>36</v>
      </c>
      <c r="CI225" s="92">
        <v>17</v>
      </c>
      <c r="CJ225" s="92">
        <v>15</v>
      </c>
      <c r="CK225" s="92">
        <v>10</v>
      </c>
      <c r="CL225" s="92">
        <v>23</v>
      </c>
      <c r="CM225" s="92">
        <v>26</v>
      </c>
      <c r="CN225" s="92">
        <v>5.8</v>
      </c>
    </row>
    <row r="226" spans="1:92" x14ac:dyDescent="0.2">
      <c r="A226" s="92" t="s">
        <v>28</v>
      </c>
      <c r="B226" s="92" t="s">
        <v>36</v>
      </c>
      <c r="C226" s="92">
        <v>285</v>
      </c>
      <c r="D226" s="92">
        <v>8</v>
      </c>
      <c r="E226" s="92">
        <v>0</v>
      </c>
      <c r="F226" s="92">
        <v>0</v>
      </c>
      <c r="G226" s="92">
        <v>25</v>
      </c>
      <c r="H226" s="92">
        <v>7.4</v>
      </c>
      <c r="I226" s="92">
        <v>6.6989700043360187</v>
      </c>
      <c r="J226" s="92">
        <v>1452</v>
      </c>
      <c r="K226" s="92">
        <v>49.26</v>
      </c>
      <c r="L226" s="92">
        <v>105</v>
      </c>
      <c r="M226" s="92">
        <v>85</v>
      </c>
      <c r="N226" s="92">
        <v>109</v>
      </c>
      <c r="O226" s="92">
        <v>63</v>
      </c>
      <c r="P226" s="92">
        <v>80</v>
      </c>
      <c r="Q226" s="92">
        <v>78</v>
      </c>
      <c r="R226" s="92">
        <v>96</v>
      </c>
      <c r="S226" s="92">
        <v>75</v>
      </c>
      <c r="T226" s="92">
        <v>115</v>
      </c>
      <c r="U226" s="92">
        <v>106</v>
      </c>
      <c r="V226" s="92">
        <v>147</v>
      </c>
      <c r="W226" s="92">
        <v>93</v>
      </c>
      <c r="X226" s="92">
        <v>63</v>
      </c>
      <c r="Y226" s="92">
        <v>61</v>
      </c>
      <c r="Z226" s="92">
        <v>108</v>
      </c>
      <c r="AA226" s="92">
        <v>57</v>
      </c>
      <c r="AB226" s="92">
        <v>22</v>
      </c>
      <c r="AC226" s="92">
        <v>26</v>
      </c>
      <c r="AD226" s="92">
        <v>34</v>
      </c>
      <c r="AE226" s="92">
        <v>22</v>
      </c>
      <c r="AF226" s="92">
        <v>17</v>
      </c>
      <c r="AG226" s="92">
        <v>22</v>
      </c>
      <c r="AH226" s="92">
        <v>27</v>
      </c>
      <c r="AI226" s="92">
        <v>19</v>
      </c>
      <c r="AJ226" s="92">
        <v>28</v>
      </c>
      <c r="AK226" s="92">
        <v>25</v>
      </c>
      <c r="AL226" s="92">
        <v>30</v>
      </c>
      <c r="AM226" s="92">
        <v>25</v>
      </c>
      <c r="AN226" s="92">
        <v>13</v>
      </c>
      <c r="AO226" s="92">
        <v>13</v>
      </c>
      <c r="AP226" s="92">
        <v>27</v>
      </c>
      <c r="AQ226" s="92">
        <v>10</v>
      </c>
      <c r="AR226" s="92">
        <v>22</v>
      </c>
      <c r="AS226" s="92">
        <v>16</v>
      </c>
      <c r="AT226" s="92">
        <v>25</v>
      </c>
      <c r="AU226" s="92">
        <v>16</v>
      </c>
      <c r="AV226" s="92">
        <v>17</v>
      </c>
      <c r="AW226" s="92">
        <v>15</v>
      </c>
      <c r="AX226" s="92">
        <v>21</v>
      </c>
      <c r="AY226" s="92">
        <v>25</v>
      </c>
      <c r="AZ226" s="92">
        <v>18</v>
      </c>
      <c r="BA226" s="92">
        <v>21</v>
      </c>
      <c r="BB226" s="92">
        <v>35</v>
      </c>
      <c r="BC226" s="92">
        <v>22</v>
      </c>
      <c r="BD226" s="92">
        <v>11</v>
      </c>
      <c r="BE226" s="92">
        <v>16</v>
      </c>
      <c r="BF226" s="92">
        <v>28</v>
      </c>
      <c r="BG226" s="92">
        <v>20</v>
      </c>
      <c r="BH226" s="92">
        <v>36</v>
      </c>
      <c r="BI226" s="92">
        <v>23</v>
      </c>
      <c r="BJ226" s="92">
        <v>33</v>
      </c>
      <c r="BK226" s="92">
        <v>22</v>
      </c>
      <c r="BL226" s="92">
        <v>28</v>
      </c>
      <c r="BM226" s="92">
        <v>26</v>
      </c>
      <c r="BN226" s="92">
        <v>28</v>
      </c>
      <c r="BO226" s="92">
        <v>23</v>
      </c>
      <c r="BP226" s="92">
        <v>42</v>
      </c>
      <c r="BQ226" s="92">
        <v>30</v>
      </c>
      <c r="BR226" s="92">
        <v>46</v>
      </c>
      <c r="BS226" s="92">
        <v>29</v>
      </c>
      <c r="BT226" s="92">
        <v>23</v>
      </c>
      <c r="BU226" s="92">
        <v>22</v>
      </c>
      <c r="BV226" s="92">
        <v>30</v>
      </c>
      <c r="BW226" s="92">
        <v>18</v>
      </c>
      <c r="BX226" s="92">
        <v>25</v>
      </c>
      <c r="BY226" s="92">
        <v>19</v>
      </c>
      <c r="BZ226" s="92">
        <v>16</v>
      </c>
      <c r="CA226" s="92">
        <v>3</v>
      </c>
      <c r="CB226" s="92">
        <v>18</v>
      </c>
      <c r="CC226" s="92">
        <v>22</v>
      </c>
      <c r="CD226" s="92">
        <v>20</v>
      </c>
      <c r="CE226" s="92">
        <v>8</v>
      </c>
      <c r="CF226" s="92">
        <v>27</v>
      </c>
      <c r="CG226" s="92">
        <v>28</v>
      </c>
      <c r="CH226" s="92">
        <v>36</v>
      </c>
      <c r="CI226" s="92">
        <v>17</v>
      </c>
      <c r="CJ226" s="92">
        <v>15</v>
      </c>
      <c r="CK226" s="92">
        <v>10</v>
      </c>
      <c r="CL226" s="92">
        <v>23</v>
      </c>
      <c r="CM226" s="92">
        <v>26</v>
      </c>
      <c r="CN226" s="92">
        <v>1.48</v>
      </c>
    </row>
    <row r="227" spans="1:92" x14ac:dyDescent="0.2">
      <c r="A227" s="92" t="s">
        <v>28</v>
      </c>
      <c r="B227" s="92" t="s">
        <v>36</v>
      </c>
      <c r="C227" s="92">
        <v>285</v>
      </c>
      <c r="D227" s="92">
        <v>12</v>
      </c>
      <c r="E227" s="92">
        <v>0</v>
      </c>
      <c r="F227" s="92">
        <v>0</v>
      </c>
      <c r="G227" s="92">
        <v>25</v>
      </c>
      <c r="H227" s="92">
        <v>7.4</v>
      </c>
      <c r="I227" s="92">
        <v>6.6989700043360187</v>
      </c>
      <c r="J227" s="92">
        <v>1452</v>
      </c>
      <c r="K227" s="92">
        <v>49.26</v>
      </c>
      <c r="L227" s="92">
        <v>105</v>
      </c>
      <c r="M227" s="92">
        <v>85</v>
      </c>
      <c r="N227" s="92">
        <v>109</v>
      </c>
      <c r="O227" s="92">
        <v>63</v>
      </c>
      <c r="P227" s="92">
        <v>80</v>
      </c>
      <c r="Q227" s="92">
        <v>78</v>
      </c>
      <c r="R227" s="92">
        <v>96</v>
      </c>
      <c r="S227" s="92">
        <v>75</v>
      </c>
      <c r="T227" s="92">
        <v>115</v>
      </c>
      <c r="U227" s="92">
        <v>106</v>
      </c>
      <c r="V227" s="92">
        <v>147</v>
      </c>
      <c r="W227" s="92">
        <v>93</v>
      </c>
      <c r="X227" s="92">
        <v>63</v>
      </c>
      <c r="Y227" s="92">
        <v>61</v>
      </c>
      <c r="Z227" s="92">
        <v>108</v>
      </c>
      <c r="AA227" s="92">
        <v>57</v>
      </c>
      <c r="AB227" s="92">
        <v>22</v>
      </c>
      <c r="AC227" s="92">
        <v>26</v>
      </c>
      <c r="AD227" s="92">
        <v>34</v>
      </c>
      <c r="AE227" s="92">
        <v>22</v>
      </c>
      <c r="AF227" s="92">
        <v>17</v>
      </c>
      <c r="AG227" s="92">
        <v>22</v>
      </c>
      <c r="AH227" s="92">
        <v>27</v>
      </c>
      <c r="AI227" s="92">
        <v>19</v>
      </c>
      <c r="AJ227" s="92">
        <v>28</v>
      </c>
      <c r="AK227" s="92">
        <v>25</v>
      </c>
      <c r="AL227" s="92">
        <v>30</v>
      </c>
      <c r="AM227" s="92">
        <v>25</v>
      </c>
      <c r="AN227" s="92">
        <v>13</v>
      </c>
      <c r="AO227" s="92">
        <v>13</v>
      </c>
      <c r="AP227" s="92">
        <v>27</v>
      </c>
      <c r="AQ227" s="92">
        <v>10</v>
      </c>
      <c r="AR227" s="92">
        <v>22</v>
      </c>
      <c r="AS227" s="92">
        <v>16</v>
      </c>
      <c r="AT227" s="92">
        <v>25</v>
      </c>
      <c r="AU227" s="92">
        <v>16</v>
      </c>
      <c r="AV227" s="92">
        <v>17</v>
      </c>
      <c r="AW227" s="92">
        <v>15</v>
      </c>
      <c r="AX227" s="92">
        <v>21</v>
      </c>
      <c r="AY227" s="92">
        <v>25</v>
      </c>
      <c r="AZ227" s="92">
        <v>18</v>
      </c>
      <c r="BA227" s="92">
        <v>21</v>
      </c>
      <c r="BB227" s="92">
        <v>35</v>
      </c>
      <c r="BC227" s="92">
        <v>22</v>
      </c>
      <c r="BD227" s="92">
        <v>11</v>
      </c>
      <c r="BE227" s="92">
        <v>16</v>
      </c>
      <c r="BF227" s="92">
        <v>28</v>
      </c>
      <c r="BG227" s="92">
        <v>20</v>
      </c>
      <c r="BH227" s="92">
        <v>36</v>
      </c>
      <c r="BI227" s="92">
        <v>23</v>
      </c>
      <c r="BJ227" s="92">
        <v>33</v>
      </c>
      <c r="BK227" s="92">
        <v>22</v>
      </c>
      <c r="BL227" s="92">
        <v>28</v>
      </c>
      <c r="BM227" s="92">
        <v>26</v>
      </c>
      <c r="BN227" s="92">
        <v>28</v>
      </c>
      <c r="BO227" s="92">
        <v>23</v>
      </c>
      <c r="BP227" s="92">
        <v>42</v>
      </c>
      <c r="BQ227" s="92">
        <v>30</v>
      </c>
      <c r="BR227" s="92">
        <v>46</v>
      </c>
      <c r="BS227" s="92">
        <v>29</v>
      </c>
      <c r="BT227" s="92">
        <v>23</v>
      </c>
      <c r="BU227" s="92">
        <v>22</v>
      </c>
      <c r="BV227" s="92">
        <v>30</v>
      </c>
      <c r="BW227" s="92">
        <v>18</v>
      </c>
      <c r="BX227" s="92">
        <v>25</v>
      </c>
      <c r="BY227" s="92">
        <v>19</v>
      </c>
      <c r="BZ227" s="92">
        <v>16</v>
      </c>
      <c r="CA227" s="92">
        <v>3</v>
      </c>
      <c r="CB227" s="92">
        <v>18</v>
      </c>
      <c r="CC227" s="92">
        <v>22</v>
      </c>
      <c r="CD227" s="92">
        <v>20</v>
      </c>
      <c r="CE227" s="92">
        <v>8</v>
      </c>
      <c r="CF227" s="92">
        <v>27</v>
      </c>
      <c r="CG227" s="92">
        <v>28</v>
      </c>
      <c r="CH227" s="92">
        <v>36</v>
      </c>
      <c r="CI227" s="92">
        <v>17</v>
      </c>
      <c r="CJ227" s="92">
        <v>15</v>
      </c>
      <c r="CK227" s="92">
        <v>10</v>
      </c>
      <c r="CL227" s="92">
        <v>23</v>
      </c>
      <c r="CM227" s="92">
        <v>26</v>
      </c>
      <c r="CN227" s="92">
        <v>3.09</v>
      </c>
    </row>
    <row r="228" spans="1:92" x14ac:dyDescent="0.2">
      <c r="A228" s="92" t="s">
        <v>28</v>
      </c>
      <c r="B228" s="92" t="s">
        <v>36</v>
      </c>
      <c r="C228" s="92">
        <v>285</v>
      </c>
      <c r="D228" s="92">
        <v>16</v>
      </c>
      <c r="E228" s="92">
        <v>0</v>
      </c>
      <c r="F228" s="92">
        <v>0</v>
      </c>
      <c r="G228" s="92">
        <v>25</v>
      </c>
      <c r="H228" s="92">
        <v>7.4</v>
      </c>
      <c r="I228" s="92">
        <v>6.6989700043360187</v>
      </c>
      <c r="J228" s="92">
        <v>1452</v>
      </c>
      <c r="K228" s="92">
        <v>49.26</v>
      </c>
      <c r="L228" s="92">
        <v>105</v>
      </c>
      <c r="M228" s="92">
        <v>85</v>
      </c>
      <c r="N228" s="92">
        <v>109</v>
      </c>
      <c r="O228" s="92">
        <v>63</v>
      </c>
      <c r="P228" s="92">
        <v>80</v>
      </c>
      <c r="Q228" s="92">
        <v>78</v>
      </c>
      <c r="R228" s="92">
        <v>96</v>
      </c>
      <c r="S228" s="92">
        <v>75</v>
      </c>
      <c r="T228" s="92">
        <v>115</v>
      </c>
      <c r="U228" s="92">
        <v>106</v>
      </c>
      <c r="V228" s="92">
        <v>147</v>
      </c>
      <c r="W228" s="92">
        <v>93</v>
      </c>
      <c r="X228" s="92">
        <v>63</v>
      </c>
      <c r="Y228" s="92">
        <v>61</v>
      </c>
      <c r="Z228" s="92">
        <v>108</v>
      </c>
      <c r="AA228" s="92">
        <v>57</v>
      </c>
      <c r="AB228" s="92">
        <v>22</v>
      </c>
      <c r="AC228" s="92">
        <v>26</v>
      </c>
      <c r="AD228" s="92">
        <v>34</v>
      </c>
      <c r="AE228" s="92">
        <v>22</v>
      </c>
      <c r="AF228" s="92">
        <v>17</v>
      </c>
      <c r="AG228" s="92">
        <v>22</v>
      </c>
      <c r="AH228" s="92">
        <v>27</v>
      </c>
      <c r="AI228" s="92">
        <v>19</v>
      </c>
      <c r="AJ228" s="92">
        <v>28</v>
      </c>
      <c r="AK228" s="92">
        <v>25</v>
      </c>
      <c r="AL228" s="92">
        <v>30</v>
      </c>
      <c r="AM228" s="92">
        <v>25</v>
      </c>
      <c r="AN228" s="92">
        <v>13</v>
      </c>
      <c r="AO228" s="92">
        <v>13</v>
      </c>
      <c r="AP228" s="92">
        <v>27</v>
      </c>
      <c r="AQ228" s="92">
        <v>10</v>
      </c>
      <c r="AR228" s="92">
        <v>22</v>
      </c>
      <c r="AS228" s="92">
        <v>16</v>
      </c>
      <c r="AT228" s="92">
        <v>25</v>
      </c>
      <c r="AU228" s="92">
        <v>16</v>
      </c>
      <c r="AV228" s="92">
        <v>17</v>
      </c>
      <c r="AW228" s="92">
        <v>15</v>
      </c>
      <c r="AX228" s="92">
        <v>21</v>
      </c>
      <c r="AY228" s="92">
        <v>25</v>
      </c>
      <c r="AZ228" s="92">
        <v>18</v>
      </c>
      <c r="BA228" s="92">
        <v>21</v>
      </c>
      <c r="BB228" s="92">
        <v>35</v>
      </c>
      <c r="BC228" s="92">
        <v>22</v>
      </c>
      <c r="BD228" s="92">
        <v>11</v>
      </c>
      <c r="BE228" s="92">
        <v>16</v>
      </c>
      <c r="BF228" s="92">
        <v>28</v>
      </c>
      <c r="BG228" s="92">
        <v>20</v>
      </c>
      <c r="BH228" s="92">
        <v>36</v>
      </c>
      <c r="BI228" s="92">
        <v>23</v>
      </c>
      <c r="BJ228" s="92">
        <v>33</v>
      </c>
      <c r="BK228" s="92">
        <v>22</v>
      </c>
      <c r="BL228" s="92">
        <v>28</v>
      </c>
      <c r="BM228" s="92">
        <v>26</v>
      </c>
      <c r="BN228" s="92">
        <v>28</v>
      </c>
      <c r="BO228" s="92">
        <v>23</v>
      </c>
      <c r="BP228" s="92">
        <v>42</v>
      </c>
      <c r="BQ228" s="92">
        <v>30</v>
      </c>
      <c r="BR228" s="92">
        <v>46</v>
      </c>
      <c r="BS228" s="92">
        <v>29</v>
      </c>
      <c r="BT228" s="92">
        <v>23</v>
      </c>
      <c r="BU228" s="92">
        <v>22</v>
      </c>
      <c r="BV228" s="92">
        <v>30</v>
      </c>
      <c r="BW228" s="92">
        <v>18</v>
      </c>
      <c r="BX228" s="92">
        <v>25</v>
      </c>
      <c r="BY228" s="92">
        <v>19</v>
      </c>
      <c r="BZ228" s="92">
        <v>16</v>
      </c>
      <c r="CA228" s="92">
        <v>3</v>
      </c>
      <c r="CB228" s="92">
        <v>18</v>
      </c>
      <c r="CC228" s="92">
        <v>22</v>
      </c>
      <c r="CD228" s="92">
        <v>20</v>
      </c>
      <c r="CE228" s="92">
        <v>8</v>
      </c>
      <c r="CF228" s="92">
        <v>27</v>
      </c>
      <c r="CG228" s="92">
        <v>28</v>
      </c>
      <c r="CH228" s="92">
        <v>36</v>
      </c>
      <c r="CI228" s="92">
        <v>17</v>
      </c>
      <c r="CJ228" s="92">
        <v>15</v>
      </c>
      <c r="CK228" s="92">
        <v>10</v>
      </c>
      <c r="CL228" s="92">
        <v>23</v>
      </c>
      <c r="CM228" s="92">
        <v>26</v>
      </c>
      <c r="CN228" s="92">
        <v>4.68</v>
      </c>
    </row>
    <row r="229" spans="1:92" x14ac:dyDescent="0.2">
      <c r="A229" s="92" t="s">
        <v>18</v>
      </c>
      <c r="B229" s="92" t="s">
        <v>59</v>
      </c>
      <c r="C229" s="92">
        <v>254</v>
      </c>
      <c r="D229" s="92">
        <v>2</v>
      </c>
      <c r="E229" s="92">
        <v>0</v>
      </c>
      <c r="F229" s="92">
        <v>0</v>
      </c>
      <c r="G229" s="92">
        <v>25</v>
      </c>
      <c r="H229" s="92">
        <v>7.4</v>
      </c>
      <c r="I229" s="92">
        <v>6.6989700043360187</v>
      </c>
      <c r="J229" s="92">
        <v>1470</v>
      </c>
      <c r="K229" s="92">
        <v>33.83</v>
      </c>
      <c r="L229" s="92">
        <v>103</v>
      </c>
      <c r="M229" s="92">
        <v>92</v>
      </c>
      <c r="N229" s="92">
        <v>109</v>
      </c>
      <c r="O229" s="92">
        <v>68</v>
      </c>
      <c r="P229" s="92">
        <v>83</v>
      </c>
      <c r="Q229" s="92">
        <v>76</v>
      </c>
      <c r="R229" s="92">
        <v>96</v>
      </c>
      <c r="S229" s="92">
        <v>78</v>
      </c>
      <c r="T229" s="92">
        <v>113</v>
      </c>
      <c r="U229" s="92">
        <v>98</v>
      </c>
      <c r="V229" s="92">
        <v>151</v>
      </c>
      <c r="W229" s="92">
        <v>102</v>
      </c>
      <c r="X229" s="92">
        <v>72</v>
      </c>
      <c r="Y229" s="92">
        <v>67</v>
      </c>
      <c r="Z229" s="92">
        <v>109</v>
      </c>
      <c r="AA229" s="92">
        <v>52</v>
      </c>
      <c r="AB229" s="92">
        <v>20</v>
      </c>
      <c r="AC229" s="92">
        <v>26</v>
      </c>
      <c r="AD229" s="92">
        <v>34</v>
      </c>
      <c r="AE229" s="92">
        <v>23</v>
      </c>
      <c r="AF229" s="92">
        <v>21</v>
      </c>
      <c r="AG229" s="92">
        <v>23</v>
      </c>
      <c r="AH229" s="92">
        <v>26</v>
      </c>
      <c r="AI229" s="92">
        <v>22</v>
      </c>
      <c r="AJ229" s="92">
        <v>22</v>
      </c>
      <c r="AK229" s="92">
        <v>30</v>
      </c>
      <c r="AL229" s="92">
        <v>29</v>
      </c>
      <c r="AM229" s="92">
        <v>28</v>
      </c>
      <c r="AN229" s="92">
        <v>14</v>
      </c>
      <c r="AO229" s="92">
        <v>19</v>
      </c>
      <c r="AP229" s="92">
        <v>23</v>
      </c>
      <c r="AQ229" s="92">
        <v>12</v>
      </c>
      <c r="AR229" s="92">
        <v>21</v>
      </c>
      <c r="AS229" s="92">
        <v>23</v>
      </c>
      <c r="AT229" s="92">
        <v>26</v>
      </c>
      <c r="AU229" s="92">
        <v>13</v>
      </c>
      <c r="AV229" s="92">
        <v>18</v>
      </c>
      <c r="AW229" s="92">
        <v>10</v>
      </c>
      <c r="AX229" s="92">
        <v>22</v>
      </c>
      <c r="AY229" s="92">
        <v>26</v>
      </c>
      <c r="AZ229" s="92">
        <v>18</v>
      </c>
      <c r="BA229" s="92">
        <v>21</v>
      </c>
      <c r="BB229" s="92">
        <v>33</v>
      </c>
      <c r="BC229" s="92">
        <v>24</v>
      </c>
      <c r="BD229" s="92">
        <v>20</v>
      </c>
      <c r="BE229" s="92">
        <v>12</v>
      </c>
      <c r="BF229" s="92">
        <v>30</v>
      </c>
      <c r="BG229" s="92">
        <v>16</v>
      </c>
      <c r="BH229" s="92">
        <v>35</v>
      </c>
      <c r="BI229" s="92">
        <v>21</v>
      </c>
      <c r="BJ229" s="92">
        <v>29</v>
      </c>
      <c r="BK229" s="92">
        <v>28</v>
      </c>
      <c r="BL229" s="92">
        <v>25</v>
      </c>
      <c r="BM229" s="92">
        <v>24</v>
      </c>
      <c r="BN229" s="92">
        <v>27</v>
      </c>
      <c r="BO229" s="92">
        <v>22</v>
      </c>
      <c r="BP229" s="92">
        <v>43</v>
      </c>
      <c r="BQ229" s="92">
        <v>26</v>
      </c>
      <c r="BR229" s="92">
        <v>47</v>
      </c>
      <c r="BS229" s="92">
        <v>35</v>
      </c>
      <c r="BT229" s="92">
        <v>22</v>
      </c>
      <c r="BU229" s="92">
        <v>25</v>
      </c>
      <c r="BV229" s="92">
        <v>37</v>
      </c>
      <c r="BW229" s="92">
        <v>18</v>
      </c>
      <c r="BX229" s="92">
        <v>27</v>
      </c>
      <c r="BY229" s="92">
        <v>22</v>
      </c>
      <c r="BZ229" s="92">
        <v>20</v>
      </c>
      <c r="CA229" s="92">
        <v>3</v>
      </c>
      <c r="CB229" s="92">
        <v>19</v>
      </c>
      <c r="CC229" s="92">
        <v>23</v>
      </c>
      <c r="CD229" s="92">
        <v>21</v>
      </c>
      <c r="CE229" s="92">
        <v>8</v>
      </c>
      <c r="CF229" s="92">
        <v>30</v>
      </c>
      <c r="CG229" s="92">
        <v>21</v>
      </c>
      <c r="CH229" s="92">
        <v>42</v>
      </c>
      <c r="CI229" s="92">
        <v>15</v>
      </c>
      <c r="CJ229" s="92">
        <v>16</v>
      </c>
      <c r="CK229" s="92">
        <v>11</v>
      </c>
      <c r="CL229" s="92">
        <v>19</v>
      </c>
      <c r="CM229" s="92">
        <v>26</v>
      </c>
      <c r="CN229" s="92">
        <v>1.3</v>
      </c>
    </row>
    <row r="230" spans="1:92" x14ac:dyDescent="0.2">
      <c r="A230" s="92" t="s">
        <v>18</v>
      </c>
      <c r="B230" s="92" t="s">
        <v>59</v>
      </c>
      <c r="C230" s="92">
        <v>254</v>
      </c>
      <c r="D230" s="92">
        <v>3</v>
      </c>
      <c r="E230" s="92">
        <v>0</v>
      </c>
      <c r="F230" s="92">
        <v>0</v>
      </c>
      <c r="G230" s="92">
        <v>25</v>
      </c>
      <c r="H230" s="92">
        <v>7.4</v>
      </c>
      <c r="I230" s="92">
        <v>6.6989700043360187</v>
      </c>
      <c r="J230" s="92">
        <v>1470</v>
      </c>
      <c r="K230" s="92">
        <v>33.83</v>
      </c>
      <c r="L230" s="92">
        <v>103</v>
      </c>
      <c r="M230" s="92">
        <v>92</v>
      </c>
      <c r="N230" s="92">
        <v>109</v>
      </c>
      <c r="O230" s="92">
        <v>68</v>
      </c>
      <c r="P230" s="92">
        <v>83</v>
      </c>
      <c r="Q230" s="92">
        <v>76</v>
      </c>
      <c r="R230" s="92">
        <v>96</v>
      </c>
      <c r="S230" s="92">
        <v>78</v>
      </c>
      <c r="T230" s="92">
        <v>113</v>
      </c>
      <c r="U230" s="92">
        <v>98</v>
      </c>
      <c r="V230" s="92">
        <v>151</v>
      </c>
      <c r="W230" s="92">
        <v>102</v>
      </c>
      <c r="X230" s="92">
        <v>72</v>
      </c>
      <c r="Y230" s="92">
        <v>67</v>
      </c>
      <c r="Z230" s="92">
        <v>109</v>
      </c>
      <c r="AA230" s="92">
        <v>52</v>
      </c>
      <c r="AB230" s="92">
        <v>20</v>
      </c>
      <c r="AC230" s="92">
        <v>26</v>
      </c>
      <c r="AD230" s="92">
        <v>34</v>
      </c>
      <c r="AE230" s="92">
        <v>23</v>
      </c>
      <c r="AF230" s="92">
        <v>21</v>
      </c>
      <c r="AG230" s="92">
        <v>23</v>
      </c>
      <c r="AH230" s="92">
        <v>26</v>
      </c>
      <c r="AI230" s="92">
        <v>22</v>
      </c>
      <c r="AJ230" s="92">
        <v>22</v>
      </c>
      <c r="AK230" s="92">
        <v>30</v>
      </c>
      <c r="AL230" s="92">
        <v>29</v>
      </c>
      <c r="AM230" s="92">
        <v>28</v>
      </c>
      <c r="AN230" s="92">
        <v>14</v>
      </c>
      <c r="AO230" s="92">
        <v>19</v>
      </c>
      <c r="AP230" s="92">
        <v>23</v>
      </c>
      <c r="AQ230" s="92">
        <v>12</v>
      </c>
      <c r="AR230" s="92">
        <v>21</v>
      </c>
      <c r="AS230" s="92">
        <v>23</v>
      </c>
      <c r="AT230" s="92">
        <v>26</v>
      </c>
      <c r="AU230" s="92">
        <v>13</v>
      </c>
      <c r="AV230" s="92">
        <v>18</v>
      </c>
      <c r="AW230" s="92">
        <v>10</v>
      </c>
      <c r="AX230" s="92">
        <v>22</v>
      </c>
      <c r="AY230" s="92">
        <v>26</v>
      </c>
      <c r="AZ230" s="92">
        <v>18</v>
      </c>
      <c r="BA230" s="92">
        <v>21</v>
      </c>
      <c r="BB230" s="92">
        <v>33</v>
      </c>
      <c r="BC230" s="92">
        <v>24</v>
      </c>
      <c r="BD230" s="92">
        <v>20</v>
      </c>
      <c r="BE230" s="92">
        <v>12</v>
      </c>
      <c r="BF230" s="92">
        <v>30</v>
      </c>
      <c r="BG230" s="92">
        <v>16</v>
      </c>
      <c r="BH230" s="92">
        <v>35</v>
      </c>
      <c r="BI230" s="92">
        <v>21</v>
      </c>
      <c r="BJ230" s="92">
        <v>29</v>
      </c>
      <c r="BK230" s="92">
        <v>28</v>
      </c>
      <c r="BL230" s="92">
        <v>25</v>
      </c>
      <c r="BM230" s="92">
        <v>24</v>
      </c>
      <c r="BN230" s="92">
        <v>27</v>
      </c>
      <c r="BO230" s="92">
        <v>22</v>
      </c>
      <c r="BP230" s="92">
        <v>43</v>
      </c>
      <c r="BQ230" s="92">
        <v>26</v>
      </c>
      <c r="BR230" s="92">
        <v>47</v>
      </c>
      <c r="BS230" s="92">
        <v>35</v>
      </c>
      <c r="BT230" s="92">
        <v>22</v>
      </c>
      <c r="BU230" s="92">
        <v>25</v>
      </c>
      <c r="BV230" s="92">
        <v>37</v>
      </c>
      <c r="BW230" s="92">
        <v>18</v>
      </c>
      <c r="BX230" s="92">
        <v>27</v>
      </c>
      <c r="BY230" s="92">
        <v>22</v>
      </c>
      <c r="BZ230" s="92">
        <v>20</v>
      </c>
      <c r="CA230" s="92">
        <v>3</v>
      </c>
      <c r="CB230" s="92">
        <v>19</v>
      </c>
      <c r="CC230" s="92">
        <v>23</v>
      </c>
      <c r="CD230" s="92">
        <v>21</v>
      </c>
      <c r="CE230" s="92">
        <v>8</v>
      </c>
      <c r="CF230" s="92">
        <v>30</v>
      </c>
      <c r="CG230" s="92">
        <v>21</v>
      </c>
      <c r="CH230" s="92">
        <v>42</v>
      </c>
      <c r="CI230" s="92">
        <v>15</v>
      </c>
      <c r="CJ230" s="92">
        <v>16</v>
      </c>
      <c r="CK230" s="92">
        <v>11</v>
      </c>
      <c r="CL230" s="92">
        <v>19</v>
      </c>
      <c r="CM230" s="92">
        <v>26</v>
      </c>
      <c r="CN230" s="92">
        <v>2</v>
      </c>
    </row>
    <row r="231" spans="1:92" x14ac:dyDescent="0.2">
      <c r="A231" s="92" t="s">
        <v>18</v>
      </c>
      <c r="B231" s="92" t="s">
        <v>59</v>
      </c>
      <c r="C231" s="92">
        <v>254</v>
      </c>
      <c r="D231" s="92">
        <v>4</v>
      </c>
      <c r="E231" s="92">
        <v>0</v>
      </c>
      <c r="F231" s="92">
        <v>0</v>
      </c>
      <c r="G231" s="92">
        <v>25</v>
      </c>
      <c r="H231" s="92">
        <v>7.4</v>
      </c>
      <c r="I231" s="92">
        <v>6.6989700043360187</v>
      </c>
      <c r="J231" s="92">
        <v>1470</v>
      </c>
      <c r="K231" s="92">
        <v>33.83</v>
      </c>
      <c r="L231" s="92">
        <v>103</v>
      </c>
      <c r="M231" s="92">
        <v>92</v>
      </c>
      <c r="N231" s="92">
        <v>109</v>
      </c>
      <c r="O231" s="92">
        <v>68</v>
      </c>
      <c r="P231" s="92">
        <v>83</v>
      </c>
      <c r="Q231" s="92">
        <v>76</v>
      </c>
      <c r="R231" s="92">
        <v>96</v>
      </c>
      <c r="S231" s="92">
        <v>78</v>
      </c>
      <c r="T231" s="92">
        <v>113</v>
      </c>
      <c r="U231" s="92">
        <v>98</v>
      </c>
      <c r="V231" s="92">
        <v>151</v>
      </c>
      <c r="W231" s="92">
        <v>102</v>
      </c>
      <c r="X231" s="92">
        <v>72</v>
      </c>
      <c r="Y231" s="92">
        <v>67</v>
      </c>
      <c r="Z231" s="92">
        <v>109</v>
      </c>
      <c r="AA231" s="92">
        <v>52</v>
      </c>
      <c r="AB231" s="92">
        <v>20</v>
      </c>
      <c r="AC231" s="92">
        <v>26</v>
      </c>
      <c r="AD231" s="92">
        <v>34</v>
      </c>
      <c r="AE231" s="92">
        <v>23</v>
      </c>
      <c r="AF231" s="92">
        <v>21</v>
      </c>
      <c r="AG231" s="92">
        <v>23</v>
      </c>
      <c r="AH231" s="92">
        <v>26</v>
      </c>
      <c r="AI231" s="92">
        <v>22</v>
      </c>
      <c r="AJ231" s="92">
        <v>22</v>
      </c>
      <c r="AK231" s="92">
        <v>30</v>
      </c>
      <c r="AL231" s="92">
        <v>29</v>
      </c>
      <c r="AM231" s="92">
        <v>28</v>
      </c>
      <c r="AN231" s="92">
        <v>14</v>
      </c>
      <c r="AO231" s="92">
        <v>19</v>
      </c>
      <c r="AP231" s="92">
        <v>23</v>
      </c>
      <c r="AQ231" s="92">
        <v>12</v>
      </c>
      <c r="AR231" s="92">
        <v>21</v>
      </c>
      <c r="AS231" s="92">
        <v>23</v>
      </c>
      <c r="AT231" s="92">
        <v>26</v>
      </c>
      <c r="AU231" s="92">
        <v>13</v>
      </c>
      <c r="AV231" s="92">
        <v>18</v>
      </c>
      <c r="AW231" s="92">
        <v>10</v>
      </c>
      <c r="AX231" s="92">
        <v>22</v>
      </c>
      <c r="AY231" s="92">
        <v>26</v>
      </c>
      <c r="AZ231" s="92">
        <v>18</v>
      </c>
      <c r="BA231" s="92">
        <v>21</v>
      </c>
      <c r="BB231" s="92">
        <v>33</v>
      </c>
      <c r="BC231" s="92">
        <v>24</v>
      </c>
      <c r="BD231" s="92">
        <v>20</v>
      </c>
      <c r="BE231" s="92">
        <v>12</v>
      </c>
      <c r="BF231" s="92">
        <v>30</v>
      </c>
      <c r="BG231" s="92">
        <v>16</v>
      </c>
      <c r="BH231" s="92">
        <v>35</v>
      </c>
      <c r="BI231" s="92">
        <v>21</v>
      </c>
      <c r="BJ231" s="92">
        <v>29</v>
      </c>
      <c r="BK231" s="92">
        <v>28</v>
      </c>
      <c r="BL231" s="92">
        <v>25</v>
      </c>
      <c r="BM231" s="92">
        <v>24</v>
      </c>
      <c r="BN231" s="92">
        <v>27</v>
      </c>
      <c r="BO231" s="92">
        <v>22</v>
      </c>
      <c r="BP231" s="92">
        <v>43</v>
      </c>
      <c r="BQ231" s="92">
        <v>26</v>
      </c>
      <c r="BR231" s="92">
        <v>47</v>
      </c>
      <c r="BS231" s="92">
        <v>35</v>
      </c>
      <c r="BT231" s="92">
        <v>22</v>
      </c>
      <c r="BU231" s="92">
        <v>25</v>
      </c>
      <c r="BV231" s="92">
        <v>37</v>
      </c>
      <c r="BW231" s="92">
        <v>18</v>
      </c>
      <c r="BX231" s="92">
        <v>27</v>
      </c>
      <c r="BY231" s="92">
        <v>22</v>
      </c>
      <c r="BZ231" s="92">
        <v>20</v>
      </c>
      <c r="CA231" s="92">
        <v>3</v>
      </c>
      <c r="CB231" s="92">
        <v>19</v>
      </c>
      <c r="CC231" s="92">
        <v>23</v>
      </c>
      <c r="CD231" s="92">
        <v>21</v>
      </c>
      <c r="CE231" s="92">
        <v>8</v>
      </c>
      <c r="CF231" s="92">
        <v>30</v>
      </c>
      <c r="CG231" s="92">
        <v>21</v>
      </c>
      <c r="CH231" s="92">
        <v>42</v>
      </c>
      <c r="CI231" s="92">
        <v>15</v>
      </c>
      <c r="CJ231" s="92">
        <v>16</v>
      </c>
      <c r="CK231" s="92">
        <v>11</v>
      </c>
      <c r="CL231" s="92">
        <v>19</v>
      </c>
      <c r="CM231" s="92">
        <v>26</v>
      </c>
      <c r="CN231" s="92">
        <v>2.38</v>
      </c>
    </row>
    <row r="232" spans="1:92" x14ac:dyDescent="0.2">
      <c r="A232" s="92" t="s">
        <v>18</v>
      </c>
      <c r="B232" s="92" t="s">
        <v>59</v>
      </c>
      <c r="C232" s="92">
        <v>254</v>
      </c>
      <c r="D232" s="92">
        <v>8</v>
      </c>
      <c r="E232" s="92">
        <v>0</v>
      </c>
      <c r="F232" s="92">
        <v>0</v>
      </c>
      <c r="G232" s="92">
        <v>25</v>
      </c>
      <c r="H232" s="92">
        <v>7.4</v>
      </c>
      <c r="I232" s="92">
        <v>6.6989700043360187</v>
      </c>
      <c r="J232" s="92">
        <v>1470</v>
      </c>
      <c r="K232" s="92">
        <v>33.83</v>
      </c>
      <c r="L232" s="92">
        <v>103</v>
      </c>
      <c r="M232" s="92">
        <v>92</v>
      </c>
      <c r="N232" s="92">
        <v>109</v>
      </c>
      <c r="O232" s="92">
        <v>68</v>
      </c>
      <c r="P232" s="92">
        <v>83</v>
      </c>
      <c r="Q232" s="92">
        <v>76</v>
      </c>
      <c r="R232" s="92">
        <v>96</v>
      </c>
      <c r="S232" s="92">
        <v>78</v>
      </c>
      <c r="T232" s="92">
        <v>113</v>
      </c>
      <c r="U232" s="92">
        <v>98</v>
      </c>
      <c r="V232" s="92">
        <v>151</v>
      </c>
      <c r="W232" s="92">
        <v>102</v>
      </c>
      <c r="X232" s="92">
        <v>72</v>
      </c>
      <c r="Y232" s="92">
        <v>67</v>
      </c>
      <c r="Z232" s="92">
        <v>109</v>
      </c>
      <c r="AA232" s="92">
        <v>52</v>
      </c>
      <c r="AB232" s="92">
        <v>20</v>
      </c>
      <c r="AC232" s="92">
        <v>26</v>
      </c>
      <c r="AD232" s="92">
        <v>34</v>
      </c>
      <c r="AE232" s="92">
        <v>23</v>
      </c>
      <c r="AF232" s="92">
        <v>21</v>
      </c>
      <c r="AG232" s="92">
        <v>23</v>
      </c>
      <c r="AH232" s="92">
        <v>26</v>
      </c>
      <c r="AI232" s="92">
        <v>22</v>
      </c>
      <c r="AJ232" s="92">
        <v>22</v>
      </c>
      <c r="AK232" s="92">
        <v>30</v>
      </c>
      <c r="AL232" s="92">
        <v>29</v>
      </c>
      <c r="AM232" s="92">
        <v>28</v>
      </c>
      <c r="AN232" s="92">
        <v>14</v>
      </c>
      <c r="AO232" s="92">
        <v>19</v>
      </c>
      <c r="AP232" s="92">
        <v>23</v>
      </c>
      <c r="AQ232" s="92">
        <v>12</v>
      </c>
      <c r="AR232" s="92">
        <v>21</v>
      </c>
      <c r="AS232" s="92">
        <v>23</v>
      </c>
      <c r="AT232" s="92">
        <v>26</v>
      </c>
      <c r="AU232" s="92">
        <v>13</v>
      </c>
      <c r="AV232" s="92">
        <v>18</v>
      </c>
      <c r="AW232" s="92">
        <v>10</v>
      </c>
      <c r="AX232" s="92">
        <v>22</v>
      </c>
      <c r="AY232" s="92">
        <v>26</v>
      </c>
      <c r="AZ232" s="92">
        <v>18</v>
      </c>
      <c r="BA232" s="92">
        <v>21</v>
      </c>
      <c r="BB232" s="92">
        <v>33</v>
      </c>
      <c r="BC232" s="92">
        <v>24</v>
      </c>
      <c r="BD232" s="92">
        <v>20</v>
      </c>
      <c r="BE232" s="92">
        <v>12</v>
      </c>
      <c r="BF232" s="92">
        <v>30</v>
      </c>
      <c r="BG232" s="92">
        <v>16</v>
      </c>
      <c r="BH232" s="92">
        <v>35</v>
      </c>
      <c r="BI232" s="92">
        <v>21</v>
      </c>
      <c r="BJ232" s="92">
        <v>29</v>
      </c>
      <c r="BK232" s="92">
        <v>28</v>
      </c>
      <c r="BL232" s="92">
        <v>25</v>
      </c>
      <c r="BM232" s="92">
        <v>24</v>
      </c>
      <c r="BN232" s="92">
        <v>27</v>
      </c>
      <c r="BO232" s="92">
        <v>22</v>
      </c>
      <c r="BP232" s="92">
        <v>43</v>
      </c>
      <c r="BQ232" s="92">
        <v>26</v>
      </c>
      <c r="BR232" s="92">
        <v>47</v>
      </c>
      <c r="BS232" s="92">
        <v>35</v>
      </c>
      <c r="BT232" s="92">
        <v>22</v>
      </c>
      <c r="BU232" s="92">
        <v>25</v>
      </c>
      <c r="BV232" s="92">
        <v>37</v>
      </c>
      <c r="BW232" s="92">
        <v>18</v>
      </c>
      <c r="BX232" s="92">
        <v>27</v>
      </c>
      <c r="BY232" s="92">
        <v>22</v>
      </c>
      <c r="BZ232" s="92">
        <v>20</v>
      </c>
      <c r="CA232" s="92">
        <v>3</v>
      </c>
      <c r="CB232" s="92">
        <v>19</v>
      </c>
      <c r="CC232" s="92">
        <v>23</v>
      </c>
      <c r="CD232" s="92">
        <v>21</v>
      </c>
      <c r="CE232" s="92">
        <v>8</v>
      </c>
      <c r="CF232" s="92">
        <v>30</v>
      </c>
      <c r="CG232" s="92">
        <v>21</v>
      </c>
      <c r="CH232" s="92">
        <v>42</v>
      </c>
      <c r="CI232" s="92">
        <v>15</v>
      </c>
      <c r="CJ232" s="92">
        <v>16</v>
      </c>
      <c r="CK232" s="92">
        <v>11</v>
      </c>
      <c r="CL232" s="92">
        <v>19</v>
      </c>
      <c r="CM232" s="92">
        <v>26</v>
      </c>
      <c r="CN232" s="92">
        <v>4.01</v>
      </c>
    </row>
    <row r="233" spans="1:92" x14ac:dyDescent="0.2">
      <c r="A233" s="92" t="s">
        <v>18</v>
      </c>
      <c r="B233" s="92" t="s">
        <v>59</v>
      </c>
      <c r="C233" s="92">
        <v>255</v>
      </c>
      <c r="D233" s="92">
        <v>3</v>
      </c>
      <c r="E233" s="92">
        <v>0</v>
      </c>
      <c r="F233" s="92">
        <v>0</v>
      </c>
      <c r="G233" s="92">
        <v>25</v>
      </c>
      <c r="H233" s="92">
        <v>7.4</v>
      </c>
      <c r="I233" s="92">
        <v>6.6989700043360187</v>
      </c>
      <c r="J233" s="92">
        <v>1470</v>
      </c>
      <c r="K233" s="92">
        <v>33.83</v>
      </c>
      <c r="L233" s="92">
        <v>103</v>
      </c>
      <c r="M233" s="92">
        <v>92</v>
      </c>
      <c r="N233" s="92">
        <v>109</v>
      </c>
      <c r="O233" s="92">
        <v>68</v>
      </c>
      <c r="P233" s="92">
        <v>83</v>
      </c>
      <c r="Q233" s="92">
        <v>76</v>
      </c>
      <c r="R233" s="92">
        <v>96</v>
      </c>
      <c r="S233" s="92">
        <v>78</v>
      </c>
      <c r="T233" s="92">
        <v>113</v>
      </c>
      <c r="U233" s="92">
        <v>98</v>
      </c>
      <c r="V233" s="92">
        <v>151</v>
      </c>
      <c r="W233" s="92">
        <v>102</v>
      </c>
      <c r="X233" s="92">
        <v>72</v>
      </c>
      <c r="Y233" s="92">
        <v>67</v>
      </c>
      <c r="Z233" s="92">
        <v>109</v>
      </c>
      <c r="AA233" s="92">
        <v>52</v>
      </c>
      <c r="AB233" s="92">
        <v>20</v>
      </c>
      <c r="AC233" s="92">
        <v>26</v>
      </c>
      <c r="AD233" s="92">
        <v>34</v>
      </c>
      <c r="AE233" s="92">
        <v>23</v>
      </c>
      <c r="AF233" s="92">
        <v>21</v>
      </c>
      <c r="AG233" s="92">
        <v>23</v>
      </c>
      <c r="AH233" s="92">
        <v>26</v>
      </c>
      <c r="AI233" s="92">
        <v>22</v>
      </c>
      <c r="AJ233" s="92">
        <v>22</v>
      </c>
      <c r="AK233" s="92">
        <v>30</v>
      </c>
      <c r="AL233" s="92">
        <v>29</v>
      </c>
      <c r="AM233" s="92">
        <v>28</v>
      </c>
      <c r="AN233" s="92">
        <v>14</v>
      </c>
      <c r="AO233" s="92">
        <v>19</v>
      </c>
      <c r="AP233" s="92">
        <v>23</v>
      </c>
      <c r="AQ233" s="92">
        <v>12</v>
      </c>
      <c r="AR233" s="92">
        <v>21</v>
      </c>
      <c r="AS233" s="92">
        <v>23</v>
      </c>
      <c r="AT233" s="92">
        <v>26</v>
      </c>
      <c r="AU233" s="92">
        <v>13</v>
      </c>
      <c r="AV233" s="92">
        <v>18</v>
      </c>
      <c r="AW233" s="92">
        <v>10</v>
      </c>
      <c r="AX233" s="92">
        <v>22</v>
      </c>
      <c r="AY233" s="92">
        <v>26</v>
      </c>
      <c r="AZ233" s="92">
        <v>18</v>
      </c>
      <c r="BA233" s="92">
        <v>21</v>
      </c>
      <c r="BB233" s="92">
        <v>33</v>
      </c>
      <c r="BC233" s="92">
        <v>24</v>
      </c>
      <c r="BD233" s="92">
        <v>20</v>
      </c>
      <c r="BE233" s="92">
        <v>12</v>
      </c>
      <c r="BF233" s="92">
        <v>30</v>
      </c>
      <c r="BG233" s="92">
        <v>16</v>
      </c>
      <c r="BH233" s="92">
        <v>35</v>
      </c>
      <c r="BI233" s="92">
        <v>21</v>
      </c>
      <c r="BJ233" s="92">
        <v>29</v>
      </c>
      <c r="BK233" s="92">
        <v>28</v>
      </c>
      <c r="BL233" s="92">
        <v>25</v>
      </c>
      <c r="BM233" s="92">
        <v>24</v>
      </c>
      <c r="BN233" s="92">
        <v>27</v>
      </c>
      <c r="BO233" s="92">
        <v>22</v>
      </c>
      <c r="BP233" s="92">
        <v>43</v>
      </c>
      <c r="BQ233" s="92">
        <v>26</v>
      </c>
      <c r="BR233" s="92">
        <v>47</v>
      </c>
      <c r="BS233" s="92">
        <v>35</v>
      </c>
      <c r="BT233" s="92">
        <v>22</v>
      </c>
      <c r="BU233" s="92">
        <v>25</v>
      </c>
      <c r="BV233" s="92">
        <v>37</v>
      </c>
      <c r="BW233" s="92">
        <v>18</v>
      </c>
      <c r="BX233" s="92">
        <v>27</v>
      </c>
      <c r="BY233" s="92">
        <v>22</v>
      </c>
      <c r="BZ233" s="92">
        <v>20</v>
      </c>
      <c r="CA233" s="92">
        <v>3</v>
      </c>
      <c r="CB233" s="92">
        <v>19</v>
      </c>
      <c r="CC233" s="92">
        <v>23</v>
      </c>
      <c r="CD233" s="92">
        <v>21</v>
      </c>
      <c r="CE233" s="92">
        <v>8</v>
      </c>
      <c r="CF233" s="92">
        <v>30</v>
      </c>
      <c r="CG233" s="92">
        <v>21</v>
      </c>
      <c r="CH233" s="92">
        <v>42</v>
      </c>
      <c r="CI233" s="92">
        <v>15</v>
      </c>
      <c r="CJ233" s="92">
        <v>16</v>
      </c>
      <c r="CK233" s="92">
        <v>11</v>
      </c>
      <c r="CL233" s="92">
        <v>19</v>
      </c>
      <c r="CM233" s="92">
        <v>26</v>
      </c>
      <c r="CN233" s="92">
        <v>2.7</v>
      </c>
    </row>
    <row r="234" spans="1:92" x14ac:dyDescent="0.2">
      <c r="A234" s="92" t="s">
        <v>18</v>
      </c>
      <c r="B234" s="92" t="s">
        <v>59</v>
      </c>
      <c r="C234" s="92">
        <v>255</v>
      </c>
      <c r="D234" s="92">
        <v>6</v>
      </c>
      <c r="E234" s="92">
        <v>0</v>
      </c>
      <c r="F234" s="92">
        <v>0</v>
      </c>
      <c r="G234" s="92">
        <v>25</v>
      </c>
      <c r="H234" s="92">
        <v>7.4</v>
      </c>
      <c r="I234" s="92">
        <v>6.6989700043360187</v>
      </c>
      <c r="J234" s="92">
        <v>1470</v>
      </c>
      <c r="K234" s="92">
        <v>33.83</v>
      </c>
      <c r="L234" s="92">
        <v>103</v>
      </c>
      <c r="M234" s="92">
        <v>92</v>
      </c>
      <c r="N234" s="92">
        <v>109</v>
      </c>
      <c r="O234" s="92">
        <v>68</v>
      </c>
      <c r="P234" s="92">
        <v>83</v>
      </c>
      <c r="Q234" s="92">
        <v>76</v>
      </c>
      <c r="R234" s="92">
        <v>96</v>
      </c>
      <c r="S234" s="92">
        <v>78</v>
      </c>
      <c r="T234" s="92">
        <v>113</v>
      </c>
      <c r="U234" s="92">
        <v>98</v>
      </c>
      <c r="V234" s="92">
        <v>151</v>
      </c>
      <c r="W234" s="92">
        <v>102</v>
      </c>
      <c r="X234" s="92">
        <v>72</v>
      </c>
      <c r="Y234" s="92">
        <v>67</v>
      </c>
      <c r="Z234" s="92">
        <v>109</v>
      </c>
      <c r="AA234" s="92">
        <v>52</v>
      </c>
      <c r="AB234" s="92">
        <v>20</v>
      </c>
      <c r="AC234" s="92">
        <v>26</v>
      </c>
      <c r="AD234" s="92">
        <v>34</v>
      </c>
      <c r="AE234" s="92">
        <v>23</v>
      </c>
      <c r="AF234" s="92">
        <v>21</v>
      </c>
      <c r="AG234" s="92">
        <v>23</v>
      </c>
      <c r="AH234" s="92">
        <v>26</v>
      </c>
      <c r="AI234" s="92">
        <v>22</v>
      </c>
      <c r="AJ234" s="92">
        <v>22</v>
      </c>
      <c r="AK234" s="92">
        <v>30</v>
      </c>
      <c r="AL234" s="92">
        <v>29</v>
      </c>
      <c r="AM234" s="92">
        <v>28</v>
      </c>
      <c r="AN234" s="92">
        <v>14</v>
      </c>
      <c r="AO234" s="92">
        <v>19</v>
      </c>
      <c r="AP234" s="92">
        <v>23</v>
      </c>
      <c r="AQ234" s="92">
        <v>12</v>
      </c>
      <c r="AR234" s="92">
        <v>21</v>
      </c>
      <c r="AS234" s="92">
        <v>23</v>
      </c>
      <c r="AT234" s="92">
        <v>26</v>
      </c>
      <c r="AU234" s="92">
        <v>13</v>
      </c>
      <c r="AV234" s="92">
        <v>18</v>
      </c>
      <c r="AW234" s="92">
        <v>10</v>
      </c>
      <c r="AX234" s="92">
        <v>22</v>
      </c>
      <c r="AY234" s="92">
        <v>26</v>
      </c>
      <c r="AZ234" s="92">
        <v>18</v>
      </c>
      <c r="BA234" s="92">
        <v>21</v>
      </c>
      <c r="BB234" s="92">
        <v>33</v>
      </c>
      <c r="BC234" s="92">
        <v>24</v>
      </c>
      <c r="BD234" s="92">
        <v>20</v>
      </c>
      <c r="BE234" s="92">
        <v>12</v>
      </c>
      <c r="BF234" s="92">
        <v>30</v>
      </c>
      <c r="BG234" s="92">
        <v>16</v>
      </c>
      <c r="BH234" s="92">
        <v>35</v>
      </c>
      <c r="BI234" s="92">
        <v>21</v>
      </c>
      <c r="BJ234" s="92">
        <v>29</v>
      </c>
      <c r="BK234" s="92">
        <v>28</v>
      </c>
      <c r="BL234" s="92">
        <v>25</v>
      </c>
      <c r="BM234" s="92">
        <v>24</v>
      </c>
      <c r="BN234" s="92">
        <v>27</v>
      </c>
      <c r="BO234" s="92">
        <v>22</v>
      </c>
      <c r="BP234" s="92">
        <v>43</v>
      </c>
      <c r="BQ234" s="92">
        <v>26</v>
      </c>
      <c r="BR234" s="92">
        <v>47</v>
      </c>
      <c r="BS234" s="92">
        <v>35</v>
      </c>
      <c r="BT234" s="92">
        <v>22</v>
      </c>
      <c r="BU234" s="92">
        <v>25</v>
      </c>
      <c r="BV234" s="92">
        <v>37</v>
      </c>
      <c r="BW234" s="92">
        <v>18</v>
      </c>
      <c r="BX234" s="92">
        <v>27</v>
      </c>
      <c r="BY234" s="92">
        <v>22</v>
      </c>
      <c r="BZ234" s="92">
        <v>20</v>
      </c>
      <c r="CA234" s="92">
        <v>3</v>
      </c>
      <c r="CB234" s="92">
        <v>19</v>
      </c>
      <c r="CC234" s="92">
        <v>23</v>
      </c>
      <c r="CD234" s="92">
        <v>21</v>
      </c>
      <c r="CE234" s="92">
        <v>8</v>
      </c>
      <c r="CF234" s="92">
        <v>30</v>
      </c>
      <c r="CG234" s="92">
        <v>21</v>
      </c>
      <c r="CH234" s="92">
        <v>42</v>
      </c>
      <c r="CI234" s="92">
        <v>15</v>
      </c>
      <c r="CJ234" s="92">
        <v>16</v>
      </c>
      <c r="CK234" s="92">
        <v>11</v>
      </c>
      <c r="CL234" s="92">
        <v>19</v>
      </c>
      <c r="CM234" s="92">
        <v>26</v>
      </c>
      <c r="CN234" s="92">
        <v>5.12</v>
      </c>
    </row>
    <row r="235" spans="1:92" x14ac:dyDescent="0.2">
      <c r="A235" s="92" t="s">
        <v>18</v>
      </c>
      <c r="B235" s="92" t="s">
        <v>59</v>
      </c>
      <c r="C235" s="92">
        <v>255</v>
      </c>
      <c r="D235" s="92">
        <v>9</v>
      </c>
      <c r="E235" s="92">
        <v>0</v>
      </c>
      <c r="F235" s="92">
        <v>0</v>
      </c>
      <c r="G235" s="92">
        <v>25</v>
      </c>
      <c r="H235" s="92">
        <v>7.4</v>
      </c>
      <c r="I235" s="92">
        <v>6.6989700043360187</v>
      </c>
      <c r="J235" s="92">
        <v>1470</v>
      </c>
      <c r="K235" s="92">
        <v>33.83</v>
      </c>
      <c r="L235" s="92">
        <v>103</v>
      </c>
      <c r="M235" s="92">
        <v>92</v>
      </c>
      <c r="N235" s="92">
        <v>109</v>
      </c>
      <c r="O235" s="92">
        <v>68</v>
      </c>
      <c r="P235" s="92">
        <v>83</v>
      </c>
      <c r="Q235" s="92">
        <v>76</v>
      </c>
      <c r="R235" s="92">
        <v>96</v>
      </c>
      <c r="S235" s="92">
        <v>78</v>
      </c>
      <c r="T235" s="92">
        <v>113</v>
      </c>
      <c r="U235" s="92">
        <v>98</v>
      </c>
      <c r="V235" s="92">
        <v>151</v>
      </c>
      <c r="W235" s="92">
        <v>102</v>
      </c>
      <c r="X235" s="92">
        <v>72</v>
      </c>
      <c r="Y235" s="92">
        <v>67</v>
      </c>
      <c r="Z235" s="92">
        <v>109</v>
      </c>
      <c r="AA235" s="92">
        <v>52</v>
      </c>
      <c r="AB235" s="92">
        <v>20</v>
      </c>
      <c r="AC235" s="92">
        <v>26</v>
      </c>
      <c r="AD235" s="92">
        <v>34</v>
      </c>
      <c r="AE235" s="92">
        <v>23</v>
      </c>
      <c r="AF235" s="92">
        <v>21</v>
      </c>
      <c r="AG235" s="92">
        <v>23</v>
      </c>
      <c r="AH235" s="92">
        <v>26</v>
      </c>
      <c r="AI235" s="92">
        <v>22</v>
      </c>
      <c r="AJ235" s="92">
        <v>22</v>
      </c>
      <c r="AK235" s="92">
        <v>30</v>
      </c>
      <c r="AL235" s="92">
        <v>29</v>
      </c>
      <c r="AM235" s="92">
        <v>28</v>
      </c>
      <c r="AN235" s="92">
        <v>14</v>
      </c>
      <c r="AO235" s="92">
        <v>19</v>
      </c>
      <c r="AP235" s="92">
        <v>23</v>
      </c>
      <c r="AQ235" s="92">
        <v>12</v>
      </c>
      <c r="AR235" s="92">
        <v>21</v>
      </c>
      <c r="AS235" s="92">
        <v>23</v>
      </c>
      <c r="AT235" s="92">
        <v>26</v>
      </c>
      <c r="AU235" s="92">
        <v>13</v>
      </c>
      <c r="AV235" s="92">
        <v>18</v>
      </c>
      <c r="AW235" s="92">
        <v>10</v>
      </c>
      <c r="AX235" s="92">
        <v>22</v>
      </c>
      <c r="AY235" s="92">
        <v>26</v>
      </c>
      <c r="AZ235" s="92">
        <v>18</v>
      </c>
      <c r="BA235" s="92">
        <v>21</v>
      </c>
      <c r="BB235" s="92">
        <v>33</v>
      </c>
      <c r="BC235" s="92">
        <v>24</v>
      </c>
      <c r="BD235" s="92">
        <v>20</v>
      </c>
      <c r="BE235" s="92">
        <v>12</v>
      </c>
      <c r="BF235" s="92">
        <v>30</v>
      </c>
      <c r="BG235" s="92">
        <v>16</v>
      </c>
      <c r="BH235" s="92">
        <v>35</v>
      </c>
      <c r="BI235" s="92">
        <v>21</v>
      </c>
      <c r="BJ235" s="92">
        <v>29</v>
      </c>
      <c r="BK235" s="92">
        <v>28</v>
      </c>
      <c r="BL235" s="92">
        <v>25</v>
      </c>
      <c r="BM235" s="92">
        <v>24</v>
      </c>
      <c r="BN235" s="92">
        <v>27</v>
      </c>
      <c r="BO235" s="92">
        <v>22</v>
      </c>
      <c r="BP235" s="92">
        <v>43</v>
      </c>
      <c r="BQ235" s="92">
        <v>26</v>
      </c>
      <c r="BR235" s="92">
        <v>47</v>
      </c>
      <c r="BS235" s="92">
        <v>35</v>
      </c>
      <c r="BT235" s="92">
        <v>22</v>
      </c>
      <c r="BU235" s="92">
        <v>25</v>
      </c>
      <c r="BV235" s="92">
        <v>37</v>
      </c>
      <c r="BW235" s="92">
        <v>18</v>
      </c>
      <c r="BX235" s="92">
        <v>27</v>
      </c>
      <c r="BY235" s="92">
        <v>22</v>
      </c>
      <c r="BZ235" s="92">
        <v>20</v>
      </c>
      <c r="CA235" s="92">
        <v>3</v>
      </c>
      <c r="CB235" s="92">
        <v>19</v>
      </c>
      <c r="CC235" s="92">
        <v>23</v>
      </c>
      <c r="CD235" s="92">
        <v>21</v>
      </c>
      <c r="CE235" s="92">
        <v>8</v>
      </c>
      <c r="CF235" s="92">
        <v>30</v>
      </c>
      <c r="CG235" s="92">
        <v>21</v>
      </c>
      <c r="CH235" s="92">
        <v>42</v>
      </c>
      <c r="CI235" s="92">
        <v>15</v>
      </c>
      <c r="CJ235" s="92">
        <v>16</v>
      </c>
      <c r="CK235" s="92">
        <v>11</v>
      </c>
      <c r="CL235" s="92">
        <v>19</v>
      </c>
      <c r="CM235" s="92">
        <v>26</v>
      </c>
      <c r="CN235" s="92">
        <v>5.82</v>
      </c>
    </row>
    <row r="236" spans="1:92" x14ac:dyDescent="0.2">
      <c r="A236" s="92" t="s">
        <v>18</v>
      </c>
      <c r="B236" s="92" t="s">
        <v>59</v>
      </c>
      <c r="C236" s="92">
        <v>265</v>
      </c>
      <c r="D236" s="92">
        <v>3</v>
      </c>
      <c r="E236" s="92">
        <v>0</v>
      </c>
      <c r="F236" s="92">
        <v>0</v>
      </c>
      <c r="G236" s="92">
        <v>25</v>
      </c>
      <c r="H236" s="92">
        <v>7.4</v>
      </c>
      <c r="I236" s="92">
        <v>6.6989700043360187</v>
      </c>
      <c r="J236" s="92">
        <v>1470</v>
      </c>
      <c r="K236" s="92">
        <v>33.83</v>
      </c>
      <c r="L236" s="92">
        <v>103</v>
      </c>
      <c r="M236" s="92">
        <v>92</v>
      </c>
      <c r="N236" s="92">
        <v>109</v>
      </c>
      <c r="O236" s="92">
        <v>68</v>
      </c>
      <c r="P236" s="92">
        <v>83</v>
      </c>
      <c r="Q236" s="92">
        <v>76</v>
      </c>
      <c r="R236" s="92">
        <v>96</v>
      </c>
      <c r="S236" s="92">
        <v>78</v>
      </c>
      <c r="T236" s="92">
        <v>113</v>
      </c>
      <c r="U236" s="92">
        <v>98</v>
      </c>
      <c r="V236" s="92">
        <v>151</v>
      </c>
      <c r="W236" s="92">
        <v>102</v>
      </c>
      <c r="X236" s="92">
        <v>72</v>
      </c>
      <c r="Y236" s="92">
        <v>67</v>
      </c>
      <c r="Z236" s="92">
        <v>109</v>
      </c>
      <c r="AA236" s="92">
        <v>52</v>
      </c>
      <c r="AB236" s="92">
        <v>20</v>
      </c>
      <c r="AC236" s="92">
        <v>26</v>
      </c>
      <c r="AD236" s="92">
        <v>34</v>
      </c>
      <c r="AE236" s="92">
        <v>23</v>
      </c>
      <c r="AF236" s="92">
        <v>21</v>
      </c>
      <c r="AG236" s="92">
        <v>23</v>
      </c>
      <c r="AH236" s="92">
        <v>26</v>
      </c>
      <c r="AI236" s="92">
        <v>22</v>
      </c>
      <c r="AJ236" s="92">
        <v>22</v>
      </c>
      <c r="AK236" s="92">
        <v>30</v>
      </c>
      <c r="AL236" s="92">
        <v>29</v>
      </c>
      <c r="AM236" s="92">
        <v>28</v>
      </c>
      <c r="AN236" s="92">
        <v>14</v>
      </c>
      <c r="AO236" s="92">
        <v>19</v>
      </c>
      <c r="AP236" s="92">
        <v>23</v>
      </c>
      <c r="AQ236" s="92">
        <v>12</v>
      </c>
      <c r="AR236" s="92">
        <v>21</v>
      </c>
      <c r="AS236" s="92">
        <v>23</v>
      </c>
      <c r="AT236" s="92">
        <v>26</v>
      </c>
      <c r="AU236" s="92">
        <v>13</v>
      </c>
      <c r="AV236" s="92">
        <v>18</v>
      </c>
      <c r="AW236" s="92">
        <v>10</v>
      </c>
      <c r="AX236" s="92">
        <v>22</v>
      </c>
      <c r="AY236" s="92">
        <v>26</v>
      </c>
      <c r="AZ236" s="92">
        <v>18</v>
      </c>
      <c r="BA236" s="92">
        <v>21</v>
      </c>
      <c r="BB236" s="92">
        <v>33</v>
      </c>
      <c r="BC236" s="92">
        <v>24</v>
      </c>
      <c r="BD236" s="92">
        <v>20</v>
      </c>
      <c r="BE236" s="92">
        <v>12</v>
      </c>
      <c r="BF236" s="92">
        <v>30</v>
      </c>
      <c r="BG236" s="92">
        <v>16</v>
      </c>
      <c r="BH236" s="92">
        <v>35</v>
      </c>
      <c r="BI236" s="92">
        <v>21</v>
      </c>
      <c r="BJ236" s="92">
        <v>29</v>
      </c>
      <c r="BK236" s="92">
        <v>28</v>
      </c>
      <c r="BL236" s="92">
        <v>25</v>
      </c>
      <c r="BM236" s="92">
        <v>24</v>
      </c>
      <c r="BN236" s="92">
        <v>27</v>
      </c>
      <c r="BO236" s="92">
        <v>22</v>
      </c>
      <c r="BP236" s="92">
        <v>43</v>
      </c>
      <c r="BQ236" s="92">
        <v>26</v>
      </c>
      <c r="BR236" s="92">
        <v>47</v>
      </c>
      <c r="BS236" s="92">
        <v>35</v>
      </c>
      <c r="BT236" s="92">
        <v>22</v>
      </c>
      <c r="BU236" s="92">
        <v>25</v>
      </c>
      <c r="BV236" s="92">
        <v>37</v>
      </c>
      <c r="BW236" s="92">
        <v>18</v>
      </c>
      <c r="BX236" s="92">
        <v>27</v>
      </c>
      <c r="BY236" s="92">
        <v>22</v>
      </c>
      <c r="BZ236" s="92">
        <v>20</v>
      </c>
      <c r="CA236" s="92">
        <v>3</v>
      </c>
      <c r="CB236" s="92">
        <v>19</v>
      </c>
      <c r="CC236" s="92">
        <v>23</v>
      </c>
      <c r="CD236" s="92">
        <v>21</v>
      </c>
      <c r="CE236" s="92">
        <v>8</v>
      </c>
      <c r="CF236" s="92">
        <v>30</v>
      </c>
      <c r="CG236" s="92">
        <v>21</v>
      </c>
      <c r="CH236" s="92">
        <v>42</v>
      </c>
      <c r="CI236" s="92">
        <v>15</v>
      </c>
      <c r="CJ236" s="92">
        <v>16</v>
      </c>
      <c r="CK236" s="92">
        <v>11</v>
      </c>
      <c r="CL236" s="92">
        <v>19</v>
      </c>
      <c r="CM236" s="92">
        <v>26</v>
      </c>
      <c r="CN236" s="92">
        <v>2.33</v>
      </c>
    </row>
    <row r="237" spans="1:92" x14ac:dyDescent="0.2">
      <c r="A237" s="92" t="s">
        <v>18</v>
      </c>
      <c r="B237" s="92" t="s">
        <v>59</v>
      </c>
      <c r="C237" s="92">
        <v>265</v>
      </c>
      <c r="D237" s="92">
        <v>6</v>
      </c>
      <c r="E237" s="92">
        <v>0</v>
      </c>
      <c r="F237" s="92">
        <v>0</v>
      </c>
      <c r="G237" s="92">
        <v>25</v>
      </c>
      <c r="H237" s="92">
        <v>7.4</v>
      </c>
      <c r="I237" s="92">
        <v>6.6989700043360187</v>
      </c>
      <c r="J237" s="92">
        <v>1470</v>
      </c>
      <c r="K237" s="92">
        <v>33.83</v>
      </c>
      <c r="L237" s="92">
        <v>103</v>
      </c>
      <c r="M237" s="92">
        <v>92</v>
      </c>
      <c r="N237" s="92">
        <v>109</v>
      </c>
      <c r="O237" s="92">
        <v>68</v>
      </c>
      <c r="P237" s="92">
        <v>83</v>
      </c>
      <c r="Q237" s="92">
        <v>76</v>
      </c>
      <c r="R237" s="92">
        <v>96</v>
      </c>
      <c r="S237" s="92">
        <v>78</v>
      </c>
      <c r="T237" s="92">
        <v>113</v>
      </c>
      <c r="U237" s="92">
        <v>98</v>
      </c>
      <c r="V237" s="92">
        <v>151</v>
      </c>
      <c r="W237" s="92">
        <v>102</v>
      </c>
      <c r="X237" s="92">
        <v>72</v>
      </c>
      <c r="Y237" s="92">
        <v>67</v>
      </c>
      <c r="Z237" s="92">
        <v>109</v>
      </c>
      <c r="AA237" s="92">
        <v>52</v>
      </c>
      <c r="AB237" s="92">
        <v>20</v>
      </c>
      <c r="AC237" s="92">
        <v>26</v>
      </c>
      <c r="AD237" s="92">
        <v>34</v>
      </c>
      <c r="AE237" s="92">
        <v>23</v>
      </c>
      <c r="AF237" s="92">
        <v>21</v>
      </c>
      <c r="AG237" s="92">
        <v>23</v>
      </c>
      <c r="AH237" s="92">
        <v>26</v>
      </c>
      <c r="AI237" s="92">
        <v>22</v>
      </c>
      <c r="AJ237" s="92">
        <v>22</v>
      </c>
      <c r="AK237" s="92">
        <v>30</v>
      </c>
      <c r="AL237" s="92">
        <v>29</v>
      </c>
      <c r="AM237" s="92">
        <v>28</v>
      </c>
      <c r="AN237" s="92">
        <v>14</v>
      </c>
      <c r="AO237" s="92">
        <v>19</v>
      </c>
      <c r="AP237" s="92">
        <v>23</v>
      </c>
      <c r="AQ237" s="92">
        <v>12</v>
      </c>
      <c r="AR237" s="92">
        <v>21</v>
      </c>
      <c r="AS237" s="92">
        <v>23</v>
      </c>
      <c r="AT237" s="92">
        <v>26</v>
      </c>
      <c r="AU237" s="92">
        <v>13</v>
      </c>
      <c r="AV237" s="92">
        <v>18</v>
      </c>
      <c r="AW237" s="92">
        <v>10</v>
      </c>
      <c r="AX237" s="92">
        <v>22</v>
      </c>
      <c r="AY237" s="92">
        <v>26</v>
      </c>
      <c r="AZ237" s="92">
        <v>18</v>
      </c>
      <c r="BA237" s="92">
        <v>21</v>
      </c>
      <c r="BB237" s="92">
        <v>33</v>
      </c>
      <c r="BC237" s="92">
        <v>24</v>
      </c>
      <c r="BD237" s="92">
        <v>20</v>
      </c>
      <c r="BE237" s="92">
        <v>12</v>
      </c>
      <c r="BF237" s="92">
        <v>30</v>
      </c>
      <c r="BG237" s="92">
        <v>16</v>
      </c>
      <c r="BH237" s="92">
        <v>35</v>
      </c>
      <c r="BI237" s="92">
        <v>21</v>
      </c>
      <c r="BJ237" s="92">
        <v>29</v>
      </c>
      <c r="BK237" s="92">
        <v>28</v>
      </c>
      <c r="BL237" s="92">
        <v>25</v>
      </c>
      <c r="BM237" s="92">
        <v>24</v>
      </c>
      <c r="BN237" s="92">
        <v>27</v>
      </c>
      <c r="BO237" s="92">
        <v>22</v>
      </c>
      <c r="BP237" s="92">
        <v>43</v>
      </c>
      <c r="BQ237" s="92">
        <v>26</v>
      </c>
      <c r="BR237" s="92">
        <v>47</v>
      </c>
      <c r="BS237" s="92">
        <v>35</v>
      </c>
      <c r="BT237" s="92">
        <v>22</v>
      </c>
      <c r="BU237" s="92">
        <v>25</v>
      </c>
      <c r="BV237" s="92">
        <v>37</v>
      </c>
      <c r="BW237" s="92">
        <v>18</v>
      </c>
      <c r="BX237" s="92">
        <v>27</v>
      </c>
      <c r="BY237" s="92">
        <v>22</v>
      </c>
      <c r="BZ237" s="92">
        <v>20</v>
      </c>
      <c r="CA237" s="92">
        <v>3</v>
      </c>
      <c r="CB237" s="92">
        <v>19</v>
      </c>
      <c r="CC237" s="92">
        <v>23</v>
      </c>
      <c r="CD237" s="92">
        <v>21</v>
      </c>
      <c r="CE237" s="92">
        <v>8</v>
      </c>
      <c r="CF237" s="92">
        <v>30</v>
      </c>
      <c r="CG237" s="92">
        <v>21</v>
      </c>
      <c r="CH237" s="92">
        <v>42</v>
      </c>
      <c r="CI237" s="92">
        <v>15</v>
      </c>
      <c r="CJ237" s="92">
        <v>16</v>
      </c>
      <c r="CK237" s="92">
        <v>11</v>
      </c>
      <c r="CL237" s="92">
        <v>19</v>
      </c>
      <c r="CM237" s="92">
        <v>26</v>
      </c>
      <c r="CN237" s="92">
        <v>4.3</v>
      </c>
    </row>
    <row r="238" spans="1:92" x14ac:dyDescent="0.2">
      <c r="A238" s="92" t="s">
        <v>18</v>
      </c>
      <c r="B238" s="92" t="s">
        <v>59</v>
      </c>
      <c r="C238" s="92">
        <v>265</v>
      </c>
      <c r="D238" s="92">
        <v>9</v>
      </c>
      <c r="E238" s="92">
        <v>0</v>
      </c>
      <c r="F238" s="92">
        <v>0</v>
      </c>
      <c r="G238" s="92">
        <v>25</v>
      </c>
      <c r="H238" s="92">
        <v>7.4</v>
      </c>
      <c r="I238" s="92">
        <v>6.6989700043360187</v>
      </c>
      <c r="J238" s="92">
        <v>1470</v>
      </c>
      <c r="K238" s="92">
        <v>33.83</v>
      </c>
      <c r="L238" s="92">
        <v>103</v>
      </c>
      <c r="M238" s="92">
        <v>92</v>
      </c>
      <c r="N238" s="92">
        <v>109</v>
      </c>
      <c r="O238" s="92">
        <v>68</v>
      </c>
      <c r="P238" s="92">
        <v>83</v>
      </c>
      <c r="Q238" s="92">
        <v>76</v>
      </c>
      <c r="R238" s="92">
        <v>96</v>
      </c>
      <c r="S238" s="92">
        <v>78</v>
      </c>
      <c r="T238" s="92">
        <v>113</v>
      </c>
      <c r="U238" s="92">
        <v>98</v>
      </c>
      <c r="V238" s="92">
        <v>151</v>
      </c>
      <c r="W238" s="92">
        <v>102</v>
      </c>
      <c r="X238" s="92">
        <v>72</v>
      </c>
      <c r="Y238" s="92">
        <v>67</v>
      </c>
      <c r="Z238" s="92">
        <v>109</v>
      </c>
      <c r="AA238" s="92">
        <v>52</v>
      </c>
      <c r="AB238" s="92">
        <v>20</v>
      </c>
      <c r="AC238" s="92">
        <v>26</v>
      </c>
      <c r="AD238" s="92">
        <v>34</v>
      </c>
      <c r="AE238" s="92">
        <v>23</v>
      </c>
      <c r="AF238" s="92">
        <v>21</v>
      </c>
      <c r="AG238" s="92">
        <v>23</v>
      </c>
      <c r="AH238" s="92">
        <v>26</v>
      </c>
      <c r="AI238" s="92">
        <v>22</v>
      </c>
      <c r="AJ238" s="92">
        <v>22</v>
      </c>
      <c r="AK238" s="92">
        <v>30</v>
      </c>
      <c r="AL238" s="92">
        <v>29</v>
      </c>
      <c r="AM238" s="92">
        <v>28</v>
      </c>
      <c r="AN238" s="92">
        <v>14</v>
      </c>
      <c r="AO238" s="92">
        <v>19</v>
      </c>
      <c r="AP238" s="92">
        <v>23</v>
      </c>
      <c r="AQ238" s="92">
        <v>12</v>
      </c>
      <c r="AR238" s="92">
        <v>21</v>
      </c>
      <c r="AS238" s="92">
        <v>23</v>
      </c>
      <c r="AT238" s="92">
        <v>26</v>
      </c>
      <c r="AU238" s="92">
        <v>13</v>
      </c>
      <c r="AV238" s="92">
        <v>18</v>
      </c>
      <c r="AW238" s="92">
        <v>10</v>
      </c>
      <c r="AX238" s="92">
        <v>22</v>
      </c>
      <c r="AY238" s="92">
        <v>26</v>
      </c>
      <c r="AZ238" s="92">
        <v>18</v>
      </c>
      <c r="BA238" s="92">
        <v>21</v>
      </c>
      <c r="BB238" s="92">
        <v>33</v>
      </c>
      <c r="BC238" s="92">
        <v>24</v>
      </c>
      <c r="BD238" s="92">
        <v>20</v>
      </c>
      <c r="BE238" s="92">
        <v>12</v>
      </c>
      <c r="BF238" s="92">
        <v>30</v>
      </c>
      <c r="BG238" s="92">
        <v>16</v>
      </c>
      <c r="BH238" s="92">
        <v>35</v>
      </c>
      <c r="BI238" s="92">
        <v>21</v>
      </c>
      <c r="BJ238" s="92">
        <v>29</v>
      </c>
      <c r="BK238" s="92">
        <v>28</v>
      </c>
      <c r="BL238" s="92">
        <v>25</v>
      </c>
      <c r="BM238" s="92">
        <v>24</v>
      </c>
      <c r="BN238" s="92">
        <v>27</v>
      </c>
      <c r="BO238" s="92">
        <v>22</v>
      </c>
      <c r="BP238" s="92">
        <v>43</v>
      </c>
      <c r="BQ238" s="92">
        <v>26</v>
      </c>
      <c r="BR238" s="92">
        <v>47</v>
      </c>
      <c r="BS238" s="92">
        <v>35</v>
      </c>
      <c r="BT238" s="92">
        <v>22</v>
      </c>
      <c r="BU238" s="92">
        <v>25</v>
      </c>
      <c r="BV238" s="92">
        <v>37</v>
      </c>
      <c r="BW238" s="92">
        <v>18</v>
      </c>
      <c r="BX238" s="92">
        <v>27</v>
      </c>
      <c r="BY238" s="92">
        <v>22</v>
      </c>
      <c r="BZ238" s="92">
        <v>20</v>
      </c>
      <c r="CA238" s="92">
        <v>3</v>
      </c>
      <c r="CB238" s="92">
        <v>19</v>
      </c>
      <c r="CC238" s="92">
        <v>23</v>
      </c>
      <c r="CD238" s="92">
        <v>21</v>
      </c>
      <c r="CE238" s="92">
        <v>8</v>
      </c>
      <c r="CF238" s="92">
        <v>30</v>
      </c>
      <c r="CG238" s="92">
        <v>21</v>
      </c>
      <c r="CH238" s="92">
        <v>42</v>
      </c>
      <c r="CI238" s="92">
        <v>15</v>
      </c>
      <c r="CJ238" s="92">
        <v>16</v>
      </c>
      <c r="CK238" s="92">
        <v>11</v>
      </c>
      <c r="CL238" s="92">
        <v>19</v>
      </c>
      <c r="CM238" s="92">
        <v>26</v>
      </c>
      <c r="CN238" s="92">
        <v>5</v>
      </c>
    </row>
    <row r="239" spans="1:92" x14ac:dyDescent="0.2">
      <c r="A239" s="92" t="s">
        <v>18</v>
      </c>
      <c r="B239" s="92" t="s">
        <v>59</v>
      </c>
      <c r="C239" s="92">
        <v>285</v>
      </c>
      <c r="D239" s="92">
        <v>4</v>
      </c>
      <c r="E239" s="92">
        <v>0</v>
      </c>
      <c r="F239" s="92">
        <v>0</v>
      </c>
      <c r="G239" s="92">
        <v>25</v>
      </c>
      <c r="H239" s="92">
        <v>7.4</v>
      </c>
      <c r="I239" s="92">
        <v>6.6989700043360187</v>
      </c>
      <c r="J239" s="92">
        <v>1470</v>
      </c>
      <c r="K239" s="92">
        <v>33.83</v>
      </c>
      <c r="L239" s="92">
        <v>103</v>
      </c>
      <c r="M239" s="92">
        <v>92</v>
      </c>
      <c r="N239" s="92">
        <v>109</v>
      </c>
      <c r="O239" s="92">
        <v>68</v>
      </c>
      <c r="P239" s="92">
        <v>83</v>
      </c>
      <c r="Q239" s="92">
        <v>76</v>
      </c>
      <c r="R239" s="92">
        <v>96</v>
      </c>
      <c r="S239" s="92">
        <v>78</v>
      </c>
      <c r="T239" s="92">
        <v>113</v>
      </c>
      <c r="U239" s="92">
        <v>98</v>
      </c>
      <c r="V239" s="92">
        <v>151</v>
      </c>
      <c r="W239" s="92">
        <v>102</v>
      </c>
      <c r="X239" s="92">
        <v>72</v>
      </c>
      <c r="Y239" s="92">
        <v>67</v>
      </c>
      <c r="Z239" s="92">
        <v>109</v>
      </c>
      <c r="AA239" s="92">
        <v>52</v>
      </c>
      <c r="AB239" s="92">
        <v>20</v>
      </c>
      <c r="AC239" s="92">
        <v>26</v>
      </c>
      <c r="AD239" s="92">
        <v>34</v>
      </c>
      <c r="AE239" s="92">
        <v>23</v>
      </c>
      <c r="AF239" s="92">
        <v>21</v>
      </c>
      <c r="AG239" s="92">
        <v>23</v>
      </c>
      <c r="AH239" s="92">
        <v>26</v>
      </c>
      <c r="AI239" s="92">
        <v>22</v>
      </c>
      <c r="AJ239" s="92">
        <v>22</v>
      </c>
      <c r="AK239" s="92">
        <v>30</v>
      </c>
      <c r="AL239" s="92">
        <v>29</v>
      </c>
      <c r="AM239" s="92">
        <v>28</v>
      </c>
      <c r="AN239" s="92">
        <v>14</v>
      </c>
      <c r="AO239" s="92">
        <v>19</v>
      </c>
      <c r="AP239" s="92">
        <v>23</v>
      </c>
      <c r="AQ239" s="92">
        <v>12</v>
      </c>
      <c r="AR239" s="92">
        <v>21</v>
      </c>
      <c r="AS239" s="92">
        <v>23</v>
      </c>
      <c r="AT239" s="92">
        <v>26</v>
      </c>
      <c r="AU239" s="92">
        <v>13</v>
      </c>
      <c r="AV239" s="92">
        <v>18</v>
      </c>
      <c r="AW239" s="92">
        <v>10</v>
      </c>
      <c r="AX239" s="92">
        <v>22</v>
      </c>
      <c r="AY239" s="92">
        <v>26</v>
      </c>
      <c r="AZ239" s="92">
        <v>18</v>
      </c>
      <c r="BA239" s="92">
        <v>21</v>
      </c>
      <c r="BB239" s="92">
        <v>33</v>
      </c>
      <c r="BC239" s="92">
        <v>24</v>
      </c>
      <c r="BD239" s="92">
        <v>20</v>
      </c>
      <c r="BE239" s="92">
        <v>12</v>
      </c>
      <c r="BF239" s="92">
        <v>30</v>
      </c>
      <c r="BG239" s="92">
        <v>16</v>
      </c>
      <c r="BH239" s="92">
        <v>35</v>
      </c>
      <c r="BI239" s="92">
        <v>21</v>
      </c>
      <c r="BJ239" s="92">
        <v>29</v>
      </c>
      <c r="BK239" s="92">
        <v>28</v>
      </c>
      <c r="BL239" s="92">
        <v>25</v>
      </c>
      <c r="BM239" s="92">
        <v>24</v>
      </c>
      <c r="BN239" s="92">
        <v>27</v>
      </c>
      <c r="BO239" s="92">
        <v>22</v>
      </c>
      <c r="BP239" s="92">
        <v>43</v>
      </c>
      <c r="BQ239" s="92">
        <v>26</v>
      </c>
      <c r="BR239" s="92">
        <v>47</v>
      </c>
      <c r="BS239" s="92">
        <v>35</v>
      </c>
      <c r="BT239" s="92">
        <v>22</v>
      </c>
      <c r="BU239" s="92">
        <v>25</v>
      </c>
      <c r="BV239" s="92">
        <v>37</v>
      </c>
      <c r="BW239" s="92">
        <v>18</v>
      </c>
      <c r="BX239" s="92">
        <v>27</v>
      </c>
      <c r="BY239" s="92">
        <v>22</v>
      </c>
      <c r="BZ239" s="92">
        <v>20</v>
      </c>
      <c r="CA239" s="92">
        <v>3</v>
      </c>
      <c r="CB239" s="92">
        <v>19</v>
      </c>
      <c r="CC239" s="92">
        <v>23</v>
      </c>
      <c r="CD239" s="92">
        <v>21</v>
      </c>
      <c r="CE239" s="92">
        <v>8</v>
      </c>
      <c r="CF239" s="92">
        <v>30</v>
      </c>
      <c r="CG239" s="92">
        <v>21</v>
      </c>
      <c r="CH239" s="92">
        <v>42</v>
      </c>
      <c r="CI239" s="92">
        <v>15</v>
      </c>
      <c r="CJ239" s="92">
        <v>16</v>
      </c>
      <c r="CK239" s="92">
        <v>11</v>
      </c>
      <c r="CL239" s="92">
        <v>19</v>
      </c>
      <c r="CM239" s="92">
        <v>26</v>
      </c>
      <c r="CN239" s="92">
        <v>1.66</v>
      </c>
    </row>
    <row r="240" spans="1:92" x14ac:dyDescent="0.2">
      <c r="A240" s="92" t="s">
        <v>18</v>
      </c>
      <c r="B240" s="92" t="s">
        <v>59</v>
      </c>
      <c r="C240" s="92">
        <v>285</v>
      </c>
      <c r="D240" s="92">
        <v>6</v>
      </c>
      <c r="E240" s="92">
        <v>0</v>
      </c>
      <c r="F240" s="92">
        <v>0</v>
      </c>
      <c r="G240" s="92">
        <v>25</v>
      </c>
      <c r="H240" s="92">
        <v>7.4</v>
      </c>
      <c r="I240" s="92">
        <v>6.6989700043360187</v>
      </c>
      <c r="J240" s="92">
        <v>1470</v>
      </c>
      <c r="K240" s="92">
        <v>33.83</v>
      </c>
      <c r="L240" s="92">
        <v>103</v>
      </c>
      <c r="M240" s="92">
        <v>92</v>
      </c>
      <c r="N240" s="92">
        <v>109</v>
      </c>
      <c r="O240" s="92">
        <v>68</v>
      </c>
      <c r="P240" s="92">
        <v>83</v>
      </c>
      <c r="Q240" s="92">
        <v>76</v>
      </c>
      <c r="R240" s="92">
        <v>96</v>
      </c>
      <c r="S240" s="92">
        <v>78</v>
      </c>
      <c r="T240" s="92">
        <v>113</v>
      </c>
      <c r="U240" s="92">
        <v>98</v>
      </c>
      <c r="V240" s="92">
        <v>151</v>
      </c>
      <c r="W240" s="92">
        <v>102</v>
      </c>
      <c r="X240" s="92">
        <v>72</v>
      </c>
      <c r="Y240" s="92">
        <v>67</v>
      </c>
      <c r="Z240" s="92">
        <v>109</v>
      </c>
      <c r="AA240" s="92">
        <v>52</v>
      </c>
      <c r="AB240" s="92">
        <v>20</v>
      </c>
      <c r="AC240" s="92">
        <v>26</v>
      </c>
      <c r="AD240" s="92">
        <v>34</v>
      </c>
      <c r="AE240" s="92">
        <v>23</v>
      </c>
      <c r="AF240" s="92">
        <v>21</v>
      </c>
      <c r="AG240" s="92">
        <v>23</v>
      </c>
      <c r="AH240" s="92">
        <v>26</v>
      </c>
      <c r="AI240" s="92">
        <v>22</v>
      </c>
      <c r="AJ240" s="92">
        <v>22</v>
      </c>
      <c r="AK240" s="92">
        <v>30</v>
      </c>
      <c r="AL240" s="92">
        <v>29</v>
      </c>
      <c r="AM240" s="92">
        <v>28</v>
      </c>
      <c r="AN240" s="92">
        <v>14</v>
      </c>
      <c r="AO240" s="92">
        <v>19</v>
      </c>
      <c r="AP240" s="92">
        <v>23</v>
      </c>
      <c r="AQ240" s="92">
        <v>12</v>
      </c>
      <c r="AR240" s="92">
        <v>21</v>
      </c>
      <c r="AS240" s="92">
        <v>23</v>
      </c>
      <c r="AT240" s="92">
        <v>26</v>
      </c>
      <c r="AU240" s="92">
        <v>13</v>
      </c>
      <c r="AV240" s="92">
        <v>18</v>
      </c>
      <c r="AW240" s="92">
        <v>10</v>
      </c>
      <c r="AX240" s="92">
        <v>22</v>
      </c>
      <c r="AY240" s="92">
        <v>26</v>
      </c>
      <c r="AZ240" s="92">
        <v>18</v>
      </c>
      <c r="BA240" s="92">
        <v>21</v>
      </c>
      <c r="BB240" s="92">
        <v>33</v>
      </c>
      <c r="BC240" s="92">
        <v>24</v>
      </c>
      <c r="BD240" s="92">
        <v>20</v>
      </c>
      <c r="BE240" s="92">
        <v>12</v>
      </c>
      <c r="BF240" s="92">
        <v>30</v>
      </c>
      <c r="BG240" s="92">
        <v>16</v>
      </c>
      <c r="BH240" s="92">
        <v>35</v>
      </c>
      <c r="BI240" s="92">
        <v>21</v>
      </c>
      <c r="BJ240" s="92">
        <v>29</v>
      </c>
      <c r="BK240" s="92">
        <v>28</v>
      </c>
      <c r="BL240" s="92">
        <v>25</v>
      </c>
      <c r="BM240" s="92">
        <v>24</v>
      </c>
      <c r="BN240" s="92">
        <v>27</v>
      </c>
      <c r="BO240" s="92">
        <v>22</v>
      </c>
      <c r="BP240" s="92">
        <v>43</v>
      </c>
      <c r="BQ240" s="92">
        <v>26</v>
      </c>
      <c r="BR240" s="92">
        <v>47</v>
      </c>
      <c r="BS240" s="92">
        <v>35</v>
      </c>
      <c r="BT240" s="92">
        <v>22</v>
      </c>
      <c r="BU240" s="92">
        <v>25</v>
      </c>
      <c r="BV240" s="92">
        <v>37</v>
      </c>
      <c r="BW240" s="92">
        <v>18</v>
      </c>
      <c r="BX240" s="92">
        <v>27</v>
      </c>
      <c r="BY240" s="92">
        <v>22</v>
      </c>
      <c r="BZ240" s="92">
        <v>20</v>
      </c>
      <c r="CA240" s="92">
        <v>3</v>
      </c>
      <c r="CB240" s="92">
        <v>19</v>
      </c>
      <c r="CC240" s="92">
        <v>23</v>
      </c>
      <c r="CD240" s="92">
        <v>21</v>
      </c>
      <c r="CE240" s="92">
        <v>8</v>
      </c>
      <c r="CF240" s="92">
        <v>30</v>
      </c>
      <c r="CG240" s="92">
        <v>21</v>
      </c>
      <c r="CH240" s="92">
        <v>42</v>
      </c>
      <c r="CI240" s="92">
        <v>15</v>
      </c>
      <c r="CJ240" s="92">
        <v>16</v>
      </c>
      <c r="CK240" s="92">
        <v>11</v>
      </c>
      <c r="CL240" s="92">
        <v>19</v>
      </c>
      <c r="CM240" s="92">
        <v>26</v>
      </c>
      <c r="CN240" s="92">
        <v>2.8</v>
      </c>
    </row>
    <row r="241" spans="1:92" x14ac:dyDescent="0.2">
      <c r="A241" s="92" t="s">
        <v>18</v>
      </c>
      <c r="B241" s="92" t="s">
        <v>59</v>
      </c>
      <c r="C241" s="92">
        <v>285</v>
      </c>
      <c r="D241" s="92">
        <v>8</v>
      </c>
      <c r="E241" s="92">
        <v>0</v>
      </c>
      <c r="F241" s="92">
        <v>0</v>
      </c>
      <c r="G241" s="92">
        <v>25</v>
      </c>
      <c r="H241" s="92">
        <v>7.4</v>
      </c>
      <c r="I241" s="92">
        <v>6.6989700043360187</v>
      </c>
      <c r="J241" s="92">
        <v>1470</v>
      </c>
      <c r="K241" s="92">
        <v>33.83</v>
      </c>
      <c r="L241" s="92">
        <v>103</v>
      </c>
      <c r="M241" s="92">
        <v>92</v>
      </c>
      <c r="N241" s="92">
        <v>109</v>
      </c>
      <c r="O241" s="92">
        <v>68</v>
      </c>
      <c r="P241" s="92">
        <v>83</v>
      </c>
      <c r="Q241" s="92">
        <v>76</v>
      </c>
      <c r="R241" s="92">
        <v>96</v>
      </c>
      <c r="S241" s="92">
        <v>78</v>
      </c>
      <c r="T241" s="92">
        <v>113</v>
      </c>
      <c r="U241" s="92">
        <v>98</v>
      </c>
      <c r="V241" s="92">
        <v>151</v>
      </c>
      <c r="W241" s="92">
        <v>102</v>
      </c>
      <c r="X241" s="92">
        <v>72</v>
      </c>
      <c r="Y241" s="92">
        <v>67</v>
      </c>
      <c r="Z241" s="92">
        <v>109</v>
      </c>
      <c r="AA241" s="92">
        <v>52</v>
      </c>
      <c r="AB241" s="92">
        <v>20</v>
      </c>
      <c r="AC241" s="92">
        <v>26</v>
      </c>
      <c r="AD241" s="92">
        <v>34</v>
      </c>
      <c r="AE241" s="92">
        <v>23</v>
      </c>
      <c r="AF241" s="92">
        <v>21</v>
      </c>
      <c r="AG241" s="92">
        <v>23</v>
      </c>
      <c r="AH241" s="92">
        <v>26</v>
      </c>
      <c r="AI241" s="92">
        <v>22</v>
      </c>
      <c r="AJ241" s="92">
        <v>22</v>
      </c>
      <c r="AK241" s="92">
        <v>30</v>
      </c>
      <c r="AL241" s="92">
        <v>29</v>
      </c>
      <c r="AM241" s="92">
        <v>28</v>
      </c>
      <c r="AN241" s="92">
        <v>14</v>
      </c>
      <c r="AO241" s="92">
        <v>19</v>
      </c>
      <c r="AP241" s="92">
        <v>23</v>
      </c>
      <c r="AQ241" s="92">
        <v>12</v>
      </c>
      <c r="AR241" s="92">
        <v>21</v>
      </c>
      <c r="AS241" s="92">
        <v>23</v>
      </c>
      <c r="AT241" s="92">
        <v>26</v>
      </c>
      <c r="AU241" s="92">
        <v>13</v>
      </c>
      <c r="AV241" s="92">
        <v>18</v>
      </c>
      <c r="AW241" s="92">
        <v>10</v>
      </c>
      <c r="AX241" s="92">
        <v>22</v>
      </c>
      <c r="AY241" s="92">
        <v>26</v>
      </c>
      <c r="AZ241" s="92">
        <v>18</v>
      </c>
      <c r="BA241" s="92">
        <v>21</v>
      </c>
      <c r="BB241" s="92">
        <v>33</v>
      </c>
      <c r="BC241" s="92">
        <v>24</v>
      </c>
      <c r="BD241" s="92">
        <v>20</v>
      </c>
      <c r="BE241" s="92">
        <v>12</v>
      </c>
      <c r="BF241" s="92">
        <v>30</v>
      </c>
      <c r="BG241" s="92">
        <v>16</v>
      </c>
      <c r="BH241" s="92">
        <v>35</v>
      </c>
      <c r="BI241" s="92">
        <v>21</v>
      </c>
      <c r="BJ241" s="92">
        <v>29</v>
      </c>
      <c r="BK241" s="92">
        <v>28</v>
      </c>
      <c r="BL241" s="92">
        <v>25</v>
      </c>
      <c r="BM241" s="92">
        <v>24</v>
      </c>
      <c r="BN241" s="92">
        <v>27</v>
      </c>
      <c r="BO241" s="92">
        <v>22</v>
      </c>
      <c r="BP241" s="92">
        <v>43</v>
      </c>
      <c r="BQ241" s="92">
        <v>26</v>
      </c>
      <c r="BR241" s="92">
        <v>47</v>
      </c>
      <c r="BS241" s="92">
        <v>35</v>
      </c>
      <c r="BT241" s="92">
        <v>22</v>
      </c>
      <c r="BU241" s="92">
        <v>25</v>
      </c>
      <c r="BV241" s="92">
        <v>37</v>
      </c>
      <c r="BW241" s="92">
        <v>18</v>
      </c>
      <c r="BX241" s="92">
        <v>27</v>
      </c>
      <c r="BY241" s="92">
        <v>22</v>
      </c>
      <c r="BZ241" s="92">
        <v>20</v>
      </c>
      <c r="CA241" s="92">
        <v>3</v>
      </c>
      <c r="CB241" s="92">
        <v>19</v>
      </c>
      <c r="CC241" s="92">
        <v>23</v>
      </c>
      <c r="CD241" s="92">
        <v>21</v>
      </c>
      <c r="CE241" s="92">
        <v>8</v>
      </c>
      <c r="CF241" s="92">
        <v>30</v>
      </c>
      <c r="CG241" s="92">
        <v>21</v>
      </c>
      <c r="CH241" s="92">
        <v>42</v>
      </c>
      <c r="CI241" s="92">
        <v>15</v>
      </c>
      <c r="CJ241" s="92">
        <v>16</v>
      </c>
      <c r="CK241" s="92">
        <v>11</v>
      </c>
      <c r="CL241" s="92">
        <v>19</v>
      </c>
      <c r="CM241" s="92">
        <v>26</v>
      </c>
      <c r="CN241" s="92">
        <v>3.85</v>
      </c>
    </row>
    <row r="242" spans="1:92" x14ac:dyDescent="0.2">
      <c r="A242" s="92" t="s">
        <v>28</v>
      </c>
      <c r="B242" s="92" t="s">
        <v>29</v>
      </c>
      <c r="C242" s="92">
        <v>265</v>
      </c>
      <c r="D242" s="92">
        <v>4.0813199999999998</v>
      </c>
      <c r="E242" s="92">
        <v>0</v>
      </c>
      <c r="F242" s="92">
        <v>0</v>
      </c>
      <c r="G242" s="92">
        <v>25</v>
      </c>
      <c r="H242" s="92">
        <v>7</v>
      </c>
      <c r="I242" s="92">
        <v>7</v>
      </c>
      <c r="J242" s="92">
        <v>1452</v>
      </c>
      <c r="K242" s="92">
        <v>49.390000000000008</v>
      </c>
      <c r="L242" s="92">
        <v>105</v>
      </c>
      <c r="M242" s="92">
        <v>85</v>
      </c>
      <c r="N242" s="92">
        <v>109</v>
      </c>
      <c r="O242" s="92">
        <v>63</v>
      </c>
      <c r="P242" s="92">
        <v>80</v>
      </c>
      <c r="Q242" s="92">
        <v>78</v>
      </c>
      <c r="R242" s="92">
        <v>96</v>
      </c>
      <c r="S242" s="92">
        <v>75</v>
      </c>
      <c r="T242" s="92">
        <v>115</v>
      </c>
      <c r="U242" s="92">
        <v>106</v>
      </c>
      <c r="V242" s="92">
        <v>147</v>
      </c>
      <c r="W242" s="92">
        <v>93</v>
      </c>
      <c r="X242" s="92">
        <v>63</v>
      </c>
      <c r="Y242" s="92">
        <v>61</v>
      </c>
      <c r="Z242" s="92">
        <v>108</v>
      </c>
      <c r="AA242" s="92">
        <v>57</v>
      </c>
      <c r="AB242" s="92">
        <v>22</v>
      </c>
      <c r="AC242" s="92">
        <v>26</v>
      </c>
      <c r="AD242" s="92">
        <v>34</v>
      </c>
      <c r="AE242" s="92">
        <v>22</v>
      </c>
      <c r="AF242" s="92">
        <v>17</v>
      </c>
      <c r="AG242" s="92">
        <v>22</v>
      </c>
      <c r="AH242" s="92">
        <v>27</v>
      </c>
      <c r="AI242" s="92">
        <v>19</v>
      </c>
      <c r="AJ242" s="92">
        <v>28</v>
      </c>
      <c r="AK242" s="92">
        <v>25</v>
      </c>
      <c r="AL242" s="92">
        <v>30</v>
      </c>
      <c r="AM242" s="92">
        <v>25</v>
      </c>
      <c r="AN242" s="92">
        <v>13</v>
      </c>
      <c r="AO242" s="92">
        <v>13</v>
      </c>
      <c r="AP242" s="92">
        <v>27</v>
      </c>
      <c r="AQ242" s="92">
        <v>10</v>
      </c>
      <c r="AR242" s="92">
        <v>22</v>
      </c>
      <c r="AS242" s="92">
        <v>16</v>
      </c>
      <c r="AT242" s="92">
        <v>25</v>
      </c>
      <c r="AU242" s="92">
        <v>16</v>
      </c>
      <c r="AV242" s="92">
        <v>17</v>
      </c>
      <c r="AW242" s="92">
        <v>15</v>
      </c>
      <c r="AX242" s="92">
        <v>21</v>
      </c>
      <c r="AY242" s="92">
        <v>25</v>
      </c>
      <c r="AZ242" s="92">
        <v>18</v>
      </c>
      <c r="BA242" s="92">
        <v>21</v>
      </c>
      <c r="BB242" s="92">
        <v>35</v>
      </c>
      <c r="BC242" s="92">
        <v>22</v>
      </c>
      <c r="BD242" s="92">
        <v>11</v>
      </c>
      <c r="BE242" s="92">
        <v>16</v>
      </c>
      <c r="BF242" s="92">
        <v>28</v>
      </c>
      <c r="BG242" s="92">
        <v>20</v>
      </c>
      <c r="BH242" s="92">
        <v>36</v>
      </c>
      <c r="BI242" s="92">
        <v>23</v>
      </c>
      <c r="BJ242" s="92">
        <v>33</v>
      </c>
      <c r="BK242" s="92">
        <v>22</v>
      </c>
      <c r="BL242" s="92">
        <v>28</v>
      </c>
      <c r="BM242" s="92">
        <v>26</v>
      </c>
      <c r="BN242" s="92">
        <v>28</v>
      </c>
      <c r="BO242" s="92">
        <v>23</v>
      </c>
      <c r="BP242" s="92">
        <v>42</v>
      </c>
      <c r="BQ242" s="92">
        <v>30</v>
      </c>
      <c r="BR242" s="92">
        <v>46</v>
      </c>
      <c r="BS242" s="92">
        <v>29</v>
      </c>
      <c r="BT242" s="92">
        <v>23</v>
      </c>
      <c r="BU242" s="92">
        <v>22</v>
      </c>
      <c r="BV242" s="92">
        <v>30</v>
      </c>
      <c r="BW242" s="92">
        <v>18</v>
      </c>
      <c r="BX242" s="92">
        <v>25</v>
      </c>
      <c r="BY242" s="92">
        <v>19</v>
      </c>
      <c r="BZ242" s="92">
        <v>16</v>
      </c>
      <c r="CA242" s="92">
        <v>3</v>
      </c>
      <c r="CB242" s="92">
        <v>18</v>
      </c>
      <c r="CC242" s="92">
        <v>22</v>
      </c>
      <c r="CD242" s="92">
        <v>20</v>
      </c>
      <c r="CE242" s="92">
        <v>8</v>
      </c>
      <c r="CF242" s="92">
        <v>27</v>
      </c>
      <c r="CG242" s="92">
        <v>28</v>
      </c>
      <c r="CH242" s="92">
        <v>36</v>
      </c>
      <c r="CI242" s="92">
        <v>17</v>
      </c>
      <c r="CJ242" s="92">
        <v>15</v>
      </c>
      <c r="CK242" s="92">
        <v>10</v>
      </c>
      <c r="CL242" s="92">
        <v>23</v>
      </c>
      <c r="CM242" s="92">
        <v>26</v>
      </c>
      <c r="CN242" s="92">
        <v>1.54</v>
      </c>
    </row>
    <row r="243" spans="1:92" x14ac:dyDescent="0.2">
      <c r="A243" s="92" t="s">
        <v>28</v>
      </c>
      <c r="B243" s="92" t="s">
        <v>29</v>
      </c>
      <c r="C243" s="92">
        <v>265</v>
      </c>
      <c r="D243" s="92">
        <v>7.5715000000000003</v>
      </c>
      <c r="E243" s="92">
        <v>0</v>
      </c>
      <c r="F243" s="92">
        <v>0</v>
      </c>
      <c r="G243" s="92">
        <v>25</v>
      </c>
      <c r="H243" s="92">
        <v>7</v>
      </c>
      <c r="I243" s="92">
        <v>7</v>
      </c>
      <c r="J243" s="92">
        <v>1452</v>
      </c>
      <c r="K243" s="92">
        <v>49.390000000000008</v>
      </c>
      <c r="L243" s="92">
        <v>105</v>
      </c>
      <c r="M243" s="92">
        <v>85</v>
      </c>
      <c r="N243" s="92">
        <v>109</v>
      </c>
      <c r="O243" s="92">
        <v>63</v>
      </c>
      <c r="P243" s="92">
        <v>80</v>
      </c>
      <c r="Q243" s="92">
        <v>78</v>
      </c>
      <c r="R243" s="92">
        <v>96</v>
      </c>
      <c r="S243" s="92">
        <v>75</v>
      </c>
      <c r="T243" s="92">
        <v>115</v>
      </c>
      <c r="U243" s="92">
        <v>106</v>
      </c>
      <c r="V243" s="92">
        <v>147</v>
      </c>
      <c r="W243" s="92">
        <v>93</v>
      </c>
      <c r="X243" s="92">
        <v>63</v>
      </c>
      <c r="Y243" s="92">
        <v>61</v>
      </c>
      <c r="Z243" s="92">
        <v>108</v>
      </c>
      <c r="AA243" s="92">
        <v>57</v>
      </c>
      <c r="AB243" s="92">
        <v>22</v>
      </c>
      <c r="AC243" s="92">
        <v>26</v>
      </c>
      <c r="AD243" s="92">
        <v>34</v>
      </c>
      <c r="AE243" s="92">
        <v>22</v>
      </c>
      <c r="AF243" s="92">
        <v>17</v>
      </c>
      <c r="AG243" s="92">
        <v>22</v>
      </c>
      <c r="AH243" s="92">
        <v>27</v>
      </c>
      <c r="AI243" s="92">
        <v>19</v>
      </c>
      <c r="AJ243" s="92">
        <v>28</v>
      </c>
      <c r="AK243" s="92">
        <v>25</v>
      </c>
      <c r="AL243" s="92">
        <v>30</v>
      </c>
      <c r="AM243" s="92">
        <v>25</v>
      </c>
      <c r="AN243" s="92">
        <v>13</v>
      </c>
      <c r="AO243" s="92">
        <v>13</v>
      </c>
      <c r="AP243" s="92">
        <v>27</v>
      </c>
      <c r="AQ243" s="92">
        <v>10</v>
      </c>
      <c r="AR243" s="92">
        <v>22</v>
      </c>
      <c r="AS243" s="92">
        <v>16</v>
      </c>
      <c r="AT243" s="92">
        <v>25</v>
      </c>
      <c r="AU243" s="92">
        <v>16</v>
      </c>
      <c r="AV243" s="92">
        <v>17</v>
      </c>
      <c r="AW243" s="92">
        <v>15</v>
      </c>
      <c r="AX243" s="92">
        <v>21</v>
      </c>
      <c r="AY243" s="92">
        <v>25</v>
      </c>
      <c r="AZ243" s="92">
        <v>18</v>
      </c>
      <c r="BA243" s="92">
        <v>21</v>
      </c>
      <c r="BB243" s="92">
        <v>35</v>
      </c>
      <c r="BC243" s="92">
        <v>22</v>
      </c>
      <c r="BD243" s="92">
        <v>11</v>
      </c>
      <c r="BE243" s="92">
        <v>16</v>
      </c>
      <c r="BF243" s="92">
        <v>28</v>
      </c>
      <c r="BG243" s="92">
        <v>20</v>
      </c>
      <c r="BH243" s="92">
        <v>36</v>
      </c>
      <c r="BI243" s="92">
        <v>23</v>
      </c>
      <c r="BJ243" s="92">
        <v>33</v>
      </c>
      <c r="BK243" s="92">
        <v>22</v>
      </c>
      <c r="BL243" s="92">
        <v>28</v>
      </c>
      <c r="BM243" s="92">
        <v>26</v>
      </c>
      <c r="BN243" s="92">
        <v>28</v>
      </c>
      <c r="BO243" s="92">
        <v>23</v>
      </c>
      <c r="BP243" s="92">
        <v>42</v>
      </c>
      <c r="BQ243" s="92">
        <v>30</v>
      </c>
      <c r="BR243" s="92">
        <v>46</v>
      </c>
      <c r="BS243" s="92">
        <v>29</v>
      </c>
      <c r="BT243" s="92">
        <v>23</v>
      </c>
      <c r="BU243" s="92">
        <v>22</v>
      </c>
      <c r="BV243" s="92">
        <v>30</v>
      </c>
      <c r="BW243" s="92">
        <v>18</v>
      </c>
      <c r="BX243" s="92">
        <v>25</v>
      </c>
      <c r="BY243" s="92">
        <v>19</v>
      </c>
      <c r="BZ243" s="92">
        <v>16</v>
      </c>
      <c r="CA243" s="92">
        <v>3</v>
      </c>
      <c r="CB243" s="92">
        <v>18</v>
      </c>
      <c r="CC243" s="92">
        <v>22</v>
      </c>
      <c r="CD243" s="92">
        <v>20</v>
      </c>
      <c r="CE243" s="92">
        <v>8</v>
      </c>
      <c r="CF243" s="92">
        <v>27</v>
      </c>
      <c r="CG243" s="92">
        <v>28</v>
      </c>
      <c r="CH243" s="92">
        <v>36</v>
      </c>
      <c r="CI243" s="92">
        <v>17</v>
      </c>
      <c r="CJ243" s="92">
        <v>15</v>
      </c>
      <c r="CK243" s="92">
        <v>10</v>
      </c>
      <c r="CL243" s="92">
        <v>23</v>
      </c>
      <c r="CM243" s="92">
        <v>26</v>
      </c>
      <c r="CN243" s="92">
        <v>3.89</v>
      </c>
    </row>
    <row r="244" spans="1:92" x14ac:dyDescent="0.2">
      <c r="A244" s="92" t="s">
        <v>28</v>
      </c>
      <c r="B244" s="92" t="s">
        <v>29</v>
      </c>
      <c r="C244" s="92">
        <v>265</v>
      </c>
      <c r="D244" s="92">
        <v>11.485099999999999</v>
      </c>
      <c r="E244" s="92">
        <v>0</v>
      </c>
      <c r="F244" s="92">
        <v>0</v>
      </c>
      <c r="G244" s="92">
        <v>25</v>
      </c>
      <c r="H244" s="92">
        <v>7</v>
      </c>
      <c r="I244" s="92">
        <v>7</v>
      </c>
      <c r="J244" s="92">
        <v>1452</v>
      </c>
      <c r="K244" s="92">
        <v>49.390000000000008</v>
      </c>
      <c r="L244" s="92">
        <v>105</v>
      </c>
      <c r="M244" s="92">
        <v>85</v>
      </c>
      <c r="N244" s="92">
        <v>109</v>
      </c>
      <c r="O244" s="92">
        <v>63</v>
      </c>
      <c r="P244" s="92">
        <v>80</v>
      </c>
      <c r="Q244" s="92">
        <v>78</v>
      </c>
      <c r="R244" s="92">
        <v>96</v>
      </c>
      <c r="S244" s="92">
        <v>75</v>
      </c>
      <c r="T244" s="92">
        <v>115</v>
      </c>
      <c r="U244" s="92">
        <v>106</v>
      </c>
      <c r="V244" s="92">
        <v>147</v>
      </c>
      <c r="W244" s="92">
        <v>93</v>
      </c>
      <c r="X244" s="92">
        <v>63</v>
      </c>
      <c r="Y244" s="92">
        <v>61</v>
      </c>
      <c r="Z244" s="92">
        <v>108</v>
      </c>
      <c r="AA244" s="92">
        <v>57</v>
      </c>
      <c r="AB244" s="92">
        <v>22</v>
      </c>
      <c r="AC244" s="92">
        <v>26</v>
      </c>
      <c r="AD244" s="92">
        <v>34</v>
      </c>
      <c r="AE244" s="92">
        <v>22</v>
      </c>
      <c r="AF244" s="92">
        <v>17</v>
      </c>
      <c r="AG244" s="92">
        <v>22</v>
      </c>
      <c r="AH244" s="92">
        <v>27</v>
      </c>
      <c r="AI244" s="92">
        <v>19</v>
      </c>
      <c r="AJ244" s="92">
        <v>28</v>
      </c>
      <c r="AK244" s="92">
        <v>25</v>
      </c>
      <c r="AL244" s="92">
        <v>30</v>
      </c>
      <c r="AM244" s="92">
        <v>25</v>
      </c>
      <c r="AN244" s="92">
        <v>13</v>
      </c>
      <c r="AO244" s="92">
        <v>13</v>
      </c>
      <c r="AP244" s="92">
        <v>27</v>
      </c>
      <c r="AQ244" s="92">
        <v>10</v>
      </c>
      <c r="AR244" s="92">
        <v>22</v>
      </c>
      <c r="AS244" s="92">
        <v>16</v>
      </c>
      <c r="AT244" s="92">
        <v>25</v>
      </c>
      <c r="AU244" s="92">
        <v>16</v>
      </c>
      <c r="AV244" s="92">
        <v>17</v>
      </c>
      <c r="AW244" s="92">
        <v>15</v>
      </c>
      <c r="AX244" s="92">
        <v>21</v>
      </c>
      <c r="AY244" s="92">
        <v>25</v>
      </c>
      <c r="AZ244" s="92">
        <v>18</v>
      </c>
      <c r="BA244" s="92">
        <v>21</v>
      </c>
      <c r="BB244" s="92">
        <v>35</v>
      </c>
      <c r="BC244" s="92">
        <v>22</v>
      </c>
      <c r="BD244" s="92">
        <v>11</v>
      </c>
      <c r="BE244" s="92">
        <v>16</v>
      </c>
      <c r="BF244" s="92">
        <v>28</v>
      </c>
      <c r="BG244" s="92">
        <v>20</v>
      </c>
      <c r="BH244" s="92">
        <v>36</v>
      </c>
      <c r="BI244" s="92">
        <v>23</v>
      </c>
      <c r="BJ244" s="92">
        <v>33</v>
      </c>
      <c r="BK244" s="92">
        <v>22</v>
      </c>
      <c r="BL244" s="92">
        <v>28</v>
      </c>
      <c r="BM244" s="92">
        <v>26</v>
      </c>
      <c r="BN244" s="92">
        <v>28</v>
      </c>
      <c r="BO244" s="92">
        <v>23</v>
      </c>
      <c r="BP244" s="92">
        <v>42</v>
      </c>
      <c r="BQ244" s="92">
        <v>30</v>
      </c>
      <c r="BR244" s="92">
        <v>46</v>
      </c>
      <c r="BS244" s="92">
        <v>29</v>
      </c>
      <c r="BT244" s="92">
        <v>23</v>
      </c>
      <c r="BU244" s="92">
        <v>22</v>
      </c>
      <c r="BV244" s="92">
        <v>30</v>
      </c>
      <c r="BW244" s="92">
        <v>18</v>
      </c>
      <c r="BX244" s="92">
        <v>25</v>
      </c>
      <c r="BY244" s="92">
        <v>19</v>
      </c>
      <c r="BZ244" s="92">
        <v>16</v>
      </c>
      <c r="CA244" s="92">
        <v>3</v>
      </c>
      <c r="CB244" s="92">
        <v>18</v>
      </c>
      <c r="CC244" s="92">
        <v>22</v>
      </c>
      <c r="CD244" s="92">
        <v>20</v>
      </c>
      <c r="CE244" s="92">
        <v>8</v>
      </c>
      <c r="CF244" s="92">
        <v>27</v>
      </c>
      <c r="CG244" s="92">
        <v>28</v>
      </c>
      <c r="CH244" s="92">
        <v>36</v>
      </c>
      <c r="CI244" s="92">
        <v>17</v>
      </c>
      <c r="CJ244" s="92">
        <v>15</v>
      </c>
      <c r="CK244" s="92">
        <v>10</v>
      </c>
      <c r="CL244" s="92">
        <v>23</v>
      </c>
      <c r="CM244" s="92">
        <v>26</v>
      </c>
      <c r="CN244" s="92">
        <v>5.09</v>
      </c>
    </row>
    <row r="245" spans="1:92" x14ac:dyDescent="0.2">
      <c r="A245" s="92" t="s">
        <v>28</v>
      </c>
      <c r="B245" s="92" t="s">
        <v>29</v>
      </c>
      <c r="C245" s="92">
        <v>265</v>
      </c>
      <c r="D245" s="92">
        <v>14.810700000000001</v>
      </c>
      <c r="E245" s="92">
        <v>0</v>
      </c>
      <c r="F245" s="92">
        <v>0</v>
      </c>
      <c r="G245" s="92">
        <v>25</v>
      </c>
      <c r="H245" s="92">
        <v>7</v>
      </c>
      <c r="I245" s="92">
        <v>7</v>
      </c>
      <c r="J245" s="92">
        <v>1452</v>
      </c>
      <c r="K245" s="92">
        <v>49.390000000000008</v>
      </c>
      <c r="L245" s="92">
        <v>105</v>
      </c>
      <c r="M245" s="92">
        <v>85</v>
      </c>
      <c r="N245" s="92">
        <v>109</v>
      </c>
      <c r="O245" s="92">
        <v>63</v>
      </c>
      <c r="P245" s="92">
        <v>80</v>
      </c>
      <c r="Q245" s="92">
        <v>78</v>
      </c>
      <c r="R245" s="92">
        <v>96</v>
      </c>
      <c r="S245" s="92">
        <v>75</v>
      </c>
      <c r="T245" s="92">
        <v>115</v>
      </c>
      <c r="U245" s="92">
        <v>106</v>
      </c>
      <c r="V245" s="92">
        <v>147</v>
      </c>
      <c r="W245" s="92">
        <v>93</v>
      </c>
      <c r="X245" s="92">
        <v>63</v>
      </c>
      <c r="Y245" s="92">
        <v>61</v>
      </c>
      <c r="Z245" s="92">
        <v>108</v>
      </c>
      <c r="AA245" s="92">
        <v>57</v>
      </c>
      <c r="AB245" s="92">
        <v>22</v>
      </c>
      <c r="AC245" s="92">
        <v>26</v>
      </c>
      <c r="AD245" s="92">
        <v>34</v>
      </c>
      <c r="AE245" s="92">
        <v>22</v>
      </c>
      <c r="AF245" s="92">
        <v>17</v>
      </c>
      <c r="AG245" s="92">
        <v>22</v>
      </c>
      <c r="AH245" s="92">
        <v>27</v>
      </c>
      <c r="AI245" s="92">
        <v>19</v>
      </c>
      <c r="AJ245" s="92">
        <v>28</v>
      </c>
      <c r="AK245" s="92">
        <v>25</v>
      </c>
      <c r="AL245" s="92">
        <v>30</v>
      </c>
      <c r="AM245" s="92">
        <v>25</v>
      </c>
      <c r="AN245" s="92">
        <v>13</v>
      </c>
      <c r="AO245" s="92">
        <v>13</v>
      </c>
      <c r="AP245" s="92">
        <v>27</v>
      </c>
      <c r="AQ245" s="92">
        <v>10</v>
      </c>
      <c r="AR245" s="92">
        <v>22</v>
      </c>
      <c r="AS245" s="92">
        <v>16</v>
      </c>
      <c r="AT245" s="92">
        <v>25</v>
      </c>
      <c r="AU245" s="92">
        <v>16</v>
      </c>
      <c r="AV245" s="92">
        <v>17</v>
      </c>
      <c r="AW245" s="92">
        <v>15</v>
      </c>
      <c r="AX245" s="92">
        <v>21</v>
      </c>
      <c r="AY245" s="92">
        <v>25</v>
      </c>
      <c r="AZ245" s="92">
        <v>18</v>
      </c>
      <c r="BA245" s="92">
        <v>21</v>
      </c>
      <c r="BB245" s="92">
        <v>35</v>
      </c>
      <c r="BC245" s="92">
        <v>22</v>
      </c>
      <c r="BD245" s="92">
        <v>11</v>
      </c>
      <c r="BE245" s="92">
        <v>16</v>
      </c>
      <c r="BF245" s="92">
        <v>28</v>
      </c>
      <c r="BG245" s="92">
        <v>20</v>
      </c>
      <c r="BH245" s="92">
        <v>36</v>
      </c>
      <c r="BI245" s="92">
        <v>23</v>
      </c>
      <c r="BJ245" s="92">
        <v>33</v>
      </c>
      <c r="BK245" s="92">
        <v>22</v>
      </c>
      <c r="BL245" s="92">
        <v>28</v>
      </c>
      <c r="BM245" s="92">
        <v>26</v>
      </c>
      <c r="BN245" s="92">
        <v>28</v>
      </c>
      <c r="BO245" s="92">
        <v>23</v>
      </c>
      <c r="BP245" s="92">
        <v>42</v>
      </c>
      <c r="BQ245" s="92">
        <v>30</v>
      </c>
      <c r="BR245" s="92">
        <v>46</v>
      </c>
      <c r="BS245" s="92">
        <v>29</v>
      </c>
      <c r="BT245" s="92">
        <v>23</v>
      </c>
      <c r="BU245" s="92">
        <v>22</v>
      </c>
      <c r="BV245" s="92">
        <v>30</v>
      </c>
      <c r="BW245" s="92">
        <v>18</v>
      </c>
      <c r="BX245" s="92">
        <v>25</v>
      </c>
      <c r="BY245" s="92">
        <v>19</v>
      </c>
      <c r="BZ245" s="92">
        <v>16</v>
      </c>
      <c r="CA245" s="92">
        <v>3</v>
      </c>
      <c r="CB245" s="92">
        <v>18</v>
      </c>
      <c r="CC245" s="92">
        <v>22</v>
      </c>
      <c r="CD245" s="92">
        <v>20</v>
      </c>
      <c r="CE245" s="92">
        <v>8</v>
      </c>
      <c r="CF245" s="92">
        <v>27</v>
      </c>
      <c r="CG245" s="92">
        <v>28</v>
      </c>
      <c r="CH245" s="92">
        <v>36</v>
      </c>
      <c r="CI245" s="92">
        <v>17</v>
      </c>
      <c r="CJ245" s="92">
        <v>15</v>
      </c>
      <c r="CK245" s="92">
        <v>10</v>
      </c>
      <c r="CL245" s="92">
        <v>23</v>
      </c>
      <c r="CM245" s="92">
        <v>26</v>
      </c>
      <c r="CN245" s="92">
        <v>5.53</v>
      </c>
    </row>
    <row r="246" spans="1:92" x14ac:dyDescent="0.2">
      <c r="A246" s="92" t="s">
        <v>28</v>
      </c>
      <c r="B246" s="92" t="s">
        <v>29</v>
      </c>
      <c r="C246" s="92">
        <v>265</v>
      </c>
      <c r="D246" s="92">
        <v>22.684000000000001</v>
      </c>
      <c r="E246" s="92">
        <v>0</v>
      </c>
      <c r="F246" s="92">
        <v>0</v>
      </c>
      <c r="G246" s="92">
        <v>25</v>
      </c>
      <c r="H246" s="92">
        <v>7</v>
      </c>
      <c r="I246" s="92">
        <v>7</v>
      </c>
      <c r="J246" s="92">
        <v>1452</v>
      </c>
      <c r="K246" s="92">
        <v>49.390000000000008</v>
      </c>
      <c r="L246" s="92">
        <v>105</v>
      </c>
      <c r="M246" s="92">
        <v>85</v>
      </c>
      <c r="N246" s="92">
        <v>109</v>
      </c>
      <c r="O246" s="92">
        <v>63</v>
      </c>
      <c r="P246" s="92">
        <v>80</v>
      </c>
      <c r="Q246" s="92">
        <v>78</v>
      </c>
      <c r="R246" s="92">
        <v>96</v>
      </c>
      <c r="S246" s="92">
        <v>75</v>
      </c>
      <c r="T246" s="92">
        <v>115</v>
      </c>
      <c r="U246" s="92">
        <v>106</v>
      </c>
      <c r="V246" s="92">
        <v>147</v>
      </c>
      <c r="W246" s="92">
        <v>93</v>
      </c>
      <c r="X246" s="92">
        <v>63</v>
      </c>
      <c r="Y246" s="92">
        <v>61</v>
      </c>
      <c r="Z246" s="92">
        <v>108</v>
      </c>
      <c r="AA246" s="92">
        <v>57</v>
      </c>
      <c r="AB246" s="92">
        <v>22</v>
      </c>
      <c r="AC246" s="92">
        <v>26</v>
      </c>
      <c r="AD246" s="92">
        <v>34</v>
      </c>
      <c r="AE246" s="92">
        <v>22</v>
      </c>
      <c r="AF246" s="92">
        <v>17</v>
      </c>
      <c r="AG246" s="92">
        <v>22</v>
      </c>
      <c r="AH246" s="92">
        <v>27</v>
      </c>
      <c r="AI246" s="92">
        <v>19</v>
      </c>
      <c r="AJ246" s="92">
        <v>28</v>
      </c>
      <c r="AK246" s="92">
        <v>25</v>
      </c>
      <c r="AL246" s="92">
        <v>30</v>
      </c>
      <c r="AM246" s="92">
        <v>25</v>
      </c>
      <c r="AN246" s="92">
        <v>13</v>
      </c>
      <c r="AO246" s="92">
        <v>13</v>
      </c>
      <c r="AP246" s="92">
        <v>27</v>
      </c>
      <c r="AQ246" s="92">
        <v>10</v>
      </c>
      <c r="AR246" s="92">
        <v>22</v>
      </c>
      <c r="AS246" s="92">
        <v>16</v>
      </c>
      <c r="AT246" s="92">
        <v>25</v>
      </c>
      <c r="AU246" s="92">
        <v>16</v>
      </c>
      <c r="AV246" s="92">
        <v>17</v>
      </c>
      <c r="AW246" s="92">
        <v>15</v>
      </c>
      <c r="AX246" s="92">
        <v>21</v>
      </c>
      <c r="AY246" s="92">
        <v>25</v>
      </c>
      <c r="AZ246" s="92">
        <v>18</v>
      </c>
      <c r="BA246" s="92">
        <v>21</v>
      </c>
      <c r="BB246" s="92">
        <v>35</v>
      </c>
      <c r="BC246" s="92">
        <v>22</v>
      </c>
      <c r="BD246" s="92">
        <v>11</v>
      </c>
      <c r="BE246" s="92">
        <v>16</v>
      </c>
      <c r="BF246" s="92">
        <v>28</v>
      </c>
      <c r="BG246" s="92">
        <v>20</v>
      </c>
      <c r="BH246" s="92">
        <v>36</v>
      </c>
      <c r="BI246" s="92">
        <v>23</v>
      </c>
      <c r="BJ246" s="92">
        <v>33</v>
      </c>
      <c r="BK246" s="92">
        <v>22</v>
      </c>
      <c r="BL246" s="92">
        <v>28</v>
      </c>
      <c r="BM246" s="92">
        <v>26</v>
      </c>
      <c r="BN246" s="92">
        <v>28</v>
      </c>
      <c r="BO246" s="92">
        <v>23</v>
      </c>
      <c r="BP246" s="92">
        <v>42</v>
      </c>
      <c r="BQ246" s="92">
        <v>30</v>
      </c>
      <c r="BR246" s="92">
        <v>46</v>
      </c>
      <c r="BS246" s="92">
        <v>29</v>
      </c>
      <c r="BT246" s="92">
        <v>23</v>
      </c>
      <c r="BU246" s="92">
        <v>22</v>
      </c>
      <c r="BV246" s="92">
        <v>30</v>
      </c>
      <c r="BW246" s="92">
        <v>18</v>
      </c>
      <c r="BX246" s="92">
        <v>25</v>
      </c>
      <c r="BY246" s="92">
        <v>19</v>
      </c>
      <c r="BZ246" s="92">
        <v>16</v>
      </c>
      <c r="CA246" s="92">
        <v>3</v>
      </c>
      <c r="CB246" s="92">
        <v>18</v>
      </c>
      <c r="CC246" s="92">
        <v>22</v>
      </c>
      <c r="CD246" s="92">
        <v>20</v>
      </c>
      <c r="CE246" s="92">
        <v>8</v>
      </c>
      <c r="CF246" s="92">
        <v>27</v>
      </c>
      <c r="CG246" s="92">
        <v>28</v>
      </c>
      <c r="CH246" s="92">
        <v>36</v>
      </c>
      <c r="CI246" s="92">
        <v>17</v>
      </c>
      <c r="CJ246" s="92">
        <v>15</v>
      </c>
      <c r="CK246" s="92">
        <v>10</v>
      </c>
      <c r="CL246" s="92">
        <v>23</v>
      </c>
      <c r="CM246" s="92">
        <v>26</v>
      </c>
      <c r="CN246" s="92">
        <v>5.87</v>
      </c>
    </row>
    <row r="247" spans="1:92" x14ac:dyDescent="0.2">
      <c r="A247" s="92" t="s">
        <v>28</v>
      </c>
      <c r="B247" s="92" t="s">
        <v>29</v>
      </c>
      <c r="C247" s="92">
        <v>280</v>
      </c>
      <c r="D247" s="92">
        <v>3.6833399999999998</v>
      </c>
      <c r="E247" s="92">
        <v>0</v>
      </c>
      <c r="F247" s="92">
        <v>0</v>
      </c>
      <c r="G247" s="92">
        <v>25</v>
      </c>
      <c r="H247" s="92">
        <v>7</v>
      </c>
      <c r="I247" s="92">
        <v>7</v>
      </c>
      <c r="J247" s="92">
        <v>1452</v>
      </c>
      <c r="K247" s="92">
        <v>49.390000000000008</v>
      </c>
      <c r="L247" s="92">
        <v>105</v>
      </c>
      <c r="M247" s="92">
        <v>85</v>
      </c>
      <c r="N247" s="92">
        <v>109</v>
      </c>
      <c r="O247" s="92">
        <v>63</v>
      </c>
      <c r="P247" s="92">
        <v>80</v>
      </c>
      <c r="Q247" s="92">
        <v>78</v>
      </c>
      <c r="R247" s="92">
        <v>96</v>
      </c>
      <c r="S247" s="92">
        <v>75</v>
      </c>
      <c r="T247" s="92">
        <v>115</v>
      </c>
      <c r="U247" s="92">
        <v>106</v>
      </c>
      <c r="V247" s="92">
        <v>147</v>
      </c>
      <c r="W247" s="92">
        <v>93</v>
      </c>
      <c r="X247" s="92">
        <v>63</v>
      </c>
      <c r="Y247" s="92">
        <v>61</v>
      </c>
      <c r="Z247" s="92">
        <v>108</v>
      </c>
      <c r="AA247" s="92">
        <v>57</v>
      </c>
      <c r="AB247" s="92">
        <v>22</v>
      </c>
      <c r="AC247" s="92">
        <v>26</v>
      </c>
      <c r="AD247" s="92">
        <v>34</v>
      </c>
      <c r="AE247" s="92">
        <v>22</v>
      </c>
      <c r="AF247" s="92">
        <v>17</v>
      </c>
      <c r="AG247" s="92">
        <v>22</v>
      </c>
      <c r="AH247" s="92">
        <v>27</v>
      </c>
      <c r="AI247" s="92">
        <v>19</v>
      </c>
      <c r="AJ247" s="92">
        <v>28</v>
      </c>
      <c r="AK247" s="92">
        <v>25</v>
      </c>
      <c r="AL247" s="92">
        <v>30</v>
      </c>
      <c r="AM247" s="92">
        <v>25</v>
      </c>
      <c r="AN247" s="92">
        <v>13</v>
      </c>
      <c r="AO247" s="92">
        <v>13</v>
      </c>
      <c r="AP247" s="92">
        <v>27</v>
      </c>
      <c r="AQ247" s="92">
        <v>10</v>
      </c>
      <c r="AR247" s="92">
        <v>22</v>
      </c>
      <c r="AS247" s="92">
        <v>16</v>
      </c>
      <c r="AT247" s="92">
        <v>25</v>
      </c>
      <c r="AU247" s="92">
        <v>16</v>
      </c>
      <c r="AV247" s="92">
        <v>17</v>
      </c>
      <c r="AW247" s="92">
        <v>15</v>
      </c>
      <c r="AX247" s="92">
        <v>21</v>
      </c>
      <c r="AY247" s="92">
        <v>25</v>
      </c>
      <c r="AZ247" s="92">
        <v>18</v>
      </c>
      <c r="BA247" s="92">
        <v>21</v>
      </c>
      <c r="BB247" s="92">
        <v>35</v>
      </c>
      <c r="BC247" s="92">
        <v>22</v>
      </c>
      <c r="BD247" s="92">
        <v>11</v>
      </c>
      <c r="BE247" s="92">
        <v>16</v>
      </c>
      <c r="BF247" s="92">
        <v>28</v>
      </c>
      <c r="BG247" s="92">
        <v>20</v>
      </c>
      <c r="BH247" s="92">
        <v>36</v>
      </c>
      <c r="BI247" s="92">
        <v>23</v>
      </c>
      <c r="BJ247" s="92">
        <v>33</v>
      </c>
      <c r="BK247" s="92">
        <v>22</v>
      </c>
      <c r="BL247" s="92">
        <v>28</v>
      </c>
      <c r="BM247" s="92">
        <v>26</v>
      </c>
      <c r="BN247" s="92">
        <v>28</v>
      </c>
      <c r="BO247" s="92">
        <v>23</v>
      </c>
      <c r="BP247" s="92">
        <v>42</v>
      </c>
      <c r="BQ247" s="92">
        <v>30</v>
      </c>
      <c r="BR247" s="92">
        <v>46</v>
      </c>
      <c r="BS247" s="92">
        <v>29</v>
      </c>
      <c r="BT247" s="92">
        <v>23</v>
      </c>
      <c r="BU247" s="92">
        <v>22</v>
      </c>
      <c r="BV247" s="92">
        <v>30</v>
      </c>
      <c r="BW247" s="92">
        <v>18</v>
      </c>
      <c r="BX247" s="92">
        <v>25</v>
      </c>
      <c r="BY247" s="92">
        <v>19</v>
      </c>
      <c r="BZ247" s="92">
        <v>16</v>
      </c>
      <c r="CA247" s="92">
        <v>3</v>
      </c>
      <c r="CB247" s="92">
        <v>18</v>
      </c>
      <c r="CC247" s="92">
        <v>22</v>
      </c>
      <c r="CD247" s="92">
        <v>20</v>
      </c>
      <c r="CE247" s="92">
        <v>8</v>
      </c>
      <c r="CF247" s="92">
        <v>27</v>
      </c>
      <c r="CG247" s="92">
        <v>28</v>
      </c>
      <c r="CH247" s="92">
        <v>36</v>
      </c>
      <c r="CI247" s="92">
        <v>17</v>
      </c>
      <c r="CJ247" s="92">
        <v>15</v>
      </c>
      <c r="CK247" s="92">
        <v>10</v>
      </c>
      <c r="CL247" s="92">
        <v>23</v>
      </c>
      <c r="CM247" s="92">
        <v>26</v>
      </c>
      <c r="CN247" s="92">
        <v>0.52027500000000004</v>
      </c>
    </row>
    <row r="248" spans="1:92" x14ac:dyDescent="0.2">
      <c r="A248" s="92" t="s">
        <v>28</v>
      </c>
      <c r="B248" s="92" t="s">
        <v>29</v>
      </c>
      <c r="C248" s="92">
        <v>280</v>
      </c>
      <c r="D248" s="92">
        <v>7.0502000000000002</v>
      </c>
      <c r="E248" s="92">
        <v>0</v>
      </c>
      <c r="F248" s="92">
        <v>0</v>
      </c>
      <c r="G248" s="92">
        <v>25</v>
      </c>
      <c r="H248" s="92">
        <v>7</v>
      </c>
      <c r="I248" s="92">
        <v>7</v>
      </c>
      <c r="J248" s="92">
        <v>1452</v>
      </c>
      <c r="K248" s="92">
        <v>49.390000000000008</v>
      </c>
      <c r="L248" s="92">
        <v>105</v>
      </c>
      <c r="M248" s="92">
        <v>85</v>
      </c>
      <c r="N248" s="92">
        <v>109</v>
      </c>
      <c r="O248" s="92">
        <v>63</v>
      </c>
      <c r="P248" s="92">
        <v>80</v>
      </c>
      <c r="Q248" s="92">
        <v>78</v>
      </c>
      <c r="R248" s="92">
        <v>96</v>
      </c>
      <c r="S248" s="92">
        <v>75</v>
      </c>
      <c r="T248" s="92">
        <v>115</v>
      </c>
      <c r="U248" s="92">
        <v>106</v>
      </c>
      <c r="V248" s="92">
        <v>147</v>
      </c>
      <c r="W248" s="92">
        <v>93</v>
      </c>
      <c r="X248" s="92">
        <v>63</v>
      </c>
      <c r="Y248" s="92">
        <v>61</v>
      </c>
      <c r="Z248" s="92">
        <v>108</v>
      </c>
      <c r="AA248" s="92">
        <v>57</v>
      </c>
      <c r="AB248" s="92">
        <v>22</v>
      </c>
      <c r="AC248" s="92">
        <v>26</v>
      </c>
      <c r="AD248" s="92">
        <v>34</v>
      </c>
      <c r="AE248" s="92">
        <v>22</v>
      </c>
      <c r="AF248" s="92">
        <v>17</v>
      </c>
      <c r="AG248" s="92">
        <v>22</v>
      </c>
      <c r="AH248" s="92">
        <v>27</v>
      </c>
      <c r="AI248" s="92">
        <v>19</v>
      </c>
      <c r="AJ248" s="92">
        <v>28</v>
      </c>
      <c r="AK248" s="92">
        <v>25</v>
      </c>
      <c r="AL248" s="92">
        <v>30</v>
      </c>
      <c r="AM248" s="92">
        <v>25</v>
      </c>
      <c r="AN248" s="92">
        <v>13</v>
      </c>
      <c r="AO248" s="92">
        <v>13</v>
      </c>
      <c r="AP248" s="92">
        <v>27</v>
      </c>
      <c r="AQ248" s="92">
        <v>10</v>
      </c>
      <c r="AR248" s="92">
        <v>22</v>
      </c>
      <c r="AS248" s="92">
        <v>16</v>
      </c>
      <c r="AT248" s="92">
        <v>25</v>
      </c>
      <c r="AU248" s="92">
        <v>16</v>
      </c>
      <c r="AV248" s="92">
        <v>17</v>
      </c>
      <c r="AW248" s="92">
        <v>15</v>
      </c>
      <c r="AX248" s="92">
        <v>21</v>
      </c>
      <c r="AY248" s="92">
        <v>25</v>
      </c>
      <c r="AZ248" s="92">
        <v>18</v>
      </c>
      <c r="BA248" s="92">
        <v>21</v>
      </c>
      <c r="BB248" s="92">
        <v>35</v>
      </c>
      <c r="BC248" s="92">
        <v>22</v>
      </c>
      <c r="BD248" s="92">
        <v>11</v>
      </c>
      <c r="BE248" s="92">
        <v>16</v>
      </c>
      <c r="BF248" s="92">
        <v>28</v>
      </c>
      <c r="BG248" s="92">
        <v>20</v>
      </c>
      <c r="BH248" s="92">
        <v>36</v>
      </c>
      <c r="BI248" s="92">
        <v>23</v>
      </c>
      <c r="BJ248" s="92">
        <v>33</v>
      </c>
      <c r="BK248" s="92">
        <v>22</v>
      </c>
      <c r="BL248" s="92">
        <v>28</v>
      </c>
      <c r="BM248" s="92">
        <v>26</v>
      </c>
      <c r="BN248" s="92">
        <v>28</v>
      </c>
      <c r="BO248" s="92">
        <v>23</v>
      </c>
      <c r="BP248" s="92">
        <v>42</v>
      </c>
      <c r="BQ248" s="92">
        <v>30</v>
      </c>
      <c r="BR248" s="92">
        <v>46</v>
      </c>
      <c r="BS248" s="92">
        <v>29</v>
      </c>
      <c r="BT248" s="92">
        <v>23</v>
      </c>
      <c r="BU248" s="92">
        <v>22</v>
      </c>
      <c r="BV248" s="92">
        <v>30</v>
      </c>
      <c r="BW248" s="92">
        <v>18</v>
      </c>
      <c r="BX248" s="92">
        <v>25</v>
      </c>
      <c r="BY248" s="92">
        <v>19</v>
      </c>
      <c r="BZ248" s="92">
        <v>16</v>
      </c>
      <c r="CA248" s="92">
        <v>3</v>
      </c>
      <c r="CB248" s="92">
        <v>18</v>
      </c>
      <c r="CC248" s="92">
        <v>22</v>
      </c>
      <c r="CD248" s="92">
        <v>20</v>
      </c>
      <c r="CE248" s="92">
        <v>8</v>
      </c>
      <c r="CF248" s="92">
        <v>27</v>
      </c>
      <c r="CG248" s="92">
        <v>28</v>
      </c>
      <c r="CH248" s="92">
        <v>36</v>
      </c>
      <c r="CI248" s="92">
        <v>17</v>
      </c>
      <c r="CJ248" s="92">
        <v>15</v>
      </c>
      <c r="CK248" s="92">
        <v>10</v>
      </c>
      <c r="CL248" s="92">
        <v>23</v>
      </c>
      <c r="CM248" s="92">
        <v>26</v>
      </c>
      <c r="CN248" s="92">
        <v>1.3779699999999999</v>
      </c>
    </row>
    <row r="249" spans="1:92" x14ac:dyDescent="0.2">
      <c r="A249" s="92" t="s">
        <v>28</v>
      </c>
      <c r="B249" s="92" t="s">
        <v>29</v>
      </c>
      <c r="C249" s="92">
        <v>280</v>
      </c>
      <c r="D249" s="92">
        <v>11.066800000000001</v>
      </c>
      <c r="E249" s="92">
        <v>0</v>
      </c>
      <c r="F249" s="92">
        <v>0</v>
      </c>
      <c r="G249" s="92">
        <v>25</v>
      </c>
      <c r="H249" s="92">
        <v>7</v>
      </c>
      <c r="I249" s="92">
        <v>7</v>
      </c>
      <c r="J249" s="92">
        <v>1452</v>
      </c>
      <c r="K249" s="92">
        <v>49.390000000000008</v>
      </c>
      <c r="L249" s="92">
        <v>105</v>
      </c>
      <c r="M249" s="92">
        <v>85</v>
      </c>
      <c r="N249" s="92">
        <v>109</v>
      </c>
      <c r="O249" s="92">
        <v>63</v>
      </c>
      <c r="P249" s="92">
        <v>80</v>
      </c>
      <c r="Q249" s="92">
        <v>78</v>
      </c>
      <c r="R249" s="92">
        <v>96</v>
      </c>
      <c r="S249" s="92">
        <v>75</v>
      </c>
      <c r="T249" s="92">
        <v>115</v>
      </c>
      <c r="U249" s="92">
        <v>106</v>
      </c>
      <c r="V249" s="92">
        <v>147</v>
      </c>
      <c r="W249" s="92">
        <v>93</v>
      </c>
      <c r="X249" s="92">
        <v>63</v>
      </c>
      <c r="Y249" s="92">
        <v>61</v>
      </c>
      <c r="Z249" s="92">
        <v>108</v>
      </c>
      <c r="AA249" s="92">
        <v>57</v>
      </c>
      <c r="AB249" s="92">
        <v>22</v>
      </c>
      <c r="AC249" s="92">
        <v>26</v>
      </c>
      <c r="AD249" s="92">
        <v>34</v>
      </c>
      <c r="AE249" s="92">
        <v>22</v>
      </c>
      <c r="AF249" s="92">
        <v>17</v>
      </c>
      <c r="AG249" s="92">
        <v>22</v>
      </c>
      <c r="AH249" s="92">
        <v>27</v>
      </c>
      <c r="AI249" s="92">
        <v>19</v>
      </c>
      <c r="AJ249" s="92">
        <v>28</v>
      </c>
      <c r="AK249" s="92">
        <v>25</v>
      </c>
      <c r="AL249" s="92">
        <v>30</v>
      </c>
      <c r="AM249" s="92">
        <v>25</v>
      </c>
      <c r="AN249" s="92">
        <v>13</v>
      </c>
      <c r="AO249" s="92">
        <v>13</v>
      </c>
      <c r="AP249" s="92">
        <v>27</v>
      </c>
      <c r="AQ249" s="92">
        <v>10</v>
      </c>
      <c r="AR249" s="92">
        <v>22</v>
      </c>
      <c r="AS249" s="92">
        <v>16</v>
      </c>
      <c r="AT249" s="92">
        <v>25</v>
      </c>
      <c r="AU249" s="92">
        <v>16</v>
      </c>
      <c r="AV249" s="92">
        <v>17</v>
      </c>
      <c r="AW249" s="92">
        <v>15</v>
      </c>
      <c r="AX249" s="92">
        <v>21</v>
      </c>
      <c r="AY249" s="92">
        <v>25</v>
      </c>
      <c r="AZ249" s="92">
        <v>18</v>
      </c>
      <c r="BA249" s="92">
        <v>21</v>
      </c>
      <c r="BB249" s="92">
        <v>35</v>
      </c>
      <c r="BC249" s="92">
        <v>22</v>
      </c>
      <c r="BD249" s="92">
        <v>11</v>
      </c>
      <c r="BE249" s="92">
        <v>16</v>
      </c>
      <c r="BF249" s="92">
        <v>28</v>
      </c>
      <c r="BG249" s="92">
        <v>20</v>
      </c>
      <c r="BH249" s="92">
        <v>36</v>
      </c>
      <c r="BI249" s="92">
        <v>23</v>
      </c>
      <c r="BJ249" s="92">
        <v>33</v>
      </c>
      <c r="BK249" s="92">
        <v>22</v>
      </c>
      <c r="BL249" s="92">
        <v>28</v>
      </c>
      <c r="BM249" s="92">
        <v>26</v>
      </c>
      <c r="BN249" s="92">
        <v>28</v>
      </c>
      <c r="BO249" s="92">
        <v>23</v>
      </c>
      <c r="BP249" s="92">
        <v>42</v>
      </c>
      <c r="BQ249" s="92">
        <v>30</v>
      </c>
      <c r="BR249" s="92">
        <v>46</v>
      </c>
      <c r="BS249" s="92">
        <v>29</v>
      </c>
      <c r="BT249" s="92">
        <v>23</v>
      </c>
      <c r="BU249" s="92">
        <v>22</v>
      </c>
      <c r="BV249" s="92">
        <v>30</v>
      </c>
      <c r="BW249" s="92">
        <v>18</v>
      </c>
      <c r="BX249" s="92">
        <v>25</v>
      </c>
      <c r="BY249" s="92">
        <v>19</v>
      </c>
      <c r="BZ249" s="92">
        <v>16</v>
      </c>
      <c r="CA249" s="92">
        <v>3</v>
      </c>
      <c r="CB249" s="92">
        <v>18</v>
      </c>
      <c r="CC249" s="92">
        <v>22</v>
      </c>
      <c r="CD249" s="92">
        <v>20</v>
      </c>
      <c r="CE249" s="92">
        <v>8</v>
      </c>
      <c r="CF249" s="92">
        <v>27</v>
      </c>
      <c r="CG249" s="92">
        <v>28</v>
      </c>
      <c r="CH249" s="92">
        <v>36</v>
      </c>
      <c r="CI249" s="92">
        <v>17</v>
      </c>
      <c r="CJ249" s="92">
        <v>15</v>
      </c>
      <c r="CK249" s="92">
        <v>10</v>
      </c>
      <c r="CL249" s="92">
        <v>23</v>
      </c>
      <c r="CM249" s="92">
        <v>26</v>
      </c>
      <c r="CN249" s="92">
        <v>3.7034400000000001</v>
      </c>
    </row>
    <row r="250" spans="1:92" x14ac:dyDescent="0.2">
      <c r="A250" s="92" t="s">
        <v>28</v>
      </c>
      <c r="B250" s="92" t="s">
        <v>29</v>
      </c>
      <c r="C250" s="92">
        <v>280</v>
      </c>
      <c r="D250" s="92">
        <v>14.896800000000001</v>
      </c>
      <c r="E250" s="92">
        <v>0</v>
      </c>
      <c r="F250" s="92">
        <v>0</v>
      </c>
      <c r="G250" s="92">
        <v>25</v>
      </c>
      <c r="H250" s="92">
        <v>7</v>
      </c>
      <c r="I250" s="92">
        <v>7</v>
      </c>
      <c r="J250" s="92">
        <v>1452</v>
      </c>
      <c r="K250" s="92">
        <v>49.390000000000008</v>
      </c>
      <c r="L250" s="92">
        <v>105</v>
      </c>
      <c r="M250" s="92">
        <v>85</v>
      </c>
      <c r="N250" s="92">
        <v>109</v>
      </c>
      <c r="O250" s="92">
        <v>63</v>
      </c>
      <c r="P250" s="92">
        <v>80</v>
      </c>
      <c r="Q250" s="92">
        <v>78</v>
      </c>
      <c r="R250" s="92">
        <v>96</v>
      </c>
      <c r="S250" s="92">
        <v>75</v>
      </c>
      <c r="T250" s="92">
        <v>115</v>
      </c>
      <c r="U250" s="92">
        <v>106</v>
      </c>
      <c r="V250" s="92">
        <v>147</v>
      </c>
      <c r="W250" s="92">
        <v>93</v>
      </c>
      <c r="X250" s="92">
        <v>63</v>
      </c>
      <c r="Y250" s="92">
        <v>61</v>
      </c>
      <c r="Z250" s="92">
        <v>108</v>
      </c>
      <c r="AA250" s="92">
        <v>57</v>
      </c>
      <c r="AB250" s="92">
        <v>22</v>
      </c>
      <c r="AC250" s="92">
        <v>26</v>
      </c>
      <c r="AD250" s="92">
        <v>34</v>
      </c>
      <c r="AE250" s="92">
        <v>22</v>
      </c>
      <c r="AF250" s="92">
        <v>17</v>
      </c>
      <c r="AG250" s="92">
        <v>22</v>
      </c>
      <c r="AH250" s="92">
        <v>27</v>
      </c>
      <c r="AI250" s="92">
        <v>19</v>
      </c>
      <c r="AJ250" s="92">
        <v>28</v>
      </c>
      <c r="AK250" s="92">
        <v>25</v>
      </c>
      <c r="AL250" s="92">
        <v>30</v>
      </c>
      <c r="AM250" s="92">
        <v>25</v>
      </c>
      <c r="AN250" s="92">
        <v>13</v>
      </c>
      <c r="AO250" s="92">
        <v>13</v>
      </c>
      <c r="AP250" s="92">
        <v>27</v>
      </c>
      <c r="AQ250" s="92">
        <v>10</v>
      </c>
      <c r="AR250" s="92">
        <v>22</v>
      </c>
      <c r="AS250" s="92">
        <v>16</v>
      </c>
      <c r="AT250" s="92">
        <v>25</v>
      </c>
      <c r="AU250" s="92">
        <v>16</v>
      </c>
      <c r="AV250" s="92">
        <v>17</v>
      </c>
      <c r="AW250" s="92">
        <v>15</v>
      </c>
      <c r="AX250" s="92">
        <v>21</v>
      </c>
      <c r="AY250" s="92">
        <v>25</v>
      </c>
      <c r="AZ250" s="92">
        <v>18</v>
      </c>
      <c r="BA250" s="92">
        <v>21</v>
      </c>
      <c r="BB250" s="92">
        <v>35</v>
      </c>
      <c r="BC250" s="92">
        <v>22</v>
      </c>
      <c r="BD250" s="92">
        <v>11</v>
      </c>
      <c r="BE250" s="92">
        <v>16</v>
      </c>
      <c r="BF250" s="92">
        <v>28</v>
      </c>
      <c r="BG250" s="92">
        <v>20</v>
      </c>
      <c r="BH250" s="92">
        <v>36</v>
      </c>
      <c r="BI250" s="92">
        <v>23</v>
      </c>
      <c r="BJ250" s="92">
        <v>33</v>
      </c>
      <c r="BK250" s="92">
        <v>22</v>
      </c>
      <c r="BL250" s="92">
        <v>28</v>
      </c>
      <c r="BM250" s="92">
        <v>26</v>
      </c>
      <c r="BN250" s="92">
        <v>28</v>
      </c>
      <c r="BO250" s="92">
        <v>23</v>
      </c>
      <c r="BP250" s="92">
        <v>42</v>
      </c>
      <c r="BQ250" s="92">
        <v>30</v>
      </c>
      <c r="BR250" s="92">
        <v>46</v>
      </c>
      <c r="BS250" s="92">
        <v>29</v>
      </c>
      <c r="BT250" s="92">
        <v>23</v>
      </c>
      <c r="BU250" s="92">
        <v>22</v>
      </c>
      <c r="BV250" s="92">
        <v>30</v>
      </c>
      <c r="BW250" s="92">
        <v>18</v>
      </c>
      <c r="BX250" s="92">
        <v>25</v>
      </c>
      <c r="BY250" s="92">
        <v>19</v>
      </c>
      <c r="BZ250" s="92">
        <v>16</v>
      </c>
      <c r="CA250" s="92">
        <v>3</v>
      </c>
      <c r="CB250" s="92">
        <v>18</v>
      </c>
      <c r="CC250" s="92">
        <v>22</v>
      </c>
      <c r="CD250" s="92">
        <v>20</v>
      </c>
      <c r="CE250" s="92">
        <v>8</v>
      </c>
      <c r="CF250" s="92">
        <v>27</v>
      </c>
      <c r="CG250" s="92">
        <v>28</v>
      </c>
      <c r="CH250" s="92">
        <v>36</v>
      </c>
      <c r="CI250" s="92">
        <v>17</v>
      </c>
      <c r="CJ250" s="92">
        <v>15</v>
      </c>
      <c r="CK250" s="92">
        <v>10</v>
      </c>
      <c r="CL250" s="92">
        <v>23</v>
      </c>
      <c r="CM250" s="92">
        <v>26</v>
      </c>
      <c r="CN250" s="92">
        <v>4.5551500000000003</v>
      </c>
    </row>
    <row r="251" spans="1:92" x14ac:dyDescent="0.2">
      <c r="A251" s="92" t="s">
        <v>28</v>
      </c>
      <c r="B251" s="92" t="s">
        <v>29</v>
      </c>
      <c r="C251" s="92">
        <v>280</v>
      </c>
      <c r="D251" s="92">
        <v>20.7273</v>
      </c>
      <c r="E251" s="92">
        <v>0</v>
      </c>
      <c r="F251" s="92">
        <v>0</v>
      </c>
      <c r="G251" s="92">
        <v>25</v>
      </c>
      <c r="H251" s="92">
        <v>7</v>
      </c>
      <c r="I251" s="92">
        <v>7</v>
      </c>
      <c r="J251" s="92">
        <v>1452</v>
      </c>
      <c r="K251" s="92">
        <v>49.390000000000008</v>
      </c>
      <c r="L251" s="92">
        <v>105</v>
      </c>
      <c r="M251" s="92">
        <v>85</v>
      </c>
      <c r="N251" s="92">
        <v>109</v>
      </c>
      <c r="O251" s="92">
        <v>63</v>
      </c>
      <c r="P251" s="92">
        <v>80</v>
      </c>
      <c r="Q251" s="92">
        <v>78</v>
      </c>
      <c r="R251" s="92">
        <v>96</v>
      </c>
      <c r="S251" s="92">
        <v>75</v>
      </c>
      <c r="T251" s="92">
        <v>115</v>
      </c>
      <c r="U251" s="92">
        <v>106</v>
      </c>
      <c r="V251" s="92">
        <v>147</v>
      </c>
      <c r="W251" s="92">
        <v>93</v>
      </c>
      <c r="X251" s="92">
        <v>63</v>
      </c>
      <c r="Y251" s="92">
        <v>61</v>
      </c>
      <c r="Z251" s="92">
        <v>108</v>
      </c>
      <c r="AA251" s="92">
        <v>57</v>
      </c>
      <c r="AB251" s="92">
        <v>22</v>
      </c>
      <c r="AC251" s="92">
        <v>26</v>
      </c>
      <c r="AD251" s="92">
        <v>34</v>
      </c>
      <c r="AE251" s="92">
        <v>22</v>
      </c>
      <c r="AF251" s="92">
        <v>17</v>
      </c>
      <c r="AG251" s="92">
        <v>22</v>
      </c>
      <c r="AH251" s="92">
        <v>27</v>
      </c>
      <c r="AI251" s="92">
        <v>19</v>
      </c>
      <c r="AJ251" s="92">
        <v>28</v>
      </c>
      <c r="AK251" s="92">
        <v>25</v>
      </c>
      <c r="AL251" s="92">
        <v>30</v>
      </c>
      <c r="AM251" s="92">
        <v>25</v>
      </c>
      <c r="AN251" s="92">
        <v>13</v>
      </c>
      <c r="AO251" s="92">
        <v>13</v>
      </c>
      <c r="AP251" s="92">
        <v>27</v>
      </c>
      <c r="AQ251" s="92">
        <v>10</v>
      </c>
      <c r="AR251" s="92">
        <v>22</v>
      </c>
      <c r="AS251" s="92">
        <v>16</v>
      </c>
      <c r="AT251" s="92">
        <v>25</v>
      </c>
      <c r="AU251" s="92">
        <v>16</v>
      </c>
      <c r="AV251" s="92">
        <v>17</v>
      </c>
      <c r="AW251" s="92">
        <v>15</v>
      </c>
      <c r="AX251" s="92">
        <v>21</v>
      </c>
      <c r="AY251" s="92">
        <v>25</v>
      </c>
      <c r="AZ251" s="92">
        <v>18</v>
      </c>
      <c r="BA251" s="92">
        <v>21</v>
      </c>
      <c r="BB251" s="92">
        <v>35</v>
      </c>
      <c r="BC251" s="92">
        <v>22</v>
      </c>
      <c r="BD251" s="92">
        <v>11</v>
      </c>
      <c r="BE251" s="92">
        <v>16</v>
      </c>
      <c r="BF251" s="92">
        <v>28</v>
      </c>
      <c r="BG251" s="92">
        <v>20</v>
      </c>
      <c r="BH251" s="92">
        <v>36</v>
      </c>
      <c r="BI251" s="92">
        <v>23</v>
      </c>
      <c r="BJ251" s="92">
        <v>33</v>
      </c>
      <c r="BK251" s="92">
        <v>22</v>
      </c>
      <c r="BL251" s="92">
        <v>28</v>
      </c>
      <c r="BM251" s="92">
        <v>26</v>
      </c>
      <c r="BN251" s="92">
        <v>28</v>
      </c>
      <c r="BO251" s="92">
        <v>23</v>
      </c>
      <c r="BP251" s="92">
        <v>42</v>
      </c>
      <c r="BQ251" s="92">
        <v>30</v>
      </c>
      <c r="BR251" s="92">
        <v>46</v>
      </c>
      <c r="BS251" s="92">
        <v>29</v>
      </c>
      <c r="BT251" s="92">
        <v>23</v>
      </c>
      <c r="BU251" s="92">
        <v>22</v>
      </c>
      <c r="BV251" s="92">
        <v>30</v>
      </c>
      <c r="BW251" s="92">
        <v>18</v>
      </c>
      <c r="BX251" s="92">
        <v>25</v>
      </c>
      <c r="BY251" s="92">
        <v>19</v>
      </c>
      <c r="BZ251" s="92">
        <v>16</v>
      </c>
      <c r="CA251" s="92">
        <v>3</v>
      </c>
      <c r="CB251" s="92">
        <v>18</v>
      </c>
      <c r="CC251" s="92">
        <v>22</v>
      </c>
      <c r="CD251" s="92">
        <v>20</v>
      </c>
      <c r="CE251" s="92">
        <v>8</v>
      </c>
      <c r="CF251" s="92">
        <v>27</v>
      </c>
      <c r="CG251" s="92">
        <v>28</v>
      </c>
      <c r="CH251" s="92">
        <v>36</v>
      </c>
      <c r="CI251" s="92">
        <v>17</v>
      </c>
      <c r="CJ251" s="92">
        <v>15</v>
      </c>
      <c r="CK251" s="92">
        <v>10</v>
      </c>
      <c r="CL251" s="92">
        <v>23</v>
      </c>
      <c r="CM251" s="92">
        <v>26</v>
      </c>
      <c r="CN251" s="92">
        <v>5.25265</v>
      </c>
    </row>
    <row r="252" spans="1:92" x14ac:dyDescent="0.2">
      <c r="A252" s="92" t="s">
        <v>28</v>
      </c>
      <c r="B252" s="92" t="s">
        <v>29</v>
      </c>
      <c r="C252" s="92">
        <v>254</v>
      </c>
      <c r="D252" s="92">
        <v>4.3986499999999999</v>
      </c>
      <c r="E252" s="92">
        <v>0</v>
      </c>
      <c r="F252" s="92">
        <v>0</v>
      </c>
      <c r="G252" s="92">
        <v>25</v>
      </c>
      <c r="H252" s="92">
        <v>7</v>
      </c>
      <c r="I252" s="92">
        <v>7</v>
      </c>
      <c r="J252" s="92">
        <v>1452</v>
      </c>
      <c r="K252" s="92">
        <v>49.390000000000008</v>
      </c>
      <c r="L252" s="92">
        <v>105</v>
      </c>
      <c r="M252" s="92">
        <v>85</v>
      </c>
      <c r="N252" s="92">
        <v>109</v>
      </c>
      <c r="O252" s="92">
        <v>63</v>
      </c>
      <c r="P252" s="92">
        <v>80</v>
      </c>
      <c r="Q252" s="92">
        <v>78</v>
      </c>
      <c r="R252" s="92">
        <v>96</v>
      </c>
      <c r="S252" s="92">
        <v>75</v>
      </c>
      <c r="T252" s="92">
        <v>115</v>
      </c>
      <c r="U252" s="92">
        <v>106</v>
      </c>
      <c r="V252" s="92">
        <v>147</v>
      </c>
      <c r="W252" s="92">
        <v>93</v>
      </c>
      <c r="X252" s="92">
        <v>63</v>
      </c>
      <c r="Y252" s="92">
        <v>61</v>
      </c>
      <c r="Z252" s="92">
        <v>108</v>
      </c>
      <c r="AA252" s="92">
        <v>57</v>
      </c>
      <c r="AB252" s="92">
        <v>22</v>
      </c>
      <c r="AC252" s="92">
        <v>26</v>
      </c>
      <c r="AD252" s="92">
        <v>34</v>
      </c>
      <c r="AE252" s="92">
        <v>22</v>
      </c>
      <c r="AF252" s="92">
        <v>17</v>
      </c>
      <c r="AG252" s="92">
        <v>22</v>
      </c>
      <c r="AH252" s="92">
        <v>27</v>
      </c>
      <c r="AI252" s="92">
        <v>19</v>
      </c>
      <c r="AJ252" s="92">
        <v>28</v>
      </c>
      <c r="AK252" s="92">
        <v>25</v>
      </c>
      <c r="AL252" s="92">
        <v>30</v>
      </c>
      <c r="AM252" s="92">
        <v>25</v>
      </c>
      <c r="AN252" s="92">
        <v>13</v>
      </c>
      <c r="AO252" s="92">
        <v>13</v>
      </c>
      <c r="AP252" s="92">
        <v>27</v>
      </c>
      <c r="AQ252" s="92">
        <v>10</v>
      </c>
      <c r="AR252" s="92">
        <v>22</v>
      </c>
      <c r="AS252" s="92">
        <v>16</v>
      </c>
      <c r="AT252" s="92">
        <v>25</v>
      </c>
      <c r="AU252" s="92">
        <v>16</v>
      </c>
      <c r="AV252" s="92">
        <v>17</v>
      </c>
      <c r="AW252" s="92">
        <v>15</v>
      </c>
      <c r="AX252" s="92">
        <v>21</v>
      </c>
      <c r="AY252" s="92">
        <v>25</v>
      </c>
      <c r="AZ252" s="92">
        <v>18</v>
      </c>
      <c r="BA252" s="92">
        <v>21</v>
      </c>
      <c r="BB252" s="92">
        <v>35</v>
      </c>
      <c r="BC252" s="92">
        <v>22</v>
      </c>
      <c r="BD252" s="92">
        <v>11</v>
      </c>
      <c r="BE252" s="92">
        <v>16</v>
      </c>
      <c r="BF252" s="92">
        <v>28</v>
      </c>
      <c r="BG252" s="92">
        <v>20</v>
      </c>
      <c r="BH252" s="92">
        <v>36</v>
      </c>
      <c r="BI252" s="92">
        <v>23</v>
      </c>
      <c r="BJ252" s="92">
        <v>33</v>
      </c>
      <c r="BK252" s="92">
        <v>22</v>
      </c>
      <c r="BL252" s="92">
        <v>28</v>
      </c>
      <c r="BM252" s="92">
        <v>26</v>
      </c>
      <c r="BN252" s="92">
        <v>28</v>
      </c>
      <c r="BO252" s="92">
        <v>23</v>
      </c>
      <c r="BP252" s="92">
        <v>42</v>
      </c>
      <c r="BQ252" s="92">
        <v>30</v>
      </c>
      <c r="BR252" s="92">
        <v>46</v>
      </c>
      <c r="BS252" s="92">
        <v>29</v>
      </c>
      <c r="BT252" s="92">
        <v>23</v>
      </c>
      <c r="BU252" s="92">
        <v>22</v>
      </c>
      <c r="BV252" s="92">
        <v>30</v>
      </c>
      <c r="BW252" s="92">
        <v>18</v>
      </c>
      <c r="BX252" s="92">
        <v>25</v>
      </c>
      <c r="BY252" s="92">
        <v>19</v>
      </c>
      <c r="BZ252" s="92">
        <v>16</v>
      </c>
      <c r="CA252" s="92">
        <v>3</v>
      </c>
      <c r="CB252" s="92">
        <v>18</v>
      </c>
      <c r="CC252" s="92">
        <v>22</v>
      </c>
      <c r="CD252" s="92">
        <v>20</v>
      </c>
      <c r="CE252" s="92">
        <v>8</v>
      </c>
      <c r="CF252" s="92">
        <v>27</v>
      </c>
      <c r="CG252" s="92">
        <v>28</v>
      </c>
      <c r="CH252" s="92">
        <v>36</v>
      </c>
      <c r="CI252" s="92">
        <v>17</v>
      </c>
      <c r="CJ252" s="92">
        <v>15</v>
      </c>
      <c r="CK252" s="92">
        <v>10</v>
      </c>
      <c r="CL252" s="92">
        <v>23</v>
      </c>
      <c r="CM252" s="92">
        <v>26</v>
      </c>
      <c r="CN252" s="92">
        <v>0.77467200000000003</v>
      </c>
    </row>
    <row r="253" spans="1:92" x14ac:dyDescent="0.2">
      <c r="A253" s="92" t="s">
        <v>28</v>
      </c>
      <c r="B253" s="92" t="s">
        <v>29</v>
      </c>
      <c r="C253" s="92">
        <v>254</v>
      </c>
      <c r="D253" s="92">
        <v>8.6893899999999995</v>
      </c>
      <c r="E253" s="92">
        <v>0</v>
      </c>
      <c r="F253" s="92">
        <v>0</v>
      </c>
      <c r="G253" s="92">
        <v>25</v>
      </c>
      <c r="H253" s="92">
        <v>7</v>
      </c>
      <c r="I253" s="92">
        <v>7</v>
      </c>
      <c r="J253" s="92">
        <v>1452</v>
      </c>
      <c r="K253" s="92">
        <v>49.390000000000008</v>
      </c>
      <c r="L253" s="92">
        <v>105</v>
      </c>
      <c r="M253" s="92">
        <v>85</v>
      </c>
      <c r="N253" s="92">
        <v>109</v>
      </c>
      <c r="O253" s="92">
        <v>63</v>
      </c>
      <c r="P253" s="92">
        <v>80</v>
      </c>
      <c r="Q253" s="92">
        <v>78</v>
      </c>
      <c r="R253" s="92">
        <v>96</v>
      </c>
      <c r="S253" s="92">
        <v>75</v>
      </c>
      <c r="T253" s="92">
        <v>115</v>
      </c>
      <c r="U253" s="92">
        <v>106</v>
      </c>
      <c r="V253" s="92">
        <v>147</v>
      </c>
      <c r="W253" s="92">
        <v>93</v>
      </c>
      <c r="X253" s="92">
        <v>63</v>
      </c>
      <c r="Y253" s="92">
        <v>61</v>
      </c>
      <c r="Z253" s="92">
        <v>108</v>
      </c>
      <c r="AA253" s="92">
        <v>57</v>
      </c>
      <c r="AB253" s="92">
        <v>22</v>
      </c>
      <c r="AC253" s="92">
        <v>26</v>
      </c>
      <c r="AD253" s="92">
        <v>34</v>
      </c>
      <c r="AE253" s="92">
        <v>22</v>
      </c>
      <c r="AF253" s="92">
        <v>17</v>
      </c>
      <c r="AG253" s="92">
        <v>22</v>
      </c>
      <c r="AH253" s="92">
        <v>27</v>
      </c>
      <c r="AI253" s="92">
        <v>19</v>
      </c>
      <c r="AJ253" s="92">
        <v>28</v>
      </c>
      <c r="AK253" s="92">
        <v>25</v>
      </c>
      <c r="AL253" s="92">
        <v>30</v>
      </c>
      <c r="AM253" s="92">
        <v>25</v>
      </c>
      <c r="AN253" s="92">
        <v>13</v>
      </c>
      <c r="AO253" s="92">
        <v>13</v>
      </c>
      <c r="AP253" s="92">
        <v>27</v>
      </c>
      <c r="AQ253" s="92">
        <v>10</v>
      </c>
      <c r="AR253" s="92">
        <v>22</v>
      </c>
      <c r="AS253" s="92">
        <v>16</v>
      </c>
      <c r="AT253" s="92">
        <v>25</v>
      </c>
      <c r="AU253" s="92">
        <v>16</v>
      </c>
      <c r="AV253" s="92">
        <v>17</v>
      </c>
      <c r="AW253" s="92">
        <v>15</v>
      </c>
      <c r="AX253" s="92">
        <v>21</v>
      </c>
      <c r="AY253" s="92">
        <v>25</v>
      </c>
      <c r="AZ253" s="92">
        <v>18</v>
      </c>
      <c r="BA253" s="92">
        <v>21</v>
      </c>
      <c r="BB253" s="92">
        <v>35</v>
      </c>
      <c r="BC253" s="92">
        <v>22</v>
      </c>
      <c r="BD253" s="92">
        <v>11</v>
      </c>
      <c r="BE253" s="92">
        <v>16</v>
      </c>
      <c r="BF253" s="92">
        <v>28</v>
      </c>
      <c r="BG253" s="92">
        <v>20</v>
      </c>
      <c r="BH253" s="92">
        <v>36</v>
      </c>
      <c r="BI253" s="92">
        <v>23</v>
      </c>
      <c r="BJ253" s="92">
        <v>33</v>
      </c>
      <c r="BK253" s="92">
        <v>22</v>
      </c>
      <c r="BL253" s="92">
        <v>28</v>
      </c>
      <c r="BM253" s="92">
        <v>26</v>
      </c>
      <c r="BN253" s="92">
        <v>28</v>
      </c>
      <c r="BO253" s="92">
        <v>23</v>
      </c>
      <c r="BP253" s="92">
        <v>42</v>
      </c>
      <c r="BQ253" s="92">
        <v>30</v>
      </c>
      <c r="BR253" s="92">
        <v>46</v>
      </c>
      <c r="BS253" s="92">
        <v>29</v>
      </c>
      <c r="BT253" s="92">
        <v>23</v>
      </c>
      <c r="BU253" s="92">
        <v>22</v>
      </c>
      <c r="BV253" s="92">
        <v>30</v>
      </c>
      <c r="BW253" s="92">
        <v>18</v>
      </c>
      <c r="BX253" s="92">
        <v>25</v>
      </c>
      <c r="BY253" s="92">
        <v>19</v>
      </c>
      <c r="BZ253" s="92">
        <v>16</v>
      </c>
      <c r="CA253" s="92">
        <v>3</v>
      </c>
      <c r="CB253" s="92">
        <v>18</v>
      </c>
      <c r="CC253" s="92">
        <v>22</v>
      </c>
      <c r="CD253" s="92">
        <v>20</v>
      </c>
      <c r="CE253" s="92">
        <v>8</v>
      </c>
      <c r="CF253" s="92">
        <v>27</v>
      </c>
      <c r="CG253" s="92">
        <v>28</v>
      </c>
      <c r="CH253" s="92">
        <v>36</v>
      </c>
      <c r="CI253" s="92">
        <v>17</v>
      </c>
      <c r="CJ253" s="92">
        <v>15</v>
      </c>
      <c r="CK253" s="92">
        <v>10</v>
      </c>
      <c r="CL253" s="92">
        <v>23</v>
      </c>
      <c r="CM253" s="92">
        <v>26</v>
      </c>
      <c r="CN253" s="92">
        <v>2.8692600000000001</v>
      </c>
    </row>
    <row r="254" spans="1:92" x14ac:dyDescent="0.2">
      <c r="A254" s="92" t="s">
        <v>28</v>
      </c>
      <c r="B254" s="92" t="s">
        <v>29</v>
      </c>
      <c r="C254" s="92">
        <v>254</v>
      </c>
      <c r="D254" s="92">
        <v>13.064500000000001</v>
      </c>
      <c r="E254" s="92">
        <v>0</v>
      </c>
      <c r="F254" s="92">
        <v>0</v>
      </c>
      <c r="G254" s="92">
        <v>25</v>
      </c>
      <c r="H254" s="92">
        <v>7</v>
      </c>
      <c r="I254" s="92">
        <v>7</v>
      </c>
      <c r="J254" s="92">
        <v>1452</v>
      </c>
      <c r="K254" s="92">
        <v>49.390000000000008</v>
      </c>
      <c r="L254" s="92">
        <v>105</v>
      </c>
      <c r="M254" s="92">
        <v>85</v>
      </c>
      <c r="N254" s="92">
        <v>109</v>
      </c>
      <c r="O254" s="92">
        <v>63</v>
      </c>
      <c r="P254" s="92">
        <v>80</v>
      </c>
      <c r="Q254" s="92">
        <v>78</v>
      </c>
      <c r="R254" s="92">
        <v>96</v>
      </c>
      <c r="S254" s="92">
        <v>75</v>
      </c>
      <c r="T254" s="92">
        <v>115</v>
      </c>
      <c r="U254" s="92">
        <v>106</v>
      </c>
      <c r="V254" s="92">
        <v>147</v>
      </c>
      <c r="W254" s="92">
        <v>93</v>
      </c>
      <c r="X254" s="92">
        <v>63</v>
      </c>
      <c r="Y254" s="92">
        <v>61</v>
      </c>
      <c r="Z254" s="92">
        <v>108</v>
      </c>
      <c r="AA254" s="92">
        <v>57</v>
      </c>
      <c r="AB254" s="92">
        <v>22</v>
      </c>
      <c r="AC254" s="92">
        <v>26</v>
      </c>
      <c r="AD254" s="92">
        <v>34</v>
      </c>
      <c r="AE254" s="92">
        <v>22</v>
      </c>
      <c r="AF254" s="92">
        <v>17</v>
      </c>
      <c r="AG254" s="92">
        <v>22</v>
      </c>
      <c r="AH254" s="92">
        <v>27</v>
      </c>
      <c r="AI254" s="92">
        <v>19</v>
      </c>
      <c r="AJ254" s="92">
        <v>28</v>
      </c>
      <c r="AK254" s="92">
        <v>25</v>
      </c>
      <c r="AL254" s="92">
        <v>30</v>
      </c>
      <c r="AM254" s="92">
        <v>25</v>
      </c>
      <c r="AN254" s="92">
        <v>13</v>
      </c>
      <c r="AO254" s="92">
        <v>13</v>
      </c>
      <c r="AP254" s="92">
        <v>27</v>
      </c>
      <c r="AQ254" s="92">
        <v>10</v>
      </c>
      <c r="AR254" s="92">
        <v>22</v>
      </c>
      <c r="AS254" s="92">
        <v>16</v>
      </c>
      <c r="AT254" s="92">
        <v>25</v>
      </c>
      <c r="AU254" s="92">
        <v>16</v>
      </c>
      <c r="AV254" s="92">
        <v>17</v>
      </c>
      <c r="AW254" s="92">
        <v>15</v>
      </c>
      <c r="AX254" s="92">
        <v>21</v>
      </c>
      <c r="AY254" s="92">
        <v>25</v>
      </c>
      <c r="AZ254" s="92">
        <v>18</v>
      </c>
      <c r="BA254" s="92">
        <v>21</v>
      </c>
      <c r="BB254" s="92">
        <v>35</v>
      </c>
      <c r="BC254" s="92">
        <v>22</v>
      </c>
      <c r="BD254" s="92">
        <v>11</v>
      </c>
      <c r="BE254" s="92">
        <v>16</v>
      </c>
      <c r="BF254" s="92">
        <v>28</v>
      </c>
      <c r="BG254" s="92">
        <v>20</v>
      </c>
      <c r="BH254" s="92">
        <v>36</v>
      </c>
      <c r="BI254" s="92">
        <v>23</v>
      </c>
      <c r="BJ254" s="92">
        <v>33</v>
      </c>
      <c r="BK254" s="92">
        <v>22</v>
      </c>
      <c r="BL254" s="92">
        <v>28</v>
      </c>
      <c r="BM254" s="92">
        <v>26</v>
      </c>
      <c r="BN254" s="92">
        <v>28</v>
      </c>
      <c r="BO254" s="92">
        <v>23</v>
      </c>
      <c r="BP254" s="92">
        <v>42</v>
      </c>
      <c r="BQ254" s="92">
        <v>30</v>
      </c>
      <c r="BR254" s="92">
        <v>46</v>
      </c>
      <c r="BS254" s="92">
        <v>29</v>
      </c>
      <c r="BT254" s="92">
        <v>23</v>
      </c>
      <c r="BU254" s="92">
        <v>22</v>
      </c>
      <c r="BV254" s="92">
        <v>30</v>
      </c>
      <c r="BW254" s="92">
        <v>18</v>
      </c>
      <c r="BX254" s="92">
        <v>25</v>
      </c>
      <c r="BY254" s="92">
        <v>19</v>
      </c>
      <c r="BZ254" s="92">
        <v>16</v>
      </c>
      <c r="CA254" s="92">
        <v>3</v>
      </c>
      <c r="CB254" s="92">
        <v>18</v>
      </c>
      <c r="CC254" s="92">
        <v>22</v>
      </c>
      <c r="CD254" s="92">
        <v>20</v>
      </c>
      <c r="CE254" s="92">
        <v>8</v>
      </c>
      <c r="CF254" s="92">
        <v>27</v>
      </c>
      <c r="CG254" s="92">
        <v>28</v>
      </c>
      <c r="CH254" s="92">
        <v>36</v>
      </c>
      <c r="CI254" s="92">
        <v>17</v>
      </c>
      <c r="CJ254" s="92">
        <v>15</v>
      </c>
      <c r="CK254" s="92">
        <v>10</v>
      </c>
      <c r="CL254" s="92">
        <v>23</v>
      </c>
      <c r="CM254" s="92">
        <v>26</v>
      </c>
      <c r="CN254" s="92">
        <v>4.8928099999999999</v>
      </c>
    </row>
    <row r="255" spans="1:92" x14ac:dyDescent="0.2">
      <c r="A255" s="92" t="s">
        <v>28</v>
      </c>
      <c r="B255" s="92" t="s">
        <v>29</v>
      </c>
      <c r="C255" s="92">
        <v>254</v>
      </c>
      <c r="D255" s="92">
        <v>17.357199999999999</v>
      </c>
      <c r="E255" s="92">
        <v>0</v>
      </c>
      <c r="F255" s="92">
        <v>0</v>
      </c>
      <c r="G255" s="92">
        <v>25</v>
      </c>
      <c r="H255" s="92">
        <v>7</v>
      </c>
      <c r="I255" s="92">
        <v>7</v>
      </c>
      <c r="J255" s="92">
        <v>1452</v>
      </c>
      <c r="K255" s="92">
        <v>49.390000000000008</v>
      </c>
      <c r="L255" s="92">
        <v>105</v>
      </c>
      <c r="M255" s="92">
        <v>85</v>
      </c>
      <c r="N255" s="92">
        <v>109</v>
      </c>
      <c r="O255" s="92">
        <v>63</v>
      </c>
      <c r="P255" s="92">
        <v>80</v>
      </c>
      <c r="Q255" s="92">
        <v>78</v>
      </c>
      <c r="R255" s="92">
        <v>96</v>
      </c>
      <c r="S255" s="92">
        <v>75</v>
      </c>
      <c r="T255" s="92">
        <v>115</v>
      </c>
      <c r="U255" s="92">
        <v>106</v>
      </c>
      <c r="V255" s="92">
        <v>147</v>
      </c>
      <c r="W255" s="92">
        <v>93</v>
      </c>
      <c r="X255" s="92">
        <v>63</v>
      </c>
      <c r="Y255" s="92">
        <v>61</v>
      </c>
      <c r="Z255" s="92">
        <v>108</v>
      </c>
      <c r="AA255" s="92">
        <v>57</v>
      </c>
      <c r="AB255" s="92">
        <v>22</v>
      </c>
      <c r="AC255" s="92">
        <v>26</v>
      </c>
      <c r="AD255" s="92">
        <v>34</v>
      </c>
      <c r="AE255" s="92">
        <v>22</v>
      </c>
      <c r="AF255" s="92">
        <v>17</v>
      </c>
      <c r="AG255" s="92">
        <v>22</v>
      </c>
      <c r="AH255" s="92">
        <v>27</v>
      </c>
      <c r="AI255" s="92">
        <v>19</v>
      </c>
      <c r="AJ255" s="92">
        <v>28</v>
      </c>
      <c r="AK255" s="92">
        <v>25</v>
      </c>
      <c r="AL255" s="92">
        <v>30</v>
      </c>
      <c r="AM255" s="92">
        <v>25</v>
      </c>
      <c r="AN255" s="92">
        <v>13</v>
      </c>
      <c r="AO255" s="92">
        <v>13</v>
      </c>
      <c r="AP255" s="92">
        <v>27</v>
      </c>
      <c r="AQ255" s="92">
        <v>10</v>
      </c>
      <c r="AR255" s="92">
        <v>22</v>
      </c>
      <c r="AS255" s="92">
        <v>16</v>
      </c>
      <c r="AT255" s="92">
        <v>25</v>
      </c>
      <c r="AU255" s="92">
        <v>16</v>
      </c>
      <c r="AV255" s="92">
        <v>17</v>
      </c>
      <c r="AW255" s="92">
        <v>15</v>
      </c>
      <c r="AX255" s="92">
        <v>21</v>
      </c>
      <c r="AY255" s="92">
        <v>25</v>
      </c>
      <c r="AZ255" s="92">
        <v>18</v>
      </c>
      <c r="BA255" s="92">
        <v>21</v>
      </c>
      <c r="BB255" s="92">
        <v>35</v>
      </c>
      <c r="BC255" s="92">
        <v>22</v>
      </c>
      <c r="BD255" s="92">
        <v>11</v>
      </c>
      <c r="BE255" s="92">
        <v>16</v>
      </c>
      <c r="BF255" s="92">
        <v>28</v>
      </c>
      <c r="BG255" s="92">
        <v>20</v>
      </c>
      <c r="BH255" s="92">
        <v>36</v>
      </c>
      <c r="BI255" s="92">
        <v>23</v>
      </c>
      <c r="BJ255" s="92">
        <v>33</v>
      </c>
      <c r="BK255" s="92">
        <v>22</v>
      </c>
      <c r="BL255" s="92">
        <v>28</v>
      </c>
      <c r="BM255" s="92">
        <v>26</v>
      </c>
      <c r="BN255" s="92">
        <v>28</v>
      </c>
      <c r="BO255" s="92">
        <v>23</v>
      </c>
      <c r="BP255" s="92">
        <v>42</v>
      </c>
      <c r="BQ255" s="92">
        <v>30</v>
      </c>
      <c r="BR255" s="92">
        <v>46</v>
      </c>
      <c r="BS255" s="92">
        <v>29</v>
      </c>
      <c r="BT255" s="92">
        <v>23</v>
      </c>
      <c r="BU255" s="92">
        <v>22</v>
      </c>
      <c r="BV255" s="92">
        <v>30</v>
      </c>
      <c r="BW255" s="92">
        <v>18</v>
      </c>
      <c r="BX255" s="92">
        <v>25</v>
      </c>
      <c r="BY255" s="92">
        <v>19</v>
      </c>
      <c r="BZ255" s="92">
        <v>16</v>
      </c>
      <c r="CA255" s="92">
        <v>3</v>
      </c>
      <c r="CB255" s="92">
        <v>18</v>
      </c>
      <c r="CC255" s="92">
        <v>22</v>
      </c>
      <c r="CD255" s="92">
        <v>20</v>
      </c>
      <c r="CE255" s="92">
        <v>8</v>
      </c>
      <c r="CF255" s="92">
        <v>27</v>
      </c>
      <c r="CG255" s="92">
        <v>28</v>
      </c>
      <c r="CH255" s="92">
        <v>36</v>
      </c>
      <c r="CI255" s="92">
        <v>17</v>
      </c>
      <c r="CJ255" s="92">
        <v>15</v>
      </c>
      <c r="CK255" s="92">
        <v>10</v>
      </c>
      <c r="CL255" s="92">
        <v>23</v>
      </c>
      <c r="CM255" s="92">
        <v>26</v>
      </c>
      <c r="CN255" s="92">
        <v>5.9871100000000004</v>
      </c>
    </row>
    <row r="256" spans="1:92" x14ac:dyDescent="0.2">
      <c r="A256" s="92" t="s">
        <v>28</v>
      </c>
      <c r="B256" s="92" t="s">
        <v>29</v>
      </c>
      <c r="C256" s="92">
        <v>254</v>
      </c>
      <c r="D256" s="92">
        <v>23.482500000000002</v>
      </c>
      <c r="E256" s="92">
        <v>0</v>
      </c>
      <c r="F256" s="92">
        <v>0</v>
      </c>
      <c r="G256" s="92">
        <v>25</v>
      </c>
      <c r="H256" s="92">
        <v>7</v>
      </c>
      <c r="I256" s="92">
        <v>7</v>
      </c>
      <c r="J256" s="92">
        <v>1452</v>
      </c>
      <c r="K256" s="92">
        <v>49.390000000000008</v>
      </c>
      <c r="L256" s="92">
        <v>105</v>
      </c>
      <c r="M256" s="92">
        <v>85</v>
      </c>
      <c r="N256" s="92">
        <v>109</v>
      </c>
      <c r="O256" s="92">
        <v>63</v>
      </c>
      <c r="P256" s="92">
        <v>80</v>
      </c>
      <c r="Q256" s="92">
        <v>78</v>
      </c>
      <c r="R256" s="92">
        <v>96</v>
      </c>
      <c r="S256" s="92">
        <v>75</v>
      </c>
      <c r="T256" s="92">
        <v>115</v>
      </c>
      <c r="U256" s="92">
        <v>106</v>
      </c>
      <c r="V256" s="92">
        <v>147</v>
      </c>
      <c r="W256" s="92">
        <v>93</v>
      </c>
      <c r="X256" s="92">
        <v>63</v>
      </c>
      <c r="Y256" s="92">
        <v>61</v>
      </c>
      <c r="Z256" s="92">
        <v>108</v>
      </c>
      <c r="AA256" s="92">
        <v>57</v>
      </c>
      <c r="AB256" s="92">
        <v>22</v>
      </c>
      <c r="AC256" s="92">
        <v>26</v>
      </c>
      <c r="AD256" s="92">
        <v>34</v>
      </c>
      <c r="AE256" s="92">
        <v>22</v>
      </c>
      <c r="AF256" s="92">
        <v>17</v>
      </c>
      <c r="AG256" s="92">
        <v>22</v>
      </c>
      <c r="AH256" s="92">
        <v>27</v>
      </c>
      <c r="AI256" s="92">
        <v>19</v>
      </c>
      <c r="AJ256" s="92">
        <v>28</v>
      </c>
      <c r="AK256" s="92">
        <v>25</v>
      </c>
      <c r="AL256" s="92">
        <v>30</v>
      </c>
      <c r="AM256" s="92">
        <v>25</v>
      </c>
      <c r="AN256" s="92">
        <v>13</v>
      </c>
      <c r="AO256" s="92">
        <v>13</v>
      </c>
      <c r="AP256" s="92">
        <v>27</v>
      </c>
      <c r="AQ256" s="92">
        <v>10</v>
      </c>
      <c r="AR256" s="92">
        <v>22</v>
      </c>
      <c r="AS256" s="92">
        <v>16</v>
      </c>
      <c r="AT256" s="92">
        <v>25</v>
      </c>
      <c r="AU256" s="92">
        <v>16</v>
      </c>
      <c r="AV256" s="92">
        <v>17</v>
      </c>
      <c r="AW256" s="92">
        <v>15</v>
      </c>
      <c r="AX256" s="92">
        <v>21</v>
      </c>
      <c r="AY256" s="92">
        <v>25</v>
      </c>
      <c r="AZ256" s="92">
        <v>18</v>
      </c>
      <c r="BA256" s="92">
        <v>21</v>
      </c>
      <c r="BB256" s="92">
        <v>35</v>
      </c>
      <c r="BC256" s="92">
        <v>22</v>
      </c>
      <c r="BD256" s="92">
        <v>11</v>
      </c>
      <c r="BE256" s="92">
        <v>16</v>
      </c>
      <c r="BF256" s="92">
        <v>28</v>
      </c>
      <c r="BG256" s="92">
        <v>20</v>
      </c>
      <c r="BH256" s="92">
        <v>36</v>
      </c>
      <c r="BI256" s="92">
        <v>23</v>
      </c>
      <c r="BJ256" s="92">
        <v>33</v>
      </c>
      <c r="BK256" s="92">
        <v>22</v>
      </c>
      <c r="BL256" s="92">
        <v>28</v>
      </c>
      <c r="BM256" s="92">
        <v>26</v>
      </c>
      <c r="BN256" s="92">
        <v>28</v>
      </c>
      <c r="BO256" s="92">
        <v>23</v>
      </c>
      <c r="BP256" s="92">
        <v>42</v>
      </c>
      <c r="BQ256" s="92">
        <v>30</v>
      </c>
      <c r="BR256" s="92">
        <v>46</v>
      </c>
      <c r="BS256" s="92">
        <v>29</v>
      </c>
      <c r="BT256" s="92">
        <v>23</v>
      </c>
      <c r="BU256" s="92">
        <v>22</v>
      </c>
      <c r="BV256" s="92">
        <v>30</v>
      </c>
      <c r="BW256" s="92">
        <v>18</v>
      </c>
      <c r="BX256" s="92">
        <v>25</v>
      </c>
      <c r="BY256" s="92">
        <v>19</v>
      </c>
      <c r="BZ256" s="92">
        <v>16</v>
      </c>
      <c r="CA256" s="92">
        <v>3</v>
      </c>
      <c r="CB256" s="92">
        <v>18</v>
      </c>
      <c r="CC256" s="92">
        <v>22</v>
      </c>
      <c r="CD256" s="92">
        <v>20</v>
      </c>
      <c r="CE256" s="92">
        <v>8</v>
      </c>
      <c r="CF256" s="92">
        <v>27</v>
      </c>
      <c r="CG256" s="92">
        <v>28</v>
      </c>
      <c r="CH256" s="92">
        <v>36</v>
      </c>
      <c r="CI256" s="92">
        <v>17</v>
      </c>
      <c r="CJ256" s="92">
        <v>15</v>
      </c>
      <c r="CK256" s="92">
        <v>10</v>
      </c>
      <c r="CL256" s="92">
        <v>23</v>
      </c>
      <c r="CM256" s="92">
        <v>26</v>
      </c>
      <c r="CN256" s="92">
        <v>6.6727299999999996</v>
      </c>
    </row>
    <row r="257" spans="1:92" x14ac:dyDescent="0.2">
      <c r="A257" s="92" t="s">
        <v>28</v>
      </c>
      <c r="B257" s="92" t="s">
        <v>29</v>
      </c>
      <c r="C257" s="92">
        <v>267</v>
      </c>
      <c r="D257" s="92">
        <v>3.8584299999999998</v>
      </c>
      <c r="E257" s="92">
        <v>0</v>
      </c>
      <c r="F257" s="92">
        <v>0</v>
      </c>
      <c r="G257" s="92">
        <v>25</v>
      </c>
      <c r="H257" s="92">
        <v>7</v>
      </c>
      <c r="I257" s="92">
        <v>6</v>
      </c>
      <c r="J257" s="92">
        <v>1452</v>
      </c>
      <c r="K257" s="92">
        <v>49.390000000000008</v>
      </c>
      <c r="L257" s="92">
        <v>105</v>
      </c>
      <c r="M257" s="92">
        <v>85</v>
      </c>
      <c r="N257" s="92">
        <v>109</v>
      </c>
      <c r="O257" s="92">
        <v>63</v>
      </c>
      <c r="P257" s="92">
        <v>80</v>
      </c>
      <c r="Q257" s="92">
        <v>78</v>
      </c>
      <c r="R257" s="92">
        <v>96</v>
      </c>
      <c r="S257" s="92">
        <v>75</v>
      </c>
      <c r="T257" s="92">
        <v>115</v>
      </c>
      <c r="U257" s="92">
        <v>106</v>
      </c>
      <c r="V257" s="92">
        <v>147</v>
      </c>
      <c r="W257" s="92">
        <v>93</v>
      </c>
      <c r="X257" s="92">
        <v>63</v>
      </c>
      <c r="Y257" s="92">
        <v>61</v>
      </c>
      <c r="Z257" s="92">
        <v>108</v>
      </c>
      <c r="AA257" s="92">
        <v>57</v>
      </c>
      <c r="AB257" s="92">
        <v>22</v>
      </c>
      <c r="AC257" s="92">
        <v>26</v>
      </c>
      <c r="AD257" s="92">
        <v>34</v>
      </c>
      <c r="AE257" s="92">
        <v>22</v>
      </c>
      <c r="AF257" s="92">
        <v>17</v>
      </c>
      <c r="AG257" s="92">
        <v>22</v>
      </c>
      <c r="AH257" s="92">
        <v>27</v>
      </c>
      <c r="AI257" s="92">
        <v>19</v>
      </c>
      <c r="AJ257" s="92">
        <v>28</v>
      </c>
      <c r="AK257" s="92">
        <v>25</v>
      </c>
      <c r="AL257" s="92">
        <v>30</v>
      </c>
      <c r="AM257" s="92">
        <v>25</v>
      </c>
      <c r="AN257" s="92">
        <v>13</v>
      </c>
      <c r="AO257" s="92">
        <v>13</v>
      </c>
      <c r="AP257" s="92">
        <v>27</v>
      </c>
      <c r="AQ257" s="92">
        <v>10</v>
      </c>
      <c r="AR257" s="92">
        <v>22</v>
      </c>
      <c r="AS257" s="92">
        <v>16</v>
      </c>
      <c r="AT257" s="92">
        <v>25</v>
      </c>
      <c r="AU257" s="92">
        <v>16</v>
      </c>
      <c r="AV257" s="92">
        <v>17</v>
      </c>
      <c r="AW257" s="92">
        <v>15</v>
      </c>
      <c r="AX257" s="92">
        <v>21</v>
      </c>
      <c r="AY257" s="92">
        <v>25</v>
      </c>
      <c r="AZ257" s="92">
        <v>18</v>
      </c>
      <c r="BA257" s="92">
        <v>21</v>
      </c>
      <c r="BB257" s="92">
        <v>35</v>
      </c>
      <c r="BC257" s="92">
        <v>22</v>
      </c>
      <c r="BD257" s="92">
        <v>11</v>
      </c>
      <c r="BE257" s="92">
        <v>16</v>
      </c>
      <c r="BF257" s="92">
        <v>28</v>
      </c>
      <c r="BG257" s="92">
        <v>20</v>
      </c>
      <c r="BH257" s="92">
        <v>36</v>
      </c>
      <c r="BI257" s="92">
        <v>23</v>
      </c>
      <c r="BJ257" s="92">
        <v>33</v>
      </c>
      <c r="BK257" s="92">
        <v>22</v>
      </c>
      <c r="BL257" s="92">
        <v>28</v>
      </c>
      <c r="BM257" s="92">
        <v>26</v>
      </c>
      <c r="BN257" s="92">
        <v>28</v>
      </c>
      <c r="BO257" s="92">
        <v>23</v>
      </c>
      <c r="BP257" s="92">
        <v>42</v>
      </c>
      <c r="BQ257" s="92">
        <v>30</v>
      </c>
      <c r="BR257" s="92">
        <v>46</v>
      </c>
      <c r="BS257" s="92">
        <v>29</v>
      </c>
      <c r="BT257" s="92">
        <v>23</v>
      </c>
      <c r="BU257" s="92">
        <v>22</v>
      </c>
      <c r="BV257" s="92">
        <v>30</v>
      </c>
      <c r="BW257" s="92">
        <v>18</v>
      </c>
      <c r="BX257" s="92">
        <v>25</v>
      </c>
      <c r="BY257" s="92">
        <v>19</v>
      </c>
      <c r="BZ257" s="92">
        <v>16</v>
      </c>
      <c r="CA257" s="92">
        <v>3</v>
      </c>
      <c r="CB257" s="92">
        <v>18</v>
      </c>
      <c r="CC257" s="92">
        <v>22</v>
      </c>
      <c r="CD257" s="92">
        <v>20</v>
      </c>
      <c r="CE257" s="92">
        <v>8</v>
      </c>
      <c r="CF257" s="92">
        <v>27</v>
      </c>
      <c r="CG257" s="92">
        <v>28</v>
      </c>
      <c r="CH257" s="92">
        <v>36</v>
      </c>
      <c r="CI257" s="92">
        <v>17</v>
      </c>
      <c r="CJ257" s="92">
        <v>15</v>
      </c>
      <c r="CK257" s="92">
        <v>10</v>
      </c>
      <c r="CL257" s="92">
        <v>23</v>
      </c>
      <c r="CM257" s="92">
        <v>26</v>
      </c>
      <c r="CN257" s="92">
        <v>0.83907299999999996</v>
      </c>
    </row>
    <row r="258" spans="1:92" x14ac:dyDescent="0.2">
      <c r="A258" s="92" t="s">
        <v>28</v>
      </c>
      <c r="B258" s="92" t="s">
        <v>29</v>
      </c>
      <c r="C258" s="92">
        <v>267</v>
      </c>
      <c r="D258" s="92">
        <v>7.6932499999999999</v>
      </c>
      <c r="E258" s="92">
        <v>0</v>
      </c>
      <c r="F258" s="92">
        <v>0</v>
      </c>
      <c r="G258" s="92">
        <v>25</v>
      </c>
      <c r="H258" s="92">
        <v>7</v>
      </c>
      <c r="I258" s="92">
        <v>6</v>
      </c>
      <c r="J258" s="92">
        <v>1452</v>
      </c>
      <c r="K258" s="92">
        <v>49.390000000000008</v>
      </c>
      <c r="L258" s="92">
        <v>105</v>
      </c>
      <c r="M258" s="92">
        <v>85</v>
      </c>
      <c r="N258" s="92">
        <v>109</v>
      </c>
      <c r="O258" s="92">
        <v>63</v>
      </c>
      <c r="P258" s="92">
        <v>80</v>
      </c>
      <c r="Q258" s="92">
        <v>78</v>
      </c>
      <c r="R258" s="92">
        <v>96</v>
      </c>
      <c r="S258" s="92">
        <v>75</v>
      </c>
      <c r="T258" s="92">
        <v>115</v>
      </c>
      <c r="U258" s="92">
        <v>106</v>
      </c>
      <c r="V258" s="92">
        <v>147</v>
      </c>
      <c r="W258" s="92">
        <v>93</v>
      </c>
      <c r="X258" s="92">
        <v>63</v>
      </c>
      <c r="Y258" s="92">
        <v>61</v>
      </c>
      <c r="Z258" s="92">
        <v>108</v>
      </c>
      <c r="AA258" s="92">
        <v>57</v>
      </c>
      <c r="AB258" s="92">
        <v>22</v>
      </c>
      <c r="AC258" s="92">
        <v>26</v>
      </c>
      <c r="AD258" s="92">
        <v>34</v>
      </c>
      <c r="AE258" s="92">
        <v>22</v>
      </c>
      <c r="AF258" s="92">
        <v>17</v>
      </c>
      <c r="AG258" s="92">
        <v>22</v>
      </c>
      <c r="AH258" s="92">
        <v>27</v>
      </c>
      <c r="AI258" s="92">
        <v>19</v>
      </c>
      <c r="AJ258" s="92">
        <v>28</v>
      </c>
      <c r="AK258" s="92">
        <v>25</v>
      </c>
      <c r="AL258" s="92">
        <v>30</v>
      </c>
      <c r="AM258" s="92">
        <v>25</v>
      </c>
      <c r="AN258" s="92">
        <v>13</v>
      </c>
      <c r="AO258" s="92">
        <v>13</v>
      </c>
      <c r="AP258" s="92">
        <v>27</v>
      </c>
      <c r="AQ258" s="92">
        <v>10</v>
      </c>
      <c r="AR258" s="92">
        <v>22</v>
      </c>
      <c r="AS258" s="92">
        <v>16</v>
      </c>
      <c r="AT258" s="92">
        <v>25</v>
      </c>
      <c r="AU258" s="92">
        <v>16</v>
      </c>
      <c r="AV258" s="92">
        <v>17</v>
      </c>
      <c r="AW258" s="92">
        <v>15</v>
      </c>
      <c r="AX258" s="92">
        <v>21</v>
      </c>
      <c r="AY258" s="92">
        <v>25</v>
      </c>
      <c r="AZ258" s="92">
        <v>18</v>
      </c>
      <c r="BA258" s="92">
        <v>21</v>
      </c>
      <c r="BB258" s="92">
        <v>35</v>
      </c>
      <c r="BC258" s="92">
        <v>22</v>
      </c>
      <c r="BD258" s="92">
        <v>11</v>
      </c>
      <c r="BE258" s="92">
        <v>16</v>
      </c>
      <c r="BF258" s="92">
        <v>28</v>
      </c>
      <c r="BG258" s="92">
        <v>20</v>
      </c>
      <c r="BH258" s="92">
        <v>36</v>
      </c>
      <c r="BI258" s="92">
        <v>23</v>
      </c>
      <c r="BJ258" s="92">
        <v>33</v>
      </c>
      <c r="BK258" s="92">
        <v>22</v>
      </c>
      <c r="BL258" s="92">
        <v>28</v>
      </c>
      <c r="BM258" s="92">
        <v>26</v>
      </c>
      <c r="BN258" s="92">
        <v>28</v>
      </c>
      <c r="BO258" s="92">
        <v>23</v>
      </c>
      <c r="BP258" s="92">
        <v>42</v>
      </c>
      <c r="BQ258" s="92">
        <v>30</v>
      </c>
      <c r="BR258" s="92">
        <v>46</v>
      </c>
      <c r="BS258" s="92">
        <v>29</v>
      </c>
      <c r="BT258" s="92">
        <v>23</v>
      </c>
      <c r="BU258" s="92">
        <v>22</v>
      </c>
      <c r="BV258" s="92">
        <v>30</v>
      </c>
      <c r="BW258" s="92">
        <v>18</v>
      </c>
      <c r="BX258" s="92">
        <v>25</v>
      </c>
      <c r="BY258" s="92">
        <v>19</v>
      </c>
      <c r="BZ258" s="92">
        <v>16</v>
      </c>
      <c r="CA258" s="92">
        <v>3</v>
      </c>
      <c r="CB258" s="92">
        <v>18</v>
      </c>
      <c r="CC258" s="92">
        <v>22</v>
      </c>
      <c r="CD258" s="92">
        <v>20</v>
      </c>
      <c r="CE258" s="92">
        <v>8</v>
      </c>
      <c r="CF258" s="92">
        <v>27</v>
      </c>
      <c r="CG258" s="92">
        <v>28</v>
      </c>
      <c r="CH258" s="92">
        <v>36</v>
      </c>
      <c r="CI258" s="92">
        <v>17</v>
      </c>
      <c r="CJ258" s="92">
        <v>15</v>
      </c>
      <c r="CK258" s="92">
        <v>10</v>
      </c>
      <c r="CL258" s="92">
        <v>23</v>
      </c>
      <c r="CM258" s="92">
        <v>26</v>
      </c>
      <c r="CN258" s="92">
        <v>2.7088199999999998</v>
      </c>
    </row>
    <row r="259" spans="1:92" x14ac:dyDescent="0.2">
      <c r="A259" s="92" t="s">
        <v>28</v>
      </c>
      <c r="B259" s="92" t="s">
        <v>29</v>
      </c>
      <c r="C259" s="92">
        <v>267</v>
      </c>
      <c r="D259" s="92">
        <v>11.511100000000001</v>
      </c>
      <c r="E259" s="92">
        <v>0</v>
      </c>
      <c r="F259" s="92">
        <v>0</v>
      </c>
      <c r="G259" s="92">
        <v>25</v>
      </c>
      <c r="H259" s="92">
        <v>7</v>
      </c>
      <c r="I259" s="92">
        <v>6</v>
      </c>
      <c r="J259" s="92">
        <v>1452</v>
      </c>
      <c r="K259" s="92">
        <v>49.390000000000008</v>
      </c>
      <c r="L259" s="92">
        <v>105</v>
      </c>
      <c r="M259" s="92">
        <v>85</v>
      </c>
      <c r="N259" s="92">
        <v>109</v>
      </c>
      <c r="O259" s="92">
        <v>63</v>
      </c>
      <c r="P259" s="92">
        <v>80</v>
      </c>
      <c r="Q259" s="92">
        <v>78</v>
      </c>
      <c r="R259" s="92">
        <v>96</v>
      </c>
      <c r="S259" s="92">
        <v>75</v>
      </c>
      <c r="T259" s="92">
        <v>115</v>
      </c>
      <c r="U259" s="92">
        <v>106</v>
      </c>
      <c r="V259" s="92">
        <v>147</v>
      </c>
      <c r="W259" s="92">
        <v>93</v>
      </c>
      <c r="X259" s="92">
        <v>63</v>
      </c>
      <c r="Y259" s="92">
        <v>61</v>
      </c>
      <c r="Z259" s="92">
        <v>108</v>
      </c>
      <c r="AA259" s="92">
        <v>57</v>
      </c>
      <c r="AB259" s="92">
        <v>22</v>
      </c>
      <c r="AC259" s="92">
        <v>26</v>
      </c>
      <c r="AD259" s="92">
        <v>34</v>
      </c>
      <c r="AE259" s="92">
        <v>22</v>
      </c>
      <c r="AF259" s="92">
        <v>17</v>
      </c>
      <c r="AG259" s="92">
        <v>22</v>
      </c>
      <c r="AH259" s="92">
        <v>27</v>
      </c>
      <c r="AI259" s="92">
        <v>19</v>
      </c>
      <c r="AJ259" s="92">
        <v>28</v>
      </c>
      <c r="AK259" s="92">
        <v>25</v>
      </c>
      <c r="AL259" s="92">
        <v>30</v>
      </c>
      <c r="AM259" s="92">
        <v>25</v>
      </c>
      <c r="AN259" s="92">
        <v>13</v>
      </c>
      <c r="AO259" s="92">
        <v>13</v>
      </c>
      <c r="AP259" s="92">
        <v>27</v>
      </c>
      <c r="AQ259" s="92">
        <v>10</v>
      </c>
      <c r="AR259" s="92">
        <v>22</v>
      </c>
      <c r="AS259" s="92">
        <v>16</v>
      </c>
      <c r="AT259" s="92">
        <v>25</v>
      </c>
      <c r="AU259" s="92">
        <v>16</v>
      </c>
      <c r="AV259" s="92">
        <v>17</v>
      </c>
      <c r="AW259" s="92">
        <v>15</v>
      </c>
      <c r="AX259" s="92">
        <v>21</v>
      </c>
      <c r="AY259" s="92">
        <v>25</v>
      </c>
      <c r="AZ259" s="92">
        <v>18</v>
      </c>
      <c r="BA259" s="92">
        <v>21</v>
      </c>
      <c r="BB259" s="92">
        <v>35</v>
      </c>
      <c r="BC259" s="92">
        <v>22</v>
      </c>
      <c r="BD259" s="92">
        <v>11</v>
      </c>
      <c r="BE259" s="92">
        <v>16</v>
      </c>
      <c r="BF259" s="92">
        <v>28</v>
      </c>
      <c r="BG259" s="92">
        <v>20</v>
      </c>
      <c r="BH259" s="92">
        <v>36</v>
      </c>
      <c r="BI259" s="92">
        <v>23</v>
      </c>
      <c r="BJ259" s="92">
        <v>33</v>
      </c>
      <c r="BK259" s="92">
        <v>22</v>
      </c>
      <c r="BL259" s="92">
        <v>28</v>
      </c>
      <c r="BM259" s="92">
        <v>26</v>
      </c>
      <c r="BN259" s="92">
        <v>28</v>
      </c>
      <c r="BO259" s="92">
        <v>23</v>
      </c>
      <c r="BP259" s="92">
        <v>42</v>
      </c>
      <c r="BQ259" s="92">
        <v>30</v>
      </c>
      <c r="BR259" s="92">
        <v>46</v>
      </c>
      <c r="BS259" s="92">
        <v>29</v>
      </c>
      <c r="BT259" s="92">
        <v>23</v>
      </c>
      <c r="BU259" s="92">
        <v>22</v>
      </c>
      <c r="BV259" s="92">
        <v>30</v>
      </c>
      <c r="BW259" s="92">
        <v>18</v>
      </c>
      <c r="BX259" s="92">
        <v>25</v>
      </c>
      <c r="BY259" s="92">
        <v>19</v>
      </c>
      <c r="BZ259" s="92">
        <v>16</v>
      </c>
      <c r="CA259" s="92">
        <v>3</v>
      </c>
      <c r="CB259" s="92">
        <v>18</v>
      </c>
      <c r="CC259" s="92">
        <v>22</v>
      </c>
      <c r="CD259" s="92">
        <v>20</v>
      </c>
      <c r="CE259" s="92">
        <v>8</v>
      </c>
      <c r="CF259" s="92">
        <v>27</v>
      </c>
      <c r="CG259" s="92">
        <v>28</v>
      </c>
      <c r="CH259" s="92">
        <v>36</v>
      </c>
      <c r="CI259" s="92">
        <v>17</v>
      </c>
      <c r="CJ259" s="92">
        <v>15</v>
      </c>
      <c r="CK259" s="92">
        <v>10</v>
      </c>
      <c r="CL259" s="92">
        <v>23</v>
      </c>
      <c r="CM259" s="92">
        <v>26</v>
      </c>
      <c r="CN259" s="92">
        <v>4.0480999999999998</v>
      </c>
    </row>
    <row r="260" spans="1:92" x14ac:dyDescent="0.2">
      <c r="A260" s="92" t="s">
        <v>28</v>
      </c>
      <c r="B260" s="92" t="s">
        <v>29</v>
      </c>
      <c r="C260" s="92">
        <v>275</v>
      </c>
      <c r="D260" s="92">
        <v>3.8410000000000002</v>
      </c>
      <c r="E260" s="92">
        <v>0</v>
      </c>
      <c r="F260" s="92">
        <v>0</v>
      </c>
      <c r="G260" s="92">
        <v>25</v>
      </c>
      <c r="H260" s="92">
        <v>7</v>
      </c>
      <c r="I260" s="92">
        <v>6</v>
      </c>
      <c r="J260" s="92">
        <v>1452</v>
      </c>
      <c r="K260" s="92">
        <v>49.390000000000008</v>
      </c>
      <c r="L260" s="92">
        <v>105</v>
      </c>
      <c r="M260" s="92">
        <v>85</v>
      </c>
      <c r="N260" s="92">
        <v>109</v>
      </c>
      <c r="O260" s="92">
        <v>63</v>
      </c>
      <c r="P260" s="92">
        <v>80</v>
      </c>
      <c r="Q260" s="92">
        <v>78</v>
      </c>
      <c r="R260" s="92">
        <v>96</v>
      </c>
      <c r="S260" s="92">
        <v>75</v>
      </c>
      <c r="T260" s="92">
        <v>115</v>
      </c>
      <c r="U260" s="92">
        <v>106</v>
      </c>
      <c r="V260" s="92">
        <v>147</v>
      </c>
      <c r="W260" s="92">
        <v>93</v>
      </c>
      <c r="X260" s="92">
        <v>63</v>
      </c>
      <c r="Y260" s="92">
        <v>61</v>
      </c>
      <c r="Z260" s="92">
        <v>108</v>
      </c>
      <c r="AA260" s="92">
        <v>57</v>
      </c>
      <c r="AB260" s="92">
        <v>22</v>
      </c>
      <c r="AC260" s="92">
        <v>26</v>
      </c>
      <c r="AD260" s="92">
        <v>34</v>
      </c>
      <c r="AE260" s="92">
        <v>22</v>
      </c>
      <c r="AF260" s="92">
        <v>17</v>
      </c>
      <c r="AG260" s="92">
        <v>22</v>
      </c>
      <c r="AH260" s="92">
        <v>27</v>
      </c>
      <c r="AI260" s="92">
        <v>19</v>
      </c>
      <c r="AJ260" s="92">
        <v>28</v>
      </c>
      <c r="AK260" s="92">
        <v>25</v>
      </c>
      <c r="AL260" s="92">
        <v>30</v>
      </c>
      <c r="AM260" s="92">
        <v>25</v>
      </c>
      <c r="AN260" s="92">
        <v>13</v>
      </c>
      <c r="AO260" s="92">
        <v>13</v>
      </c>
      <c r="AP260" s="92">
        <v>27</v>
      </c>
      <c r="AQ260" s="92">
        <v>10</v>
      </c>
      <c r="AR260" s="92">
        <v>22</v>
      </c>
      <c r="AS260" s="92">
        <v>16</v>
      </c>
      <c r="AT260" s="92">
        <v>25</v>
      </c>
      <c r="AU260" s="92">
        <v>16</v>
      </c>
      <c r="AV260" s="92">
        <v>17</v>
      </c>
      <c r="AW260" s="92">
        <v>15</v>
      </c>
      <c r="AX260" s="92">
        <v>21</v>
      </c>
      <c r="AY260" s="92">
        <v>25</v>
      </c>
      <c r="AZ260" s="92">
        <v>18</v>
      </c>
      <c r="BA260" s="92">
        <v>21</v>
      </c>
      <c r="BB260" s="92">
        <v>35</v>
      </c>
      <c r="BC260" s="92">
        <v>22</v>
      </c>
      <c r="BD260" s="92">
        <v>11</v>
      </c>
      <c r="BE260" s="92">
        <v>16</v>
      </c>
      <c r="BF260" s="92">
        <v>28</v>
      </c>
      <c r="BG260" s="92">
        <v>20</v>
      </c>
      <c r="BH260" s="92">
        <v>36</v>
      </c>
      <c r="BI260" s="92">
        <v>23</v>
      </c>
      <c r="BJ260" s="92">
        <v>33</v>
      </c>
      <c r="BK260" s="92">
        <v>22</v>
      </c>
      <c r="BL260" s="92">
        <v>28</v>
      </c>
      <c r="BM260" s="92">
        <v>26</v>
      </c>
      <c r="BN260" s="92">
        <v>28</v>
      </c>
      <c r="BO260" s="92">
        <v>23</v>
      </c>
      <c r="BP260" s="92">
        <v>42</v>
      </c>
      <c r="BQ260" s="92">
        <v>30</v>
      </c>
      <c r="BR260" s="92">
        <v>46</v>
      </c>
      <c r="BS260" s="92">
        <v>29</v>
      </c>
      <c r="BT260" s="92">
        <v>23</v>
      </c>
      <c r="BU260" s="92">
        <v>22</v>
      </c>
      <c r="BV260" s="92">
        <v>30</v>
      </c>
      <c r="BW260" s="92">
        <v>18</v>
      </c>
      <c r="BX260" s="92">
        <v>25</v>
      </c>
      <c r="BY260" s="92">
        <v>19</v>
      </c>
      <c r="BZ260" s="92">
        <v>16</v>
      </c>
      <c r="CA260" s="92">
        <v>3</v>
      </c>
      <c r="CB260" s="92">
        <v>18</v>
      </c>
      <c r="CC260" s="92">
        <v>22</v>
      </c>
      <c r="CD260" s="92">
        <v>20</v>
      </c>
      <c r="CE260" s="92">
        <v>8</v>
      </c>
      <c r="CF260" s="92">
        <v>27</v>
      </c>
      <c r="CG260" s="92">
        <v>28</v>
      </c>
      <c r="CH260" s="92">
        <v>36</v>
      </c>
      <c r="CI260" s="92">
        <v>17</v>
      </c>
      <c r="CJ260" s="92">
        <v>15</v>
      </c>
      <c r="CK260" s="92">
        <v>10</v>
      </c>
      <c r="CL260" s="92">
        <v>23</v>
      </c>
      <c r="CM260" s="92">
        <v>26</v>
      </c>
      <c r="CN260" s="92">
        <v>0.59535099999999996</v>
      </c>
    </row>
    <row r="261" spans="1:92" x14ac:dyDescent="0.2">
      <c r="A261" s="92" t="s">
        <v>28</v>
      </c>
      <c r="B261" s="92" t="s">
        <v>29</v>
      </c>
      <c r="C261" s="92">
        <v>275</v>
      </c>
      <c r="D261" s="92">
        <v>7.6773800000000003</v>
      </c>
      <c r="E261" s="92">
        <v>0</v>
      </c>
      <c r="F261" s="92">
        <v>0</v>
      </c>
      <c r="G261" s="92">
        <v>25</v>
      </c>
      <c r="H261" s="92">
        <v>7</v>
      </c>
      <c r="I261" s="92">
        <v>6</v>
      </c>
      <c r="J261" s="92">
        <v>1452</v>
      </c>
      <c r="K261" s="92">
        <v>49.390000000000008</v>
      </c>
      <c r="L261" s="92">
        <v>105</v>
      </c>
      <c r="M261" s="92">
        <v>85</v>
      </c>
      <c r="N261" s="92">
        <v>109</v>
      </c>
      <c r="O261" s="92">
        <v>63</v>
      </c>
      <c r="P261" s="92">
        <v>80</v>
      </c>
      <c r="Q261" s="92">
        <v>78</v>
      </c>
      <c r="R261" s="92">
        <v>96</v>
      </c>
      <c r="S261" s="92">
        <v>75</v>
      </c>
      <c r="T261" s="92">
        <v>115</v>
      </c>
      <c r="U261" s="92">
        <v>106</v>
      </c>
      <c r="V261" s="92">
        <v>147</v>
      </c>
      <c r="W261" s="92">
        <v>93</v>
      </c>
      <c r="X261" s="92">
        <v>63</v>
      </c>
      <c r="Y261" s="92">
        <v>61</v>
      </c>
      <c r="Z261" s="92">
        <v>108</v>
      </c>
      <c r="AA261" s="92">
        <v>57</v>
      </c>
      <c r="AB261" s="92">
        <v>22</v>
      </c>
      <c r="AC261" s="92">
        <v>26</v>
      </c>
      <c r="AD261" s="92">
        <v>34</v>
      </c>
      <c r="AE261" s="92">
        <v>22</v>
      </c>
      <c r="AF261" s="92">
        <v>17</v>
      </c>
      <c r="AG261" s="92">
        <v>22</v>
      </c>
      <c r="AH261" s="92">
        <v>27</v>
      </c>
      <c r="AI261" s="92">
        <v>19</v>
      </c>
      <c r="AJ261" s="92">
        <v>28</v>
      </c>
      <c r="AK261" s="92">
        <v>25</v>
      </c>
      <c r="AL261" s="92">
        <v>30</v>
      </c>
      <c r="AM261" s="92">
        <v>25</v>
      </c>
      <c r="AN261" s="92">
        <v>13</v>
      </c>
      <c r="AO261" s="92">
        <v>13</v>
      </c>
      <c r="AP261" s="92">
        <v>27</v>
      </c>
      <c r="AQ261" s="92">
        <v>10</v>
      </c>
      <c r="AR261" s="92">
        <v>22</v>
      </c>
      <c r="AS261" s="92">
        <v>16</v>
      </c>
      <c r="AT261" s="92">
        <v>25</v>
      </c>
      <c r="AU261" s="92">
        <v>16</v>
      </c>
      <c r="AV261" s="92">
        <v>17</v>
      </c>
      <c r="AW261" s="92">
        <v>15</v>
      </c>
      <c r="AX261" s="92">
        <v>21</v>
      </c>
      <c r="AY261" s="92">
        <v>25</v>
      </c>
      <c r="AZ261" s="92">
        <v>18</v>
      </c>
      <c r="BA261" s="92">
        <v>21</v>
      </c>
      <c r="BB261" s="92">
        <v>35</v>
      </c>
      <c r="BC261" s="92">
        <v>22</v>
      </c>
      <c r="BD261" s="92">
        <v>11</v>
      </c>
      <c r="BE261" s="92">
        <v>16</v>
      </c>
      <c r="BF261" s="92">
        <v>28</v>
      </c>
      <c r="BG261" s="92">
        <v>20</v>
      </c>
      <c r="BH261" s="92">
        <v>36</v>
      </c>
      <c r="BI261" s="92">
        <v>23</v>
      </c>
      <c r="BJ261" s="92">
        <v>33</v>
      </c>
      <c r="BK261" s="92">
        <v>22</v>
      </c>
      <c r="BL261" s="92">
        <v>28</v>
      </c>
      <c r="BM261" s="92">
        <v>26</v>
      </c>
      <c r="BN261" s="92">
        <v>28</v>
      </c>
      <c r="BO261" s="92">
        <v>23</v>
      </c>
      <c r="BP261" s="92">
        <v>42</v>
      </c>
      <c r="BQ261" s="92">
        <v>30</v>
      </c>
      <c r="BR261" s="92">
        <v>46</v>
      </c>
      <c r="BS261" s="92">
        <v>29</v>
      </c>
      <c r="BT261" s="92">
        <v>23</v>
      </c>
      <c r="BU261" s="92">
        <v>22</v>
      </c>
      <c r="BV261" s="92">
        <v>30</v>
      </c>
      <c r="BW261" s="92">
        <v>18</v>
      </c>
      <c r="BX261" s="92">
        <v>25</v>
      </c>
      <c r="BY261" s="92">
        <v>19</v>
      </c>
      <c r="BZ261" s="92">
        <v>16</v>
      </c>
      <c r="CA261" s="92">
        <v>3</v>
      </c>
      <c r="CB261" s="92">
        <v>18</v>
      </c>
      <c r="CC261" s="92">
        <v>22</v>
      </c>
      <c r="CD261" s="92">
        <v>20</v>
      </c>
      <c r="CE261" s="92">
        <v>8</v>
      </c>
      <c r="CF261" s="92">
        <v>27</v>
      </c>
      <c r="CG261" s="92">
        <v>28</v>
      </c>
      <c r="CH261" s="92">
        <v>36</v>
      </c>
      <c r="CI261" s="92">
        <v>17</v>
      </c>
      <c r="CJ261" s="92">
        <v>15</v>
      </c>
      <c r="CK261" s="92">
        <v>10</v>
      </c>
      <c r="CL261" s="92">
        <v>23</v>
      </c>
      <c r="CM261" s="92">
        <v>26</v>
      </c>
      <c r="CN261" s="92">
        <v>1.56904</v>
      </c>
    </row>
    <row r="262" spans="1:92" x14ac:dyDescent="0.2">
      <c r="A262" s="92" t="s">
        <v>28</v>
      </c>
      <c r="B262" s="92" t="s">
        <v>29</v>
      </c>
      <c r="C262" s="92">
        <v>275</v>
      </c>
      <c r="D262" s="92">
        <v>11.513199999999999</v>
      </c>
      <c r="E262" s="92">
        <v>0</v>
      </c>
      <c r="F262" s="92">
        <v>0</v>
      </c>
      <c r="G262" s="92">
        <v>25</v>
      </c>
      <c r="H262" s="92">
        <v>7</v>
      </c>
      <c r="I262" s="92">
        <v>6</v>
      </c>
      <c r="J262" s="92">
        <v>1452</v>
      </c>
      <c r="K262" s="92">
        <v>49.390000000000008</v>
      </c>
      <c r="L262" s="92">
        <v>105</v>
      </c>
      <c r="M262" s="92">
        <v>85</v>
      </c>
      <c r="N262" s="92">
        <v>109</v>
      </c>
      <c r="O262" s="92">
        <v>63</v>
      </c>
      <c r="P262" s="92">
        <v>80</v>
      </c>
      <c r="Q262" s="92">
        <v>78</v>
      </c>
      <c r="R262" s="92">
        <v>96</v>
      </c>
      <c r="S262" s="92">
        <v>75</v>
      </c>
      <c r="T262" s="92">
        <v>115</v>
      </c>
      <c r="U262" s="92">
        <v>106</v>
      </c>
      <c r="V262" s="92">
        <v>147</v>
      </c>
      <c r="W262" s="92">
        <v>93</v>
      </c>
      <c r="X262" s="92">
        <v>63</v>
      </c>
      <c r="Y262" s="92">
        <v>61</v>
      </c>
      <c r="Z262" s="92">
        <v>108</v>
      </c>
      <c r="AA262" s="92">
        <v>57</v>
      </c>
      <c r="AB262" s="92">
        <v>22</v>
      </c>
      <c r="AC262" s="92">
        <v>26</v>
      </c>
      <c r="AD262" s="92">
        <v>34</v>
      </c>
      <c r="AE262" s="92">
        <v>22</v>
      </c>
      <c r="AF262" s="92">
        <v>17</v>
      </c>
      <c r="AG262" s="92">
        <v>22</v>
      </c>
      <c r="AH262" s="92">
        <v>27</v>
      </c>
      <c r="AI262" s="92">
        <v>19</v>
      </c>
      <c r="AJ262" s="92">
        <v>28</v>
      </c>
      <c r="AK262" s="92">
        <v>25</v>
      </c>
      <c r="AL262" s="92">
        <v>30</v>
      </c>
      <c r="AM262" s="92">
        <v>25</v>
      </c>
      <c r="AN262" s="92">
        <v>13</v>
      </c>
      <c r="AO262" s="92">
        <v>13</v>
      </c>
      <c r="AP262" s="92">
        <v>27</v>
      </c>
      <c r="AQ262" s="92">
        <v>10</v>
      </c>
      <c r="AR262" s="92">
        <v>22</v>
      </c>
      <c r="AS262" s="92">
        <v>16</v>
      </c>
      <c r="AT262" s="92">
        <v>25</v>
      </c>
      <c r="AU262" s="92">
        <v>16</v>
      </c>
      <c r="AV262" s="92">
        <v>17</v>
      </c>
      <c r="AW262" s="92">
        <v>15</v>
      </c>
      <c r="AX262" s="92">
        <v>21</v>
      </c>
      <c r="AY262" s="92">
        <v>25</v>
      </c>
      <c r="AZ262" s="92">
        <v>18</v>
      </c>
      <c r="BA262" s="92">
        <v>21</v>
      </c>
      <c r="BB262" s="92">
        <v>35</v>
      </c>
      <c r="BC262" s="92">
        <v>22</v>
      </c>
      <c r="BD262" s="92">
        <v>11</v>
      </c>
      <c r="BE262" s="92">
        <v>16</v>
      </c>
      <c r="BF262" s="92">
        <v>28</v>
      </c>
      <c r="BG262" s="92">
        <v>20</v>
      </c>
      <c r="BH262" s="92">
        <v>36</v>
      </c>
      <c r="BI262" s="92">
        <v>23</v>
      </c>
      <c r="BJ262" s="92">
        <v>33</v>
      </c>
      <c r="BK262" s="92">
        <v>22</v>
      </c>
      <c r="BL262" s="92">
        <v>28</v>
      </c>
      <c r="BM262" s="92">
        <v>26</v>
      </c>
      <c r="BN262" s="92">
        <v>28</v>
      </c>
      <c r="BO262" s="92">
        <v>23</v>
      </c>
      <c r="BP262" s="92">
        <v>42</v>
      </c>
      <c r="BQ262" s="92">
        <v>30</v>
      </c>
      <c r="BR262" s="92">
        <v>46</v>
      </c>
      <c r="BS262" s="92">
        <v>29</v>
      </c>
      <c r="BT262" s="92">
        <v>23</v>
      </c>
      <c r="BU262" s="92">
        <v>22</v>
      </c>
      <c r="BV262" s="92">
        <v>30</v>
      </c>
      <c r="BW262" s="92">
        <v>18</v>
      </c>
      <c r="BX262" s="92">
        <v>25</v>
      </c>
      <c r="BY262" s="92">
        <v>19</v>
      </c>
      <c r="BZ262" s="92">
        <v>16</v>
      </c>
      <c r="CA262" s="92">
        <v>3</v>
      </c>
      <c r="CB262" s="92">
        <v>18</v>
      </c>
      <c r="CC262" s="92">
        <v>22</v>
      </c>
      <c r="CD262" s="92">
        <v>20</v>
      </c>
      <c r="CE262" s="92">
        <v>8</v>
      </c>
      <c r="CF262" s="92">
        <v>27</v>
      </c>
      <c r="CG262" s="92">
        <v>28</v>
      </c>
      <c r="CH262" s="92">
        <v>36</v>
      </c>
      <c r="CI262" s="92">
        <v>17</v>
      </c>
      <c r="CJ262" s="92">
        <v>15</v>
      </c>
      <c r="CK262" s="92">
        <v>10</v>
      </c>
      <c r="CL262" s="92">
        <v>23</v>
      </c>
      <c r="CM262" s="92">
        <v>26</v>
      </c>
      <c r="CN262" s="92">
        <v>2.8437999999999999</v>
      </c>
    </row>
    <row r="263" spans="1:92" x14ac:dyDescent="0.2">
      <c r="A263" s="92" t="s">
        <v>28</v>
      </c>
      <c r="B263" s="92" t="s">
        <v>29</v>
      </c>
      <c r="C263" s="92">
        <v>275</v>
      </c>
      <c r="D263" s="92">
        <v>15.35</v>
      </c>
      <c r="E263" s="92">
        <v>0</v>
      </c>
      <c r="F263" s="92">
        <v>0</v>
      </c>
      <c r="G263" s="92">
        <v>25</v>
      </c>
      <c r="H263" s="92">
        <v>7</v>
      </c>
      <c r="I263" s="92">
        <v>6</v>
      </c>
      <c r="J263" s="92">
        <v>1452</v>
      </c>
      <c r="K263" s="92">
        <v>49.390000000000008</v>
      </c>
      <c r="L263" s="92">
        <v>105</v>
      </c>
      <c r="M263" s="92">
        <v>85</v>
      </c>
      <c r="N263" s="92">
        <v>109</v>
      </c>
      <c r="O263" s="92">
        <v>63</v>
      </c>
      <c r="P263" s="92">
        <v>80</v>
      </c>
      <c r="Q263" s="92">
        <v>78</v>
      </c>
      <c r="R263" s="92">
        <v>96</v>
      </c>
      <c r="S263" s="92">
        <v>75</v>
      </c>
      <c r="T263" s="92">
        <v>115</v>
      </c>
      <c r="U263" s="92">
        <v>106</v>
      </c>
      <c r="V263" s="92">
        <v>147</v>
      </c>
      <c r="W263" s="92">
        <v>93</v>
      </c>
      <c r="X263" s="92">
        <v>63</v>
      </c>
      <c r="Y263" s="92">
        <v>61</v>
      </c>
      <c r="Z263" s="92">
        <v>108</v>
      </c>
      <c r="AA263" s="92">
        <v>57</v>
      </c>
      <c r="AB263" s="92">
        <v>22</v>
      </c>
      <c r="AC263" s="92">
        <v>26</v>
      </c>
      <c r="AD263" s="92">
        <v>34</v>
      </c>
      <c r="AE263" s="92">
        <v>22</v>
      </c>
      <c r="AF263" s="92">
        <v>17</v>
      </c>
      <c r="AG263" s="92">
        <v>22</v>
      </c>
      <c r="AH263" s="92">
        <v>27</v>
      </c>
      <c r="AI263" s="92">
        <v>19</v>
      </c>
      <c r="AJ263" s="92">
        <v>28</v>
      </c>
      <c r="AK263" s="92">
        <v>25</v>
      </c>
      <c r="AL263" s="92">
        <v>30</v>
      </c>
      <c r="AM263" s="92">
        <v>25</v>
      </c>
      <c r="AN263" s="92">
        <v>13</v>
      </c>
      <c r="AO263" s="92">
        <v>13</v>
      </c>
      <c r="AP263" s="92">
        <v>27</v>
      </c>
      <c r="AQ263" s="92">
        <v>10</v>
      </c>
      <c r="AR263" s="92">
        <v>22</v>
      </c>
      <c r="AS263" s="92">
        <v>16</v>
      </c>
      <c r="AT263" s="92">
        <v>25</v>
      </c>
      <c r="AU263" s="92">
        <v>16</v>
      </c>
      <c r="AV263" s="92">
        <v>17</v>
      </c>
      <c r="AW263" s="92">
        <v>15</v>
      </c>
      <c r="AX263" s="92">
        <v>21</v>
      </c>
      <c r="AY263" s="92">
        <v>25</v>
      </c>
      <c r="AZ263" s="92">
        <v>18</v>
      </c>
      <c r="BA263" s="92">
        <v>21</v>
      </c>
      <c r="BB263" s="92">
        <v>35</v>
      </c>
      <c r="BC263" s="92">
        <v>22</v>
      </c>
      <c r="BD263" s="92">
        <v>11</v>
      </c>
      <c r="BE263" s="92">
        <v>16</v>
      </c>
      <c r="BF263" s="92">
        <v>28</v>
      </c>
      <c r="BG263" s="92">
        <v>20</v>
      </c>
      <c r="BH263" s="92">
        <v>36</v>
      </c>
      <c r="BI263" s="92">
        <v>23</v>
      </c>
      <c r="BJ263" s="92">
        <v>33</v>
      </c>
      <c r="BK263" s="92">
        <v>22</v>
      </c>
      <c r="BL263" s="92">
        <v>28</v>
      </c>
      <c r="BM263" s="92">
        <v>26</v>
      </c>
      <c r="BN263" s="92">
        <v>28</v>
      </c>
      <c r="BO263" s="92">
        <v>23</v>
      </c>
      <c r="BP263" s="92">
        <v>42</v>
      </c>
      <c r="BQ263" s="92">
        <v>30</v>
      </c>
      <c r="BR263" s="92">
        <v>46</v>
      </c>
      <c r="BS263" s="92">
        <v>29</v>
      </c>
      <c r="BT263" s="92">
        <v>23</v>
      </c>
      <c r="BU263" s="92">
        <v>22</v>
      </c>
      <c r="BV263" s="92">
        <v>30</v>
      </c>
      <c r="BW263" s="92">
        <v>18</v>
      </c>
      <c r="BX263" s="92">
        <v>25</v>
      </c>
      <c r="BY263" s="92">
        <v>19</v>
      </c>
      <c r="BZ263" s="92">
        <v>16</v>
      </c>
      <c r="CA263" s="92">
        <v>3</v>
      </c>
      <c r="CB263" s="92">
        <v>18</v>
      </c>
      <c r="CC263" s="92">
        <v>22</v>
      </c>
      <c r="CD263" s="92">
        <v>20</v>
      </c>
      <c r="CE263" s="92">
        <v>8</v>
      </c>
      <c r="CF263" s="92">
        <v>27</v>
      </c>
      <c r="CG263" s="92">
        <v>28</v>
      </c>
      <c r="CH263" s="92">
        <v>36</v>
      </c>
      <c r="CI263" s="92">
        <v>17</v>
      </c>
      <c r="CJ263" s="92">
        <v>15</v>
      </c>
      <c r="CK263" s="92">
        <v>10</v>
      </c>
      <c r="CL263" s="92">
        <v>23</v>
      </c>
      <c r="CM263" s="92">
        <v>26</v>
      </c>
      <c r="CN263" s="92">
        <v>3.5880999999999998</v>
      </c>
    </row>
    <row r="264" spans="1:92" x14ac:dyDescent="0.2">
      <c r="A264" s="92" t="s">
        <v>28</v>
      </c>
      <c r="B264" s="92" t="s">
        <v>29</v>
      </c>
      <c r="C264" s="92">
        <v>310</v>
      </c>
      <c r="D264" s="92">
        <v>3.84185</v>
      </c>
      <c r="E264" s="92">
        <v>0</v>
      </c>
      <c r="F264" s="92">
        <v>0</v>
      </c>
      <c r="G264" s="92">
        <v>25</v>
      </c>
      <c r="H264" s="92">
        <v>7</v>
      </c>
      <c r="I264" s="92">
        <v>6</v>
      </c>
      <c r="J264" s="92">
        <v>1452</v>
      </c>
      <c r="K264" s="92">
        <v>49.390000000000008</v>
      </c>
      <c r="L264" s="92">
        <v>105</v>
      </c>
      <c r="M264" s="92">
        <v>85</v>
      </c>
      <c r="N264" s="92">
        <v>109</v>
      </c>
      <c r="O264" s="92">
        <v>63</v>
      </c>
      <c r="P264" s="92">
        <v>80</v>
      </c>
      <c r="Q264" s="92">
        <v>78</v>
      </c>
      <c r="R264" s="92">
        <v>96</v>
      </c>
      <c r="S264" s="92">
        <v>75</v>
      </c>
      <c r="T264" s="92">
        <v>115</v>
      </c>
      <c r="U264" s="92">
        <v>106</v>
      </c>
      <c r="V264" s="92">
        <v>147</v>
      </c>
      <c r="W264" s="92">
        <v>93</v>
      </c>
      <c r="X264" s="92">
        <v>63</v>
      </c>
      <c r="Y264" s="92">
        <v>61</v>
      </c>
      <c r="Z264" s="92">
        <v>108</v>
      </c>
      <c r="AA264" s="92">
        <v>57</v>
      </c>
      <c r="AB264" s="92">
        <v>22</v>
      </c>
      <c r="AC264" s="92">
        <v>26</v>
      </c>
      <c r="AD264" s="92">
        <v>34</v>
      </c>
      <c r="AE264" s="92">
        <v>22</v>
      </c>
      <c r="AF264" s="92">
        <v>17</v>
      </c>
      <c r="AG264" s="92">
        <v>22</v>
      </c>
      <c r="AH264" s="92">
        <v>27</v>
      </c>
      <c r="AI264" s="92">
        <v>19</v>
      </c>
      <c r="AJ264" s="92">
        <v>28</v>
      </c>
      <c r="AK264" s="92">
        <v>25</v>
      </c>
      <c r="AL264" s="92">
        <v>30</v>
      </c>
      <c r="AM264" s="92">
        <v>25</v>
      </c>
      <c r="AN264" s="92">
        <v>13</v>
      </c>
      <c r="AO264" s="92">
        <v>13</v>
      </c>
      <c r="AP264" s="92">
        <v>27</v>
      </c>
      <c r="AQ264" s="92">
        <v>10</v>
      </c>
      <c r="AR264" s="92">
        <v>22</v>
      </c>
      <c r="AS264" s="92">
        <v>16</v>
      </c>
      <c r="AT264" s="92">
        <v>25</v>
      </c>
      <c r="AU264" s="92">
        <v>16</v>
      </c>
      <c r="AV264" s="92">
        <v>17</v>
      </c>
      <c r="AW264" s="92">
        <v>15</v>
      </c>
      <c r="AX264" s="92">
        <v>21</v>
      </c>
      <c r="AY264" s="92">
        <v>25</v>
      </c>
      <c r="AZ264" s="92">
        <v>18</v>
      </c>
      <c r="BA264" s="92">
        <v>21</v>
      </c>
      <c r="BB264" s="92">
        <v>35</v>
      </c>
      <c r="BC264" s="92">
        <v>22</v>
      </c>
      <c r="BD264" s="92">
        <v>11</v>
      </c>
      <c r="BE264" s="92">
        <v>16</v>
      </c>
      <c r="BF264" s="92">
        <v>28</v>
      </c>
      <c r="BG264" s="92">
        <v>20</v>
      </c>
      <c r="BH264" s="92">
        <v>36</v>
      </c>
      <c r="BI264" s="92">
        <v>23</v>
      </c>
      <c r="BJ264" s="92">
        <v>33</v>
      </c>
      <c r="BK264" s="92">
        <v>22</v>
      </c>
      <c r="BL264" s="92">
        <v>28</v>
      </c>
      <c r="BM264" s="92">
        <v>26</v>
      </c>
      <c r="BN264" s="92">
        <v>28</v>
      </c>
      <c r="BO264" s="92">
        <v>23</v>
      </c>
      <c r="BP264" s="92">
        <v>42</v>
      </c>
      <c r="BQ264" s="92">
        <v>30</v>
      </c>
      <c r="BR264" s="92">
        <v>46</v>
      </c>
      <c r="BS264" s="92">
        <v>29</v>
      </c>
      <c r="BT264" s="92">
        <v>23</v>
      </c>
      <c r="BU264" s="92">
        <v>22</v>
      </c>
      <c r="BV264" s="92">
        <v>30</v>
      </c>
      <c r="BW264" s="92">
        <v>18</v>
      </c>
      <c r="BX264" s="92">
        <v>25</v>
      </c>
      <c r="BY264" s="92">
        <v>19</v>
      </c>
      <c r="BZ264" s="92">
        <v>16</v>
      </c>
      <c r="CA264" s="92">
        <v>3</v>
      </c>
      <c r="CB264" s="92">
        <v>18</v>
      </c>
      <c r="CC264" s="92">
        <v>22</v>
      </c>
      <c r="CD264" s="92">
        <v>20</v>
      </c>
      <c r="CE264" s="92">
        <v>8</v>
      </c>
      <c r="CF264" s="92">
        <v>27</v>
      </c>
      <c r="CG264" s="92">
        <v>28</v>
      </c>
      <c r="CH264" s="92">
        <v>36</v>
      </c>
      <c r="CI264" s="92">
        <v>17</v>
      </c>
      <c r="CJ264" s="92">
        <v>15</v>
      </c>
      <c r="CK264" s="92">
        <v>10</v>
      </c>
      <c r="CL264" s="92">
        <v>23</v>
      </c>
      <c r="CM264" s="92">
        <v>26</v>
      </c>
      <c r="CN264" s="92">
        <v>0.10789600000000001</v>
      </c>
    </row>
    <row r="265" spans="1:92" x14ac:dyDescent="0.2">
      <c r="A265" s="92" t="s">
        <v>28</v>
      </c>
      <c r="B265" s="92" t="s">
        <v>29</v>
      </c>
      <c r="C265" s="92">
        <v>310</v>
      </c>
      <c r="D265" s="92">
        <v>7.6798700000000002</v>
      </c>
      <c r="E265" s="92">
        <v>0</v>
      </c>
      <c r="F265" s="92">
        <v>0</v>
      </c>
      <c r="G265" s="92">
        <v>25</v>
      </c>
      <c r="H265" s="92">
        <v>7</v>
      </c>
      <c r="I265" s="92">
        <v>6</v>
      </c>
      <c r="J265" s="92">
        <v>1452</v>
      </c>
      <c r="K265" s="92">
        <v>49.390000000000008</v>
      </c>
      <c r="L265" s="92">
        <v>105</v>
      </c>
      <c r="M265" s="92">
        <v>85</v>
      </c>
      <c r="N265" s="92">
        <v>109</v>
      </c>
      <c r="O265" s="92">
        <v>63</v>
      </c>
      <c r="P265" s="92">
        <v>80</v>
      </c>
      <c r="Q265" s="92">
        <v>78</v>
      </c>
      <c r="R265" s="92">
        <v>96</v>
      </c>
      <c r="S265" s="92">
        <v>75</v>
      </c>
      <c r="T265" s="92">
        <v>115</v>
      </c>
      <c r="U265" s="92">
        <v>106</v>
      </c>
      <c r="V265" s="92">
        <v>147</v>
      </c>
      <c r="W265" s="92">
        <v>93</v>
      </c>
      <c r="X265" s="92">
        <v>63</v>
      </c>
      <c r="Y265" s="92">
        <v>61</v>
      </c>
      <c r="Z265" s="92">
        <v>108</v>
      </c>
      <c r="AA265" s="92">
        <v>57</v>
      </c>
      <c r="AB265" s="92">
        <v>22</v>
      </c>
      <c r="AC265" s="92">
        <v>26</v>
      </c>
      <c r="AD265" s="92">
        <v>34</v>
      </c>
      <c r="AE265" s="92">
        <v>22</v>
      </c>
      <c r="AF265" s="92">
        <v>17</v>
      </c>
      <c r="AG265" s="92">
        <v>22</v>
      </c>
      <c r="AH265" s="92">
        <v>27</v>
      </c>
      <c r="AI265" s="92">
        <v>19</v>
      </c>
      <c r="AJ265" s="92">
        <v>28</v>
      </c>
      <c r="AK265" s="92">
        <v>25</v>
      </c>
      <c r="AL265" s="92">
        <v>30</v>
      </c>
      <c r="AM265" s="92">
        <v>25</v>
      </c>
      <c r="AN265" s="92">
        <v>13</v>
      </c>
      <c r="AO265" s="92">
        <v>13</v>
      </c>
      <c r="AP265" s="92">
        <v>27</v>
      </c>
      <c r="AQ265" s="92">
        <v>10</v>
      </c>
      <c r="AR265" s="92">
        <v>22</v>
      </c>
      <c r="AS265" s="92">
        <v>16</v>
      </c>
      <c r="AT265" s="92">
        <v>25</v>
      </c>
      <c r="AU265" s="92">
        <v>16</v>
      </c>
      <c r="AV265" s="92">
        <v>17</v>
      </c>
      <c r="AW265" s="92">
        <v>15</v>
      </c>
      <c r="AX265" s="92">
        <v>21</v>
      </c>
      <c r="AY265" s="92">
        <v>25</v>
      </c>
      <c r="AZ265" s="92">
        <v>18</v>
      </c>
      <c r="BA265" s="92">
        <v>21</v>
      </c>
      <c r="BB265" s="92">
        <v>35</v>
      </c>
      <c r="BC265" s="92">
        <v>22</v>
      </c>
      <c r="BD265" s="92">
        <v>11</v>
      </c>
      <c r="BE265" s="92">
        <v>16</v>
      </c>
      <c r="BF265" s="92">
        <v>28</v>
      </c>
      <c r="BG265" s="92">
        <v>20</v>
      </c>
      <c r="BH265" s="92">
        <v>36</v>
      </c>
      <c r="BI265" s="92">
        <v>23</v>
      </c>
      <c r="BJ265" s="92">
        <v>33</v>
      </c>
      <c r="BK265" s="92">
        <v>22</v>
      </c>
      <c r="BL265" s="92">
        <v>28</v>
      </c>
      <c r="BM265" s="92">
        <v>26</v>
      </c>
      <c r="BN265" s="92">
        <v>28</v>
      </c>
      <c r="BO265" s="92">
        <v>23</v>
      </c>
      <c r="BP265" s="92">
        <v>42</v>
      </c>
      <c r="BQ265" s="92">
        <v>30</v>
      </c>
      <c r="BR265" s="92">
        <v>46</v>
      </c>
      <c r="BS265" s="92">
        <v>29</v>
      </c>
      <c r="BT265" s="92">
        <v>23</v>
      </c>
      <c r="BU265" s="92">
        <v>22</v>
      </c>
      <c r="BV265" s="92">
        <v>30</v>
      </c>
      <c r="BW265" s="92">
        <v>18</v>
      </c>
      <c r="BX265" s="92">
        <v>25</v>
      </c>
      <c r="BY265" s="92">
        <v>19</v>
      </c>
      <c r="BZ265" s="92">
        <v>16</v>
      </c>
      <c r="CA265" s="92">
        <v>3</v>
      </c>
      <c r="CB265" s="92">
        <v>18</v>
      </c>
      <c r="CC265" s="92">
        <v>22</v>
      </c>
      <c r="CD265" s="92">
        <v>20</v>
      </c>
      <c r="CE265" s="92">
        <v>8</v>
      </c>
      <c r="CF265" s="92">
        <v>27</v>
      </c>
      <c r="CG265" s="92">
        <v>28</v>
      </c>
      <c r="CH265" s="92">
        <v>36</v>
      </c>
      <c r="CI265" s="92">
        <v>17</v>
      </c>
      <c r="CJ265" s="92">
        <v>15</v>
      </c>
      <c r="CK265" s="92">
        <v>10</v>
      </c>
      <c r="CL265" s="92">
        <v>23</v>
      </c>
      <c r="CM265" s="92">
        <v>26</v>
      </c>
      <c r="CN265" s="92">
        <v>0.135347</v>
      </c>
    </row>
    <row r="266" spans="1:92" x14ac:dyDescent="0.2">
      <c r="A266" s="92" t="s">
        <v>28</v>
      </c>
      <c r="B266" s="92" t="s">
        <v>29</v>
      </c>
      <c r="C266" s="92">
        <v>310</v>
      </c>
      <c r="D266" s="92">
        <v>11.517899999999999</v>
      </c>
      <c r="E266" s="92">
        <v>0</v>
      </c>
      <c r="F266" s="92">
        <v>0</v>
      </c>
      <c r="G266" s="92">
        <v>25</v>
      </c>
      <c r="H266" s="92">
        <v>7</v>
      </c>
      <c r="I266" s="92">
        <v>6</v>
      </c>
      <c r="J266" s="92">
        <v>1452</v>
      </c>
      <c r="K266" s="92">
        <v>49.390000000000008</v>
      </c>
      <c r="L266" s="92">
        <v>105</v>
      </c>
      <c r="M266" s="92">
        <v>85</v>
      </c>
      <c r="N266" s="92">
        <v>109</v>
      </c>
      <c r="O266" s="92">
        <v>63</v>
      </c>
      <c r="P266" s="92">
        <v>80</v>
      </c>
      <c r="Q266" s="92">
        <v>78</v>
      </c>
      <c r="R266" s="92">
        <v>96</v>
      </c>
      <c r="S266" s="92">
        <v>75</v>
      </c>
      <c r="T266" s="92">
        <v>115</v>
      </c>
      <c r="U266" s="92">
        <v>106</v>
      </c>
      <c r="V266" s="92">
        <v>147</v>
      </c>
      <c r="W266" s="92">
        <v>93</v>
      </c>
      <c r="X266" s="92">
        <v>63</v>
      </c>
      <c r="Y266" s="92">
        <v>61</v>
      </c>
      <c r="Z266" s="92">
        <v>108</v>
      </c>
      <c r="AA266" s="92">
        <v>57</v>
      </c>
      <c r="AB266" s="92">
        <v>22</v>
      </c>
      <c r="AC266" s="92">
        <v>26</v>
      </c>
      <c r="AD266" s="92">
        <v>34</v>
      </c>
      <c r="AE266" s="92">
        <v>22</v>
      </c>
      <c r="AF266" s="92">
        <v>17</v>
      </c>
      <c r="AG266" s="92">
        <v>22</v>
      </c>
      <c r="AH266" s="92">
        <v>27</v>
      </c>
      <c r="AI266" s="92">
        <v>19</v>
      </c>
      <c r="AJ266" s="92">
        <v>28</v>
      </c>
      <c r="AK266" s="92">
        <v>25</v>
      </c>
      <c r="AL266" s="92">
        <v>30</v>
      </c>
      <c r="AM266" s="92">
        <v>25</v>
      </c>
      <c r="AN266" s="92">
        <v>13</v>
      </c>
      <c r="AO266" s="92">
        <v>13</v>
      </c>
      <c r="AP266" s="92">
        <v>27</v>
      </c>
      <c r="AQ266" s="92">
        <v>10</v>
      </c>
      <c r="AR266" s="92">
        <v>22</v>
      </c>
      <c r="AS266" s="92">
        <v>16</v>
      </c>
      <c r="AT266" s="92">
        <v>25</v>
      </c>
      <c r="AU266" s="92">
        <v>16</v>
      </c>
      <c r="AV266" s="92">
        <v>17</v>
      </c>
      <c r="AW266" s="92">
        <v>15</v>
      </c>
      <c r="AX266" s="92">
        <v>21</v>
      </c>
      <c r="AY266" s="92">
        <v>25</v>
      </c>
      <c r="AZ266" s="92">
        <v>18</v>
      </c>
      <c r="BA266" s="92">
        <v>21</v>
      </c>
      <c r="BB266" s="92">
        <v>35</v>
      </c>
      <c r="BC266" s="92">
        <v>22</v>
      </c>
      <c r="BD266" s="92">
        <v>11</v>
      </c>
      <c r="BE266" s="92">
        <v>16</v>
      </c>
      <c r="BF266" s="92">
        <v>28</v>
      </c>
      <c r="BG266" s="92">
        <v>20</v>
      </c>
      <c r="BH266" s="92">
        <v>36</v>
      </c>
      <c r="BI266" s="92">
        <v>23</v>
      </c>
      <c r="BJ266" s="92">
        <v>33</v>
      </c>
      <c r="BK266" s="92">
        <v>22</v>
      </c>
      <c r="BL266" s="92">
        <v>28</v>
      </c>
      <c r="BM266" s="92">
        <v>26</v>
      </c>
      <c r="BN266" s="92">
        <v>28</v>
      </c>
      <c r="BO266" s="92">
        <v>23</v>
      </c>
      <c r="BP266" s="92">
        <v>42</v>
      </c>
      <c r="BQ266" s="92">
        <v>30</v>
      </c>
      <c r="BR266" s="92">
        <v>46</v>
      </c>
      <c r="BS266" s="92">
        <v>29</v>
      </c>
      <c r="BT266" s="92">
        <v>23</v>
      </c>
      <c r="BU266" s="92">
        <v>22</v>
      </c>
      <c r="BV266" s="92">
        <v>30</v>
      </c>
      <c r="BW266" s="92">
        <v>18</v>
      </c>
      <c r="BX266" s="92">
        <v>25</v>
      </c>
      <c r="BY266" s="92">
        <v>19</v>
      </c>
      <c r="BZ266" s="92">
        <v>16</v>
      </c>
      <c r="CA266" s="92">
        <v>3</v>
      </c>
      <c r="CB266" s="92">
        <v>18</v>
      </c>
      <c r="CC266" s="92">
        <v>22</v>
      </c>
      <c r="CD266" s="92">
        <v>20</v>
      </c>
      <c r="CE266" s="92">
        <v>8</v>
      </c>
      <c r="CF266" s="92">
        <v>27</v>
      </c>
      <c r="CG266" s="92">
        <v>28</v>
      </c>
      <c r="CH266" s="92">
        <v>36</v>
      </c>
      <c r="CI266" s="92">
        <v>17</v>
      </c>
      <c r="CJ266" s="92">
        <v>15</v>
      </c>
      <c r="CK266" s="92">
        <v>10</v>
      </c>
      <c r="CL266" s="92">
        <v>23</v>
      </c>
      <c r="CM266" s="92">
        <v>26</v>
      </c>
      <c r="CN266" s="92">
        <v>0.17713499999999999</v>
      </c>
    </row>
    <row r="267" spans="1:92" x14ac:dyDescent="0.2">
      <c r="A267" s="92" t="s">
        <v>28</v>
      </c>
      <c r="B267" s="92" t="s">
        <v>29</v>
      </c>
      <c r="C267" s="92">
        <v>310</v>
      </c>
      <c r="D267" s="92">
        <v>15.373699999999999</v>
      </c>
      <c r="E267" s="92">
        <v>0</v>
      </c>
      <c r="F267" s="92">
        <v>0</v>
      </c>
      <c r="G267" s="92">
        <v>25</v>
      </c>
      <c r="H267" s="92">
        <v>7</v>
      </c>
      <c r="I267" s="92">
        <v>6</v>
      </c>
      <c r="J267" s="92">
        <v>1452</v>
      </c>
      <c r="K267" s="92">
        <v>49.390000000000008</v>
      </c>
      <c r="L267" s="92">
        <v>105</v>
      </c>
      <c r="M267" s="92">
        <v>85</v>
      </c>
      <c r="N267" s="92">
        <v>109</v>
      </c>
      <c r="O267" s="92">
        <v>63</v>
      </c>
      <c r="P267" s="92">
        <v>80</v>
      </c>
      <c r="Q267" s="92">
        <v>78</v>
      </c>
      <c r="R267" s="92">
        <v>96</v>
      </c>
      <c r="S267" s="92">
        <v>75</v>
      </c>
      <c r="T267" s="92">
        <v>115</v>
      </c>
      <c r="U267" s="92">
        <v>106</v>
      </c>
      <c r="V267" s="92">
        <v>147</v>
      </c>
      <c r="W267" s="92">
        <v>93</v>
      </c>
      <c r="X267" s="92">
        <v>63</v>
      </c>
      <c r="Y267" s="92">
        <v>61</v>
      </c>
      <c r="Z267" s="92">
        <v>108</v>
      </c>
      <c r="AA267" s="92">
        <v>57</v>
      </c>
      <c r="AB267" s="92">
        <v>22</v>
      </c>
      <c r="AC267" s="92">
        <v>26</v>
      </c>
      <c r="AD267" s="92">
        <v>34</v>
      </c>
      <c r="AE267" s="92">
        <v>22</v>
      </c>
      <c r="AF267" s="92">
        <v>17</v>
      </c>
      <c r="AG267" s="92">
        <v>22</v>
      </c>
      <c r="AH267" s="92">
        <v>27</v>
      </c>
      <c r="AI267" s="92">
        <v>19</v>
      </c>
      <c r="AJ267" s="92">
        <v>28</v>
      </c>
      <c r="AK267" s="92">
        <v>25</v>
      </c>
      <c r="AL267" s="92">
        <v>30</v>
      </c>
      <c r="AM267" s="92">
        <v>25</v>
      </c>
      <c r="AN267" s="92">
        <v>13</v>
      </c>
      <c r="AO267" s="92">
        <v>13</v>
      </c>
      <c r="AP267" s="92">
        <v>27</v>
      </c>
      <c r="AQ267" s="92">
        <v>10</v>
      </c>
      <c r="AR267" s="92">
        <v>22</v>
      </c>
      <c r="AS267" s="92">
        <v>16</v>
      </c>
      <c r="AT267" s="92">
        <v>25</v>
      </c>
      <c r="AU267" s="92">
        <v>16</v>
      </c>
      <c r="AV267" s="92">
        <v>17</v>
      </c>
      <c r="AW267" s="92">
        <v>15</v>
      </c>
      <c r="AX267" s="92">
        <v>21</v>
      </c>
      <c r="AY267" s="92">
        <v>25</v>
      </c>
      <c r="AZ267" s="92">
        <v>18</v>
      </c>
      <c r="BA267" s="92">
        <v>21</v>
      </c>
      <c r="BB267" s="92">
        <v>35</v>
      </c>
      <c r="BC267" s="92">
        <v>22</v>
      </c>
      <c r="BD267" s="92">
        <v>11</v>
      </c>
      <c r="BE267" s="92">
        <v>16</v>
      </c>
      <c r="BF267" s="92">
        <v>28</v>
      </c>
      <c r="BG267" s="92">
        <v>20</v>
      </c>
      <c r="BH267" s="92">
        <v>36</v>
      </c>
      <c r="BI267" s="92">
        <v>23</v>
      </c>
      <c r="BJ267" s="92">
        <v>33</v>
      </c>
      <c r="BK267" s="92">
        <v>22</v>
      </c>
      <c r="BL267" s="92">
        <v>28</v>
      </c>
      <c r="BM267" s="92">
        <v>26</v>
      </c>
      <c r="BN267" s="92">
        <v>28</v>
      </c>
      <c r="BO267" s="92">
        <v>23</v>
      </c>
      <c r="BP267" s="92">
        <v>42</v>
      </c>
      <c r="BQ267" s="92">
        <v>30</v>
      </c>
      <c r="BR267" s="92">
        <v>46</v>
      </c>
      <c r="BS267" s="92">
        <v>29</v>
      </c>
      <c r="BT267" s="92">
        <v>23</v>
      </c>
      <c r="BU267" s="92">
        <v>22</v>
      </c>
      <c r="BV267" s="92">
        <v>30</v>
      </c>
      <c r="BW267" s="92">
        <v>18</v>
      </c>
      <c r="BX267" s="92">
        <v>25</v>
      </c>
      <c r="BY267" s="92">
        <v>19</v>
      </c>
      <c r="BZ267" s="92">
        <v>16</v>
      </c>
      <c r="CA267" s="92">
        <v>3</v>
      </c>
      <c r="CB267" s="92">
        <v>18</v>
      </c>
      <c r="CC267" s="92">
        <v>22</v>
      </c>
      <c r="CD267" s="92">
        <v>20</v>
      </c>
      <c r="CE267" s="92">
        <v>8</v>
      </c>
      <c r="CF267" s="92">
        <v>27</v>
      </c>
      <c r="CG267" s="92">
        <v>28</v>
      </c>
      <c r="CH267" s="92">
        <v>36</v>
      </c>
      <c r="CI267" s="92">
        <v>17</v>
      </c>
      <c r="CJ267" s="92">
        <v>15</v>
      </c>
      <c r="CK267" s="92">
        <v>10</v>
      </c>
      <c r="CL267" s="92">
        <v>23</v>
      </c>
      <c r="CM267" s="92">
        <v>26</v>
      </c>
      <c r="CN267" s="92">
        <v>0.20458000000000001</v>
      </c>
    </row>
    <row r="268" spans="1:92" x14ac:dyDescent="0.2">
      <c r="A268" s="92" t="s">
        <v>28</v>
      </c>
      <c r="B268" s="92" t="s">
        <v>29</v>
      </c>
      <c r="C268" s="92">
        <v>280</v>
      </c>
      <c r="D268" s="92">
        <v>4.8</v>
      </c>
      <c r="E268" s="92">
        <v>0</v>
      </c>
      <c r="F268" s="92">
        <v>0</v>
      </c>
      <c r="G268" s="92">
        <v>25</v>
      </c>
      <c r="H268" s="92">
        <v>7</v>
      </c>
      <c r="I268" s="92">
        <v>6</v>
      </c>
      <c r="J268" s="92">
        <v>1452</v>
      </c>
      <c r="K268" s="92">
        <v>49.390000000000008</v>
      </c>
      <c r="L268" s="92">
        <v>105</v>
      </c>
      <c r="M268" s="92">
        <v>85</v>
      </c>
      <c r="N268" s="92">
        <v>109</v>
      </c>
      <c r="O268" s="92">
        <v>63</v>
      </c>
      <c r="P268" s="92">
        <v>80</v>
      </c>
      <c r="Q268" s="92">
        <v>78</v>
      </c>
      <c r="R268" s="92">
        <v>96</v>
      </c>
      <c r="S268" s="92">
        <v>75</v>
      </c>
      <c r="T268" s="92">
        <v>115</v>
      </c>
      <c r="U268" s="92">
        <v>106</v>
      </c>
      <c r="V268" s="92">
        <v>147</v>
      </c>
      <c r="W268" s="92">
        <v>93</v>
      </c>
      <c r="X268" s="92">
        <v>63</v>
      </c>
      <c r="Y268" s="92">
        <v>61</v>
      </c>
      <c r="Z268" s="92">
        <v>108</v>
      </c>
      <c r="AA268" s="92">
        <v>57</v>
      </c>
      <c r="AB268" s="92">
        <v>22</v>
      </c>
      <c r="AC268" s="92">
        <v>26</v>
      </c>
      <c r="AD268" s="92">
        <v>34</v>
      </c>
      <c r="AE268" s="92">
        <v>22</v>
      </c>
      <c r="AF268" s="92">
        <v>17</v>
      </c>
      <c r="AG268" s="92">
        <v>22</v>
      </c>
      <c r="AH268" s="92">
        <v>27</v>
      </c>
      <c r="AI268" s="92">
        <v>19</v>
      </c>
      <c r="AJ268" s="92">
        <v>28</v>
      </c>
      <c r="AK268" s="92">
        <v>25</v>
      </c>
      <c r="AL268" s="92">
        <v>30</v>
      </c>
      <c r="AM268" s="92">
        <v>25</v>
      </c>
      <c r="AN268" s="92">
        <v>13</v>
      </c>
      <c r="AO268" s="92">
        <v>13</v>
      </c>
      <c r="AP268" s="92">
        <v>27</v>
      </c>
      <c r="AQ268" s="92">
        <v>10</v>
      </c>
      <c r="AR268" s="92">
        <v>22</v>
      </c>
      <c r="AS268" s="92">
        <v>16</v>
      </c>
      <c r="AT268" s="92">
        <v>25</v>
      </c>
      <c r="AU268" s="92">
        <v>16</v>
      </c>
      <c r="AV268" s="92">
        <v>17</v>
      </c>
      <c r="AW268" s="92">
        <v>15</v>
      </c>
      <c r="AX268" s="92">
        <v>21</v>
      </c>
      <c r="AY268" s="92">
        <v>25</v>
      </c>
      <c r="AZ268" s="92">
        <v>18</v>
      </c>
      <c r="BA268" s="92">
        <v>21</v>
      </c>
      <c r="BB268" s="92">
        <v>35</v>
      </c>
      <c r="BC268" s="92">
        <v>22</v>
      </c>
      <c r="BD268" s="92">
        <v>11</v>
      </c>
      <c r="BE268" s="92">
        <v>16</v>
      </c>
      <c r="BF268" s="92">
        <v>28</v>
      </c>
      <c r="BG268" s="92">
        <v>20</v>
      </c>
      <c r="BH268" s="92">
        <v>36</v>
      </c>
      <c r="BI268" s="92">
        <v>23</v>
      </c>
      <c r="BJ268" s="92">
        <v>33</v>
      </c>
      <c r="BK268" s="92">
        <v>22</v>
      </c>
      <c r="BL268" s="92">
        <v>28</v>
      </c>
      <c r="BM268" s="92">
        <v>26</v>
      </c>
      <c r="BN268" s="92">
        <v>28</v>
      </c>
      <c r="BO268" s="92">
        <v>23</v>
      </c>
      <c r="BP268" s="92">
        <v>42</v>
      </c>
      <c r="BQ268" s="92">
        <v>30</v>
      </c>
      <c r="BR268" s="92">
        <v>46</v>
      </c>
      <c r="BS268" s="92">
        <v>29</v>
      </c>
      <c r="BT268" s="92">
        <v>23</v>
      </c>
      <c r="BU268" s="92">
        <v>22</v>
      </c>
      <c r="BV268" s="92">
        <v>30</v>
      </c>
      <c r="BW268" s="92">
        <v>18</v>
      </c>
      <c r="BX268" s="92">
        <v>25</v>
      </c>
      <c r="BY268" s="92">
        <v>19</v>
      </c>
      <c r="BZ268" s="92">
        <v>16</v>
      </c>
      <c r="CA268" s="92">
        <v>3</v>
      </c>
      <c r="CB268" s="92">
        <v>18</v>
      </c>
      <c r="CC268" s="92">
        <v>22</v>
      </c>
      <c r="CD268" s="92">
        <v>20</v>
      </c>
      <c r="CE268" s="92">
        <v>8</v>
      </c>
      <c r="CF268" s="92">
        <v>27</v>
      </c>
      <c r="CG268" s="92">
        <v>28</v>
      </c>
      <c r="CH268" s="92">
        <v>36</v>
      </c>
      <c r="CI268" s="92">
        <v>17</v>
      </c>
      <c r="CJ268" s="92">
        <v>15</v>
      </c>
      <c r="CK268" s="92">
        <v>10</v>
      </c>
      <c r="CL268" s="92">
        <v>23</v>
      </c>
      <c r="CM268" s="92">
        <v>26</v>
      </c>
      <c r="CN268" s="92">
        <v>1.4</v>
      </c>
    </row>
    <row r="269" spans="1:92" x14ac:dyDescent="0.2">
      <c r="A269" s="92" t="s">
        <v>28</v>
      </c>
      <c r="B269" s="92" t="s">
        <v>29</v>
      </c>
      <c r="C269" s="92">
        <v>280</v>
      </c>
      <c r="D269" s="92">
        <v>9.61</v>
      </c>
      <c r="E269" s="92">
        <v>0</v>
      </c>
      <c r="F269" s="92">
        <v>0</v>
      </c>
      <c r="G269" s="92">
        <v>25</v>
      </c>
      <c r="H269" s="92">
        <v>7</v>
      </c>
      <c r="I269" s="92">
        <v>6</v>
      </c>
      <c r="J269" s="92">
        <v>1452</v>
      </c>
      <c r="K269" s="92">
        <v>49.390000000000008</v>
      </c>
      <c r="L269" s="92">
        <v>105</v>
      </c>
      <c r="M269" s="92">
        <v>85</v>
      </c>
      <c r="N269" s="92">
        <v>109</v>
      </c>
      <c r="O269" s="92">
        <v>63</v>
      </c>
      <c r="P269" s="92">
        <v>80</v>
      </c>
      <c r="Q269" s="92">
        <v>78</v>
      </c>
      <c r="R269" s="92">
        <v>96</v>
      </c>
      <c r="S269" s="92">
        <v>75</v>
      </c>
      <c r="T269" s="92">
        <v>115</v>
      </c>
      <c r="U269" s="92">
        <v>106</v>
      </c>
      <c r="V269" s="92">
        <v>147</v>
      </c>
      <c r="W269" s="92">
        <v>93</v>
      </c>
      <c r="X269" s="92">
        <v>63</v>
      </c>
      <c r="Y269" s="92">
        <v>61</v>
      </c>
      <c r="Z269" s="92">
        <v>108</v>
      </c>
      <c r="AA269" s="92">
        <v>57</v>
      </c>
      <c r="AB269" s="92">
        <v>22</v>
      </c>
      <c r="AC269" s="92">
        <v>26</v>
      </c>
      <c r="AD269" s="92">
        <v>34</v>
      </c>
      <c r="AE269" s="92">
        <v>22</v>
      </c>
      <c r="AF269" s="92">
        <v>17</v>
      </c>
      <c r="AG269" s="92">
        <v>22</v>
      </c>
      <c r="AH269" s="92">
        <v>27</v>
      </c>
      <c r="AI269" s="92">
        <v>19</v>
      </c>
      <c r="AJ269" s="92">
        <v>28</v>
      </c>
      <c r="AK269" s="92">
        <v>25</v>
      </c>
      <c r="AL269" s="92">
        <v>30</v>
      </c>
      <c r="AM269" s="92">
        <v>25</v>
      </c>
      <c r="AN269" s="92">
        <v>13</v>
      </c>
      <c r="AO269" s="92">
        <v>13</v>
      </c>
      <c r="AP269" s="92">
        <v>27</v>
      </c>
      <c r="AQ269" s="92">
        <v>10</v>
      </c>
      <c r="AR269" s="92">
        <v>22</v>
      </c>
      <c r="AS269" s="92">
        <v>16</v>
      </c>
      <c r="AT269" s="92">
        <v>25</v>
      </c>
      <c r="AU269" s="92">
        <v>16</v>
      </c>
      <c r="AV269" s="92">
        <v>17</v>
      </c>
      <c r="AW269" s="92">
        <v>15</v>
      </c>
      <c r="AX269" s="92">
        <v>21</v>
      </c>
      <c r="AY269" s="92">
        <v>25</v>
      </c>
      <c r="AZ269" s="92">
        <v>18</v>
      </c>
      <c r="BA269" s="92">
        <v>21</v>
      </c>
      <c r="BB269" s="92">
        <v>35</v>
      </c>
      <c r="BC269" s="92">
        <v>22</v>
      </c>
      <c r="BD269" s="92">
        <v>11</v>
      </c>
      <c r="BE269" s="92">
        <v>16</v>
      </c>
      <c r="BF269" s="92">
        <v>28</v>
      </c>
      <c r="BG269" s="92">
        <v>20</v>
      </c>
      <c r="BH269" s="92">
        <v>36</v>
      </c>
      <c r="BI269" s="92">
        <v>23</v>
      </c>
      <c r="BJ269" s="92">
        <v>33</v>
      </c>
      <c r="BK269" s="92">
        <v>22</v>
      </c>
      <c r="BL269" s="92">
        <v>28</v>
      </c>
      <c r="BM269" s="92">
        <v>26</v>
      </c>
      <c r="BN269" s="92">
        <v>28</v>
      </c>
      <c r="BO269" s="92">
        <v>23</v>
      </c>
      <c r="BP269" s="92">
        <v>42</v>
      </c>
      <c r="BQ269" s="92">
        <v>30</v>
      </c>
      <c r="BR269" s="92">
        <v>46</v>
      </c>
      <c r="BS269" s="92">
        <v>29</v>
      </c>
      <c r="BT269" s="92">
        <v>23</v>
      </c>
      <c r="BU269" s="92">
        <v>22</v>
      </c>
      <c r="BV269" s="92">
        <v>30</v>
      </c>
      <c r="BW269" s="92">
        <v>18</v>
      </c>
      <c r="BX269" s="92">
        <v>25</v>
      </c>
      <c r="BY269" s="92">
        <v>19</v>
      </c>
      <c r="BZ269" s="92">
        <v>16</v>
      </c>
      <c r="CA269" s="92">
        <v>3</v>
      </c>
      <c r="CB269" s="92">
        <v>18</v>
      </c>
      <c r="CC269" s="92">
        <v>22</v>
      </c>
      <c r="CD269" s="92">
        <v>20</v>
      </c>
      <c r="CE269" s="92">
        <v>8</v>
      </c>
      <c r="CF269" s="92">
        <v>27</v>
      </c>
      <c r="CG269" s="92">
        <v>28</v>
      </c>
      <c r="CH269" s="92">
        <v>36</v>
      </c>
      <c r="CI269" s="92">
        <v>17</v>
      </c>
      <c r="CJ269" s="92">
        <v>15</v>
      </c>
      <c r="CK269" s="92">
        <v>10</v>
      </c>
      <c r="CL269" s="92">
        <v>23</v>
      </c>
      <c r="CM269" s="92">
        <v>26</v>
      </c>
      <c r="CN269" s="92">
        <v>2.33</v>
      </c>
    </row>
    <row r="270" spans="1:92" x14ac:dyDescent="0.2">
      <c r="A270" s="92" t="s">
        <v>28</v>
      </c>
      <c r="B270" s="92" t="s">
        <v>29</v>
      </c>
      <c r="C270" s="92">
        <v>280</v>
      </c>
      <c r="D270" s="92">
        <v>10.5</v>
      </c>
      <c r="E270" s="92">
        <v>0</v>
      </c>
      <c r="F270" s="92">
        <v>0</v>
      </c>
      <c r="G270" s="92">
        <v>25</v>
      </c>
      <c r="H270" s="92">
        <v>7</v>
      </c>
      <c r="I270" s="92">
        <v>6</v>
      </c>
      <c r="J270" s="92">
        <v>1452</v>
      </c>
      <c r="K270" s="92">
        <v>49.390000000000008</v>
      </c>
      <c r="L270" s="92">
        <v>105</v>
      </c>
      <c r="M270" s="92">
        <v>85</v>
      </c>
      <c r="N270" s="92">
        <v>109</v>
      </c>
      <c r="O270" s="92">
        <v>63</v>
      </c>
      <c r="P270" s="92">
        <v>80</v>
      </c>
      <c r="Q270" s="92">
        <v>78</v>
      </c>
      <c r="R270" s="92">
        <v>96</v>
      </c>
      <c r="S270" s="92">
        <v>75</v>
      </c>
      <c r="T270" s="92">
        <v>115</v>
      </c>
      <c r="U270" s="92">
        <v>106</v>
      </c>
      <c r="V270" s="92">
        <v>147</v>
      </c>
      <c r="W270" s="92">
        <v>93</v>
      </c>
      <c r="X270" s="92">
        <v>63</v>
      </c>
      <c r="Y270" s="92">
        <v>61</v>
      </c>
      <c r="Z270" s="92">
        <v>108</v>
      </c>
      <c r="AA270" s="92">
        <v>57</v>
      </c>
      <c r="AB270" s="92">
        <v>22</v>
      </c>
      <c r="AC270" s="92">
        <v>26</v>
      </c>
      <c r="AD270" s="92">
        <v>34</v>
      </c>
      <c r="AE270" s="92">
        <v>22</v>
      </c>
      <c r="AF270" s="92">
        <v>17</v>
      </c>
      <c r="AG270" s="92">
        <v>22</v>
      </c>
      <c r="AH270" s="92">
        <v>27</v>
      </c>
      <c r="AI270" s="92">
        <v>19</v>
      </c>
      <c r="AJ270" s="92">
        <v>28</v>
      </c>
      <c r="AK270" s="92">
        <v>25</v>
      </c>
      <c r="AL270" s="92">
        <v>30</v>
      </c>
      <c r="AM270" s="92">
        <v>25</v>
      </c>
      <c r="AN270" s="92">
        <v>13</v>
      </c>
      <c r="AO270" s="92">
        <v>13</v>
      </c>
      <c r="AP270" s="92">
        <v>27</v>
      </c>
      <c r="AQ270" s="92">
        <v>10</v>
      </c>
      <c r="AR270" s="92">
        <v>22</v>
      </c>
      <c r="AS270" s="92">
        <v>16</v>
      </c>
      <c r="AT270" s="92">
        <v>25</v>
      </c>
      <c r="AU270" s="92">
        <v>16</v>
      </c>
      <c r="AV270" s="92">
        <v>17</v>
      </c>
      <c r="AW270" s="92">
        <v>15</v>
      </c>
      <c r="AX270" s="92">
        <v>21</v>
      </c>
      <c r="AY270" s="92">
        <v>25</v>
      </c>
      <c r="AZ270" s="92">
        <v>18</v>
      </c>
      <c r="BA270" s="92">
        <v>21</v>
      </c>
      <c r="BB270" s="92">
        <v>35</v>
      </c>
      <c r="BC270" s="92">
        <v>22</v>
      </c>
      <c r="BD270" s="92">
        <v>11</v>
      </c>
      <c r="BE270" s="92">
        <v>16</v>
      </c>
      <c r="BF270" s="92">
        <v>28</v>
      </c>
      <c r="BG270" s="92">
        <v>20</v>
      </c>
      <c r="BH270" s="92">
        <v>36</v>
      </c>
      <c r="BI270" s="92">
        <v>23</v>
      </c>
      <c r="BJ270" s="92">
        <v>33</v>
      </c>
      <c r="BK270" s="92">
        <v>22</v>
      </c>
      <c r="BL270" s="92">
        <v>28</v>
      </c>
      <c r="BM270" s="92">
        <v>26</v>
      </c>
      <c r="BN270" s="92">
        <v>28</v>
      </c>
      <c r="BO270" s="92">
        <v>23</v>
      </c>
      <c r="BP270" s="92">
        <v>42</v>
      </c>
      <c r="BQ270" s="92">
        <v>30</v>
      </c>
      <c r="BR270" s="92">
        <v>46</v>
      </c>
      <c r="BS270" s="92">
        <v>29</v>
      </c>
      <c r="BT270" s="92">
        <v>23</v>
      </c>
      <c r="BU270" s="92">
        <v>22</v>
      </c>
      <c r="BV270" s="92">
        <v>30</v>
      </c>
      <c r="BW270" s="92">
        <v>18</v>
      </c>
      <c r="BX270" s="92">
        <v>25</v>
      </c>
      <c r="BY270" s="92">
        <v>19</v>
      </c>
      <c r="BZ270" s="92">
        <v>16</v>
      </c>
      <c r="CA270" s="92">
        <v>3</v>
      </c>
      <c r="CB270" s="92">
        <v>18</v>
      </c>
      <c r="CC270" s="92">
        <v>22</v>
      </c>
      <c r="CD270" s="92">
        <v>20</v>
      </c>
      <c r="CE270" s="92">
        <v>8</v>
      </c>
      <c r="CF270" s="92">
        <v>27</v>
      </c>
      <c r="CG270" s="92">
        <v>28</v>
      </c>
      <c r="CH270" s="92">
        <v>36</v>
      </c>
      <c r="CI270" s="92">
        <v>17</v>
      </c>
      <c r="CJ270" s="92">
        <v>15</v>
      </c>
      <c r="CK270" s="92">
        <v>10</v>
      </c>
      <c r="CL270" s="92">
        <v>23</v>
      </c>
      <c r="CM270" s="92">
        <v>26</v>
      </c>
      <c r="CN270" s="92">
        <v>2.5</v>
      </c>
    </row>
    <row r="271" spans="1:92" x14ac:dyDescent="0.2">
      <c r="A271" s="92" t="s">
        <v>28</v>
      </c>
      <c r="B271" s="92" t="s">
        <v>29</v>
      </c>
      <c r="C271" s="92">
        <v>280</v>
      </c>
      <c r="D271" s="92">
        <v>12</v>
      </c>
      <c r="E271" s="92">
        <v>0</v>
      </c>
      <c r="F271" s="92">
        <v>0</v>
      </c>
      <c r="G271" s="92">
        <v>25</v>
      </c>
      <c r="H271" s="92">
        <v>7</v>
      </c>
      <c r="I271" s="92">
        <v>6</v>
      </c>
      <c r="J271" s="92">
        <v>1452</v>
      </c>
      <c r="K271" s="92">
        <v>49.390000000000008</v>
      </c>
      <c r="L271" s="92">
        <v>105</v>
      </c>
      <c r="M271" s="92">
        <v>85</v>
      </c>
      <c r="N271" s="92">
        <v>109</v>
      </c>
      <c r="O271" s="92">
        <v>63</v>
      </c>
      <c r="P271" s="92">
        <v>80</v>
      </c>
      <c r="Q271" s="92">
        <v>78</v>
      </c>
      <c r="R271" s="92">
        <v>96</v>
      </c>
      <c r="S271" s="92">
        <v>75</v>
      </c>
      <c r="T271" s="92">
        <v>115</v>
      </c>
      <c r="U271" s="92">
        <v>106</v>
      </c>
      <c r="V271" s="92">
        <v>147</v>
      </c>
      <c r="W271" s="92">
        <v>93</v>
      </c>
      <c r="X271" s="92">
        <v>63</v>
      </c>
      <c r="Y271" s="92">
        <v>61</v>
      </c>
      <c r="Z271" s="92">
        <v>108</v>
      </c>
      <c r="AA271" s="92">
        <v>57</v>
      </c>
      <c r="AB271" s="92">
        <v>22</v>
      </c>
      <c r="AC271" s="92">
        <v>26</v>
      </c>
      <c r="AD271" s="92">
        <v>34</v>
      </c>
      <c r="AE271" s="92">
        <v>22</v>
      </c>
      <c r="AF271" s="92">
        <v>17</v>
      </c>
      <c r="AG271" s="92">
        <v>22</v>
      </c>
      <c r="AH271" s="92">
        <v>27</v>
      </c>
      <c r="AI271" s="92">
        <v>19</v>
      </c>
      <c r="AJ271" s="92">
        <v>28</v>
      </c>
      <c r="AK271" s="92">
        <v>25</v>
      </c>
      <c r="AL271" s="92">
        <v>30</v>
      </c>
      <c r="AM271" s="92">
        <v>25</v>
      </c>
      <c r="AN271" s="92">
        <v>13</v>
      </c>
      <c r="AO271" s="92">
        <v>13</v>
      </c>
      <c r="AP271" s="92">
        <v>27</v>
      </c>
      <c r="AQ271" s="92">
        <v>10</v>
      </c>
      <c r="AR271" s="92">
        <v>22</v>
      </c>
      <c r="AS271" s="92">
        <v>16</v>
      </c>
      <c r="AT271" s="92">
        <v>25</v>
      </c>
      <c r="AU271" s="92">
        <v>16</v>
      </c>
      <c r="AV271" s="92">
        <v>17</v>
      </c>
      <c r="AW271" s="92">
        <v>15</v>
      </c>
      <c r="AX271" s="92">
        <v>21</v>
      </c>
      <c r="AY271" s="92">
        <v>25</v>
      </c>
      <c r="AZ271" s="92">
        <v>18</v>
      </c>
      <c r="BA271" s="92">
        <v>21</v>
      </c>
      <c r="BB271" s="92">
        <v>35</v>
      </c>
      <c r="BC271" s="92">
        <v>22</v>
      </c>
      <c r="BD271" s="92">
        <v>11</v>
      </c>
      <c r="BE271" s="92">
        <v>16</v>
      </c>
      <c r="BF271" s="92">
        <v>28</v>
      </c>
      <c r="BG271" s="92">
        <v>20</v>
      </c>
      <c r="BH271" s="92">
        <v>36</v>
      </c>
      <c r="BI271" s="92">
        <v>23</v>
      </c>
      <c r="BJ271" s="92">
        <v>33</v>
      </c>
      <c r="BK271" s="92">
        <v>22</v>
      </c>
      <c r="BL271" s="92">
        <v>28</v>
      </c>
      <c r="BM271" s="92">
        <v>26</v>
      </c>
      <c r="BN271" s="92">
        <v>28</v>
      </c>
      <c r="BO271" s="92">
        <v>23</v>
      </c>
      <c r="BP271" s="92">
        <v>42</v>
      </c>
      <c r="BQ271" s="92">
        <v>30</v>
      </c>
      <c r="BR271" s="92">
        <v>46</v>
      </c>
      <c r="BS271" s="92">
        <v>29</v>
      </c>
      <c r="BT271" s="92">
        <v>23</v>
      </c>
      <c r="BU271" s="92">
        <v>22</v>
      </c>
      <c r="BV271" s="92">
        <v>30</v>
      </c>
      <c r="BW271" s="92">
        <v>18</v>
      </c>
      <c r="BX271" s="92">
        <v>25</v>
      </c>
      <c r="BY271" s="92">
        <v>19</v>
      </c>
      <c r="BZ271" s="92">
        <v>16</v>
      </c>
      <c r="CA271" s="92">
        <v>3</v>
      </c>
      <c r="CB271" s="92">
        <v>18</v>
      </c>
      <c r="CC271" s="92">
        <v>22</v>
      </c>
      <c r="CD271" s="92">
        <v>20</v>
      </c>
      <c r="CE271" s="92">
        <v>8</v>
      </c>
      <c r="CF271" s="92">
        <v>27</v>
      </c>
      <c r="CG271" s="92">
        <v>28</v>
      </c>
      <c r="CH271" s="92">
        <v>36</v>
      </c>
      <c r="CI271" s="92">
        <v>17</v>
      </c>
      <c r="CJ271" s="92">
        <v>15</v>
      </c>
      <c r="CK271" s="92">
        <v>10</v>
      </c>
      <c r="CL271" s="92">
        <v>23</v>
      </c>
      <c r="CM271" s="92">
        <v>26</v>
      </c>
      <c r="CN271" s="92">
        <v>2.73</v>
      </c>
    </row>
    <row r="272" spans="1:92" x14ac:dyDescent="0.2">
      <c r="A272" s="92" t="s">
        <v>28</v>
      </c>
      <c r="B272" s="92" t="s">
        <v>29</v>
      </c>
      <c r="C272" s="92">
        <v>280</v>
      </c>
      <c r="D272" s="92">
        <v>14.39</v>
      </c>
      <c r="E272" s="92">
        <v>0</v>
      </c>
      <c r="F272" s="92">
        <v>0</v>
      </c>
      <c r="G272" s="92">
        <v>25</v>
      </c>
      <c r="H272" s="92">
        <v>7</v>
      </c>
      <c r="I272" s="92">
        <v>6</v>
      </c>
      <c r="J272" s="92">
        <v>1452</v>
      </c>
      <c r="K272" s="92">
        <v>49.390000000000008</v>
      </c>
      <c r="L272" s="92">
        <v>105</v>
      </c>
      <c r="M272" s="92">
        <v>85</v>
      </c>
      <c r="N272" s="92">
        <v>109</v>
      </c>
      <c r="O272" s="92">
        <v>63</v>
      </c>
      <c r="P272" s="92">
        <v>80</v>
      </c>
      <c r="Q272" s="92">
        <v>78</v>
      </c>
      <c r="R272" s="92">
        <v>96</v>
      </c>
      <c r="S272" s="92">
        <v>75</v>
      </c>
      <c r="T272" s="92">
        <v>115</v>
      </c>
      <c r="U272" s="92">
        <v>106</v>
      </c>
      <c r="V272" s="92">
        <v>147</v>
      </c>
      <c r="W272" s="92">
        <v>93</v>
      </c>
      <c r="X272" s="92">
        <v>63</v>
      </c>
      <c r="Y272" s="92">
        <v>61</v>
      </c>
      <c r="Z272" s="92">
        <v>108</v>
      </c>
      <c r="AA272" s="92">
        <v>57</v>
      </c>
      <c r="AB272" s="92">
        <v>22</v>
      </c>
      <c r="AC272" s="92">
        <v>26</v>
      </c>
      <c r="AD272" s="92">
        <v>34</v>
      </c>
      <c r="AE272" s="92">
        <v>22</v>
      </c>
      <c r="AF272" s="92">
        <v>17</v>
      </c>
      <c r="AG272" s="92">
        <v>22</v>
      </c>
      <c r="AH272" s="92">
        <v>27</v>
      </c>
      <c r="AI272" s="92">
        <v>19</v>
      </c>
      <c r="AJ272" s="92">
        <v>28</v>
      </c>
      <c r="AK272" s="92">
        <v>25</v>
      </c>
      <c r="AL272" s="92">
        <v>30</v>
      </c>
      <c r="AM272" s="92">
        <v>25</v>
      </c>
      <c r="AN272" s="92">
        <v>13</v>
      </c>
      <c r="AO272" s="92">
        <v>13</v>
      </c>
      <c r="AP272" s="92">
        <v>27</v>
      </c>
      <c r="AQ272" s="92">
        <v>10</v>
      </c>
      <c r="AR272" s="92">
        <v>22</v>
      </c>
      <c r="AS272" s="92">
        <v>16</v>
      </c>
      <c r="AT272" s="92">
        <v>25</v>
      </c>
      <c r="AU272" s="92">
        <v>16</v>
      </c>
      <c r="AV272" s="92">
        <v>17</v>
      </c>
      <c r="AW272" s="92">
        <v>15</v>
      </c>
      <c r="AX272" s="92">
        <v>21</v>
      </c>
      <c r="AY272" s="92">
        <v>25</v>
      </c>
      <c r="AZ272" s="92">
        <v>18</v>
      </c>
      <c r="BA272" s="92">
        <v>21</v>
      </c>
      <c r="BB272" s="92">
        <v>35</v>
      </c>
      <c r="BC272" s="92">
        <v>22</v>
      </c>
      <c r="BD272" s="92">
        <v>11</v>
      </c>
      <c r="BE272" s="92">
        <v>16</v>
      </c>
      <c r="BF272" s="92">
        <v>28</v>
      </c>
      <c r="BG272" s="92">
        <v>20</v>
      </c>
      <c r="BH272" s="92">
        <v>36</v>
      </c>
      <c r="BI272" s="92">
        <v>23</v>
      </c>
      <c r="BJ272" s="92">
        <v>33</v>
      </c>
      <c r="BK272" s="92">
        <v>22</v>
      </c>
      <c r="BL272" s="92">
        <v>28</v>
      </c>
      <c r="BM272" s="92">
        <v>26</v>
      </c>
      <c r="BN272" s="92">
        <v>28</v>
      </c>
      <c r="BO272" s="92">
        <v>23</v>
      </c>
      <c r="BP272" s="92">
        <v>42</v>
      </c>
      <c r="BQ272" s="92">
        <v>30</v>
      </c>
      <c r="BR272" s="92">
        <v>46</v>
      </c>
      <c r="BS272" s="92">
        <v>29</v>
      </c>
      <c r="BT272" s="92">
        <v>23</v>
      </c>
      <c r="BU272" s="92">
        <v>22</v>
      </c>
      <c r="BV272" s="92">
        <v>30</v>
      </c>
      <c r="BW272" s="92">
        <v>18</v>
      </c>
      <c r="BX272" s="92">
        <v>25</v>
      </c>
      <c r="BY272" s="92">
        <v>19</v>
      </c>
      <c r="BZ272" s="92">
        <v>16</v>
      </c>
      <c r="CA272" s="92">
        <v>3</v>
      </c>
      <c r="CB272" s="92">
        <v>18</v>
      </c>
      <c r="CC272" s="92">
        <v>22</v>
      </c>
      <c r="CD272" s="92">
        <v>20</v>
      </c>
      <c r="CE272" s="92">
        <v>8</v>
      </c>
      <c r="CF272" s="92">
        <v>27</v>
      </c>
      <c r="CG272" s="92">
        <v>28</v>
      </c>
      <c r="CH272" s="92">
        <v>36</v>
      </c>
      <c r="CI272" s="92">
        <v>17</v>
      </c>
      <c r="CJ272" s="92">
        <v>15</v>
      </c>
      <c r="CK272" s="92">
        <v>10</v>
      </c>
      <c r="CL272" s="92">
        <v>23</v>
      </c>
      <c r="CM272" s="92">
        <v>26</v>
      </c>
      <c r="CN272" s="92">
        <v>2.98</v>
      </c>
    </row>
    <row r="273" spans="1:92" x14ac:dyDescent="0.2">
      <c r="A273" s="92" t="s">
        <v>28</v>
      </c>
      <c r="B273" s="92" t="s">
        <v>29</v>
      </c>
      <c r="C273" s="92">
        <v>265</v>
      </c>
      <c r="D273" s="92">
        <v>4.8499999999999996</v>
      </c>
      <c r="E273" s="92">
        <v>0</v>
      </c>
      <c r="F273" s="92">
        <v>0</v>
      </c>
      <c r="G273" s="92">
        <v>25</v>
      </c>
      <c r="H273" s="92">
        <v>7</v>
      </c>
      <c r="I273" s="92">
        <v>6</v>
      </c>
      <c r="J273" s="92">
        <v>1452</v>
      </c>
      <c r="K273" s="92">
        <v>49.390000000000008</v>
      </c>
      <c r="L273" s="92">
        <v>105</v>
      </c>
      <c r="M273" s="92">
        <v>85</v>
      </c>
      <c r="N273" s="92">
        <v>109</v>
      </c>
      <c r="O273" s="92">
        <v>63</v>
      </c>
      <c r="P273" s="92">
        <v>80</v>
      </c>
      <c r="Q273" s="92">
        <v>78</v>
      </c>
      <c r="R273" s="92">
        <v>96</v>
      </c>
      <c r="S273" s="92">
        <v>75</v>
      </c>
      <c r="T273" s="92">
        <v>115</v>
      </c>
      <c r="U273" s="92">
        <v>106</v>
      </c>
      <c r="V273" s="92">
        <v>147</v>
      </c>
      <c r="W273" s="92">
        <v>93</v>
      </c>
      <c r="X273" s="92">
        <v>63</v>
      </c>
      <c r="Y273" s="92">
        <v>61</v>
      </c>
      <c r="Z273" s="92">
        <v>108</v>
      </c>
      <c r="AA273" s="92">
        <v>57</v>
      </c>
      <c r="AB273" s="92">
        <v>22</v>
      </c>
      <c r="AC273" s="92">
        <v>26</v>
      </c>
      <c r="AD273" s="92">
        <v>34</v>
      </c>
      <c r="AE273" s="92">
        <v>22</v>
      </c>
      <c r="AF273" s="92">
        <v>17</v>
      </c>
      <c r="AG273" s="92">
        <v>22</v>
      </c>
      <c r="AH273" s="92">
        <v>27</v>
      </c>
      <c r="AI273" s="92">
        <v>19</v>
      </c>
      <c r="AJ273" s="92">
        <v>28</v>
      </c>
      <c r="AK273" s="92">
        <v>25</v>
      </c>
      <c r="AL273" s="92">
        <v>30</v>
      </c>
      <c r="AM273" s="92">
        <v>25</v>
      </c>
      <c r="AN273" s="92">
        <v>13</v>
      </c>
      <c r="AO273" s="92">
        <v>13</v>
      </c>
      <c r="AP273" s="92">
        <v>27</v>
      </c>
      <c r="AQ273" s="92">
        <v>10</v>
      </c>
      <c r="AR273" s="92">
        <v>22</v>
      </c>
      <c r="AS273" s="92">
        <v>16</v>
      </c>
      <c r="AT273" s="92">
        <v>25</v>
      </c>
      <c r="AU273" s="92">
        <v>16</v>
      </c>
      <c r="AV273" s="92">
        <v>17</v>
      </c>
      <c r="AW273" s="92">
        <v>15</v>
      </c>
      <c r="AX273" s="92">
        <v>21</v>
      </c>
      <c r="AY273" s="92">
        <v>25</v>
      </c>
      <c r="AZ273" s="92">
        <v>18</v>
      </c>
      <c r="BA273" s="92">
        <v>21</v>
      </c>
      <c r="BB273" s="92">
        <v>35</v>
      </c>
      <c r="BC273" s="92">
        <v>22</v>
      </c>
      <c r="BD273" s="92">
        <v>11</v>
      </c>
      <c r="BE273" s="92">
        <v>16</v>
      </c>
      <c r="BF273" s="92">
        <v>28</v>
      </c>
      <c r="BG273" s="92">
        <v>20</v>
      </c>
      <c r="BH273" s="92">
        <v>36</v>
      </c>
      <c r="BI273" s="92">
        <v>23</v>
      </c>
      <c r="BJ273" s="92">
        <v>33</v>
      </c>
      <c r="BK273" s="92">
        <v>22</v>
      </c>
      <c r="BL273" s="92">
        <v>28</v>
      </c>
      <c r="BM273" s="92">
        <v>26</v>
      </c>
      <c r="BN273" s="92">
        <v>28</v>
      </c>
      <c r="BO273" s="92">
        <v>23</v>
      </c>
      <c r="BP273" s="92">
        <v>42</v>
      </c>
      <c r="BQ273" s="92">
        <v>30</v>
      </c>
      <c r="BR273" s="92">
        <v>46</v>
      </c>
      <c r="BS273" s="92">
        <v>29</v>
      </c>
      <c r="BT273" s="92">
        <v>23</v>
      </c>
      <c r="BU273" s="92">
        <v>22</v>
      </c>
      <c r="BV273" s="92">
        <v>30</v>
      </c>
      <c r="BW273" s="92">
        <v>18</v>
      </c>
      <c r="BX273" s="92">
        <v>25</v>
      </c>
      <c r="BY273" s="92">
        <v>19</v>
      </c>
      <c r="BZ273" s="92">
        <v>16</v>
      </c>
      <c r="CA273" s="92">
        <v>3</v>
      </c>
      <c r="CB273" s="92">
        <v>18</v>
      </c>
      <c r="CC273" s="92">
        <v>22</v>
      </c>
      <c r="CD273" s="92">
        <v>20</v>
      </c>
      <c r="CE273" s="92">
        <v>8</v>
      </c>
      <c r="CF273" s="92">
        <v>27</v>
      </c>
      <c r="CG273" s="92">
        <v>28</v>
      </c>
      <c r="CH273" s="92">
        <v>36</v>
      </c>
      <c r="CI273" s="92">
        <v>17</v>
      </c>
      <c r="CJ273" s="92">
        <v>15</v>
      </c>
      <c r="CK273" s="92">
        <v>10</v>
      </c>
      <c r="CL273" s="92">
        <v>23</v>
      </c>
      <c r="CM273" s="92">
        <v>26</v>
      </c>
      <c r="CN273" s="92">
        <v>1.46</v>
      </c>
    </row>
    <row r="274" spans="1:92" x14ac:dyDescent="0.2">
      <c r="A274" s="92" t="s">
        <v>28</v>
      </c>
      <c r="B274" s="92" t="s">
        <v>29</v>
      </c>
      <c r="C274" s="92">
        <v>265</v>
      </c>
      <c r="D274" s="92">
        <v>9.6300000000000008</v>
      </c>
      <c r="E274" s="92">
        <v>0</v>
      </c>
      <c r="F274" s="92">
        <v>0</v>
      </c>
      <c r="G274" s="92">
        <v>25</v>
      </c>
      <c r="H274" s="92">
        <v>7</v>
      </c>
      <c r="I274" s="92">
        <v>6</v>
      </c>
      <c r="J274" s="92">
        <v>1452</v>
      </c>
      <c r="K274" s="92">
        <v>49.390000000000008</v>
      </c>
      <c r="L274" s="92">
        <v>105</v>
      </c>
      <c r="M274" s="92">
        <v>85</v>
      </c>
      <c r="N274" s="92">
        <v>109</v>
      </c>
      <c r="O274" s="92">
        <v>63</v>
      </c>
      <c r="P274" s="92">
        <v>80</v>
      </c>
      <c r="Q274" s="92">
        <v>78</v>
      </c>
      <c r="R274" s="92">
        <v>96</v>
      </c>
      <c r="S274" s="92">
        <v>75</v>
      </c>
      <c r="T274" s="92">
        <v>115</v>
      </c>
      <c r="U274" s="92">
        <v>106</v>
      </c>
      <c r="V274" s="92">
        <v>147</v>
      </c>
      <c r="W274" s="92">
        <v>93</v>
      </c>
      <c r="X274" s="92">
        <v>63</v>
      </c>
      <c r="Y274" s="92">
        <v>61</v>
      </c>
      <c r="Z274" s="92">
        <v>108</v>
      </c>
      <c r="AA274" s="92">
        <v>57</v>
      </c>
      <c r="AB274" s="92">
        <v>22</v>
      </c>
      <c r="AC274" s="92">
        <v>26</v>
      </c>
      <c r="AD274" s="92">
        <v>34</v>
      </c>
      <c r="AE274" s="92">
        <v>22</v>
      </c>
      <c r="AF274" s="92">
        <v>17</v>
      </c>
      <c r="AG274" s="92">
        <v>22</v>
      </c>
      <c r="AH274" s="92">
        <v>27</v>
      </c>
      <c r="AI274" s="92">
        <v>19</v>
      </c>
      <c r="AJ274" s="92">
        <v>28</v>
      </c>
      <c r="AK274" s="92">
        <v>25</v>
      </c>
      <c r="AL274" s="92">
        <v>30</v>
      </c>
      <c r="AM274" s="92">
        <v>25</v>
      </c>
      <c r="AN274" s="92">
        <v>13</v>
      </c>
      <c r="AO274" s="92">
        <v>13</v>
      </c>
      <c r="AP274" s="92">
        <v>27</v>
      </c>
      <c r="AQ274" s="92">
        <v>10</v>
      </c>
      <c r="AR274" s="92">
        <v>22</v>
      </c>
      <c r="AS274" s="92">
        <v>16</v>
      </c>
      <c r="AT274" s="92">
        <v>25</v>
      </c>
      <c r="AU274" s="92">
        <v>16</v>
      </c>
      <c r="AV274" s="92">
        <v>17</v>
      </c>
      <c r="AW274" s="92">
        <v>15</v>
      </c>
      <c r="AX274" s="92">
        <v>21</v>
      </c>
      <c r="AY274" s="92">
        <v>25</v>
      </c>
      <c r="AZ274" s="92">
        <v>18</v>
      </c>
      <c r="BA274" s="92">
        <v>21</v>
      </c>
      <c r="BB274" s="92">
        <v>35</v>
      </c>
      <c r="BC274" s="92">
        <v>22</v>
      </c>
      <c r="BD274" s="92">
        <v>11</v>
      </c>
      <c r="BE274" s="92">
        <v>16</v>
      </c>
      <c r="BF274" s="92">
        <v>28</v>
      </c>
      <c r="BG274" s="92">
        <v>20</v>
      </c>
      <c r="BH274" s="92">
        <v>36</v>
      </c>
      <c r="BI274" s="92">
        <v>23</v>
      </c>
      <c r="BJ274" s="92">
        <v>33</v>
      </c>
      <c r="BK274" s="92">
        <v>22</v>
      </c>
      <c r="BL274" s="92">
        <v>28</v>
      </c>
      <c r="BM274" s="92">
        <v>26</v>
      </c>
      <c r="BN274" s="92">
        <v>28</v>
      </c>
      <c r="BO274" s="92">
        <v>23</v>
      </c>
      <c r="BP274" s="92">
        <v>42</v>
      </c>
      <c r="BQ274" s="92">
        <v>30</v>
      </c>
      <c r="BR274" s="92">
        <v>46</v>
      </c>
      <c r="BS274" s="92">
        <v>29</v>
      </c>
      <c r="BT274" s="92">
        <v>23</v>
      </c>
      <c r="BU274" s="92">
        <v>22</v>
      </c>
      <c r="BV274" s="92">
        <v>30</v>
      </c>
      <c r="BW274" s="92">
        <v>18</v>
      </c>
      <c r="BX274" s="92">
        <v>25</v>
      </c>
      <c r="BY274" s="92">
        <v>19</v>
      </c>
      <c r="BZ274" s="92">
        <v>16</v>
      </c>
      <c r="CA274" s="92">
        <v>3</v>
      </c>
      <c r="CB274" s="92">
        <v>18</v>
      </c>
      <c r="CC274" s="92">
        <v>22</v>
      </c>
      <c r="CD274" s="92">
        <v>20</v>
      </c>
      <c r="CE274" s="92">
        <v>8</v>
      </c>
      <c r="CF274" s="92">
        <v>27</v>
      </c>
      <c r="CG274" s="92">
        <v>28</v>
      </c>
      <c r="CH274" s="92">
        <v>36</v>
      </c>
      <c r="CI274" s="92">
        <v>17</v>
      </c>
      <c r="CJ274" s="92">
        <v>15</v>
      </c>
      <c r="CK274" s="92">
        <v>10</v>
      </c>
      <c r="CL274" s="92">
        <v>23</v>
      </c>
      <c r="CM274" s="92">
        <v>26</v>
      </c>
      <c r="CN274" s="92">
        <v>2.41</v>
      </c>
    </row>
    <row r="275" spans="1:92" x14ac:dyDescent="0.2">
      <c r="A275" s="92" t="s">
        <v>28</v>
      </c>
      <c r="B275" s="92" t="s">
        <v>29</v>
      </c>
      <c r="C275" s="92">
        <v>265</v>
      </c>
      <c r="D275" s="92">
        <v>10.1</v>
      </c>
      <c r="E275" s="92">
        <v>0</v>
      </c>
      <c r="F275" s="92">
        <v>0</v>
      </c>
      <c r="G275" s="92">
        <v>25</v>
      </c>
      <c r="H275" s="92">
        <v>7</v>
      </c>
      <c r="I275" s="92">
        <v>6</v>
      </c>
      <c r="J275" s="92">
        <v>1452</v>
      </c>
      <c r="K275" s="92">
        <v>49.390000000000008</v>
      </c>
      <c r="L275" s="92">
        <v>105</v>
      </c>
      <c r="M275" s="92">
        <v>85</v>
      </c>
      <c r="N275" s="92">
        <v>109</v>
      </c>
      <c r="O275" s="92">
        <v>63</v>
      </c>
      <c r="P275" s="92">
        <v>80</v>
      </c>
      <c r="Q275" s="92">
        <v>78</v>
      </c>
      <c r="R275" s="92">
        <v>96</v>
      </c>
      <c r="S275" s="92">
        <v>75</v>
      </c>
      <c r="T275" s="92">
        <v>115</v>
      </c>
      <c r="U275" s="92">
        <v>106</v>
      </c>
      <c r="V275" s="92">
        <v>147</v>
      </c>
      <c r="W275" s="92">
        <v>93</v>
      </c>
      <c r="X275" s="92">
        <v>63</v>
      </c>
      <c r="Y275" s="92">
        <v>61</v>
      </c>
      <c r="Z275" s="92">
        <v>108</v>
      </c>
      <c r="AA275" s="92">
        <v>57</v>
      </c>
      <c r="AB275" s="92">
        <v>22</v>
      </c>
      <c r="AC275" s="92">
        <v>26</v>
      </c>
      <c r="AD275" s="92">
        <v>34</v>
      </c>
      <c r="AE275" s="92">
        <v>22</v>
      </c>
      <c r="AF275" s="92">
        <v>17</v>
      </c>
      <c r="AG275" s="92">
        <v>22</v>
      </c>
      <c r="AH275" s="92">
        <v>27</v>
      </c>
      <c r="AI275" s="92">
        <v>19</v>
      </c>
      <c r="AJ275" s="92">
        <v>28</v>
      </c>
      <c r="AK275" s="92">
        <v>25</v>
      </c>
      <c r="AL275" s="92">
        <v>30</v>
      </c>
      <c r="AM275" s="92">
        <v>25</v>
      </c>
      <c r="AN275" s="92">
        <v>13</v>
      </c>
      <c r="AO275" s="92">
        <v>13</v>
      </c>
      <c r="AP275" s="92">
        <v>27</v>
      </c>
      <c r="AQ275" s="92">
        <v>10</v>
      </c>
      <c r="AR275" s="92">
        <v>22</v>
      </c>
      <c r="AS275" s="92">
        <v>16</v>
      </c>
      <c r="AT275" s="92">
        <v>25</v>
      </c>
      <c r="AU275" s="92">
        <v>16</v>
      </c>
      <c r="AV275" s="92">
        <v>17</v>
      </c>
      <c r="AW275" s="92">
        <v>15</v>
      </c>
      <c r="AX275" s="92">
        <v>21</v>
      </c>
      <c r="AY275" s="92">
        <v>25</v>
      </c>
      <c r="AZ275" s="92">
        <v>18</v>
      </c>
      <c r="BA275" s="92">
        <v>21</v>
      </c>
      <c r="BB275" s="92">
        <v>35</v>
      </c>
      <c r="BC275" s="92">
        <v>22</v>
      </c>
      <c r="BD275" s="92">
        <v>11</v>
      </c>
      <c r="BE275" s="92">
        <v>16</v>
      </c>
      <c r="BF275" s="92">
        <v>28</v>
      </c>
      <c r="BG275" s="92">
        <v>20</v>
      </c>
      <c r="BH275" s="92">
        <v>36</v>
      </c>
      <c r="BI275" s="92">
        <v>23</v>
      </c>
      <c r="BJ275" s="92">
        <v>33</v>
      </c>
      <c r="BK275" s="92">
        <v>22</v>
      </c>
      <c r="BL275" s="92">
        <v>28</v>
      </c>
      <c r="BM275" s="92">
        <v>26</v>
      </c>
      <c r="BN275" s="92">
        <v>28</v>
      </c>
      <c r="BO275" s="92">
        <v>23</v>
      </c>
      <c r="BP275" s="92">
        <v>42</v>
      </c>
      <c r="BQ275" s="92">
        <v>30</v>
      </c>
      <c r="BR275" s="92">
        <v>46</v>
      </c>
      <c r="BS275" s="92">
        <v>29</v>
      </c>
      <c r="BT275" s="92">
        <v>23</v>
      </c>
      <c r="BU275" s="92">
        <v>22</v>
      </c>
      <c r="BV275" s="92">
        <v>30</v>
      </c>
      <c r="BW275" s="92">
        <v>18</v>
      </c>
      <c r="BX275" s="92">
        <v>25</v>
      </c>
      <c r="BY275" s="92">
        <v>19</v>
      </c>
      <c r="BZ275" s="92">
        <v>16</v>
      </c>
      <c r="CA275" s="92">
        <v>3</v>
      </c>
      <c r="CB275" s="92">
        <v>18</v>
      </c>
      <c r="CC275" s="92">
        <v>22</v>
      </c>
      <c r="CD275" s="92">
        <v>20</v>
      </c>
      <c r="CE275" s="92">
        <v>8</v>
      </c>
      <c r="CF275" s="92">
        <v>27</v>
      </c>
      <c r="CG275" s="92">
        <v>28</v>
      </c>
      <c r="CH275" s="92">
        <v>36</v>
      </c>
      <c r="CI275" s="92">
        <v>17</v>
      </c>
      <c r="CJ275" s="92">
        <v>15</v>
      </c>
      <c r="CK275" s="92">
        <v>10</v>
      </c>
      <c r="CL275" s="92">
        <v>23</v>
      </c>
      <c r="CM275" s="92">
        <v>26</v>
      </c>
      <c r="CN275" s="92">
        <v>2.5</v>
      </c>
    </row>
    <row r="276" spans="1:92" x14ac:dyDescent="0.2">
      <c r="A276" s="92" t="s">
        <v>28</v>
      </c>
      <c r="B276" s="92" t="s">
        <v>29</v>
      </c>
      <c r="C276" s="92">
        <v>265</v>
      </c>
      <c r="D276" s="92">
        <v>12</v>
      </c>
      <c r="E276" s="92">
        <v>0</v>
      </c>
      <c r="F276" s="92">
        <v>0</v>
      </c>
      <c r="G276" s="92">
        <v>25</v>
      </c>
      <c r="H276" s="92">
        <v>7</v>
      </c>
      <c r="I276" s="92">
        <v>6</v>
      </c>
      <c r="J276" s="92">
        <v>1452</v>
      </c>
      <c r="K276" s="92">
        <v>49.390000000000008</v>
      </c>
      <c r="L276" s="92">
        <v>105</v>
      </c>
      <c r="M276" s="92">
        <v>85</v>
      </c>
      <c r="N276" s="92">
        <v>109</v>
      </c>
      <c r="O276" s="92">
        <v>63</v>
      </c>
      <c r="P276" s="92">
        <v>80</v>
      </c>
      <c r="Q276" s="92">
        <v>78</v>
      </c>
      <c r="R276" s="92">
        <v>96</v>
      </c>
      <c r="S276" s="92">
        <v>75</v>
      </c>
      <c r="T276" s="92">
        <v>115</v>
      </c>
      <c r="U276" s="92">
        <v>106</v>
      </c>
      <c r="V276" s="92">
        <v>147</v>
      </c>
      <c r="W276" s="92">
        <v>93</v>
      </c>
      <c r="X276" s="92">
        <v>63</v>
      </c>
      <c r="Y276" s="92">
        <v>61</v>
      </c>
      <c r="Z276" s="92">
        <v>108</v>
      </c>
      <c r="AA276" s="92">
        <v>57</v>
      </c>
      <c r="AB276" s="92">
        <v>22</v>
      </c>
      <c r="AC276" s="92">
        <v>26</v>
      </c>
      <c r="AD276" s="92">
        <v>34</v>
      </c>
      <c r="AE276" s="92">
        <v>22</v>
      </c>
      <c r="AF276" s="92">
        <v>17</v>
      </c>
      <c r="AG276" s="92">
        <v>22</v>
      </c>
      <c r="AH276" s="92">
        <v>27</v>
      </c>
      <c r="AI276" s="92">
        <v>19</v>
      </c>
      <c r="AJ276" s="92">
        <v>28</v>
      </c>
      <c r="AK276" s="92">
        <v>25</v>
      </c>
      <c r="AL276" s="92">
        <v>30</v>
      </c>
      <c r="AM276" s="92">
        <v>25</v>
      </c>
      <c r="AN276" s="92">
        <v>13</v>
      </c>
      <c r="AO276" s="92">
        <v>13</v>
      </c>
      <c r="AP276" s="92">
        <v>27</v>
      </c>
      <c r="AQ276" s="92">
        <v>10</v>
      </c>
      <c r="AR276" s="92">
        <v>22</v>
      </c>
      <c r="AS276" s="92">
        <v>16</v>
      </c>
      <c r="AT276" s="92">
        <v>25</v>
      </c>
      <c r="AU276" s="92">
        <v>16</v>
      </c>
      <c r="AV276" s="92">
        <v>17</v>
      </c>
      <c r="AW276" s="92">
        <v>15</v>
      </c>
      <c r="AX276" s="92">
        <v>21</v>
      </c>
      <c r="AY276" s="92">
        <v>25</v>
      </c>
      <c r="AZ276" s="92">
        <v>18</v>
      </c>
      <c r="BA276" s="92">
        <v>21</v>
      </c>
      <c r="BB276" s="92">
        <v>35</v>
      </c>
      <c r="BC276" s="92">
        <v>22</v>
      </c>
      <c r="BD276" s="92">
        <v>11</v>
      </c>
      <c r="BE276" s="92">
        <v>16</v>
      </c>
      <c r="BF276" s="92">
        <v>28</v>
      </c>
      <c r="BG276" s="92">
        <v>20</v>
      </c>
      <c r="BH276" s="92">
        <v>36</v>
      </c>
      <c r="BI276" s="92">
        <v>23</v>
      </c>
      <c r="BJ276" s="92">
        <v>33</v>
      </c>
      <c r="BK276" s="92">
        <v>22</v>
      </c>
      <c r="BL276" s="92">
        <v>28</v>
      </c>
      <c r="BM276" s="92">
        <v>26</v>
      </c>
      <c r="BN276" s="92">
        <v>28</v>
      </c>
      <c r="BO276" s="92">
        <v>23</v>
      </c>
      <c r="BP276" s="92">
        <v>42</v>
      </c>
      <c r="BQ276" s="92">
        <v>30</v>
      </c>
      <c r="BR276" s="92">
        <v>46</v>
      </c>
      <c r="BS276" s="92">
        <v>29</v>
      </c>
      <c r="BT276" s="92">
        <v>23</v>
      </c>
      <c r="BU276" s="92">
        <v>22</v>
      </c>
      <c r="BV276" s="92">
        <v>30</v>
      </c>
      <c r="BW276" s="92">
        <v>18</v>
      </c>
      <c r="BX276" s="92">
        <v>25</v>
      </c>
      <c r="BY276" s="92">
        <v>19</v>
      </c>
      <c r="BZ276" s="92">
        <v>16</v>
      </c>
      <c r="CA276" s="92">
        <v>3</v>
      </c>
      <c r="CB276" s="92">
        <v>18</v>
      </c>
      <c r="CC276" s="92">
        <v>22</v>
      </c>
      <c r="CD276" s="92">
        <v>20</v>
      </c>
      <c r="CE276" s="92">
        <v>8</v>
      </c>
      <c r="CF276" s="92">
        <v>27</v>
      </c>
      <c r="CG276" s="92">
        <v>28</v>
      </c>
      <c r="CH276" s="92">
        <v>36</v>
      </c>
      <c r="CI276" s="92">
        <v>17</v>
      </c>
      <c r="CJ276" s="92">
        <v>15</v>
      </c>
      <c r="CK276" s="92">
        <v>10</v>
      </c>
      <c r="CL276" s="92">
        <v>23</v>
      </c>
      <c r="CM276" s="92">
        <v>26</v>
      </c>
      <c r="CN276" s="92">
        <v>2.82</v>
      </c>
    </row>
    <row r="277" spans="1:92" x14ac:dyDescent="0.2">
      <c r="A277" s="92" t="s">
        <v>28</v>
      </c>
      <c r="B277" s="92" t="s">
        <v>29</v>
      </c>
      <c r="C277" s="92">
        <v>265</v>
      </c>
      <c r="D277" s="92">
        <v>14.4</v>
      </c>
      <c r="E277" s="92">
        <v>0</v>
      </c>
      <c r="F277" s="92">
        <v>0</v>
      </c>
      <c r="G277" s="92">
        <v>25</v>
      </c>
      <c r="H277" s="92">
        <v>7</v>
      </c>
      <c r="I277" s="92">
        <v>6</v>
      </c>
      <c r="J277" s="92">
        <v>1452</v>
      </c>
      <c r="K277" s="92">
        <v>49.390000000000008</v>
      </c>
      <c r="L277" s="92">
        <v>105</v>
      </c>
      <c r="M277" s="92">
        <v>85</v>
      </c>
      <c r="N277" s="92">
        <v>109</v>
      </c>
      <c r="O277" s="92">
        <v>63</v>
      </c>
      <c r="P277" s="92">
        <v>80</v>
      </c>
      <c r="Q277" s="92">
        <v>78</v>
      </c>
      <c r="R277" s="92">
        <v>96</v>
      </c>
      <c r="S277" s="92">
        <v>75</v>
      </c>
      <c r="T277" s="92">
        <v>115</v>
      </c>
      <c r="U277" s="92">
        <v>106</v>
      </c>
      <c r="V277" s="92">
        <v>147</v>
      </c>
      <c r="W277" s="92">
        <v>93</v>
      </c>
      <c r="X277" s="92">
        <v>63</v>
      </c>
      <c r="Y277" s="92">
        <v>61</v>
      </c>
      <c r="Z277" s="92">
        <v>108</v>
      </c>
      <c r="AA277" s="92">
        <v>57</v>
      </c>
      <c r="AB277" s="92">
        <v>22</v>
      </c>
      <c r="AC277" s="92">
        <v>26</v>
      </c>
      <c r="AD277" s="92">
        <v>34</v>
      </c>
      <c r="AE277" s="92">
        <v>22</v>
      </c>
      <c r="AF277" s="92">
        <v>17</v>
      </c>
      <c r="AG277" s="92">
        <v>22</v>
      </c>
      <c r="AH277" s="92">
        <v>27</v>
      </c>
      <c r="AI277" s="92">
        <v>19</v>
      </c>
      <c r="AJ277" s="92">
        <v>28</v>
      </c>
      <c r="AK277" s="92">
        <v>25</v>
      </c>
      <c r="AL277" s="92">
        <v>30</v>
      </c>
      <c r="AM277" s="92">
        <v>25</v>
      </c>
      <c r="AN277" s="92">
        <v>13</v>
      </c>
      <c r="AO277" s="92">
        <v>13</v>
      </c>
      <c r="AP277" s="92">
        <v>27</v>
      </c>
      <c r="AQ277" s="92">
        <v>10</v>
      </c>
      <c r="AR277" s="92">
        <v>22</v>
      </c>
      <c r="AS277" s="92">
        <v>16</v>
      </c>
      <c r="AT277" s="92">
        <v>25</v>
      </c>
      <c r="AU277" s="92">
        <v>16</v>
      </c>
      <c r="AV277" s="92">
        <v>17</v>
      </c>
      <c r="AW277" s="92">
        <v>15</v>
      </c>
      <c r="AX277" s="92">
        <v>21</v>
      </c>
      <c r="AY277" s="92">
        <v>25</v>
      </c>
      <c r="AZ277" s="92">
        <v>18</v>
      </c>
      <c r="BA277" s="92">
        <v>21</v>
      </c>
      <c r="BB277" s="92">
        <v>35</v>
      </c>
      <c r="BC277" s="92">
        <v>22</v>
      </c>
      <c r="BD277" s="92">
        <v>11</v>
      </c>
      <c r="BE277" s="92">
        <v>16</v>
      </c>
      <c r="BF277" s="92">
        <v>28</v>
      </c>
      <c r="BG277" s="92">
        <v>20</v>
      </c>
      <c r="BH277" s="92">
        <v>36</v>
      </c>
      <c r="BI277" s="92">
        <v>23</v>
      </c>
      <c r="BJ277" s="92">
        <v>33</v>
      </c>
      <c r="BK277" s="92">
        <v>22</v>
      </c>
      <c r="BL277" s="92">
        <v>28</v>
      </c>
      <c r="BM277" s="92">
        <v>26</v>
      </c>
      <c r="BN277" s="92">
        <v>28</v>
      </c>
      <c r="BO277" s="92">
        <v>23</v>
      </c>
      <c r="BP277" s="92">
        <v>42</v>
      </c>
      <c r="BQ277" s="92">
        <v>30</v>
      </c>
      <c r="BR277" s="92">
        <v>46</v>
      </c>
      <c r="BS277" s="92">
        <v>29</v>
      </c>
      <c r="BT277" s="92">
        <v>23</v>
      </c>
      <c r="BU277" s="92">
        <v>22</v>
      </c>
      <c r="BV277" s="92">
        <v>30</v>
      </c>
      <c r="BW277" s="92">
        <v>18</v>
      </c>
      <c r="BX277" s="92">
        <v>25</v>
      </c>
      <c r="BY277" s="92">
        <v>19</v>
      </c>
      <c r="BZ277" s="92">
        <v>16</v>
      </c>
      <c r="CA277" s="92">
        <v>3</v>
      </c>
      <c r="CB277" s="92">
        <v>18</v>
      </c>
      <c r="CC277" s="92">
        <v>22</v>
      </c>
      <c r="CD277" s="92">
        <v>20</v>
      </c>
      <c r="CE277" s="92">
        <v>8</v>
      </c>
      <c r="CF277" s="92">
        <v>27</v>
      </c>
      <c r="CG277" s="92">
        <v>28</v>
      </c>
      <c r="CH277" s="92">
        <v>36</v>
      </c>
      <c r="CI277" s="92">
        <v>17</v>
      </c>
      <c r="CJ277" s="92">
        <v>15</v>
      </c>
      <c r="CK277" s="92">
        <v>10</v>
      </c>
      <c r="CL277" s="92">
        <v>23</v>
      </c>
      <c r="CM277" s="92">
        <v>26</v>
      </c>
      <c r="CN277" s="92">
        <v>3.07</v>
      </c>
    </row>
    <row r="278" spans="1:92" x14ac:dyDescent="0.2">
      <c r="A278" s="92" t="s">
        <v>28</v>
      </c>
      <c r="B278" s="92" t="s">
        <v>29</v>
      </c>
      <c r="C278" s="92">
        <v>285</v>
      </c>
      <c r="D278" s="92">
        <v>3.29</v>
      </c>
      <c r="E278" s="92">
        <v>0</v>
      </c>
      <c r="F278" s="92">
        <v>0</v>
      </c>
      <c r="G278" s="92">
        <v>25</v>
      </c>
      <c r="H278" s="92">
        <v>7</v>
      </c>
      <c r="I278" s="92">
        <v>6</v>
      </c>
      <c r="J278" s="92">
        <v>1452</v>
      </c>
      <c r="K278" s="92">
        <v>49.390000000000008</v>
      </c>
      <c r="L278" s="92">
        <v>105</v>
      </c>
      <c r="M278" s="92">
        <v>85</v>
      </c>
      <c r="N278" s="92">
        <v>109</v>
      </c>
      <c r="O278" s="92">
        <v>63</v>
      </c>
      <c r="P278" s="92">
        <v>80</v>
      </c>
      <c r="Q278" s="92">
        <v>78</v>
      </c>
      <c r="R278" s="92">
        <v>96</v>
      </c>
      <c r="S278" s="92">
        <v>75</v>
      </c>
      <c r="T278" s="92">
        <v>115</v>
      </c>
      <c r="U278" s="92">
        <v>106</v>
      </c>
      <c r="V278" s="92">
        <v>147</v>
      </c>
      <c r="W278" s="92">
        <v>93</v>
      </c>
      <c r="X278" s="92">
        <v>63</v>
      </c>
      <c r="Y278" s="92">
        <v>61</v>
      </c>
      <c r="Z278" s="92">
        <v>108</v>
      </c>
      <c r="AA278" s="92">
        <v>57</v>
      </c>
      <c r="AB278" s="92">
        <v>22</v>
      </c>
      <c r="AC278" s="92">
        <v>26</v>
      </c>
      <c r="AD278" s="92">
        <v>34</v>
      </c>
      <c r="AE278" s="92">
        <v>22</v>
      </c>
      <c r="AF278" s="92">
        <v>17</v>
      </c>
      <c r="AG278" s="92">
        <v>22</v>
      </c>
      <c r="AH278" s="92">
        <v>27</v>
      </c>
      <c r="AI278" s="92">
        <v>19</v>
      </c>
      <c r="AJ278" s="92">
        <v>28</v>
      </c>
      <c r="AK278" s="92">
        <v>25</v>
      </c>
      <c r="AL278" s="92">
        <v>30</v>
      </c>
      <c r="AM278" s="92">
        <v>25</v>
      </c>
      <c r="AN278" s="92">
        <v>13</v>
      </c>
      <c r="AO278" s="92">
        <v>13</v>
      </c>
      <c r="AP278" s="92">
        <v>27</v>
      </c>
      <c r="AQ278" s="92">
        <v>10</v>
      </c>
      <c r="AR278" s="92">
        <v>22</v>
      </c>
      <c r="AS278" s="92">
        <v>16</v>
      </c>
      <c r="AT278" s="92">
        <v>25</v>
      </c>
      <c r="AU278" s="92">
        <v>16</v>
      </c>
      <c r="AV278" s="92">
        <v>17</v>
      </c>
      <c r="AW278" s="92">
        <v>15</v>
      </c>
      <c r="AX278" s="92">
        <v>21</v>
      </c>
      <c r="AY278" s="92">
        <v>25</v>
      </c>
      <c r="AZ278" s="92">
        <v>18</v>
      </c>
      <c r="BA278" s="92">
        <v>21</v>
      </c>
      <c r="BB278" s="92">
        <v>35</v>
      </c>
      <c r="BC278" s="92">
        <v>22</v>
      </c>
      <c r="BD278" s="92">
        <v>11</v>
      </c>
      <c r="BE278" s="92">
        <v>16</v>
      </c>
      <c r="BF278" s="92">
        <v>28</v>
      </c>
      <c r="BG278" s="92">
        <v>20</v>
      </c>
      <c r="BH278" s="92">
        <v>36</v>
      </c>
      <c r="BI278" s="92">
        <v>23</v>
      </c>
      <c r="BJ278" s="92">
        <v>33</v>
      </c>
      <c r="BK278" s="92">
        <v>22</v>
      </c>
      <c r="BL278" s="92">
        <v>28</v>
      </c>
      <c r="BM278" s="92">
        <v>26</v>
      </c>
      <c r="BN278" s="92">
        <v>28</v>
      </c>
      <c r="BO278" s="92">
        <v>23</v>
      </c>
      <c r="BP278" s="92">
        <v>42</v>
      </c>
      <c r="BQ278" s="92">
        <v>30</v>
      </c>
      <c r="BR278" s="92">
        <v>46</v>
      </c>
      <c r="BS278" s="92">
        <v>29</v>
      </c>
      <c r="BT278" s="92">
        <v>23</v>
      </c>
      <c r="BU278" s="92">
        <v>22</v>
      </c>
      <c r="BV278" s="92">
        <v>30</v>
      </c>
      <c r="BW278" s="92">
        <v>18</v>
      </c>
      <c r="BX278" s="92">
        <v>25</v>
      </c>
      <c r="BY278" s="92">
        <v>19</v>
      </c>
      <c r="BZ278" s="92">
        <v>16</v>
      </c>
      <c r="CA278" s="92">
        <v>3</v>
      </c>
      <c r="CB278" s="92">
        <v>18</v>
      </c>
      <c r="CC278" s="92">
        <v>22</v>
      </c>
      <c r="CD278" s="92">
        <v>20</v>
      </c>
      <c r="CE278" s="92">
        <v>8</v>
      </c>
      <c r="CF278" s="92">
        <v>27</v>
      </c>
      <c r="CG278" s="92">
        <v>28</v>
      </c>
      <c r="CH278" s="92">
        <v>36</v>
      </c>
      <c r="CI278" s="92">
        <v>17</v>
      </c>
      <c r="CJ278" s="92">
        <v>15</v>
      </c>
      <c r="CK278" s="92">
        <v>10</v>
      </c>
      <c r="CL278" s="92">
        <v>23</v>
      </c>
      <c r="CM278" s="92">
        <v>26</v>
      </c>
      <c r="CN278" s="92">
        <v>1.1100000000000001</v>
      </c>
    </row>
    <row r="279" spans="1:92" x14ac:dyDescent="0.2">
      <c r="A279" s="92" t="s">
        <v>28</v>
      </c>
      <c r="B279" s="92" t="s">
        <v>29</v>
      </c>
      <c r="C279" s="92">
        <v>285</v>
      </c>
      <c r="D279" s="92">
        <v>6.63</v>
      </c>
      <c r="E279" s="92">
        <v>0</v>
      </c>
      <c r="F279" s="92">
        <v>0</v>
      </c>
      <c r="G279" s="92">
        <v>25</v>
      </c>
      <c r="H279" s="92">
        <v>7</v>
      </c>
      <c r="I279" s="92">
        <v>6</v>
      </c>
      <c r="J279" s="92">
        <v>1452</v>
      </c>
      <c r="K279" s="92">
        <v>49.390000000000008</v>
      </c>
      <c r="L279" s="92">
        <v>105</v>
      </c>
      <c r="M279" s="92">
        <v>85</v>
      </c>
      <c r="N279" s="92">
        <v>109</v>
      </c>
      <c r="O279" s="92">
        <v>63</v>
      </c>
      <c r="P279" s="92">
        <v>80</v>
      </c>
      <c r="Q279" s="92">
        <v>78</v>
      </c>
      <c r="R279" s="92">
        <v>96</v>
      </c>
      <c r="S279" s="92">
        <v>75</v>
      </c>
      <c r="T279" s="92">
        <v>115</v>
      </c>
      <c r="U279" s="92">
        <v>106</v>
      </c>
      <c r="V279" s="92">
        <v>147</v>
      </c>
      <c r="W279" s="92">
        <v>93</v>
      </c>
      <c r="X279" s="92">
        <v>63</v>
      </c>
      <c r="Y279" s="92">
        <v>61</v>
      </c>
      <c r="Z279" s="92">
        <v>108</v>
      </c>
      <c r="AA279" s="92">
        <v>57</v>
      </c>
      <c r="AB279" s="92">
        <v>22</v>
      </c>
      <c r="AC279" s="92">
        <v>26</v>
      </c>
      <c r="AD279" s="92">
        <v>34</v>
      </c>
      <c r="AE279" s="92">
        <v>22</v>
      </c>
      <c r="AF279" s="92">
        <v>17</v>
      </c>
      <c r="AG279" s="92">
        <v>22</v>
      </c>
      <c r="AH279" s="92">
        <v>27</v>
      </c>
      <c r="AI279" s="92">
        <v>19</v>
      </c>
      <c r="AJ279" s="92">
        <v>28</v>
      </c>
      <c r="AK279" s="92">
        <v>25</v>
      </c>
      <c r="AL279" s="92">
        <v>30</v>
      </c>
      <c r="AM279" s="92">
        <v>25</v>
      </c>
      <c r="AN279" s="92">
        <v>13</v>
      </c>
      <c r="AO279" s="92">
        <v>13</v>
      </c>
      <c r="AP279" s="92">
        <v>27</v>
      </c>
      <c r="AQ279" s="92">
        <v>10</v>
      </c>
      <c r="AR279" s="92">
        <v>22</v>
      </c>
      <c r="AS279" s="92">
        <v>16</v>
      </c>
      <c r="AT279" s="92">
        <v>25</v>
      </c>
      <c r="AU279" s="92">
        <v>16</v>
      </c>
      <c r="AV279" s="92">
        <v>17</v>
      </c>
      <c r="AW279" s="92">
        <v>15</v>
      </c>
      <c r="AX279" s="92">
        <v>21</v>
      </c>
      <c r="AY279" s="92">
        <v>25</v>
      </c>
      <c r="AZ279" s="92">
        <v>18</v>
      </c>
      <c r="BA279" s="92">
        <v>21</v>
      </c>
      <c r="BB279" s="92">
        <v>35</v>
      </c>
      <c r="BC279" s="92">
        <v>22</v>
      </c>
      <c r="BD279" s="92">
        <v>11</v>
      </c>
      <c r="BE279" s="92">
        <v>16</v>
      </c>
      <c r="BF279" s="92">
        <v>28</v>
      </c>
      <c r="BG279" s="92">
        <v>20</v>
      </c>
      <c r="BH279" s="92">
        <v>36</v>
      </c>
      <c r="BI279" s="92">
        <v>23</v>
      </c>
      <c r="BJ279" s="92">
        <v>33</v>
      </c>
      <c r="BK279" s="92">
        <v>22</v>
      </c>
      <c r="BL279" s="92">
        <v>28</v>
      </c>
      <c r="BM279" s="92">
        <v>26</v>
      </c>
      <c r="BN279" s="92">
        <v>28</v>
      </c>
      <c r="BO279" s="92">
        <v>23</v>
      </c>
      <c r="BP279" s="92">
        <v>42</v>
      </c>
      <c r="BQ279" s="92">
        <v>30</v>
      </c>
      <c r="BR279" s="92">
        <v>46</v>
      </c>
      <c r="BS279" s="92">
        <v>29</v>
      </c>
      <c r="BT279" s="92">
        <v>23</v>
      </c>
      <c r="BU279" s="92">
        <v>22</v>
      </c>
      <c r="BV279" s="92">
        <v>30</v>
      </c>
      <c r="BW279" s="92">
        <v>18</v>
      </c>
      <c r="BX279" s="92">
        <v>25</v>
      </c>
      <c r="BY279" s="92">
        <v>19</v>
      </c>
      <c r="BZ279" s="92">
        <v>16</v>
      </c>
      <c r="CA279" s="92">
        <v>3</v>
      </c>
      <c r="CB279" s="92">
        <v>18</v>
      </c>
      <c r="CC279" s="92">
        <v>22</v>
      </c>
      <c r="CD279" s="92">
        <v>20</v>
      </c>
      <c r="CE279" s="92">
        <v>8</v>
      </c>
      <c r="CF279" s="92">
        <v>27</v>
      </c>
      <c r="CG279" s="92">
        <v>28</v>
      </c>
      <c r="CH279" s="92">
        <v>36</v>
      </c>
      <c r="CI279" s="92">
        <v>17</v>
      </c>
      <c r="CJ279" s="92">
        <v>15</v>
      </c>
      <c r="CK279" s="92">
        <v>10</v>
      </c>
      <c r="CL279" s="92">
        <v>23</v>
      </c>
      <c r="CM279" s="92">
        <v>26</v>
      </c>
      <c r="CN279" s="92">
        <v>2.06</v>
      </c>
    </row>
    <row r="280" spans="1:92" x14ac:dyDescent="0.2">
      <c r="A280" s="92" t="s">
        <v>28</v>
      </c>
      <c r="B280" s="92" t="s">
        <v>29</v>
      </c>
      <c r="C280" s="92">
        <v>285</v>
      </c>
      <c r="D280" s="92">
        <v>8.6</v>
      </c>
      <c r="E280" s="92">
        <v>0</v>
      </c>
      <c r="F280" s="92">
        <v>0</v>
      </c>
      <c r="G280" s="92">
        <v>25</v>
      </c>
      <c r="H280" s="92">
        <v>7</v>
      </c>
      <c r="I280" s="92">
        <v>6</v>
      </c>
      <c r="J280" s="92">
        <v>1452</v>
      </c>
      <c r="K280" s="92">
        <v>49.390000000000008</v>
      </c>
      <c r="L280" s="92">
        <v>105</v>
      </c>
      <c r="M280" s="92">
        <v>85</v>
      </c>
      <c r="N280" s="92">
        <v>109</v>
      </c>
      <c r="O280" s="92">
        <v>63</v>
      </c>
      <c r="P280" s="92">
        <v>80</v>
      </c>
      <c r="Q280" s="92">
        <v>78</v>
      </c>
      <c r="R280" s="92">
        <v>96</v>
      </c>
      <c r="S280" s="92">
        <v>75</v>
      </c>
      <c r="T280" s="92">
        <v>115</v>
      </c>
      <c r="U280" s="92">
        <v>106</v>
      </c>
      <c r="V280" s="92">
        <v>147</v>
      </c>
      <c r="W280" s="92">
        <v>93</v>
      </c>
      <c r="X280" s="92">
        <v>63</v>
      </c>
      <c r="Y280" s="92">
        <v>61</v>
      </c>
      <c r="Z280" s="92">
        <v>108</v>
      </c>
      <c r="AA280" s="92">
        <v>57</v>
      </c>
      <c r="AB280" s="92">
        <v>22</v>
      </c>
      <c r="AC280" s="92">
        <v>26</v>
      </c>
      <c r="AD280" s="92">
        <v>34</v>
      </c>
      <c r="AE280" s="92">
        <v>22</v>
      </c>
      <c r="AF280" s="92">
        <v>17</v>
      </c>
      <c r="AG280" s="92">
        <v>22</v>
      </c>
      <c r="AH280" s="92">
        <v>27</v>
      </c>
      <c r="AI280" s="92">
        <v>19</v>
      </c>
      <c r="AJ280" s="92">
        <v>28</v>
      </c>
      <c r="AK280" s="92">
        <v>25</v>
      </c>
      <c r="AL280" s="92">
        <v>30</v>
      </c>
      <c r="AM280" s="92">
        <v>25</v>
      </c>
      <c r="AN280" s="92">
        <v>13</v>
      </c>
      <c r="AO280" s="92">
        <v>13</v>
      </c>
      <c r="AP280" s="92">
        <v>27</v>
      </c>
      <c r="AQ280" s="92">
        <v>10</v>
      </c>
      <c r="AR280" s="92">
        <v>22</v>
      </c>
      <c r="AS280" s="92">
        <v>16</v>
      </c>
      <c r="AT280" s="92">
        <v>25</v>
      </c>
      <c r="AU280" s="92">
        <v>16</v>
      </c>
      <c r="AV280" s="92">
        <v>17</v>
      </c>
      <c r="AW280" s="92">
        <v>15</v>
      </c>
      <c r="AX280" s="92">
        <v>21</v>
      </c>
      <c r="AY280" s="92">
        <v>25</v>
      </c>
      <c r="AZ280" s="92">
        <v>18</v>
      </c>
      <c r="BA280" s="92">
        <v>21</v>
      </c>
      <c r="BB280" s="92">
        <v>35</v>
      </c>
      <c r="BC280" s="92">
        <v>22</v>
      </c>
      <c r="BD280" s="92">
        <v>11</v>
      </c>
      <c r="BE280" s="92">
        <v>16</v>
      </c>
      <c r="BF280" s="92">
        <v>28</v>
      </c>
      <c r="BG280" s="92">
        <v>20</v>
      </c>
      <c r="BH280" s="92">
        <v>36</v>
      </c>
      <c r="BI280" s="92">
        <v>23</v>
      </c>
      <c r="BJ280" s="92">
        <v>33</v>
      </c>
      <c r="BK280" s="92">
        <v>22</v>
      </c>
      <c r="BL280" s="92">
        <v>28</v>
      </c>
      <c r="BM280" s="92">
        <v>26</v>
      </c>
      <c r="BN280" s="92">
        <v>28</v>
      </c>
      <c r="BO280" s="92">
        <v>23</v>
      </c>
      <c r="BP280" s="92">
        <v>42</v>
      </c>
      <c r="BQ280" s="92">
        <v>30</v>
      </c>
      <c r="BR280" s="92">
        <v>46</v>
      </c>
      <c r="BS280" s="92">
        <v>29</v>
      </c>
      <c r="BT280" s="92">
        <v>23</v>
      </c>
      <c r="BU280" s="92">
        <v>22</v>
      </c>
      <c r="BV280" s="92">
        <v>30</v>
      </c>
      <c r="BW280" s="92">
        <v>18</v>
      </c>
      <c r="BX280" s="92">
        <v>25</v>
      </c>
      <c r="BY280" s="92">
        <v>19</v>
      </c>
      <c r="BZ280" s="92">
        <v>16</v>
      </c>
      <c r="CA280" s="92">
        <v>3</v>
      </c>
      <c r="CB280" s="92">
        <v>18</v>
      </c>
      <c r="CC280" s="92">
        <v>22</v>
      </c>
      <c r="CD280" s="92">
        <v>20</v>
      </c>
      <c r="CE280" s="92">
        <v>8</v>
      </c>
      <c r="CF280" s="92">
        <v>27</v>
      </c>
      <c r="CG280" s="92">
        <v>28</v>
      </c>
      <c r="CH280" s="92">
        <v>36</v>
      </c>
      <c r="CI280" s="92">
        <v>17</v>
      </c>
      <c r="CJ280" s="92">
        <v>15</v>
      </c>
      <c r="CK280" s="92">
        <v>10</v>
      </c>
      <c r="CL280" s="92">
        <v>23</v>
      </c>
      <c r="CM280" s="92">
        <v>26</v>
      </c>
      <c r="CN280" s="92">
        <v>2.5</v>
      </c>
    </row>
    <row r="281" spans="1:92" x14ac:dyDescent="0.2">
      <c r="A281" s="92" t="s">
        <v>28</v>
      </c>
      <c r="B281" s="92" t="s">
        <v>29</v>
      </c>
      <c r="C281" s="92">
        <v>285</v>
      </c>
      <c r="D281" s="92">
        <v>9.92</v>
      </c>
      <c r="E281" s="92">
        <v>0</v>
      </c>
      <c r="F281" s="92">
        <v>0</v>
      </c>
      <c r="G281" s="92">
        <v>25</v>
      </c>
      <c r="H281" s="92">
        <v>7</v>
      </c>
      <c r="I281" s="92">
        <v>6</v>
      </c>
      <c r="J281" s="92">
        <v>1452</v>
      </c>
      <c r="K281" s="92">
        <v>49.390000000000008</v>
      </c>
      <c r="L281" s="92">
        <v>105</v>
      </c>
      <c r="M281" s="92">
        <v>85</v>
      </c>
      <c r="N281" s="92">
        <v>109</v>
      </c>
      <c r="O281" s="92">
        <v>63</v>
      </c>
      <c r="P281" s="92">
        <v>80</v>
      </c>
      <c r="Q281" s="92">
        <v>78</v>
      </c>
      <c r="R281" s="92">
        <v>96</v>
      </c>
      <c r="S281" s="92">
        <v>75</v>
      </c>
      <c r="T281" s="92">
        <v>115</v>
      </c>
      <c r="U281" s="92">
        <v>106</v>
      </c>
      <c r="V281" s="92">
        <v>147</v>
      </c>
      <c r="W281" s="92">
        <v>93</v>
      </c>
      <c r="X281" s="92">
        <v>63</v>
      </c>
      <c r="Y281" s="92">
        <v>61</v>
      </c>
      <c r="Z281" s="92">
        <v>108</v>
      </c>
      <c r="AA281" s="92">
        <v>57</v>
      </c>
      <c r="AB281" s="92">
        <v>22</v>
      </c>
      <c r="AC281" s="92">
        <v>26</v>
      </c>
      <c r="AD281" s="92">
        <v>34</v>
      </c>
      <c r="AE281" s="92">
        <v>22</v>
      </c>
      <c r="AF281" s="92">
        <v>17</v>
      </c>
      <c r="AG281" s="92">
        <v>22</v>
      </c>
      <c r="AH281" s="92">
        <v>27</v>
      </c>
      <c r="AI281" s="92">
        <v>19</v>
      </c>
      <c r="AJ281" s="92">
        <v>28</v>
      </c>
      <c r="AK281" s="92">
        <v>25</v>
      </c>
      <c r="AL281" s="92">
        <v>30</v>
      </c>
      <c r="AM281" s="92">
        <v>25</v>
      </c>
      <c r="AN281" s="92">
        <v>13</v>
      </c>
      <c r="AO281" s="92">
        <v>13</v>
      </c>
      <c r="AP281" s="92">
        <v>27</v>
      </c>
      <c r="AQ281" s="92">
        <v>10</v>
      </c>
      <c r="AR281" s="92">
        <v>22</v>
      </c>
      <c r="AS281" s="92">
        <v>16</v>
      </c>
      <c r="AT281" s="92">
        <v>25</v>
      </c>
      <c r="AU281" s="92">
        <v>16</v>
      </c>
      <c r="AV281" s="92">
        <v>17</v>
      </c>
      <c r="AW281" s="92">
        <v>15</v>
      </c>
      <c r="AX281" s="92">
        <v>21</v>
      </c>
      <c r="AY281" s="92">
        <v>25</v>
      </c>
      <c r="AZ281" s="92">
        <v>18</v>
      </c>
      <c r="BA281" s="92">
        <v>21</v>
      </c>
      <c r="BB281" s="92">
        <v>35</v>
      </c>
      <c r="BC281" s="92">
        <v>22</v>
      </c>
      <c r="BD281" s="92">
        <v>11</v>
      </c>
      <c r="BE281" s="92">
        <v>16</v>
      </c>
      <c r="BF281" s="92">
        <v>28</v>
      </c>
      <c r="BG281" s="92">
        <v>20</v>
      </c>
      <c r="BH281" s="92">
        <v>36</v>
      </c>
      <c r="BI281" s="92">
        <v>23</v>
      </c>
      <c r="BJ281" s="92">
        <v>33</v>
      </c>
      <c r="BK281" s="92">
        <v>22</v>
      </c>
      <c r="BL281" s="92">
        <v>28</v>
      </c>
      <c r="BM281" s="92">
        <v>26</v>
      </c>
      <c r="BN281" s="92">
        <v>28</v>
      </c>
      <c r="BO281" s="92">
        <v>23</v>
      </c>
      <c r="BP281" s="92">
        <v>42</v>
      </c>
      <c r="BQ281" s="92">
        <v>30</v>
      </c>
      <c r="BR281" s="92">
        <v>46</v>
      </c>
      <c r="BS281" s="92">
        <v>29</v>
      </c>
      <c r="BT281" s="92">
        <v>23</v>
      </c>
      <c r="BU281" s="92">
        <v>22</v>
      </c>
      <c r="BV281" s="92">
        <v>30</v>
      </c>
      <c r="BW281" s="92">
        <v>18</v>
      </c>
      <c r="BX281" s="92">
        <v>25</v>
      </c>
      <c r="BY281" s="92">
        <v>19</v>
      </c>
      <c r="BZ281" s="92">
        <v>16</v>
      </c>
      <c r="CA281" s="92">
        <v>3</v>
      </c>
      <c r="CB281" s="92">
        <v>18</v>
      </c>
      <c r="CC281" s="92">
        <v>22</v>
      </c>
      <c r="CD281" s="92">
        <v>20</v>
      </c>
      <c r="CE281" s="92">
        <v>8</v>
      </c>
      <c r="CF281" s="92">
        <v>27</v>
      </c>
      <c r="CG281" s="92">
        <v>28</v>
      </c>
      <c r="CH281" s="92">
        <v>36</v>
      </c>
      <c r="CI281" s="92">
        <v>17</v>
      </c>
      <c r="CJ281" s="92">
        <v>15</v>
      </c>
      <c r="CK281" s="92">
        <v>10</v>
      </c>
      <c r="CL281" s="92">
        <v>23</v>
      </c>
      <c r="CM281" s="92">
        <v>26</v>
      </c>
      <c r="CN281" s="92">
        <v>2.91</v>
      </c>
    </row>
    <row r="282" spans="1:92" x14ac:dyDescent="0.2">
      <c r="A282" s="92" t="s">
        <v>15</v>
      </c>
      <c r="B282" s="92" t="s">
        <v>17</v>
      </c>
      <c r="C282" s="92">
        <v>265</v>
      </c>
      <c r="D282" s="92">
        <v>1.3</v>
      </c>
      <c r="E282" s="92">
        <v>0</v>
      </c>
      <c r="F282" s="92">
        <v>0</v>
      </c>
      <c r="G282" s="92">
        <v>25</v>
      </c>
      <c r="H282" s="92">
        <v>7.2</v>
      </c>
      <c r="I282" s="92">
        <v>6</v>
      </c>
      <c r="J282" s="92">
        <v>1467</v>
      </c>
      <c r="K282" s="92">
        <v>61.68</v>
      </c>
      <c r="L282" s="92">
        <v>99</v>
      </c>
      <c r="M282" s="92">
        <v>93</v>
      </c>
      <c r="N282" s="92">
        <v>107</v>
      </c>
      <c r="O282" s="92">
        <v>72</v>
      </c>
      <c r="P282" s="92">
        <v>79</v>
      </c>
      <c r="Q282" s="92">
        <v>66</v>
      </c>
      <c r="R282" s="92">
        <v>90</v>
      </c>
      <c r="S282" s="92">
        <v>74</v>
      </c>
      <c r="T282" s="92">
        <v>114</v>
      </c>
      <c r="U282" s="92">
        <v>97</v>
      </c>
      <c r="V282" s="92">
        <v>158</v>
      </c>
      <c r="W282" s="92">
        <v>98</v>
      </c>
      <c r="X282" s="92">
        <v>79</v>
      </c>
      <c r="Y282" s="92">
        <v>53</v>
      </c>
      <c r="Z282" s="92">
        <v>111</v>
      </c>
      <c r="AA282" s="92">
        <v>62</v>
      </c>
      <c r="AB282" s="92">
        <v>18</v>
      </c>
      <c r="AC282" s="92">
        <v>26</v>
      </c>
      <c r="AD282" s="92">
        <v>31</v>
      </c>
      <c r="AE282" s="92">
        <v>24</v>
      </c>
      <c r="AF282" s="92">
        <v>24</v>
      </c>
      <c r="AG282" s="92">
        <v>23</v>
      </c>
      <c r="AH282" s="92">
        <v>25</v>
      </c>
      <c r="AI282" s="92">
        <v>21</v>
      </c>
      <c r="AJ282" s="92">
        <v>25</v>
      </c>
      <c r="AK282" s="92">
        <v>27</v>
      </c>
      <c r="AL282" s="92">
        <v>28</v>
      </c>
      <c r="AM282" s="92">
        <v>27</v>
      </c>
      <c r="AN282" s="92">
        <v>18</v>
      </c>
      <c r="AO282" s="92">
        <v>11</v>
      </c>
      <c r="AP282" s="92">
        <v>25</v>
      </c>
      <c r="AQ282" s="92">
        <v>18</v>
      </c>
      <c r="AR282" s="92">
        <v>20</v>
      </c>
      <c r="AS282" s="92">
        <v>21</v>
      </c>
      <c r="AT282" s="92">
        <v>23</v>
      </c>
      <c r="AU282" s="92">
        <v>15</v>
      </c>
      <c r="AV282" s="92">
        <v>14</v>
      </c>
      <c r="AW282" s="92">
        <v>10</v>
      </c>
      <c r="AX282" s="92">
        <v>17</v>
      </c>
      <c r="AY282" s="92">
        <v>25</v>
      </c>
      <c r="AZ282" s="92">
        <v>21</v>
      </c>
      <c r="BA282" s="92">
        <v>18</v>
      </c>
      <c r="BB282" s="92">
        <v>31</v>
      </c>
      <c r="BC282" s="92">
        <v>20</v>
      </c>
      <c r="BD282" s="92">
        <v>16</v>
      </c>
      <c r="BE282" s="92">
        <v>9</v>
      </c>
      <c r="BF282" s="92">
        <v>32</v>
      </c>
      <c r="BG282" s="92">
        <v>17</v>
      </c>
      <c r="BH282" s="92">
        <v>33</v>
      </c>
      <c r="BI282" s="92">
        <v>24</v>
      </c>
      <c r="BJ282" s="92">
        <v>31</v>
      </c>
      <c r="BK282" s="92">
        <v>26</v>
      </c>
      <c r="BL282" s="92">
        <v>29</v>
      </c>
      <c r="BM282" s="92">
        <v>19</v>
      </c>
      <c r="BN282" s="92">
        <v>28</v>
      </c>
      <c r="BO282" s="92">
        <v>21</v>
      </c>
      <c r="BP282" s="92">
        <v>37</v>
      </c>
      <c r="BQ282" s="92">
        <v>31</v>
      </c>
      <c r="BR282" s="92">
        <v>56</v>
      </c>
      <c r="BS282" s="92">
        <v>34</v>
      </c>
      <c r="BT282" s="92">
        <v>20</v>
      </c>
      <c r="BU282" s="92">
        <v>24</v>
      </c>
      <c r="BV282" s="92">
        <v>33</v>
      </c>
      <c r="BW282" s="92">
        <v>20</v>
      </c>
      <c r="BX282" s="92">
        <v>28</v>
      </c>
      <c r="BY282" s="92">
        <v>22</v>
      </c>
      <c r="BZ282" s="92">
        <v>22</v>
      </c>
      <c r="CA282" s="92">
        <v>7</v>
      </c>
      <c r="CB282" s="92">
        <v>12</v>
      </c>
      <c r="CC282" s="92">
        <v>24</v>
      </c>
      <c r="CD282" s="92">
        <v>20</v>
      </c>
      <c r="CE282" s="92">
        <v>7</v>
      </c>
      <c r="CF282" s="92">
        <v>30</v>
      </c>
      <c r="CG282" s="92">
        <v>20</v>
      </c>
      <c r="CH282" s="92">
        <v>43</v>
      </c>
      <c r="CI282" s="92">
        <v>17</v>
      </c>
      <c r="CJ282" s="92">
        <v>25</v>
      </c>
      <c r="CK282" s="92">
        <v>9</v>
      </c>
      <c r="CL282" s="92">
        <v>21</v>
      </c>
      <c r="CM282" s="92">
        <v>26</v>
      </c>
      <c r="CN282" s="92">
        <v>1</v>
      </c>
    </row>
    <row r="283" spans="1:92" x14ac:dyDescent="0.2">
      <c r="A283" s="92" t="s">
        <v>15</v>
      </c>
      <c r="B283" s="92" t="s">
        <v>17</v>
      </c>
      <c r="C283" s="92">
        <v>265</v>
      </c>
      <c r="D283" s="92">
        <v>2.2000000000000002</v>
      </c>
      <c r="E283" s="92">
        <v>0</v>
      </c>
      <c r="F283" s="92">
        <v>0</v>
      </c>
      <c r="G283" s="92">
        <v>25</v>
      </c>
      <c r="H283" s="92">
        <v>7.2</v>
      </c>
      <c r="I283" s="92">
        <v>6</v>
      </c>
      <c r="J283" s="92">
        <v>1467</v>
      </c>
      <c r="K283" s="92">
        <v>61.68</v>
      </c>
      <c r="L283" s="92">
        <v>99</v>
      </c>
      <c r="M283" s="92">
        <v>93</v>
      </c>
      <c r="N283" s="92">
        <v>107</v>
      </c>
      <c r="O283" s="92">
        <v>72</v>
      </c>
      <c r="P283" s="92">
        <v>79</v>
      </c>
      <c r="Q283" s="92">
        <v>66</v>
      </c>
      <c r="R283" s="92">
        <v>90</v>
      </c>
      <c r="S283" s="92">
        <v>74</v>
      </c>
      <c r="T283" s="92">
        <v>114</v>
      </c>
      <c r="U283" s="92">
        <v>97</v>
      </c>
      <c r="V283" s="92">
        <v>158</v>
      </c>
      <c r="W283" s="92">
        <v>98</v>
      </c>
      <c r="X283" s="92">
        <v>79</v>
      </c>
      <c r="Y283" s="92">
        <v>53</v>
      </c>
      <c r="Z283" s="92">
        <v>111</v>
      </c>
      <c r="AA283" s="92">
        <v>62</v>
      </c>
      <c r="AB283" s="92">
        <v>18</v>
      </c>
      <c r="AC283" s="92">
        <v>26</v>
      </c>
      <c r="AD283" s="92">
        <v>31</v>
      </c>
      <c r="AE283" s="92">
        <v>24</v>
      </c>
      <c r="AF283" s="92">
        <v>24</v>
      </c>
      <c r="AG283" s="92">
        <v>23</v>
      </c>
      <c r="AH283" s="92">
        <v>25</v>
      </c>
      <c r="AI283" s="92">
        <v>21</v>
      </c>
      <c r="AJ283" s="92">
        <v>25</v>
      </c>
      <c r="AK283" s="92">
        <v>27</v>
      </c>
      <c r="AL283" s="92">
        <v>28</v>
      </c>
      <c r="AM283" s="92">
        <v>27</v>
      </c>
      <c r="AN283" s="92">
        <v>18</v>
      </c>
      <c r="AO283" s="92">
        <v>11</v>
      </c>
      <c r="AP283" s="92">
        <v>25</v>
      </c>
      <c r="AQ283" s="92">
        <v>18</v>
      </c>
      <c r="AR283" s="92">
        <v>20</v>
      </c>
      <c r="AS283" s="92">
        <v>21</v>
      </c>
      <c r="AT283" s="92">
        <v>23</v>
      </c>
      <c r="AU283" s="92">
        <v>15</v>
      </c>
      <c r="AV283" s="92">
        <v>14</v>
      </c>
      <c r="AW283" s="92">
        <v>10</v>
      </c>
      <c r="AX283" s="92">
        <v>17</v>
      </c>
      <c r="AY283" s="92">
        <v>25</v>
      </c>
      <c r="AZ283" s="92">
        <v>21</v>
      </c>
      <c r="BA283" s="92">
        <v>18</v>
      </c>
      <c r="BB283" s="92">
        <v>31</v>
      </c>
      <c r="BC283" s="92">
        <v>20</v>
      </c>
      <c r="BD283" s="92">
        <v>16</v>
      </c>
      <c r="BE283" s="92">
        <v>9</v>
      </c>
      <c r="BF283" s="92">
        <v>32</v>
      </c>
      <c r="BG283" s="92">
        <v>17</v>
      </c>
      <c r="BH283" s="92">
        <v>33</v>
      </c>
      <c r="BI283" s="92">
        <v>24</v>
      </c>
      <c r="BJ283" s="92">
        <v>31</v>
      </c>
      <c r="BK283" s="92">
        <v>26</v>
      </c>
      <c r="BL283" s="92">
        <v>29</v>
      </c>
      <c r="BM283" s="92">
        <v>19</v>
      </c>
      <c r="BN283" s="92">
        <v>28</v>
      </c>
      <c r="BO283" s="92">
        <v>21</v>
      </c>
      <c r="BP283" s="92">
        <v>37</v>
      </c>
      <c r="BQ283" s="92">
        <v>31</v>
      </c>
      <c r="BR283" s="92">
        <v>56</v>
      </c>
      <c r="BS283" s="92">
        <v>34</v>
      </c>
      <c r="BT283" s="92">
        <v>20</v>
      </c>
      <c r="BU283" s="92">
        <v>24</v>
      </c>
      <c r="BV283" s="92">
        <v>33</v>
      </c>
      <c r="BW283" s="92">
        <v>20</v>
      </c>
      <c r="BX283" s="92">
        <v>28</v>
      </c>
      <c r="BY283" s="92">
        <v>22</v>
      </c>
      <c r="BZ283" s="92">
        <v>22</v>
      </c>
      <c r="CA283" s="92">
        <v>7</v>
      </c>
      <c r="CB283" s="92">
        <v>12</v>
      </c>
      <c r="CC283" s="92">
        <v>24</v>
      </c>
      <c r="CD283" s="92">
        <v>20</v>
      </c>
      <c r="CE283" s="92">
        <v>7</v>
      </c>
      <c r="CF283" s="92">
        <v>30</v>
      </c>
      <c r="CG283" s="92">
        <v>20</v>
      </c>
      <c r="CH283" s="92">
        <v>43</v>
      </c>
      <c r="CI283" s="92">
        <v>17</v>
      </c>
      <c r="CJ283" s="92">
        <v>25</v>
      </c>
      <c r="CK283" s="92">
        <v>9</v>
      </c>
      <c r="CL283" s="92">
        <v>21</v>
      </c>
      <c r="CM283" s="92">
        <v>26</v>
      </c>
      <c r="CN283" s="92">
        <v>2</v>
      </c>
    </row>
    <row r="284" spans="1:92" x14ac:dyDescent="0.2">
      <c r="A284" s="92" t="s">
        <v>15</v>
      </c>
      <c r="B284" s="92" t="s">
        <v>17</v>
      </c>
      <c r="C284" s="92">
        <v>265</v>
      </c>
      <c r="D284" s="92">
        <v>3.2</v>
      </c>
      <c r="E284" s="92">
        <v>0</v>
      </c>
      <c r="F284" s="92">
        <v>0</v>
      </c>
      <c r="G284" s="92">
        <v>25</v>
      </c>
      <c r="H284" s="92">
        <v>7.2</v>
      </c>
      <c r="I284" s="92">
        <v>6</v>
      </c>
      <c r="J284" s="92">
        <v>1467</v>
      </c>
      <c r="K284" s="92">
        <v>61.68</v>
      </c>
      <c r="L284" s="92">
        <v>99</v>
      </c>
      <c r="M284" s="92">
        <v>93</v>
      </c>
      <c r="N284" s="92">
        <v>107</v>
      </c>
      <c r="O284" s="92">
        <v>72</v>
      </c>
      <c r="P284" s="92">
        <v>79</v>
      </c>
      <c r="Q284" s="92">
        <v>66</v>
      </c>
      <c r="R284" s="92">
        <v>90</v>
      </c>
      <c r="S284" s="92">
        <v>74</v>
      </c>
      <c r="T284" s="92">
        <v>114</v>
      </c>
      <c r="U284" s="92">
        <v>97</v>
      </c>
      <c r="V284" s="92">
        <v>158</v>
      </c>
      <c r="W284" s="92">
        <v>98</v>
      </c>
      <c r="X284" s="92">
        <v>79</v>
      </c>
      <c r="Y284" s="92">
        <v>53</v>
      </c>
      <c r="Z284" s="92">
        <v>111</v>
      </c>
      <c r="AA284" s="92">
        <v>62</v>
      </c>
      <c r="AB284" s="92">
        <v>18</v>
      </c>
      <c r="AC284" s="92">
        <v>26</v>
      </c>
      <c r="AD284" s="92">
        <v>31</v>
      </c>
      <c r="AE284" s="92">
        <v>24</v>
      </c>
      <c r="AF284" s="92">
        <v>24</v>
      </c>
      <c r="AG284" s="92">
        <v>23</v>
      </c>
      <c r="AH284" s="92">
        <v>25</v>
      </c>
      <c r="AI284" s="92">
        <v>21</v>
      </c>
      <c r="AJ284" s="92">
        <v>25</v>
      </c>
      <c r="AK284" s="92">
        <v>27</v>
      </c>
      <c r="AL284" s="92">
        <v>28</v>
      </c>
      <c r="AM284" s="92">
        <v>27</v>
      </c>
      <c r="AN284" s="92">
        <v>18</v>
      </c>
      <c r="AO284" s="92">
        <v>11</v>
      </c>
      <c r="AP284" s="92">
        <v>25</v>
      </c>
      <c r="AQ284" s="92">
        <v>18</v>
      </c>
      <c r="AR284" s="92">
        <v>20</v>
      </c>
      <c r="AS284" s="92">
        <v>21</v>
      </c>
      <c r="AT284" s="92">
        <v>23</v>
      </c>
      <c r="AU284" s="92">
        <v>15</v>
      </c>
      <c r="AV284" s="92">
        <v>14</v>
      </c>
      <c r="AW284" s="92">
        <v>10</v>
      </c>
      <c r="AX284" s="92">
        <v>17</v>
      </c>
      <c r="AY284" s="92">
        <v>25</v>
      </c>
      <c r="AZ284" s="92">
        <v>21</v>
      </c>
      <c r="BA284" s="92">
        <v>18</v>
      </c>
      <c r="BB284" s="92">
        <v>31</v>
      </c>
      <c r="BC284" s="92">
        <v>20</v>
      </c>
      <c r="BD284" s="92">
        <v>16</v>
      </c>
      <c r="BE284" s="92">
        <v>9</v>
      </c>
      <c r="BF284" s="92">
        <v>32</v>
      </c>
      <c r="BG284" s="92">
        <v>17</v>
      </c>
      <c r="BH284" s="92">
        <v>33</v>
      </c>
      <c r="BI284" s="92">
        <v>24</v>
      </c>
      <c r="BJ284" s="92">
        <v>31</v>
      </c>
      <c r="BK284" s="92">
        <v>26</v>
      </c>
      <c r="BL284" s="92">
        <v>29</v>
      </c>
      <c r="BM284" s="92">
        <v>19</v>
      </c>
      <c r="BN284" s="92">
        <v>28</v>
      </c>
      <c r="BO284" s="92">
        <v>21</v>
      </c>
      <c r="BP284" s="92">
        <v>37</v>
      </c>
      <c r="BQ284" s="92">
        <v>31</v>
      </c>
      <c r="BR284" s="92">
        <v>56</v>
      </c>
      <c r="BS284" s="92">
        <v>34</v>
      </c>
      <c r="BT284" s="92">
        <v>20</v>
      </c>
      <c r="BU284" s="92">
        <v>24</v>
      </c>
      <c r="BV284" s="92">
        <v>33</v>
      </c>
      <c r="BW284" s="92">
        <v>20</v>
      </c>
      <c r="BX284" s="92">
        <v>28</v>
      </c>
      <c r="BY284" s="92">
        <v>22</v>
      </c>
      <c r="BZ284" s="92">
        <v>22</v>
      </c>
      <c r="CA284" s="92">
        <v>7</v>
      </c>
      <c r="CB284" s="92">
        <v>12</v>
      </c>
      <c r="CC284" s="92">
        <v>24</v>
      </c>
      <c r="CD284" s="92">
        <v>20</v>
      </c>
      <c r="CE284" s="92">
        <v>7</v>
      </c>
      <c r="CF284" s="92">
        <v>30</v>
      </c>
      <c r="CG284" s="92">
        <v>20</v>
      </c>
      <c r="CH284" s="92">
        <v>43</v>
      </c>
      <c r="CI284" s="92">
        <v>17</v>
      </c>
      <c r="CJ284" s="92">
        <v>25</v>
      </c>
      <c r="CK284" s="92">
        <v>9</v>
      </c>
      <c r="CL284" s="92">
        <v>21</v>
      </c>
      <c r="CM284" s="92">
        <v>26</v>
      </c>
      <c r="CN284" s="92">
        <v>3</v>
      </c>
    </row>
    <row r="285" spans="1:92" x14ac:dyDescent="0.2">
      <c r="A285" s="92" t="s">
        <v>15</v>
      </c>
      <c r="B285" s="92" t="s">
        <v>17</v>
      </c>
      <c r="C285" s="92">
        <v>265</v>
      </c>
      <c r="D285" s="92">
        <v>4.2</v>
      </c>
      <c r="E285" s="92">
        <v>0</v>
      </c>
      <c r="F285" s="92">
        <v>0</v>
      </c>
      <c r="G285" s="92">
        <v>25</v>
      </c>
      <c r="H285" s="92">
        <v>7.2</v>
      </c>
      <c r="I285" s="92">
        <v>6</v>
      </c>
      <c r="J285" s="92">
        <v>1467</v>
      </c>
      <c r="K285" s="92">
        <v>61.68</v>
      </c>
      <c r="L285" s="92">
        <v>99</v>
      </c>
      <c r="M285" s="92">
        <v>93</v>
      </c>
      <c r="N285" s="92">
        <v>107</v>
      </c>
      <c r="O285" s="92">
        <v>72</v>
      </c>
      <c r="P285" s="92">
        <v>79</v>
      </c>
      <c r="Q285" s="92">
        <v>66</v>
      </c>
      <c r="R285" s="92">
        <v>90</v>
      </c>
      <c r="S285" s="92">
        <v>74</v>
      </c>
      <c r="T285" s="92">
        <v>114</v>
      </c>
      <c r="U285" s="92">
        <v>97</v>
      </c>
      <c r="V285" s="92">
        <v>158</v>
      </c>
      <c r="W285" s="92">
        <v>98</v>
      </c>
      <c r="X285" s="92">
        <v>79</v>
      </c>
      <c r="Y285" s="92">
        <v>53</v>
      </c>
      <c r="Z285" s="92">
        <v>111</v>
      </c>
      <c r="AA285" s="92">
        <v>62</v>
      </c>
      <c r="AB285" s="92">
        <v>18</v>
      </c>
      <c r="AC285" s="92">
        <v>26</v>
      </c>
      <c r="AD285" s="92">
        <v>31</v>
      </c>
      <c r="AE285" s="92">
        <v>24</v>
      </c>
      <c r="AF285" s="92">
        <v>24</v>
      </c>
      <c r="AG285" s="92">
        <v>23</v>
      </c>
      <c r="AH285" s="92">
        <v>25</v>
      </c>
      <c r="AI285" s="92">
        <v>21</v>
      </c>
      <c r="AJ285" s="92">
        <v>25</v>
      </c>
      <c r="AK285" s="92">
        <v>27</v>
      </c>
      <c r="AL285" s="92">
        <v>28</v>
      </c>
      <c r="AM285" s="92">
        <v>27</v>
      </c>
      <c r="AN285" s="92">
        <v>18</v>
      </c>
      <c r="AO285" s="92">
        <v>11</v>
      </c>
      <c r="AP285" s="92">
        <v>25</v>
      </c>
      <c r="AQ285" s="92">
        <v>18</v>
      </c>
      <c r="AR285" s="92">
        <v>20</v>
      </c>
      <c r="AS285" s="92">
        <v>21</v>
      </c>
      <c r="AT285" s="92">
        <v>23</v>
      </c>
      <c r="AU285" s="92">
        <v>15</v>
      </c>
      <c r="AV285" s="92">
        <v>14</v>
      </c>
      <c r="AW285" s="92">
        <v>10</v>
      </c>
      <c r="AX285" s="92">
        <v>17</v>
      </c>
      <c r="AY285" s="92">
        <v>25</v>
      </c>
      <c r="AZ285" s="92">
        <v>21</v>
      </c>
      <c r="BA285" s="92">
        <v>18</v>
      </c>
      <c r="BB285" s="92">
        <v>31</v>
      </c>
      <c r="BC285" s="92">
        <v>20</v>
      </c>
      <c r="BD285" s="92">
        <v>16</v>
      </c>
      <c r="BE285" s="92">
        <v>9</v>
      </c>
      <c r="BF285" s="92">
        <v>32</v>
      </c>
      <c r="BG285" s="92">
        <v>17</v>
      </c>
      <c r="BH285" s="92">
        <v>33</v>
      </c>
      <c r="BI285" s="92">
        <v>24</v>
      </c>
      <c r="BJ285" s="92">
        <v>31</v>
      </c>
      <c r="BK285" s="92">
        <v>26</v>
      </c>
      <c r="BL285" s="92">
        <v>29</v>
      </c>
      <c r="BM285" s="92">
        <v>19</v>
      </c>
      <c r="BN285" s="92">
        <v>28</v>
      </c>
      <c r="BO285" s="92">
        <v>21</v>
      </c>
      <c r="BP285" s="92">
        <v>37</v>
      </c>
      <c r="BQ285" s="92">
        <v>31</v>
      </c>
      <c r="BR285" s="92">
        <v>56</v>
      </c>
      <c r="BS285" s="92">
        <v>34</v>
      </c>
      <c r="BT285" s="92">
        <v>20</v>
      </c>
      <c r="BU285" s="92">
        <v>24</v>
      </c>
      <c r="BV285" s="92">
        <v>33</v>
      </c>
      <c r="BW285" s="92">
        <v>20</v>
      </c>
      <c r="BX285" s="92">
        <v>28</v>
      </c>
      <c r="BY285" s="92">
        <v>22</v>
      </c>
      <c r="BZ285" s="92">
        <v>22</v>
      </c>
      <c r="CA285" s="92">
        <v>7</v>
      </c>
      <c r="CB285" s="92">
        <v>12</v>
      </c>
      <c r="CC285" s="92">
        <v>24</v>
      </c>
      <c r="CD285" s="92">
        <v>20</v>
      </c>
      <c r="CE285" s="92">
        <v>7</v>
      </c>
      <c r="CF285" s="92">
        <v>30</v>
      </c>
      <c r="CG285" s="92">
        <v>20</v>
      </c>
      <c r="CH285" s="92">
        <v>43</v>
      </c>
      <c r="CI285" s="92">
        <v>17</v>
      </c>
      <c r="CJ285" s="92">
        <v>25</v>
      </c>
      <c r="CK285" s="92">
        <v>9</v>
      </c>
      <c r="CL285" s="92">
        <v>21</v>
      </c>
      <c r="CM285" s="92">
        <v>26</v>
      </c>
      <c r="CN285" s="92">
        <v>4</v>
      </c>
    </row>
    <row r="286" spans="1:92" x14ac:dyDescent="0.2">
      <c r="A286" s="92" t="s">
        <v>15</v>
      </c>
      <c r="B286" s="92" t="s">
        <v>17</v>
      </c>
      <c r="C286" s="92">
        <v>280</v>
      </c>
      <c r="D286" s="92">
        <v>2.2000000000000002</v>
      </c>
      <c r="E286" s="92">
        <v>0</v>
      </c>
      <c r="F286" s="92">
        <v>0</v>
      </c>
      <c r="G286" s="92">
        <v>25</v>
      </c>
      <c r="H286" s="92">
        <v>7.2</v>
      </c>
      <c r="I286" s="92">
        <v>6</v>
      </c>
      <c r="J286" s="92">
        <v>1467</v>
      </c>
      <c r="K286" s="92">
        <v>61.68</v>
      </c>
      <c r="L286" s="92">
        <v>99</v>
      </c>
      <c r="M286" s="92">
        <v>93</v>
      </c>
      <c r="N286" s="92">
        <v>107</v>
      </c>
      <c r="O286" s="92">
        <v>72</v>
      </c>
      <c r="P286" s="92">
        <v>79</v>
      </c>
      <c r="Q286" s="92">
        <v>66</v>
      </c>
      <c r="R286" s="92">
        <v>90</v>
      </c>
      <c r="S286" s="92">
        <v>74</v>
      </c>
      <c r="T286" s="92">
        <v>114</v>
      </c>
      <c r="U286" s="92">
        <v>97</v>
      </c>
      <c r="V286" s="92">
        <v>158</v>
      </c>
      <c r="W286" s="92">
        <v>98</v>
      </c>
      <c r="X286" s="92">
        <v>79</v>
      </c>
      <c r="Y286" s="92">
        <v>53</v>
      </c>
      <c r="Z286" s="92">
        <v>111</v>
      </c>
      <c r="AA286" s="92">
        <v>62</v>
      </c>
      <c r="AB286" s="92">
        <v>18</v>
      </c>
      <c r="AC286" s="92">
        <v>26</v>
      </c>
      <c r="AD286" s="92">
        <v>31</v>
      </c>
      <c r="AE286" s="92">
        <v>24</v>
      </c>
      <c r="AF286" s="92">
        <v>24</v>
      </c>
      <c r="AG286" s="92">
        <v>23</v>
      </c>
      <c r="AH286" s="92">
        <v>25</v>
      </c>
      <c r="AI286" s="92">
        <v>21</v>
      </c>
      <c r="AJ286" s="92">
        <v>25</v>
      </c>
      <c r="AK286" s="92">
        <v>27</v>
      </c>
      <c r="AL286" s="92">
        <v>28</v>
      </c>
      <c r="AM286" s="92">
        <v>27</v>
      </c>
      <c r="AN286" s="92">
        <v>18</v>
      </c>
      <c r="AO286" s="92">
        <v>11</v>
      </c>
      <c r="AP286" s="92">
        <v>25</v>
      </c>
      <c r="AQ286" s="92">
        <v>18</v>
      </c>
      <c r="AR286" s="92">
        <v>20</v>
      </c>
      <c r="AS286" s="92">
        <v>21</v>
      </c>
      <c r="AT286" s="92">
        <v>23</v>
      </c>
      <c r="AU286" s="92">
        <v>15</v>
      </c>
      <c r="AV286" s="92">
        <v>14</v>
      </c>
      <c r="AW286" s="92">
        <v>10</v>
      </c>
      <c r="AX286" s="92">
        <v>17</v>
      </c>
      <c r="AY286" s="92">
        <v>25</v>
      </c>
      <c r="AZ286" s="92">
        <v>21</v>
      </c>
      <c r="BA286" s="92">
        <v>18</v>
      </c>
      <c r="BB286" s="92">
        <v>31</v>
      </c>
      <c r="BC286" s="92">
        <v>20</v>
      </c>
      <c r="BD286" s="92">
        <v>16</v>
      </c>
      <c r="BE286" s="92">
        <v>9</v>
      </c>
      <c r="BF286" s="92">
        <v>32</v>
      </c>
      <c r="BG286" s="92">
        <v>17</v>
      </c>
      <c r="BH286" s="92">
        <v>33</v>
      </c>
      <c r="BI286" s="92">
        <v>24</v>
      </c>
      <c r="BJ286" s="92">
        <v>31</v>
      </c>
      <c r="BK286" s="92">
        <v>26</v>
      </c>
      <c r="BL286" s="92">
        <v>29</v>
      </c>
      <c r="BM286" s="92">
        <v>19</v>
      </c>
      <c r="BN286" s="92">
        <v>28</v>
      </c>
      <c r="BO286" s="92">
        <v>21</v>
      </c>
      <c r="BP286" s="92">
        <v>37</v>
      </c>
      <c r="BQ286" s="92">
        <v>31</v>
      </c>
      <c r="BR286" s="92">
        <v>56</v>
      </c>
      <c r="BS286" s="92">
        <v>34</v>
      </c>
      <c r="BT286" s="92">
        <v>20</v>
      </c>
      <c r="BU286" s="92">
        <v>24</v>
      </c>
      <c r="BV286" s="92">
        <v>33</v>
      </c>
      <c r="BW286" s="92">
        <v>20</v>
      </c>
      <c r="BX286" s="92">
        <v>28</v>
      </c>
      <c r="BY286" s="92">
        <v>22</v>
      </c>
      <c r="BZ286" s="92">
        <v>22</v>
      </c>
      <c r="CA286" s="92">
        <v>7</v>
      </c>
      <c r="CB286" s="92">
        <v>12</v>
      </c>
      <c r="CC286" s="92">
        <v>24</v>
      </c>
      <c r="CD286" s="92">
        <v>20</v>
      </c>
      <c r="CE286" s="92">
        <v>7</v>
      </c>
      <c r="CF286" s="92">
        <v>30</v>
      </c>
      <c r="CG286" s="92">
        <v>20</v>
      </c>
      <c r="CH286" s="92">
        <v>43</v>
      </c>
      <c r="CI286" s="92">
        <v>17</v>
      </c>
      <c r="CJ286" s="92">
        <v>25</v>
      </c>
      <c r="CK286" s="92">
        <v>9</v>
      </c>
      <c r="CL286" s="92">
        <v>21</v>
      </c>
      <c r="CM286" s="92">
        <v>26</v>
      </c>
      <c r="CN286" s="92">
        <v>1</v>
      </c>
    </row>
    <row r="287" spans="1:92" x14ac:dyDescent="0.2">
      <c r="A287" s="92" t="s">
        <v>15</v>
      </c>
      <c r="B287" s="92" t="s">
        <v>17</v>
      </c>
      <c r="C287" s="92">
        <v>280</v>
      </c>
      <c r="D287" s="92">
        <v>4.4000000000000004</v>
      </c>
      <c r="E287" s="92">
        <v>0</v>
      </c>
      <c r="F287" s="92">
        <v>0</v>
      </c>
      <c r="G287" s="92">
        <v>25</v>
      </c>
      <c r="H287" s="92">
        <v>7.2</v>
      </c>
      <c r="I287" s="92">
        <v>6</v>
      </c>
      <c r="J287" s="92">
        <v>1467</v>
      </c>
      <c r="K287" s="92">
        <v>61.68</v>
      </c>
      <c r="L287" s="92">
        <v>99</v>
      </c>
      <c r="M287" s="92">
        <v>93</v>
      </c>
      <c r="N287" s="92">
        <v>107</v>
      </c>
      <c r="O287" s="92">
        <v>72</v>
      </c>
      <c r="P287" s="92">
        <v>79</v>
      </c>
      <c r="Q287" s="92">
        <v>66</v>
      </c>
      <c r="R287" s="92">
        <v>90</v>
      </c>
      <c r="S287" s="92">
        <v>74</v>
      </c>
      <c r="T287" s="92">
        <v>114</v>
      </c>
      <c r="U287" s="92">
        <v>97</v>
      </c>
      <c r="V287" s="92">
        <v>158</v>
      </c>
      <c r="W287" s="92">
        <v>98</v>
      </c>
      <c r="X287" s="92">
        <v>79</v>
      </c>
      <c r="Y287" s="92">
        <v>53</v>
      </c>
      <c r="Z287" s="92">
        <v>111</v>
      </c>
      <c r="AA287" s="92">
        <v>62</v>
      </c>
      <c r="AB287" s="92">
        <v>18</v>
      </c>
      <c r="AC287" s="92">
        <v>26</v>
      </c>
      <c r="AD287" s="92">
        <v>31</v>
      </c>
      <c r="AE287" s="92">
        <v>24</v>
      </c>
      <c r="AF287" s="92">
        <v>24</v>
      </c>
      <c r="AG287" s="92">
        <v>23</v>
      </c>
      <c r="AH287" s="92">
        <v>25</v>
      </c>
      <c r="AI287" s="92">
        <v>21</v>
      </c>
      <c r="AJ287" s="92">
        <v>25</v>
      </c>
      <c r="AK287" s="92">
        <v>27</v>
      </c>
      <c r="AL287" s="92">
        <v>28</v>
      </c>
      <c r="AM287" s="92">
        <v>27</v>
      </c>
      <c r="AN287" s="92">
        <v>18</v>
      </c>
      <c r="AO287" s="92">
        <v>11</v>
      </c>
      <c r="AP287" s="92">
        <v>25</v>
      </c>
      <c r="AQ287" s="92">
        <v>18</v>
      </c>
      <c r="AR287" s="92">
        <v>20</v>
      </c>
      <c r="AS287" s="92">
        <v>21</v>
      </c>
      <c r="AT287" s="92">
        <v>23</v>
      </c>
      <c r="AU287" s="92">
        <v>15</v>
      </c>
      <c r="AV287" s="92">
        <v>14</v>
      </c>
      <c r="AW287" s="92">
        <v>10</v>
      </c>
      <c r="AX287" s="92">
        <v>17</v>
      </c>
      <c r="AY287" s="92">
        <v>25</v>
      </c>
      <c r="AZ287" s="92">
        <v>21</v>
      </c>
      <c r="BA287" s="92">
        <v>18</v>
      </c>
      <c r="BB287" s="92">
        <v>31</v>
      </c>
      <c r="BC287" s="92">
        <v>20</v>
      </c>
      <c r="BD287" s="92">
        <v>16</v>
      </c>
      <c r="BE287" s="92">
        <v>9</v>
      </c>
      <c r="BF287" s="92">
        <v>32</v>
      </c>
      <c r="BG287" s="92">
        <v>17</v>
      </c>
      <c r="BH287" s="92">
        <v>33</v>
      </c>
      <c r="BI287" s="92">
        <v>24</v>
      </c>
      <c r="BJ287" s="92">
        <v>31</v>
      </c>
      <c r="BK287" s="92">
        <v>26</v>
      </c>
      <c r="BL287" s="92">
        <v>29</v>
      </c>
      <c r="BM287" s="92">
        <v>19</v>
      </c>
      <c r="BN287" s="92">
        <v>28</v>
      </c>
      <c r="BO287" s="92">
        <v>21</v>
      </c>
      <c r="BP287" s="92">
        <v>37</v>
      </c>
      <c r="BQ287" s="92">
        <v>31</v>
      </c>
      <c r="BR287" s="92">
        <v>56</v>
      </c>
      <c r="BS287" s="92">
        <v>34</v>
      </c>
      <c r="BT287" s="92">
        <v>20</v>
      </c>
      <c r="BU287" s="92">
        <v>24</v>
      </c>
      <c r="BV287" s="92">
        <v>33</v>
      </c>
      <c r="BW287" s="92">
        <v>20</v>
      </c>
      <c r="BX287" s="92">
        <v>28</v>
      </c>
      <c r="BY287" s="92">
        <v>22</v>
      </c>
      <c r="BZ287" s="92">
        <v>22</v>
      </c>
      <c r="CA287" s="92">
        <v>7</v>
      </c>
      <c r="CB287" s="92">
        <v>12</v>
      </c>
      <c r="CC287" s="92">
        <v>24</v>
      </c>
      <c r="CD287" s="92">
        <v>20</v>
      </c>
      <c r="CE287" s="92">
        <v>7</v>
      </c>
      <c r="CF287" s="92">
        <v>30</v>
      </c>
      <c r="CG287" s="92">
        <v>20</v>
      </c>
      <c r="CH287" s="92">
        <v>43</v>
      </c>
      <c r="CI287" s="92">
        <v>17</v>
      </c>
      <c r="CJ287" s="92">
        <v>25</v>
      </c>
      <c r="CK287" s="92">
        <v>9</v>
      </c>
      <c r="CL287" s="92">
        <v>21</v>
      </c>
      <c r="CM287" s="92">
        <v>26</v>
      </c>
      <c r="CN287" s="92">
        <v>2</v>
      </c>
    </row>
    <row r="288" spans="1:92" x14ac:dyDescent="0.2">
      <c r="A288" s="92" t="s">
        <v>15</v>
      </c>
      <c r="B288" s="92" t="s">
        <v>17</v>
      </c>
      <c r="C288" s="92">
        <v>280</v>
      </c>
      <c r="D288" s="92">
        <v>6.6</v>
      </c>
      <c r="E288" s="92">
        <v>0</v>
      </c>
      <c r="F288" s="92">
        <v>0</v>
      </c>
      <c r="G288" s="92">
        <v>25</v>
      </c>
      <c r="H288" s="92">
        <v>7.2</v>
      </c>
      <c r="I288" s="92">
        <v>6</v>
      </c>
      <c r="J288" s="92">
        <v>1467</v>
      </c>
      <c r="K288" s="92">
        <v>61.68</v>
      </c>
      <c r="L288" s="92">
        <v>99</v>
      </c>
      <c r="M288" s="92">
        <v>93</v>
      </c>
      <c r="N288" s="92">
        <v>107</v>
      </c>
      <c r="O288" s="92">
        <v>72</v>
      </c>
      <c r="P288" s="92">
        <v>79</v>
      </c>
      <c r="Q288" s="92">
        <v>66</v>
      </c>
      <c r="R288" s="92">
        <v>90</v>
      </c>
      <c r="S288" s="92">
        <v>74</v>
      </c>
      <c r="T288" s="92">
        <v>114</v>
      </c>
      <c r="U288" s="92">
        <v>97</v>
      </c>
      <c r="V288" s="92">
        <v>158</v>
      </c>
      <c r="W288" s="92">
        <v>98</v>
      </c>
      <c r="X288" s="92">
        <v>79</v>
      </c>
      <c r="Y288" s="92">
        <v>53</v>
      </c>
      <c r="Z288" s="92">
        <v>111</v>
      </c>
      <c r="AA288" s="92">
        <v>62</v>
      </c>
      <c r="AB288" s="92">
        <v>18</v>
      </c>
      <c r="AC288" s="92">
        <v>26</v>
      </c>
      <c r="AD288" s="92">
        <v>31</v>
      </c>
      <c r="AE288" s="92">
        <v>24</v>
      </c>
      <c r="AF288" s="92">
        <v>24</v>
      </c>
      <c r="AG288" s="92">
        <v>23</v>
      </c>
      <c r="AH288" s="92">
        <v>25</v>
      </c>
      <c r="AI288" s="92">
        <v>21</v>
      </c>
      <c r="AJ288" s="92">
        <v>25</v>
      </c>
      <c r="AK288" s="92">
        <v>27</v>
      </c>
      <c r="AL288" s="92">
        <v>28</v>
      </c>
      <c r="AM288" s="92">
        <v>27</v>
      </c>
      <c r="AN288" s="92">
        <v>18</v>
      </c>
      <c r="AO288" s="92">
        <v>11</v>
      </c>
      <c r="AP288" s="92">
        <v>25</v>
      </c>
      <c r="AQ288" s="92">
        <v>18</v>
      </c>
      <c r="AR288" s="92">
        <v>20</v>
      </c>
      <c r="AS288" s="92">
        <v>21</v>
      </c>
      <c r="AT288" s="92">
        <v>23</v>
      </c>
      <c r="AU288" s="92">
        <v>15</v>
      </c>
      <c r="AV288" s="92">
        <v>14</v>
      </c>
      <c r="AW288" s="92">
        <v>10</v>
      </c>
      <c r="AX288" s="92">
        <v>17</v>
      </c>
      <c r="AY288" s="92">
        <v>25</v>
      </c>
      <c r="AZ288" s="92">
        <v>21</v>
      </c>
      <c r="BA288" s="92">
        <v>18</v>
      </c>
      <c r="BB288" s="92">
        <v>31</v>
      </c>
      <c r="BC288" s="92">
        <v>20</v>
      </c>
      <c r="BD288" s="92">
        <v>16</v>
      </c>
      <c r="BE288" s="92">
        <v>9</v>
      </c>
      <c r="BF288" s="92">
        <v>32</v>
      </c>
      <c r="BG288" s="92">
        <v>17</v>
      </c>
      <c r="BH288" s="92">
        <v>33</v>
      </c>
      <c r="BI288" s="92">
        <v>24</v>
      </c>
      <c r="BJ288" s="92">
        <v>31</v>
      </c>
      <c r="BK288" s="92">
        <v>26</v>
      </c>
      <c r="BL288" s="92">
        <v>29</v>
      </c>
      <c r="BM288" s="92">
        <v>19</v>
      </c>
      <c r="BN288" s="92">
        <v>28</v>
      </c>
      <c r="BO288" s="92">
        <v>21</v>
      </c>
      <c r="BP288" s="92">
        <v>37</v>
      </c>
      <c r="BQ288" s="92">
        <v>31</v>
      </c>
      <c r="BR288" s="92">
        <v>56</v>
      </c>
      <c r="BS288" s="92">
        <v>34</v>
      </c>
      <c r="BT288" s="92">
        <v>20</v>
      </c>
      <c r="BU288" s="92">
        <v>24</v>
      </c>
      <c r="BV288" s="92">
        <v>33</v>
      </c>
      <c r="BW288" s="92">
        <v>20</v>
      </c>
      <c r="BX288" s="92">
        <v>28</v>
      </c>
      <c r="BY288" s="92">
        <v>22</v>
      </c>
      <c r="BZ288" s="92">
        <v>22</v>
      </c>
      <c r="CA288" s="92">
        <v>7</v>
      </c>
      <c r="CB288" s="92">
        <v>12</v>
      </c>
      <c r="CC288" s="92">
        <v>24</v>
      </c>
      <c r="CD288" s="92">
        <v>20</v>
      </c>
      <c r="CE288" s="92">
        <v>7</v>
      </c>
      <c r="CF288" s="92">
        <v>30</v>
      </c>
      <c r="CG288" s="92">
        <v>20</v>
      </c>
      <c r="CH288" s="92">
        <v>43</v>
      </c>
      <c r="CI288" s="92">
        <v>17</v>
      </c>
      <c r="CJ288" s="92">
        <v>25</v>
      </c>
      <c r="CK288" s="92">
        <v>9</v>
      </c>
      <c r="CL288" s="92">
        <v>21</v>
      </c>
      <c r="CM288" s="92">
        <v>26</v>
      </c>
      <c r="CN288" s="92">
        <v>3</v>
      </c>
    </row>
    <row r="289" spans="1:92" x14ac:dyDescent="0.2">
      <c r="A289" s="92" t="s">
        <v>15</v>
      </c>
      <c r="B289" s="92" t="s">
        <v>17</v>
      </c>
      <c r="C289" s="92">
        <v>280</v>
      </c>
      <c r="D289" s="92">
        <v>8.8000000000000007</v>
      </c>
      <c r="E289" s="92">
        <v>0</v>
      </c>
      <c r="F289" s="92">
        <v>0</v>
      </c>
      <c r="G289" s="92">
        <v>25</v>
      </c>
      <c r="H289" s="92">
        <v>7.2</v>
      </c>
      <c r="I289" s="92">
        <v>6</v>
      </c>
      <c r="J289" s="92">
        <v>1467</v>
      </c>
      <c r="K289" s="92">
        <v>61.68</v>
      </c>
      <c r="L289" s="92">
        <v>99</v>
      </c>
      <c r="M289" s="92">
        <v>93</v>
      </c>
      <c r="N289" s="92">
        <v>107</v>
      </c>
      <c r="O289" s="92">
        <v>72</v>
      </c>
      <c r="P289" s="92">
        <v>79</v>
      </c>
      <c r="Q289" s="92">
        <v>66</v>
      </c>
      <c r="R289" s="92">
        <v>90</v>
      </c>
      <c r="S289" s="92">
        <v>74</v>
      </c>
      <c r="T289" s="92">
        <v>114</v>
      </c>
      <c r="U289" s="92">
        <v>97</v>
      </c>
      <c r="V289" s="92">
        <v>158</v>
      </c>
      <c r="W289" s="92">
        <v>98</v>
      </c>
      <c r="X289" s="92">
        <v>79</v>
      </c>
      <c r="Y289" s="92">
        <v>53</v>
      </c>
      <c r="Z289" s="92">
        <v>111</v>
      </c>
      <c r="AA289" s="92">
        <v>62</v>
      </c>
      <c r="AB289" s="92">
        <v>18</v>
      </c>
      <c r="AC289" s="92">
        <v>26</v>
      </c>
      <c r="AD289" s="92">
        <v>31</v>
      </c>
      <c r="AE289" s="92">
        <v>24</v>
      </c>
      <c r="AF289" s="92">
        <v>24</v>
      </c>
      <c r="AG289" s="92">
        <v>23</v>
      </c>
      <c r="AH289" s="92">
        <v>25</v>
      </c>
      <c r="AI289" s="92">
        <v>21</v>
      </c>
      <c r="AJ289" s="92">
        <v>25</v>
      </c>
      <c r="AK289" s="92">
        <v>27</v>
      </c>
      <c r="AL289" s="92">
        <v>28</v>
      </c>
      <c r="AM289" s="92">
        <v>27</v>
      </c>
      <c r="AN289" s="92">
        <v>18</v>
      </c>
      <c r="AO289" s="92">
        <v>11</v>
      </c>
      <c r="AP289" s="92">
        <v>25</v>
      </c>
      <c r="AQ289" s="92">
        <v>18</v>
      </c>
      <c r="AR289" s="92">
        <v>20</v>
      </c>
      <c r="AS289" s="92">
        <v>21</v>
      </c>
      <c r="AT289" s="92">
        <v>23</v>
      </c>
      <c r="AU289" s="92">
        <v>15</v>
      </c>
      <c r="AV289" s="92">
        <v>14</v>
      </c>
      <c r="AW289" s="92">
        <v>10</v>
      </c>
      <c r="AX289" s="92">
        <v>17</v>
      </c>
      <c r="AY289" s="92">
        <v>25</v>
      </c>
      <c r="AZ289" s="92">
        <v>21</v>
      </c>
      <c r="BA289" s="92">
        <v>18</v>
      </c>
      <c r="BB289" s="92">
        <v>31</v>
      </c>
      <c r="BC289" s="92">
        <v>20</v>
      </c>
      <c r="BD289" s="92">
        <v>16</v>
      </c>
      <c r="BE289" s="92">
        <v>9</v>
      </c>
      <c r="BF289" s="92">
        <v>32</v>
      </c>
      <c r="BG289" s="92">
        <v>17</v>
      </c>
      <c r="BH289" s="92">
        <v>33</v>
      </c>
      <c r="BI289" s="92">
        <v>24</v>
      </c>
      <c r="BJ289" s="92">
        <v>31</v>
      </c>
      <c r="BK289" s="92">
        <v>26</v>
      </c>
      <c r="BL289" s="92">
        <v>29</v>
      </c>
      <c r="BM289" s="92">
        <v>19</v>
      </c>
      <c r="BN289" s="92">
        <v>28</v>
      </c>
      <c r="BO289" s="92">
        <v>21</v>
      </c>
      <c r="BP289" s="92">
        <v>37</v>
      </c>
      <c r="BQ289" s="92">
        <v>31</v>
      </c>
      <c r="BR289" s="92">
        <v>56</v>
      </c>
      <c r="BS289" s="92">
        <v>34</v>
      </c>
      <c r="BT289" s="92">
        <v>20</v>
      </c>
      <c r="BU289" s="92">
        <v>24</v>
      </c>
      <c r="BV289" s="92">
        <v>33</v>
      </c>
      <c r="BW289" s="92">
        <v>20</v>
      </c>
      <c r="BX289" s="92">
        <v>28</v>
      </c>
      <c r="BY289" s="92">
        <v>22</v>
      </c>
      <c r="BZ289" s="92">
        <v>22</v>
      </c>
      <c r="CA289" s="92">
        <v>7</v>
      </c>
      <c r="CB289" s="92">
        <v>12</v>
      </c>
      <c r="CC289" s="92">
        <v>24</v>
      </c>
      <c r="CD289" s="92">
        <v>20</v>
      </c>
      <c r="CE289" s="92">
        <v>7</v>
      </c>
      <c r="CF289" s="92">
        <v>30</v>
      </c>
      <c r="CG289" s="92">
        <v>20</v>
      </c>
      <c r="CH289" s="92">
        <v>43</v>
      </c>
      <c r="CI289" s="92">
        <v>17</v>
      </c>
      <c r="CJ289" s="92">
        <v>25</v>
      </c>
      <c r="CK289" s="92">
        <v>9</v>
      </c>
      <c r="CL289" s="92">
        <v>21</v>
      </c>
      <c r="CM289" s="92">
        <v>26</v>
      </c>
      <c r="CN289" s="92">
        <v>4</v>
      </c>
    </row>
    <row r="290" spans="1:92" x14ac:dyDescent="0.2">
      <c r="A290" s="92" t="s">
        <v>15</v>
      </c>
      <c r="B290" s="92" t="s">
        <v>17</v>
      </c>
      <c r="C290" s="92">
        <v>300</v>
      </c>
      <c r="D290" s="92">
        <v>24.2</v>
      </c>
      <c r="E290" s="92">
        <v>0</v>
      </c>
      <c r="F290" s="92">
        <v>0</v>
      </c>
      <c r="G290" s="92">
        <v>25</v>
      </c>
      <c r="H290" s="92">
        <v>7.2</v>
      </c>
      <c r="I290" s="92">
        <v>6</v>
      </c>
      <c r="J290" s="92">
        <v>1467</v>
      </c>
      <c r="K290" s="92">
        <v>61.68</v>
      </c>
      <c r="L290" s="92">
        <v>99</v>
      </c>
      <c r="M290" s="92">
        <v>93</v>
      </c>
      <c r="N290" s="92">
        <v>107</v>
      </c>
      <c r="O290" s="92">
        <v>72</v>
      </c>
      <c r="P290" s="92">
        <v>79</v>
      </c>
      <c r="Q290" s="92">
        <v>66</v>
      </c>
      <c r="R290" s="92">
        <v>90</v>
      </c>
      <c r="S290" s="92">
        <v>74</v>
      </c>
      <c r="T290" s="92">
        <v>114</v>
      </c>
      <c r="U290" s="92">
        <v>97</v>
      </c>
      <c r="V290" s="92">
        <v>158</v>
      </c>
      <c r="W290" s="92">
        <v>98</v>
      </c>
      <c r="X290" s="92">
        <v>79</v>
      </c>
      <c r="Y290" s="92">
        <v>53</v>
      </c>
      <c r="Z290" s="92">
        <v>111</v>
      </c>
      <c r="AA290" s="92">
        <v>62</v>
      </c>
      <c r="AB290" s="92">
        <v>18</v>
      </c>
      <c r="AC290" s="92">
        <v>26</v>
      </c>
      <c r="AD290" s="92">
        <v>31</v>
      </c>
      <c r="AE290" s="92">
        <v>24</v>
      </c>
      <c r="AF290" s="92">
        <v>24</v>
      </c>
      <c r="AG290" s="92">
        <v>23</v>
      </c>
      <c r="AH290" s="92">
        <v>25</v>
      </c>
      <c r="AI290" s="92">
        <v>21</v>
      </c>
      <c r="AJ290" s="92">
        <v>25</v>
      </c>
      <c r="AK290" s="92">
        <v>27</v>
      </c>
      <c r="AL290" s="92">
        <v>28</v>
      </c>
      <c r="AM290" s="92">
        <v>27</v>
      </c>
      <c r="AN290" s="92">
        <v>18</v>
      </c>
      <c r="AO290" s="92">
        <v>11</v>
      </c>
      <c r="AP290" s="92">
        <v>25</v>
      </c>
      <c r="AQ290" s="92">
        <v>18</v>
      </c>
      <c r="AR290" s="92">
        <v>20</v>
      </c>
      <c r="AS290" s="92">
        <v>21</v>
      </c>
      <c r="AT290" s="92">
        <v>23</v>
      </c>
      <c r="AU290" s="92">
        <v>15</v>
      </c>
      <c r="AV290" s="92">
        <v>14</v>
      </c>
      <c r="AW290" s="92">
        <v>10</v>
      </c>
      <c r="AX290" s="92">
        <v>17</v>
      </c>
      <c r="AY290" s="92">
        <v>25</v>
      </c>
      <c r="AZ290" s="92">
        <v>21</v>
      </c>
      <c r="BA290" s="92">
        <v>18</v>
      </c>
      <c r="BB290" s="92">
        <v>31</v>
      </c>
      <c r="BC290" s="92">
        <v>20</v>
      </c>
      <c r="BD290" s="92">
        <v>16</v>
      </c>
      <c r="BE290" s="92">
        <v>9</v>
      </c>
      <c r="BF290" s="92">
        <v>32</v>
      </c>
      <c r="BG290" s="92">
        <v>17</v>
      </c>
      <c r="BH290" s="92">
        <v>33</v>
      </c>
      <c r="BI290" s="92">
        <v>24</v>
      </c>
      <c r="BJ290" s="92">
        <v>31</v>
      </c>
      <c r="BK290" s="92">
        <v>26</v>
      </c>
      <c r="BL290" s="92">
        <v>29</v>
      </c>
      <c r="BM290" s="92">
        <v>19</v>
      </c>
      <c r="BN290" s="92">
        <v>28</v>
      </c>
      <c r="BO290" s="92">
        <v>21</v>
      </c>
      <c r="BP290" s="92">
        <v>37</v>
      </c>
      <c r="BQ290" s="92">
        <v>31</v>
      </c>
      <c r="BR290" s="92">
        <v>56</v>
      </c>
      <c r="BS290" s="92">
        <v>34</v>
      </c>
      <c r="BT290" s="92">
        <v>20</v>
      </c>
      <c r="BU290" s="92">
        <v>24</v>
      </c>
      <c r="BV290" s="92">
        <v>33</v>
      </c>
      <c r="BW290" s="92">
        <v>20</v>
      </c>
      <c r="BX290" s="92">
        <v>28</v>
      </c>
      <c r="BY290" s="92">
        <v>22</v>
      </c>
      <c r="BZ290" s="92">
        <v>22</v>
      </c>
      <c r="CA290" s="92">
        <v>7</v>
      </c>
      <c r="CB290" s="92">
        <v>12</v>
      </c>
      <c r="CC290" s="92">
        <v>24</v>
      </c>
      <c r="CD290" s="92">
        <v>20</v>
      </c>
      <c r="CE290" s="92">
        <v>7</v>
      </c>
      <c r="CF290" s="92">
        <v>30</v>
      </c>
      <c r="CG290" s="92">
        <v>20</v>
      </c>
      <c r="CH290" s="92">
        <v>43</v>
      </c>
      <c r="CI290" s="92">
        <v>17</v>
      </c>
      <c r="CJ290" s="92">
        <v>25</v>
      </c>
      <c r="CK290" s="92">
        <v>9</v>
      </c>
      <c r="CL290" s="92">
        <v>21</v>
      </c>
      <c r="CM290" s="92">
        <v>26</v>
      </c>
      <c r="CN290" s="92">
        <v>1</v>
      </c>
    </row>
    <row r="291" spans="1:92" x14ac:dyDescent="0.2">
      <c r="A291" s="92" t="s">
        <v>15</v>
      </c>
      <c r="B291" s="92" t="s">
        <v>17</v>
      </c>
      <c r="C291" s="92">
        <v>300</v>
      </c>
      <c r="D291" s="92">
        <v>43.9</v>
      </c>
      <c r="E291" s="92">
        <v>0</v>
      </c>
      <c r="F291" s="92">
        <v>0</v>
      </c>
      <c r="G291" s="92">
        <v>25</v>
      </c>
      <c r="H291" s="92">
        <v>7.2</v>
      </c>
      <c r="I291" s="92">
        <v>6</v>
      </c>
      <c r="J291" s="92">
        <v>1467</v>
      </c>
      <c r="K291" s="92">
        <v>61.68</v>
      </c>
      <c r="L291" s="92">
        <v>99</v>
      </c>
      <c r="M291" s="92">
        <v>93</v>
      </c>
      <c r="N291" s="92">
        <v>107</v>
      </c>
      <c r="O291" s="92">
        <v>72</v>
      </c>
      <c r="P291" s="92">
        <v>79</v>
      </c>
      <c r="Q291" s="92">
        <v>66</v>
      </c>
      <c r="R291" s="92">
        <v>90</v>
      </c>
      <c r="S291" s="92">
        <v>74</v>
      </c>
      <c r="T291" s="92">
        <v>114</v>
      </c>
      <c r="U291" s="92">
        <v>97</v>
      </c>
      <c r="V291" s="92">
        <v>158</v>
      </c>
      <c r="W291" s="92">
        <v>98</v>
      </c>
      <c r="X291" s="92">
        <v>79</v>
      </c>
      <c r="Y291" s="92">
        <v>53</v>
      </c>
      <c r="Z291" s="92">
        <v>111</v>
      </c>
      <c r="AA291" s="92">
        <v>62</v>
      </c>
      <c r="AB291" s="92">
        <v>18</v>
      </c>
      <c r="AC291" s="92">
        <v>26</v>
      </c>
      <c r="AD291" s="92">
        <v>31</v>
      </c>
      <c r="AE291" s="92">
        <v>24</v>
      </c>
      <c r="AF291" s="92">
        <v>24</v>
      </c>
      <c r="AG291" s="92">
        <v>23</v>
      </c>
      <c r="AH291" s="92">
        <v>25</v>
      </c>
      <c r="AI291" s="92">
        <v>21</v>
      </c>
      <c r="AJ291" s="92">
        <v>25</v>
      </c>
      <c r="AK291" s="92">
        <v>27</v>
      </c>
      <c r="AL291" s="92">
        <v>28</v>
      </c>
      <c r="AM291" s="92">
        <v>27</v>
      </c>
      <c r="AN291" s="92">
        <v>18</v>
      </c>
      <c r="AO291" s="92">
        <v>11</v>
      </c>
      <c r="AP291" s="92">
        <v>25</v>
      </c>
      <c r="AQ291" s="92">
        <v>18</v>
      </c>
      <c r="AR291" s="92">
        <v>20</v>
      </c>
      <c r="AS291" s="92">
        <v>21</v>
      </c>
      <c r="AT291" s="92">
        <v>23</v>
      </c>
      <c r="AU291" s="92">
        <v>15</v>
      </c>
      <c r="AV291" s="92">
        <v>14</v>
      </c>
      <c r="AW291" s="92">
        <v>10</v>
      </c>
      <c r="AX291" s="92">
        <v>17</v>
      </c>
      <c r="AY291" s="92">
        <v>25</v>
      </c>
      <c r="AZ291" s="92">
        <v>21</v>
      </c>
      <c r="BA291" s="92">
        <v>18</v>
      </c>
      <c r="BB291" s="92">
        <v>31</v>
      </c>
      <c r="BC291" s="92">
        <v>20</v>
      </c>
      <c r="BD291" s="92">
        <v>16</v>
      </c>
      <c r="BE291" s="92">
        <v>9</v>
      </c>
      <c r="BF291" s="92">
        <v>32</v>
      </c>
      <c r="BG291" s="92">
        <v>17</v>
      </c>
      <c r="BH291" s="92">
        <v>33</v>
      </c>
      <c r="BI291" s="92">
        <v>24</v>
      </c>
      <c r="BJ291" s="92">
        <v>31</v>
      </c>
      <c r="BK291" s="92">
        <v>26</v>
      </c>
      <c r="BL291" s="92">
        <v>29</v>
      </c>
      <c r="BM291" s="92">
        <v>19</v>
      </c>
      <c r="BN291" s="92">
        <v>28</v>
      </c>
      <c r="BO291" s="92">
        <v>21</v>
      </c>
      <c r="BP291" s="92">
        <v>37</v>
      </c>
      <c r="BQ291" s="92">
        <v>31</v>
      </c>
      <c r="BR291" s="92">
        <v>56</v>
      </c>
      <c r="BS291" s="92">
        <v>34</v>
      </c>
      <c r="BT291" s="92">
        <v>20</v>
      </c>
      <c r="BU291" s="92">
        <v>24</v>
      </c>
      <c r="BV291" s="92">
        <v>33</v>
      </c>
      <c r="BW291" s="92">
        <v>20</v>
      </c>
      <c r="BX291" s="92">
        <v>28</v>
      </c>
      <c r="BY291" s="92">
        <v>22</v>
      </c>
      <c r="BZ291" s="92">
        <v>22</v>
      </c>
      <c r="CA291" s="92">
        <v>7</v>
      </c>
      <c r="CB291" s="92">
        <v>12</v>
      </c>
      <c r="CC291" s="92">
        <v>24</v>
      </c>
      <c r="CD291" s="92">
        <v>20</v>
      </c>
      <c r="CE291" s="92">
        <v>7</v>
      </c>
      <c r="CF291" s="92">
        <v>30</v>
      </c>
      <c r="CG291" s="92">
        <v>20</v>
      </c>
      <c r="CH291" s="92">
        <v>43</v>
      </c>
      <c r="CI291" s="92">
        <v>17</v>
      </c>
      <c r="CJ291" s="92">
        <v>25</v>
      </c>
      <c r="CK291" s="92">
        <v>9</v>
      </c>
      <c r="CL291" s="92">
        <v>21</v>
      </c>
      <c r="CM291" s="92">
        <v>26</v>
      </c>
      <c r="CN291" s="92">
        <v>2</v>
      </c>
    </row>
    <row r="292" spans="1:92" x14ac:dyDescent="0.2">
      <c r="A292" s="92" t="s">
        <v>15</v>
      </c>
      <c r="B292" s="92" t="s">
        <v>17</v>
      </c>
      <c r="C292" s="92">
        <v>300</v>
      </c>
      <c r="D292" s="92">
        <v>63.5</v>
      </c>
      <c r="E292" s="92">
        <v>0</v>
      </c>
      <c r="F292" s="92">
        <v>0</v>
      </c>
      <c r="G292" s="92">
        <v>25</v>
      </c>
      <c r="H292" s="92">
        <v>7.2</v>
      </c>
      <c r="I292" s="92">
        <v>6</v>
      </c>
      <c r="J292" s="92">
        <v>1467</v>
      </c>
      <c r="K292" s="92">
        <v>61.68</v>
      </c>
      <c r="L292" s="92">
        <v>99</v>
      </c>
      <c r="M292" s="92">
        <v>93</v>
      </c>
      <c r="N292" s="92">
        <v>107</v>
      </c>
      <c r="O292" s="92">
        <v>72</v>
      </c>
      <c r="P292" s="92">
        <v>79</v>
      </c>
      <c r="Q292" s="92">
        <v>66</v>
      </c>
      <c r="R292" s="92">
        <v>90</v>
      </c>
      <c r="S292" s="92">
        <v>74</v>
      </c>
      <c r="T292" s="92">
        <v>114</v>
      </c>
      <c r="U292" s="92">
        <v>97</v>
      </c>
      <c r="V292" s="92">
        <v>158</v>
      </c>
      <c r="W292" s="92">
        <v>98</v>
      </c>
      <c r="X292" s="92">
        <v>79</v>
      </c>
      <c r="Y292" s="92">
        <v>53</v>
      </c>
      <c r="Z292" s="92">
        <v>111</v>
      </c>
      <c r="AA292" s="92">
        <v>62</v>
      </c>
      <c r="AB292" s="92">
        <v>18</v>
      </c>
      <c r="AC292" s="92">
        <v>26</v>
      </c>
      <c r="AD292" s="92">
        <v>31</v>
      </c>
      <c r="AE292" s="92">
        <v>24</v>
      </c>
      <c r="AF292" s="92">
        <v>24</v>
      </c>
      <c r="AG292" s="92">
        <v>23</v>
      </c>
      <c r="AH292" s="92">
        <v>25</v>
      </c>
      <c r="AI292" s="92">
        <v>21</v>
      </c>
      <c r="AJ292" s="92">
        <v>25</v>
      </c>
      <c r="AK292" s="92">
        <v>27</v>
      </c>
      <c r="AL292" s="92">
        <v>28</v>
      </c>
      <c r="AM292" s="92">
        <v>27</v>
      </c>
      <c r="AN292" s="92">
        <v>18</v>
      </c>
      <c r="AO292" s="92">
        <v>11</v>
      </c>
      <c r="AP292" s="92">
        <v>25</v>
      </c>
      <c r="AQ292" s="92">
        <v>18</v>
      </c>
      <c r="AR292" s="92">
        <v>20</v>
      </c>
      <c r="AS292" s="92">
        <v>21</v>
      </c>
      <c r="AT292" s="92">
        <v>23</v>
      </c>
      <c r="AU292" s="92">
        <v>15</v>
      </c>
      <c r="AV292" s="92">
        <v>14</v>
      </c>
      <c r="AW292" s="92">
        <v>10</v>
      </c>
      <c r="AX292" s="92">
        <v>17</v>
      </c>
      <c r="AY292" s="92">
        <v>25</v>
      </c>
      <c r="AZ292" s="92">
        <v>21</v>
      </c>
      <c r="BA292" s="92">
        <v>18</v>
      </c>
      <c r="BB292" s="92">
        <v>31</v>
      </c>
      <c r="BC292" s="92">
        <v>20</v>
      </c>
      <c r="BD292" s="92">
        <v>16</v>
      </c>
      <c r="BE292" s="92">
        <v>9</v>
      </c>
      <c r="BF292" s="92">
        <v>32</v>
      </c>
      <c r="BG292" s="92">
        <v>17</v>
      </c>
      <c r="BH292" s="92">
        <v>33</v>
      </c>
      <c r="BI292" s="92">
        <v>24</v>
      </c>
      <c r="BJ292" s="92">
        <v>31</v>
      </c>
      <c r="BK292" s="92">
        <v>26</v>
      </c>
      <c r="BL292" s="92">
        <v>29</v>
      </c>
      <c r="BM292" s="92">
        <v>19</v>
      </c>
      <c r="BN292" s="92">
        <v>28</v>
      </c>
      <c r="BO292" s="92">
        <v>21</v>
      </c>
      <c r="BP292" s="92">
        <v>37</v>
      </c>
      <c r="BQ292" s="92">
        <v>31</v>
      </c>
      <c r="BR292" s="92">
        <v>56</v>
      </c>
      <c r="BS292" s="92">
        <v>34</v>
      </c>
      <c r="BT292" s="92">
        <v>20</v>
      </c>
      <c r="BU292" s="92">
        <v>24</v>
      </c>
      <c r="BV292" s="92">
        <v>33</v>
      </c>
      <c r="BW292" s="92">
        <v>20</v>
      </c>
      <c r="BX292" s="92">
        <v>28</v>
      </c>
      <c r="BY292" s="92">
        <v>22</v>
      </c>
      <c r="BZ292" s="92">
        <v>22</v>
      </c>
      <c r="CA292" s="92">
        <v>7</v>
      </c>
      <c r="CB292" s="92">
        <v>12</v>
      </c>
      <c r="CC292" s="92">
        <v>24</v>
      </c>
      <c r="CD292" s="92">
        <v>20</v>
      </c>
      <c r="CE292" s="92">
        <v>7</v>
      </c>
      <c r="CF292" s="92">
        <v>30</v>
      </c>
      <c r="CG292" s="92">
        <v>20</v>
      </c>
      <c r="CH292" s="92">
        <v>43</v>
      </c>
      <c r="CI292" s="92">
        <v>17</v>
      </c>
      <c r="CJ292" s="92">
        <v>25</v>
      </c>
      <c r="CK292" s="92">
        <v>9</v>
      </c>
      <c r="CL292" s="92">
        <v>21</v>
      </c>
      <c r="CM292" s="92">
        <v>26</v>
      </c>
      <c r="CN292" s="92">
        <v>3</v>
      </c>
    </row>
    <row r="293" spans="1:92" x14ac:dyDescent="0.2">
      <c r="A293" s="92" t="s">
        <v>15</v>
      </c>
      <c r="B293" s="92" t="s">
        <v>17</v>
      </c>
      <c r="C293" s="92">
        <v>300</v>
      </c>
      <c r="D293" s="92">
        <v>83.2</v>
      </c>
      <c r="E293" s="92">
        <v>0</v>
      </c>
      <c r="F293" s="92">
        <v>0</v>
      </c>
      <c r="G293" s="92">
        <v>25</v>
      </c>
      <c r="H293" s="92">
        <v>7.2</v>
      </c>
      <c r="I293" s="92">
        <v>6</v>
      </c>
      <c r="J293" s="92">
        <v>1467</v>
      </c>
      <c r="K293" s="92">
        <v>61.68</v>
      </c>
      <c r="L293" s="92">
        <v>99</v>
      </c>
      <c r="M293" s="92">
        <v>93</v>
      </c>
      <c r="N293" s="92">
        <v>107</v>
      </c>
      <c r="O293" s="92">
        <v>72</v>
      </c>
      <c r="P293" s="92">
        <v>79</v>
      </c>
      <c r="Q293" s="92">
        <v>66</v>
      </c>
      <c r="R293" s="92">
        <v>90</v>
      </c>
      <c r="S293" s="92">
        <v>74</v>
      </c>
      <c r="T293" s="92">
        <v>114</v>
      </c>
      <c r="U293" s="92">
        <v>97</v>
      </c>
      <c r="V293" s="92">
        <v>158</v>
      </c>
      <c r="W293" s="92">
        <v>98</v>
      </c>
      <c r="X293" s="92">
        <v>79</v>
      </c>
      <c r="Y293" s="92">
        <v>53</v>
      </c>
      <c r="Z293" s="92">
        <v>111</v>
      </c>
      <c r="AA293" s="92">
        <v>62</v>
      </c>
      <c r="AB293" s="92">
        <v>18</v>
      </c>
      <c r="AC293" s="92">
        <v>26</v>
      </c>
      <c r="AD293" s="92">
        <v>31</v>
      </c>
      <c r="AE293" s="92">
        <v>24</v>
      </c>
      <c r="AF293" s="92">
        <v>24</v>
      </c>
      <c r="AG293" s="92">
        <v>23</v>
      </c>
      <c r="AH293" s="92">
        <v>25</v>
      </c>
      <c r="AI293" s="92">
        <v>21</v>
      </c>
      <c r="AJ293" s="92">
        <v>25</v>
      </c>
      <c r="AK293" s="92">
        <v>27</v>
      </c>
      <c r="AL293" s="92">
        <v>28</v>
      </c>
      <c r="AM293" s="92">
        <v>27</v>
      </c>
      <c r="AN293" s="92">
        <v>18</v>
      </c>
      <c r="AO293" s="92">
        <v>11</v>
      </c>
      <c r="AP293" s="92">
        <v>25</v>
      </c>
      <c r="AQ293" s="92">
        <v>18</v>
      </c>
      <c r="AR293" s="92">
        <v>20</v>
      </c>
      <c r="AS293" s="92">
        <v>21</v>
      </c>
      <c r="AT293" s="92">
        <v>23</v>
      </c>
      <c r="AU293" s="92">
        <v>15</v>
      </c>
      <c r="AV293" s="92">
        <v>14</v>
      </c>
      <c r="AW293" s="92">
        <v>10</v>
      </c>
      <c r="AX293" s="92">
        <v>17</v>
      </c>
      <c r="AY293" s="92">
        <v>25</v>
      </c>
      <c r="AZ293" s="92">
        <v>21</v>
      </c>
      <c r="BA293" s="92">
        <v>18</v>
      </c>
      <c r="BB293" s="92">
        <v>31</v>
      </c>
      <c r="BC293" s="92">
        <v>20</v>
      </c>
      <c r="BD293" s="92">
        <v>16</v>
      </c>
      <c r="BE293" s="92">
        <v>9</v>
      </c>
      <c r="BF293" s="92">
        <v>32</v>
      </c>
      <c r="BG293" s="92">
        <v>17</v>
      </c>
      <c r="BH293" s="92">
        <v>33</v>
      </c>
      <c r="BI293" s="92">
        <v>24</v>
      </c>
      <c r="BJ293" s="92">
        <v>31</v>
      </c>
      <c r="BK293" s="92">
        <v>26</v>
      </c>
      <c r="BL293" s="92">
        <v>29</v>
      </c>
      <c r="BM293" s="92">
        <v>19</v>
      </c>
      <c r="BN293" s="92">
        <v>28</v>
      </c>
      <c r="BO293" s="92">
        <v>21</v>
      </c>
      <c r="BP293" s="92">
        <v>37</v>
      </c>
      <c r="BQ293" s="92">
        <v>31</v>
      </c>
      <c r="BR293" s="92">
        <v>56</v>
      </c>
      <c r="BS293" s="92">
        <v>34</v>
      </c>
      <c r="BT293" s="92">
        <v>20</v>
      </c>
      <c r="BU293" s="92">
        <v>24</v>
      </c>
      <c r="BV293" s="92">
        <v>33</v>
      </c>
      <c r="BW293" s="92">
        <v>20</v>
      </c>
      <c r="BX293" s="92">
        <v>28</v>
      </c>
      <c r="BY293" s="92">
        <v>22</v>
      </c>
      <c r="BZ293" s="92">
        <v>22</v>
      </c>
      <c r="CA293" s="92">
        <v>7</v>
      </c>
      <c r="CB293" s="92">
        <v>12</v>
      </c>
      <c r="CC293" s="92">
        <v>24</v>
      </c>
      <c r="CD293" s="92">
        <v>20</v>
      </c>
      <c r="CE293" s="92">
        <v>7</v>
      </c>
      <c r="CF293" s="92">
        <v>30</v>
      </c>
      <c r="CG293" s="92">
        <v>20</v>
      </c>
      <c r="CH293" s="92">
        <v>43</v>
      </c>
      <c r="CI293" s="92">
        <v>17</v>
      </c>
      <c r="CJ293" s="92">
        <v>25</v>
      </c>
      <c r="CK293" s="92">
        <v>9</v>
      </c>
      <c r="CL293" s="92">
        <v>21</v>
      </c>
      <c r="CM293" s="92">
        <v>26</v>
      </c>
      <c r="CN293" s="92">
        <v>4</v>
      </c>
    </row>
    <row r="294" spans="1:92" x14ac:dyDescent="0.2">
      <c r="A294" s="92" t="s">
        <v>18</v>
      </c>
      <c r="B294" s="92" t="s">
        <v>20</v>
      </c>
      <c r="C294" s="92">
        <v>265</v>
      </c>
      <c r="D294" s="92">
        <v>2.5</v>
      </c>
      <c r="E294" s="92">
        <v>0</v>
      </c>
      <c r="F294" s="92">
        <v>0</v>
      </c>
      <c r="G294" s="92">
        <v>25</v>
      </c>
      <c r="H294" s="92">
        <v>7.2</v>
      </c>
      <c r="I294" s="92">
        <v>6</v>
      </c>
      <c r="J294" s="92">
        <v>1417</v>
      </c>
      <c r="K294" s="92">
        <v>33.480000000000004</v>
      </c>
      <c r="L294" s="92">
        <v>102</v>
      </c>
      <c r="M294" s="92">
        <v>87</v>
      </c>
      <c r="N294" s="92">
        <v>107</v>
      </c>
      <c r="O294" s="92">
        <v>63</v>
      </c>
      <c r="P294" s="92">
        <v>77</v>
      </c>
      <c r="Q294" s="92">
        <v>76</v>
      </c>
      <c r="R294" s="92">
        <v>93</v>
      </c>
      <c r="S294" s="92">
        <v>75</v>
      </c>
      <c r="T294" s="92">
        <v>109</v>
      </c>
      <c r="U294" s="92">
        <v>94</v>
      </c>
      <c r="V294" s="92">
        <v>146</v>
      </c>
      <c r="W294" s="92">
        <v>100</v>
      </c>
      <c r="X294" s="92">
        <v>72</v>
      </c>
      <c r="Y294" s="92">
        <v>64</v>
      </c>
      <c r="Z294" s="92">
        <v>102</v>
      </c>
      <c r="AA294" s="92">
        <v>49</v>
      </c>
      <c r="AB294" s="92">
        <v>20</v>
      </c>
      <c r="AC294" s="92">
        <v>24</v>
      </c>
      <c r="AD294" s="92">
        <v>35</v>
      </c>
      <c r="AE294" s="92">
        <v>23</v>
      </c>
      <c r="AF294" s="92">
        <v>19</v>
      </c>
      <c r="AG294" s="92">
        <v>23</v>
      </c>
      <c r="AH294" s="92">
        <v>24</v>
      </c>
      <c r="AI294" s="92">
        <v>21</v>
      </c>
      <c r="AJ294" s="92">
        <v>21</v>
      </c>
      <c r="AK294" s="92">
        <v>31</v>
      </c>
      <c r="AL294" s="92">
        <v>28</v>
      </c>
      <c r="AM294" s="92">
        <v>27</v>
      </c>
      <c r="AN294" s="92">
        <v>14</v>
      </c>
      <c r="AO294" s="92">
        <v>18</v>
      </c>
      <c r="AP294" s="92">
        <v>21</v>
      </c>
      <c r="AQ294" s="92">
        <v>10</v>
      </c>
      <c r="AR294" s="92">
        <v>21</v>
      </c>
      <c r="AS294" s="92">
        <v>21</v>
      </c>
      <c r="AT294" s="92">
        <v>24</v>
      </c>
      <c r="AU294" s="92">
        <v>11</v>
      </c>
      <c r="AV294" s="92">
        <v>18</v>
      </c>
      <c r="AW294" s="92">
        <v>10</v>
      </c>
      <c r="AX294" s="92">
        <v>22</v>
      </c>
      <c r="AY294" s="92">
        <v>26</v>
      </c>
      <c r="AZ294" s="92">
        <v>18</v>
      </c>
      <c r="BA294" s="92">
        <v>20</v>
      </c>
      <c r="BB294" s="92">
        <v>31</v>
      </c>
      <c r="BC294" s="92">
        <v>24</v>
      </c>
      <c r="BD294" s="92">
        <v>20</v>
      </c>
      <c r="BE294" s="92">
        <v>11</v>
      </c>
      <c r="BF294" s="92">
        <v>28</v>
      </c>
      <c r="BG294" s="92">
        <v>16</v>
      </c>
      <c r="BH294" s="92">
        <v>35</v>
      </c>
      <c r="BI294" s="92">
        <v>20</v>
      </c>
      <c r="BJ294" s="92">
        <v>28</v>
      </c>
      <c r="BK294" s="92">
        <v>26</v>
      </c>
      <c r="BL294" s="92">
        <v>24</v>
      </c>
      <c r="BM294" s="92">
        <v>24</v>
      </c>
      <c r="BN294" s="92">
        <v>26</v>
      </c>
      <c r="BO294" s="92">
        <v>20</v>
      </c>
      <c r="BP294" s="92">
        <v>43</v>
      </c>
      <c r="BQ294" s="92">
        <v>22</v>
      </c>
      <c r="BR294" s="92">
        <v>47</v>
      </c>
      <c r="BS294" s="92">
        <v>34</v>
      </c>
      <c r="BT294" s="92">
        <v>23</v>
      </c>
      <c r="BU294" s="92">
        <v>25</v>
      </c>
      <c r="BV294" s="92">
        <v>35</v>
      </c>
      <c r="BW294" s="92">
        <v>17</v>
      </c>
      <c r="BX294" s="92">
        <v>26</v>
      </c>
      <c r="BY294" s="92">
        <v>22</v>
      </c>
      <c r="BZ294" s="92">
        <v>20</v>
      </c>
      <c r="CA294" s="92">
        <v>3</v>
      </c>
      <c r="CB294" s="92">
        <v>16</v>
      </c>
      <c r="CC294" s="92">
        <v>23</v>
      </c>
      <c r="CD294" s="92">
        <v>21</v>
      </c>
      <c r="CE294" s="92">
        <v>8</v>
      </c>
      <c r="CF294" s="92">
        <v>27</v>
      </c>
      <c r="CG294" s="92">
        <v>21</v>
      </c>
      <c r="CH294" s="92">
        <v>39</v>
      </c>
      <c r="CI294" s="92">
        <v>15</v>
      </c>
      <c r="CJ294" s="92">
        <v>15</v>
      </c>
      <c r="CK294" s="92">
        <v>10</v>
      </c>
      <c r="CL294" s="92">
        <v>18</v>
      </c>
      <c r="CM294" s="92">
        <v>24</v>
      </c>
      <c r="CN294" s="92">
        <v>1</v>
      </c>
    </row>
    <row r="295" spans="1:92" x14ac:dyDescent="0.2">
      <c r="A295" s="92" t="s">
        <v>18</v>
      </c>
      <c r="B295" s="92" t="s">
        <v>20</v>
      </c>
      <c r="C295" s="92">
        <v>265</v>
      </c>
      <c r="D295" s="92">
        <v>3.8</v>
      </c>
      <c r="E295" s="92">
        <v>0</v>
      </c>
      <c r="F295" s="92">
        <v>0</v>
      </c>
      <c r="G295" s="92">
        <v>25</v>
      </c>
      <c r="H295" s="92">
        <v>7.2</v>
      </c>
      <c r="I295" s="92">
        <v>6</v>
      </c>
      <c r="J295" s="92">
        <v>1417</v>
      </c>
      <c r="K295" s="92">
        <v>33.480000000000004</v>
      </c>
      <c r="L295" s="92">
        <v>102</v>
      </c>
      <c r="M295" s="92">
        <v>87</v>
      </c>
      <c r="N295" s="92">
        <v>107</v>
      </c>
      <c r="O295" s="92">
        <v>63</v>
      </c>
      <c r="P295" s="92">
        <v>77</v>
      </c>
      <c r="Q295" s="92">
        <v>76</v>
      </c>
      <c r="R295" s="92">
        <v>93</v>
      </c>
      <c r="S295" s="92">
        <v>75</v>
      </c>
      <c r="T295" s="92">
        <v>109</v>
      </c>
      <c r="U295" s="92">
        <v>94</v>
      </c>
      <c r="V295" s="92">
        <v>146</v>
      </c>
      <c r="W295" s="92">
        <v>100</v>
      </c>
      <c r="X295" s="92">
        <v>72</v>
      </c>
      <c r="Y295" s="92">
        <v>64</v>
      </c>
      <c r="Z295" s="92">
        <v>102</v>
      </c>
      <c r="AA295" s="92">
        <v>49</v>
      </c>
      <c r="AB295" s="92">
        <v>20</v>
      </c>
      <c r="AC295" s="92">
        <v>24</v>
      </c>
      <c r="AD295" s="92">
        <v>35</v>
      </c>
      <c r="AE295" s="92">
        <v>23</v>
      </c>
      <c r="AF295" s="92">
        <v>19</v>
      </c>
      <c r="AG295" s="92">
        <v>23</v>
      </c>
      <c r="AH295" s="92">
        <v>24</v>
      </c>
      <c r="AI295" s="92">
        <v>21</v>
      </c>
      <c r="AJ295" s="92">
        <v>21</v>
      </c>
      <c r="AK295" s="92">
        <v>31</v>
      </c>
      <c r="AL295" s="92">
        <v>28</v>
      </c>
      <c r="AM295" s="92">
        <v>27</v>
      </c>
      <c r="AN295" s="92">
        <v>14</v>
      </c>
      <c r="AO295" s="92">
        <v>18</v>
      </c>
      <c r="AP295" s="92">
        <v>21</v>
      </c>
      <c r="AQ295" s="92">
        <v>10</v>
      </c>
      <c r="AR295" s="92">
        <v>21</v>
      </c>
      <c r="AS295" s="92">
        <v>21</v>
      </c>
      <c r="AT295" s="92">
        <v>24</v>
      </c>
      <c r="AU295" s="92">
        <v>11</v>
      </c>
      <c r="AV295" s="92">
        <v>18</v>
      </c>
      <c r="AW295" s="92">
        <v>10</v>
      </c>
      <c r="AX295" s="92">
        <v>22</v>
      </c>
      <c r="AY295" s="92">
        <v>26</v>
      </c>
      <c r="AZ295" s="92">
        <v>18</v>
      </c>
      <c r="BA295" s="92">
        <v>20</v>
      </c>
      <c r="BB295" s="92">
        <v>31</v>
      </c>
      <c r="BC295" s="92">
        <v>24</v>
      </c>
      <c r="BD295" s="92">
        <v>20</v>
      </c>
      <c r="BE295" s="92">
        <v>11</v>
      </c>
      <c r="BF295" s="92">
        <v>28</v>
      </c>
      <c r="BG295" s="92">
        <v>16</v>
      </c>
      <c r="BH295" s="92">
        <v>35</v>
      </c>
      <c r="BI295" s="92">
        <v>20</v>
      </c>
      <c r="BJ295" s="92">
        <v>28</v>
      </c>
      <c r="BK295" s="92">
        <v>26</v>
      </c>
      <c r="BL295" s="92">
        <v>24</v>
      </c>
      <c r="BM295" s="92">
        <v>24</v>
      </c>
      <c r="BN295" s="92">
        <v>26</v>
      </c>
      <c r="BO295" s="92">
        <v>20</v>
      </c>
      <c r="BP295" s="92">
        <v>43</v>
      </c>
      <c r="BQ295" s="92">
        <v>22</v>
      </c>
      <c r="BR295" s="92">
        <v>47</v>
      </c>
      <c r="BS295" s="92">
        <v>34</v>
      </c>
      <c r="BT295" s="92">
        <v>23</v>
      </c>
      <c r="BU295" s="92">
        <v>25</v>
      </c>
      <c r="BV295" s="92">
        <v>35</v>
      </c>
      <c r="BW295" s="92">
        <v>17</v>
      </c>
      <c r="BX295" s="92">
        <v>26</v>
      </c>
      <c r="BY295" s="92">
        <v>22</v>
      </c>
      <c r="BZ295" s="92">
        <v>20</v>
      </c>
      <c r="CA295" s="92">
        <v>3</v>
      </c>
      <c r="CB295" s="92">
        <v>16</v>
      </c>
      <c r="CC295" s="92">
        <v>23</v>
      </c>
      <c r="CD295" s="92">
        <v>21</v>
      </c>
      <c r="CE295" s="92">
        <v>8</v>
      </c>
      <c r="CF295" s="92">
        <v>27</v>
      </c>
      <c r="CG295" s="92">
        <v>21</v>
      </c>
      <c r="CH295" s="92">
        <v>39</v>
      </c>
      <c r="CI295" s="92">
        <v>15</v>
      </c>
      <c r="CJ295" s="92">
        <v>15</v>
      </c>
      <c r="CK295" s="92">
        <v>10</v>
      </c>
      <c r="CL295" s="92">
        <v>18</v>
      </c>
      <c r="CM295" s="92">
        <v>24</v>
      </c>
      <c r="CN295" s="92">
        <v>2</v>
      </c>
    </row>
    <row r="296" spans="1:92" x14ac:dyDescent="0.2">
      <c r="A296" s="92" t="s">
        <v>18</v>
      </c>
      <c r="B296" s="92" t="s">
        <v>20</v>
      </c>
      <c r="C296" s="92">
        <v>265</v>
      </c>
      <c r="D296" s="92">
        <v>5.0999999999999996</v>
      </c>
      <c r="E296" s="92">
        <v>0</v>
      </c>
      <c r="F296" s="92">
        <v>0</v>
      </c>
      <c r="G296" s="92">
        <v>25</v>
      </c>
      <c r="H296" s="92">
        <v>7.2</v>
      </c>
      <c r="I296" s="92">
        <v>6</v>
      </c>
      <c r="J296" s="92">
        <v>1417</v>
      </c>
      <c r="K296" s="92">
        <v>33.480000000000004</v>
      </c>
      <c r="L296" s="92">
        <v>102</v>
      </c>
      <c r="M296" s="92">
        <v>87</v>
      </c>
      <c r="N296" s="92">
        <v>107</v>
      </c>
      <c r="O296" s="92">
        <v>63</v>
      </c>
      <c r="P296" s="92">
        <v>77</v>
      </c>
      <c r="Q296" s="92">
        <v>76</v>
      </c>
      <c r="R296" s="92">
        <v>93</v>
      </c>
      <c r="S296" s="92">
        <v>75</v>
      </c>
      <c r="T296" s="92">
        <v>109</v>
      </c>
      <c r="U296" s="92">
        <v>94</v>
      </c>
      <c r="V296" s="92">
        <v>146</v>
      </c>
      <c r="W296" s="92">
        <v>100</v>
      </c>
      <c r="X296" s="92">
        <v>72</v>
      </c>
      <c r="Y296" s="92">
        <v>64</v>
      </c>
      <c r="Z296" s="92">
        <v>102</v>
      </c>
      <c r="AA296" s="92">
        <v>49</v>
      </c>
      <c r="AB296" s="92">
        <v>20</v>
      </c>
      <c r="AC296" s="92">
        <v>24</v>
      </c>
      <c r="AD296" s="92">
        <v>35</v>
      </c>
      <c r="AE296" s="92">
        <v>23</v>
      </c>
      <c r="AF296" s="92">
        <v>19</v>
      </c>
      <c r="AG296" s="92">
        <v>23</v>
      </c>
      <c r="AH296" s="92">
        <v>24</v>
      </c>
      <c r="AI296" s="92">
        <v>21</v>
      </c>
      <c r="AJ296" s="92">
        <v>21</v>
      </c>
      <c r="AK296" s="92">
        <v>31</v>
      </c>
      <c r="AL296" s="92">
        <v>28</v>
      </c>
      <c r="AM296" s="92">
        <v>27</v>
      </c>
      <c r="AN296" s="92">
        <v>14</v>
      </c>
      <c r="AO296" s="92">
        <v>18</v>
      </c>
      <c r="AP296" s="92">
        <v>21</v>
      </c>
      <c r="AQ296" s="92">
        <v>10</v>
      </c>
      <c r="AR296" s="92">
        <v>21</v>
      </c>
      <c r="AS296" s="92">
        <v>21</v>
      </c>
      <c r="AT296" s="92">
        <v>24</v>
      </c>
      <c r="AU296" s="92">
        <v>11</v>
      </c>
      <c r="AV296" s="92">
        <v>18</v>
      </c>
      <c r="AW296" s="92">
        <v>10</v>
      </c>
      <c r="AX296" s="92">
        <v>22</v>
      </c>
      <c r="AY296" s="92">
        <v>26</v>
      </c>
      <c r="AZ296" s="92">
        <v>18</v>
      </c>
      <c r="BA296" s="92">
        <v>20</v>
      </c>
      <c r="BB296" s="92">
        <v>31</v>
      </c>
      <c r="BC296" s="92">
        <v>24</v>
      </c>
      <c r="BD296" s="92">
        <v>20</v>
      </c>
      <c r="BE296" s="92">
        <v>11</v>
      </c>
      <c r="BF296" s="92">
        <v>28</v>
      </c>
      <c r="BG296" s="92">
        <v>16</v>
      </c>
      <c r="BH296" s="92">
        <v>35</v>
      </c>
      <c r="BI296" s="92">
        <v>20</v>
      </c>
      <c r="BJ296" s="92">
        <v>28</v>
      </c>
      <c r="BK296" s="92">
        <v>26</v>
      </c>
      <c r="BL296" s="92">
        <v>24</v>
      </c>
      <c r="BM296" s="92">
        <v>24</v>
      </c>
      <c r="BN296" s="92">
        <v>26</v>
      </c>
      <c r="BO296" s="92">
        <v>20</v>
      </c>
      <c r="BP296" s="92">
        <v>43</v>
      </c>
      <c r="BQ296" s="92">
        <v>22</v>
      </c>
      <c r="BR296" s="92">
        <v>47</v>
      </c>
      <c r="BS296" s="92">
        <v>34</v>
      </c>
      <c r="BT296" s="92">
        <v>23</v>
      </c>
      <c r="BU296" s="92">
        <v>25</v>
      </c>
      <c r="BV296" s="92">
        <v>35</v>
      </c>
      <c r="BW296" s="92">
        <v>17</v>
      </c>
      <c r="BX296" s="92">
        <v>26</v>
      </c>
      <c r="BY296" s="92">
        <v>22</v>
      </c>
      <c r="BZ296" s="92">
        <v>20</v>
      </c>
      <c r="CA296" s="92">
        <v>3</v>
      </c>
      <c r="CB296" s="92">
        <v>16</v>
      </c>
      <c r="CC296" s="92">
        <v>23</v>
      </c>
      <c r="CD296" s="92">
        <v>21</v>
      </c>
      <c r="CE296" s="92">
        <v>8</v>
      </c>
      <c r="CF296" s="92">
        <v>27</v>
      </c>
      <c r="CG296" s="92">
        <v>21</v>
      </c>
      <c r="CH296" s="92">
        <v>39</v>
      </c>
      <c r="CI296" s="92">
        <v>15</v>
      </c>
      <c r="CJ296" s="92">
        <v>15</v>
      </c>
      <c r="CK296" s="92">
        <v>10</v>
      </c>
      <c r="CL296" s="92">
        <v>18</v>
      </c>
      <c r="CM296" s="92">
        <v>24</v>
      </c>
      <c r="CN296" s="92">
        <v>3</v>
      </c>
    </row>
    <row r="297" spans="1:92" x14ac:dyDescent="0.2">
      <c r="A297" s="92" t="s">
        <v>18</v>
      </c>
      <c r="B297" s="92" t="s">
        <v>20</v>
      </c>
      <c r="C297" s="92">
        <v>265</v>
      </c>
      <c r="D297" s="92">
        <v>6.3</v>
      </c>
      <c r="E297" s="92">
        <v>0</v>
      </c>
      <c r="F297" s="92">
        <v>0</v>
      </c>
      <c r="G297" s="92">
        <v>25</v>
      </c>
      <c r="H297" s="92">
        <v>7.2</v>
      </c>
      <c r="I297" s="92">
        <v>6</v>
      </c>
      <c r="J297" s="92">
        <v>1417</v>
      </c>
      <c r="K297" s="92">
        <v>33.480000000000004</v>
      </c>
      <c r="L297" s="92">
        <v>102</v>
      </c>
      <c r="M297" s="92">
        <v>87</v>
      </c>
      <c r="N297" s="92">
        <v>107</v>
      </c>
      <c r="O297" s="92">
        <v>63</v>
      </c>
      <c r="P297" s="92">
        <v>77</v>
      </c>
      <c r="Q297" s="92">
        <v>76</v>
      </c>
      <c r="R297" s="92">
        <v>93</v>
      </c>
      <c r="S297" s="92">
        <v>75</v>
      </c>
      <c r="T297" s="92">
        <v>109</v>
      </c>
      <c r="U297" s="92">
        <v>94</v>
      </c>
      <c r="V297" s="92">
        <v>146</v>
      </c>
      <c r="W297" s="92">
        <v>100</v>
      </c>
      <c r="X297" s="92">
        <v>72</v>
      </c>
      <c r="Y297" s="92">
        <v>64</v>
      </c>
      <c r="Z297" s="92">
        <v>102</v>
      </c>
      <c r="AA297" s="92">
        <v>49</v>
      </c>
      <c r="AB297" s="92">
        <v>20</v>
      </c>
      <c r="AC297" s="92">
        <v>24</v>
      </c>
      <c r="AD297" s="92">
        <v>35</v>
      </c>
      <c r="AE297" s="92">
        <v>23</v>
      </c>
      <c r="AF297" s="92">
        <v>19</v>
      </c>
      <c r="AG297" s="92">
        <v>23</v>
      </c>
      <c r="AH297" s="92">
        <v>24</v>
      </c>
      <c r="AI297" s="92">
        <v>21</v>
      </c>
      <c r="AJ297" s="92">
        <v>21</v>
      </c>
      <c r="AK297" s="92">
        <v>31</v>
      </c>
      <c r="AL297" s="92">
        <v>28</v>
      </c>
      <c r="AM297" s="92">
        <v>27</v>
      </c>
      <c r="AN297" s="92">
        <v>14</v>
      </c>
      <c r="AO297" s="92">
        <v>18</v>
      </c>
      <c r="AP297" s="92">
        <v>21</v>
      </c>
      <c r="AQ297" s="92">
        <v>10</v>
      </c>
      <c r="AR297" s="92">
        <v>21</v>
      </c>
      <c r="AS297" s="92">
        <v>21</v>
      </c>
      <c r="AT297" s="92">
        <v>24</v>
      </c>
      <c r="AU297" s="92">
        <v>11</v>
      </c>
      <c r="AV297" s="92">
        <v>18</v>
      </c>
      <c r="AW297" s="92">
        <v>10</v>
      </c>
      <c r="AX297" s="92">
        <v>22</v>
      </c>
      <c r="AY297" s="92">
        <v>26</v>
      </c>
      <c r="AZ297" s="92">
        <v>18</v>
      </c>
      <c r="BA297" s="92">
        <v>20</v>
      </c>
      <c r="BB297" s="92">
        <v>31</v>
      </c>
      <c r="BC297" s="92">
        <v>24</v>
      </c>
      <c r="BD297" s="92">
        <v>20</v>
      </c>
      <c r="BE297" s="92">
        <v>11</v>
      </c>
      <c r="BF297" s="92">
        <v>28</v>
      </c>
      <c r="BG297" s="92">
        <v>16</v>
      </c>
      <c r="BH297" s="92">
        <v>35</v>
      </c>
      <c r="BI297" s="92">
        <v>20</v>
      </c>
      <c r="BJ297" s="92">
        <v>28</v>
      </c>
      <c r="BK297" s="92">
        <v>26</v>
      </c>
      <c r="BL297" s="92">
        <v>24</v>
      </c>
      <c r="BM297" s="92">
        <v>24</v>
      </c>
      <c r="BN297" s="92">
        <v>26</v>
      </c>
      <c r="BO297" s="92">
        <v>20</v>
      </c>
      <c r="BP297" s="92">
        <v>43</v>
      </c>
      <c r="BQ297" s="92">
        <v>22</v>
      </c>
      <c r="BR297" s="92">
        <v>47</v>
      </c>
      <c r="BS297" s="92">
        <v>34</v>
      </c>
      <c r="BT297" s="92">
        <v>23</v>
      </c>
      <c r="BU297" s="92">
        <v>25</v>
      </c>
      <c r="BV297" s="92">
        <v>35</v>
      </c>
      <c r="BW297" s="92">
        <v>17</v>
      </c>
      <c r="BX297" s="92">
        <v>26</v>
      </c>
      <c r="BY297" s="92">
        <v>22</v>
      </c>
      <c r="BZ297" s="92">
        <v>20</v>
      </c>
      <c r="CA297" s="92">
        <v>3</v>
      </c>
      <c r="CB297" s="92">
        <v>16</v>
      </c>
      <c r="CC297" s="92">
        <v>23</v>
      </c>
      <c r="CD297" s="92">
        <v>21</v>
      </c>
      <c r="CE297" s="92">
        <v>8</v>
      </c>
      <c r="CF297" s="92">
        <v>27</v>
      </c>
      <c r="CG297" s="92">
        <v>21</v>
      </c>
      <c r="CH297" s="92">
        <v>39</v>
      </c>
      <c r="CI297" s="92">
        <v>15</v>
      </c>
      <c r="CJ297" s="92">
        <v>15</v>
      </c>
      <c r="CK297" s="92">
        <v>10</v>
      </c>
      <c r="CL297" s="92">
        <v>18</v>
      </c>
      <c r="CM297" s="92">
        <v>24</v>
      </c>
      <c r="CN297" s="92">
        <v>4</v>
      </c>
    </row>
    <row r="298" spans="1:92" x14ac:dyDescent="0.2">
      <c r="A298" s="92" t="s">
        <v>18</v>
      </c>
      <c r="B298" s="92" t="s">
        <v>20</v>
      </c>
      <c r="C298" s="92">
        <v>280</v>
      </c>
      <c r="D298" s="92">
        <v>2.6</v>
      </c>
      <c r="E298" s="92">
        <v>0</v>
      </c>
      <c r="F298" s="92">
        <v>0</v>
      </c>
      <c r="G298" s="92">
        <v>25</v>
      </c>
      <c r="H298" s="92">
        <v>7.2</v>
      </c>
      <c r="I298" s="92">
        <v>6</v>
      </c>
      <c r="J298" s="92">
        <v>1417</v>
      </c>
      <c r="K298" s="92">
        <v>33.480000000000004</v>
      </c>
      <c r="L298" s="92">
        <v>102</v>
      </c>
      <c r="M298" s="92">
        <v>87</v>
      </c>
      <c r="N298" s="92">
        <v>107</v>
      </c>
      <c r="O298" s="92">
        <v>63</v>
      </c>
      <c r="P298" s="92">
        <v>77</v>
      </c>
      <c r="Q298" s="92">
        <v>76</v>
      </c>
      <c r="R298" s="92">
        <v>93</v>
      </c>
      <c r="S298" s="92">
        <v>75</v>
      </c>
      <c r="T298" s="92">
        <v>109</v>
      </c>
      <c r="U298" s="92">
        <v>94</v>
      </c>
      <c r="V298" s="92">
        <v>146</v>
      </c>
      <c r="W298" s="92">
        <v>100</v>
      </c>
      <c r="X298" s="92">
        <v>72</v>
      </c>
      <c r="Y298" s="92">
        <v>64</v>
      </c>
      <c r="Z298" s="92">
        <v>102</v>
      </c>
      <c r="AA298" s="92">
        <v>49</v>
      </c>
      <c r="AB298" s="92">
        <v>20</v>
      </c>
      <c r="AC298" s="92">
        <v>24</v>
      </c>
      <c r="AD298" s="92">
        <v>35</v>
      </c>
      <c r="AE298" s="92">
        <v>23</v>
      </c>
      <c r="AF298" s="92">
        <v>19</v>
      </c>
      <c r="AG298" s="92">
        <v>23</v>
      </c>
      <c r="AH298" s="92">
        <v>24</v>
      </c>
      <c r="AI298" s="92">
        <v>21</v>
      </c>
      <c r="AJ298" s="92">
        <v>21</v>
      </c>
      <c r="AK298" s="92">
        <v>31</v>
      </c>
      <c r="AL298" s="92">
        <v>28</v>
      </c>
      <c r="AM298" s="92">
        <v>27</v>
      </c>
      <c r="AN298" s="92">
        <v>14</v>
      </c>
      <c r="AO298" s="92">
        <v>18</v>
      </c>
      <c r="AP298" s="92">
        <v>21</v>
      </c>
      <c r="AQ298" s="92">
        <v>10</v>
      </c>
      <c r="AR298" s="92">
        <v>21</v>
      </c>
      <c r="AS298" s="92">
        <v>21</v>
      </c>
      <c r="AT298" s="92">
        <v>24</v>
      </c>
      <c r="AU298" s="92">
        <v>11</v>
      </c>
      <c r="AV298" s="92">
        <v>18</v>
      </c>
      <c r="AW298" s="92">
        <v>10</v>
      </c>
      <c r="AX298" s="92">
        <v>22</v>
      </c>
      <c r="AY298" s="92">
        <v>26</v>
      </c>
      <c r="AZ298" s="92">
        <v>18</v>
      </c>
      <c r="BA298" s="92">
        <v>20</v>
      </c>
      <c r="BB298" s="92">
        <v>31</v>
      </c>
      <c r="BC298" s="92">
        <v>24</v>
      </c>
      <c r="BD298" s="92">
        <v>20</v>
      </c>
      <c r="BE298" s="92">
        <v>11</v>
      </c>
      <c r="BF298" s="92">
        <v>28</v>
      </c>
      <c r="BG298" s="92">
        <v>16</v>
      </c>
      <c r="BH298" s="92">
        <v>35</v>
      </c>
      <c r="BI298" s="92">
        <v>20</v>
      </c>
      <c r="BJ298" s="92">
        <v>28</v>
      </c>
      <c r="BK298" s="92">
        <v>26</v>
      </c>
      <c r="BL298" s="92">
        <v>24</v>
      </c>
      <c r="BM298" s="92">
        <v>24</v>
      </c>
      <c r="BN298" s="92">
        <v>26</v>
      </c>
      <c r="BO298" s="92">
        <v>20</v>
      </c>
      <c r="BP298" s="92">
        <v>43</v>
      </c>
      <c r="BQ298" s="92">
        <v>22</v>
      </c>
      <c r="BR298" s="92">
        <v>47</v>
      </c>
      <c r="BS298" s="92">
        <v>34</v>
      </c>
      <c r="BT298" s="92">
        <v>23</v>
      </c>
      <c r="BU298" s="92">
        <v>25</v>
      </c>
      <c r="BV298" s="92">
        <v>35</v>
      </c>
      <c r="BW298" s="92">
        <v>17</v>
      </c>
      <c r="BX298" s="92">
        <v>26</v>
      </c>
      <c r="BY298" s="92">
        <v>22</v>
      </c>
      <c r="BZ298" s="92">
        <v>20</v>
      </c>
      <c r="CA298" s="92">
        <v>3</v>
      </c>
      <c r="CB298" s="92">
        <v>16</v>
      </c>
      <c r="CC298" s="92">
        <v>23</v>
      </c>
      <c r="CD298" s="92">
        <v>21</v>
      </c>
      <c r="CE298" s="92">
        <v>8</v>
      </c>
      <c r="CF298" s="92">
        <v>27</v>
      </c>
      <c r="CG298" s="92">
        <v>21</v>
      </c>
      <c r="CH298" s="92">
        <v>39</v>
      </c>
      <c r="CI298" s="92">
        <v>15</v>
      </c>
      <c r="CJ298" s="92">
        <v>15</v>
      </c>
      <c r="CK298" s="92">
        <v>10</v>
      </c>
      <c r="CL298" s="92">
        <v>18</v>
      </c>
      <c r="CM298" s="92">
        <v>24</v>
      </c>
      <c r="CN298" s="92">
        <v>1</v>
      </c>
    </row>
    <row r="299" spans="1:92" x14ac:dyDescent="0.2">
      <c r="A299" s="92" t="s">
        <v>18</v>
      </c>
      <c r="B299" s="92" t="s">
        <v>20</v>
      </c>
      <c r="C299" s="92">
        <v>280</v>
      </c>
      <c r="D299" s="92">
        <v>4.3</v>
      </c>
      <c r="E299" s="92">
        <v>0</v>
      </c>
      <c r="F299" s="92">
        <v>0</v>
      </c>
      <c r="G299" s="92">
        <v>25</v>
      </c>
      <c r="H299" s="92">
        <v>7.2</v>
      </c>
      <c r="I299" s="92">
        <v>6</v>
      </c>
      <c r="J299" s="92">
        <v>1417</v>
      </c>
      <c r="K299" s="92">
        <v>33.480000000000004</v>
      </c>
      <c r="L299" s="92">
        <v>102</v>
      </c>
      <c r="M299" s="92">
        <v>87</v>
      </c>
      <c r="N299" s="92">
        <v>107</v>
      </c>
      <c r="O299" s="92">
        <v>63</v>
      </c>
      <c r="P299" s="92">
        <v>77</v>
      </c>
      <c r="Q299" s="92">
        <v>76</v>
      </c>
      <c r="R299" s="92">
        <v>93</v>
      </c>
      <c r="S299" s="92">
        <v>75</v>
      </c>
      <c r="T299" s="92">
        <v>109</v>
      </c>
      <c r="U299" s="92">
        <v>94</v>
      </c>
      <c r="V299" s="92">
        <v>146</v>
      </c>
      <c r="W299" s="92">
        <v>100</v>
      </c>
      <c r="X299" s="92">
        <v>72</v>
      </c>
      <c r="Y299" s="92">
        <v>64</v>
      </c>
      <c r="Z299" s="92">
        <v>102</v>
      </c>
      <c r="AA299" s="92">
        <v>49</v>
      </c>
      <c r="AB299" s="92">
        <v>20</v>
      </c>
      <c r="AC299" s="92">
        <v>24</v>
      </c>
      <c r="AD299" s="92">
        <v>35</v>
      </c>
      <c r="AE299" s="92">
        <v>23</v>
      </c>
      <c r="AF299" s="92">
        <v>19</v>
      </c>
      <c r="AG299" s="92">
        <v>23</v>
      </c>
      <c r="AH299" s="92">
        <v>24</v>
      </c>
      <c r="AI299" s="92">
        <v>21</v>
      </c>
      <c r="AJ299" s="92">
        <v>21</v>
      </c>
      <c r="AK299" s="92">
        <v>31</v>
      </c>
      <c r="AL299" s="92">
        <v>28</v>
      </c>
      <c r="AM299" s="92">
        <v>27</v>
      </c>
      <c r="AN299" s="92">
        <v>14</v>
      </c>
      <c r="AO299" s="92">
        <v>18</v>
      </c>
      <c r="AP299" s="92">
        <v>21</v>
      </c>
      <c r="AQ299" s="92">
        <v>10</v>
      </c>
      <c r="AR299" s="92">
        <v>21</v>
      </c>
      <c r="AS299" s="92">
        <v>21</v>
      </c>
      <c r="AT299" s="92">
        <v>24</v>
      </c>
      <c r="AU299" s="92">
        <v>11</v>
      </c>
      <c r="AV299" s="92">
        <v>18</v>
      </c>
      <c r="AW299" s="92">
        <v>10</v>
      </c>
      <c r="AX299" s="92">
        <v>22</v>
      </c>
      <c r="AY299" s="92">
        <v>26</v>
      </c>
      <c r="AZ299" s="92">
        <v>18</v>
      </c>
      <c r="BA299" s="92">
        <v>20</v>
      </c>
      <c r="BB299" s="92">
        <v>31</v>
      </c>
      <c r="BC299" s="92">
        <v>24</v>
      </c>
      <c r="BD299" s="92">
        <v>20</v>
      </c>
      <c r="BE299" s="92">
        <v>11</v>
      </c>
      <c r="BF299" s="92">
        <v>28</v>
      </c>
      <c r="BG299" s="92">
        <v>16</v>
      </c>
      <c r="BH299" s="92">
        <v>35</v>
      </c>
      <c r="BI299" s="92">
        <v>20</v>
      </c>
      <c r="BJ299" s="92">
        <v>28</v>
      </c>
      <c r="BK299" s="92">
        <v>26</v>
      </c>
      <c r="BL299" s="92">
        <v>24</v>
      </c>
      <c r="BM299" s="92">
        <v>24</v>
      </c>
      <c r="BN299" s="92">
        <v>26</v>
      </c>
      <c r="BO299" s="92">
        <v>20</v>
      </c>
      <c r="BP299" s="92">
        <v>43</v>
      </c>
      <c r="BQ299" s="92">
        <v>22</v>
      </c>
      <c r="BR299" s="92">
        <v>47</v>
      </c>
      <c r="BS299" s="92">
        <v>34</v>
      </c>
      <c r="BT299" s="92">
        <v>23</v>
      </c>
      <c r="BU299" s="92">
        <v>25</v>
      </c>
      <c r="BV299" s="92">
        <v>35</v>
      </c>
      <c r="BW299" s="92">
        <v>17</v>
      </c>
      <c r="BX299" s="92">
        <v>26</v>
      </c>
      <c r="BY299" s="92">
        <v>22</v>
      </c>
      <c r="BZ299" s="92">
        <v>20</v>
      </c>
      <c r="CA299" s="92">
        <v>3</v>
      </c>
      <c r="CB299" s="92">
        <v>16</v>
      </c>
      <c r="CC299" s="92">
        <v>23</v>
      </c>
      <c r="CD299" s="92">
        <v>21</v>
      </c>
      <c r="CE299" s="92">
        <v>8</v>
      </c>
      <c r="CF299" s="92">
        <v>27</v>
      </c>
      <c r="CG299" s="92">
        <v>21</v>
      </c>
      <c r="CH299" s="92">
        <v>39</v>
      </c>
      <c r="CI299" s="92">
        <v>15</v>
      </c>
      <c r="CJ299" s="92">
        <v>15</v>
      </c>
      <c r="CK299" s="92">
        <v>10</v>
      </c>
      <c r="CL299" s="92">
        <v>18</v>
      </c>
      <c r="CM299" s="92">
        <v>24</v>
      </c>
      <c r="CN299" s="92">
        <v>2</v>
      </c>
    </row>
    <row r="300" spans="1:92" x14ac:dyDescent="0.2">
      <c r="A300" s="92" t="s">
        <v>18</v>
      </c>
      <c r="B300" s="92" t="s">
        <v>20</v>
      </c>
      <c r="C300" s="92">
        <v>280</v>
      </c>
      <c r="D300" s="92">
        <v>6</v>
      </c>
      <c r="E300" s="92">
        <v>0</v>
      </c>
      <c r="F300" s="92">
        <v>0</v>
      </c>
      <c r="G300" s="92">
        <v>25</v>
      </c>
      <c r="H300" s="92">
        <v>7.2</v>
      </c>
      <c r="I300" s="92">
        <v>6</v>
      </c>
      <c r="J300" s="92">
        <v>1417</v>
      </c>
      <c r="K300" s="92">
        <v>33.480000000000004</v>
      </c>
      <c r="L300" s="92">
        <v>102</v>
      </c>
      <c r="M300" s="92">
        <v>87</v>
      </c>
      <c r="N300" s="92">
        <v>107</v>
      </c>
      <c r="O300" s="92">
        <v>63</v>
      </c>
      <c r="P300" s="92">
        <v>77</v>
      </c>
      <c r="Q300" s="92">
        <v>76</v>
      </c>
      <c r="R300" s="92">
        <v>93</v>
      </c>
      <c r="S300" s="92">
        <v>75</v>
      </c>
      <c r="T300" s="92">
        <v>109</v>
      </c>
      <c r="U300" s="92">
        <v>94</v>
      </c>
      <c r="V300" s="92">
        <v>146</v>
      </c>
      <c r="W300" s="92">
        <v>100</v>
      </c>
      <c r="X300" s="92">
        <v>72</v>
      </c>
      <c r="Y300" s="92">
        <v>64</v>
      </c>
      <c r="Z300" s="92">
        <v>102</v>
      </c>
      <c r="AA300" s="92">
        <v>49</v>
      </c>
      <c r="AB300" s="92">
        <v>20</v>
      </c>
      <c r="AC300" s="92">
        <v>24</v>
      </c>
      <c r="AD300" s="92">
        <v>35</v>
      </c>
      <c r="AE300" s="92">
        <v>23</v>
      </c>
      <c r="AF300" s="92">
        <v>19</v>
      </c>
      <c r="AG300" s="92">
        <v>23</v>
      </c>
      <c r="AH300" s="92">
        <v>24</v>
      </c>
      <c r="AI300" s="92">
        <v>21</v>
      </c>
      <c r="AJ300" s="92">
        <v>21</v>
      </c>
      <c r="AK300" s="92">
        <v>31</v>
      </c>
      <c r="AL300" s="92">
        <v>28</v>
      </c>
      <c r="AM300" s="92">
        <v>27</v>
      </c>
      <c r="AN300" s="92">
        <v>14</v>
      </c>
      <c r="AO300" s="92">
        <v>18</v>
      </c>
      <c r="AP300" s="92">
        <v>21</v>
      </c>
      <c r="AQ300" s="92">
        <v>10</v>
      </c>
      <c r="AR300" s="92">
        <v>21</v>
      </c>
      <c r="AS300" s="92">
        <v>21</v>
      </c>
      <c r="AT300" s="92">
        <v>24</v>
      </c>
      <c r="AU300" s="92">
        <v>11</v>
      </c>
      <c r="AV300" s="92">
        <v>18</v>
      </c>
      <c r="AW300" s="92">
        <v>10</v>
      </c>
      <c r="AX300" s="92">
        <v>22</v>
      </c>
      <c r="AY300" s="92">
        <v>26</v>
      </c>
      <c r="AZ300" s="92">
        <v>18</v>
      </c>
      <c r="BA300" s="92">
        <v>20</v>
      </c>
      <c r="BB300" s="92">
        <v>31</v>
      </c>
      <c r="BC300" s="92">
        <v>24</v>
      </c>
      <c r="BD300" s="92">
        <v>20</v>
      </c>
      <c r="BE300" s="92">
        <v>11</v>
      </c>
      <c r="BF300" s="92">
        <v>28</v>
      </c>
      <c r="BG300" s="92">
        <v>16</v>
      </c>
      <c r="BH300" s="92">
        <v>35</v>
      </c>
      <c r="BI300" s="92">
        <v>20</v>
      </c>
      <c r="BJ300" s="92">
        <v>28</v>
      </c>
      <c r="BK300" s="92">
        <v>26</v>
      </c>
      <c r="BL300" s="92">
        <v>24</v>
      </c>
      <c r="BM300" s="92">
        <v>24</v>
      </c>
      <c r="BN300" s="92">
        <v>26</v>
      </c>
      <c r="BO300" s="92">
        <v>20</v>
      </c>
      <c r="BP300" s="92">
        <v>43</v>
      </c>
      <c r="BQ300" s="92">
        <v>22</v>
      </c>
      <c r="BR300" s="92">
        <v>47</v>
      </c>
      <c r="BS300" s="92">
        <v>34</v>
      </c>
      <c r="BT300" s="92">
        <v>23</v>
      </c>
      <c r="BU300" s="92">
        <v>25</v>
      </c>
      <c r="BV300" s="92">
        <v>35</v>
      </c>
      <c r="BW300" s="92">
        <v>17</v>
      </c>
      <c r="BX300" s="92">
        <v>26</v>
      </c>
      <c r="BY300" s="92">
        <v>22</v>
      </c>
      <c r="BZ300" s="92">
        <v>20</v>
      </c>
      <c r="CA300" s="92">
        <v>3</v>
      </c>
      <c r="CB300" s="92">
        <v>16</v>
      </c>
      <c r="CC300" s="92">
        <v>23</v>
      </c>
      <c r="CD300" s="92">
        <v>21</v>
      </c>
      <c r="CE300" s="92">
        <v>8</v>
      </c>
      <c r="CF300" s="92">
        <v>27</v>
      </c>
      <c r="CG300" s="92">
        <v>21</v>
      </c>
      <c r="CH300" s="92">
        <v>39</v>
      </c>
      <c r="CI300" s="92">
        <v>15</v>
      </c>
      <c r="CJ300" s="92">
        <v>15</v>
      </c>
      <c r="CK300" s="92">
        <v>10</v>
      </c>
      <c r="CL300" s="92">
        <v>18</v>
      </c>
      <c r="CM300" s="92">
        <v>24</v>
      </c>
      <c r="CN300" s="92">
        <v>3</v>
      </c>
    </row>
    <row r="301" spans="1:92" x14ac:dyDescent="0.2">
      <c r="A301" s="92" t="s">
        <v>18</v>
      </c>
      <c r="B301" s="92" t="s">
        <v>20</v>
      </c>
      <c r="C301" s="92">
        <v>280</v>
      </c>
      <c r="D301" s="92">
        <v>7.7</v>
      </c>
      <c r="E301" s="92">
        <v>0</v>
      </c>
      <c r="F301" s="92">
        <v>0</v>
      </c>
      <c r="G301" s="92">
        <v>25</v>
      </c>
      <c r="H301" s="92">
        <v>7.2</v>
      </c>
      <c r="I301" s="92">
        <v>6</v>
      </c>
      <c r="J301" s="92">
        <v>1417</v>
      </c>
      <c r="K301" s="92">
        <v>33.480000000000004</v>
      </c>
      <c r="L301" s="92">
        <v>102</v>
      </c>
      <c r="M301" s="92">
        <v>87</v>
      </c>
      <c r="N301" s="92">
        <v>107</v>
      </c>
      <c r="O301" s="92">
        <v>63</v>
      </c>
      <c r="P301" s="92">
        <v>77</v>
      </c>
      <c r="Q301" s="92">
        <v>76</v>
      </c>
      <c r="R301" s="92">
        <v>93</v>
      </c>
      <c r="S301" s="92">
        <v>75</v>
      </c>
      <c r="T301" s="92">
        <v>109</v>
      </c>
      <c r="U301" s="92">
        <v>94</v>
      </c>
      <c r="V301" s="92">
        <v>146</v>
      </c>
      <c r="W301" s="92">
        <v>100</v>
      </c>
      <c r="X301" s="92">
        <v>72</v>
      </c>
      <c r="Y301" s="92">
        <v>64</v>
      </c>
      <c r="Z301" s="92">
        <v>102</v>
      </c>
      <c r="AA301" s="92">
        <v>49</v>
      </c>
      <c r="AB301" s="92">
        <v>20</v>
      </c>
      <c r="AC301" s="92">
        <v>24</v>
      </c>
      <c r="AD301" s="92">
        <v>35</v>
      </c>
      <c r="AE301" s="92">
        <v>23</v>
      </c>
      <c r="AF301" s="92">
        <v>19</v>
      </c>
      <c r="AG301" s="92">
        <v>23</v>
      </c>
      <c r="AH301" s="92">
        <v>24</v>
      </c>
      <c r="AI301" s="92">
        <v>21</v>
      </c>
      <c r="AJ301" s="92">
        <v>21</v>
      </c>
      <c r="AK301" s="92">
        <v>31</v>
      </c>
      <c r="AL301" s="92">
        <v>28</v>
      </c>
      <c r="AM301" s="92">
        <v>27</v>
      </c>
      <c r="AN301" s="92">
        <v>14</v>
      </c>
      <c r="AO301" s="92">
        <v>18</v>
      </c>
      <c r="AP301" s="92">
        <v>21</v>
      </c>
      <c r="AQ301" s="92">
        <v>10</v>
      </c>
      <c r="AR301" s="92">
        <v>21</v>
      </c>
      <c r="AS301" s="92">
        <v>21</v>
      </c>
      <c r="AT301" s="92">
        <v>24</v>
      </c>
      <c r="AU301" s="92">
        <v>11</v>
      </c>
      <c r="AV301" s="92">
        <v>18</v>
      </c>
      <c r="AW301" s="92">
        <v>10</v>
      </c>
      <c r="AX301" s="92">
        <v>22</v>
      </c>
      <c r="AY301" s="92">
        <v>26</v>
      </c>
      <c r="AZ301" s="92">
        <v>18</v>
      </c>
      <c r="BA301" s="92">
        <v>20</v>
      </c>
      <c r="BB301" s="92">
        <v>31</v>
      </c>
      <c r="BC301" s="92">
        <v>24</v>
      </c>
      <c r="BD301" s="92">
        <v>20</v>
      </c>
      <c r="BE301" s="92">
        <v>11</v>
      </c>
      <c r="BF301" s="92">
        <v>28</v>
      </c>
      <c r="BG301" s="92">
        <v>16</v>
      </c>
      <c r="BH301" s="92">
        <v>35</v>
      </c>
      <c r="BI301" s="92">
        <v>20</v>
      </c>
      <c r="BJ301" s="92">
        <v>28</v>
      </c>
      <c r="BK301" s="92">
        <v>26</v>
      </c>
      <c r="BL301" s="92">
        <v>24</v>
      </c>
      <c r="BM301" s="92">
        <v>24</v>
      </c>
      <c r="BN301" s="92">
        <v>26</v>
      </c>
      <c r="BO301" s="92">
        <v>20</v>
      </c>
      <c r="BP301" s="92">
        <v>43</v>
      </c>
      <c r="BQ301" s="92">
        <v>22</v>
      </c>
      <c r="BR301" s="92">
        <v>47</v>
      </c>
      <c r="BS301" s="92">
        <v>34</v>
      </c>
      <c r="BT301" s="92">
        <v>23</v>
      </c>
      <c r="BU301" s="92">
        <v>25</v>
      </c>
      <c r="BV301" s="92">
        <v>35</v>
      </c>
      <c r="BW301" s="92">
        <v>17</v>
      </c>
      <c r="BX301" s="92">
        <v>26</v>
      </c>
      <c r="BY301" s="92">
        <v>22</v>
      </c>
      <c r="BZ301" s="92">
        <v>20</v>
      </c>
      <c r="CA301" s="92">
        <v>3</v>
      </c>
      <c r="CB301" s="92">
        <v>16</v>
      </c>
      <c r="CC301" s="92">
        <v>23</v>
      </c>
      <c r="CD301" s="92">
        <v>21</v>
      </c>
      <c r="CE301" s="92">
        <v>8</v>
      </c>
      <c r="CF301" s="92">
        <v>27</v>
      </c>
      <c r="CG301" s="92">
        <v>21</v>
      </c>
      <c r="CH301" s="92">
        <v>39</v>
      </c>
      <c r="CI301" s="92">
        <v>15</v>
      </c>
      <c r="CJ301" s="92">
        <v>15</v>
      </c>
      <c r="CK301" s="92">
        <v>10</v>
      </c>
      <c r="CL301" s="92">
        <v>18</v>
      </c>
      <c r="CM301" s="92">
        <v>24</v>
      </c>
      <c r="CN301" s="92">
        <v>4</v>
      </c>
    </row>
    <row r="302" spans="1:92" x14ac:dyDescent="0.2">
      <c r="A302" s="92" t="s">
        <v>18</v>
      </c>
      <c r="B302" s="92" t="s">
        <v>20</v>
      </c>
      <c r="C302" s="92">
        <v>300</v>
      </c>
      <c r="D302" s="92">
        <v>36.299999999999997</v>
      </c>
      <c r="E302" s="92">
        <v>0</v>
      </c>
      <c r="F302" s="92">
        <v>0</v>
      </c>
      <c r="G302" s="92">
        <v>25</v>
      </c>
      <c r="H302" s="92">
        <v>7.2</v>
      </c>
      <c r="I302" s="92">
        <v>6</v>
      </c>
      <c r="J302" s="92">
        <v>1417</v>
      </c>
      <c r="K302" s="92">
        <v>33.480000000000004</v>
      </c>
      <c r="L302" s="92">
        <v>102</v>
      </c>
      <c r="M302" s="92">
        <v>87</v>
      </c>
      <c r="N302" s="92">
        <v>107</v>
      </c>
      <c r="O302" s="92">
        <v>63</v>
      </c>
      <c r="P302" s="92">
        <v>77</v>
      </c>
      <c r="Q302" s="92">
        <v>76</v>
      </c>
      <c r="R302" s="92">
        <v>93</v>
      </c>
      <c r="S302" s="92">
        <v>75</v>
      </c>
      <c r="T302" s="92">
        <v>109</v>
      </c>
      <c r="U302" s="92">
        <v>94</v>
      </c>
      <c r="V302" s="92">
        <v>146</v>
      </c>
      <c r="W302" s="92">
        <v>100</v>
      </c>
      <c r="X302" s="92">
        <v>72</v>
      </c>
      <c r="Y302" s="92">
        <v>64</v>
      </c>
      <c r="Z302" s="92">
        <v>102</v>
      </c>
      <c r="AA302" s="92">
        <v>49</v>
      </c>
      <c r="AB302" s="92">
        <v>20</v>
      </c>
      <c r="AC302" s="92">
        <v>24</v>
      </c>
      <c r="AD302" s="92">
        <v>35</v>
      </c>
      <c r="AE302" s="92">
        <v>23</v>
      </c>
      <c r="AF302" s="92">
        <v>19</v>
      </c>
      <c r="AG302" s="92">
        <v>23</v>
      </c>
      <c r="AH302" s="92">
        <v>24</v>
      </c>
      <c r="AI302" s="92">
        <v>21</v>
      </c>
      <c r="AJ302" s="92">
        <v>21</v>
      </c>
      <c r="AK302" s="92">
        <v>31</v>
      </c>
      <c r="AL302" s="92">
        <v>28</v>
      </c>
      <c r="AM302" s="92">
        <v>27</v>
      </c>
      <c r="AN302" s="92">
        <v>14</v>
      </c>
      <c r="AO302" s="92">
        <v>18</v>
      </c>
      <c r="AP302" s="92">
        <v>21</v>
      </c>
      <c r="AQ302" s="92">
        <v>10</v>
      </c>
      <c r="AR302" s="92">
        <v>21</v>
      </c>
      <c r="AS302" s="92">
        <v>21</v>
      </c>
      <c r="AT302" s="92">
        <v>24</v>
      </c>
      <c r="AU302" s="92">
        <v>11</v>
      </c>
      <c r="AV302" s="92">
        <v>18</v>
      </c>
      <c r="AW302" s="92">
        <v>10</v>
      </c>
      <c r="AX302" s="92">
        <v>22</v>
      </c>
      <c r="AY302" s="92">
        <v>26</v>
      </c>
      <c r="AZ302" s="92">
        <v>18</v>
      </c>
      <c r="BA302" s="92">
        <v>20</v>
      </c>
      <c r="BB302" s="92">
        <v>31</v>
      </c>
      <c r="BC302" s="92">
        <v>24</v>
      </c>
      <c r="BD302" s="92">
        <v>20</v>
      </c>
      <c r="BE302" s="92">
        <v>11</v>
      </c>
      <c r="BF302" s="92">
        <v>28</v>
      </c>
      <c r="BG302" s="92">
        <v>16</v>
      </c>
      <c r="BH302" s="92">
        <v>35</v>
      </c>
      <c r="BI302" s="92">
        <v>20</v>
      </c>
      <c r="BJ302" s="92">
        <v>28</v>
      </c>
      <c r="BK302" s="92">
        <v>26</v>
      </c>
      <c r="BL302" s="92">
        <v>24</v>
      </c>
      <c r="BM302" s="92">
        <v>24</v>
      </c>
      <c r="BN302" s="92">
        <v>26</v>
      </c>
      <c r="BO302" s="92">
        <v>20</v>
      </c>
      <c r="BP302" s="92">
        <v>43</v>
      </c>
      <c r="BQ302" s="92">
        <v>22</v>
      </c>
      <c r="BR302" s="92">
        <v>47</v>
      </c>
      <c r="BS302" s="92">
        <v>34</v>
      </c>
      <c r="BT302" s="92">
        <v>23</v>
      </c>
      <c r="BU302" s="92">
        <v>25</v>
      </c>
      <c r="BV302" s="92">
        <v>35</v>
      </c>
      <c r="BW302" s="92">
        <v>17</v>
      </c>
      <c r="BX302" s="92">
        <v>26</v>
      </c>
      <c r="BY302" s="92">
        <v>22</v>
      </c>
      <c r="BZ302" s="92">
        <v>20</v>
      </c>
      <c r="CA302" s="92">
        <v>3</v>
      </c>
      <c r="CB302" s="92">
        <v>16</v>
      </c>
      <c r="CC302" s="92">
        <v>23</v>
      </c>
      <c r="CD302" s="92">
        <v>21</v>
      </c>
      <c r="CE302" s="92">
        <v>8</v>
      </c>
      <c r="CF302" s="92">
        <v>27</v>
      </c>
      <c r="CG302" s="92">
        <v>21</v>
      </c>
      <c r="CH302" s="92">
        <v>39</v>
      </c>
      <c r="CI302" s="92">
        <v>15</v>
      </c>
      <c r="CJ302" s="92">
        <v>15</v>
      </c>
      <c r="CK302" s="92">
        <v>10</v>
      </c>
      <c r="CL302" s="92">
        <v>18</v>
      </c>
      <c r="CM302" s="92">
        <v>24</v>
      </c>
      <c r="CN302" s="92">
        <v>1</v>
      </c>
    </row>
    <row r="303" spans="1:92" x14ac:dyDescent="0.2">
      <c r="A303" s="92" t="s">
        <v>18</v>
      </c>
      <c r="B303" s="92" t="s">
        <v>20</v>
      </c>
      <c r="C303" s="92">
        <v>300</v>
      </c>
      <c r="D303" s="92">
        <v>53.4</v>
      </c>
      <c r="E303" s="92">
        <v>0</v>
      </c>
      <c r="F303" s="92">
        <v>0</v>
      </c>
      <c r="G303" s="92">
        <v>25</v>
      </c>
      <c r="H303" s="92">
        <v>7.2</v>
      </c>
      <c r="I303" s="92">
        <v>6</v>
      </c>
      <c r="J303" s="92">
        <v>1417</v>
      </c>
      <c r="K303" s="92">
        <v>33.480000000000004</v>
      </c>
      <c r="L303" s="92">
        <v>102</v>
      </c>
      <c r="M303" s="92">
        <v>87</v>
      </c>
      <c r="N303" s="92">
        <v>107</v>
      </c>
      <c r="O303" s="92">
        <v>63</v>
      </c>
      <c r="P303" s="92">
        <v>77</v>
      </c>
      <c r="Q303" s="92">
        <v>76</v>
      </c>
      <c r="R303" s="92">
        <v>93</v>
      </c>
      <c r="S303" s="92">
        <v>75</v>
      </c>
      <c r="T303" s="92">
        <v>109</v>
      </c>
      <c r="U303" s="92">
        <v>94</v>
      </c>
      <c r="V303" s="92">
        <v>146</v>
      </c>
      <c r="W303" s="92">
        <v>100</v>
      </c>
      <c r="X303" s="92">
        <v>72</v>
      </c>
      <c r="Y303" s="92">
        <v>64</v>
      </c>
      <c r="Z303" s="92">
        <v>102</v>
      </c>
      <c r="AA303" s="92">
        <v>49</v>
      </c>
      <c r="AB303" s="92">
        <v>20</v>
      </c>
      <c r="AC303" s="92">
        <v>24</v>
      </c>
      <c r="AD303" s="92">
        <v>35</v>
      </c>
      <c r="AE303" s="92">
        <v>23</v>
      </c>
      <c r="AF303" s="92">
        <v>19</v>
      </c>
      <c r="AG303" s="92">
        <v>23</v>
      </c>
      <c r="AH303" s="92">
        <v>24</v>
      </c>
      <c r="AI303" s="92">
        <v>21</v>
      </c>
      <c r="AJ303" s="92">
        <v>21</v>
      </c>
      <c r="AK303" s="92">
        <v>31</v>
      </c>
      <c r="AL303" s="92">
        <v>28</v>
      </c>
      <c r="AM303" s="92">
        <v>27</v>
      </c>
      <c r="AN303" s="92">
        <v>14</v>
      </c>
      <c r="AO303" s="92">
        <v>18</v>
      </c>
      <c r="AP303" s="92">
        <v>21</v>
      </c>
      <c r="AQ303" s="92">
        <v>10</v>
      </c>
      <c r="AR303" s="92">
        <v>21</v>
      </c>
      <c r="AS303" s="92">
        <v>21</v>
      </c>
      <c r="AT303" s="92">
        <v>24</v>
      </c>
      <c r="AU303" s="92">
        <v>11</v>
      </c>
      <c r="AV303" s="92">
        <v>18</v>
      </c>
      <c r="AW303" s="92">
        <v>10</v>
      </c>
      <c r="AX303" s="92">
        <v>22</v>
      </c>
      <c r="AY303" s="92">
        <v>26</v>
      </c>
      <c r="AZ303" s="92">
        <v>18</v>
      </c>
      <c r="BA303" s="92">
        <v>20</v>
      </c>
      <c r="BB303" s="92">
        <v>31</v>
      </c>
      <c r="BC303" s="92">
        <v>24</v>
      </c>
      <c r="BD303" s="92">
        <v>20</v>
      </c>
      <c r="BE303" s="92">
        <v>11</v>
      </c>
      <c r="BF303" s="92">
        <v>28</v>
      </c>
      <c r="BG303" s="92">
        <v>16</v>
      </c>
      <c r="BH303" s="92">
        <v>35</v>
      </c>
      <c r="BI303" s="92">
        <v>20</v>
      </c>
      <c r="BJ303" s="92">
        <v>28</v>
      </c>
      <c r="BK303" s="92">
        <v>26</v>
      </c>
      <c r="BL303" s="92">
        <v>24</v>
      </c>
      <c r="BM303" s="92">
        <v>24</v>
      </c>
      <c r="BN303" s="92">
        <v>26</v>
      </c>
      <c r="BO303" s="92">
        <v>20</v>
      </c>
      <c r="BP303" s="92">
        <v>43</v>
      </c>
      <c r="BQ303" s="92">
        <v>22</v>
      </c>
      <c r="BR303" s="92">
        <v>47</v>
      </c>
      <c r="BS303" s="92">
        <v>34</v>
      </c>
      <c r="BT303" s="92">
        <v>23</v>
      </c>
      <c r="BU303" s="92">
        <v>25</v>
      </c>
      <c r="BV303" s="92">
        <v>35</v>
      </c>
      <c r="BW303" s="92">
        <v>17</v>
      </c>
      <c r="BX303" s="92">
        <v>26</v>
      </c>
      <c r="BY303" s="92">
        <v>22</v>
      </c>
      <c r="BZ303" s="92">
        <v>20</v>
      </c>
      <c r="CA303" s="92">
        <v>3</v>
      </c>
      <c r="CB303" s="92">
        <v>16</v>
      </c>
      <c r="CC303" s="92">
        <v>23</v>
      </c>
      <c r="CD303" s="92">
        <v>21</v>
      </c>
      <c r="CE303" s="92">
        <v>8</v>
      </c>
      <c r="CF303" s="92">
        <v>27</v>
      </c>
      <c r="CG303" s="92">
        <v>21</v>
      </c>
      <c r="CH303" s="92">
        <v>39</v>
      </c>
      <c r="CI303" s="92">
        <v>15</v>
      </c>
      <c r="CJ303" s="92">
        <v>15</v>
      </c>
      <c r="CK303" s="92">
        <v>10</v>
      </c>
      <c r="CL303" s="92">
        <v>18</v>
      </c>
      <c r="CM303" s="92">
        <v>24</v>
      </c>
      <c r="CN303" s="92">
        <v>2</v>
      </c>
    </row>
    <row r="304" spans="1:92" x14ac:dyDescent="0.2">
      <c r="A304" s="92" t="s">
        <v>18</v>
      </c>
      <c r="B304" s="92" t="s">
        <v>20</v>
      </c>
      <c r="C304" s="92">
        <v>300</v>
      </c>
      <c r="D304" s="92">
        <v>70.5</v>
      </c>
      <c r="E304" s="92">
        <v>0</v>
      </c>
      <c r="F304" s="92">
        <v>0</v>
      </c>
      <c r="G304" s="92">
        <v>25</v>
      </c>
      <c r="H304" s="92">
        <v>7.2</v>
      </c>
      <c r="I304" s="92">
        <v>6</v>
      </c>
      <c r="J304" s="92">
        <v>1417</v>
      </c>
      <c r="K304" s="92">
        <v>33.480000000000004</v>
      </c>
      <c r="L304" s="92">
        <v>102</v>
      </c>
      <c r="M304" s="92">
        <v>87</v>
      </c>
      <c r="N304" s="92">
        <v>107</v>
      </c>
      <c r="O304" s="92">
        <v>63</v>
      </c>
      <c r="P304" s="92">
        <v>77</v>
      </c>
      <c r="Q304" s="92">
        <v>76</v>
      </c>
      <c r="R304" s="92">
        <v>93</v>
      </c>
      <c r="S304" s="92">
        <v>75</v>
      </c>
      <c r="T304" s="92">
        <v>109</v>
      </c>
      <c r="U304" s="92">
        <v>94</v>
      </c>
      <c r="V304" s="92">
        <v>146</v>
      </c>
      <c r="W304" s="92">
        <v>100</v>
      </c>
      <c r="X304" s="92">
        <v>72</v>
      </c>
      <c r="Y304" s="92">
        <v>64</v>
      </c>
      <c r="Z304" s="92">
        <v>102</v>
      </c>
      <c r="AA304" s="92">
        <v>49</v>
      </c>
      <c r="AB304" s="92">
        <v>20</v>
      </c>
      <c r="AC304" s="92">
        <v>24</v>
      </c>
      <c r="AD304" s="92">
        <v>35</v>
      </c>
      <c r="AE304" s="92">
        <v>23</v>
      </c>
      <c r="AF304" s="92">
        <v>19</v>
      </c>
      <c r="AG304" s="92">
        <v>23</v>
      </c>
      <c r="AH304" s="92">
        <v>24</v>
      </c>
      <c r="AI304" s="92">
        <v>21</v>
      </c>
      <c r="AJ304" s="92">
        <v>21</v>
      </c>
      <c r="AK304" s="92">
        <v>31</v>
      </c>
      <c r="AL304" s="92">
        <v>28</v>
      </c>
      <c r="AM304" s="92">
        <v>27</v>
      </c>
      <c r="AN304" s="92">
        <v>14</v>
      </c>
      <c r="AO304" s="92">
        <v>18</v>
      </c>
      <c r="AP304" s="92">
        <v>21</v>
      </c>
      <c r="AQ304" s="92">
        <v>10</v>
      </c>
      <c r="AR304" s="92">
        <v>21</v>
      </c>
      <c r="AS304" s="92">
        <v>21</v>
      </c>
      <c r="AT304" s="92">
        <v>24</v>
      </c>
      <c r="AU304" s="92">
        <v>11</v>
      </c>
      <c r="AV304" s="92">
        <v>18</v>
      </c>
      <c r="AW304" s="92">
        <v>10</v>
      </c>
      <c r="AX304" s="92">
        <v>22</v>
      </c>
      <c r="AY304" s="92">
        <v>26</v>
      </c>
      <c r="AZ304" s="92">
        <v>18</v>
      </c>
      <c r="BA304" s="92">
        <v>20</v>
      </c>
      <c r="BB304" s="92">
        <v>31</v>
      </c>
      <c r="BC304" s="92">
        <v>24</v>
      </c>
      <c r="BD304" s="92">
        <v>20</v>
      </c>
      <c r="BE304" s="92">
        <v>11</v>
      </c>
      <c r="BF304" s="92">
        <v>28</v>
      </c>
      <c r="BG304" s="92">
        <v>16</v>
      </c>
      <c r="BH304" s="92">
        <v>35</v>
      </c>
      <c r="BI304" s="92">
        <v>20</v>
      </c>
      <c r="BJ304" s="92">
        <v>28</v>
      </c>
      <c r="BK304" s="92">
        <v>26</v>
      </c>
      <c r="BL304" s="92">
        <v>24</v>
      </c>
      <c r="BM304" s="92">
        <v>24</v>
      </c>
      <c r="BN304" s="92">
        <v>26</v>
      </c>
      <c r="BO304" s="92">
        <v>20</v>
      </c>
      <c r="BP304" s="92">
        <v>43</v>
      </c>
      <c r="BQ304" s="92">
        <v>22</v>
      </c>
      <c r="BR304" s="92">
        <v>47</v>
      </c>
      <c r="BS304" s="92">
        <v>34</v>
      </c>
      <c r="BT304" s="92">
        <v>23</v>
      </c>
      <c r="BU304" s="92">
        <v>25</v>
      </c>
      <c r="BV304" s="92">
        <v>35</v>
      </c>
      <c r="BW304" s="92">
        <v>17</v>
      </c>
      <c r="BX304" s="92">
        <v>26</v>
      </c>
      <c r="BY304" s="92">
        <v>22</v>
      </c>
      <c r="BZ304" s="92">
        <v>20</v>
      </c>
      <c r="CA304" s="92">
        <v>3</v>
      </c>
      <c r="CB304" s="92">
        <v>16</v>
      </c>
      <c r="CC304" s="92">
        <v>23</v>
      </c>
      <c r="CD304" s="92">
        <v>21</v>
      </c>
      <c r="CE304" s="92">
        <v>8</v>
      </c>
      <c r="CF304" s="92">
        <v>27</v>
      </c>
      <c r="CG304" s="92">
        <v>21</v>
      </c>
      <c r="CH304" s="92">
        <v>39</v>
      </c>
      <c r="CI304" s="92">
        <v>15</v>
      </c>
      <c r="CJ304" s="92">
        <v>15</v>
      </c>
      <c r="CK304" s="92">
        <v>10</v>
      </c>
      <c r="CL304" s="92">
        <v>18</v>
      </c>
      <c r="CM304" s="92">
        <v>24</v>
      </c>
      <c r="CN304" s="92">
        <v>3</v>
      </c>
    </row>
    <row r="305" spans="1:92" x14ac:dyDescent="0.2">
      <c r="A305" s="92" t="s">
        <v>18</v>
      </c>
      <c r="B305" s="92" t="s">
        <v>20</v>
      </c>
      <c r="C305" s="92">
        <v>300</v>
      </c>
      <c r="D305" s="92">
        <v>87.6</v>
      </c>
      <c r="E305" s="92">
        <v>0</v>
      </c>
      <c r="F305" s="92">
        <v>0</v>
      </c>
      <c r="G305" s="92">
        <v>25</v>
      </c>
      <c r="H305" s="92">
        <v>7.2</v>
      </c>
      <c r="I305" s="92">
        <v>6</v>
      </c>
      <c r="J305" s="92">
        <v>1417</v>
      </c>
      <c r="K305" s="92">
        <v>33.480000000000004</v>
      </c>
      <c r="L305" s="92">
        <v>102</v>
      </c>
      <c r="M305" s="92">
        <v>87</v>
      </c>
      <c r="N305" s="92">
        <v>107</v>
      </c>
      <c r="O305" s="92">
        <v>63</v>
      </c>
      <c r="P305" s="92">
        <v>77</v>
      </c>
      <c r="Q305" s="92">
        <v>76</v>
      </c>
      <c r="R305" s="92">
        <v>93</v>
      </c>
      <c r="S305" s="92">
        <v>75</v>
      </c>
      <c r="T305" s="92">
        <v>109</v>
      </c>
      <c r="U305" s="92">
        <v>94</v>
      </c>
      <c r="V305" s="92">
        <v>146</v>
      </c>
      <c r="W305" s="92">
        <v>100</v>
      </c>
      <c r="X305" s="92">
        <v>72</v>
      </c>
      <c r="Y305" s="92">
        <v>64</v>
      </c>
      <c r="Z305" s="92">
        <v>102</v>
      </c>
      <c r="AA305" s="92">
        <v>49</v>
      </c>
      <c r="AB305" s="92">
        <v>20</v>
      </c>
      <c r="AC305" s="92">
        <v>24</v>
      </c>
      <c r="AD305" s="92">
        <v>35</v>
      </c>
      <c r="AE305" s="92">
        <v>23</v>
      </c>
      <c r="AF305" s="92">
        <v>19</v>
      </c>
      <c r="AG305" s="92">
        <v>23</v>
      </c>
      <c r="AH305" s="92">
        <v>24</v>
      </c>
      <c r="AI305" s="92">
        <v>21</v>
      </c>
      <c r="AJ305" s="92">
        <v>21</v>
      </c>
      <c r="AK305" s="92">
        <v>31</v>
      </c>
      <c r="AL305" s="92">
        <v>28</v>
      </c>
      <c r="AM305" s="92">
        <v>27</v>
      </c>
      <c r="AN305" s="92">
        <v>14</v>
      </c>
      <c r="AO305" s="92">
        <v>18</v>
      </c>
      <c r="AP305" s="92">
        <v>21</v>
      </c>
      <c r="AQ305" s="92">
        <v>10</v>
      </c>
      <c r="AR305" s="92">
        <v>21</v>
      </c>
      <c r="AS305" s="92">
        <v>21</v>
      </c>
      <c r="AT305" s="92">
        <v>24</v>
      </c>
      <c r="AU305" s="92">
        <v>11</v>
      </c>
      <c r="AV305" s="92">
        <v>18</v>
      </c>
      <c r="AW305" s="92">
        <v>10</v>
      </c>
      <c r="AX305" s="92">
        <v>22</v>
      </c>
      <c r="AY305" s="92">
        <v>26</v>
      </c>
      <c r="AZ305" s="92">
        <v>18</v>
      </c>
      <c r="BA305" s="92">
        <v>20</v>
      </c>
      <c r="BB305" s="92">
        <v>31</v>
      </c>
      <c r="BC305" s="92">
        <v>24</v>
      </c>
      <c r="BD305" s="92">
        <v>20</v>
      </c>
      <c r="BE305" s="92">
        <v>11</v>
      </c>
      <c r="BF305" s="92">
        <v>28</v>
      </c>
      <c r="BG305" s="92">
        <v>16</v>
      </c>
      <c r="BH305" s="92">
        <v>35</v>
      </c>
      <c r="BI305" s="92">
        <v>20</v>
      </c>
      <c r="BJ305" s="92">
        <v>28</v>
      </c>
      <c r="BK305" s="92">
        <v>26</v>
      </c>
      <c r="BL305" s="92">
        <v>24</v>
      </c>
      <c r="BM305" s="92">
        <v>24</v>
      </c>
      <c r="BN305" s="92">
        <v>26</v>
      </c>
      <c r="BO305" s="92">
        <v>20</v>
      </c>
      <c r="BP305" s="92">
        <v>43</v>
      </c>
      <c r="BQ305" s="92">
        <v>22</v>
      </c>
      <c r="BR305" s="92">
        <v>47</v>
      </c>
      <c r="BS305" s="92">
        <v>34</v>
      </c>
      <c r="BT305" s="92">
        <v>23</v>
      </c>
      <c r="BU305" s="92">
        <v>25</v>
      </c>
      <c r="BV305" s="92">
        <v>35</v>
      </c>
      <c r="BW305" s="92">
        <v>17</v>
      </c>
      <c r="BX305" s="92">
        <v>26</v>
      </c>
      <c r="BY305" s="92">
        <v>22</v>
      </c>
      <c r="BZ305" s="92">
        <v>20</v>
      </c>
      <c r="CA305" s="92">
        <v>3</v>
      </c>
      <c r="CB305" s="92">
        <v>16</v>
      </c>
      <c r="CC305" s="92">
        <v>23</v>
      </c>
      <c r="CD305" s="92">
        <v>21</v>
      </c>
      <c r="CE305" s="92">
        <v>8</v>
      </c>
      <c r="CF305" s="92">
        <v>27</v>
      </c>
      <c r="CG305" s="92">
        <v>21</v>
      </c>
      <c r="CH305" s="92">
        <v>39</v>
      </c>
      <c r="CI305" s="92">
        <v>15</v>
      </c>
      <c r="CJ305" s="92">
        <v>15</v>
      </c>
      <c r="CK305" s="92">
        <v>10</v>
      </c>
      <c r="CL305" s="92">
        <v>18</v>
      </c>
      <c r="CM305" s="92">
        <v>24</v>
      </c>
      <c r="CN305" s="92">
        <v>4</v>
      </c>
    </row>
    <row r="306" spans="1:92" x14ac:dyDescent="0.2">
      <c r="A306" s="92" t="s">
        <v>28</v>
      </c>
      <c r="B306" s="92" t="s">
        <v>51</v>
      </c>
      <c r="C306" s="92">
        <v>265</v>
      </c>
      <c r="D306" s="92">
        <v>2.7</v>
      </c>
      <c r="E306" s="92">
        <v>0</v>
      </c>
      <c r="F306" s="92">
        <v>0</v>
      </c>
      <c r="G306" s="92">
        <v>25</v>
      </c>
      <c r="H306" s="92">
        <v>7.2</v>
      </c>
      <c r="I306" s="92">
        <v>6</v>
      </c>
      <c r="J306" s="92">
        <v>1467</v>
      </c>
      <c r="K306" s="92">
        <v>49.390000000000008</v>
      </c>
      <c r="L306" s="92">
        <v>105</v>
      </c>
      <c r="M306" s="92">
        <v>89</v>
      </c>
      <c r="N306" s="92">
        <v>107</v>
      </c>
      <c r="O306" s="92">
        <v>63</v>
      </c>
      <c r="P306" s="92">
        <v>81</v>
      </c>
      <c r="Q306" s="92">
        <v>80</v>
      </c>
      <c r="R306" s="92">
        <v>98</v>
      </c>
      <c r="S306" s="92">
        <v>77</v>
      </c>
      <c r="T306" s="92">
        <v>115</v>
      </c>
      <c r="U306" s="92">
        <v>107</v>
      </c>
      <c r="V306" s="92">
        <v>149</v>
      </c>
      <c r="W306" s="92">
        <v>94</v>
      </c>
      <c r="X306" s="92">
        <v>62</v>
      </c>
      <c r="Y306" s="92">
        <v>60</v>
      </c>
      <c r="Z306" s="92">
        <v>109</v>
      </c>
      <c r="AA306" s="92">
        <v>58</v>
      </c>
      <c r="AB306" s="92">
        <v>21</v>
      </c>
      <c r="AC306" s="92">
        <v>26</v>
      </c>
      <c r="AD306" s="92">
        <v>35</v>
      </c>
      <c r="AE306" s="92">
        <v>22</v>
      </c>
      <c r="AF306" s="92">
        <v>17</v>
      </c>
      <c r="AG306" s="92">
        <v>23</v>
      </c>
      <c r="AH306" s="92">
        <v>28</v>
      </c>
      <c r="AI306" s="92">
        <v>21</v>
      </c>
      <c r="AJ306" s="92">
        <v>27</v>
      </c>
      <c r="AK306" s="92">
        <v>28</v>
      </c>
      <c r="AL306" s="92">
        <v>28</v>
      </c>
      <c r="AM306" s="92">
        <v>23</v>
      </c>
      <c r="AN306" s="92">
        <v>13</v>
      </c>
      <c r="AO306" s="92">
        <v>12</v>
      </c>
      <c r="AP306" s="92">
        <v>27</v>
      </c>
      <c r="AQ306" s="92">
        <v>11</v>
      </c>
      <c r="AR306" s="92">
        <v>22</v>
      </c>
      <c r="AS306" s="92">
        <v>19</v>
      </c>
      <c r="AT306" s="92">
        <v>24</v>
      </c>
      <c r="AU306" s="92">
        <v>16</v>
      </c>
      <c r="AV306" s="92">
        <v>18</v>
      </c>
      <c r="AW306" s="92">
        <v>16</v>
      </c>
      <c r="AX306" s="92">
        <v>21</v>
      </c>
      <c r="AY306" s="92">
        <v>25</v>
      </c>
      <c r="AZ306" s="92">
        <v>17</v>
      </c>
      <c r="BA306" s="92">
        <v>23</v>
      </c>
      <c r="BB306" s="92">
        <v>36</v>
      </c>
      <c r="BC306" s="92">
        <v>22</v>
      </c>
      <c r="BD306" s="92">
        <v>11</v>
      </c>
      <c r="BE306" s="92">
        <v>15</v>
      </c>
      <c r="BF306" s="92">
        <v>28</v>
      </c>
      <c r="BG306" s="92">
        <v>21</v>
      </c>
      <c r="BH306" s="92">
        <v>37</v>
      </c>
      <c r="BI306" s="92">
        <v>24</v>
      </c>
      <c r="BJ306" s="92">
        <v>33</v>
      </c>
      <c r="BK306" s="92">
        <v>21</v>
      </c>
      <c r="BL306" s="92">
        <v>29</v>
      </c>
      <c r="BM306" s="92">
        <v>26</v>
      </c>
      <c r="BN306" s="92">
        <v>29</v>
      </c>
      <c r="BO306" s="92">
        <v>23</v>
      </c>
      <c r="BP306" s="92">
        <v>42</v>
      </c>
      <c r="BQ306" s="92">
        <v>29</v>
      </c>
      <c r="BR306" s="92">
        <v>48</v>
      </c>
      <c r="BS306" s="92">
        <v>30</v>
      </c>
      <c r="BT306" s="92">
        <v>22</v>
      </c>
      <c r="BU306" s="92">
        <v>22</v>
      </c>
      <c r="BV306" s="92">
        <v>32</v>
      </c>
      <c r="BW306" s="92">
        <v>17</v>
      </c>
      <c r="BX306" s="92">
        <v>25</v>
      </c>
      <c r="BY306" s="92">
        <v>20</v>
      </c>
      <c r="BZ306" s="92">
        <v>14</v>
      </c>
      <c r="CA306" s="92">
        <v>3</v>
      </c>
      <c r="CB306" s="92">
        <v>17</v>
      </c>
      <c r="CC306" s="92">
        <v>22</v>
      </c>
      <c r="CD306" s="92">
        <v>20</v>
      </c>
      <c r="CE306" s="92">
        <v>8</v>
      </c>
      <c r="CF306" s="92">
        <v>29</v>
      </c>
      <c r="CG306" s="92">
        <v>26</v>
      </c>
      <c r="CH306" s="92">
        <v>36</v>
      </c>
      <c r="CI306" s="92">
        <v>18</v>
      </c>
      <c r="CJ306" s="92">
        <v>16</v>
      </c>
      <c r="CK306" s="92">
        <v>11</v>
      </c>
      <c r="CL306" s="92">
        <v>22</v>
      </c>
      <c r="CM306" s="92">
        <v>26</v>
      </c>
      <c r="CN306" s="92">
        <v>1</v>
      </c>
    </row>
    <row r="307" spans="1:92" x14ac:dyDescent="0.2">
      <c r="A307" s="92" t="s">
        <v>28</v>
      </c>
      <c r="B307" s="92" t="s">
        <v>51</v>
      </c>
      <c r="C307" s="92">
        <v>265</v>
      </c>
      <c r="D307" s="92">
        <v>3.8</v>
      </c>
      <c r="E307" s="92">
        <v>0</v>
      </c>
      <c r="F307" s="92">
        <v>0</v>
      </c>
      <c r="G307" s="92">
        <v>25</v>
      </c>
      <c r="H307" s="92">
        <v>7.2</v>
      </c>
      <c r="I307" s="92">
        <v>6</v>
      </c>
      <c r="J307" s="92">
        <v>1467</v>
      </c>
      <c r="K307" s="92">
        <v>49.390000000000008</v>
      </c>
      <c r="L307" s="92">
        <v>105</v>
      </c>
      <c r="M307" s="92">
        <v>89</v>
      </c>
      <c r="N307" s="92">
        <v>107</v>
      </c>
      <c r="O307" s="92">
        <v>63</v>
      </c>
      <c r="P307" s="92">
        <v>81</v>
      </c>
      <c r="Q307" s="92">
        <v>80</v>
      </c>
      <c r="R307" s="92">
        <v>98</v>
      </c>
      <c r="S307" s="92">
        <v>77</v>
      </c>
      <c r="T307" s="92">
        <v>115</v>
      </c>
      <c r="U307" s="92">
        <v>107</v>
      </c>
      <c r="V307" s="92">
        <v>149</v>
      </c>
      <c r="W307" s="92">
        <v>94</v>
      </c>
      <c r="X307" s="92">
        <v>62</v>
      </c>
      <c r="Y307" s="92">
        <v>60</v>
      </c>
      <c r="Z307" s="92">
        <v>109</v>
      </c>
      <c r="AA307" s="92">
        <v>58</v>
      </c>
      <c r="AB307" s="92">
        <v>21</v>
      </c>
      <c r="AC307" s="92">
        <v>26</v>
      </c>
      <c r="AD307" s="92">
        <v>35</v>
      </c>
      <c r="AE307" s="92">
        <v>22</v>
      </c>
      <c r="AF307" s="92">
        <v>17</v>
      </c>
      <c r="AG307" s="92">
        <v>23</v>
      </c>
      <c r="AH307" s="92">
        <v>28</v>
      </c>
      <c r="AI307" s="92">
        <v>21</v>
      </c>
      <c r="AJ307" s="92">
        <v>27</v>
      </c>
      <c r="AK307" s="92">
        <v>28</v>
      </c>
      <c r="AL307" s="92">
        <v>28</v>
      </c>
      <c r="AM307" s="92">
        <v>23</v>
      </c>
      <c r="AN307" s="92">
        <v>13</v>
      </c>
      <c r="AO307" s="92">
        <v>12</v>
      </c>
      <c r="AP307" s="92">
        <v>27</v>
      </c>
      <c r="AQ307" s="92">
        <v>11</v>
      </c>
      <c r="AR307" s="92">
        <v>22</v>
      </c>
      <c r="AS307" s="92">
        <v>19</v>
      </c>
      <c r="AT307" s="92">
        <v>24</v>
      </c>
      <c r="AU307" s="92">
        <v>16</v>
      </c>
      <c r="AV307" s="92">
        <v>18</v>
      </c>
      <c r="AW307" s="92">
        <v>16</v>
      </c>
      <c r="AX307" s="92">
        <v>21</v>
      </c>
      <c r="AY307" s="92">
        <v>25</v>
      </c>
      <c r="AZ307" s="92">
        <v>17</v>
      </c>
      <c r="BA307" s="92">
        <v>23</v>
      </c>
      <c r="BB307" s="92">
        <v>36</v>
      </c>
      <c r="BC307" s="92">
        <v>22</v>
      </c>
      <c r="BD307" s="92">
        <v>11</v>
      </c>
      <c r="BE307" s="92">
        <v>15</v>
      </c>
      <c r="BF307" s="92">
        <v>28</v>
      </c>
      <c r="BG307" s="92">
        <v>21</v>
      </c>
      <c r="BH307" s="92">
        <v>37</v>
      </c>
      <c r="BI307" s="92">
        <v>24</v>
      </c>
      <c r="BJ307" s="92">
        <v>33</v>
      </c>
      <c r="BK307" s="92">
        <v>21</v>
      </c>
      <c r="BL307" s="92">
        <v>29</v>
      </c>
      <c r="BM307" s="92">
        <v>26</v>
      </c>
      <c r="BN307" s="92">
        <v>29</v>
      </c>
      <c r="BO307" s="92">
        <v>23</v>
      </c>
      <c r="BP307" s="92">
        <v>42</v>
      </c>
      <c r="BQ307" s="92">
        <v>29</v>
      </c>
      <c r="BR307" s="92">
        <v>48</v>
      </c>
      <c r="BS307" s="92">
        <v>30</v>
      </c>
      <c r="BT307" s="92">
        <v>22</v>
      </c>
      <c r="BU307" s="92">
        <v>22</v>
      </c>
      <c r="BV307" s="92">
        <v>32</v>
      </c>
      <c r="BW307" s="92">
        <v>17</v>
      </c>
      <c r="BX307" s="92">
        <v>25</v>
      </c>
      <c r="BY307" s="92">
        <v>20</v>
      </c>
      <c r="BZ307" s="92">
        <v>14</v>
      </c>
      <c r="CA307" s="92">
        <v>3</v>
      </c>
      <c r="CB307" s="92">
        <v>17</v>
      </c>
      <c r="CC307" s="92">
        <v>22</v>
      </c>
      <c r="CD307" s="92">
        <v>20</v>
      </c>
      <c r="CE307" s="92">
        <v>8</v>
      </c>
      <c r="CF307" s="92">
        <v>29</v>
      </c>
      <c r="CG307" s="92">
        <v>26</v>
      </c>
      <c r="CH307" s="92">
        <v>36</v>
      </c>
      <c r="CI307" s="92">
        <v>18</v>
      </c>
      <c r="CJ307" s="92">
        <v>16</v>
      </c>
      <c r="CK307" s="92">
        <v>11</v>
      </c>
      <c r="CL307" s="92">
        <v>22</v>
      </c>
      <c r="CM307" s="92">
        <v>26</v>
      </c>
      <c r="CN307" s="92">
        <v>2</v>
      </c>
    </row>
    <row r="308" spans="1:92" x14ac:dyDescent="0.2">
      <c r="A308" s="92" t="s">
        <v>28</v>
      </c>
      <c r="B308" s="92" t="s">
        <v>51</v>
      </c>
      <c r="C308" s="92">
        <v>265</v>
      </c>
      <c r="D308" s="92">
        <v>4.9000000000000004</v>
      </c>
      <c r="E308" s="92">
        <v>0</v>
      </c>
      <c r="F308" s="92">
        <v>0</v>
      </c>
      <c r="G308" s="92">
        <v>25</v>
      </c>
      <c r="H308" s="92">
        <v>7.2</v>
      </c>
      <c r="I308" s="92">
        <v>6</v>
      </c>
      <c r="J308" s="92">
        <v>1467</v>
      </c>
      <c r="K308" s="92">
        <v>49.390000000000008</v>
      </c>
      <c r="L308" s="92">
        <v>105</v>
      </c>
      <c r="M308" s="92">
        <v>89</v>
      </c>
      <c r="N308" s="92">
        <v>107</v>
      </c>
      <c r="O308" s="92">
        <v>63</v>
      </c>
      <c r="P308" s="92">
        <v>81</v>
      </c>
      <c r="Q308" s="92">
        <v>80</v>
      </c>
      <c r="R308" s="92">
        <v>98</v>
      </c>
      <c r="S308" s="92">
        <v>77</v>
      </c>
      <c r="T308" s="92">
        <v>115</v>
      </c>
      <c r="U308" s="92">
        <v>107</v>
      </c>
      <c r="V308" s="92">
        <v>149</v>
      </c>
      <c r="W308" s="92">
        <v>94</v>
      </c>
      <c r="X308" s="92">
        <v>62</v>
      </c>
      <c r="Y308" s="92">
        <v>60</v>
      </c>
      <c r="Z308" s="92">
        <v>109</v>
      </c>
      <c r="AA308" s="92">
        <v>58</v>
      </c>
      <c r="AB308" s="92">
        <v>21</v>
      </c>
      <c r="AC308" s="92">
        <v>26</v>
      </c>
      <c r="AD308" s="92">
        <v>35</v>
      </c>
      <c r="AE308" s="92">
        <v>22</v>
      </c>
      <c r="AF308" s="92">
        <v>17</v>
      </c>
      <c r="AG308" s="92">
        <v>23</v>
      </c>
      <c r="AH308" s="92">
        <v>28</v>
      </c>
      <c r="AI308" s="92">
        <v>21</v>
      </c>
      <c r="AJ308" s="92">
        <v>27</v>
      </c>
      <c r="AK308" s="92">
        <v>28</v>
      </c>
      <c r="AL308" s="92">
        <v>28</v>
      </c>
      <c r="AM308" s="92">
        <v>23</v>
      </c>
      <c r="AN308" s="92">
        <v>13</v>
      </c>
      <c r="AO308" s="92">
        <v>12</v>
      </c>
      <c r="AP308" s="92">
        <v>27</v>
      </c>
      <c r="AQ308" s="92">
        <v>11</v>
      </c>
      <c r="AR308" s="92">
        <v>22</v>
      </c>
      <c r="AS308" s="92">
        <v>19</v>
      </c>
      <c r="AT308" s="92">
        <v>24</v>
      </c>
      <c r="AU308" s="92">
        <v>16</v>
      </c>
      <c r="AV308" s="92">
        <v>18</v>
      </c>
      <c r="AW308" s="92">
        <v>16</v>
      </c>
      <c r="AX308" s="92">
        <v>21</v>
      </c>
      <c r="AY308" s="92">
        <v>25</v>
      </c>
      <c r="AZ308" s="92">
        <v>17</v>
      </c>
      <c r="BA308" s="92">
        <v>23</v>
      </c>
      <c r="BB308" s="92">
        <v>36</v>
      </c>
      <c r="BC308" s="92">
        <v>22</v>
      </c>
      <c r="BD308" s="92">
        <v>11</v>
      </c>
      <c r="BE308" s="92">
        <v>15</v>
      </c>
      <c r="BF308" s="92">
        <v>28</v>
      </c>
      <c r="BG308" s="92">
        <v>21</v>
      </c>
      <c r="BH308" s="92">
        <v>37</v>
      </c>
      <c r="BI308" s="92">
        <v>24</v>
      </c>
      <c r="BJ308" s="92">
        <v>33</v>
      </c>
      <c r="BK308" s="92">
        <v>21</v>
      </c>
      <c r="BL308" s="92">
        <v>29</v>
      </c>
      <c r="BM308" s="92">
        <v>26</v>
      </c>
      <c r="BN308" s="92">
        <v>29</v>
      </c>
      <c r="BO308" s="92">
        <v>23</v>
      </c>
      <c r="BP308" s="92">
        <v>42</v>
      </c>
      <c r="BQ308" s="92">
        <v>29</v>
      </c>
      <c r="BR308" s="92">
        <v>48</v>
      </c>
      <c r="BS308" s="92">
        <v>30</v>
      </c>
      <c r="BT308" s="92">
        <v>22</v>
      </c>
      <c r="BU308" s="92">
        <v>22</v>
      </c>
      <c r="BV308" s="92">
        <v>32</v>
      </c>
      <c r="BW308" s="92">
        <v>17</v>
      </c>
      <c r="BX308" s="92">
        <v>25</v>
      </c>
      <c r="BY308" s="92">
        <v>20</v>
      </c>
      <c r="BZ308" s="92">
        <v>14</v>
      </c>
      <c r="CA308" s="92">
        <v>3</v>
      </c>
      <c r="CB308" s="92">
        <v>17</v>
      </c>
      <c r="CC308" s="92">
        <v>22</v>
      </c>
      <c r="CD308" s="92">
        <v>20</v>
      </c>
      <c r="CE308" s="92">
        <v>8</v>
      </c>
      <c r="CF308" s="92">
        <v>29</v>
      </c>
      <c r="CG308" s="92">
        <v>26</v>
      </c>
      <c r="CH308" s="92">
        <v>36</v>
      </c>
      <c r="CI308" s="92">
        <v>18</v>
      </c>
      <c r="CJ308" s="92">
        <v>16</v>
      </c>
      <c r="CK308" s="92">
        <v>11</v>
      </c>
      <c r="CL308" s="92">
        <v>22</v>
      </c>
      <c r="CM308" s="92">
        <v>26</v>
      </c>
      <c r="CN308" s="92">
        <v>3</v>
      </c>
    </row>
    <row r="309" spans="1:92" x14ac:dyDescent="0.2">
      <c r="A309" s="92" t="s">
        <v>28</v>
      </c>
      <c r="B309" s="92" t="s">
        <v>51</v>
      </c>
      <c r="C309" s="92">
        <v>265</v>
      </c>
      <c r="D309" s="92">
        <v>6.1</v>
      </c>
      <c r="E309" s="92">
        <v>0</v>
      </c>
      <c r="F309" s="92">
        <v>0</v>
      </c>
      <c r="G309" s="92">
        <v>25</v>
      </c>
      <c r="H309" s="92">
        <v>7.2</v>
      </c>
      <c r="I309" s="92">
        <v>6</v>
      </c>
      <c r="J309" s="92">
        <v>1467</v>
      </c>
      <c r="K309" s="92">
        <v>49.390000000000008</v>
      </c>
      <c r="L309" s="92">
        <v>105</v>
      </c>
      <c r="M309" s="92">
        <v>89</v>
      </c>
      <c r="N309" s="92">
        <v>107</v>
      </c>
      <c r="O309" s="92">
        <v>63</v>
      </c>
      <c r="P309" s="92">
        <v>81</v>
      </c>
      <c r="Q309" s="92">
        <v>80</v>
      </c>
      <c r="R309" s="92">
        <v>98</v>
      </c>
      <c r="S309" s="92">
        <v>77</v>
      </c>
      <c r="T309" s="92">
        <v>115</v>
      </c>
      <c r="U309" s="92">
        <v>107</v>
      </c>
      <c r="V309" s="92">
        <v>149</v>
      </c>
      <c r="W309" s="92">
        <v>94</v>
      </c>
      <c r="X309" s="92">
        <v>62</v>
      </c>
      <c r="Y309" s="92">
        <v>60</v>
      </c>
      <c r="Z309" s="92">
        <v>109</v>
      </c>
      <c r="AA309" s="92">
        <v>58</v>
      </c>
      <c r="AB309" s="92">
        <v>21</v>
      </c>
      <c r="AC309" s="92">
        <v>26</v>
      </c>
      <c r="AD309" s="92">
        <v>35</v>
      </c>
      <c r="AE309" s="92">
        <v>22</v>
      </c>
      <c r="AF309" s="92">
        <v>17</v>
      </c>
      <c r="AG309" s="92">
        <v>23</v>
      </c>
      <c r="AH309" s="92">
        <v>28</v>
      </c>
      <c r="AI309" s="92">
        <v>21</v>
      </c>
      <c r="AJ309" s="92">
        <v>27</v>
      </c>
      <c r="AK309" s="92">
        <v>28</v>
      </c>
      <c r="AL309" s="92">
        <v>28</v>
      </c>
      <c r="AM309" s="92">
        <v>23</v>
      </c>
      <c r="AN309" s="92">
        <v>13</v>
      </c>
      <c r="AO309" s="92">
        <v>12</v>
      </c>
      <c r="AP309" s="92">
        <v>27</v>
      </c>
      <c r="AQ309" s="92">
        <v>11</v>
      </c>
      <c r="AR309" s="92">
        <v>22</v>
      </c>
      <c r="AS309" s="92">
        <v>19</v>
      </c>
      <c r="AT309" s="92">
        <v>24</v>
      </c>
      <c r="AU309" s="92">
        <v>16</v>
      </c>
      <c r="AV309" s="92">
        <v>18</v>
      </c>
      <c r="AW309" s="92">
        <v>16</v>
      </c>
      <c r="AX309" s="92">
        <v>21</v>
      </c>
      <c r="AY309" s="92">
        <v>25</v>
      </c>
      <c r="AZ309" s="92">
        <v>17</v>
      </c>
      <c r="BA309" s="92">
        <v>23</v>
      </c>
      <c r="BB309" s="92">
        <v>36</v>
      </c>
      <c r="BC309" s="92">
        <v>22</v>
      </c>
      <c r="BD309" s="92">
        <v>11</v>
      </c>
      <c r="BE309" s="92">
        <v>15</v>
      </c>
      <c r="BF309" s="92">
        <v>28</v>
      </c>
      <c r="BG309" s="92">
        <v>21</v>
      </c>
      <c r="BH309" s="92">
        <v>37</v>
      </c>
      <c r="BI309" s="92">
        <v>24</v>
      </c>
      <c r="BJ309" s="92">
        <v>33</v>
      </c>
      <c r="BK309" s="92">
        <v>21</v>
      </c>
      <c r="BL309" s="92">
        <v>29</v>
      </c>
      <c r="BM309" s="92">
        <v>26</v>
      </c>
      <c r="BN309" s="92">
        <v>29</v>
      </c>
      <c r="BO309" s="92">
        <v>23</v>
      </c>
      <c r="BP309" s="92">
        <v>42</v>
      </c>
      <c r="BQ309" s="92">
        <v>29</v>
      </c>
      <c r="BR309" s="92">
        <v>48</v>
      </c>
      <c r="BS309" s="92">
        <v>30</v>
      </c>
      <c r="BT309" s="92">
        <v>22</v>
      </c>
      <c r="BU309" s="92">
        <v>22</v>
      </c>
      <c r="BV309" s="92">
        <v>32</v>
      </c>
      <c r="BW309" s="92">
        <v>17</v>
      </c>
      <c r="BX309" s="92">
        <v>25</v>
      </c>
      <c r="BY309" s="92">
        <v>20</v>
      </c>
      <c r="BZ309" s="92">
        <v>14</v>
      </c>
      <c r="CA309" s="92">
        <v>3</v>
      </c>
      <c r="CB309" s="92">
        <v>17</v>
      </c>
      <c r="CC309" s="92">
        <v>22</v>
      </c>
      <c r="CD309" s="92">
        <v>20</v>
      </c>
      <c r="CE309" s="92">
        <v>8</v>
      </c>
      <c r="CF309" s="92">
        <v>29</v>
      </c>
      <c r="CG309" s="92">
        <v>26</v>
      </c>
      <c r="CH309" s="92">
        <v>36</v>
      </c>
      <c r="CI309" s="92">
        <v>18</v>
      </c>
      <c r="CJ309" s="92">
        <v>16</v>
      </c>
      <c r="CK309" s="92">
        <v>11</v>
      </c>
      <c r="CL309" s="92">
        <v>22</v>
      </c>
      <c r="CM309" s="92">
        <v>26</v>
      </c>
      <c r="CN309" s="92">
        <v>4</v>
      </c>
    </row>
    <row r="310" spans="1:92" x14ac:dyDescent="0.2">
      <c r="A310" s="92" t="s">
        <v>28</v>
      </c>
      <c r="B310" s="92" t="s">
        <v>51</v>
      </c>
      <c r="C310" s="92">
        <v>280</v>
      </c>
      <c r="D310" s="92">
        <v>3.8</v>
      </c>
      <c r="E310" s="92">
        <v>0</v>
      </c>
      <c r="F310" s="92">
        <v>0</v>
      </c>
      <c r="G310" s="92">
        <v>25</v>
      </c>
      <c r="H310" s="92">
        <v>7.2</v>
      </c>
      <c r="I310" s="92">
        <v>6</v>
      </c>
      <c r="J310" s="92">
        <v>1467</v>
      </c>
      <c r="K310" s="92">
        <v>49.390000000000008</v>
      </c>
      <c r="L310" s="92">
        <v>105</v>
      </c>
      <c r="M310" s="92">
        <v>89</v>
      </c>
      <c r="N310" s="92">
        <v>107</v>
      </c>
      <c r="O310" s="92">
        <v>63</v>
      </c>
      <c r="P310" s="92">
        <v>81</v>
      </c>
      <c r="Q310" s="92">
        <v>80</v>
      </c>
      <c r="R310" s="92">
        <v>98</v>
      </c>
      <c r="S310" s="92">
        <v>77</v>
      </c>
      <c r="T310" s="92">
        <v>115</v>
      </c>
      <c r="U310" s="92">
        <v>107</v>
      </c>
      <c r="V310" s="92">
        <v>149</v>
      </c>
      <c r="W310" s="92">
        <v>94</v>
      </c>
      <c r="X310" s="92">
        <v>62</v>
      </c>
      <c r="Y310" s="92">
        <v>60</v>
      </c>
      <c r="Z310" s="92">
        <v>109</v>
      </c>
      <c r="AA310" s="92">
        <v>58</v>
      </c>
      <c r="AB310" s="92">
        <v>21</v>
      </c>
      <c r="AC310" s="92">
        <v>26</v>
      </c>
      <c r="AD310" s="92">
        <v>35</v>
      </c>
      <c r="AE310" s="92">
        <v>22</v>
      </c>
      <c r="AF310" s="92">
        <v>17</v>
      </c>
      <c r="AG310" s="92">
        <v>23</v>
      </c>
      <c r="AH310" s="92">
        <v>28</v>
      </c>
      <c r="AI310" s="92">
        <v>21</v>
      </c>
      <c r="AJ310" s="92">
        <v>27</v>
      </c>
      <c r="AK310" s="92">
        <v>28</v>
      </c>
      <c r="AL310" s="92">
        <v>28</v>
      </c>
      <c r="AM310" s="92">
        <v>23</v>
      </c>
      <c r="AN310" s="92">
        <v>13</v>
      </c>
      <c r="AO310" s="92">
        <v>12</v>
      </c>
      <c r="AP310" s="92">
        <v>27</v>
      </c>
      <c r="AQ310" s="92">
        <v>11</v>
      </c>
      <c r="AR310" s="92">
        <v>22</v>
      </c>
      <c r="AS310" s="92">
        <v>19</v>
      </c>
      <c r="AT310" s="92">
        <v>24</v>
      </c>
      <c r="AU310" s="92">
        <v>16</v>
      </c>
      <c r="AV310" s="92">
        <v>18</v>
      </c>
      <c r="AW310" s="92">
        <v>16</v>
      </c>
      <c r="AX310" s="92">
        <v>21</v>
      </c>
      <c r="AY310" s="92">
        <v>25</v>
      </c>
      <c r="AZ310" s="92">
        <v>17</v>
      </c>
      <c r="BA310" s="92">
        <v>23</v>
      </c>
      <c r="BB310" s="92">
        <v>36</v>
      </c>
      <c r="BC310" s="92">
        <v>22</v>
      </c>
      <c r="BD310" s="92">
        <v>11</v>
      </c>
      <c r="BE310" s="92">
        <v>15</v>
      </c>
      <c r="BF310" s="92">
        <v>28</v>
      </c>
      <c r="BG310" s="92">
        <v>21</v>
      </c>
      <c r="BH310" s="92">
        <v>37</v>
      </c>
      <c r="BI310" s="92">
        <v>24</v>
      </c>
      <c r="BJ310" s="92">
        <v>33</v>
      </c>
      <c r="BK310" s="92">
        <v>21</v>
      </c>
      <c r="BL310" s="92">
        <v>29</v>
      </c>
      <c r="BM310" s="92">
        <v>26</v>
      </c>
      <c r="BN310" s="92">
        <v>29</v>
      </c>
      <c r="BO310" s="92">
        <v>23</v>
      </c>
      <c r="BP310" s="92">
        <v>42</v>
      </c>
      <c r="BQ310" s="92">
        <v>29</v>
      </c>
      <c r="BR310" s="92">
        <v>48</v>
      </c>
      <c r="BS310" s="92">
        <v>30</v>
      </c>
      <c r="BT310" s="92">
        <v>22</v>
      </c>
      <c r="BU310" s="92">
        <v>22</v>
      </c>
      <c r="BV310" s="92">
        <v>32</v>
      </c>
      <c r="BW310" s="92">
        <v>17</v>
      </c>
      <c r="BX310" s="92">
        <v>25</v>
      </c>
      <c r="BY310" s="92">
        <v>20</v>
      </c>
      <c r="BZ310" s="92">
        <v>14</v>
      </c>
      <c r="CA310" s="92">
        <v>3</v>
      </c>
      <c r="CB310" s="92">
        <v>17</v>
      </c>
      <c r="CC310" s="92">
        <v>22</v>
      </c>
      <c r="CD310" s="92">
        <v>20</v>
      </c>
      <c r="CE310" s="92">
        <v>8</v>
      </c>
      <c r="CF310" s="92">
        <v>29</v>
      </c>
      <c r="CG310" s="92">
        <v>26</v>
      </c>
      <c r="CH310" s="92">
        <v>36</v>
      </c>
      <c r="CI310" s="92">
        <v>18</v>
      </c>
      <c r="CJ310" s="92">
        <v>16</v>
      </c>
      <c r="CK310" s="92">
        <v>11</v>
      </c>
      <c r="CL310" s="92">
        <v>22</v>
      </c>
      <c r="CM310" s="92">
        <v>26</v>
      </c>
      <c r="CN310" s="92">
        <v>1</v>
      </c>
    </row>
    <row r="311" spans="1:92" x14ac:dyDescent="0.2">
      <c r="A311" s="92" t="s">
        <v>28</v>
      </c>
      <c r="B311" s="92" t="s">
        <v>51</v>
      </c>
      <c r="C311" s="92">
        <v>280</v>
      </c>
      <c r="D311" s="92">
        <v>5.6</v>
      </c>
      <c r="E311" s="92">
        <v>0</v>
      </c>
      <c r="F311" s="92">
        <v>0</v>
      </c>
      <c r="G311" s="92">
        <v>25</v>
      </c>
      <c r="H311" s="92">
        <v>7.2</v>
      </c>
      <c r="I311" s="92">
        <v>6</v>
      </c>
      <c r="J311" s="92">
        <v>1467</v>
      </c>
      <c r="K311" s="92">
        <v>49.390000000000008</v>
      </c>
      <c r="L311" s="92">
        <v>105</v>
      </c>
      <c r="M311" s="92">
        <v>89</v>
      </c>
      <c r="N311" s="92">
        <v>107</v>
      </c>
      <c r="O311" s="92">
        <v>63</v>
      </c>
      <c r="P311" s="92">
        <v>81</v>
      </c>
      <c r="Q311" s="92">
        <v>80</v>
      </c>
      <c r="R311" s="92">
        <v>98</v>
      </c>
      <c r="S311" s="92">
        <v>77</v>
      </c>
      <c r="T311" s="92">
        <v>115</v>
      </c>
      <c r="U311" s="92">
        <v>107</v>
      </c>
      <c r="V311" s="92">
        <v>149</v>
      </c>
      <c r="W311" s="92">
        <v>94</v>
      </c>
      <c r="X311" s="92">
        <v>62</v>
      </c>
      <c r="Y311" s="92">
        <v>60</v>
      </c>
      <c r="Z311" s="92">
        <v>109</v>
      </c>
      <c r="AA311" s="92">
        <v>58</v>
      </c>
      <c r="AB311" s="92">
        <v>21</v>
      </c>
      <c r="AC311" s="92">
        <v>26</v>
      </c>
      <c r="AD311" s="92">
        <v>35</v>
      </c>
      <c r="AE311" s="92">
        <v>22</v>
      </c>
      <c r="AF311" s="92">
        <v>17</v>
      </c>
      <c r="AG311" s="92">
        <v>23</v>
      </c>
      <c r="AH311" s="92">
        <v>28</v>
      </c>
      <c r="AI311" s="92">
        <v>21</v>
      </c>
      <c r="AJ311" s="92">
        <v>27</v>
      </c>
      <c r="AK311" s="92">
        <v>28</v>
      </c>
      <c r="AL311" s="92">
        <v>28</v>
      </c>
      <c r="AM311" s="92">
        <v>23</v>
      </c>
      <c r="AN311" s="92">
        <v>13</v>
      </c>
      <c r="AO311" s="92">
        <v>12</v>
      </c>
      <c r="AP311" s="92">
        <v>27</v>
      </c>
      <c r="AQ311" s="92">
        <v>11</v>
      </c>
      <c r="AR311" s="92">
        <v>22</v>
      </c>
      <c r="AS311" s="92">
        <v>19</v>
      </c>
      <c r="AT311" s="92">
        <v>24</v>
      </c>
      <c r="AU311" s="92">
        <v>16</v>
      </c>
      <c r="AV311" s="92">
        <v>18</v>
      </c>
      <c r="AW311" s="92">
        <v>16</v>
      </c>
      <c r="AX311" s="92">
        <v>21</v>
      </c>
      <c r="AY311" s="92">
        <v>25</v>
      </c>
      <c r="AZ311" s="92">
        <v>17</v>
      </c>
      <c r="BA311" s="92">
        <v>23</v>
      </c>
      <c r="BB311" s="92">
        <v>36</v>
      </c>
      <c r="BC311" s="92">
        <v>22</v>
      </c>
      <c r="BD311" s="92">
        <v>11</v>
      </c>
      <c r="BE311" s="92">
        <v>15</v>
      </c>
      <c r="BF311" s="92">
        <v>28</v>
      </c>
      <c r="BG311" s="92">
        <v>21</v>
      </c>
      <c r="BH311" s="92">
        <v>37</v>
      </c>
      <c r="BI311" s="92">
        <v>24</v>
      </c>
      <c r="BJ311" s="92">
        <v>33</v>
      </c>
      <c r="BK311" s="92">
        <v>21</v>
      </c>
      <c r="BL311" s="92">
        <v>29</v>
      </c>
      <c r="BM311" s="92">
        <v>26</v>
      </c>
      <c r="BN311" s="92">
        <v>29</v>
      </c>
      <c r="BO311" s="92">
        <v>23</v>
      </c>
      <c r="BP311" s="92">
        <v>42</v>
      </c>
      <c r="BQ311" s="92">
        <v>29</v>
      </c>
      <c r="BR311" s="92">
        <v>48</v>
      </c>
      <c r="BS311" s="92">
        <v>30</v>
      </c>
      <c r="BT311" s="92">
        <v>22</v>
      </c>
      <c r="BU311" s="92">
        <v>22</v>
      </c>
      <c r="BV311" s="92">
        <v>32</v>
      </c>
      <c r="BW311" s="92">
        <v>17</v>
      </c>
      <c r="BX311" s="92">
        <v>25</v>
      </c>
      <c r="BY311" s="92">
        <v>20</v>
      </c>
      <c r="BZ311" s="92">
        <v>14</v>
      </c>
      <c r="CA311" s="92">
        <v>3</v>
      </c>
      <c r="CB311" s="92">
        <v>17</v>
      </c>
      <c r="CC311" s="92">
        <v>22</v>
      </c>
      <c r="CD311" s="92">
        <v>20</v>
      </c>
      <c r="CE311" s="92">
        <v>8</v>
      </c>
      <c r="CF311" s="92">
        <v>29</v>
      </c>
      <c r="CG311" s="92">
        <v>26</v>
      </c>
      <c r="CH311" s="92">
        <v>36</v>
      </c>
      <c r="CI311" s="92">
        <v>18</v>
      </c>
      <c r="CJ311" s="92">
        <v>16</v>
      </c>
      <c r="CK311" s="92">
        <v>11</v>
      </c>
      <c r="CL311" s="92">
        <v>22</v>
      </c>
      <c r="CM311" s="92">
        <v>26</v>
      </c>
      <c r="CN311" s="92">
        <v>2</v>
      </c>
    </row>
    <row r="312" spans="1:92" x14ac:dyDescent="0.2">
      <c r="A312" s="92" t="s">
        <v>28</v>
      </c>
      <c r="B312" s="92" t="s">
        <v>51</v>
      </c>
      <c r="C312" s="92">
        <v>280</v>
      </c>
      <c r="D312" s="92">
        <v>7.3</v>
      </c>
      <c r="E312" s="92">
        <v>0</v>
      </c>
      <c r="F312" s="92">
        <v>0</v>
      </c>
      <c r="G312" s="92">
        <v>25</v>
      </c>
      <c r="H312" s="92">
        <v>7.2</v>
      </c>
      <c r="I312" s="92">
        <v>6</v>
      </c>
      <c r="J312" s="92">
        <v>1467</v>
      </c>
      <c r="K312" s="92">
        <v>49.390000000000008</v>
      </c>
      <c r="L312" s="92">
        <v>105</v>
      </c>
      <c r="M312" s="92">
        <v>89</v>
      </c>
      <c r="N312" s="92">
        <v>107</v>
      </c>
      <c r="O312" s="92">
        <v>63</v>
      </c>
      <c r="P312" s="92">
        <v>81</v>
      </c>
      <c r="Q312" s="92">
        <v>80</v>
      </c>
      <c r="R312" s="92">
        <v>98</v>
      </c>
      <c r="S312" s="92">
        <v>77</v>
      </c>
      <c r="T312" s="92">
        <v>115</v>
      </c>
      <c r="U312" s="92">
        <v>107</v>
      </c>
      <c r="V312" s="92">
        <v>149</v>
      </c>
      <c r="W312" s="92">
        <v>94</v>
      </c>
      <c r="X312" s="92">
        <v>62</v>
      </c>
      <c r="Y312" s="92">
        <v>60</v>
      </c>
      <c r="Z312" s="92">
        <v>109</v>
      </c>
      <c r="AA312" s="92">
        <v>58</v>
      </c>
      <c r="AB312" s="92">
        <v>21</v>
      </c>
      <c r="AC312" s="92">
        <v>26</v>
      </c>
      <c r="AD312" s="92">
        <v>35</v>
      </c>
      <c r="AE312" s="92">
        <v>22</v>
      </c>
      <c r="AF312" s="92">
        <v>17</v>
      </c>
      <c r="AG312" s="92">
        <v>23</v>
      </c>
      <c r="AH312" s="92">
        <v>28</v>
      </c>
      <c r="AI312" s="92">
        <v>21</v>
      </c>
      <c r="AJ312" s="92">
        <v>27</v>
      </c>
      <c r="AK312" s="92">
        <v>28</v>
      </c>
      <c r="AL312" s="92">
        <v>28</v>
      </c>
      <c r="AM312" s="92">
        <v>23</v>
      </c>
      <c r="AN312" s="92">
        <v>13</v>
      </c>
      <c r="AO312" s="92">
        <v>12</v>
      </c>
      <c r="AP312" s="92">
        <v>27</v>
      </c>
      <c r="AQ312" s="92">
        <v>11</v>
      </c>
      <c r="AR312" s="92">
        <v>22</v>
      </c>
      <c r="AS312" s="92">
        <v>19</v>
      </c>
      <c r="AT312" s="92">
        <v>24</v>
      </c>
      <c r="AU312" s="92">
        <v>16</v>
      </c>
      <c r="AV312" s="92">
        <v>18</v>
      </c>
      <c r="AW312" s="92">
        <v>16</v>
      </c>
      <c r="AX312" s="92">
        <v>21</v>
      </c>
      <c r="AY312" s="92">
        <v>25</v>
      </c>
      <c r="AZ312" s="92">
        <v>17</v>
      </c>
      <c r="BA312" s="92">
        <v>23</v>
      </c>
      <c r="BB312" s="92">
        <v>36</v>
      </c>
      <c r="BC312" s="92">
        <v>22</v>
      </c>
      <c r="BD312" s="92">
        <v>11</v>
      </c>
      <c r="BE312" s="92">
        <v>15</v>
      </c>
      <c r="BF312" s="92">
        <v>28</v>
      </c>
      <c r="BG312" s="92">
        <v>21</v>
      </c>
      <c r="BH312" s="92">
        <v>37</v>
      </c>
      <c r="BI312" s="92">
        <v>24</v>
      </c>
      <c r="BJ312" s="92">
        <v>33</v>
      </c>
      <c r="BK312" s="92">
        <v>21</v>
      </c>
      <c r="BL312" s="92">
        <v>29</v>
      </c>
      <c r="BM312" s="92">
        <v>26</v>
      </c>
      <c r="BN312" s="92">
        <v>29</v>
      </c>
      <c r="BO312" s="92">
        <v>23</v>
      </c>
      <c r="BP312" s="92">
        <v>42</v>
      </c>
      <c r="BQ312" s="92">
        <v>29</v>
      </c>
      <c r="BR312" s="92">
        <v>48</v>
      </c>
      <c r="BS312" s="92">
        <v>30</v>
      </c>
      <c r="BT312" s="92">
        <v>22</v>
      </c>
      <c r="BU312" s="92">
        <v>22</v>
      </c>
      <c r="BV312" s="92">
        <v>32</v>
      </c>
      <c r="BW312" s="92">
        <v>17</v>
      </c>
      <c r="BX312" s="92">
        <v>25</v>
      </c>
      <c r="BY312" s="92">
        <v>20</v>
      </c>
      <c r="BZ312" s="92">
        <v>14</v>
      </c>
      <c r="CA312" s="92">
        <v>3</v>
      </c>
      <c r="CB312" s="92">
        <v>17</v>
      </c>
      <c r="CC312" s="92">
        <v>22</v>
      </c>
      <c r="CD312" s="92">
        <v>20</v>
      </c>
      <c r="CE312" s="92">
        <v>8</v>
      </c>
      <c r="CF312" s="92">
        <v>29</v>
      </c>
      <c r="CG312" s="92">
        <v>26</v>
      </c>
      <c r="CH312" s="92">
        <v>36</v>
      </c>
      <c r="CI312" s="92">
        <v>18</v>
      </c>
      <c r="CJ312" s="92">
        <v>16</v>
      </c>
      <c r="CK312" s="92">
        <v>11</v>
      </c>
      <c r="CL312" s="92">
        <v>22</v>
      </c>
      <c r="CM312" s="92">
        <v>26</v>
      </c>
      <c r="CN312" s="92">
        <v>3</v>
      </c>
    </row>
    <row r="313" spans="1:92" x14ac:dyDescent="0.2">
      <c r="A313" s="92" t="s">
        <v>28</v>
      </c>
      <c r="B313" s="92" t="s">
        <v>51</v>
      </c>
      <c r="C313" s="92">
        <v>280</v>
      </c>
      <c r="D313" s="92">
        <v>9.1</v>
      </c>
      <c r="E313" s="92">
        <v>0</v>
      </c>
      <c r="F313" s="92">
        <v>0</v>
      </c>
      <c r="G313" s="92">
        <v>25</v>
      </c>
      <c r="H313" s="92">
        <v>7.2</v>
      </c>
      <c r="I313" s="92">
        <v>6</v>
      </c>
      <c r="J313" s="92">
        <v>1467</v>
      </c>
      <c r="K313" s="92">
        <v>49.390000000000008</v>
      </c>
      <c r="L313" s="92">
        <v>105</v>
      </c>
      <c r="M313" s="92">
        <v>89</v>
      </c>
      <c r="N313" s="92">
        <v>107</v>
      </c>
      <c r="O313" s="92">
        <v>63</v>
      </c>
      <c r="P313" s="92">
        <v>81</v>
      </c>
      <c r="Q313" s="92">
        <v>80</v>
      </c>
      <c r="R313" s="92">
        <v>98</v>
      </c>
      <c r="S313" s="92">
        <v>77</v>
      </c>
      <c r="T313" s="92">
        <v>115</v>
      </c>
      <c r="U313" s="92">
        <v>107</v>
      </c>
      <c r="V313" s="92">
        <v>149</v>
      </c>
      <c r="W313" s="92">
        <v>94</v>
      </c>
      <c r="X313" s="92">
        <v>62</v>
      </c>
      <c r="Y313" s="92">
        <v>60</v>
      </c>
      <c r="Z313" s="92">
        <v>109</v>
      </c>
      <c r="AA313" s="92">
        <v>58</v>
      </c>
      <c r="AB313" s="92">
        <v>21</v>
      </c>
      <c r="AC313" s="92">
        <v>26</v>
      </c>
      <c r="AD313" s="92">
        <v>35</v>
      </c>
      <c r="AE313" s="92">
        <v>22</v>
      </c>
      <c r="AF313" s="92">
        <v>17</v>
      </c>
      <c r="AG313" s="92">
        <v>23</v>
      </c>
      <c r="AH313" s="92">
        <v>28</v>
      </c>
      <c r="AI313" s="92">
        <v>21</v>
      </c>
      <c r="AJ313" s="92">
        <v>27</v>
      </c>
      <c r="AK313" s="92">
        <v>28</v>
      </c>
      <c r="AL313" s="92">
        <v>28</v>
      </c>
      <c r="AM313" s="92">
        <v>23</v>
      </c>
      <c r="AN313" s="92">
        <v>13</v>
      </c>
      <c r="AO313" s="92">
        <v>12</v>
      </c>
      <c r="AP313" s="92">
        <v>27</v>
      </c>
      <c r="AQ313" s="92">
        <v>11</v>
      </c>
      <c r="AR313" s="92">
        <v>22</v>
      </c>
      <c r="AS313" s="92">
        <v>19</v>
      </c>
      <c r="AT313" s="92">
        <v>24</v>
      </c>
      <c r="AU313" s="92">
        <v>16</v>
      </c>
      <c r="AV313" s="92">
        <v>18</v>
      </c>
      <c r="AW313" s="92">
        <v>16</v>
      </c>
      <c r="AX313" s="92">
        <v>21</v>
      </c>
      <c r="AY313" s="92">
        <v>25</v>
      </c>
      <c r="AZ313" s="92">
        <v>17</v>
      </c>
      <c r="BA313" s="92">
        <v>23</v>
      </c>
      <c r="BB313" s="92">
        <v>36</v>
      </c>
      <c r="BC313" s="92">
        <v>22</v>
      </c>
      <c r="BD313" s="92">
        <v>11</v>
      </c>
      <c r="BE313" s="92">
        <v>15</v>
      </c>
      <c r="BF313" s="92">
        <v>28</v>
      </c>
      <c r="BG313" s="92">
        <v>21</v>
      </c>
      <c r="BH313" s="92">
        <v>37</v>
      </c>
      <c r="BI313" s="92">
        <v>24</v>
      </c>
      <c r="BJ313" s="92">
        <v>33</v>
      </c>
      <c r="BK313" s="92">
        <v>21</v>
      </c>
      <c r="BL313" s="92">
        <v>29</v>
      </c>
      <c r="BM313" s="92">
        <v>26</v>
      </c>
      <c r="BN313" s="92">
        <v>29</v>
      </c>
      <c r="BO313" s="92">
        <v>23</v>
      </c>
      <c r="BP313" s="92">
        <v>42</v>
      </c>
      <c r="BQ313" s="92">
        <v>29</v>
      </c>
      <c r="BR313" s="92">
        <v>48</v>
      </c>
      <c r="BS313" s="92">
        <v>30</v>
      </c>
      <c r="BT313" s="92">
        <v>22</v>
      </c>
      <c r="BU313" s="92">
        <v>22</v>
      </c>
      <c r="BV313" s="92">
        <v>32</v>
      </c>
      <c r="BW313" s="92">
        <v>17</v>
      </c>
      <c r="BX313" s="92">
        <v>25</v>
      </c>
      <c r="BY313" s="92">
        <v>20</v>
      </c>
      <c r="BZ313" s="92">
        <v>14</v>
      </c>
      <c r="CA313" s="92">
        <v>3</v>
      </c>
      <c r="CB313" s="92">
        <v>17</v>
      </c>
      <c r="CC313" s="92">
        <v>22</v>
      </c>
      <c r="CD313" s="92">
        <v>20</v>
      </c>
      <c r="CE313" s="92">
        <v>8</v>
      </c>
      <c r="CF313" s="92">
        <v>29</v>
      </c>
      <c r="CG313" s="92">
        <v>26</v>
      </c>
      <c r="CH313" s="92">
        <v>36</v>
      </c>
      <c r="CI313" s="92">
        <v>18</v>
      </c>
      <c r="CJ313" s="92">
        <v>16</v>
      </c>
      <c r="CK313" s="92">
        <v>11</v>
      </c>
      <c r="CL313" s="92">
        <v>22</v>
      </c>
      <c r="CM313" s="92">
        <v>26</v>
      </c>
      <c r="CN313" s="92">
        <v>4</v>
      </c>
    </row>
    <row r="314" spans="1:92" x14ac:dyDescent="0.2">
      <c r="A314" s="92" t="s">
        <v>28</v>
      </c>
      <c r="B314" s="92" t="s">
        <v>51</v>
      </c>
      <c r="C314" s="92">
        <v>300</v>
      </c>
      <c r="D314" s="92">
        <v>41.2</v>
      </c>
      <c r="E314" s="92">
        <v>0</v>
      </c>
      <c r="F314" s="92">
        <v>0</v>
      </c>
      <c r="G314" s="92">
        <v>25</v>
      </c>
      <c r="H314" s="92">
        <v>7.2</v>
      </c>
      <c r="I314" s="92">
        <v>6</v>
      </c>
      <c r="J314" s="92">
        <v>1467</v>
      </c>
      <c r="K314" s="92">
        <v>49.390000000000008</v>
      </c>
      <c r="L314" s="92">
        <v>105</v>
      </c>
      <c r="M314" s="92">
        <v>89</v>
      </c>
      <c r="N314" s="92">
        <v>107</v>
      </c>
      <c r="O314" s="92">
        <v>63</v>
      </c>
      <c r="P314" s="92">
        <v>81</v>
      </c>
      <c r="Q314" s="92">
        <v>80</v>
      </c>
      <c r="R314" s="92">
        <v>98</v>
      </c>
      <c r="S314" s="92">
        <v>77</v>
      </c>
      <c r="T314" s="92">
        <v>115</v>
      </c>
      <c r="U314" s="92">
        <v>107</v>
      </c>
      <c r="V314" s="92">
        <v>149</v>
      </c>
      <c r="W314" s="92">
        <v>94</v>
      </c>
      <c r="X314" s="92">
        <v>62</v>
      </c>
      <c r="Y314" s="92">
        <v>60</v>
      </c>
      <c r="Z314" s="92">
        <v>109</v>
      </c>
      <c r="AA314" s="92">
        <v>58</v>
      </c>
      <c r="AB314" s="92">
        <v>21</v>
      </c>
      <c r="AC314" s="92">
        <v>26</v>
      </c>
      <c r="AD314" s="92">
        <v>35</v>
      </c>
      <c r="AE314" s="92">
        <v>22</v>
      </c>
      <c r="AF314" s="92">
        <v>17</v>
      </c>
      <c r="AG314" s="92">
        <v>23</v>
      </c>
      <c r="AH314" s="92">
        <v>28</v>
      </c>
      <c r="AI314" s="92">
        <v>21</v>
      </c>
      <c r="AJ314" s="92">
        <v>27</v>
      </c>
      <c r="AK314" s="92">
        <v>28</v>
      </c>
      <c r="AL314" s="92">
        <v>28</v>
      </c>
      <c r="AM314" s="92">
        <v>23</v>
      </c>
      <c r="AN314" s="92">
        <v>13</v>
      </c>
      <c r="AO314" s="92">
        <v>12</v>
      </c>
      <c r="AP314" s="92">
        <v>27</v>
      </c>
      <c r="AQ314" s="92">
        <v>11</v>
      </c>
      <c r="AR314" s="92">
        <v>22</v>
      </c>
      <c r="AS314" s="92">
        <v>19</v>
      </c>
      <c r="AT314" s="92">
        <v>24</v>
      </c>
      <c r="AU314" s="92">
        <v>16</v>
      </c>
      <c r="AV314" s="92">
        <v>18</v>
      </c>
      <c r="AW314" s="92">
        <v>16</v>
      </c>
      <c r="AX314" s="92">
        <v>21</v>
      </c>
      <c r="AY314" s="92">
        <v>25</v>
      </c>
      <c r="AZ314" s="92">
        <v>17</v>
      </c>
      <c r="BA314" s="92">
        <v>23</v>
      </c>
      <c r="BB314" s="92">
        <v>36</v>
      </c>
      <c r="BC314" s="92">
        <v>22</v>
      </c>
      <c r="BD314" s="92">
        <v>11</v>
      </c>
      <c r="BE314" s="92">
        <v>15</v>
      </c>
      <c r="BF314" s="92">
        <v>28</v>
      </c>
      <c r="BG314" s="92">
        <v>21</v>
      </c>
      <c r="BH314" s="92">
        <v>37</v>
      </c>
      <c r="BI314" s="92">
        <v>24</v>
      </c>
      <c r="BJ314" s="92">
        <v>33</v>
      </c>
      <c r="BK314" s="92">
        <v>21</v>
      </c>
      <c r="BL314" s="92">
        <v>29</v>
      </c>
      <c r="BM314" s="92">
        <v>26</v>
      </c>
      <c r="BN314" s="92">
        <v>29</v>
      </c>
      <c r="BO314" s="92">
        <v>23</v>
      </c>
      <c r="BP314" s="92">
        <v>42</v>
      </c>
      <c r="BQ314" s="92">
        <v>29</v>
      </c>
      <c r="BR314" s="92">
        <v>48</v>
      </c>
      <c r="BS314" s="92">
        <v>30</v>
      </c>
      <c r="BT314" s="92">
        <v>22</v>
      </c>
      <c r="BU314" s="92">
        <v>22</v>
      </c>
      <c r="BV314" s="92">
        <v>32</v>
      </c>
      <c r="BW314" s="92">
        <v>17</v>
      </c>
      <c r="BX314" s="92">
        <v>25</v>
      </c>
      <c r="BY314" s="92">
        <v>20</v>
      </c>
      <c r="BZ314" s="92">
        <v>14</v>
      </c>
      <c r="CA314" s="92">
        <v>3</v>
      </c>
      <c r="CB314" s="92">
        <v>17</v>
      </c>
      <c r="CC314" s="92">
        <v>22</v>
      </c>
      <c r="CD314" s="92">
        <v>20</v>
      </c>
      <c r="CE314" s="92">
        <v>8</v>
      </c>
      <c r="CF314" s="92">
        <v>29</v>
      </c>
      <c r="CG314" s="92">
        <v>26</v>
      </c>
      <c r="CH314" s="92">
        <v>36</v>
      </c>
      <c r="CI314" s="92">
        <v>18</v>
      </c>
      <c r="CJ314" s="92">
        <v>16</v>
      </c>
      <c r="CK314" s="92">
        <v>11</v>
      </c>
      <c r="CL314" s="92">
        <v>22</v>
      </c>
      <c r="CM314" s="92">
        <v>26</v>
      </c>
      <c r="CN314" s="92">
        <v>1</v>
      </c>
    </row>
    <row r="315" spans="1:92" x14ac:dyDescent="0.2">
      <c r="A315" s="92" t="s">
        <v>28</v>
      </c>
      <c r="B315" s="92" t="s">
        <v>51</v>
      </c>
      <c r="C315" s="92">
        <v>300</v>
      </c>
      <c r="D315" s="92">
        <v>56.1</v>
      </c>
      <c r="E315" s="92">
        <v>0</v>
      </c>
      <c r="F315" s="92">
        <v>0</v>
      </c>
      <c r="G315" s="92">
        <v>25</v>
      </c>
      <c r="H315" s="92">
        <v>7.2</v>
      </c>
      <c r="I315" s="92">
        <v>6</v>
      </c>
      <c r="J315" s="92">
        <v>1467</v>
      </c>
      <c r="K315" s="92">
        <v>49.390000000000008</v>
      </c>
      <c r="L315" s="92">
        <v>105</v>
      </c>
      <c r="M315" s="92">
        <v>89</v>
      </c>
      <c r="N315" s="92">
        <v>107</v>
      </c>
      <c r="O315" s="92">
        <v>63</v>
      </c>
      <c r="P315" s="92">
        <v>81</v>
      </c>
      <c r="Q315" s="92">
        <v>80</v>
      </c>
      <c r="R315" s="92">
        <v>98</v>
      </c>
      <c r="S315" s="92">
        <v>77</v>
      </c>
      <c r="T315" s="92">
        <v>115</v>
      </c>
      <c r="U315" s="92">
        <v>107</v>
      </c>
      <c r="V315" s="92">
        <v>149</v>
      </c>
      <c r="W315" s="92">
        <v>94</v>
      </c>
      <c r="X315" s="92">
        <v>62</v>
      </c>
      <c r="Y315" s="92">
        <v>60</v>
      </c>
      <c r="Z315" s="92">
        <v>109</v>
      </c>
      <c r="AA315" s="92">
        <v>58</v>
      </c>
      <c r="AB315" s="92">
        <v>21</v>
      </c>
      <c r="AC315" s="92">
        <v>26</v>
      </c>
      <c r="AD315" s="92">
        <v>35</v>
      </c>
      <c r="AE315" s="92">
        <v>22</v>
      </c>
      <c r="AF315" s="92">
        <v>17</v>
      </c>
      <c r="AG315" s="92">
        <v>23</v>
      </c>
      <c r="AH315" s="92">
        <v>28</v>
      </c>
      <c r="AI315" s="92">
        <v>21</v>
      </c>
      <c r="AJ315" s="92">
        <v>27</v>
      </c>
      <c r="AK315" s="92">
        <v>28</v>
      </c>
      <c r="AL315" s="92">
        <v>28</v>
      </c>
      <c r="AM315" s="92">
        <v>23</v>
      </c>
      <c r="AN315" s="92">
        <v>13</v>
      </c>
      <c r="AO315" s="92">
        <v>12</v>
      </c>
      <c r="AP315" s="92">
        <v>27</v>
      </c>
      <c r="AQ315" s="92">
        <v>11</v>
      </c>
      <c r="AR315" s="92">
        <v>22</v>
      </c>
      <c r="AS315" s="92">
        <v>19</v>
      </c>
      <c r="AT315" s="92">
        <v>24</v>
      </c>
      <c r="AU315" s="92">
        <v>16</v>
      </c>
      <c r="AV315" s="92">
        <v>18</v>
      </c>
      <c r="AW315" s="92">
        <v>16</v>
      </c>
      <c r="AX315" s="92">
        <v>21</v>
      </c>
      <c r="AY315" s="92">
        <v>25</v>
      </c>
      <c r="AZ315" s="92">
        <v>17</v>
      </c>
      <c r="BA315" s="92">
        <v>23</v>
      </c>
      <c r="BB315" s="92">
        <v>36</v>
      </c>
      <c r="BC315" s="92">
        <v>22</v>
      </c>
      <c r="BD315" s="92">
        <v>11</v>
      </c>
      <c r="BE315" s="92">
        <v>15</v>
      </c>
      <c r="BF315" s="92">
        <v>28</v>
      </c>
      <c r="BG315" s="92">
        <v>21</v>
      </c>
      <c r="BH315" s="92">
        <v>37</v>
      </c>
      <c r="BI315" s="92">
        <v>24</v>
      </c>
      <c r="BJ315" s="92">
        <v>33</v>
      </c>
      <c r="BK315" s="92">
        <v>21</v>
      </c>
      <c r="BL315" s="92">
        <v>29</v>
      </c>
      <c r="BM315" s="92">
        <v>26</v>
      </c>
      <c r="BN315" s="92">
        <v>29</v>
      </c>
      <c r="BO315" s="92">
        <v>23</v>
      </c>
      <c r="BP315" s="92">
        <v>42</v>
      </c>
      <c r="BQ315" s="92">
        <v>29</v>
      </c>
      <c r="BR315" s="92">
        <v>48</v>
      </c>
      <c r="BS315" s="92">
        <v>30</v>
      </c>
      <c r="BT315" s="92">
        <v>22</v>
      </c>
      <c r="BU315" s="92">
        <v>22</v>
      </c>
      <c r="BV315" s="92">
        <v>32</v>
      </c>
      <c r="BW315" s="92">
        <v>17</v>
      </c>
      <c r="BX315" s="92">
        <v>25</v>
      </c>
      <c r="BY315" s="92">
        <v>20</v>
      </c>
      <c r="BZ315" s="92">
        <v>14</v>
      </c>
      <c r="CA315" s="92">
        <v>3</v>
      </c>
      <c r="CB315" s="92">
        <v>17</v>
      </c>
      <c r="CC315" s="92">
        <v>22</v>
      </c>
      <c r="CD315" s="92">
        <v>20</v>
      </c>
      <c r="CE315" s="92">
        <v>8</v>
      </c>
      <c r="CF315" s="92">
        <v>29</v>
      </c>
      <c r="CG315" s="92">
        <v>26</v>
      </c>
      <c r="CH315" s="92">
        <v>36</v>
      </c>
      <c r="CI315" s="92">
        <v>18</v>
      </c>
      <c r="CJ315" s="92">
        <v>16</v>
      </c>
      <c r="CK315" s="92">
        <v>11</v>
      </c>
      <c r="CL315" s="92">
        <v>22</v>
      </c>
      <c r="CM315" s="92">
        <v>26</v>
      </c>
      <c r="CN315" s="92">
        <v>2</v>
      </c>
    </row>
    <row r="316" spans="1:92" x14ac:dyDescent="0.2">
      <c r="A316" s="92" t="s">
        <v>28</v>
      </c>
      <c r="B316" s="92" t="s">
        <v>51</v>
      </c>
      <c r="C316" s="92">
        <v>300</v>
      </c>
      <c r="D316" s="92">
        <v>71.099999999999994</v>
      </c>
      <c r="E316" s="92">
        <v>0</v>
      </c>
      <c r="F316" s="92">
        <v>0</v>
      </c>
      <c r="G316" s="92">
        <v>25</v>
      </c>
      <c r="H316" s="92">
        <v>7.2</v>
      </c>
      <c r="I316" s="92">
        <v>6</v>
      </c>
      <c r="J316" s="92">
        <v>1467</v>
      </c>
      <c r="K316" s="92">
        <v>49.390000000000008</v>
      </c>
      <c r="L316" s="92">
        <v>105</v>
      </c>
      <c r="M316" s="92">
        <v>89</v>
      </c>
      <c r="N316" s="92">
        <v>107</v>
      </c>
      <c r="O316" s="92">
        <v>63</v>
      </c>
      <c r="P316" s="92">
        <v>81</v>
      </c>
      <c r="Q316" s="92">
        <v>80</v>
      </c>
      <c r="R316" s="92">
        <v>98</v>
      </c>
      <c r="S316" s="92">
        <v>77</v>
      </c>
      <c r="T316" s="92">
        <v>115</v>
      </c>
      <c r="U316" s="92">
        <v>107</v>
      </c>
      <c r="V316" s="92">
        <v>149</v>
      </c>
      <c r="W316" s="92">
        <v>94</v>
      </c>
      <c r="X316" s="92">
        <v>62</v>
      </c>
      <c r="Y316" s="92">
        <v>60</v>
      </c>
      <c r="Z316" s="92">
        <v>109</v>
      </c>
      <c r="AA316" s="92">
        <v>58</v>
      </c>
      <c r="AB316" s="92">
        <v>21</v>
      </c>
      <c r="AC316" s="92">
        <v>26</v>
      </c>
      <c r="AD316" s="92">
        <v>35</v>
      </c>
      <c r="AE316" s="92">
        <v>22</v>
      </c>
      <c r="AF316" s="92">
        <v>17</v>
      </c>
      <c r="AG316" s="92">
        <v>23</v>
      </c>
      <c r="AH316" s="92">
        <v>28</v>
      </c>
      <c r="AI316" s="92">
        <v>21</v>
      </c>
      <c r="AJ316" s="92">
        <v>27</v>
      </c>
      <c r="AK316" s="92">
        <v>28</v>
      </c>
      <c r="AL316" s="92">
        <v>28</v>
      </c>
      <c r="AM316" s="92">
        <v>23</v>
      </c>
      <c r="AN316" s="92">
        <v>13</v>
      </c>
      <c r="AO316" s="92">
        <v>12</v>
      </c>
      <c r="AP316" s="92">
        <v>27</v>
      </c>
      <c r="AQ316" s="92">
        <v>11</v>
      </c>
      <c r="AR316" s="92">
        <v>22</v>
      </c>
      <c r="AS316" s="92">
        <v>19</v>
      </c>
      <c r="AT316" s="92">
        <v>24</v>
      </c>
      <c r="AU316" s="92">
        <v>16</v>
      </c>
      <c r="AV316" s="92">
        <v>18</v>
      </c>
      <c r="AW316" s="92">
        <v>16</v>
      </c>
      <c r="AX316" s="92">
        <v>21</v>
      </c>
      <c r="AY316" s="92">
        <v>25</v>
      </c>
      <c r="AZ316" s="92">
        <v>17</v>
      </c>
      <c r="BA316" s="92">
        <v>23</v>
      </c>
      <c r="BB316" s="92">
        <v>36</v>
      </c>
      <c r="BC316" s="92">
        <v>22</v>
      </c>
      <c r="BD316" s="92">
        <v>11</v>
      </c>
      <c r="BE316" s="92">
        <v>15</v>
      </c>
      <c r="BF316" s="92">
        <v>28</v>
      </c>
      <c r="BG316" s="92">
        <v>21</v>
      </c>
      <c r="BH316" s="92">
        <v>37</v>
      </c>
      <c r="BI316" s="92">
        <v>24</v>
      </c>
      <c r="BJ316" s="92">
        <v>33</v>
      </c>
      <c r="BK316" s="92">
        <v>21</v>
      </c>
      <c r="BL316" s="92">
        <v>29</v>
      </c>
      <c r="BM316" s="92">
        <v>26</v>
      </c>
      <c r="BN316" s="92">
        <v>29</v>
      </c>
      <c r="BO316" s="92">
        <v>23</v>
      </c>
      <c r="BP316" s="92">
        <v>42</v>
      </c>
      <c r="BQ316" s="92">
        <v>29</v>
      </c>
      <c r="BR316" s="92">
        <v>48</v>
      </c>
      <c r="BS316" s="92">
        <v>30</v>
      </c>
      <c r="BT316" s="92">
        <v>22</v>
      </c>
      <c r="BU316" s="92">
        <v>22</v>
      </c>
      <c r="BV316" s="92">
        <v>32</v>
      </c>
      <c r="BW316" s="92">
        <v>17</v>
      </c>
      <c r="BX316" s="92">
        <v>25</v>
      </c>
      <c r="BY316" s="92">
        <v>20</v>
      </c>
      <c r="BZ316" s="92">
        <v>14</v>
      </c>
      <c r="CA316" s="92">
        <v>3</v>
      </c>
      <c r="CB316" s="92">
        <v>17</v>
      </c>
      <c r="CC316" s="92">
        <v>22</v>
      </c>
      <c r="CD316" s="92">
        <v>20</v>
      </c>
      <c r="CE316" s="92">
        <v>8</v>
      </c>
      <c r="CF316" s="92">
        <v>29</v>
      </c>
      <c r="CG316" s="92">
        <v>26</v>
      </c>
      <c r="CH316" s="92">
        <v>36</v>
      </c>
      <c r="CI316" s="92">
        <v>18</v>
      </c>
      <c r="CJ316" s="92">
        <v>16</v>
      </c>
      <c r="CK316" s="92">
        <v>11</v>
      </c>
      <c r="CL316" s="92">
        <v>22</v>
      </c>
      <c r="CM316" s="92">
        <v>26</v>
      </c>
      <c r="CN316" s="92">
        <v>3</v>
      </c>
    </row>
    <row r="317" spans="1:92" x14ac:dyDescent="0.2">
      <c r="A317" s="92" t="s">
        <v>28</v>
      </c>
      <c r="B317" s="92" t="s">
        <v>51</v>
      </c>
      <c r="C317" s="92">
        <v>300</v>
      </c>
      <c r="D317" s="92">
        <v>86.1</v>
      </c>
      <c r="E317" s="92">
        <v>0</v>
      </c>
      <c r="F317" s="92">
        <v>0</v>
      </c>
      <c r="G317" s="92">
        <v>25</v>
      </c>
      <c r="H317" s="92">
        <v>7.2</v>
      </c>
      <c r="I317" s="92">
        <v>6</v>
      </c>
      <c r="J317" s="92">
        <v>1467</v>
      </c>
      <c r="K317" s="92">
        <v>49.390000000000008</v>
      </c>
      <c r="L317" s="92">
        <v>105</v>
      </c>
      <c r="M317" s="92">
        <v>89</v>
      </c>
      <c r="N317" s="92">
        <v>107</v>
      </c>
      <c r="O317" s="92">
        <v>63</v>
      </c>
      <c r="P317" s="92">
        <v>81</v>
      </c>
      <c r="Q317" s="92">
        <v>80</v>
      </c>
      <c r="R317" s="92">
        <v>98</v>
      </c>
      <c r="S317" s="92">
        <v>77</v>
      </c>
      <c r="T317" s="92">
        <v>115</v>
      </c>
      <c r="U317" s="92">
        <v>107</v>
      </c>
      <c r="V317" s="92">
        <v>149</v>
      </c>
      <c r="W317" s="92">
        <v>94</v>
      </c>
      <c r="X317" s="92">
        <v>62</v>
      </c>
      <c r="Y317" s="92">
        <v>60</v>
      </c>
      <c r="Z317" s="92">
        <v>109</v>
      </c>
      <c r="AA317" s="92">
        <v>58</v>
      </c>
      <c r="AB317" s="92">
        <v>21</v>
      </c>
      <c r="AC317" s="92">
        <v>26</v>
      </c>
      <c r="AD317" s="92">
        <v>35</v>
      </c>
      <c r="AE317" s="92">
        <v>22</v>
      </c>
      <c r="AF317" s="92">
        <v>17</v>
      </c>
      <c r="AG317" s="92">
        <v>23</v>
      </c>
      <c r="AH317" s="92">
        <v>28</v>
      </c>
      <c r="AI317" s="92">
        <v>21</v>
      </c>
      <c r="AJ317" s="92">
        <v>27</v>
      </c>
      <c r="AK317" s="92">
        <v>28</v>
      </c>
      <c r="AL317" s="92">
        <v>28</v>
      </c>
      <c r="AM317" s="92">
        <v>23</v>
      </c>
      <c r="AN317" s="92">
        <v>13</v>
      </c>
      <c r="AO317" s="92">
        <v>12</v>
      </c>
      <c r="AP317" s="92">
        <v>27</v>
      </c>
      <c r="AQ317" s="92">
        <v>11</v>
      </c>
      <c r="AR317" s="92">
        <v>22</v>
      </c>
      <c r="AS317" s="92">
        <v>19</v>
      </c>
      <c r="AT317" s="92">
        <v>24</v>
      </c>
      <c r="AU317" s="92">
        <v>16</v>
      </c>
      <c r="AV317" s="92">
        <v>18</v>
      </c>
      <c r="AW317" s="92">
        <v>16</v>
      </c>
      <c r="AX317" s="92">
        <v>21</v>
      </c>
      <c r="AY317" s="92">
        <v>25</v>
      </c>
      <c r="AZ317" s="92">
        <v>17</v>
      </c>
      <c r="BA317" s="92">
        <v>23</v>
      </c>
      <c r="BB317" s="92">
        <v>36</v>
      </c>
      <c r="BC317" s="92">
        <v>22</v>
      </c>
      <c r="BD317" s="92">
        <v>11</v>
      </c>
      <c r="BE317" s="92">
        <v>15</v>
      </c>
      <c r="BF317" s="92">
        <v>28</v>
      </c>
      <c r="BG317" s="92">
        <v>21</v>
      </c>
      <c r="BH317" s="92">
        <v>37</v>
      </c>
      <c r="BI317" s="92">
        <v>24</v>
      </c>
      <c r="BJ317" s="92">
        <v>33</v>
      </c>
      <c r="BK317" s="92">
        <v>21</v>
      </c>
      <c r="BL317" s="92">
        <v>29</v>
      </c>
      <c r="BM317" s="92">
        <v>26</v>
      </c>
      <c r="BN317" s="92">
        <v>29</v>
      </c>
      <c r="BO317" s="92">
        <v>23</v>
      </c>
      <c r="BP317" s="92">
        <v>42</v>
      </c>
      <c r="BQ317" s="92">
        <v>29</v>
      </c>
      <c r="BR317" s="92">
        <v>48</v>
      </c>
      <c r="BS317" s="92">
        <v>30</v>
      </c>
      <c r="BT317" s="92">
        <v>22</v>
      </c>
      <c r="BU317" s="92">
        <v>22</v>
      </c>
      <c r="BV317" s="92">
        <v>32</v>
      </c>
      <c r="BW317" s="92">
        <v>17</v>
      </c>
      <c r="BX317" s="92">
        <v>25</v>
      </c>
      <c r="BY317" s="92">
        <v>20</v>
      </c>
      <c r="BZ317" s="92">
        <v>14</v>
      </c>
      <c r="CA317" s="92">
        <v>3</v>
      </c>
      <c r="CB317" s="92">
        <v>17</v>
      </c>
      <c r="CC317" s="92">
        <v>22</v>
      </c>
      <c r="CD317" s="92">
        <v>20</v>
      </c>
      <c r="CE317" s="92">
        <v>8</v>
      </c>
      <c r="CF317" s="92">
        <v>29</v>
      </c>
      <c r="CG317" s="92">
        <v>26</v>
      </c>
      <c r="CH317" s="92">
        <v>36</v>
      </c>
      <c r="CI317" s="92">
        <v>18</v>
      </c>
      <c r="CJ317" s="92">
        <v>16</v>
      </c>
      <c r="CK317" s="92">
        <v>11</v>
      </c>
      <c r="CL317" s="92">
        <v>22</v>
      </c>
      <c r="CM317" s="92">
        <v>26</v>
      </c>
      <c r="CN317" s="92">
        <v>4</v>
      </c>
    </row>
    <row r="318" spans="1:92" x14ac:dyDescent="0.2">
      <c r="A318" s="92" t="s">
        <v>28</v>
      </c>
      <c r="B318" s="92" t="s">
        <v>42</v>
      </c>
      <c r="C318" s="92">
        <v>222</v>
      </c>
      <c r="D318" s="92">
        <v>3.6</v>
      </c>
      <c r="E318" s="92">
        <v>0</v>
      </c>
      <c r="F318" s="92">
        <v>0</v>
      </c>
      <c r="G318" s="92">
        <v>25</v>
      </c>
      <c r="H318" s="92">
        <v>7.2</v>
      </c>
      <c r="I318" s="92">
        <v>6</v>
      </c>
      <c r="J318" s="92">
        <v>1362</v>
      </c>
      <c r="K318" s="92">
        <v>49.33</v>
      </c>
      <c r="L318" s="92">
        <v>94</v>
      </c>
      <c r="M318" s="92">
        <v>84</v>
      </c>
      <c r="N318" s="92">
        <v>104</v>
      </c>
      <c r="O318" s="92">
        <v>59</v>
      </c>
      <c r="P318" s="92">
        <v>74</v>
      </c>
      <c r="Q318" s="92">
        <v>74</v>
      </c>
      <c r="R318" s="92">
        <v>94</v>
      </c>
      <c r="S318" s="92">
        <v>72</v>
      </c>
      <c r="T318" s="92">
        <v>107</v>
      </c>
      <c r="U318" s="92">
        <v>99</v>
      </c>
      <c r="V318" s="92">
        <v>141</v>
      </c>
      <c r="W318" s="92">
        <v>89</v>
      </c>
      <c r="X318" s="92">
        <v>66</v>
      </c>
      <c r="Y318" s="92">
        <v>57</v>
      </c>
      <c r="Z318" s="92">
        <v>98</v>
      </c>
      <c r="AA318" s="92">
        <v>49</v>
      </c>
      <c r="AB318" s="92">
        <v>20</v>
      </c>
      <c r="AC318" s="92">
        <v>20</v>
      </c>
      <c r="AD318" s="92">
        <v>33</v>
      </c>
      <c r="AE318" s="92">
        <v>21</v>
      </c>
      <c r="AF318" s="92">
        <v>14</v>
      </c>
      <c r="AG318" s="92">
        <v>22</v>
      </c>
      <c r="AH318" s="92">
        <v>26</v>
      </c>
      <c r="AI318" s="92">
        <v>22</v>
      </c>
      <c r="AJ318" s="92">
        <v>27</v>
      </c>
      <c r="AK318" s="92">
        <v>28</v>
      </c>
      <c r="AL318" s="92">
        <v>27</v>
      </c>
      <c r="AM318" s="92">
        <v>22</v>
      </c>
      <c r="AN318" s="92">
        <v>13</v>
      </c>
      <c r="AO318" s="92">
        <v>12</v>
      </c>
      <c r="AP318" s="92">
        <v>25</v>
      </c>
      <c r="AQ318" s="92">
        <v>9</v>
      </c>
      <c r="AR318" s="92">
        <v>19</v>
      </c>
      <c r="AS318" s="92">
        <v>19</v>
      </c>
      <c r="AT318" s="92">
        <v>22</v>
      </c>
      <c r="AU318" s="92">
        <v>14</v>
      </c>
      <c r="AV318" s="92">
        <v>17</v>
      </c>
      <c r="AW318" s="92">
        <v>15</v>
      </c>
      <c r="AX318" s="92">
        <v>21</v>
      </c>
      <c r="AY318" s="92">
        <v>21</v>
      </c>
      <c r="AZ318" s="92">
        <v>15</v>
      </c>
      <c r="BA318" s="92">
        <v>23</v>
      </c>
      <c r="BB318" s="92">
        <v>34</v>
      </c>
      <c r="BC318" s="92">
        <v>22</v>
      </c>
      <c r="BD318" s="92">
        <v>14</v>
      </c>
      <c r="BE318" s="92">
        <v>15</v>
      </c>
      <c r="BF318" s="92">
        <v>27</v>
      </c>
      <c r="BG318" s="92">
        <v>16</v>
      </c>
      <c r="BH318" s="92">
        <v>32</v>
      </c>
      <c r="BI318" s="92">
        <v>22</v>
      </c>
      <c r="BJ318" s="92">
        <v>33</v>
      </c>
      <c r="BK318" s="92">
        <v>20</v>
      </c>
      <c r="BL318" s="92">
        <v>29</v>
      </c>
      <c r="BM318" s="92">
        <v>23</v>
      </c>
      <c r="BN318" s="92">
        <v>27</v>
      </c>
      <c r="BO318" s="92">
        <v>20</v>
      </c>
      <c r="BP318" s="92">
        <v>42</v>
      </c>
      <c r="BQ318" s="92">
        <v>25</v>
      </c>
      <c r="BR318" s="92">
        <v>46</v>
      </c>
      <c r="BS318" s="92">
        <v>28</v>
      </c>
      <c r="BT318" s="92">
        <v>23</v>
      </c>
      <c r="BU318" s="92">
        <v>21</v>
      </c>
      <c r="BV318" s="92">
        <v>29</v>
      </c>
      <c r="BW318" s="92">
        <v>16</v>
      </c>
      <c r="BX318" s="92">
        <v>23</v>
      </c>
      <c r="BY318" s="92">
        <v>23</v>
      </c>
      <c r="BZ318" s="92">
        <v>16</v>
      </c>
      <c r="CA318" s="92">
        <v>4</v>
      </c>
      <c r="CB318" s="92">
        <v>14</v>
      </c>
      <c r="CC318" s="92">
        <v>21</v>
      </c>
      <c r="CD318" s="92">
        <v>20</v>
      </c>
      <c r="CE318" s="92">
        <v>9</v>
      </c>
      <c r="CF318" s="92">
        <v>23</v>
      </c>
      <c r="CG318" s="92">
        <v>23</v>
      </c>
      <c r="CH318" s="92">
        <v>34</v>
      </c>
      <c r="CI318" s="92">
        <v>17</v>
      </c>
      <c r="CJ318" s="92">
        <v>16</v>
      </c>
      <c r="CK318" s="92">
        <v>9</v>
      </c>
      <c r="CL318" s="92">
        <v>17</v>
      </c>
      <c r="CM318" s="92">
        <v>20</v>
      </c>
      <c r="CN318" s="92">
        <v>0.73</v>
      </c>
    </row>
    <row r="319" spans="1:92" x14ac:dyDescent="0.2">
      <c r="A319" s="92" t="s">
        <v>28</v>
      </c>
      <c r="B319" s="92" t="s">
        <v>42</v>
      </c>
      <c r="C319" s="92">
        <v>222</v>
      </c>
      <c r="D319" s="92">
        <v>4.71</v>
      </c>
      <c r="E319" s="92">
        <v>0</v>
      </c>
      <c r="F319" s="92">
        <v>0</v>
      </c>
      <c r="G319" s="92">
        <v>25</v>
      </c>
      <c r="H319" s="92">
        <v>7.2</v>
      </c>
      <c r="I319" s="92">
        <v>6</v>
      </c>
      <c r="J319" s="92">
        <v>1362</v>
      </c>
      <c r="K319" s="92">
        <v>49.33</v>
      </c>
      <c r="L319" s="92">
        <v>94</v>
      </c>
      <c r="M319" s="92">
        <v>84</v>
      </c>
      <c r="N319" s="92">
        <v>104</v>
      </c>
      <c r="O319" s="92">
        <v>59</v>
      </c>
      <c r="P319" s="92">
        <v>74</v>
      </c>
      <c r="Q319" s="92">
        <v>74</v>
      </c>
      <c r="R319" s="92">
        <v>94</v>
      </c>
      <c r="S319" s="92">
        <v>72</v>
      </c>
      <c r="T319" s="92">
        <v>107</v>
      </c>
      <c r="U319" s="92">
        <v>99</v>
      </c>
      <c r="V319" s="92">
        <v>141</v>
      </c>
      <c r="W319" s="92">
        <v>89</v>
      </c>
      <c r="X319" s="92">
        <v>66</v>
      </c>
      <c r="Y319" s="92">
        <v>57</v>
      </c>
      <c r="Z319" s="92">
        <v>98</v>
      </c>
      <c r="AA319" s="92">
        <v>49</v>
      </c>
      <c r="AB319" s="92">
        <v>20</v>
      </c>
      <c r="AC319" s="92">
        <v>20</v>
      </c>
      <c r="AD319" s="92">
        <v>33</v>
      </c>
      <c r="AE319" s="92">
        <v>21</v>
      </c>
      <c r="AF319" s="92">
        <v>14</v>
      </c>
      <c r="AG319" s="92">
        <v>22</v>
      </c>
      <c r="AH319" s="92">
        <v>26</v>
      </c>
      <c r="AI319" s="92">
        <v>22</v>
      </c>
      <c r="AJ319" s="92">
        <v>27</v>
      </c>
      <c r="AK319" s="92">
        <v>28</v>
      </c>
      <c r="AL319" s="92">
        <v>27</v>
      </c>
      <c r="AM319" s="92">
        <v>22</v>
      </c>
      <c r="AN319" s="92">
        <v>13</v>
      </c>
      <c r="AO319" s="92">
        <v>12</v>
      </c>
      <c r="AP319" s="92">
        <v>25</v>
      </c>
      <c r="AQ319" s="92">
        <v>9</v>
      </c>
      <c r="AR319" s="92">
        <v>19</v>
      </c>
      <c r="AS319" s="92">
        <v>19</v>
      </c>
      <c r="AT319" s="92">
        <v>22</v>
      </c>
      <c r="AU319" s="92">
        <v>14</v>
      </c>
      <c r="AV319" s="92">
        <v>17</v>
      </c>
      <c r="AW319" s="92">
        <v>15</v>
      </c>
      <c r="AX319" s="92">
        <v>21</v>
      </c>
      <c r="AY319" s="92">
        <v>21</v>
      </c>
      <c r="AZ319" s="92">
        <v>15</v>
      </c>
      <c r="BA319" s="92">
        <v>23</v>
      </c>
      <c r="BB319" s="92">
        <v>34</v>
      </c>
      <c r="BC319" s="92">
        <v>22</v>
      </c>
      <c r="BD319" s="92">
        <v>14</v>
      </c>
      <c r="BE319" s="92">
        <v>15</v>
      </c>
      <c r="BF319" s="92">
        <v>27</v>
      </c>
      <c r="BG319" s="92">
        <v>16</v>
      </c>
      <c r="BH319" s="92">
        <v>32</v>
      </c>
      <c r="BI319" s="92">
        <v>22</v>
      </c>
      <c r="BJ319" s="92">
        <v>33</v>
      </c>
      <c r="BK319" s="92">
        <v>20</v>
      </c>
      <c r="BL319" s="92">
        <v>29</v>
      </c>
      <c r="BM319" s="92">
        <v>23</v>
      </c>
      <c r="BN319" s="92">
        <v>27</v>
      </c>
      <c r="BO319" s="92">
        <v>20</v>
      </c>
      <c r="BP319" s="92">
        <v>42</v>
      </c>
      <c r="BQ319" s="92">
        <v>25</v>
      </c>
      <c r="BR319" s="92">
        <v>46</v>
      </c>
      <c r="BS319" s="92">
        <v>28</v>
      </c>
      <c r="BT319" s="92">
        <v>23</v>
      </c>
      <c r="BU319" s="92">
        <v>21</v>
      </c>
      <c r="BV319" s="92">
        <v>29</v>
      </c>
      <c r="BW319" s="92">
        <v>16</v>
      </c>
      <c r="BX319" s="92">
        <v>23</v>
      </c>
      <c r="BY319" s="92">
        <v>23</v>
      </c>
      <c r="BZ319" s="92">
        <v>16</v>
      </c>
      <c r="CA319" s="92">
        <v>4</v>
      </c>
      <c r="CB319" s="92">
        <v>14</v>
      </c>
      <c r="CC319" s="92">
        <v>21</v>
      </c>
      <c r="CD319" s="92">
        <v>20</v>
      </c>
      <c r="CE319" s="92">
        <v>9</v>
      </c>
      <c r="CF319" s="92">
        <v>23</v>
      </c>
      <c r="CG319" s="92">
        <v>23</v>
      </c>
      <c r="CH319" s="92">
        <v>34</v>
      </c>
      <c r="CI319" s="92">
        <v>17</v>
      </c>
      <c r="CJ319" s="92">
        <v>16</v>
      </c>
      <c r="CK319" s="92">
        <v>9</v>
      </c>
      <c r="CL319" s="92">
        <v>17</v>
      </c>
      <c r="CM319" s="92">
        <v>20</v>
      </c>
      <c r="CN319" s="92">
        <v>1.1100000000000001</v>
      </c>
    </row>
    <row r="320" spans="1:92" x14ac:dyDescent="0.2">
      <c r="A320" s="92" t="s">
        <v>28</v>
      </c>
      <c r="B320" s="92" t="s">
        <v>42</v>
      </c>
      <c r="C320" s="92">
        <v>222</v>
      </c>
      <c r="D320" s="92">
        <v>7.05</v>
      </c>
      <c r="E320" s="92">
        <v>0</v>
      </c>
      <c r="F320" s="92">
        <v>0</v>
      </c>
      <c r="G320" s="92">
        <v>25</v>
      </c>
      <c r="H320" s="92">
        <v>7.2</v>
      </c>
      <c r="I320" s="92">
        <v>6</v>
      </c>
      <c r="J320" s="92">
        <v>1362</v>
      </c>
      <c r="K320" s="92">
        <v>49.33</v>
      </c>
      <c r="L320" s="92">
        <v>94</v>
      </c>
      <c r="M320" s="92">
        <v>84</v>
      </c>
      <c r="N320" s="92">
        <v>104</v>
      </c>
      <c r="O320" s="92">
        <v>59</v>
      </c>
      <c r="P320" s="92">
        <v>74</v>
      </c>
      <c r="Q320" s="92">
        <v>74</v>
      </c>
      <c r="R320" s="92">
        <v>94</v>
      </c>
      <c r="S320" s="92">
        <v>72</v>
      </c>
      <c r="T320" s="92">
        <v>107</v>
      </c>
      <c r="U320" s="92">
        <v>99</v>
      </c>
      <c r="V320" s="92">
        <v>141</v>
      </c>
      <c r="W320" s="92">
        <v>89</v>
      </c>
      <c r="X320" s="92">
        <v>66</v>
      </c>
      <c r="Y320" s="92">
        <v>57</v>
      </c>
      <c r="Z320" s="92">
        <v>98</v>
      </c>
      <c r="AA320" s="92">
        <v>49</v>
      </c>
      <c r="AB320" s="92">
        <v>20</v>
      </c>
      <c r="AC320" s="92">
        <v>20</v>
      </c>
      <c r="AD320" s="92">
        <v>33</v>
      </c>
      <c r="AE320" s="92">
        <v>21</v>
      </c>
      <c r="AF320" s="92">
        <v>14</v>
      </c>
      <c r="AG320" s="92">
        <v>22</v>
      </c>
      <c r="AH320" s="92">
        <v>26</v>
      </c>
      <c r="AI320" s="92">
        <v>22</v>
      </c>
      <c r="AJ320" s="92">
        <v>27</v>
      </c>
      <c r="AK320" s="92">
        <v>28</v>
      </c>
      <c r="AL320" s="92">
        <v>27</v>
      </c>
      <c r="AM320" s="92">
        <v>22</v>
      </c>
      <c r="AN320" s="92">
        <v>13</v>
      </c>
      <c r="AO320" s="92">
        <v>12</v>
      </c>
      <c r="AP320" s="92">
        <v>25</v>
      </c>
      <c r="AQ320" s="92">
        <v>9</v>
      </c>
      <c r="AR320" s="92">
        <v>19</v>
      </c>
      <c r="AS320" s="92">
        <v>19</v>
      </c>
      <c r="AT320" s="92">
        <v>22</v>
      </c>
      <c r="AU320" s="92">
        <v>14</v>
      </c>
      <c r="AV320" s="92">
        <v>17</v>
      </c>
      <c r="AW320" s="92">
        <v>15</v>
      </c>
      <c r="AX320" s="92">
        <v>21</v>
      </c>
      <c r="AY320" s="92">
        <v>21</v>
      </c>
      <c r="AZ320" s="92">
        <v>15</v>
      </c>
      <c r="BA320" s="92">
        <v>23</v>
      </c>
      <c r="BB320" s="92">
        <v>34</v>
      </c>
      <c r="BC320" s="92">
        <v>22</v>
      </c>
      <c r="BD320" s="92">
        <v>14</v>
      </c>
      <c r="BE320" s="92">
        <v>15</v>
      </c>
      <c r="BF320" s="92">
        <v>27</v>
      </c>
      <c r="BG320" s="92">
        <v>16</v>
      </c>
      <c r="BH320" s="92">
        <v>32</v>
      </c>
      <c r="BI320" s="92">
        <v>22</v>
      </c>
      <c r="BJ320" s="92">
        <v>33</v>
      </c>
      <c r="BK320" s="92">
        <v>20</v>
      </c>
      <c r="BL320" s="92">
        <v>29</v>
      </c>
      <c r="BM320" s="92">
        <v>23</v>
      </c>
      <c r="BN320" s="92">
        <v>27</v>
      </c>
      <c r="BO320" s="92">
        <v>20</v>
      </c>
      <c r="BP320" s="92">
        <v>42</v>
      </c>
      <c r="BQ320" s="92">
        <v>25</v>
      </c>
      <c r="BR320" s="92">
        <v>46</v>
      </c>
      <c r="BS320" s="92">
        <v>28</v>
      </c>
      <c r="BT320" s="92">
        <v>23</v>
      </c>
      <c r="BU320" s="92">
        <v>21</v>
      </c>
      <c r="BV320" s="92">
        <v>29</v>
      </c>
      <c r="BW320" s="92">
        <v>16</v>
      </c>
      <c r="BX320" s="92">
        <v>23</v>
      </c>
      <c r="BY320" s="92">
        <v>23</v>
      </c>
      <c r="BZ320" s="92">
        <v>16</v>
      </c>
      <c r="CA320" s="92">
        <v>4</v>
      </c>
      <c r="CB320" s="92">
        <v>14</v>
      </c>
      <c r="CC320" s="92">
        <v>21</v>
      </c>
      <c r="CD320" s="92">
        <v>20</v>
      </c>
      <c r="CE320" s="92">
        <v>9</v>
      </c>
      <c r="CF320" s="92">
        <v>23</v>
      </c>
      <c r="CG320" s="92">
        <v>23</v>
      </c>
      <c r="CH320" s="92">
        <v>34</v>
      </c>
      <c r="CI320" s="92">
        <v>17</v>
      </c>
      <c r="CJ320" s="92">
        <v>16</v>
      </c>
      <c r="CK320" s="92">
        <v>9</v>
      </c>
      <c r="CL320" s="92">
        <v>17</v>
      </c>
      <c r="CM320" s="92">
        <v>20</v>
      </c>
      <c r="CN320" s="92">
        <v>2.34</v>
      </c>
    </row>
    <row r="321" spans="1:92" x14ac:dyDescent="0.2">
      <c r="A321" s="92" t="s">
        <v>28</v>
      </c>
      <c r="B321" s="92" t="s">
        <v>42</v>
      </c>
      <c r="C321" s="92">
        <v>222</v>
      </c>
      <c r="D321" s="92">
        <v>9.07</v>
      </c>
      <c r="E321" s="92">
        <v>0</v>
      </c>
      <c r="F321" s="92">
        <v>0</v>
      </c>
      <c r="G321" s="92">
        <v>25</v>
      </c>
      <c r="H321" s="92">
        <v>7.2</v>
      </c>
      <c r="I321" s="92">
        <v>6</v>
      </c>
      <c r="J321" s="92">
        <v>1362</v>
      </c>
      <c r="K321" s="92">
        <v>49.33</v>
      </c>
      <c r="L321" s="92">
        <v>94</v>
      </c>
      <c r="M321" s="92">
        <v>84</v>
      </c>
      <c r="N321" s="92">
        <v>104</v>
      </c>
      <c r="O321" s="92">
        <v>59</v>
      </c>
      <c r="P321" s="92">
        <v>74</v>
      </c>
      <c r="Q321" s="92">
        <v>74</v>
      </c>
      <c r="R321" s="92">
        <v>94</v>
      </c>
      <c r="S321" s="92">
        <v>72</v>
      </c>
      <c r="T321" s="92">
        <v>107</v>
      </c>
      <c r="U321" s="92">
        <v>99</v>
      </c>
      <c r="V321" s="92">
        <v>141</v>
      </c>
      <c r="W321" s="92">
        <v>89</v>
      </c>
      <c r="X321" s="92">
        <v>66</v>
      </c>
      <c r="Y321" s="92">
        <v>57</v>
      </c>
      <c r="Z321" s="92">
        <v>98</v>
      </c>
      <c r="AA321" s="92">
        <v>49</v>
      </c>
      <c r="AB321" s="92">
        <v>20</v>
      </c>
      <c r="AC321" s="92">
        <v>20</v>
      </c>
      <c r="AD321" s="92">
        <v>33</v>
      </c>
      <c r="AE321" s="92">
        <v>21</v>
      </c>
      <c r="AF321" s="92">
        <v>14</v>
      </c>
      <c r="AG321" s="92">
        <v>22</v>
      </c>
      <c r="AH321" s="92">
        <v>26</v>
      </c>
      <c r="AI321" s="92">
        <v>22</v>
      </c>
      <c r="AJ321" s="92">
        <v>27</v>
      </c>
      <c r="AK321" s="92">
        <v>28</v>
      </c>
      <c r="AL321" s="92">
        <v>27</v>
      </c>
      <c r="AM321" s="92">
        <v>22</v>
      </c>
      <c r="AN321" s="92">
        <v>13</v>
      </c>
      <c r="AO321" s="92">
        <v>12</v>
      </c>
      <c r="AP321" s="92">
        <v>25</v>
      </c>
      <c r="AQ321" s="92">
        <v>9</v>
      </c>
      <c r="AR321" s="92">
        <v>19</v>
      </c>
      <c r="AS321" s="92">
        <v>19</v>
      </c>
      <c r="AT321" s="92">
        <v>22</v>
      </c>
      <c r="AU321" s="92">
        <v>14</v>
      </c>
      <c r="AV321" s="92">
        <v>17</v>
      </c>
      <c r="AW321" s="92">
        <v>15</v>
      </c>
      <c r="AX321" s="92">
        <v>21</v>
      </c>
      <c r="AY321" s="92">
        <v>21</v>
      </c>
      <c r="AZ321" s="92">
        <v>15</v>
      </c>
      <c r="BA321" s="92">
        <v>23</v>
      </c>
      <c r="BB321" s="92">
        <v>34</v>
      </c>
      <c r="BC321" s="92">
        <v>22</v>
      </c>
      <c r="BD321" s="92">
        <v>14</v>
      </c>
      <c r="BE321" s="92">
        <v>15</v>
      </c>
      <c r="BF321" s="92">
        <v>27</v>
      </c>
      <c r="BG321" s="92">
        <v>16</v>
      </c>
      <c r="BH321" s="92">
        <v>32</v>
      </c>
      <c r="BI321" s="92">
        <v>22</v>
      </c>
      <c r="BJ321" s="92">
        <v>33</v>
      </c>
      <c r="BK321" s="92">
        <v>20</v>
      </c>
      <c r="BL321" s="92">
        <v>29</v>
      </c>
      <c r="BM321" s="92">
        <v>23</v>
      </c>
      <c r="BN321" s="92">
        <v>27</v>
      </c>
      <c r="BO321" s="92">
        <v>20</v>
      </c>
      <c r="BP321" s="92">
        <v>42</v>
      </c>
      <c r="BQ321" s="92">
        <v>25</v>
      </c>
      <c r="BR321" s="92">
        <v>46</v>
      </c>
      <c r="BS321" s="92">
        <v>28</v>
      </c>
      <c r="BT321" s="92">
        <v>23</v>
      </c>
      <c r="BU321" s="92">
        <v>21</v>
      </c>
      <c r="BV321" s="92">
        <v>29</v>
      </c>
      <c r="BW321" s="92">
        <v>16</v>
      </c>
      <c r="BX321" s="92">
        <v>23</v>
      </c>
      <c r="BY321" s="92">
        <v>23</v>
      </c>
      <c r="BZ321" s="92">
        <v>16</v>
      </c>
      <c r="CA321" s="92">
        <v>4</v>
      </c>
      <c r="CB321" s="92">
        <v>14</v>
      </c>
      <c r="CC321" s="92">
        <v>21</v>
      </c>
      <c r="CD321" s="92">
        <v>20</v>
      </c>
      <c r="CE321" s="92">
        <v>9</v>
      </c>
      <c r="CF321" s="92">
        <v>23</v>
      </c>
      <c r="CG321" s="92">
        <v>23</v>
      </c>
      <c r="CH321" s="92">
        <v>34</v>
      </c>
      <c r="CI321" s="92">
        <v>17</v>
      </c>
      <c r="CJ321" s="92">
        <v>16</v>
      </c>
      <c r="CK321" s="92">
        <v>9</v>
      </c>
      <c r="CL321" s="92">
        <v>17</v>
      </c>
      <c r="CM321" s="92">
        <v>20</v>
      </c>
      <c r="CN321" s="92">
        <v>3.52</v>
      </c>
    </row>
    <row r="322" spans="1:92" x14ac:dyDescent="0.2">
      <c r="A322" s="92" t="s">
        <v>28</v>
      </c>
      <c r="B322" s="92" t="s">
        <v>42</v>
      </c>
      <c r="C322" s="92">
        <v>222</v>
      </c>
      <c r="D322" s="92">
        <v>10.37</v>
      </c>
      <c r="E322" s="92">
        <v>0</v>
      </c>
      <c r="F322" s="92">
        <v>0</v>
      </c>
      <c r="G322" s="92">
        <v>25</v>
      </c>
      <c r="H322" s="92">
        <v>7.2</v>
      </c>
      <c r="I322" s="92">
        <v>6</v>
      </c>
      <c r="J322" s="92">
        <v>1362</v>
      </c>
      <c r="K322" s="92">
        <v>49.33</v>
      </c>
      <c r="L322" s="92">
        <v>94</v>
      </c>
      <c r="M322" s="92">
        <v>84</v>
      </c>
      <c r="N322" s="92">
        <v>104</v>
      </c>
      <c r="O322" s="92">
        <v>59</v>
      </c>
      <c r="P322" s="92">
        <v>74</v>
      </c>
      <c r="Q322" s="92">
        <v>74</v>
      </c>
      <c r="R322" s="92">
        <v>94</v>
      </c>
      <c r="S322" s="92">
        <v>72</v>
      </c>
      <c r="T322" s="92">
        <v>107</v>
      </c>
      <c r="U322" s="92">
        <v>99</v>
      </c>
      <c r="V322" s="92">
        <v>141</v>
      </c>
      <c r="W322" s="92">
        <v>89</v>
      </c>
      <c r="X322" s="92">
        <v>66</v>
      </c>
      <c r="Y322" s="92">
        <v>57</v>
      </c>
      <c r="Z322" s="92">
        <v>98</v>
      </c>
      <c r="AA322" s="92">
        <v>49</v>
      </c>
      <c r="AB322" s="92">
        <v>20</v>
      </c>
      <c r="AC322" s="92">
        <v>20</v>
      </c>
      <c r="AD322" s="92">
        <v>33</v>
      </c>
      <c r="AE322" s="92">
        <v>21</v>
      </c>
      <c r="AF322" s="92">
        <v>14</v>
      </c>
      <c r="AG322" s="92">
        <v>22</v>
      </c>
      <c r="AH322" s="92">
        <v>26</v>
      </c>
      <c r="AI322" s="92">
        <v>22</v>
      </c>
      <c r="AJ322" s="92">
        <v>27</v>
      </c>
      <c r="AK322" s="92">
        <v>28</v>
      </c>
      <c r="AL322" s="92">
        <v>27</v>
      </c>
      <c r="AM322" s="92">
        <v>22</v>
      </c>
      <c r="AN322" s="92">
        <v>13</v>
      </c>
      <c r="AO322" s="92">
        <v>12</v>
      </c>
      <c r="AP322" s="92">
        <v>25</v>
      </c>
      <c r="AQ322" s="92">
        <v>9</v>
      </c>
      <c r="AR322" s="92">
        <v>19</v>
      </c>
      <c r="AS322" s="92">
        <v>19</v>
      </c>
      <c r="AT322" s="92">
        <v>22</v>
      </c>
      <c r="AU322" s="92">
        <v>14</v>
      </c>
      <c r="AV322" s="92">
        <v>17</v>
      </c>
      <c r="AW322" s="92">
        <v>15</v>
      </c>
      <c r="AX322" s="92">
        <v>21</v>
      </c>
      <c r="AY322" s="92">
        <v>21</v>
      </c>
      <c r="AZ322" s="92">
        <v>15</v>
      </c>
      <c r="BA322" s="92">
        <v>23</v>
      </c>
      <c r="BB322" s="92">
        <v>34</v>
      </c>
      <c r="BC322" s="92">
        <v>22</v>
      </c>
      <c r="BD322" s="92">
        <v>14</v>
      </c>
      <c r="BE322" s="92">
        <v>15</v>
      </c>
      <c r="BF322" s="92">
        <v>27</v>
      </c>
      <c r="BG322" s="92">
        <v>16</v>
      </c>
      <c r="BH322" s="92">
        <v>32</v>
      </c>
      <c r="BI322" s="92">
        <v>22</v>
      </c>
      <c r="BJ322" s="92">
        <v>33</v>
      </c>
      <c r="BK322" s="92">
        <v>20</v>
      </c>
      <c r="BL322" s="92">
        <v>29</v>
      </c>
      <c r="BM322" s="92">
        <v>23</v>
      </c>
      <c r="BN322" s="92">
        <v>27</v>
      </c>
      <c r="BO322" s="92">
        <v>20</v>
      </c>
      <c r="BP322" s="92">
        <v>42</v>
      </c>
      <c r="BQ322" s="92">
        <v>25</v>
      </c>
      <c r="BR322" s="92">
        <v>46</v>
      </c>
      <c r="BS322" s="92">
        <v>28</v>
      </c>
      <c r="BT322" s="92">
        <v>23</v>
      </c>
      <c r="BU322" s="92">
        <v>21</v>
      </c>
      <c r="BV322" s="92">
        <v>29</v>
      </c>
      <c r="BW322" s="92">
        <v>16</v>
      </c>
      <c r="BX322" s="92">
        <v>23</v>
      </c>
      <c r="BY322" s="92">
        <v>23</v>
      </c>
      <c r="BZ322" s="92">
        <v>16</v>
      </c>
      <c r="CA322" s="92">
        <v>4</v>
      </c>
      <c r="CB322" s="92">
        <v>14</v>
      </c>
      <c r="CC322" s="92">
        <v>21</v>
      </c>
      <c r="CD322" s="92">
        <v>20</v>
      </c>
      <c r="CE322" s="92">
        <v>9</v>
      </c>
      <c r="CF322" s="92">
        <v>23</v>
      </c>
      <c r="CG322" s="92">
        <v>23</v>
      </c>
      <c r="CH322" s="92">
        <v>34</v>
      </c>
      <c r="CI322" s="92">
        <v>17</v>
      </c>
      <c r="CJ322" s="92">
        <v>16</v>
      </c>
      <c r="CK322" s="92">
        <v>9</v>
      </c>
      <c r="CL322" s="92">
        <v>17</v>
      </c>
      <c r="CM322" s="92">
        <v>20</v>
      </c>
      <c r="CN322" s="92">
        <v>4.12</v>
      </c>
    </row>
    <row r="323" spans="1:92" x14ac:dyDescent="0.2">
      <c r="A323" s="92" t="s">
        <v>71</v>
      </c>
      <c r="B323" s="92" t="s">
        <v>73</v>
      </c>
      <c r="C323" s="92">
        <v>254</v>
      </c>
      <c r="D323" s="92">
        <v>3.7</v>
      </c>
      <c r="E323" s="92">
        <v>0</v>
      </c>
      <c r="F323" s="92">
        <v>1</v>
      </c>
      <c r="G323" s="92">
        <v>25</v>
      </c>
      <c r="H323" s="92">
        <v>7</v>
      </c>
      <c r="I323" s="92">
        <v>5</v>
      </c>
      <c r="J323" s="92">
        <v>1466</v>
      </c>
      <c r="K323" s="92">
        <v>31.540000000000006</v>
      </c>
      <c r="L323" s="92">
        <v>81</v>
      </c>
      <c r="M323" s="92">
        <v>82</v>
      </c>
      <c r="N323" s="92">
        <v>94</v>
      </c>
      <c r="O323" s="92">
        <v>55</v>
      </c>
      <c r="P323" s="92">
        <v>73</v>
      </c>
      <c r="Q323" s="92">
        <v>78</v>
      </c>
      <c r="R323" s="92">
        <v>116</v>
      </c>
      <c r="S323" s="92">
        <v>71</v>
      </c>
      <c r="T323" s="92">
        <v>97</v>
      </c>
      <c r="U323" s="92">
        <v>111</v>
      </c>
      <c r="V323" s="92">
        <v>180</v>
      </c>
      <c r="W323" s="92">
        <v>117</v>
      </c>
      <c r="X323" s="92">
        <v>62</v>
      </c>
      <c r="Y323" s="92">
        <v>66</v>
      </c>
      <c r="Z323" s="92">
        <v>116</v>
      </c>
      <c r="AA323" s="92">
        <v>56</v>
      </c>
      <c r="AB323" s="92">
        <v>15</v>
      </c>
      <c r="AC323" s="92">
        <v>25</v>
      </c>
      <c r="AD323" s="92">
        <v>28</v>
      </c>
      <c r="AE323" s="92">
        <v>13</v>
      </c>
      <c r="AF323" s="92">
        <v>20</v>
      </c>
      <c r="AG323" s="92">
        <v>14</v>
      </c>
      <c r="AH323" s="92">
        <v>28</v>
      </c>
      <c r="AI323" s="92">
        <v>20</v>
      </c>
      <c r="AJ323" s="92">
        <v>18</v>
      </c>
      <c r="AK323" s="92">
        <v>30</v>
      </c>
      <c r="AL323" s="92">
        <v>28</v>
      </c>
      <c r="AM323" s="92">
        <v>18</v>
      </c>
      <c r="AN323" s="92">
        <v>10</v>
      </c>
      <c r="AO323" s="92">
        <v>11</v>
      </c>
      <c r="AP323" s="92">
        <v>25</v>
      </c>
      <c r="AQ323" s="92">
        <v>9</v>
      </c>
      <c r="AR323" s="92">
        <v>18</v>
      </c>
      <c r="AS323" s="92">
        <v>19</v>
      </c>
      <c r="AT323" s="92">
        <v>24</v>
      </c>
      <c r="AU323" s="92">
        <v>12</v>
      </c>
      <c r="AV323" s="92">
        <v>9</v>
      </c>
      <c r="AW323" s="92">
        <v>17</v>
      </c>
      <c r="AX323" s="92">
        <v>28</v>
      </c>
      <c r="AY323" s="92">
        <v>24</v>
      </c>
      <c r="AZ323" s="92">
        <v>22</v>
      </c>
      <c r="BA323" s="92">
        <v>19</v>
      </c>
      <c r="BB323" s="92">
        <v>44</v>
      </c>
      <c r="BC323" s="92">
        <v>29</v>
      </c>
      <c r="BD323" s="92">
        <v>11</v>
      </c>
      <c r="BE323" s="92">
        <v>15</v>
      </c>
      <c r="BF323" s="92">
        <v>28</v>
      </c>
      <c r="BG323" s="92">
        <v>17</v>
      </c>
      <c r="BH323" s="92">
        <v>28</v>
      </c>
      <c r="BI323" s="92">
        <v>19</v>
      </c>
      <c r="BJ323" s="92">
        <v>26</v>
      </c>
      <c r="BK323" s="92">
        <v>24</v>
      </c>
      <c r="BL323" s="92">
        <v>28</v>
      </c>
      <c r="BM323" s="92">
        <v>32</v>
      </c>
      <c r="BN323" s="92">
        <v>34</v>
      </c>
      <c r="BO323" s="92">
        <v>16</v>
      </c>
      <c r="BP323" s="92">
        <v>37</v>
      </c>
      <c r="BQ323" s="92">
        <v>35</v>
      </c>
      <c r="BR323" s="92">
        <v>62</v>
      </c>
      <c r="BS323" s="92">
        <v>45</v>
      </c>
      <c r="BT323" s="92">
        <v>27</v>
      </c>
      <c r="BU323" s="92">
        <v>26</v>
      </c>
      <c r="BV323" s="92">
        <v>46</v>
      </c>
      <c r="BW323" s="92">
        <v>18</v>
      </c>
      <c r="BX323" s="92">
        <v>20</v>
      </c>
      <c r="BY323" s="92">
        <v>19</v>
      </c>
      <c r="BZ323" s="92">
        <v>16</v>
      </c>
      <c r="CA323" s="92">
        <v>6</v>
      </c>
      <c r="CB323" s="92">
        <v>16</v>
      </c>
      <c r="CC323" s="92">
        <v>13</v>
      </c>
      <c r="CD323" s="92">
        <v>25</v>
      </c>
      <c r="CE323" s="92">
        <v>11</v>
      </c>
      <c r="CF323" s="92">
        <v>20</v>
      </c>
      <c r="CG323" s="92">
        <v>26</v>
      </c>
      <c r="CH323" s="92">
        <v>45</v>
      </c>
      <c r="CI323" s="92">
        <v>25</v>
      </c>
      <c r="CJ323" s="92">
        <v>13</v>
      </c>
      <c r="CK323" s="92">
        <v>14</v>
      </c>
      <c r="CL323" s="92">
        <v>17</v>
      </c>
      <c r="CM323" s="92">
        <v>25</v>
      </c>
      <c r="CN323" s="92">
        <v>1</v>
      </c>
    </row>
    <row r="324" spans="1:92" x14ac:dyDescent="0.2">
      <c r="A324" s="92" t="s">
        <v>71</v>
      </c>
      <c r="B324" s="92" t="s">
        <v>73</v>
      </c>
      <c r="C324" s="92">
        <v>254</v>
      </c>
      <c r="D324" s="92">
        <v>9.3000000000000007</v>
      </c>
      <c r="E324" s="92">
        <v>0</v>
      </c>
      <c r="F324" s="92">
        <v>1</v>
      </c>
      <c r="G324" s="92">
        <v>25</v>
      </c>
      <c r="H324" s="92">
        <v>7</v>
      </c>
      <c r="I324" s="92">
        <v>5</v>
      </c>
      <c r="J324" s="92">
        <v>1466</v>
      </c>
      <c r="K324" s="92">
        <v>31.540000000000006</v>
      </c>
      <c r="L324" s="92">
        <v>81</v>
      </c>
      <c r="M324" s="92">
        <v>82</v>
      </c>
      <c r="N324" s="92">
        <v>94</v>
      </c>
      <c r="O324" s="92">
        <v>55</v>
      </c>
      <c r="P324" s="92">
        <v>73</v>
      </c>
      <c r="Q324" s="92">
        <v>78</v>
      </c>
      <c r="R324" s="92">
        <v>116</v>
      </c>
      <c r="S324" s="92">
        <v>71</v>
      </c>
      <c r="T324" s="92">
        <v>97</v>
      </c>
      <c r="U324" s="92">
        <v>111</v>
      </c>
      <c r="V324" s="92">
        <v>180</v>
      </c>
      <c r="W324" s="92">
        <v>117</v>
      </c>
      <c r="X324" s="92">
        <v>62</v>
      </c>
      <c r="Y324" s="92">
        <v>66</v>
      </c>
      <c r="Z324" s="92">
        <v>116</v>
      </c>
      <c r="AA324" s="92">
        <v>56</v>
      </c>
      <c r="AB324" s="92">
        <v>15</v>
      </c>
      <c r="AC324" s="92">
        <v>25</v>
      </c>
      <c r="AD324" s="92">
        <v>28</v>
      </c>
      <c r="AE324" s="92">
        <v>13</v>
      </c>
      <c r="AF324" s="92">
        <v>20</v>
      </c>
      <c r="AG324" s="92">
        <v>14</v>
      </c>
      <c r="AH324" s="92">
        <v>28</v>
      </c>
      <c r="AI324" s="92">
        <v>20</v>
      </c>
      <c r="AJ324" s="92">
        <v>18</v>
      </c>
      <c r="AK324" s="92">
        <v>30</v>
      </c>
      <c r="AL324" s="92">
        <v>28</v>
      </c>
      <c r="AM324" s="92">
        <v>18</v>
      </c>
      <c r="AN324" s="92">
        <v>10</v>
      </c>
      <c r="AO324" s="92">
        <v>11</v>
      </c>
      <c r="AP324" s="92">
        <v>25</v>
      </c>
      <c r="AQ324" s="92">
        <v>9</v>
      </c>
      <c r="AR324" s="92">
        <v>18</v>
      </c>
      <c r="AS324" s="92">
        <v>19</v>
      </c>
      <c r="AT324" s="92">
        <v>24</v>
      </c>
      <c r="AU324" s="92">
        <v>12</v>
      </c>
      <c r="AV324" s="92">
        <v>9</v>
      </c>
      <c r="AW324" s="92">
        <v>17</v>
      </c>
      <c r="AX324" s="92">
        <v>28</v>
      </c>
      <c r="AY324" s="92">
        <v>24</v>
      </c>
      <c r="AZ324" s="92">
        <v>22</v>
      </c>
      <c r="BA324" s="92">
        <v>19</v>
      </c>
      <c r="BB324" s="92">
        <v>44</v>
      </c>
      <c r="BC324" s="92">
        <v>29</v>
      </c>
      <c r="BD324" s="92">
        <v>11</v>
      </c>
      <c r="BE324" s="92">
        <v>15</v>
      </c>
      <c r="BF324" s="92">
        <v>28</v>
      </c>
      <c r="BG324" s="92">
        <v>17</v>
      </c>
      <c r="BH324" s="92">
        <v>28</v>
      </c>
      <c r="BI324" s="92">
        <v>19</v>
      </c>
      <c r="BJ324" s="92">
        <v>26</v>
      </c>
      <c r="BK324" s="92">
        <v>24</v>
      </c>
      <c r="BL324" s="92">
        <v>28</v>
      </c>
      <c r="BM324" s="92">
        <v>32</v>
      </c>
      <c r="BN324" s="92">
        <v>34</v>
      </c>
      <c r="BO324" s="92">
        <v>16</v>
      </c>
      <c r="BP324" s="92">
        <v>37</v>
      </c>
      <c r="BQ324" s="92">
        <v>35</v>
      </c>
      <c r="BR324" s="92">
        <v>62</v>
      </c>
      <c r="BS324" s="92">
        <v>45</v>
      </c>
      <c r="BT324" s="92">
        <v>27</v>
      </c>
      <c r="BU324" s="92">
        <v>26</v>
      </c>
      <c r="BV324" s="92">
        <v>46</v>
      </c>
      <c r="BW324" s="92">
        <v>18</v>
      </c>
      <c r="BX324" s="92">
        <v>20</v>
      </c>
      <c r="BY324" s="92">
        <v>19</v>
      </c>
      <c r="BZ324" s="92">
        <v>16</v>
      </c>
      <c r="CA324" s="92">
        <v>6</v>
      </c>
      <c r="CB324" s="92">
        <v>16</v>
      </c>
      <c r="CC324" s="92">
        <v>13</v>
      </c>
      <c r="CD324" s="92">
        <v>25</v>
      </c>
      <c r="CE324" s="92">
        <v>11</v>
      </c>
      <c r="CF324" s="92">
        <v>20</v>
      </c>
      <c r="CG324" s="92">
        <v>26</v>
      </c>
      <c r="CH324" s="92">
        <v>45</v>
      </c>
      <c r="CI324" s="92">
        <v>25</v>
      </c>
      <c r="CJ324" s="92">
        <v>13</v>
      </c>
      <c r="CK324" s="92">
        <v>14</v>
      </c>
      <c r="CL324" s="92">
        <v>17</v>
      </c>
      <c r="CM324" s="92">
        <v>25</v>
      </c>
      <c r="CN324" s="92">
        <v>2</v>
      </c>
    </row>
    <row r="325" spans="1:92" x14ac:dyDescent="0.2">
      <c r="A325" s="92" t="s">
        <v>71</v>
      </c>
      <c r="B325" s="92" t="s">
        <v>73</v>
      </c>
      <c r="C325" s="92">
        <v>254</v>
      </c>
      <c r="D325" s="92">
        <v>16</v>
      </c>
      <c r="E325" s="92">
        <v>0</v>
      </c>
      <c r="F325" s="92">
        <v>1</v>
      </c>
      <c r="G325" s="92">
        <v>25</v>
      </c>
      <c r="H325" s="92">
        <v>7</v>
      </c>
      <c r="I325" s="92">
        <v>5</v>
      </c>
      <c r="J325" s="92">
        <v>1466</v>
      </c>
      <c r="K325" s="92">
        <v>31.540000000000006</v>
      </c>
      <c r="L325" s="92">
        <v>81</v>
      </c>
      <c r="M325" s="92">
        <v>82</v>
      </c>
      <c r="N325" s="92">
        <v>94</v>
      </c>
      <c r="O325" s="92">
        <v>55</v>
      </c>
      <c r="P325" s="92">
        <v>73</v>
      </c>
      <c r="Q325" s="92">
        <v>78</v>
      </c>
      <c r="R325" s="92">
        <v>116</v>
      </c>
      <c r="S325" s="92">
        <v>71</v>
      </c>
      <c r="T325" s="92">
        <v>97</v>
      </c>
      <c r="U325" s="92">
        <v>111</v>
      </c>
      <c r="V325" s="92">
        <v>180</v>
      </c>
      <c r="W325" s="92">
        <v>117</v>
      </c>
      <c r="X325" s="92">
        <v>62</v>
      </c>
      <c r="Y325" s="92">
        <v>66</v>
      </c>
      <c r="Z325" s="92">
        <v>116</v>
      </c>
      <c r="AA325" s="92">
        <v>56</v>
      </c>
      <c r="AB325" s="92">
        <v>15</v>
      </c>
      <c r="AC325" s="92">
        <v>25</v>
      </c>
      <c r="AD325" s="92">
        <v>28</v>
      </c>
      <c r="AE325" s="92">
        <v>13</v>
      </c>
      <c r="AF325" s="92">
        <v>20</v>
      </c>
      <c r="AG325" s="92">
        <v>14</v>
      </c>
      <c r="AH325" s="92">
        <v>28</v>
      </c>
      <c r="AI325" s="92">
        <v>20</v>
      </c>
      <c r="AJ325" s="92">
        <v>18</v>
      </c>
      <c r="AK325" s="92">
        <v>30</v>
      </c>
      <c r="AL325" s="92">
        <v>28</v>
      </c>
      <c r="AM325" s="92">
        <v>18</v>
      </c>
      <c r="AN325" s="92">
        <v>10</v>
      </c>
      <c r="AO325" s="92">
        <v>11</v>
      </c>
      <c r="AP325" s="92">
        <v>25</v>
      </c>
      <c r="AQ325" s="92">
        <v>9</v>
      </c>
      <c r="AR325" s="92">
        <v>18</v>
      </c>
      <c r="AS325" s="92">
        <v>19</v>
      </c>
      <c r="AT325" s="92">
        <v>24</v>
      </c>
      <c r="AU325" s="92">
        <v>12</v>
      </c>
      <c r="AV325" s="92">
        <v>9</v>
      </c>
      <c r="AW325" s="92">
        <v>17</v>
      </c>
      <c r="AX325" s="92">
        <v>28</v>
      </c>
      <c r="AY325" s="92">
        <v>24</v>
      </c>
      <c r="AZ325" s="92">
        <v>22</v>
      </c>
      <c r="BA325" s="92">
        <v>19</v>
      </c>
      <c r="BB325" s="92">
        <v>44</v>
      </c>
      <c r="BC325" s="92">
        <v>29</v>
      </c>
      <c r="BD325" s="92">
        <v>11</v>
      </c>
      <c r="BE325" s="92">
        <v>15</v>
      </c>
      <c r="BF325" s="92">
        <v>28</v>
      </c>
      <c r="BG325" s="92">
        <v>17</v>
      </c>
      <c r="BH325" s="92">
        <v>28</v>
      </c>
      <c r="BI325" s="92">
        <v>19</v>
      </c>
      <c r="BJ325" s="92">
        <v>26</v>
      </c>
      <c r="BK325" s="92">
        <v>24</v>
      </c>
      <c r="BL325" s="92">
        <v>28</v>
      </c>
      <c r="BM325" s="92">
        <v>32</v>
      </c>
      <c r="BN325" s="92">
        <v>34</v>
      </c>
      <c r="BO325" s="92">
        <v>16</v>
      </c>
      <c r="BP325" s="92">
        <v>37</v>
      </c>
      <c r="BQ325" s="92">
        <v>35</v>
      </c>
      <c r="BR325" s="92">
        <v>62</v>
      </c>
      <c r="BS325" s="92">
        <v>45</v>
      </c>
      <c r="BT325" s="92">
        <v>27</v>
      </c>
      <c r="BU325" s="92">
        <v>26</v>
      </c>
      <c r="BV325" s="92">
        <v>46</v>
      </c>
      <c r="BW325" s="92">
        <v>18</v>
      </c>
      <c r="BX325" s="92">
        <v>20</v>
      </c>
      <c r="BY325" s="92">
        <v>19</v>
      </c>
      <c r="BZ325" s="92">
        <v>16</v>
      </c>
      <c r="CA325" s="92">
        <v>6</v>
      </c>
      <c r="CB325" s="92">
        <v>16</v>
      </c>
      <c r="CC325" s="92">
        <v>13</v>
      </c>
      <c r="CD325" s="92">
        <v>25</v>
      </c>
      <c r="CE325" s="92">
        <v>11</v>
      </c>
      <c r="CF325" s="92">
        <v>20</v>
      </c>
      <c r="CG325" s="92">
        <v>26</v>
      </c>
      <c r="CH325" s="92">
        <v>45</v>
      </c>
      <c r="CI325" s="92">
        <v>25</v>
      </c>
      <c r="CJ325" s="92">
        <v>13</v>
      </c>
      <c r="CK325" s="92">
        <v>14</v>
      </c>
      <c r="CL325" s="92">
        <v>17</v>
      </c>
      <c r="CM325" s="92">
        <v>25</v>
      </c>
      <c r="CN325" s="92">
        <v>3</v>
      </c>
    </row>
    <row r="326" spans="1:92" ht="15.75" x14ac:dyDescent="0.2">
      <c r="A326" s="80" t="s">
        <v>37</v>
      </c>
      <c r="B326" s="68" t="s">
        <v>14</v>
      </c>
      <c r="C326" s="80">
        <v>222</v>
      </c>
      <c r="D326" s="82">
        <v>2.9921700000000002</v>
      </c>
      <c r="E326" s="82">
        <v>0</v>
      </c>
      <c r="F326" s="92">
        <v>1</v>
      </c>
      <c r="G326" s="80">
        <v>25</v>
      </c>
      <c r="H326" s="80">
        <v>7.2</v>
      </c>
      <c r="I326" s="80">
        <v>6</v>
      </c>
      <c r="J326" s="92">
        <v>1507</v>
      </c>
      <c r="K326" s="92">
        <v>56.07</v>
      </c>
      <c r="L326" s="92">
        <v>107</v>
      </c>
      <c r="M326" s="92">
        <v>98</v>
      </c>
      <c r="N326" s="92">
        <v>115</v>
      </c>
      <c r="O326" s="92">
        <v>58</v>
      </c>
      <c r="P326" s="92">
        <v>85</v>
      </c>
      <c r="Q326" s="92">
        <v>86</v>
      </c>
      <c r="R326" s="92">
        <v>107</v>
      </c>
      <c r="S326" s="92">
        <v>75</v>
      </c>
      <c r="T326" s="92">
        <v>118</v>
      </c>
      <c r="U326" s="92">
        <v>106</v>
      </c>
      <c r="V326" s="92">
        <v>147</v>
      </c>
      <c r="W326" s="92">
        <v>106</v>
      </c>
      <c r="X326" s="92">
        <v>67</v>
      </c>
      <c r="Y326" s="92">
        <v>64</v>
      </c>
      <c r="Z326" s="92">
        <v>108</v>
      </c>
      <c r="AA326" s="92">
        <v>59</v>
      </c>
      <c r="AB326" s="92">
        <v>20</v>
      </c>
      <c r="AC326" s="92">
        <v>32</v>
      </c>
      <c r="AD326" s="92">
        <v>35</v>
      </c>
      <c r="AE326" s="92">
        <v>20</v>
      </c>
      <c r="AF326" s="92">
        <v>27</v>
      </c>
      <c r="AG326" s="92">
        <v>25</v>
      </c>
      <c r="AH326" s="92">
        <v>28</v>
      </c>
      <c r="AI326" s="92">
        <v>18</v>
      </c>
      <c r="AJ326" s="92">
        <v>23</v>
      </c>
      <c r="AK326" s="92">
        <v>32</v>
      </c>
      <c r="AL326" s="92">
        <v>34</v>
      </c>
      <c r="AM326" s="92">
        <v>26</v>
      </c>
      <c r="AN326" s="92">
        <v>9</v>
      </c>
      <c r="AO326" s="92">
        <v>15</v>
      </c>
      <c r="AP326" s="92">
        <v>23</v>
      </c>
      <c r="AQ326" s="92">
        <v>11</v>
      </c>
      <c r="AR326" s="92">
        <v>24</v>
      </c>
      <c r="AS326" s="92">
        <v>22</v>
      </c>
      <c r="AT326" s="92">
        <v>26</v>
      </c>
      <c r="AU326" s="92">
        <v>13</v>
      </c>
      <c r="AV326" s="92">
        <v>16</v>
      </c>
      <c r="AW326" s="92">
        <v>20</v>
      </c>
      <c r="AX326" s="92">
        <v>29</v>
      </c>
      <c r="AY326" s="92">
        <v>21</v>
      </c>
      <c r="AZ326" s="92">
        <v>20</v>
      </c>
      <c r="BA326" s="92">
        <v>26</v>
      </c>
      <c r="BB326" s="92">
        <v>36</v>
      </c>
      <c r="BC326" s="92">
        <v>25</v>
      </c>
      <c r="BD326" s="92">
        <v>15</v>
      </c>
      <c r="BE326" s="92">
        <v>16</v>
      </c>
      <c r="BF326" s="92">
        <v>27</v>
      </c>
      <c r="BG326" s="92">
        <v>17</v>
      </c>
      <c r="BH326" s="92">
        <v>36</v>
      </c>
      <c r="BI326" s="92">
        <v>27</v>
      </c>
      <c r="BJ326" s="92">
        <v>33</v>
      </c>
      <c r="BK326" s="92">
        <v>22</v>
      </c>
      <c r="BL326" s="92">
        <v>29</v>
      </c>
      <c r="BM326" s="92">
        <v>25</v>
      </c>
      <c r="BN326" s="92">
        <v>29</v>
      </c>
      <c r="BO326" s="92">
        <v>22</v>
      </c>
      <c r="BP326" s="92">
        <v>40</v>
      </c>
      <c r="BQ326" s="92">
        <v>27</v>
      </c>
      <c r="BR326" s="92">
        <v>43</v>
      </c>
      <c r="BS326" s="92">
        <v>37</v>
      </c>
      <c r="BT326" s="92">
        <v>26</v>
      </c>
      <c r="BU326" s="92">
        <v>19</v>
      </c>
      <c r="BV326" s="92">
        <v>38</v>
      </c>
      <c r="BW326" s="92">
        <v>23</v>
      </c>
      <c r="BX326" s="92">
        <v>27</v>
      </c>
      <c r="BY326" s="92">
        <v>17</v>
      </c>
      <c r="BZ326" s="92">
        <v>20</v>
      </c>
      <c r="CA326" s="92">
        <v>3</v>
      </c>
      <c r="CB326" s="92">
        <v>13</v>
      </c>
      <c r="CC326" s="92">
        <v>20</v>
      </c>
      <c r="CD326" s="92">
        <v>21</v>
      </c>
      <c r="CE326" s="92">
        <v>14</v>
      </c>
      <c r="CF326" s="92">
        <v>35</v>
      </c>
      <c r="CG326" s="92">
        <v>21</v>
      </c>
      <c r="CH326" s="92">
        <v>34</v>
      </c>
      <c r="CI326" s="92">
        <v>18</v>
      </c>
      <c r="CJ326" s="92">
        <v>17</v>
      </c>
      <c r="CK326" s="92">
        <v>14</v>
      </c>
      <c r="CL326" s="92">
        <v>20</v>
      </c>
      <c r="CM326" s="92">
        <v>32</v>
      </c>
      <c r="CN326" s="82">
        <v>0.81114799999999998</v>
      </c>
    </row>
    <row r="327" spans="1:92" ht="15.75" x14ac:dyDescent="0.2">
      <c r="A327" s="80" t="s">
        <v>37</v>
      </c>
      <c r="B327" s="68" t="s">
        <v>14</v>
      </c>
      <c r="C327" s="80">
        <v>222</v>
      </c>
      <c r="D327" s="82">
        <v>6.0029399999999997</v>
      </c>
      <c r="E327" s="82">
        <v>0</v>
      </c>
      <c r="F327" s="92">
        <v>1</v>
      </c>
      <c r="G327" s="80">
        <v>25</v>
      </c>
      <c r="H327" s="80">
        <v>7.2</v>
      </c>
      <c r="I327" s="80">
        <v>6</v>
      </c>
      <c r="J327" s="92">
        <v>1507</v>
      </c>
      <c r="K327" s="92">
        <v>56.07</v>
      </c>
      <c r="L327" s="92">
        <v>107</v>
      </c>
      <c r="M327" s="92">
        <v>98</v>
      </c>
      <c r="N327" s="92">
        <v>115</v>
      </c>
      <c r="O327" s="92">
        <v>58</v>
      </c>
      <c r="P327" s="92">
        <v>85</v>
      </c>
      <c r="Q327" s="92">
        <v>86</v>
      </c>
      <c r="R327" s="92">
        <v>107</v>
      </c>
      <c r="S327" s="92">
        <v>75</v>
      </c>
      <c r="T327" s="92">
        <v>118</v>
      </c>
      <c r="U327" s="92">
        <v>106</v>
      </c>
      <c r="V327" s="92">
        <v>147</v>
      </c>
      <c r="W327" s="92">
        <v>106</v>
      </c>
      <c r="X327" s="92">
        <v>67</v>
      </c>
      <c r="Y327" s="92">
        <v>64</v>
      </c>
      <c r="Z327" s="92">
        <v>108</v>
      </c>
      <c r="AA327" s="92">
        <v>59</v>
      </c>
      <c r="AB327" s="92">
        <v>20</v>
      </c>
      <c r="AC327" s="92">
        <v>32</v>
      </c>
      <c r="AD327" s="92">
        <v>35</v>
      </c>
      <c r="AE327" s="92">
        <v>20</v>
      </c>
      <c r="AF327" s="92">
        <v>27</v>
      </c>
      <c r="AG327" s="92">
        <v>25</v>
      </c>
      <c r="AH327" s="92">
        <v>28</v>
      </c>
      <c r="AI327" s="92">
        <v>18</v>
      </c>
      <c r="AJ327" s="92">
        <v>23</v>
      </c>
      <c r="AK327" s="92">
        <v>32</v>
      </c>
      <c r="AL327" s="92">
        <v>34</v>
      </c>
      <c r="AM327" s="92">
        <v>26</v>
      </c>
      <c r="AN327" s="92">
        <v>9</v>
      </c>
      <c r="AO327" s="92">
        <v>15</v>
      </c>
      <c r="AP327" s="92">
        <v>23</v>
      </c>
      <c r="AQ327" s="92">
        <v>11</v>
      </c>
      <c r="AR327" s="92">
        <v>24</v>
      </c>
      <c r="AS327" s="92">
        <v>22</v>
      </c>
      <c r="AT327" s="92">
        <v>26</v>
      </c>
      <c r="AU327" s="92">
        <v>13</v>
      </c>
      <c r="AV327" s="92">
        <v>16</v>
      </c>
      <c r="AW327" s="92">
        <v>20</v>
      </c>
      <c r="AX327" s="92">
        <v>29</v>
      </c>
      <c r="AY327" s="92">
        <v>21</v>
      </c>
      <c r="AZ327" s="92">
        <v>20</v>
      </c>
      <c r="BA327" s="92">
        <v>26</v>
      </c>
      <c r="BB327" s="92">
        <v>36</v>
      </c>
      <c r="BC327" s="92">
        <v>25</v>
      </c>
      <c r="BD327" s="92">
        <v>15</v>
      </c>
      <c r="BE327" s="92">
        <v>16</v>
      </c>
      <c r="BF327" s="92">
        <v>27</v>
      </c>
      <c r="BG327" s="92">
        <v>17</v>
      </c>
      <c r="BH327" s="92">
        <v>36</v>
      </c>
      <c r="BI327" s="92">
        <v>27</v>
      </c>
      <c r="BJ327" s="92">
        <v>33</v>
      </c>
      <c r="BK327" s="92">
        <v>22</v>
      </c>
      <c r="BL327" s="92">
        <v>29</v>
      </c>
      <c r="BM327" s="92">
        <v>25</v>
      </c>
      <c r="BN327" s="92">
        <v>29</v>
      </c>
      <c r="BO327" s="92">
        <v>22</v>
      </c>
      <c r="BP327" s="92">
        <v>40</v>
      </c>
      <c r="BQ327" s="92">
        <v>27</v>
      </c>
      <c r="BR327" s="92">
        <v>43</v>
      </c>
      <c r="BS327" s="92">
        <v>37</v>
      </c>
      <c r="BT327" s="92">
        <v>26</v>
      </c>
      <c r="BU327" s="92">
        <v>19</v>
      </c>
      <c r="BV327" s="92">
        <v>38</v>
      </c>
      <c r="BW327" s="92">
        <v>23</v>
      </c>
      <c r="BX327" s="92">
        <v>27</v>
      </c>
      <c r="BY327" s="92">
        <v>17</v>
      </c>
      <c r="BZ327" s="92">
        <v>20</v>
      </c>
      <c r="CA327" s="92">
        <v>3</v>
      </c>
      <c r="CB327" s="92">
        <v>13</v>
      </c>
      <c r="CC327" s="92">
        <v>20</v>
      </c>
      <c r="CD327" s="92">
        <v>21</v>
      </c>
      <c r="CE327" s="92">
        <v>14</v>
      </c>
      <c r="CF327" s="92">
        <v>35</v>
      </c>
      <c r="CG327" s="92">
        <v>21</v>
      </c>
      <c r="CH327" s="92">
        <v>34</v>
      </c>
      <c r="CI327" s="92">
        <v>18</v>
      </c>
      <c r="CJ327" s="92">
        <v>17</v>
      </c>
      <c r="CK327" s="92">
        <v>14</v>
      </c>
      <c r="CL327" s="92">
        <v>20</v>
      </c>
      <c r="CM327" s="92">
        <v>32</v>
      </c>
      <c r="CN327" s="82">
        <v>1.3815</v>
      </c>
    </row>
    <row r="328" spans="1:92" ht="15.75" x14ac:dyDescent="0.2">
      <c r="A328" s="80" t="s">
        <v>37</v>
      </c>
      <c r="B328" s="68" t="s">
        <v>14</v>
      </c>
      <c r="C328" s="80">
        <v>222</v>
      </c>
      <c r="D328" s="82">
        <v>8.9970599999999994</v>
      </c>
      <c r="E328" s="82">
        <v>0</v>
      </c>
      <c r="F328" s="92">
        <v>1</v>
      </c>
      <c r="G328" s="80">
        <v>25</v>
      </c>
      <c r="H328" s="80">
        <v>7.2</v>
      </c>
      <c r="I328" s="80">
        <v>6</v>
      </c>
      <c r="J328" s="92">
        <v>1507</v>
      </c>
      <c r="K328" s="92">
        <v>56.07</v>
      </c>
      <c r="L328" s="92">
        <v>107</v>
      </c>
      <c r="M328" s="92">
        <v>98</v>
      </c>
      <c r="N328" s="92">
        <v>115</v>
      </c>
      <c r="O328" s="92">
        <v>58</v>
      </c>
      <c r="P328" s="92">
        <v>85</v>
      </c>
      <c r="Q328" s="92">
        <v>86</v>
      </c>
      <c r="R328" s="92">
        <v>107</v>
      </c>
      <c r="S328" s="92">
        <v>75</v>
      </c>
      <c r="T328" s="92">
        <v>118</v>
      </c>
      <c r="U328" s="92">
        <v>106</v>
      </c>
      <c r="V328" s="92">
        <v>147</v>
      </c>
      <c r="W328" s="92">
        <v>106</v>
      </c>
      <c r="X328" s="92">
        <v>67</v>
      </c>
      <c r="Y328" s="92">
        <v>64</v>
      </c>
      <c r="Z328" s="92">
        <v>108</v>
      </c>
      <c r="AA328" s="92">
        <v>59</v>
      </c>
      <c r="AB328" s="92">
        <v>20</v>
      </c>
      <c r="AC328" s="92">
        <v>32</v>
      </c>
      <c r="AD328" s="92">
        <v>35</v>
      </c>
      <c r="AE328" s="92">
        <v>20</v>
      </c>
      <c r="AF328" s="92">
        <v>27</v>
      </c>
      <c r="AG328" s="92">
        <v>25</v>
      </c>
      <c r="AH328" s="92">
        <v>28</v>
      </c>
      <c r="AI328" s="92">
        <v>18</v>
      </c>
      <c r="AJ328" s="92">
        <v>23</v>
      </c>
      <c r="AK328" s="92">
        <v>32</v>
      </c>
      <c r="AL328" s="92">
        <v>34</v>
      </c>
      <c r="AM328" s="92">
        <v>26</v>
      </c>
      <c r="AN328" s="92">
        <v>9</v>
      </c>
      <c r="AO328" s="92">
        <v>15</v>
      </c>
      <c r="AP328" s="92">
        <v>23</v>
      </c>
      <c r="AQ328" s="92">
        <v>11</v>
      </c>
      <c r="AR328" s="92">
        <v>24</v>
      </c>
      <c r="AS328" s="92">
        <v>22</v>
      </c>
      <c r="AT328" s="92">
        <v>26</v>
      </c>
      <c r="AU328" s="92">
        <v>13</v>
      </c>
      <c r="AV328" s="92">
        <v>16</v>
      </c>
      <c r="AW328" s="92">
        <v>20</v>
      </c>
      <c r="AX328" s="92">
        <v>29</v>
      </c>
      <c r="AY328" s="92">
        <v>21</v>
      </c>
      <c r="AZ328" s="92">
        <v>20</v>
      </c>
      <c r="BA328" s="92">
        <v>26</v>
      </c>
      <c r="BB328" s="92">
        <v>36</v>
      </c>
      <c r="BC328" s="92">
        <v>25</v>
      </c>
      <c r="BD328" s="92">
        <v>15</v>
      </c>
      <c r="BE328" s="92">
        <v>16</v>
      </c>
      <c r="BF328" s="92">
        <v>27</v>
      </c>
      <c r="BG328" s="92">
        <v>17</v>
      </c>
      <c r="BH328" s="92">
        <v>36</v>
      </c>
      <c r="BI328" s="92">
        <v>27</v>
      </c>
      <c r="BJ328" s="92">
        <v>33</v>
      </c>
      <c r="BK328" s="92">
        <v>22</v>
      </c>
      <c r="BL328" s="92">
        <v>29</v>
      </c>
      <c r="BM328" s="92">
        <v>25</v>
      </c>
      <c r="BN328" s="92">
        <v>29</v>
      </c>
      <c r="BO328" s="92">
        <v>22</v>
      </c>
      <c r="BP328" s="92">
        <v>40</v>
      </c>
      <c r="BQ328" s="92">
        <v>27</v>
      </c>
      <c r="BR328" s="92">
        <v>43</v>
      </c>
      <c r="BS328" s="92">
        <v>37</v>
      </c>
      <c r="BT328" s="92">
        <v>26</v>
      </c>
      <c r="BU328" s="92">
        <v>19</v>
      </c>
      <c r="BV328" s="92">
        <v>38</v>
      </c>
      <c r="BW328" s="92">
        <v>23</v>
      </c>
      <c r="BX328" s="92">
        <v>27</v>
      </c>
      <c r="BY328" s="92">
        <v>17</v>
      </c>
      <c r="BZ328" s="92">
        <v>20</v>
      </c>
      <c r="CA328" s="92">
        <v>3</v>
      </c>
      <c r="CB328" s="92">
        <v>13</v>
      </c>
      <c r="CC328" s="92">
        <v>20</v>
      </c>
      <c r="CD328" s="92">
        <v>21</v>
      </c>
      <c r="CE328" s="92">
        <v>14</v>
      </c>
      <c r="CF328" s="92">
        <v>35</v>
      </c>
      <c r="CG328" s="92">
        <v>21</v>
      </c>
      <c r="CH328" s="92">
        <v>34</v>
      </c>
      <c r="CI328" s="92">
        <v>18</v>
      </c>
      <c r="CJ328" s="92">
        <v>17</v>
      </c>
      <c r="CK328" s="92">
        <v>14</v>
      </c>
      <c r="CL328" s="92">
        <v>20</v>
      </c>
      <c r="CM328" s="92">
        <v>32</v>
      </c>
      <c r="CN328" s="82">
        <v>2.2497500000000001</v>
      </c>
    </row>
    <row r="329" spans="1:92" ht="15.75" x14ac:dyDescent="0.2">
      <c r="A329" s="80" t="s">
        <v>37</v>
      </c>
      <c r="B329" s="68" t="s">
        <v>14</v>
      </c>
      <c r="C329" s="80">
        <v>222</v>
      </c>
      <c r="D329" s="82">
        <v>11.991199999999999</v>
      </c>
      <c r="E329" s="82">
        <v>0</v>
      </c>
      <c r="F329" s="92">
        <v>1</v>
      </c>
      <c r="G329" s="80">
        <v>25</v>
      </c>
      <c r="H329" s="80">
        <v>7.2</v>
      </c>
      <c r="I329" s="80">
        <v>6</v>
      </c>
      <c r="J329" s="92">
        <v>1507</v>
      </c>
      <c r="K329" s="92">
        <v>56.07</v>
      </c>
      <c r="L329" s="92">
        <v>107</v>
      </c>
      <c r="M329" s="92">
        <v>98</v>
      </c>
      <c r="N329" s="92">
        <v>115</v>
      </c>
      <c r="O329" s="92">
        <v>58</v>
      </c>
      <c r="P329" s="92">
        <v>85</v>
      </c>
      <c r="Q329" s="92">
        <v>86</v>
      </c>
      <c r="R329" s="92">
        <v>107</v>
      </c>
      <c r="S329" s="92">
        <v>75</v>
      </c>
      <c r="T329" s="92">
        <v>118</v>
      </c>
      <c r="U329" s="92">
        <v>106</v>
      </c>
      <c r="V329" s="92">
        <v>147</v>
      </c>
      <c r="W329" s="92">
        <v>106</v>
      </c>
      <c r="X329" s="92">
        <v>67</v>
      </c>
      <c r="Y329" s="92">
        <v>64</v>
      </c>
      <c r="Z329" s="92">
        <v>108</v>
      </c>
      <c r="AA329" s="92">
        <v>59</v>
      </c>
      <c r="AB329" s="92">
        <v>20</v>
      </c>
      <c r="AC329" s="92">
        <v>32</v>
      </c>
      <c r="AD329" s="92">
        <v>35</v>
      </c>
      <c r="AE329" s="92">
        <v>20</v>
      </c>
      <c r="AF329" s="92">
        <v>27</v>
      </c>
      <c r="AG329" s="92">
        <v>25</v>
      </c>
      <c r="AH329" s="92">
        <v>28</v>
      </c>
      <c r="AI329" s="92">
        <v>18</v>
      </c>
      <c r="AJ329" s="92">
        <v>23</v>
      </c>
      <c r="AK329" s="92">
        <v>32</v>
      </c>
      <c r="AL329" s="92">
        <v>34</v>
      </c>
      <c r="AM329" s="92">
        <v>26</v>
      </c>
      <c r="AN329" s="92">
        <v>9</v>
      </c>
      <c r="AO329" s="92">
        <v>15</v>
      </c>
      <c r="AP329" s="92">
        <v>23</v>
      </c>
      <c r="AQ329" s="92">
        <v>11</v>
      </c>
      <c r="AR329" s="92">
        <v>24</v>
      </c>
      <c r="AS329" s="92">
        <v>22</v>
      </c>
      <c r="AT329" s="92">
        <v>26</v>
      </c>
      <c r="AU329" s="92">
        <v>13</v>
      </c>
      <c r="AV329" s="92">
        <v>16</v>
      </c>
      <c r="AW329" s="92">
        <v>20</v>
      </c>
      <c r="AX329" s="92">
        <v>29</v>
      </c>
      <c r="AY329" s="92">
        <v>21</v>
      </c>
      <c r="AZ329" s="92">
        <v>20</v>
      </c>
      <c r="BA329" s="92">
        <v>26</v>
      </c>
      <c r="BB329" s="92">
        <v>36</v>
      </c>
      <c r="BC329" s="92">
        <v>25</v>
      </c>
      <c r="BD329" s="92">
        <v>15</v>
      </c>
      <c r="BE329" s="92">
        <v>16</v>
      </c>
      <c r="BF329" s="92">
        <v>27</v>
      </c>
      <c r="BG329" s="92">
        <v>17</v>
      </c>
      <c r="BH329" s="92">
        <v>36</v>
      </c>
      <c r="BI329" s="92">
        <v>27</v>
      </c>
      <c r="BJ329" s="92">
        <v>33</v>
      </c>
      <c r="BK329" s="92">
        <v>22</v>
      </c>
      <c r="BL329" s="92">
        <v>29</v>
      </c>
      <c r="BM329" s="92">
        <v>25</v>
      </c>
      <c r="BN329" s="92">
        <v>29</v>
      </c>
      <c r="BO329" s="92">
        <v>22</v>
      </c>
      <c r="BP329" s="92">
        <v>40</v>
      </c>
      <c r="BQ329" s="92">
        <v>27</v>
      </c>
      <c r="BR329" s="92">
        <v>43</v>
      </c>
      <c r="BS329" s="92">
        <v>37</v>
      </c>
      <c r="BT329" s="92">
        <v>26</v>
      </c>
      <c r="BU329" s="92">
        <v>19</v>
      </c>
      <c r="BV329" s="92">
        <v>38</v>
      </c>
      <c r="BW329" s="92">
        <v>23</v>
      </c>
      <c r="BX329" s="92">
        <v>27</v>
      </c>
      <c r="BY329" s="92">
        <v>17</v>
      </c>
      <c r="BZ329" s="92">
        <v>20</v>
      </c>
      <c r="CA329" s="92">
        <v>3</v>
      </c>
      <c r="CB329" s="92">
        <v>13</v>
      </c>
      <c r="CC329" s="92">
        <v>20</v>
      </c>
      <c r="CD329" s="92">
        <v>21</v>
      </c>
      <c r="CE329" s="92">
        <v>14</v>
      </c>
      <c r="CF329" s="92">
        <v>35</v>
      </c>
      <c r="CG329" s="92">
        <v>21</v>
      </c>
      <c r="CH329" s="92">
        <v>34</v>
      </c>
      <c r="CI329" s="92">
        <v>18</v>
      </c>
      <c r="CJ329" s="92">
        <v>17</v>
      </c>
      <c r="CK329" s="92">
        <v>14</v>
      </c>
      <c r="CL329" s="92">
        <v>20</v>
      </c>
      <c r="CM329" s="92">
        <v>32</v>
      </c>
      <c r="CN329" s="82">
        <v>3.1902300000000001</v>
      </c>
    </row>
    <row r="330" spans="1:92" ht="15.75" x14ac:dyDescent="0.2">
      <c r="A330" s="80" t="s">
        <v>37</v>
      </c>
      <c r="B330" s="68" t="s">
        <v>14</v>
      </c>
      <c r="C330" s="80">
        <v>285</v>
      </c>
      <c r="D330" s="82">
        <v>2.9755400000000001</v>
      </c>
      <c r="E330" s="82">
        <v>0</v>
      </c>
      <c r="F330" s="92">
        <v>1</v>
      </c>
      <c r="G330" s="80">
        <v>25</v>
      </c>
      <c r="H330" s="80">
        <v>7.2</v>
      </c>
      <c r="I330" s="80">
        <v>6</v>
      </c>
      <c r="J330" s="92">
        <v>1507</v>
      </c>
      <c r="K330" s="92">
        <v>56.07</v>
      </c>
      <c r="L330" s="92">
        <v>107</v>
      </c>
      <c r="M330" s="92">
        <v>98</v>
      </c>
      <c r="N330" s="92">
        <v>115</v>
      </c>
      <c r="O330" s="92">
        <v>58</v>
      </c>
      <c r="P330" s="92">
        <v>85</v>
      </c>
      <c r="Q330" s="92">
        <v>86</v>
      </c>
      <c r="R330" s="92">
        <v>107</v>
      </c>
      <c r="S330" s="92">
        <v>75</v>
      </c>
      <c r="T330" s="92">
        <v>118</v>
      </c>
      <c r="U330" s="92">
        <v>106</v>
      </c>
      <c r="V330" s="92">
        <v>147</v>
      </c>
      <c r="W330" s="92">
        <v>106</v>
      </c>
      <c r="X330" s="92">
        <v>67</v>
      </c>
      <c r="Y330" s="92">
        <v>64</v>
      </c>
      <c r="Z330" s="92">
        <v>108</v>
      </c>
      <c r="AA330" s="92">
        <v>59</v>
      </c>
      <c r="AB330" s="92">
        <v>20</v>
      </c>
      <c r="AC330" s="92">
        <v>32</v>
      </c>
      <c r="AD330" s="92">
        <v>35</v>
      </c>
      <c r="AE330" s="92">
        <v>20</v>
      </c>
      <c r="AF330" s="92">
        <v>27</v>
      </c>
      <c r="AG330" s="92">
        <v>25</v>
      </c>
      <c r="AH330" s="92">
        <v>28</v>
      </c>
      <c r="AI330" s="92">
        <v>18</v>
      </c>
      <c r="AJ330" s="92">
        <v>23</v>
      </c>
      <c r="AK330" s="92">
        <v>32</v>
      </c>
      <c r="AL330" s="92">
        <v>34</v>
      </c>
      <c r="AM330" s="92">
        <v>26</v>
      </c>
      <c r="AN330" s="92">
        <v>9</v>
      </c>
      <c r="AO330" s="92">
        <v>15</v>
      </c>
      <c r="AP330" s="92">
        <v>23</v>
      </c>
      <c r="AQ330" s="92">
        <v>11</v>
      </c>
      <c r="AR330" s="92">
        <v>24</v>
      </c>
      <c r="AS330" s="92">
        <v>22</v>
      </c>
      <c r="AT330" s="92">
        <v>26</v>
      </c>
      <c r="AU330" s="92">
        <v>13</v>
      </c>
      <c r="AV330" s="92">
        <v>16</v>
      </c>
      <c r="AW330" s="92">
        <v>20</v>
      </c>
      <c r="AX330" s="92">
        <v>29</v>
      </c>
      <c r="AY330" s="92">
        <v>21</v>
      </c>
      <c r="AZ330" s="92">
        <v>20</v>
      </c>
      <c r="BA330" s="92">
        <v>26</v>
      </c>
      <c r="BB330" s="92">
        <v>36</v>
      </c>
      <c r="BC330" s="92">
        <v>25</v>
      </c>
      <c r="BD330" s="92">
        <v>15</v>
      </c>
      <c r="BE330" s="92">
        <v>16</v>
      </c>
      <c r="BF330" s="92">
        <v>27</v>
      </c>
      <c r="BG330" s="92">
        <v>17</v>
      </c>
      <c r="BH330" s="92">
        <v>36</v>
      </c>
      <c r="BI330" s="92">
        <v>27</v>
      </c>
      <c r="BJ330" s="92">
        <v>33</v>
      </c>
      <c r="BK330" s="92">
        <v>22</v>
      </c>
      <c r="BL330" s="92">
        <v>29</v>
      </c>
      <c r="BM330" s="92">
        <v>25</v>
      </c>
      <c r="BN330" s="92">
        <v>29</v>
      </c>
      <c r="BO330" s="92">
        <v>22</v>
      </c>
      <c r="BP330" s="92">
        <v>40</v>
      </c>
      <c r="BQ330" s="92">
        <v>27</v>
      </c>
      <c r="BR330" s="92">
        <v>43</v>
      </c>
      <c r="BS330" s="92">
        <v>37</v>
      </c>
      <c r="BT330" s="92">
        <v>26</v>
      </c>
      <c r="BU330" s="92">
        <v>19</v>
      </c>
      <c r="BV330" s="92">
        <v>38</v>
      </c>
      <c r="BW330" s="92">
        <v>23</v>
      </c>
      <c r="BX330" s="92">
        <v>27</v>
      </c>
      <c r="BY330" s="92">
        <v>17</v>
      </c>
      <c r="BZ330" s="92">
        <v>20</v>
      </c>
      <c r="CA330" s="92">
        <v>3</v>
      </c>
      <c r="CB330" s="92">
        <v>13</v>
      </c>
      <c r="CC330" s="92">
        <v>20</v>
      </c>
      <c r="CD330" s="92">
        <v>21</v>
      </c>
      <c r="CE330" s="92">
        <v>14</v>
      </c>
      <c r="CF330" s="92">
        <v>35</v>
      </c>
      <c r="CG330" s="92">
        <v>21</v>
      </c>
      <c r="CH330" s="92">
        <v>34</v>
      </c>
      <c r="CI330" s="92">
        <v>18</v>
      </c>
      <c r="CJ330" s="92">
        <v>17</v>
      </c>
      <c r="CK330" s="92">
        <v>14</v>
      </c>
      <c r="CL330" s="92">
        <v>20</v>
      </c>
      <c r="CM330" s="92">
        <v>32</v>
      </c>
      <c r="CN330" s="82">
        <v>0.49516700000000002</v>
      </c>
    </row>
    <row r="331" spans="1:92" ht="15.75" x14ac:dyDescent="0.2">
      <c r="A331" s="80" t="s">
        <v>37</v>
      </c>
      <c r="B331" s="68" t="s">
        <v>14</v>
      </c>
      <c r="C331" s="80">
        <v>285</v>
      </c>
      <c r="D331" s="82">
        <v>6.0029399999999997</v>
      </c>
      <c r="E331" s="82">
        <v>0</v>
      </c>
      <c r="F331" s="92">
        <v>1</v>
      </c>
      <c r="G331" s="80">
        <v>25</v>
      </c>
      <c r="H331" s="80">
        <v>7.2</v>
      </c>
      <c r="I331" s="80">
        <v>6</v>
      </c>
      <c r="J331" s="92">
        <v>1507</v>
      </c>
      <c r="K331" s="92">
        <v>56.07</v>
      </c>
      <c r="L331" s="92">
        <v>107</v>
      </c>
      <c r="M331" s="92">
        <v>98</v>
      </c>
      <c r="N331" s="92">
        <v>115</v>
      </c>
      <c r="O331" s="92">
        <v>58</v>
      </c>
      <c r="P331" s="92">
        <v>85</v>
      </c>
      <c r="Q331" s="92">
        <v>86</v>
      </c>
      <c r="R331" s="92">
        <v>107</v>
      </c>
      <c r="S331" s="92">
        <v>75</v>
      </c>
      <c r="T331" s="92">
        <v>118</v>
      </c>
      <c r="U331" s="92">
        <v>106</v>
      </c>
      <c r="V331" s="92">
        <v>147</v>
      </c>
      <c r="W331" s="92">
        <v>106</v>
      </c>
      <c r="X331" s="92">
        <v>67</v>
      </c>
      <c r="Y331" s="92">
        <v>64</v>
      </c>
      <c r="Z331" s="92">
        <v>108</v>
      </c>
      <c r="AA331" s="92">
        <v>59</v>
      </c>
      <c r="AB331" s="92">
        <v>20</v>
      </c>
      <c r="AC331" s="92">
        <v>32</v>
      </c>
      <c r="AD331" s="92">
        <v>35</v>
      </c>
      <c r="AE331" s="92">
        <v>20</v>
      </c>
      <c r="AF331" s="92">
        <v>27</v>
      </c>
      <c r="AG331" s="92">
        <v>25</v>
      </c>
      <c r="AH331" s="92">
        <v>28</v>
      </c>
      <c r="AI331" s="92">
        <v>18</v>
      </c>
      <c r="AJ331" s="92">
        <v>23</v>
      </c>
      <c r="AK331" s="92">
        <v>32</v>
      </c>
      <c r="AL331" s="92">
        <v>34</v>
      </c>
      <c r="AM331" s="92">
        <v>26</v>
      </c>
      <c r="AN331" s="92">
        <v>9</v>
      </c>
      <c r="AO331" s="92">
        <v>15</v>
      </c>
      <c r="AP331" s="92">
        <v>23</v>
      </c>
      <c r="AQ331" s="92">
        <v>11</v>
      </c>
      <c r="AR331" s="92">
        <v>24</v>
      </c>
      <c r="AS331" s="92">
        <v>22</v>
      </c>
      <c r="AT331" s="92">
        <v>26</v>
      </c>
      <c r="AU331" s="92">
        <v>13</v>
      </c>
      <c r="AV331" s="92">
        <v>16</v>
      </c>
      <c r="AW331" s="92">
        <v>20</v>
      </c>
      <c r="AX331" s="92">
        <v>29</v>
      </c>
      <c r="AY331" s="92">
        <v>21</v>
      </c>
      <c r="AZ331" s="92">
        <v>20</v>
      </c>
      <c r="BA331" s="92">
        <v>26</v>
      </c>
      <c r="BB331" s="92">
        <v>36</v>
      </c>
      <c r="BC331" s="92">
        <v>25</v>
      </c>
      <c r="BD331" s="92">
        <v>15</v>
      </c>
      <c r="BE331" s="92">
        <v>16</v>
      </c>
      <c r="BF331" s="92">
        <v>27</v>
      </c>
      <c r="BG331" s="92">
        <v>17</v>
      </c>
      <c r="BH331" s="92">
        <v>36</v>
      </c>
      <c r="BI331" s="92">
        <v>27</v>
      </c>
      <c r="BJ331" s="92">
        <v>33</v>
      </c>
      <c r="BK331" s="92">
        <v>22</v>
      </c>
      <c r="BL331" s="92">
        <v>29</v>
      </c>
      <c r="BM331" s="92">
        <v>25</v>
      </c>
      <c r="BN331" s="92">
        <v>29</v>
      </c>
      <c r="BO331" s="92">
        <v>22</v>
      </c>
      <c r="BP331" s="92">
        <v>40</v>
      </c>
      <c r="BQ331" s="92">
        <v>27</v>
      </c>
      <c r="BR331" s="92">
        <v>43</v>
      </c>
      <c r="BS331" s="92">
        <v>37</v>
      </c>
      <c r="BT331" s="92">
        <v>26</v>
      </c>
      <c r="BU331" s="92">
        <v>19</v>
      </c>
      <c r="BV331" s="92">
        <v>38</v>
      </c>
      <c r="BW331" s="92">
        <v>23</v>
      </c>
      <c r="BX331" s="92">
        <v>27</v>
      </c>
      <c r="BY331" s="92">
        <v>17</v>
      </c>
      <c r="BZ331" s="92">
        <v>20</v>
      </c>
      <c r="CA331" s="92">
        <v>3</v>
      </c>
      <c r="CB331" s="92">
        <v>13</v>
      </c>
      <c r="CC331" s="92">
        <v>20</v>
      </c>
      <c r="CD331" s="92">
        <v>21</v>
      </c>
      <c r="CE331" s="92">
        <v>14</v>
      </c>
      <c r="CF331" s="92">
        <v>35</v>
      </c>
      <c r="CG331" s="92">
        <v>21</v>
      </c>
      <c r="CH331" s="92">
        <v>34</v>
      </c>
      <c r="CI331" s="92">
        <v>18</v>
      </c>
      <c r="CJ331" s="92">
        <v>17</v>
      </c>
      <c r="CK331" s="92">
        <v>14</v>
      </c>
      <c r="CL331" s="92">
        <v>20</v>
      </c>
      <c r="CM331" s="92">
        <v>32</v>
      </c>
      <c r="CN331" s="82">
        <v>0.812747</v>
      </c>
    </row>
    <row r="332" spans="1:92" ht="15.75" x14ac:dyDescent="0.2">
      <c r="A332" s="80" t="s">
        <v>37</v>
      </c>
      <c r="B332" s="68" t="s">
        <v>14</v>
      </c>
      <c r="C332" s="80">
        <v>285</v>
      </c>
      <c r="D332" s="82">
        <v>9.0137</v>
      </c>
      <c r="E332" s="82">
        <v>0</v>
      </c>
      <c r="F332" s="92">
        <v>1</v>
      </c>
      <c r="G332" s="80">
        <v>25</v>
      </c>
      <c r="H332" s="80">
        <v>7.2</v>
      </c>
      <c r="I332" s="80">
        <v>6</v>
      </c>
      <c r="J332" s="92">
        <v>1507</v>
      </c>
      <c r="K332" s="92">
        <v>56.07</v>
      </c>
      <c r="L332" s="92">
        <v>107</v>
      </c>
      <c r="M332" s="92">
        <v>98</v>
      </c>
      <c r="N332" s="92">
        <v>115</v>
      </c>
      <c r="O332" s="92">
        <v>58</v>
      </c>
      <c r="P332" s="92">
        <v>85</v>
      </c>
      <c r="Q332" s="92">
        <v>86</v>
      </c>
      <c r="R332" s="92">
        <v>107</v>
      </c>
      <c r="S332" s="92">
        <v>75</v>
      </c>
      <c r="T332" s="92">
        <v>118</v>
      </c>
      <c r="U332" s="92">
        <v>106</v>
      </c>
      <c r="V332" s="92">
        <v>147</v>
      </c>
      <c r="W332" s="92">
        <v>106</v>
      </c>
      <c r="X332" s="92">
        <v>67</v>
      </c>
      <c r="Y332" s="92">
        <v>64</v>
      </c>
      <c r="Z332" s="92">
        <v>108</v>
      </c>
      <c r="AA332" s="92">
        <v>59</v>
      </c>
      <c r="AB332" s="92">
        <v>20</v>
      </c>
      <c r="AC332" s="92">
        <v>32</v>
      </c>
      <c r="AD332" s="92">
        <v>35</v>
      </c>
      <c r="AE332" s="92">
        <v>20</v>
      </c>
      <c r="AF332" s="92">
        <v>27</v>
      </c>
      <c r="AG332" s="92">
        <v>25</v>
      </c>
      <c r="AH332" s="92">
        <v>28</v>
      </c>
      <c r="AI332" s="92">
        <v>18</v>
      </c>
      <c r="AJ332" s="92">
        <v>23</v>
      </c>
      <c r="AK332" s="92">
        <v>32</v>
      </c>
      <c r="AL332" s="92">
        <v>34</v>
      </c>
      <c r="AM332" s="92">
        <v>26</v>
      </c>
      <c r="AN332" s="92">
        <v>9</v>
      </c>
      <c r="AO332" s="92">
        <v>15</v>
      </c>
      <c r="AP332" s="92">
        <v>23</v>
      </c>
      <c r="AQ332" s="92">
        <v>11</v>
      </c>
      <c r="AR332" s="92">
        <v>24</v>
      </c>
      <c r="AS332" s="92">
        <v>22</v>
      </c>
      <c r="AT332" s="92">
        <v>26</v>
      </c>
      <c r="AU332" s="92">
        <v>13</v>
      </c>
      <c r="AV332" s="92">
        <v>16</v>
      </c>
      <c r="AW332" s="92">
        <v>20</v>
      </c>
      <c r="AX332" s="92">
        <v>29</v>
      </c>
      <c r="AY332" s="92">
        <v>21</v>
      </c>
      <c r="AZ332" s="92">
        <v>20</v>
      </c>
      <c r="BA332" s="92">
        <v>26</v>
      </c>
      <c r="BB332" s="92">
        <v>36</v>
      </c>
      <c r="BC332" s="92">
        <v>25</v>
      </c>
      <c r="BD332" s="92">
        <v>15</v>
      </c>
      <c r="BE332" s="92">
        <v>16</v>
      </c>
      <c r="BF332" s="92">
        <v>27</v>
      </c>
      <c r="BG332" s="92">
        <v>17</v>
      </c>
      <c r="BH332" s="92">
        <v>36</v>
      </c>
      <c r="BI332" s="92">
        <v>27</v>
      </c>
      <c r="BJ332" s="92">
        <v>33</v>
      </c>
      <c r="BK332" s="92">
        <v>22</v>
      </c>
      <c r="BL332" s="92">
        <v>29</v>
      </c>
      <c r="BM332" s="92">
        <v>25</v>
      </c>
      <c r="BN332" s="92">
        <v>29</v>
      </c>
      <c r="BO332" s="92">
        <v>22</v>
      </c>
      <c r="BP332" s="92">
        <v>40</v>
      </c>
      <c r="BQ332" s="92">
        <v>27</v>
      </c>
      <c r="BR332" s="92">
        <v>43</v>
      </c>
      <c r="BS332" s="92">
        <v>37</v>
      </c>
      <c r="BT332" s="92">
        <v>26</v>
      </c>
      <c r="BU332" s="92">
        <v>19</v>
      </c>
      <c r="BV332" s="92">
        <v>38</v>
      </c>
      <c r="BW332" s="92">
        <v>23</v>
      </c>
      <c r="BX332" s="92">
        <v>27</v>
      </c>
      <c r="BY332" s="92">
        <v>17</v>
      </c>
      <c r="BZ332" s="92">
        <v>20</v>
      </c>
      <c r="CA332" s="92">
        <v>3</v>
      </c>
      <c r="CB332" s="92">
        <v>13</v>
      </c>
      <c r="CC332" s="92">
        <v>20</v>
      </c>
      <c r="CD332" s="92">
        <v>21</v>
      </c>
      <c r="CE332" s="92">
        <v>14</v>
      </c>
      <c r="CF332" s="92">
        <v>35</v>
      </c>
      <c r="CG332" s="92">
        <v>21</v>
      </c>
      <c r="CH332" s="92">
        <v>34</v>
      </c>
      <c r="CI332" s="92">
        <v>18</v>
      </c>
      <c r="CJ332" s="92">
        <v>17</v>
      </c>
      <c r="CK332" s="92">
        <v>14</v>
      </c>
      <c r="CL332" s="92">
        <v>20</v>
      </c>
      <c r="CM332" s="92">
        <v>32</v>
      </c>
      <c r="CN332" s="82">
        <v>1.4462900000000001</v>
      </c>
    </row>
    <row r="333" spans="1:92" ht="15.75" x14ac:dyDescent="0.2">
      <c r="A333" s="80" t="s">
        <v>37</v>
      </c>
      <c r="B333" s="68" t="s">
        <v>14</v>
      </c>
      <c r="C333" s="80">
        <v>285</v>
      </c>
      <c r="D333" s="82">
        <v>11.991199999999999</v>
      </c>
      <c r="E333" s="82">
        <v>0</v>
      </c>
      <c r="F333" s="92">
        <v>1</v>
      </c>
      <c r="G333" s="80">
        <v>25</v>
      </c>
      <c r="H333" s="80">
        <v>7.2</v>
      </c>
      <c r="I333" s="80">
        <v>6</v>
      </c>
      <c r="J333" s="92">
        <v>1507</v>
      </c>
      <c r="K333" s="92">
        <v>56.07</v>
      </c>
      <c r="L333" s="92">
        <v>107</v>
      </c>
      <c r="M333" s="92">
        <v>98</v>
      </c>
      <c r="N333" s="92">
        <v>115</v>
      </c>
      <c r="O333" s="92">
        <v>58</v>
      </c>
      <c r="P333" s="92">
        <v>85</v>
      </c>
      <c r="Q333" s="92">
        <v>86</v>
      </c>
      <c r="R333" s="92">
        <v>107</v>
      </c>
      <c r="S333" s="92">
        <v>75</v>
      </c>
      <c r="T333" s="92">
        <v>118</v>
      </c>
      <c r="U333" s="92">
        <v>106</v>
      </c>
      <c r="V333" s="92">
        <v>147</v>
      </c>
      <c r="W333" s="92">
        <v>106</v>
      </c>
      <c r="X333" s="92">
        <v>67</v>
      </c>
      <c r="Y333" s="92">
        <v>64</v>
      </c>
      <c r="Z333" s="92">
        <v>108</v>
      </c>
      <c r="AA333" s="92">
        <v>59</v>
      </c>
      <c r="AB333" s="92">
        <v>20</v>
      </c>
      <c r="AC333" s="92">
        <v>32</v>
      </c>
      <c r="AD333" s="92">
        <v>35</v>
      </c>
      <c r="AE333" s="92">
        <v>20</v>
      </c>
      <c r="AF333" s="92">
        <v>27</v>
      </c>
      <c r="AG333" s="92">
        <v>25</v>
      </c>
      <c r="AH333" s="92">
        <v>28</v>
      </c>
      <c r="AI333" s="92">
        <v>18</v>
      </c>
      <c r="AJ333" s="92">
        <v>23</v>
      </c>
      <c r="AK333" s="92">
        <v>32</v>
      </c>
      <c r="AL333" s="92">
        <v>34</v>
      </c>
      <c r="AM333" s="92">
        <v>26</v>
      </c>
      <c r="AN333" s="92">
        <v>9</v>
      </c>
      <c r="AO333" s="92">
        <v>15</v>
      </c>
      <c r="AP333" s="92">
        <v>23</v>
      </c>
      <c r="AQ333" s="92">
        <v>11</v>
      </c>
      <c r="AR333" s="92">
        <v>24</v>
      </c>
      <c r="AS333" s="92">
        <v>22</v>
      </c>
      <c r="AT333" s="92">
        <v>26</v>
      </c>
      <c r="AU333" s="92">
        <v>13</v>
      </c>
      <c r="AV333" s="92">
        <v>16</v>
      </c>
      <c r="AW333" s="92">
        <v>20</v>
      </c>
      <c r="AX333" s="92">
        <v>29</v>
      </c>
      <c r="AY333" s="92">
        <v>21</v>
      </c>
      <c r="AZ333" s="92">
        <v>20</v>
      </c>
      <c r="BA333" s="92">
        <v>26</v>
      </c>
      <c r="BB333" s="92">
        <v>36</v>
      </c>
      <c r="BC333" s="92">
        <v>25</v>
      </c>
      <c r="BD333" s="92">
        <v>15</v>
      </c>
      <c r="BE333" s="92">
        <v>16</v>
      </c>
      <c r="BF333" s="92">
        <v>27</v>
      </c>
      <c r="BG333" s="92">
        <v>17</v>
      </c>
      <c r="BH333" s="92">
        <v>36</v>
      </c>
      <c r="BI333" s="92">
        <v>27</v>
      </c>
      <c r="BJ333" s="92">
        <v>33</v>
      </c>
      <c r="BK333" s="92">
        <v>22</v>
      </c>
      <c r="BL333" s="92">
        <v>29</v>
      </c>
      <c r="BM333" s="92">
        <v>25</v>
      </c>
      <c r="BN333" s="92">
        <v>29</v>
      </c>
      <c r="BO333" s="92">
        <v>22</v>
      </c>
      <c r="BP333" s="92">
        <v>40</v>
      </c>
      <c r="BQ333" s="92">
        <v>27</v>
      </c>
      <c r="BR333" s="92">
        <v>43</v>
      </c>
      <c r="BS333" s="92">
        <v>37</v>
      </c>
      <c r="BT333" s="92">
        <v>26</v>
      </c>
      <c r="BU333" s="92">
        <v>19</v>
      </c>
      <c r="BV333" s="92">
        <v>38</v>
      </c>
      <c r="BW333" s="92">
        <v>23</v>
      </c>
      <c r="BX333" s="92">
        <v>27</v>
      </c>
      <c r="BY333" s="92">
        <v>17</v>
      </c>
      <c r="BZ333" s="92">
        <v>20</v>
      </c>
      <c r="CA333" s="92">
        <v>3</v>
      </c>
      <c r="CB333" s="92">
        <v>13</v>
      </c>
      <c r="CC333" s="92">
        <v>20</v>
      </c>
      <c r="CD333" s="92">
        <v>21</v>
      </c>
      <c r="CE333" s="92">
        <v>14</v>
      </c>
      <c r="CF333" s="92">
        <v>35</v>
      </c>
      <c r="CG333" s="92">
        <v>21</v>
      </c>
      <c r="CH333" s="92">
        <v>34</v>
      </c>
      <c r="CI333" s="92">
        <v>18</v>
      </c>
      <c r="CJ333" s="92">
        <v>17</v>
      </c>
      <c r="CK333" s="92">
        <v>14</v>
      </c>
      <c r="CL333" s="92">
        <v>20</v>
      </c>
      <c r="CM333" s="92">
        <v>32</v>
      </c>
      <c r="CN333" s="82">
        <v>2.2874500000000002</v>
      </c>
    </row>
    <row r="334" spans="1:92" ht="15.75" x14ac:dyDescent="0.2">
      <c r="A334" s="80" t="s">
        <v>37</v>
      </c>
      <c r="B334" s="68" t="s">
        <v>14</v>
      </c>
      <c r="C334" s="80">
        <v>265</v>
      </c>
      <c r="D334" s="82">
        <v>2.9921700000000002</v>
      </c>
      <c r="E334" s="82">
        <v>0</v>
      </c>
      <c r="F334" s="92">
        <v>1</v>
      </c>
      <c r="G334" s="80">
        <v>25</v>
      </c>
      <c r="H334" s="80">
        <v>7.2</v>
      </c>
      <c r="I334" s="80">
        <v>6</v>
      </c>
      <c r="J334" s="92">
        <v>1507</v>
      </c>
      <c r="K334" s="92">
        <v>56.07</v>
      </c>
      <c r="L334" s="92">
        <v>107</v>
      </c>
      <c r="M334" s="92">
        <v>98</v>
      </c>
      <c r="N334" s="92">
        <v>115</v>
      </c>
      <c r="O334" s="92">
        <v>58</v>
      </c>
      <c r="P334" s="92">
        <v>85</v>
      </c>
      <c r="Q334" s="92">
        <v>86</v>
      </c>
      <c r="R334" s="92">
        <v>107</v>
      </c>
      <c r="S334" s="92">
        <v>75</v>
      </c>
      <c r="T334" s="92">
        <v>118</v>
      </c>
      <c r="U334" s="92">
        <v>106</v>
      </c>
      <c r="V334" s="92">
        <v>147</v>
      </c>
      <c r="W334" s="92">
        <v>106</v>
      </c>
      <c r="X334" s="92">
        <v>67</v>
      </c>
      <c r="Y334" s="92">
        <v>64</v>
      </c>
      <c r="Z334" s="92">
        <v>108</v>
      </c>
      <c r="AA334" s="92">
        <v>59</v>
      </c>
      <c r="AB334" s="92">
        <v>20</v>
      </c>
      <c r="AC334" s="92">
        <v>32</v>
      </c>
      <c r="AD334" s="92">
        <v>35</v>
      </c>
      <c r="AE334" s="92">
        <v>20</v>
      </c>
      <c r="AF334" s="92">
        <v>27</v>
      </c>
      <c r="AG334" s="92">
        <v>25</v>
      </c>
      <c r="AH334" s="92">
        <v>28</v>
      </c>
      <c r="AI334" s="92">
        <v>18</v>
      </c>
      <c r="AJ334" s="92">
        <v>23</v>
      </c>
      <c r="AK334" s="92">
        <v>32</v>
      </c>
      <c r="AL334" s="92">
        <v>34</v>
      </c>
      <c r="AM334" s="92">
        <v>26</v>
      </c>
      <c r="AN334" s="92">
        <v>9</v>
      </c>
      <c r="AO334" s="92">
        <v>15</v>
      </c>
      <c r="AP334" s="92">
        <v>23</v>
      </c>
      <c r="AQ334" s="92">
        <v>11</v>
      </c>
      <c r="AR334" s="92">
        <v>24</v>
      </c>
      <c r="AS334" s="92">
        <v>22</v>
      </c>
      <c r="AT334" s="92">
        <v>26</v>
      </c>
      <c r="AU334" s="92">
        <v>13</v>
      </c>
      <c r="AV334" s="92">
        <v>16</v>
      </c>
      <c r="AW334" s="92">
        <v>20</v>
      </c>
      <c r="AX334" s="92">
        <v>29</v>
      </c>
      <c r="AY334" s="92">
        <v>21</v>
      </c>
      <c r="AZ334" s="92">
        <v>20</v>
      </c>
      <c r="BA334" s="92">
        <v>26</v>
      </c>
      <c r="BB334" s="92">
        <v>36</v>
      </c>
      <c r="BC334" s="92">
        <v>25</v>
      </c>
      <c r="BD334" s="92">
        <v>15</v>
      </c>
      <c r="BE334" s="92">
        <v>16</v>
      </c>
      <c r="BF334" s="92">
        <v>27</v>
      </c>
      <c r="BG334" s="92">
        <v>17</v>
      </c>
      <c r="BH334" s="92">
        <v>36</v>
      </c>
      <c r="BI334" s="92">
        <v>27</v>
      </c>
      <c r="BJ334" s="92">
        <v>33</v>
      </c>
      <c r="BK334" s="92">
        <v>22</v>
      </c>
      <c r="BL334" s="92">
        <v>29</v>
      </c>
      <c r="BM334" s="92">
        <v>25</v>
      </c>
      <c r="BN334" s="92">
        <v>29</v>
      </c>
      <c r="BO334" s="92">
        <v>22</v>
      </c>
      <c r="BP334" s="92">
        <v>40</v>
      </c>
      <c r="BQ334" s="92">
        <v>27</v>
      </c>
      <c r="BR334" s="92">
        <v>43</v>
      </c>
      <c r="BS334" s="92">
        <v>37</v>
      </c>
      <c r="BT334" s="92">
        <v>26</v>
      </c>
      <c r="BU334" s="92">
        <v>19</v>
      </c>
      <c r="BV334" s="92">
        <v>38</v>
      </c>
      <c r="BW334" s="92">
        <v>23</v>
      </c>
      <c r="BX334" s="92">
        <v>27</v>
      </c>
      <c r="BY334" s="92">
        <v>17</v>
      </c>
      <c r="BZ334" s="92">
        <v>20</v>
      </c>
      <c r="CA334" s="92">
        <v>3</v>
      </c>
      <c r="CB334" s="92">
        <v>13</v>
      </c>
      <c r="CC334" s="92">
        <v>20</v>
      </c>
      <c r="CD334" s="92">
        <v>21</v>
      </c>
      <c r="CE334" s="92">
        <v>14</v>
      </c>
      <c r="CF334" s="92">
        <v>35</v>
      </c>
      <c r="CG334" s="92">
        <v>21</v>
      </c>
      <c r="CH334" s="92">
        <v>34</v>
      </c>
      <c r="CI334" s="92">
        <v>18</v>
      </c>
      <c r="CJ334" s="92">
        <v>17</v>
      </c>
      <c r="CK334" s="92">
        <v>14</v>
      </c>
      <c r="CL334" s="92">
        <v>20</v>
      </c>
      <c r="CM334" s="92">
        <v>32</v>
      </c>
      <c r="CN334" s="82">
        <v>0.648648</v>
      </c>
    </row>
    <row r="335" spans="1:92" ht="15.75" x14ac:dyDescent="0.2">
      <c r="A335" s="80" t="s">
        <v>37</v>
      </c>
      <c r="B335" s="68" t="s">
        <v>14</v>
      </c>
      <c r="C335" s="80">
        <v>265</v>
      </c>
      <c r="D335" s="82">
        <v>5.95303</v>
      </c>
      <c r="E335" s="82">
        <v>0</v>
      </c>
      <c r="F335" s="92">
        <v>1</v>
      </c>
      <c r="G335" s="80">
        <v>25</v>
      </c>
      <c r="H335" s="80">
        <v>7.2</v>
      </c>
      <c r="I335" s="80">
        <v>6</v>
      </c>
      <c r="J335" s="92">
        <v>1507</v>
      </c>
      <c r="K335" s="92">
        <v>56.07</v>
      </c>
      <c r="L335" s="92">
        <v>107</v>
      </c>
      <c r="M335" s="92">
        <v>98</v>
      </c>
      <c r="N335" s="92">
        <v>115</v>
      </c>
      <c r="O335" s="92">
        <v>58</v>
      </c>
      <c r="P335" s="92">
        <v>85</v>
      </c>
      <c r="Q335" s="92">
        <v>86</v>
      </c>
      <c r="R335" s="92">
        <v>107</v>
      </c>
      <c r="S335" s="92">
        <v>75</v>
      </c>
      <c r="T335" s="92">
        <v>118</v>
      </c>
      <c r="U335" s="92">
        <v>106</v>
      </c>
      <c r="V335" s="92">
        <v>147</v>
      </c>
      <c r="W335" s="92">
        <v>106</v>
      </c>
      <c r="X335" s="92">
        <v>67</v>
      </c>
      <c r="Y335" s="92">
        <v>64</v>
      </c>
      <c r="Z335" s="92">
        <v>108</v>
      </c>
      <c r="AA335" s="92">
        <v>59</v>
      </c>
      <c r="AB335" s="92">
        <v>20</v>
      </c>
      <c r="AC335" s="92">
        <v>32</v>
      </c>
      <c r="AD335" s="92">
        <v>35</v>
      </c>
      <c r="AE335" s="92">
        <v>20</v>
      </c>
      <c r="AF335" s="92">
        <v>27</v>
      </c>
      <c r="AG335" s="92">
        <v>25</v>
      </c>
      <c r="AH335" s="92">
        <v>28</v>
      </c>
      <c r="AI335" s="92">
        <v>18</v>
      </c>
      <c r="AJ335" s="92">
        <v>23</v>
      </c>
      <c r="AK335" s="92">
        <v>32</v>
      </c>
      <c r="AL335" s="92">
        <v>34</v>
      </c>
      <c r="AM335" s="92">
        <v>26</v>
      </c>
      <c r="AN335" s="92">
        <v>9</v>
      </c>
      <c r="AO335" s="92">
        <v>15</v>
      </c>
      <c r="AP335" s="92">
        <v>23</v>
      </c>
      <c r="AQ335" s="92">
        <v>11</v>
      </c>
      <c r="AR335" s="92">
        <v>24</v>
      </c>
      <c r="AS335" s="92">
        <v>22</v>
      </c>
      <c r="AT335" s="92">
        <v>26</v>
      </c>
      <c r="AU335" s="92">
        <v>13</v>
      </c>
      <c r="AV335" s="92">
        <v>16</v>
      </c>
      <c r="AW335" s="92">
        <v>20</v>
      </c>
      <c r="AX335" s="92">
        <v>29</v>
      </c>
      <c r="AY335" s="92">
        <v>21</v>
      </c>
      <c r="AZ335" s="92">
        <v>20</v>
      </c>
      <c r="BA335" s="92">
        <v>26</v>
      </c>
      <c r="BB335" s="92">
        <v>36</v>
      </c>
      <c r="BC335" s="92">
        <v>25</v>
      </c>
      <c r="BD335" s="92">
        <v>15</v>
      </c>
      <c r="BE335" s="92">
        <v>16</v>
      </c>
      <c r="BF335" s="92">
        <v>27</v>
      </c>
      <c r="BG335" s="92">
        <v>17</v>
      </c>
      <c r="BH335" s="92">
        <v>36</v>
      </c>
      <c r="BI335" s="92">
        <v>27</v>
      </c>
      <c r="BJ335" s="92">
        <v>33</v>
      </c>
      <c r="BK335" s="92">
        <v>22</v>
      </c>
      <c r="BL335" s="92">
        <v>29</v>
      </c>
      <c r="BM335" s="92">
        <v>25</v>
      </c>
      <c r="BN335" s="92">
        <v>29</v>
      </c>
      <c r="BO335" s="92">
        <v>22</v>
      </c>
      <c r="BP335" s="92">
        <v>40</v>
      </c>
      <c r="BQ335" s="92">
        <v>27</v>
      </c>
      <c r="BR335" s="92">
        <v>43</v>
      </c>
      <c r="BS335" s="92">
        <v>37</v>
      </c>
      <c r="BT335" s="92">
        <v>26</v>
      </c>
      <c r="BU335" s="92">
        <v>19</v>
      </c>
      <c r="BV335" s="92">
        <v>38</v>
      </c>
      <c r="BW335" s="92">
        <v>23</v>
      </c>
      <c r="BX335" s="92">
        <v>27</v>
      </c>
      <c r="BY335" s="92">
        <v>17</v>
      </c>
      <c r="BZ335" s="92">
        <v>20</v>
      </c>
      <c r="CA335" s="92">
        <v>3</v>
      </c>
      <c r="CB335" s="92">
        <v>13</v>
      </c>
      <c r="CC335" s="92">
        <v>20</v>
      </c>
      <c r="CD335" s="92">
        <v>21</v>
      </c>
      <c r="CE335" s="92">
        <v>14</v>
      </c>
      <c r="CF335" s="92">
        <v>35</v>
      </c>
      <c r="CG335" s="92">
        <v>21</v>
      </c>
      <c r="CH335" s="92">
        <v>34</v>
      </c>
      <c r="CI335" s="92">
        <v>18</v>
      </c>
      <c r="CJ335" s="92">
        <v>17</v>
      </c>
      <c r="CK335" s="92">
        <v>14</v>
      </c>
      <c r="CL335" s="92">
        <v>20</v>
      </c>
      <c r="CM335" s="92">
        <v>32</v>
      </c>
      <c r="CN335" s="82">
        <v>1.7516099999999999</v>
      </c>
    </row>
    <row r="336" spans="1:92" ht="15.75" x14ac:dyDescent="0.2">
      <c r="A336" s="80" t="s">
        <v>37</v>
      </c>
      <c r="B336" s="68" t="s">
        <v>14</v>
      </c>
      <c r="C336" s="80">
        <v>265</v>
      </c>
      <c r="D336" s="82">
        <v>8.9970599999999994</v>
      </c>
      <c r="E336" s="82">
        <v>0</v>
      </c>
      <c r="F336" s="92">
        <v>1</v>
      </c>
      <c r="G336" s="80">
        <v>25</v>
      </c>
      <c r="H336" s="80">
        <v>7.2</v>
      </c>
      <c r="I336" s="80">
        <v>6</v>
      </c>
      <c r="J336" s="92">
        <v>1507</v>
      </c>
      <c r="K336" s="92">
        <v>56.07</v>
      </c>
      <c r="L336" s="92">
        <v>107</v>
      </c>
      <c r="M336" s="92">
        <v>98</v>
      </c>
      <c r="N336" s="92">
        <v>115</v>
      </c>
      <c r="O336" s="92">
        <v>58</v>
      </c>
      <c r="P336" s="92">
        <v>85</v>
      </c>
      <c r="Q336" s="92">
        <v>86</v>
      </c>
      <c r="R336" s="92">
        <v>107</v>
      </c>
      <c r="S336" s="92">
        <v>75</v>
      </c>
      <c r="T336" s="92">
        <v>118</v>
      </c>
      <c r="U336" s="92">
        <v>106</v>
      </c>
      <c r="V336" s="92">
        <v>147</v>
      </c>
      <c r="W336" s="92">
        <v>106</v>
      </c>
      <c r="X336" s="92">
        <v>67</v>
      </c>
      <c r="Y336" s="92">
        <v>64</v>
      </c>
      <c r="Z336" s="92">
        <v>108</v>
      </c>
      <c r="AA336" s="92">
        <v>59</v>
      </c>
      <c r="AB336" s="92">
        <v>20</v>
      </c>
      <c r="AC336" s="92">
        <v>32</v>
      </c>
      <c r="AD336" s="92">
        <v>35</v>
      </c>
      <c r="AE336" s="92">
        <v>20</v>
      </c>
      <c r="AF336" s="92">
        <v>27</v>
      </c>
      <c r="AG336" s="92">
        <v>25</v>
      </c>
      <c r="AH336" s="92">
        <v>28</v>
      </c>
      <c r="AI336" s="92">
        <v>18</v>
      </c>
      <c r="AJ336" s="92">
        <v>23</v>
      </c>
      <c r="AK336" s="92">
        <v>32</v>
      </c>
      <c r="AL336" s="92">
        <v>34</v>
      </c>
      <c r="AM336" s="92">
        <v>26</v>
      </c>
      <c r="AN336" s="92">
        <v>9</v>
      </c>
      <c r="AO336" s="92">
        <v>15</v>
      </c>
      <c r="AP336" s="92">
        <v>23</v>
      </c>
      <c r="AQ336" s="92">
        <v>11</v>
      </c>
      <c r="AR336" s="92">
        <v>24</v>
      </c>
      <c r="AS336" s="92">
        <v>22</v>
      </c>
      <c r="AT336" s="92">
        <v>26</v>
      </c>
      <c r="AU336" s="92">
        <v>13</v>
      </c>
      <c r="AV336" s="92">
        <v>16</v>
      </c>
      <c r="AW336" s="92">
        <v>20</v>
      </c>
      <c r="AX336" s="92">
        <v>29</v>
      </c>
      <c r="AY336" s="92">
        <v>21</v>
      </c>
      <c r="AZ336" s="92">
        <v>20</v>
      </c>
      <c r="BA336" s="92">
        <v>26</v>
      </c>
      <c r="BB336" s="92">
        <v>36</v>
      </c>
      <c r="BC336" s="92">
        <v>25</v>
      </c>
      <c r="BD336" s="92">
        <v>15</v>
      </c>
      <c r="BE336" s="92">
        <v>16</v>
      </c>
      <c r="BF336" s="92">
        <v>27</v>
      </c>
      <c r="BG336" s="92">
        <v>17</v>
      </c>
      <c r="BH336" s="92">
        <v>36</v>
      </c>
      <c r="BI336" s="92">
        <v>27</v>
      </c>
      <c r="BJ336" s="92">
        <v>33</v>
      </c>
      <c r="BK336" s="92">
        <v>22</v>
      </c>
      <c r="BL336" s="92">
        <v>29</v>
      </c>
      <c r="BM336" s="92">
        <v>25</v>
      </c>
      <c r="BN336" s="92">
        <v>29</v>
      </c>
      <c r="BO336" s="92">
        <v>22</v>
      </c>
      <c r="BP336" s="92">
        <v>40</v>
      </c>
      <c r="BQ336" s="92">
        <v>27</v>
      </c>
      <c r="BR336" s="92">
        <v>43</v>
      </c>
      <c r="BS336" s="92">
        <v>37</v>
      </c>
      <c r="BT336" s="92">
        <v>26</v>
      </c>
      <c r="BU336" s="92">
        <v>19</v>
      </c>
      <c r="BV336" s="92">
        <v>38</v>
      </c>
      <c r="BW336" s="92">
        <v>23</v>
      </c>
      <c r="BX336" s="92">
        <v>27</v>
      </c>
      <c r="BY336" s="92">
        <v>17</v>
      </c>
      <c r="BZ336" s="92">
        <v>20</v>
      </c>
      <c r="CA336" s="92">
        <v>3</v>
      </c>
      <c r="CB336" s="92">
        <v>13</v>
      </c>
      <c r="CC336" s="92">
        <v>20</v>
      </c>
      <c r="CD336" s="92">
        <v>21</v>
      </c>
      <c r="CE336" s="92">
        <v>14</v>
      </c>
      <c r="CF336" s="92">
        <v>35</v>
      </c>
      <c r="CG336" s="92">
        <v>21</v>
      </c>
      <c r="CH336" s="92">
        <v>34</v>
      </c>
      <c r="CI336" s="92">
        <v>18</v>
      </c>
      <c r="CJ336" s="92">
        <v>17</v>
      </c>
      <c r="CK336" s="92">
        <v>14</v>
      </c>
      <c r="CL336" s="92">
        <v>20</v>
      </c>
      <c r="CM336" s="92">
        <v>32</v>
      </c>
      <c r="CN336" s="82">
        <v>3.35114</v>
      </c>
    </row>
    <row r="337" spans="1:92" ht="15.75" x14ac:dyDescent="0.2">
      <c r="A337" s="80" t="s">
        <v>37</v>
      </c>
      <c r="B337" s="68" t="s">
        <v>14</v>
      </c>
      <c r="C337" s="80">
        <v>265</v>
      </c>
      <c r="D337" s="82">
        <v>11.991199999999999</v>
      </c>
      <c r="E337" s="82">
        <v>0</v>
      </c>
      <c r="F337" s="92">
        <v>1</v>
      </c>
      <c r="G337" s="80">
        <v>25</v>
      </c>
      <c r="H337" s="80">
        <v>7.2</v>
      </c>
      <c r="I337" s="80">
        <v>6</v>
      </c>
      <c r="J337" s="92">
        <v>1507</v>
      </c>
      <c r="K337" s="92">
        <v>56.07</v>
      </c>
      <c r="L337" s="92">
        <v>107</v>
      </c>
      <c r="M337" s="92">
        <v>98</v>
      </c>
      <c r="N337" s="92">
        <v>115</v>
      </c>
      <c r="O337" s="92">
        <v>58</v>
      </c>
      <c r="P337" s="92">
        <v>85</v>
      </c>
      <c r="Q337" s="92">
        <v>86</v>
      </c>
      <c r="R337" s="92">
        <v>107</v>
      </c>
      <c r="S337" s="92">
        <v>75</v>
      </c>
      <c r="T337" s="92">
        <v>118</v>
      </c>
      <c r="U337" s="92">
        <v>106</v>
      </c>
      <c r="V337" s="92">
        <v>147</v>
      </c>
      <c r="W337" s="92">
        <v>106</v>
      </c>
      <c r="X337" s="92">
        <v>67</v>
      </c>
      <c r="Y337" s="92">
        <v>64</v>
      </c>
      <c r="Z337" s="92">
        <v>108</v>
      </c>
      <c r="AA337" s="92">
        <v>59</v>
      </c>
      <c r="AB337" s="92">
        <v>20</v>
      </c>
      <c r="AC337" s="92">
        <v>32</v>
      </c>
      <c r="AD337" s="92">
        <v>35</v>
      </c>
      <c r="AE337" s="92">
        <v>20</v>
      </c>
      <c r="AF337" s="92">
        <v>27</v>
      </c>
      <c r="AG337" s="92">
        <v>25</v>
      </c>
      <c r="AH337" s="92">
        <v>28</v>
      </c>
      <c r="AI337" s="92">
        <v>18</v>
      </c>
      <c r="AJ337" s="92">
        <v>23</v>
      </c>
      <c r="AK337" s="92">
        <v>32</v>
      </c>
      <c r="AL337" s="92">
        <v>34</v>
      </c>
      <c r="AM337" s="92">
        <v>26</v>
      </c>
      <c r="AN337" s="92">
        <v>9</v>
      </c>
      <c r="AO337" s="92">
        <v>15</v>
      </c>
      <c r="AP337" s="92">
        <v>23</v>
      </c>
      <c r="AQ337" s="92">
        <v>11</v>
      </c>
      <c r="AR337" s="92">
        <v>24</v>
      </c>
      <c r="AS337" s="92">
        <v>22</v>
      </c>
      <c r="AT337" s="92">
        <v>26</v>
      </c>
      <c r="AU337" s="92">
        <v>13</v>
      </c>
      <c r="AV337" s="92">
        <v>16</v>
      </c>
      <c r="AW337" s="92">
        <v>20</v>
      </c>
      <c r="AX337" s="92">
        <v>29</v>
      </c>
      <c r="AY337" s="92">
        <v>21</v>
      </c>
      <c r="AZ337" s="92">
        <v>20</v>
      </c>
      <c r="BA337" s="92">
        <v>26</v>
      </c>
      <c r="BB337" s="92">
        <v>36</v>
      </c>
      <c r="BC337" s="92">
        <v>25</v>
      </c>
      <c r="BD337" s="92">
        <v>15</v>
      </c>
      <c r="BE337" s="92">
        <v>16</v>
      </c>
      <c r="BF337" s="92">
        <v>27</v>
      </c>
      <c r="BG337" s="92">
        <v>17</v>
      </c>
      <c r="BH337" s="92">
        <v>36</v>
      </c>
      <c r="BI337" s="92">
        <v>27</v>
      </c>
      <c r="BJ337" s="92">
        <v>33</v>
      </c>
      <c r="BK337" s="92">
        <v>22</v>
      </c>
      <c r="BL337" s="92">
        <v>29</v>
      </c>
      <c r="BM337" s="92">
        <v>25</v>
      </c>
      <c r="BN337" s="92">
        <v>29</v>
      </c>
      <c r="BO337" s="92">
        <v>22</v>
      </c>
      <c r="BP337" s="92">
        <v>40</v>
      </c>
      <c r="BQ337" s="92">
        <v>27</v>
      </c>
      <c r="BR337" s="92">
        <v>43</v>
      </c>
      <c r="BS337" s="92">
        <v>37</v>
      </c>
      <c r="BT337" s="92">
        <v>26</v>
      </c>
      <c r="BU337" s="92">
        <v>19</v>
      </c>
      <c r="BV337" s="92">
        <v>38</v>
      </c>
      <c r="BW337" s="92">
        <v>23</v>
      </c>
      <c r="BX337" s="92">
        <v>27</v>
      </c>
      <c r="BY337" s="92">
        <v>17</v>
      </c>
      <c r="BZ337" s="92">
        <v>20</v>
      </c>
      <c r="CA337" s="92">
        <v>3</v>
      </c>
      <c r="CB337" s="92">
        <v>13</v>
      </c>
      <c r="CC337" s="92">
        <v>20</v>
      </c>
      <c r="CD337" s="92">
        <v>21</v>
      </c>
      <c r="CE337" s="92">
        <v>14</v>
      </c>
      <c r="CF337" s="92">
        <v>35</v>
      </c>
      <c r="CG337" s="92">
        <v>21</v>
      </c>
      <c r="CH337" s="92">
        <v>34</v>
      </c>
      <c r="CI337" s="92">
        <v>18</v>
      </c>
      <c r="CJ337" s="92">
        <v>17</v>
      </c>
      <c r="CK337" s="92">
        <v>14</v>
      </c>
      <c r="CL337" s="92">
        <v>20</v>
      </c>
      <c r="CM337" s="92">
        <v>32</v>
      </c>
      <c r="CN337" s="82">
        <v>5.2666199999999996</v>
      </c>
    </row>
    <row r="338" spans="1:92" ht="15.75" x14ac:dyDescent="0.2">
      <c r="A338" s="80" t="s">
        <v>37</v>
      </c>
      <c r="B338" s="68" t="s">
        <v>14</v>
      </c>
      <c r="C338" s="80">
        <v>254</v>
      </c>
      <c r="D338" s="82">
        <v>2.9755400000000001</v>
      </c>
      <c r="E338" s="82">
        <v>0</v>
      </c>
      <c r="F338" s="92">
        <v>1</v>
      </c>
      <c r="G338" s="80">
        <v>25</v>
      </c>
      <c r="H338" s="80">
        <v>7.2</v>
      </c>
      <c r="I338" s="80">
        <v>6</v>
      </c>
      <c r="J338" s="92">
        <v>1507</v>
      </c>
      <c r="K338" s="92">
        <v>56.07</v>
      </c>
      <c r="L338" s="92">
        <v>107</v>
      </c>
      <c r="M338" s="92">
        <v>98</v>
      </c>
      <c r="N338" s="92">
        <v>115</v>
      </c>
      <c r="O338" s="92">
        <v>58</v>
      </c>
      <c r="P338" s="92">
        <v>85</v>
      </c>
      <c r="Q338" s="92">
        <v>86</v>
      </c>
      <c r="R338" s="92">
        <v>107</v>
      </c>
      <c r="S338" s="92">
        <v>75</v>
      </c>
      <c r="T338" s="92">
        <v>118</v>
      </c>
      <c r="U338" s="92">
        <v>106</v>
      </c>
      <c r="V338" s="92">
        <v>147</v>
      </c>
      <c r="W338" s="92">
        <v>106</v>
      </c>
      <c r="X338" s="92">
        <v>67</v>
      </c>
      <c r="Y338" s="92">
        <v>64</v>
      </c>
      <c r="Z338" s="92">
        <v>108</v>
      </c>
      <c r="AA338" s="92">
        <v>59</v>
      </c>
      <c r="AB338" s="92">
        <v>20</v>
      </c>
      <c r="AC338" s="92">
        <v>32</v>
      </c>
      <c r="AD338" s="92">
        <v>35</v>
      </c>
      <c r="AE338" s="92">
        <v>20</v>
      </c>
      <c r="AF338" s="92">
        <v>27</v>
      </c>
      <c r="AG338" s="92">
        <v>25</v>
      </c>
      <c r="AH338" s="92">
        <v>28</v>
      </c>
      <c r="AI338" s="92">
        <v>18</v>
      </c>
      <c r="AJ338" s="92">
        <v>23</v>
      </c>
      <c r="AK338" s="92">
        <v>32</v>
      </c>
      <c r="AL338" s="92">
        <v>34</v>
      </c>
      <c r="AM338" s="92">
        <v>26</v>
      </c>
      <c r="AN338" s="92">
        <v>9</v>
      </c>
      <c r="AO338" s="92">
        <v>15</v>
      </c>
      <c r="AP338" s="92">
        <v>23</v>
      </c>
      <c r="AQ338" s="92">
        <v>11</v>
      </c>
      <c r="AR338" s="92">
        <v>24</v>
      </c>
      <c r="AS338" s="92">
        <v>22</v>
      </c>
      <c r="AT338" s="92">
        <v>26</v>
      </c>
      <c r="AU338" s="92">
        <v>13</v>
      </c>
      <c r="AV338" s="92">
        <v>16</v>
      </c>
      <c r="AW338" s="92">
        <v>20</v>
      </c>
      <c r="AX338" s="92">
        <v>29</v>
      </c>
      <c r="AY338" s="92">
        <v>21</v>
      </c>
      <c r="AZ338" s="92">
        <v>20</v>
      </c>
      <c r="BA338" s="92">
        <v>26</v>
      </c>
      <c r="BB338" s="92">
        <v>36</v>
      </c>
      <c r="BC338" s="92">
        <v>25</v>
      </c>
      <c r="BD338" s="92">
        <v>15</v>
      </c>
      <c r="BE338" s="92">
        <v>16</v>
      </c>
      <c r="BF338" s="92">
        <v>27</v>
      </c>
      <c r="BG338" s="92">
        <v>17</v>
      </c>
      <c r="BH338" s="92">
        <v>36</v>
      </c>
      <c r="BI338" s="92">
        <v>27</v>
      </c>
      <c r="BJ338" s="92">
        <v>33</v>
      </c>
      <c r="BK338" s="92">
        <v>22</v>
      </c>
      <c r="BL338" s="92">
        <v>29</v>
      </c>
      <c r="BM338" s="92">
        <v>25</v>
      </c>
      <c r="BN338" s="92">
        <v>29</v>
      </c>
      <c r="BO338" s="92">
        <v>22</v>
      </c>
      <c r="BP338" s="92">
        <v>40</v>
      </c>
      <c r="BQ338" s="92">
        <v>27</v>
      </c>
      <c r="BR338" s="92">
        <v>43</v>
      </c>
      <c r="BS338" s="92">
        <v>37</v>
      </c>
      <c r="BT338" s="92">
        <v>26</v>
      </c>
      <c r="BU338" s="92">
        <v>19</v>
      </c>
      <c r="BV338" s="92">
        <v>38</v>
      </c>
      <c r="BW338" s="92">
        <v>23</v>
      </c>
      <c r="BX338" s="92">
        <v>27</v>
      </c>
      <c r="BY338" s="92">
        <v>17</v>
      </c>
      <c r="BZ338" s="92">
        <v>20</v>
      </c>
      <c r="CA338" s="92">
        <v>3</v>
      </c>
      <c r="CB338" s="92">
        <v>13</v>
      </c>
      <c r="CC338" s="92">
        <v>20</v>
      </c>
      <c r="CD338" s="92">
        <v>21</v>
      </c>
      <c r="CE338" s="92">
        <v>14</v>
      </c>
      <c r="CF338" s="92">
        <v>35</v>
      </c>
      <c r="CG338" s="92">
        <v>21</v>
      </c>
      <c r="CH338" s="92">
        <v>34</v>
      </c>
      <c r="CI338" s="92">
        <v>18</v>
      </c>
      <c r="CJ338" s="92">
        <v>17</v>
      </c>
      <c r="CK338" s="92">
        <v>14</v>
      </c>
      <c r="CL338" s="92">
        <v>20</v>
      </c>
      <c r="CM338" s="92">
        <v>32</v>
      </c>
      <c r="CN338" s="82">
        <v>0.36877799999999999</v>
      </c>
    </row>
    <row r="339" spans="1:92" ht="15.75" x14ac:dyDescent="0.2">
      <c r="A339" s="80" t="s">
        <v>37</v>
      </c>
      <c r="B339" s="68" t="s">
        <v>14</v>
      </c>
      <c r="C339" s="80">
        <v>254</v>
      </c>
      <c r="D339" s="82">
        <v>5.9863</v>
      </c>
      <c r="E339" s="82">
        <v>0</v>
      </c>
      <c r="F339" s="92">
        <v>1</v>
      </c>
      <c r="G339" s="80">
        <v>25</v>
      </c>
      <c r="H339" s="80">
        <v>7.2</v>
      </c>
      <c r="I339" s="80">
        <v>6</v>
      </c>
      <c r="J339" s="92">
        <v>1507</v>
      </c>
      <c r="K339" s="92">
        <v>56.07</v>
      </c>
      <c r="L339" s="92">
        <v>107</v>
      </c>
      <c r="M339" s="92">
        <v>98</v>
      </c>
      <c r="N339" s="92">
        <v>115</v>
      </c>
      <c r="O339" s="92">
        <v>58</v>
      </c>
      <c r="P339" s="92">
        <v>85</v>
      </c>
      <c r="Q339" s="92">
        <v>86</v>
      </c>
      <c r="R339" s="92">
        <v>107</v>
      </c>
      <c r="S339" s="92">
        <v>75</v>
      </c>
      <c r="T339" s="92">
        <v>118</v>
      </c>
      <c r="U339" s="92">
        <v>106</v>
      </c>
      <c r="V339" s="92">
        <v>147</v>
      </c>
      <c r="W339" s="92">
        <v>106</v>
      </c>
      <c r="X339" s="92">
        <v>67</v>
      </c>
      <c r="Y339" s="92">
        <v>64</v>
      </c>
      <c r="Z339" s="92">
        <v>108</v>
      </c>
      <c r="AA339" s="92">
        <v>59</v>
      </c>
      <c r="AB339" s="92">
        <v>20</v>
      </c>
      <c r="AC339" s="92">
        <v>32</v>
      </c>
      <c r="AD339" s="92">
        <v>35</v>
      </c>
      <c r="AE339" s="92">
        <v>20</v>
      </c>
      <c r="AF339" s="92">
        <v>27</v>
      </c>
      <c r="AG339" s="92">
        <v>25</v>
      </c>
      <c r="AH339" s="92">
        <v>28</v>
      </c>
      <c r="AI339" s="92">
        <v>18</v>
      </c>
      <c r="AJ339" s="92">
        <v>23</v>
      </c>
      <c r="AK339" s="92">
        <v>32</v>
      </c>
      <c r="AL339" s="92">
        <v>34</v>
      </c>
      <c r="AM339" s="92">
        <v>26</v>
      </c>
      <c r="AN339" s="92">
        <v>9</v>
      </c>
      <c r="AO339" s="92">
        <v>15</v>
      </c>
      <c r="AP339" s="92">
        <v>23</v>
      </c>
      <c r="AQ339" s="92">
        <v>11</v>
      </c>
      <c r="AR339" s="92">
        <v>24</v>
      </c>
      <c r="AS339" s="92">
        <v>22</v>
      </c>
      <c r="AT339" s="92">
        <v>26</v>
      </c>
      <c r="AU339" s="92">
        <v>13</v>
      </c>
      <c r="AV339" s="92">
        <v>16</v>
      </c>
      <c r="AW339" s="92">
        <v>20</v>
      </c>
      <c r="AX339" s="92">
        <v>29</v>
      </c>
      <c r="AY339" s="92">
        <v>21</v>
      </c>
      <c r="AZ339" s="92">
        <v>20</v>
      </c>
      <c r="BA339" s="92">
        <v>26</v>
      </c>
      <c r="BB339" s="92">
        <v>36</v>
      </c>
      <c r="BC339" s="92">
        <v>25</v>
      </c>
      <c r="BD339" s="92">
        <v>15</v>
      </c>
      <c r="BE339" s="92">
        <v>16</v>
      </c>
      <c r="BF339" s="92">
        <v>27</v>
      </c>
      <c r="BG339" s="92">
        <v>17</v>
      </c>
      <c r="BH339" s="92">
        <v>36</v>
      </c>
      <c r="BI339" s="92">
        <v>27</v>
      </c>
      <c r="BJ339" s="92">
        <v>33</v>
      </c>
      <c r="BK339" s="92">
        <v>22</v>
      </c>
      <c r="BL339" s="92">
        <v>29</v>
      </c>
      <c r="BM339" s="92">
        <v>25</v>
      </c>
      <c r="BN339" s="92">
        <v>29</v>
      </c>
      <c r="BO339" s="92">
        <v>22</v>
      </c>
      <c r="BP339" s="92">
        <v>40</v>
      </c>
      <c r="BQ339" s="92">
        <v>27</v>
      </c>
      <c r="BR339" s="92">
        <v>43</v>
      </c>
      <c r="BS339" s="92">
        <v>37</v>
      </c>
      <c r="BT339" s="92">
        <v>26</v>
      </c>
      <c r="BU339" s="92">
        <v>19</v>
      </c>
      <c r="BV339" s="92">
        <v>38</v>
      </c>
      <c r="BW339" s="92">
        <v>23</v>
      </c>
      <c r="BX339" s="92">
        <v>27</v>
      </c>
      <c r="BY339" s="92">
        <v>17</v>
      </c>
      <c r="BZ339" s="92">
        <v>20</v>
      </c>
      <c r="CA339" s="92">
        <v>3</v>
      </c>
      <c r="CB339" s="92">
        <v>13</v>
      </c>
      <c r="CC339" s="92">
        <v>20</v>
      </c>
      <c r="CD339" s="92">
        <v>21</v>
      </c>
      <c r="CE339" s="92">
        <v>14</v>
      </c>
      <c r="CF339" s="92">
        <v>35</v>
      </c>
      <c r="CG339" s="92">
        <v>21</v>
      </c>
      <c r="CH339" s="92">
        <v>34</v>
      </c>
      <c r="CI339" s="92">
        <v>18</v>
      </c>
      <c r="CJ339" s="92">
        <v>17</v>
      </c>
      <c r="CK339" s="92">
        <v>14</v>
      </c>
      <c r="CL339" s="92">
        <v>20</v>
      </c>
      <c r="CM339" s="92">
        <v>32</v>
      </c>
      <c r="CN339" s="82">
        <v>0.83982100000000004</v>
      </c>
    </row>
    <row r="340" spans="1:92" ht="15.75" x14ac:dyDescent="0.2">
      <c r="A340" s="80" t="s">
        <v>37</v>
      </c>
      <c r="B340" s="68" t="s">
        <v>14</v>
      </c>
      <c r="C340" s="80">
        <v>254</v>
      </c>
      <c r="D340" s="82">
        <v>8.9970599999999994</v>
      </c>
      <c r="E340" s="82">
        <v>0</v>
      </c>
      <c r="F340" s="92">
        <v>1</v>
      </c>
      <c r="G340" s="80">
        <v>25</v>
      </c>
      <c r="H340" s="80">
        <v>7.2</v>
      </c>
      <c r="I340" s="80">
        <v>6</v>
      </c>
      <c r="J340" s="92">
        <v>1507</v>
      </c>
      <c r="K340" s="92">
        <v>56.07</v>
      </c>
      <c r="L340" s="92">
        <v>107</v>
      </c>
      <c r="M340" s="92">
        <v>98</v>
      </c>
      <c r="N340" s="92">
        <v>115</v>
      </c>
      <c r="O340" s="92">
        <v>58</v>
      </c>
      <c r="P340" s="92">
        <v>85</v>
      </c>
      <c r="Q340" s="92">
        <v>86</v>
      </c>
      <c r="R340" s="92">
        <v>107</v>
      </c>
      <c r="S340" s="92">
        <v>75</v>
      </c>
      <c r="T340" s="92">
        <v>118</v>
      </c>
      <c r="U340" s="92">
        <v>106</v>
      </c>
      <c r="V340" s="92">
        <v>147</v>
      </c>
      <c r="W340" s="92">
        <v>106</v>
      </c>
      <c r="X340" s="92">
        <v>67</v>
      </c>
      <c r="Y340" s="92">
        <v>64</v>
      </c>
      <c r="Z340" s="92">
        <v>108</v>
      </c>
      <c r="AA340" s="92">
        <v>59</v>
      </c>
      <c r="AB340" s="92">
        <v>20</v>
      </c>
      <c r="AC340" s="92">
        <v>32</v>
      </c>
      <c r="AD340" s="92">
        <v>35</v>
      </c>
      <c r="AE340" s="92">
        <v>20</v>
      </c>
      <c r="AF340" s="92">
        <v>27</v>
      </c>
      <c r="AG340" s="92">
        <v>25</v>
      </c>
      <c r="AH340" s="92">
        <v>28</v>
      </c>
      <c r="AI340" s="92">
        <v>18</v>
      </c>
      <c r="AJ340" s="92">
        <v>23</v>
      </c>
      <c r="AK340" s="92">
        <v>32</v>
      </c>
      <c r="AL340" s="92">
        <v>34</v>
      </c>
      <c r="AM340" s="92">
        <v>26</v>
      </c>
      <c r="AN340" s="92">
        <v>9</v>
      </c>
      <c r="AO340" s="92">
        <v>15</v>
      </c>
      <c r="AP340" s="92">
        <v>23</v>
      </c>
      <c r="AQ340" s="92">
        <v>11</v>
      </c>
      <c r="AR340" s="92">
        <v>24</v>
      </c>
      <c r="AS340" s="92">
        <v>22</v>
      </c>
      <c r="AT340" s="92">
        <v>26</v>
      </c>
      <c r="AU340" s="92">
        <v>13</v>
      </c>
      <c r="AV340" s="92">
        <v>16</v>
      </c>
      <c r="AW340" s="92">
        <v>20</v>
      </c>
      <c r="AX340" s="92">
        <v>29</v>
      </c>
      <c r="AY340" s="92">
        <v>21</v>
      </c>
      <c r="AZ340" s="92">
        <v>20</v>
      </c>
      <c r="BA340" s="92">
        <v>26</v>
      </c>
      <c r="BB340" s="92">
        <v>36</v>
      </c>
      <c r="BC340" s="92">
        <v>25</v>
      </c>
      <c r="BD340" s="92">
        <v>15</v>
      </c>
      <c r="BE340" s="92">
        <v>16</v>
      </c>
      <c r="BF340" s="92">
        <v>27</v>
      </c>
      <c r="BG340" s="92">
        <v>17</v>
      </c>
      <c r="BH340" s="92">
        <v>36</v>
      </c>
      <c r="BI340" s="92">
        <v>27</v>
      </c>
      <c r="BJ340" s="92">
        <v>33</v>
      </c>
      <c r="BK340" s="92">
        <v>22</v>
      </c>
      <c r="BL340" s="92">
        <v>29</v>
      </c>
      <c r="BM340" s="92">
        <v>25</v>
      </c>
      <c r="BN340" s="92">
        <v>29</v>
      </c>
      <c r="BO340" s="92">
        <v>22</v>
      </c>
      <c r="BP340" s="92">
        <v>40</v>
      </c>
      <c r="BQ340" s="92">
        <v>27</v>
      </c>
      <c r="BR340" s="92">
        <v>43</v>
      </c>
      <c r="BS340" s="92">
        <v>37</v>
      </c>
      <c r="BT340" s="92">
        <v>26</v>
      </c>
      <c r="BU340" s="92">
        <v>19</v>
      </c>
      <c r="BV340" s="92">
        <v>38</v>
      </c>
      <c r="BW340" s="92">
        <v>23</v>
      </c>
      <c r="BX340" s="92">
        <v>27</v>
      </c>
      <c r="BY340" s="92">
        <v>17</v>
      </c>
      <c r="BZ340" s="92">
        <v>20</v>
      </c>
      <c r="CA340" s="92">
        <v>3</v>
      </c>
      <c r="CB340" s="92">
        <v>13</v>
      </c>
      <c r="CC340" s="92">
        <v>20</v>
      </c>
      <c r="CD340" s="92">
        <v>21</v>
      </c>
      <c r="CE340" s="92">
        <v>14</v>
      </c>
      <c r="CF340" s="92">
        <v>35</v>
      </c>
      <c r="CG340" s="92">
        <v>21</v>
      </c>
      <c r="CH340" s="92">
        <v>34</v>
      </c>
      <c r="CI340" s="92">
        <v>18</v>
      </c>
      <c r="CJ340" s="92">
        <v>17</v>
      </c>
      <c r="CK340" s="92">
        <v>14</v>
      </c>
      <c r="CL340" s="92">
        <v>20</v>
      </c>
      <c r="CM340" s="92">
        <v>32</v>
      </c>
      <c r="CN340" s="82">
        <v>1.9337800000000001</v>
      </c>
    </row>
    <row r="341" spans="1:92" ht="15.75" x14ac:dyDescent="0.2">
      <c r="A341" s="80" t="s">
        <v>37</v>
      </c>
      <c r="B341" s="68" t="s">
        <v>14</v>
      </c>
      <c r="C341" s="80">
        <v>254</v>
      </c>
      <c r="D341" s="82">
        <v>11.974600000000001</v>
      </c>
      <c r="E341" s="82">
        <v>0</v>
      </c>
      <c r="F341" s="92">
        <v>1</v>
      </c>
      <c r="G341" s="80">
        <v>25</v>
      </c>
      <c r="H341" s="80">
        <v>7.2</v>
      </c>
      <c r="I341" s="80">
        <v>6</v>
      </c>
      <c r="J341" s="92">
        <v>1507</v>
      </c>
      <c r="K341" s="92">
        <v>56.07</v>
      </c>
      <c r="L341" s="92">
        <v>107</v>
      </c>
      <c r="M341" s="92">
        <v>98</v>
      </c>
      <c r="N341" s="92">
        <v>115</v>
      </c>
      <c r="O341" s="92">
        <v>58</v>
      </c>
      <c r="P341" s="92">
        <v>85</v>
      </c>
      <c r="Q341" s="92">
        <v>86</v>
      </c>
      <c r="R341" s="92">
        <v>107</v>
      </c>
      <c r="S341" s="92">
        <v>75</v>
      </c>
      <c r="T341" s="92">
        <v>118</v>
      </c>
      <c r="U341" s="92">
        <v>106</v>
      </c>
      <c r="V341" s="92">
        <v>147</v>
      </c>
      <c r="W341" s="92">
        <v>106</v>
      </c>
      <c r="X341" s="92">
        <v>67</v>
      </c>
      <c r="Y341" s="92">
        <v>64</v>
      </c>
      <c r="Z341" s="92">
        <v>108</v>
      </c>
      <c r="AA341" s="92">
        <v>59</v>
      </c>
      <c r="AB341" s="92">
        <v>20</v>
      </c>
      <c r="AC341" s="92">
        <v>32</v>
      </c>
      <c r="AD341" s="92">
        <v>35</v>
      </c>
      <c r="AE341" s="92">
        <v>20</v>
      </c>
      <c r="AF341" s="92">
        <v>27</v>
      </c>
      <c r="AG341" s="92">
        <v>25</v>
      </c>
      <c r="AH341" s="92">
        <v>28</v>
      </c>
      <c r="AI341" s="92">
        <v>18</v>
      </c>
      <c r="AJ341" s="92">
        <v>23</v>
      </c>
      <c r="AK341" s="92">
        <v>32</v>
      </c>
      <c r="AL341" s="92">
        <v>34</v>
      </c>
      <c r="AM341" s="92">
        <v>26</v>
      </c>
      <c r="AN341" s="92">
        <v>9</v>
      </c>
      <c r="AO341" s="92">
        <v>15</v>
      </c>
      <c r="AP341" s="92">
        <v>23</v>
      </c>
      <c r="AQ341" s="92">
        <v>11</v>
      </c>
      <c r="AR341" s="92">
        <v>24</v>
      </c>
      <c r="AS341" s="92">
        <v>22</v>
      </c>
      <c r="AT341" s="92">
        <v>26</v>
      </c>
      <c r="AU341" s="92">
        <v>13</v>
      </c>
      <c r="AV341" s="92">
        <v>16</v>
      </c>
      <c r="AW341" s="92">
        <v>20</v>
      </c>
      <c r="AX341" s="92">
        <v>29</v>
      </c>
      <c r="AY341" s="92">
        <v>21</v>
      </c>
      <c r="AZ341" s="92">
        <v>20</v>
      </c>
      <c r="BA341" s="92">
        <v>26</v>
      </c>
      <c r="BB341" s="92">
        <v>36</v>
      </c>
      <c r="BC341" s="92">
        <v>25</v>
      </c>
      <c r="BD341" s="92">
        <v>15</v>
      </c>
      <c r="BE341" s="92">
        <v>16</v>
      </c>
      <c r="BF341" s="92">
        <v>27</v>
      </c>
      <c r="BG341" s="92">
        <v>17</v>
      </c>
      <c r="BH341" s="92">
        <v>36</v>
      </c>
      <c r="BI341" s="92">
        <v>27</v>
      </c>
      <c r="BJ341" s="92">
        <v>33</v>
      </c>
      <c r="BK341" s="92">
        <v>22</v>
      </c>
      <c r="BL341" s="92">
        <v>29</v>
      </c>
      <c r="BM341" s="92">
        <v>25</v>
      </c>
      <c r="BN341" s="92">
        <v>29</v>
      </c>
      <c r="BO341" s="92">
        <v>22</v>
      </c>
      <c r="BP341" s="92">
        <v>40</v>
      </c>
      <c r="BQ341" s="92">
        <v>27</v>
      </c>
      <c r="BR341" s="92">
        <v>43</v>
      </c>
      <c r="BS341" s="92">
        <v>37</v>
      </c>
      <c r="BT341" s="92">
        <v>26</v>
      </c>
      <c r="BU341" s="92">
        <v>19</v>
      </c>
      <c r="BV341" s="92">
        <v>38</v>
      </c>
      <c r="BW341" s="92">
        <v>23</v>
      </c>
      <c r="BX341" s="92">
        <v>27</v>
      </c>
      <c r="BY341" s="92">
        <v>17</v>
      </c>
      <c r="BZ341" s="92">
        <v>20</v>
      </c>
      <c r="CA341" s="92">
        <v>3</v>
      </c>
      <c r="CB341" s="92">
        <v>13</v>
      </c>
      <c r="CC341" s="92">
        <v>20</v>
      </c>
      <c r="CD341" s="92">
        <v>21</v>
      </c>
      <c r="CE341" s="92">
        <v>14</v>
      </c>
      <c r="CF341" s="92">
        <v>35</v>
      </c>
      <c r="CG341" s="92">
        <v>21</v>
      </c>
      <c r="CH341" s="92">
        <v>34</v>
      </c>
      <c r="CI341" s="92">
        <v>18</v>
      </c>
      <c r="CJ341" s="92">
        <v>17</v>
      </c>
      <c r="CK341" s="92">
        <v>14</v>
      </c>
      <c r="CL341" s="92">
        <v>20</v>
      </c>
      <c r="CM341" s="92">
        <v>32</v>
      </c>
      <c r="CN341" s="82">
        <v>3.2173099999999999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15B16-530D-4D2F-B153-B33D50BFB54E}">
  <dimension ref="A1:CN5"/>
  <sheetViews>
    <sheetView topLeftCell="Y1" workbookViewId="0">
      <selection activeCell="AI9" sqref="AI9"/>
    </sheetView>
  </sheetViews>
  <sheetFormatPr defaultRowHeight="14.25" x14ac:dyDescent="0.2"/>
  <sheetData>
    <row r="1" spans="1:92" ht="18" x14ac:dyDescent="0.3">
      <c r="A1" s="93" t="s">
        <v>77</v>
      </c>
      <c r="B1" s="92" t="s">
        <v>78</v>
      </c>
      <c r="C1" s="92" t="s">
        <v>240</v>
      </c>
      <c r="D1" s="92" t="s">
        <v>245</v>
      </c>
      <c r="E1" s="92" t="s">
        <v>246</v>
      </c>
      <c r="F1" s="92" t="s">
        <v>247</v>
      </c>
      <c r="G1" s="92" t="s">
        <v>248</v>
      </c>
      <c r="H1" s="92" t="s">
        <v>249</v>
      </c>
      <c r="I1" s="92" t="s">
        <v>250</v>
      </c>
      <c r="J1" s="92" t="s">
        <v>93</v>
      </c>
      <c r="K1" s="92" t="s">
        <v>251</v>
      </c>
      <c r="L1" s="92" t="s">
        <v>99</v>
      </c>
      <c r="M1" s="92" t="s">
        <v>100</v>
      </c>
      <c r="N1" s="92" t="s">
        <v>101</v>
      </c>
      <c r="O1" s="92" t="s">
        <v>103</v>
      </c>
      <c r="P1" s="92" t="s">
        <v>104</v>
      </c>
      <c r="Q1" s="92" t="s">
        <v>105</v>
      </c>
      <c r="R1" s="92" t="s">
        <v>106</v>
      </c>
      <c r="S1" s="92" t="s">
        <v>107</v>
      </c>
      <c r="T1" s="92" t="s">
        <v>108</v>
      </c>
      <c r="U1" s="92" t="s">
        <v>109</v>
      </c>
      <c r="V1" s="92" t="s">
        <v>110</v>
      </c>
      <c r="W1" s="92" t="s">
        <v>111</v>
      </c>
      <c r="X1" s="92" t="s">
        <v>112</v>
      </c>
      <c r="Y1" s="92" t="s">
        <v>113</v>
      </c>
      <c r="Z1" s="92" t="s">
        <v>114</v>
      </c>
      <c r="AA1" s="92" t="s">
        <v>115</v>
      </c>
      <c r="AB1" s="92" t="s">
        <v>117</v>
      </c>
      <c r="AC1" s="92" t="s">
        <v>118</v>
      </c>
      <c r="AD1" s="92" t="s">
        <v>119</v>
      </c>
      <c r="AE1" s="92" t="s">
        <v>120</v>
      </c>
      <c r="AF1" s="92" t="s">
        <v>121</v>
      </c>
      <c r="AG1" s="92" t="s">
        <v>122</v>
      </c>
      <c r="AH1" s="92" t="s">
        <v>123</v>
      </c>
      <c r="AI1" s="92" t="s">
        <v>124</v>
      </c>
      <c r="AJ1" s="92" t="s">
        <v>125</v>
      </c>
      <c r="AK1" s="92" t="s">
        <v>126</v>
      </c>
      <c r="AL1" s="92" t="s">
        <v>127</v>
      </c>
      <c r="AM1" s="92" t="s">
        <v>128</v>
      </c>
      <c r="AN1" s="92" t="s">
        <v>129</v>
      </c>
      <c r="AO1" s="92" t="s">
        <v>130</v>
      </c>
      <c r="AP1" s="92" t="s">
        <v>131</v>
      </c>
      <c r="AQ1" s="92" t="s">
        <v>132</v>
      </c>
      <c r="AR1" s="92" t="s">
        <v>133</v>
      </c>
      <c r="AS1" s="92" t="s">
        <v>134</v>
      </c>
      <c r="AT1" s="92" t="s">
        <v>135</v>
      </c>
      <c r="AU1" s="92" t="s">
        <v>136</v>
      </c>
      <c r="AV1" s="92" t="s">
        <v>137</v>
      </c>
      <c r="AW1" s="92" t="s">
        <v>138</v>
      </c>
      <c r="AX1" s="92" t="s">
        <v>139</v>
      </c>
      <c r="AY1" s="92" t="s">
        <v>140</v>
      </c>
      <c r="AZ1" s="92" t="s">
        <v>141</v>
      </c>
      <c r="BA1" s="92" t="s">
        <v>142</v>
      </c>
      <c r="BB1" s="92" t="s">
        <v>143</v>
      </c>
      <c r="BC1" s="92" t="s">
        <v>144</v>
      </c>
      <c r="BD1" s="92" t="s">
        <v>145</v>
      </c>
      <c r="BE1" s="92" t="s">
        <v>146</v>
      </c>
      <c r="BF1" s="92" t="s">
        <v>147</v>
      </c>
      <c r="BG1" s="92" t="s">
        <v>148</v>
      </c>
      <c r="BH1" s="92" t="s">
        <v>149</v>
      </c>
      <c r="BI1" s="92" t="s">
        <v>150</v>
      </c>
      <c r="BJ1" s="92" t="s">
        <v>151</v>
      </c>
      <c r="BK1" s="92" t="s">
        <v>152</v>
      </c>
      <c r="BL1" s="92" t="s">
        <v>153</v>
      </c>
      <c r="BM1" s="92" t="s">
        <v>154</v>
      </c>
      <c r="BN1" s="92" t="s">
        <v>155</v>
      </c>
      <c r="BO1" s="92" t="s">
        <v>156</v>
      </c>
      <c r="BP1" s="92" t="s">
        <v>157</v>
      </c>
      <c r="BQ1" s="92" t="s">
        <v>158</v>
      </c>
      <c r="BR1" s="92" t="s">
        <v>159</v>
      </c>
      <c r="BS1" s="92" t="s">
        <v>160</v>
      </c>
      <c r="BT1" s="92" t="s">
        <v>161</v>
      </c>
      <c r="BU1" s="92" t="s">
        <v>162</v>
      </c>
      <c r="BV1" s="92" t="s">
        <v>163</v>
      </c>
      <c r="BW1" s="92" t="s">
        <v>164</v>
      </c>
      <c r="BX1" s="92" t="s">
        <v>165</v>
      </c>
      <c r="BY1" s="92" t="s">
        <v>166</v>
      </c>
      <c r="BZ1" s="92" t="s">
        <v>167</v>
      </c>
      <c r="CA1" s="92" t="s">
        <v>168</v>
      </c>
      <c r="CB1" s="92" t="s">
        <v>169</v>
      </c>
      <c r="CC1" s="92" t="s">
        <v>170</v>
      </c>
      <c r="CD1" s="92" t="s">
        <v>171</v>
      </c>
      <c r="CE1" s="92" t="s">
        <v>173</v>
      </c>
      <c r="CF1" s="92" t="s">
        <v>174</v>
      </c>
      <c r="CG1" s="92" t="s">
        <v>175</v>
      </c>
      <c r="CH1" s="92" t="s">
        <v>176</v>
      </c>
      <c r="CI1" s="92" t="s">
        <v>177</v>
      </c>
      <c r="CJ1" s="92" t="s">
        <v>178</v>
      </c>
      <c r="CK1" s="92" t="s">
        <v>179</v>
      </c>
      <c r="CL1" s="92" t="s">
        <v>180</v>
      </c>
      <c r="CM1" s="92" t="s">
        <v>181</v>
      </c>
      <c r="CN1" s="92" t="s">
        <v>79</v>
      </c>
    </row>
    <row r="2" spans="1:92" x14ac:dyDescent="0.2">
      <c r="A2" s="92" t="s">
        <v>252</v>
      </c>
      <c r="B2" s="92" t="s">
        <v>255</v>
      </c>
      <c r="C2" s="92"/>
      <c r="D2" s="92"/>
      <c r="E2" s="92">
        <v>0</v>
      </c>
      <c r="F2" s="92">
        <v>0</v>
      </c>
      <c r="G2" s="92">
        <v>25</v>
      </c>
      <c r="H2" s="92">
        <v>7.2</v>
      </c>
      <c r="I2" s="92">
        <v>6</v>
      </c>
      <c r="J2" s="92">
        <v>1549</v>
      </c>
      <c r="K2" s="92">
        <v>53.8</v>
      </c>
      <c r="L2" s="92">
        <v>111</v>
      </c>
      <c r="M2" s="92">
        <v>94</v>
      </c>
      <c r="N2" s="92">
        <v>125</v>
      </c>
      <c r="O2" s="92">
        <v>69</v>
      </c>
      <c r="P2" s="92">
        <v>78</v>
      </c>
      <c r="Q2" s="92">
        <v>75</v>
      </c>
      <c r="R2" s="92">
        <v>103</v>
      </c>
      <c r="S2" s="92">
        <v>81</v>
      </c>
      <c r="T2" s="92">
        <v>118</v>
      </c>
      <c r="U2" s="92">
        <v>106</v>
      </c>
      <c r="V2" s="92">
        <v>133</v>
      </c>
      <c r="W2" s="92">
        <v>112</v>
      </c>
      <c r="X2" s="92">
        <v>92</v>
      </c>
      <c r="Y2" s="92">
        <v>62</v>
      </c>
      <c r="Z2" s="92">
        <v>108</v>
      </c>
      <c r="AA2" s="92">
        <v>81</v>
      </c>
      <c r="AB2" s="92">
        <v>21</v>
      </c>
      <c r="AC2" s="92">
        <v>31</v>
      </c>
      <c r="AD2" s="92">
        <v>38</v>
      </c>
      <c r="AE2" s="92">
        <v>21</v>
      </c>
      <c r="AF2" s="92">
        <v>22</v>
      </c>
      <c r="AG2" s="92">
        <v>23</v>
      </c>
      <c r="AH2" s="92">
        <v>32</v>
      </c>
      <c r="AI2" s="92">
        <v>17</v>
      </c>
      <c r="AJ2" s="92">
        <v>25</v>
      </c>
      <c r="AK2" s="92">
        <v>33</v>
      </c>
      <c r="AL2" s="92">
        <v>35</v>
      </c>
      <c r="AM2" s="92">
        <v>32</v>
      </c>
      <c r="AN2" s="92">
        <v>16</v>
      </c>
      <c r="AO2" s="92">
        <v>16</v>
      </c>
      <c r="AP2" s="92">
        <v>20</v>
      </c>
      <c r="AQ2" s="92">
        <v>17</v>
      </c>
      <c r="AR2" s="92">
        <v>21</v>
      </c>
      <c r="AS2" s="92">
        <v>22</v>
      </c>
      <c r="AT2" s="92">
        <v>19</v>
      </c>
      <c r="AU2" s="92">
        <v>16</v>
      </c>
      <c r="AV2" s="92">
        <v>14</v>
      </c>
      <c r="AW2" s="92">
        <v>13</v>
      </c>
      <c r="AX2" s="92">
        <v>26</v>
      </c>
      <c r="AY2" s="92">
        <v>22</v>
      </c>
      <c r="AZ2" s="92">
        <v>20</v>
      </c>
      <c r="BA2" s="92">
        <v>27</v>
      </c>
      <c r="BB2" s="92">
        <v>34</v>
      </c>
      <c r="BC2" s="92">
        <v>22</v>
      </c>
      <c r="BD2" s="92">
        <v>21</v>
      </c>
      <c r="BE2" s="92">
        <v>17</v>
      </c>
      <c r="BF2" s="92">
        <v>25</v>
      </c>
      <c r="BG2" s="92">
        <v>18</v>
      </c>
      <c r="BH2" s="92">
        <v>33</v>
      </c>
      <c r="BI2" s="92">
        <v>23</v>
      </c>
      <c r="BJ2" s="92">
        <v>39</v>
      </c>
      <c r="BK2" s="92">
        <v>23</v>
      </c>
      <c r="BL2" s="92">
        <v>28</v>
      </c>
      <c r="BM2" s="92">
        <v>27</v>
      </c>
      <c r="BN2" s="92">
        <v>26</v>
      </c>
      <c r="BO2" s="92">
        <v>25</v>
      </c>
      <c r="BP2" s="92">
        <v>38</v>
      </c>
      <c r="BQ2" s="92">
        <v>28</v>
      </c>
      <c r="BR2" s="92">
        <v>30</v>
      </c>
      <c r="BS2" s="92">
        <v>37</v>
      </c>
      <c r="BT2" s="92">
        <v>31</v>
      </c>
      <c r="BU2" s="92">
        <v>17</v>
      </c>
      <c r="BV2" s="92">
        <v>36</v>
      </c>
      <c r="BW2" s="92">
        <v>28</v>
      </c>
      <c r="BX2" s="92">
        <v>36</v>
      </c>
      <c r="BY2" s="92">
        <v>18</v>
      </c>
      <c r="BZ2" s="92">
        <v>29</v>
      </c>
      <c r="CA2" s="92">
        <v>9</v>
      </c>
      <c r="CB2" s="92">
        <v>14</v>
      </c>
      <c r="CC2" s="92">
        <v>12</v>
      </c>
      <c r="CD2" s="92">
        <v>19</v>
      </c>
      <c r="CE2" s="92">
        <v>17</v>
      </c>
      <c r="CF2" s="92">
        <v>35</v>
      </c>
      <c r="CG2" s="92">
        <v>18</v>
      </c>
      <c r="CH2" s="92">
        <v>34</v>
      </c>
      <c r="CI2" s="92">
        <v>21</v>
      </c>
      <c r="CJ2" s="92">
        <v>24</v>
      </c>
      <c r="CK2" s="92">
        <v>12</v>
      </c>
      <c r="CL2" s="92">
        <v>27</v>
      </c>
      <c r="CM2" s="92">
        <v>17</v>
      </c>
      <c r="CN2" s="92"/>
    </row>
    <row r="3" spans="1:92" x14ac:dyDescent="0.2">
      <c r="A3" s="92" t="s">
        <v>253</v>
      </c>
      <c r="B3" s="92" t="s">
        <v>256</v>
      </c>
      <c r="C3" s="92"/>
      <c r="D3" s="92"/>
      <c r="E3" s="92">
        <v>0</v>
      </c>
      <c r="F3" s="92">
        <v>0</v>
      </c>
      <c r="G3" s="92">
        <v>25</v>
      </c>
      <c r="H3" s="92">
        <v>7.2</v>
      </c>
      <c r="I3" s="92">
        <v>6</v>
      </c>
      <c r="J3" s="92">
        <v>1541</v>
      </c>
      <c r="K3" s="92">
        <v>60.96</v>
      </c>
      <c r="L3" s="92">
        <v>106</v>
      </c>
      <c r="M3" s="92">
        <v>89</v>
      </c>
      <c r="N3" s="92">
        <v>119</v>
      </c>
      <c r="O3" s="92">
        <v>74</v>
      </c>
      <c r="P3" s="92">
        <v>85</v>
      </c>
      <c r="Q3" s="92">
        <v>77</v>
      </c>
      <c r="R3" s="92">
        <v>99</v>
      </c>
      <c r="S3" s="92">
        <v>79</v>
      </c>
      <c r="T3" s="92">
        <v>123</v>
      </c>
      <c r="U3" s="92">
        <v>110</v>
      </c>
      <c r="V3" s="92">
        <v>156</v>
      </c>
      <c r="W3" s="92">
        <v>102</v>
      </c>
      <c r="X3" s="92">
        <v>73</v>
      </c>
      <c r="Y3" s="92">
        <v>64</v>
      </c>
      <c r="Z3" s="92">
        <v>117</v>
      </c>
      <c r="AA3" s="92">
        <v>67</v>
      </c>
      <c r="AB3" s="92">
        <v>23</v>
      </c>
      <c r="AC3" s="92">
        <v>28</v>
      </c>
      <c r="AD3" s="92">
        <v>31</v>
      </c>
      <c r="AE3" s="92">
        <v>24</v>
      </c>
      <c r="AF3" s="92">
        <v>20</v>
      </c>
      <c r="AG3" s="92">
        <v>20</v>
      </c>
      <c r="AH3" s="92">
        <v>26</v>
      </c>
      <c r="AI3" s="92">
        <v>23</v>
      </c>
      <c r="AJ3" s="92">
        <v>31</v>
      </c>
      <c r="AK3" s="92">
        <v>30</v>
      </c>
      <c r="AL3" s="92">
        <v>30</v>
      </c>
      <c r="AM3" s="92">
        <v>28</v>
      </c>
      <c r="AN3" s="92">
        <v>13</v>
      </c>
      <c r="AO3" s="92">
        <v>14</v>
      </c>
      <c r="AP3" s="92">
        <v>30</v>
      </c>
      <c r="AQ3" s="92">
        <v>17</v>
      </c>
      <c r="AR3" s="92">
        <v>20</v>
      </c>
      <c r="AS3" s="92">
        <v>20</v>
      </c>
      <c r="AT3" s="92">
        <v>28</v>
      </c>
      <c r="AU3" s="92">
        <v>17</v>
      </c>
      <c r="AV3" s="92">
        <v>18</v>
      </c>
      <c r="AW3" s="92">
        <v>14</v>
      </c>
      <c r="AX3" s="92">
        <v>18</v>
      </c>
      <c r="AY3" s="92">
        <v>27</v>
      </c>
      <c r="AZ3" s="92">
        <v>21</v>
      </c>
      <c r="BA3" s="92">
        <v>21</v>
      </c>
      <c r="BB3" s="92">
        <v>34</v>
      </c>
      <c r="BC3" s="92">
        <v>23</v>
      </c>
      <c r="BD3" s="92">
        <v>17</v>
      </c>
      <c r="BE3" s="92">
        <v>16</v>
      </c>
      <c r="BF3" s="92">
        <v>26</v>
      </c>
      <c r="BG3" s="92">
        <v>19</v>
      </c>
      <c r="BH3" s="92">
        <v>39</v>
      </c>
      <c r="BI3" s="92">
        <v>21</v>
      </c>
      <c r="BJ3" s="92">
        <v>35</v>
      </c>
      <c r="BK3" s="92">
        <v>28</v>
      </c>
      <c r="BL3" s="92">
        <v>28</v>
      </c>
      <c r="BM3" s="92">
        <v>29</v>
      </c>
      <c r="BN3" s="92">
        <v>32</v>
      </c>
      <c r="BO3" s="92">
        <v>21</v>
      </c>
      <c r="BP3" s="92">
        <v>40</v>
      </c>
      <c r="BQ3" s="92">
        <v>32</v>
      </c>
      <c r="BR3" s="92">
        <v>53</v>
      </c>
      <c r="BS3" s="92">
        <v>31</v>
      </c>
      <c r="BT3" s="92">
        <v>25</v>
      </c>
      <c r="BU3" s="92">
        <v>22</v>
      </c>
      <c r="BV3" s="92">
        <v>36</v>
      </c>
      <c r="BW3" s="92">
        <v>19</v>
      </c>
      <c r="BX3" s="92">
        <v>24</v>
      </c>
      <c r="BY3" s="92">
        <v>20</v>
      </c>
      <c r="BZ3" s="92">
        <v>24</v>
      </c>
      <c r="CA3" s="92">
        <v>5</v>
      </c>
      <c r="CB3" s="92">
        <v>19</v>
      </c>
      <c r="CC3" s="92">
        <v>14</v>
      </c>
      <c r="CD3" s="92">
        <v>23</v>
      </c>
      <c r="CE3" s="92">
        <v>8</v>
      </c>
      <c r="CF3" s="92">
        <v>31</v>
      </c>
      <c r="CG3" s="92">
        <v>27</v>
      </c>
      <c r="CH3" s="92">
        <v>39</v>
      </c>
      <c r="CI3" s="92">
        <v>20</v>
      </c>
      <c r="CJ3" s="92">
        <v>18</v>
      </c>
      <c r="CK3" s="92">
        <v>12</v>
      </c>
      <c r="CL3" s="92">
        <v>25</v>
      </c>
      <c r="CM3" s="92">
        <v>12</v>
      </c>
      <c r="CN3" s="92"/>
    </row>
    <row r="4" spans="1:92" x14ac:dyDescent="0.2">
      <c r="A4" s="92" t="s">
        <v>254</v>
      </c>
      <c r="B4" s="92" t="s">
        <v>257</v>
      </c>
      <c r="C4" s="92"/>
      <c r="D4" s="92"/>
      <c r="E4" s="92">
        <v>0</v>
      </c>
      <c r="F4" s="92">
        <v>0</v>
      </c>
      <c r="G4" s="92">
        <v>25</v>
      </c>
      <c r="H4" s="92">
        <v>7.2</v>
      </c>
      <c r="I4" s="92">
        <v>6</v>
      </c>
      <c r="J4" s="92">
        <v>1462</v>
      </c>
      <c r="K4" s="92">
        <v>72.5</v>
      </c>
      <c r="L4" s="92">
        <v>118</v>
      </c>
      <c r="M4" s="92">
        <v>98</v>
      </c>
      <c r="N4" s="92">
        <v>109</v>
      </c>
      <c r="O4" s="92">
        <v>92</v>
      </c>
      <c r="P4" s="92">
        <v>78</v>
      </c>
      <c r="Q4" s="92">
        <v>46</v>
      </c>
      <c r="R4" s="92">
        <v>74</v>
      </c>
      <c r="S4" s="92">
        <v>83</v>
      </c>
      <c r="T4" s="92">
        <v>111</v>
      </c>
      <c r="U4" s="92">
        <v>78</v>
      </c>
      <c r="V4" s="92">
        <v>107</v>
      </c>
      <c r="W4" s="92">
        <v>97</v>
      </c>
      <c r="X4" s="92">
        <v>107</v>
      </c>
      <c r="Y4" s="92">
        <v>58</v>
      </c>
      <c r="Z4" s="92">
        <v>102</v>
      </c>
      <c r="AA4" s="92">
        <v>77</v>
      </c>
      <c r="AB4" s="92">
        <v>28</v>
      </c>
      <c r="AC4" s="92">
        <v>30</v>
      </c>
      <c r="AD4" s="92">
        <v>33</v>
      </c>
      <c r="AE4" s="92">
        <v>27</v>
      </c>
      <c r="AF4" s="92">
        <v>30</v>
      </c>
      <c r="AG4" s="92">
        <v>13</v>
      </c>
      <c r="AH4" s="92">
        <v>27</v>
      </c>
      <c r="AI4" s="92">
        <v>28</v>
      </c>
      <c r="AJ4" s="92">
        <v>36</v>
      </c>
      <c r="AK4" s="92">
        <v>21</v>
      </c>
      <c r="AL4" s="92">
        <v>19</v>
      </c>
      <c r="AM4" s="92">
        <v>33</v>
      </c>
      <c r="AN4" s="92">
        <v>31</v>
      </c>
      <c r="AO4" s="92">
        <v>15</v>
      </c>
      <c r="AP4" s="92">
        <v>26</v>
      </c>
      <c r="AQ4" s="92">
        <v>20</v>
      </c>
      <c r="AR4" s="92">
        <v>21</v>
      </c>
      <c r="AS4" s="92">
        <v>23</v>
      </c>
      <c r="AT4" s="92">
        <v>23</v>
      </c>
      <c r="AU4" s="92">
        <v>11</v>
      </c>
      <c r="AV4" s="92">
        <v>8</v>
      </c>
      <c r="AW4" s="92">
        <v>9</v>
      </c>
      <c r="AX4" s="92">
        <v>12</v>
      </c>
      <c r="AY4" s="92">
        <v>17</v>
      </c>
      <c r="AZ4" s="92">
        <v>16</v>
      </c>
      <c r="BA4" s="92">
        <v>15</v>
      </c>
      <c r="BB4" s="92">
        <v>23</v>
      </c>
      <c r="BC4" s="92">
        <v>20</v>
      </c>
      <c r="BD4" s="92">
        <v>22</v>
      </c>
      <c r="BE4" s="92">
        <v>15</v>
      </c>
      <c r="BF4" s="92">
        <v>22</v>
      </c>
      <c r="BG4" s="92">
        <v>18</v>
      </c>
      <c r="BH4" s="92">
        <v>34</v>
      </c>
      <c r="BI4" s="92">
        <v>19</v>
      </c>
      <c r="BJ4" s="92">
        <v>28</v>
      </c>
      <c r="BK4" s="92">
        <v>29</v>
      </c>
      <c r="BL4" s="92">
        <v>24</v>
      </c>
      <c r="BM4" s="92">
        <v>10</v>
      </c>
      <c r="BN4" s="92">
        <v>18</v>
      </c>
      <c r="BO4" s="92">
        <v>26</v>
      </c>
      <c r="BP4" s="92">
        <v>32</v>
      </c>
      <c r="BQ4" s="92">
        <v>17</v>
      </c>
      <c r="BR4" s="92">
        <v>32</v>
      </c>
      <c r="BS4" s="92">
        <v>24</v>
      </c>
      <c r="BT4" s="92">
        <v>28</v>
      </c>
      <c r="BU4" s="92">
        <v>19</v>
      </c>
      <c r="BV4" s="92">
        <v>28</v>
      </c>
      <c r="BW4" s="92">
        <v>22</v>
      </c>
      <c r="BX4" s="92">
        <v>34</v>
      </c>
      <c r="BY4" s="92">
        <v>25</v>
      </c>
      <c r="BZ4" s="92">
        <v>25</v>
      </c>
      <c r="CA4" s="92">
        <v>23</v>
      </c>
      <c r="CB4" s="92">
        <v>16</v>
      </c>
      <c r="CC4" s="92">
        <v>14</v>
      </c>
      <c r="CD4" s="92">
        <v>16</v>
      </c>
      <c r="CE4" s="92">
        <v>12</v>
      </c>
      <c r="CF4" s="92">
        <v>25</v>
      </c>
      <c r="CG4" s="92">
        <v>25</v>
      </c>
      <c r="CH4" s="92">
        <v>33</v>
      </c>
      <c r="CI4" s="92">
        <v>19</v>
      </c>
      <c r="CJ4" s="92">
        <v>26</v>
      </c>
      <c r="CK4" s="92">
        <v>9</v>
      </c>
      <c r="CL4" s="92">
        <v>26</v>
      </c>
      <c r="CM4" s="92">
        <v>16</v>
      </c>
      <c r="CN4" s="92"/>
    </row>
    <row r="5" spans="1:92" x14ac:dyDescent="0.2">
      <c r="A5" s="92" t="s">
        <v>258</v>
      </c>
      <c r="B5" s="92" t="s">
        <v>259</v>
      </c>
      <c r="E5">
        <v>0</v>
      </c>
      <c r="F5">
        <v>0</v>
      </c>
      <c r="G5" s="92">
        <v>25</v>
      </c>
      <c r="H5" s="92">
        <v>7.2</v>
      </c>
      <c r="I5">
        <v>6</v>
      </c>
      <c r="J5">
        <v>1466</v>
      </c>
      <c r="K5">
        <v>53.26</v>
      </c>
      <c r="L5" s="92">
        <v>101</v>
      </c>
      <c r="M5" s="92">
        <v>84</v>
      </c>
      <c r="N5" s="92">
        <v>116</v>
      </c>
      <c r="O5" s="92">
        <v>69</v>
      </c>
      <c r="P5" s="92">
        <v>86</v>
      </c>
      <c r="Q5" s="92">
        <v>68</v>
      </c>
      <c r="R5" s="92">
        <v>94</v>
      </c>
      <c r="S5" s="92">
        <v>76</v>
      </c>
      <c r="T5" s="92">
        <v>118</v>
      </c>
      <c r="U5" s="92">
        <v>108</v>
      </c>
      <c r="V5" s="92">
        <v>145</v>
      </c>
      <c r="W5" s="92">
        <v>96</v>
      </c>
      <c r="X5" s="92">
        <v>64</v>
      </c>
      <c r="Y5" s="92">
        <v>64</v>
      </c>
      <c r="Z5" s="92">
        <v>113</v>
      </c>
      <c r="AA5" s="92">
        <v>61</v>
      </c>
      <c r="AB5" s="92">
        <v>23</v>
      </c>
      <c r="AC5" s="92">
        <v>24</v>
      </c>
      <c r="AD5" s="92">
        <v>30</v>
      </c>
      <c r="AE5" s="92">
        <v>24</v>
      </c>
      <c r="AF5" s="92">
        <v>21</v>
      </c>
      <c r="AG5" s="92">
        <v>15</v>
      </c>
      <c r="AH5" s="92">
        <v>23</v>
      </c>
      <c r="AI5" s="92">
        <v>24</v>
      </c>
      <c r="AJ5" s="92">
        <v>32</v>
      </c>
      <c r="AK5" s="92">
        <v>31</v>
      </c>
      <c r="AL5" s="92">
        <v>27</v>
      </c>
      <c r="AM5" s="92">
        <v>26</v>
      </c>
      <c r="AN5" s="92">
        <v>13</v>
      </c>
      <c r="AO5" s="92">
        <v>14</v>
      </c>
      <c r="AP5" s="92">
        <v>27</v>
      </c>
      <c r="AQ5" s="92">
        <v>15</v>
      </c>
      <c r="AR5" s="92">
        <v>19</v>
      </c>
      <c r="AS5" s="92">
        <v>22</v>
      </c>
      <c r="AT5" s="92">
        <v>29</v>
      </c>
      <c r="AU5" s="92">
        <v>16</v>
      </c>
      <c r="AV5" s="92">
        <v>16</v>
      </c>
      <c r="AW5" s="92">
        <v>14</v>
      </c>
      <c r="AX5" s="92">
        <v>17</v>
      </c>
      <c r="AY5" s="92">
        <v>21</v>
      </c>
      <c r="AZ5" s="92">
        <v>19</v>
      </c>
      <c r="BA5" s="92">
        <v>20</v>
      </c>
      <c r="BB5" s="92">
        <v>35</v>
      </c>
      <c r="BC5" s="92">
        <v>20</v>
      </c>
      <c r="BD5" s="92">
        <v>15</v>
      </c>
      <c r="BE5" s="92">
        <v>19</v>
      </c>
      <c r="BF5" s="92">
        <v>25</v>
      </c>
      <c r="BG5" s="92">
        <v>17</v>
      </c>
      <c r="BH5" s="92">
        <v>37</v>
      </c>
      <c r="BI5" s="92">
        <v>20</v>
      </c>
      <c r="BJ5" s="92">
        <v>37</v>
      </c>
      <c r="BK5" s="92">
        <v>24</v>
      </c>
      <c r="BL5" s="92">
        <v>29</v>
      </c>
      <c r="BM5" s="92">
        <v>25</v>
      </c>
      <c r="BN5" s="92">
        <v>32</v>
      </c>
      <c r="BO5" s="92">
        <v>22</v>
      </c>
      <c r="BP5" s="92">
        <v>38</v>
      </c>
      <c r="BQ5" s="92">
        <v>32</v>
      </c>
      <c r="BR5" s="92">
        <v>45</v>
      </c>
      <c r="BS5" s="92">
        <v>29</v>
      </c>
      <c r="BT5" s="92">
        <v>21</v>
      </c>
      <c r="BU5" s="92">
        <v>20</v>
      </c>
      <c r="BV5" s="92">
        <v>37</v>
      </c>
      <c r="BW5" s="92">
        <v>18</v>
      </c>
      <c r="BX5" s="92">
        <v>22</v>
      </c>
      <c r="BY5" s="92">
        <v>18</v>
      </c>
      <c r="BZ5" s="92">
        <v>20</v>
      </c>
      <c r="CA5" s="92">
        <v>4</v>
      </c>
      <c r="CB5" s="92">
        <v>20</v>
      </c>
      <c r="CC5" s="92">
        <v>13</v>
      </c>
      <c r="CD5" s="92">
        <v>22</v>
      </c>
      <c r="CE5" s="92">
        <v>9</v>
      </c>
      <c r="CF5" s="92">
        <v>29</v>
      </c>
      <c r="CG5" s="92">
        <v>25</v>
      </c>
      <c r="CH5" s="92">
        <v>38</v>
      </c>
      <c r="CI5" s="92">
        <v>21</v>
      </c>
      <c r="CJ5" s="92">
        <v>15</v>
      </c>
      <c r="CK5" s="92">
        <v>11</v>
      </c>
      <c r="CL5" s="92">
        <v>24</v>
      </c>
      <c r="CM5" s="92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3EFC-AD56-41CE-A3C6-FD5C0DDE777B}">
  <dimension ref="A1:CN390"/>
  <sheetViews>
    <sheetView workbookViewId="0">
      <selection activeCell="O105" sqref="O105"/>
    </sheetView>
  </sheetViews>
  <sheetFormatPr defaultRowHeight="14.25" x14ac:dyDescent="0.2"/>
  <sheetData>
    <row r="1" spans="1:92" ht="18" x14ac:dyDescent="0.3">
      <c r="A1" s="73" t="s">
        <v>77</v>
      </c>
      <c r="B1" s="78" t="s">
        <v>78</v>
      </c>
      <c r="C1" s="78" t="s">
        <v>185</v>
      </c>
      <c r="D1" s="78" t="s">
        <v>206</v>
      </c>
      <c r="E1" s="78" t="s">
        <v>203</v>
      </c>
      <c r="F1" s="78" t="s">
        <v>189</v>
      </c>
      <c r="G1" s="78" t="s">
        <v>186</v>
      </c>
      <c r="H1" s="78" t="s">
        <v>187</v>
      </c>
      <c r="I1" s="78" t="s">
        <v>204</v>
      </c>
      <c r="J1" s="78" t="s">
        <v>93</v>
      </c>
      <c r="K1" s="78" t="s">
        <v>205</v>
      </c>
      <c r="L1" s="78" t="s">
        <v>99</v>
      </c>
      <c r="M1" s="78" t="s">
        <v>100</v>
      </c>
      <c r="N1" s="78" t="s">
        <v>101</v>
      </c>
      <c r="O1" s="78" t="s">
        <v>103</v>
      </c>
      <c r="P1" s="78" t="s">
        <v>104</v>
      </c>
      <c r="Q1" s="78" t="s">
        <v>105</v>
      </c>
      <c r="R1" s="78" t="s">
        <v>106</v>
      </c>
      <c r="S1" s="78" t="s">
        <v>107</v>
      </c>
      <c r="T1" s="78" t="s">
        <v>108</v>
      </c>
      <c r="U1" s="78" t="s">
        <v>109</v>
      </c>
      <c r="V1" s="78" t="s">
        <v>110</v>
      </c>
      <c r="W1" s="78" t="s">
        <v>111</v>
      </c>
      <c r="X1" s="78" t="s">
        <v>112</v>
      </c>
      <c r="Y1" s="78" t="s">
        <v>113</v>
      </c>
      <c r="Z1" s="78" t="s">
        <v>114</v>
      </c>
      <c r="AA1" s="78" t="s">
        <v>115</v>
      </c>
      <c r="AB1" s="78" t="s">
        <v>117</v>
      </c>
      <c r="AC1" s="78" t="s">
        <v>118</v>
      </c>
      <c r="AD1" s="78" t="s">
        <v>119</v>
      </c>
      <c r="AE1" s="78" t="s">
        <v>120</v>
      </c>
      <c r="AF1" s="78" t="s">
        <v>121</v>
      </c>
      <c r="AG1" s="78" t="s">
        <v>122</v>
      </c>
      <c r="AH1" s="78" t="s">
        <v>123</v>
      </c>
      <c r="AI1" s="78" t="s">
        <v>124</v>
      </c>
      <c r="AJ1" s="78" t="s">
        <v>125</v>
      </c>
      <c r="AK1" s="78" t="s">
        <v>126</v>
      </c>
      <c r="AL1" s="78" t="s">
        <v>127</v>
      </c>
      <c r="AM1" s="78" t="s">
        <v>128</v>
      </c>
      <c r="AN1" s="78" t="s">
        <v>129</v>
      </c>
      <c r="AO1" s="78" t="s">
        <v>130</v>
      </c>
      <c r="AP1" s="78" t="s">
        <v>131</v>
      </c>
      <c r="AQ1" s="78" t="s">
        <v>132</v>
      </c>
      <c r="AR1" s="78" t="s">
        <v>133</v>
      </c>
      <c r="AS1" s="78" t="s">
        <v>134</v>
      </c>
      <c r="AT1" s="78" t="s">
        <v>135</v>
      </c>
      <c r="AU1" s="78" t="s">
        <v>136</v>
      </c>
      <c r="AV1" s="78" t="s">
        <v>137</v>
      </c>
      <c r="AW1" s="78" t="s">
        <v>138</v>
      </c>
      <c r="AX1" s="78" t="s">
        <v>139</v>
      </c>
      <c r="AY1" s="78" t="s">
        <v>140</v>
      </c>
      <c r="AZ1" s="78" t="s">
        <v>141</v>
      </c>
      <c r="BA1" s="78" t="s">
        <v>142</v>
      </c>
      <c r="BB1" s="78" t="s">
        <v>143</v>
      </c>
      <c r="BC1" s="78" t="s">
        <v>144</v>
      </c>
      <c r="BD1" s="78" t="s">
        <v>145</v>
      </c>
      <c r="BE1" s="78" t="s">
        <v>146</v>
      </c>
      <c r="BF1" s="78" t="s">
        <v>147</v>
      </c>
      <c r="BG1" s="78" t="s">
        <v>148</v>
      </c>
      <c r="BH1" s="78" t="s">
        <v>149</v>
      </c>
      <c r="BI1" s="78" t="s">
        <v>150</v>
      </c>
      <c r="BJ1" s="78" t="s">
        <v>151</v>
      </c>
      <c r="BK1" s="78" t="s">
        <v>152</v>
      </c>
      <c r="BL1" s="78" t="s">
        <v>153</v>
      </c>
      <c r="BM1" s="78" t="s">
        <v>154</v>
      </c>
      <c r="BN1" s="78" t="s">
        <v>155</v>
      </c>
      <c r="BO1" s="78" t="s">
        <v>156</v>
      </c>
      <c r="BP1" s="78" t="s">
        <v>157</v>
      </c>
      <c r="BQ1" s="78" t="s">
        <v>158</v>
      </c>
      <c r="BR1" s="78" t="s">
        <v>159</v>
      </c>
      <c r="BS1" s="78" t="s">
        <v>160</v>
      </c>
      <c r="BT1" s="78" t="s">
        <v>161</v>
      </c>
      <c r="BU1" s="78" t="s">
        <v>162</v>
      </c>
      <c r="BV1" s="78" t="s">
        <v>163</v>
      </c>
      <c r="BW1" s="78" t="s">
        <v>164</v>
      </c>
      <c r="BX1" s="78" t="s">
        <v>165</v>
      </c>
      <c r="BY1" s="78" t="s">
        <v>166</v>
      </c>
      <c r="BZ1" s="78" t="s">
        <v>167</v>
      </c>
      <c r="CA1" s="78" t="s">
        <v>168</v>
      </c>
      <c r="CB1" s="78" t="s">
        <v>169</v>
      </c>
      <c r="CC1" s="78" t="s">
        <v>170</v>
      </c>
      <c r="CD1" s="78" t="s">
        <v>171</v>
      </c>
      <c r="CE1" s="78" t="s">
        <v>173</v>
      </c>
      <c r="CF1" s="78" t="s">
        <v>174</v>
      </c>
      <c r="CG1" s="78" t="s">
        <v>175</v>
      </c>
      <c r="CH1" s="78" t="s">
        <v>176</v>
      </c>
      <c r="CI1" s="78" t="s">
        <v>177</v>
      </c>
      <c r="CJ1" s="78" t="s">
        <v>178</v>
      </c>
      <c r="CK1" s="78" t="s">
        <v>179</v>
      </c>
      <c r="CL1" s="78" t="s">
        <v>180</v>
      </c>
      <c r="CM1" s="78" t="s">
        <v>181</v>
      </c>
      <c r="CN1" s="78" t="s">
        <v>79</v>
      </c>
    </row>
    <row r="2" spans="1:92" x14ac:dyDescent="0.2">
      <c r="A2" s="78" t="s">
        <v>28</v>
      </c>
      <c r="B2" s="78" t="s">
        <v>29</v>
      </c>
      <c r="C2" s="78">
        <v>267</v>
      </c>
      <c r="D2" s="78">
        <v>8.7799999999999994</v>
      </c>
      <c r="E2" s="78">
        <v>0</v>
      </c>
      <c r="F2" s="78">
        <f>VLOOKUP(B2,遗传信息!$B:$F,5,FALSE)</f>
        <v>0</v>
      </c>
      <c r="G2" s="78">
        <v>25</v>
      </c>
      <c r="H2" s="78">
        <v>7</v>
      </c>
      <c r="I2" s="78">
        <v>6</v>
      </c>
      <c r="J2" s="78">
        <v>1452</v>
      </c>
      <c r="K2" s="78">
        <v>49.390000000000008</v>
      </c>
      <c r="L2" s="78">
        <v>105</v>
      </c>
      <c r="M2" s="78">
        <v>85</v>
      </c>
      <c r="N2" s="78">
        <v>109</v>
      </c>
      <c r="O2" s="78">
        <v>63</v>
      </c>
      <c r="P2" s="78">
        <v>80</v>
      </c>
      <c r="Q2" s="78">
        <v>78</v>
      </c>
      <c r="R2" s="78">
        <v>96</v>
      </c>
      <c r="S2" s="78">
        <v>75</v>
      </c>
      <c r="T2" s="78">
        <v>115</v>
      </c>
      <c r="U2" s="78">
        <v>106</v>
      </c>
      <c r="V2" s="78">
        <v>147</v>
      </c>
      <c r="W2" s="78">
        <v>93</v>
      </c>
      <c r="X2" s="78">
        <v>63</v>
      </c>
      <c r="Y2" s="78">
        <v>61</v>
      </c>
      <c r="Z2" s="78">
        <v>108</v>
      </c>
      <c r="AA2" s="78">
        <v>57</v>
      </c>
      <c r="AB2" s="78">
        <v>22</v>
      </c>
      <c r="AC2" s="78">
        <v>26</v>
      </c>
      <c r="AD2" s="78">
        <v>34</v>
      </c>
      <c r="AE2" s="78">
        <v>22</v>
      </c>
      <c r="AF2" s="78">
        <v>17</v>
      </c>
      <c r="AG2" s="78">
        <v>22</v>
      </c>
      <c r="AH2" s="78">
        <v>27</v>
      </c>
      <c r="AI2" s="78">
        <v>19</v>
      </c>
      <c r="AJ2" s="78">
        <v>28</v>
      </c>
      <c r="AK2" s="78">
        <v>25</v>
      </c>
      <c r="AL2" s="78">
        <v>30</v>
      </c>
      <c r="AM2" s="78">
        <v>25</v>
      </c>
      <c r="AN2" s="78">
        <v>13</v>
      </c>
      <c r="AO2" s="78">
        <v>13</v>
      </c>
      <c r="AP2" s="78">
        <v>27</v>
      </c>
      <c r="AQ2" s="78">
        <v>10</v>
      </c>
      <c r="AR2" s="78">
        <v>22</v>
      </c>
      <c r="AS2" s="78">
        <v>16</v>
      </c>
      <c r="AT2" s="78">
        <v>25</v>
      </c>
      <c r="AU2" s="78">
        <v>16</v>
      </c>
      <c r="AV2" s="78">
        <v>17</v>
      </c>
      <c r="AW2" s="78">
        <v>15</v>
      </c>
      <c r="AX2" s="78">
        <v>21</v>
      </c>
      <c r="AY2" s="78">
        <v>25</v>
      </c>
      <c r="AZ2" s="78">
        <v>18</v>
      </c>
      <c r="BA2" s="78">
        <v>21</v>
      </c>
      <c r="BB2" s="78">
        <v>35</v>
      </c>
      <c r="BC2" s="78">
        <v>22</v>
      </c>
      <c r="BD2" s="78">
        <v>11</v>
      </c>
      <c r="BE2" s="78">
        <v>16</v>
      </c>
      <c r="BF2" s="78">
        <v>28</v>
      </c>
      <c r="BG2" s="78">
        <v>20</v>
      </c>
      <c r="BH2" s="78">
        <v>36</v>
      </c>
      <c r="BI2" s="78">
        <v>23</v>
      </c>
      <c r="BJ2" s="78">
        <v>33</v>
      </c>
      <c r="BK2" s="78">
        <v>22</v>
      </c>
      <c r="BL2" s="78">
        <v>28</v>
      </c>
      <c r="BM2" s="78">
        <v>26</v>
      </c>
      <c r="BN2" s="78">
        <v>28</v>
      </c>
      <c r="BO2" s="78">
        <v>23</v>
      </c>
      <c r="BP2" s="78">
        <v>42</v>
      </c>
      <c r="BQ2" s="78">
        <v>30</v>
      </c>
      <c r="BR2" s="78">
        <v>46</v>
      </c>
      <c r="BS2" s="78">
        <v>29</v>
      </c>
      <c r="BT2" s="78">
        <v>23</v>
      </c>
      <c r="BU2" s="78">
        <v>22</v>
      </c>
      <c r="BV2" s="78">
        <v>30</v>
      </c>
      <c r="BW2" s="78">
        <v>18</v>
      </c>
      <c r="BX2" s="78">
        <v>25</v>
      </c>
      <c r="BY2" s="78">
        <v>19</v>
      </c>
      <c r="BZ2" s="78">
        <v>16</v>
      </c>
      <c r="CA2" s="78">
        <v>3</v>
      </c>
      <c r="CB2" s="78">
        <v>18</v>
      </c>
      <c r="CC2" s="78">
        <v>22</v>
      </c>
      <c r="CD2" s="78">
        <v>20</v>
      </c>
      <c r="CE2" s="78">
        <v>8</v>
      </c>
      <c r="CF2" s="78">
        <v>27</v>
      </c>
      <c r="CG2" s="78">
        <v>28</v>
      </c>
      <c r="CH2" s="78">
        <v>36</v>
      </c>
      <c r="CI2" s="78">
        <v>17</v>
      </c>
      <c r="CJ2" s="78">
        <v>15</v>
      </c>
      <c r="CK2" s="78">
        <v>10</v>
      </c>
      <c r="CL2" s="78">
        <v>23</v>
      </c>
      <c r="CM2" s="78">
        <v>26</v>
      </c>
      <c r="CN2" s="78">
        <v>3</v>
      </c>
    </row>
    <row r="3" spans="1:92" x14ac:dyDescent="0.2">
      <c r="A3" s="78" t="s">
        <v>28</v>
      </c>
      <c r="B3" s="78" t="s">
        <v>29</v>
      </c>
      <c r="C3" s="78">
        <v>267</v>
      </c>
      <c r="D3" s="78">
        <v>11.52</v>
      </c>
      <c r="E3" s="78">
        <v>0</v>
      </c>
      <c r="F3" s="78">
        <f>VLOOKUP(B3,遗传信息!$B:$F,5,FALSE)</f>
        <v>0</v>
      </c>
      <c r="G3" s="78">
        <v>25</v>
      </c>
      <c r="H3" s="78">
        <v>7</v>
      </c>
      <c r="I3" s="78">
        <v>6</v>
      </c>
      <c r="J3" s="78">
        <v>1452</v>
      </c>
      <c r="K3" s="78">
        <v>49.390000000000008</v>
      </c>
      <c r="L3" s="78">
        <v>105</v>
      </c>
      <c r="M3" s="78">
        <v>85</v>
      </c>
      <c r="N3" s="78">
        <v>109</v>
      </c>
      <c r="O3" s="78">
        <v>63</v>
      </c>
      <c r="P3" s="78">
        <v>80</v>
      </c>
      <c r="Q3" s="78">
        <v>78</v>
      </c>
      <c r="R3" s="78">
        <v>96</v>
      </c>
      <c r="S3" s="78">
        <v>75</v>
      </c>
      <c r="T3" s="78">
        <v>115</v>
      </c>
      <c r="U3" s="78">
        <v>106</v>
      </c>
      <c r="V3" s="78">
        <v>147</v>
      </c>
      <c r="W3" s="78">
        <v>93</v>
      </c>
      <c r="X3" s="78">
        <v>63</v>
      </c>
      <c r="Y3" s="78">
        <v>61</v>
      </c>
      <c r="Z3" s="78">
        <v>108</v>
      </c>
      <c r="AA3" s="78">
        <v>57</v>
      </c>
      <c r="AB3" s="78">
        <v>22</v>
      </c>
      <c r="AC3" s="78">
        <v>26</v>
      </c>
      <c r="AD3" s="78">
        <v>34</v>
      </c>
      <c r="AE3" s="78">
        <v>22</v>
      </c>
      <c r="AF3" s="78">
        <v>17</v>
      </c>
      <c r="AG3" s="78">
        <v>22</v>
      </c>
      <c r="AH3" s="78">
        <v>27</v>
      </c>
      <c r="AI3" s="78">
        <v>19</v>
      </c>
      <c r="AJ3" s="78">
        <v>28</v>
      </c>
      <c r="AK3" s="78">
        <v>25</v>
      </c>
      <c r="AL3" s="78">
        <v>30</v>
      </c>
      <c r="AM3" s="78">
        <v>25</v>
      </c>
      <c r="AN3" s="78">
        <v>13</v>
      </c>
      <c r="AO3" s="78">
        <v>13</v>
      </c>
      <c r="AP3" s="78">
        <v>27</v>
      </c>
      <c r="AQ3" s="78">
        <v>10</v>
      </c>
      <c r="AR3" s="78">
        <v>22</v>
      </c>
      <c r="AS3" s="78">
        <v>16</v>
      </c>
      <c r="AT3" s="78">
        <v>25</v>
      </c>
      <c r="AU3" s="78">
        <v>16</v>
      </c>
      <c r="AV3" s="78">
        <v>17</v>
      </c>
      <c r="AW3" s="78">
        <v>15</v>
      </c>
      <c r="AX3" s="78">
        <v>21</v>
      </c>
      <c r="AY3" s="78">
        <v>25</v>
      </c>
      <c r="AZ3" s="78">
        <v>18</v>
      </c>
      <c r="BA3" s="78">
        <v>21</v>
      </c>
      <c r="BB3" s="78">
        <v>35</v>
      </c>
      <c r="BC3" s="78">
        <v>22</v>
      </c>
      <c r="BD3" s="78">
        <v>11</v>
      </c>
      <c r="BE3" s="78">
        <v>16</v>
      </c>
      <c r="BF3" s="78">
        <v>28</v>
      </c>
      <c r="BG3" s="78">
        <v>20</v>
      </c>
      <c r="BH3" s="78">
        <v>36</v>
      </c>
      <c r="BI3" s="78">
        <v>23</v>
      </c>
      <c r="BJ3" s="78">
        <v>33</v>
      </c>
      <c r="BK3" s="78">
        <v>22</v>
      </c>
      <c r="BL3" s="78">
        <v>28</v>
      </c>
      <c r="BM3" s="78">
        <v>26</v>
      </c>
      <c r="BN3" s="78">
        <v>28</v>
      </c>
      <c r="BO3" s="78">
        <v>23</v>
      </c>
      <c r="BP3" s="78">
        <v>42</v>
      </c>
      <c r="BQ3" s="78">
        <v>30</v>
      </c>
      <c r="BR3" s="78">
        <v>46</v>
      </c>
      <c r="BS3" s="78">
        <v>29</v>
      </c>
      <c r="BT3" s="78">
        <v>23</v>
      </c>
      <c r="BU3" s="78">
        <v>22</v>
      </c>
      <c r="BV3" s="78">
        <v>30</v>
      </c>
      <c r="BW3" s="78">
        <v>18</v>
      </c>
      <c r="BX3" s="78">
        <v>25</v>
      </c>
      <c r="BY3" s="78">
        <v>19</v>
      </c>
      <c r="BZ3" s="78">
        <v>16</v>
      </c>
      <c r="CA3" s="78">
        <v>3</v>
      </c>
      <c r="CB3" s="78">
        <v>18</v>
      </c>
      <c r="CC3" s="78">
        <v>22</v>
      </c>
      <c r="CD3" s="78">
        <v>20</v>
      </c>
      <c r="CE3" s="78">
        <v>8</v>
      </c>
      <c r="CF3" s="78">
        <v>27</v>
      </c>
      <c r="CG3" s="78">
        <v>28</v>
      </c>
      <c r="CH3" s="78">
        <v>36</v>
      </c>
      <c r="CI3" s="78">
        <v>17</v>
      </c>
      <c r="CJ3" s="78">
        <v>15</v>
      </c>
      <c r="CK3" s="78">
        <v>10</v>
      </c>
      <c r="CL3" s="78">
        <v>23</v>
      </c>
      <c r="CM3" s="78">
        <v>26</v>
      </c>
      <c r="CN3" s="78">
        <v>4</v>
      </c>
    </row>
    <row r="4" spans="1:92" x14ac:dyDescent="0.2">
      <c r="A4" s="78" t="s">
        <v>28</v>
      </c>
      <c r="B4" s="78" t="s">
        <v>29</v>
      </c>
      <c r="C4" s="78">
        <v>275</v>
      </c>
      <c r="D4" s="78">
        <v>12.26</v>
      </c>
      <c r="E4" s="78">
        <v>0</v>
      </c>
      <c r="F4" s="78">
        <f>VLOOKUP(B4,遗传信息!$B:$F,5,FALSE)</f>
        <v>0</v>
      </c>
      <c r="G4" s="78">
        <v>25</v>
      </c>
      <c r="H4" s="78">
        <v>7</v>
      </c>
      <c r="I4" s="78">
        <v>6</v>
      </c>
      <c r="J4" s="78">
        <v>1452</v>
      </c>
      <c r="K4" s="78">
        <v>49.390000000000008</v>
      </c>
      <c r="L4" s="78">
        <v>105</v>
      </c>
      <c r="M4" s="78">
        <v>85</v>
      </c>
      <c r="N4" s="78">
        <v>109</v>
      </c>
      <c r="O4" s="78">
        <v>63</v>
      </c>
      <c r="P4" s="78">
        <v>80</v>
      </c>
      <c r="Q4" s="78">
        <v>78</v>
      </c>
      <c r="R4" s="78">
        <v>96</v>
      </c>
      <c r="S4" s="78">
        <v>75</v>
      </c>
      <c r="T4" s="78">
        <v>115</v>
      </c>
      <c r="U4" s="78">
        <v>106</v>
      </c>
      <c r="V4" s="78">
        <v>147</v>
      </c>
      <c r="W4" s="78">
        <v>93</v>
      </c>
      <c r="X4" s="78">
        <v>63</v>
      </c>
      <c r="Y4" s="78">
        <v>61</v>
      </c>
      <c r="Z4" s="78">
        <v>108</v>
      </c>
      <c r="AA4" s="78">
        <v>57</v>
      </c>
      <c r="AB4" s="78">
        <v>22</v>
      </c>
      <c r="AC4" s="78">
        <v>26</v>
      </c>
      <c r="AD4" s="78">
        <v>34</v>
      </c>
      <c r="AE4" s="78">
        <v>22</v>
      </c>
      <c r="AF4" s="78">
        <v>17</v>
      </c>
      <c r="AG4" s="78">
        <v>22</v>
      </c>
      <c r="AH4" s="78">
        <v>27</v>
      </c>
      <c r="AI4" s="78">
        <v>19</v>
      </c>
      <c r="AJ4" s="78">
        <v>28</v>
      </c>
      <c r="AK4" s="78">
        <v>25</v>
      </c>
      <c r="AL4" s="78">
        <v>30</v>
      </c>
      <c r="AM4" s="78">
        <v>25</v>
      </c>
      <c r="AN4" s="78">
        <v>13</v>
      </c>
      <c r="AO4" s="78">
        <v>13</v>
      </c>
      <c r="AP4" s="78">
        <v>27</v>
      </c>
      <c r="AQ4" s="78">
        <v>10</v>
      </c>
      <c r="AR4" s="78">
        <v>22</v>
      </c>
      <c r="AS4" s="78">
        <v>16</v>
      </c>
      <c r="AT4" s="78">
        <v>25</v>
      </c>
      <c r="AU4" s="78">
        <v>16</v>
      </c>
      <c r="AV4" s="78">
        <v>17</v>
      </c>
      <c r="AW4" s="78">
        <v>15</v>
      </c>
      <c r="AX4" s="78">
        <v>21</v>
      </c>
      <c r="AY4" s="78">
        <v>25</v>
      </c>
      <c r="AZ4" s="78">
        <v>18</v>
      </c>
      <c r="BA4" s="78">
        <v>21</v>
      </c>
      <c r="BB4" s="78">
        <v>35</v>
      </c>
      <c r="BC4" s="78">
        <v>22</v>
      </c>
      <c r="BD4" s="78">
        <v>11</v>
      </c>
      <c r="BE4" s="78">
        <v>16</v>
      </c>
      <c r="BF4" s="78">
        <v>28</v>
      </c>
      <c r="BG4" s="78">
        <v>20</v>
      </c>
      <c r="BH4" s="78">
        <v>36</v>
      </c>
      <c r="BI4" s="78">
        <v>23</v>
      </c>
      <c r="BJ4" s="78">
        <v>33</v>
      </c>
      <c r="BK4" s="78">
        <v>22</v>
      </c>
      <c r="BL4" s="78">
        <v>28</v>
      </c>
      <c r="BM4" s="78">
        <v>26</v>
      </c>
      <c r="BN4" s="78">
        <v>28</v>
      </c>
      <c r="BO4" s="78">
        <v>23</v>
      </c>
      <c r="BP4" s="78">
        <v>42</v>
      </c>
      <c r="BQ4" s="78">
        <v>30</v>
      </c>
      <c r="BR4" s="78">
        <v>46</v>
      </c>
      <c r="BS4" s="78">
        <v>29</v>
      </c>
      <c r="BT4" s="78">
        <v>23</v>
      </c>
      <c r="BU4" s="78">
        <v>22</v>
      </c>
      <c r="BV4" s="78">
        <v>30</v>
      </c>
      <c r="BW4" s="78">
        <v>18</v>
      </c>
      <c r="BX4" s="78">
        <v>25</v>
      </c>
      <c r="BY4" s="78">
        <v>19</v>
      </c>
      <c r="BZ4" s="78">
        <v>16</v>
      </c>
      <c r="CA4" s="78">
        <v>3</v>
      </c>
      <c r="CB4" s="78">
        <v>18</v>
      </c>
      <c r="CC4" s="78">
        <v>22</v>
      </c>
      <c r="CD4" s="78">
        <v>20</v>
      </c>
      <c r="CE4" s="78">
        <v>8</v>
      </c>
      <c r="CF4" s="78">
        <v>27</v>
      </c>
      <c r="CG4" s="78">
        <v>28</v>
      </c>
      <c r="CH4" s="78">
        <v>36</v>
      </c>
      <c r="CI4" s="78">
        <v>17</v>
      </c>
      <c r="CJ4" s="78">
        <v>15</v>
      </c>
      <c r="CK4" s="78">
        <v>10</v>
      </c>
      <c r="CL4" s="78">
        <v>23</v>
      </c>
      <c r="CM4" s="78">
        <v>26</v>
      </c>
      <c r="CN4" s="78">
        <v>3</v>
      </c>
    </row>
    <row r="5" spans="1:92" x14ac:dyDescent="0.2">
      <c r="A5" s="78" t="s">
        <v>28</v>
      </c>
      <c r="B5" s="78" t="s">
        <v>51</v>
      </c>
      <c r="C5" s="78">
        <v>254</v>
      </c>
      <c r="D5" s="73">
        <v>5</v>
      </c>
      <c r="E5" s="78">
        <v>0</v>
      </c>
      <c r="F5" s="78">
        <f>VLOOKUP(B5,遗传信息!$B:$F,5,FALSE)</f>
        <v>0</v>
      </c>
      <c r="G5" s="73">
        <v>25</v>
      </c>
      <c r="H5" s="73">
        <v>7.2</v>
      </c>
      <c r="I5" s="73">
        <v>6</v>
      </c>
      <c r="J5" s="73">
        <v>1467</v>
      </c>
      <c r="K5" s="78">
        <v>49.390000000000008</v>
      </c>
      <c r="L5" s="73">
        <v>105</v>
      </c>
      <c r="M5" s="73">
        <v>89</v>
      </c>
      <c r="N5" s="73">
        <v>107</v>
      </c>
      <c r="O5" s="73">
        <v>63</v>
      </c>
      <c r="P5" s="73">
        <v>81</v>
      </c>
      <c r="Q5" s="73">
        <v>80</v>
      </c>
      <c r="R5" s="73">
        <v>98</v>
      </c>
      <c r="S5" s="73">
        <v>77</v>
      </c>
      <c r="T5" s="73">
        <v>115</v>
      </c>
      <c r="U5" s="73">
        <v>107</v>
      </c>
      <c r="V5" s="73">
        <v>149</v>
      </c>
      <c r="W5" s="73">
        <v>94</v>
      </c>
      <c r="X5" s="73">
        <v>62</v>
      </c>
      <c r="Y5" s="73">
        <v>60</v>
      </c>
      <c r="Z5" s="73">
        <v>109</v>
      </c>
      <c r="AA5" s="73">
        <v>58</v>
      </c>
      <c r="AB5" s="73">
        <v>21</v>
      </c>
      <c r="AC5" s="73">
        <v>26</v>
      </c>
      <c r="AD5" s="73">
        <v>35</v>
      </c>
      <c r="AE5" s="73">
        <v>22</v>
      </c>
      <c r="AF5" s="73">
        <v>17</v>
      </c>
      <c r="AG5" s="73">
        <v>23</v>
      </c>
      <c r="AH5" s="73">
        <v>28</v>
      </c>
      <c r="AI5" s="73">
        <v>21</v>
      </c>
      <c r="AJ5" s="73">
        <v>27</v>
      </c>
      <c r="AK5" s="73">
        <v>28</v>
      </c>
      <c r="AL5" s="73">
        <v>28</v>
      </c>
      <c r="AM5" s="73">
        <v>23</v>
      </c>
      <c r="AN5" s="73">
        <v>13</v>
      </c>
      <c r="AO5" s="73">
        <v>12</v>
      </c>
      <c r="AP5" s="73">
        <v>27</v>
      </c>
      <c r="AQ5" s="73">
        <v>11</v>
      </c>
      <c r="AR5" s="73">
        <v>22</v>
      </c>
      <c r="AS5" s="73">
        <v>19</v>
      </c>
      <c r="AT5" s="73">
        <v>24</v>
      </c>
      <c r="AU5" s="73">
        <v>16</v>
      </c>
      <c r="AV5" s="73">
        <v>18</v>
      </c>
      <c r="AW5" s="73">
        <v>16</v>
      </c>
      <c r="AX5" s="73">
        <v>21</v>
      </c>
      <c r="AY5" s="73">
        <v>25</v>
      </c>
      <c r="AZ5" s="73">
        <v>17</v>
      </c>
      <c r="BA5" s="73">
        <v>23</v>
      </c>
      <c r="BB5" s="73">
        <v>36</v>
      </c>
      <c r="BC5" s="73">
        <v>22</v>
      </c>
      <c r="BD5" s="73">
        <v>11</v>
      </c>
      <c r="BE5" s="73">
        <v>15</v>
      </c>
      <c r="BF5" s="73">
        <v>28</v>
      </c>
      <c r="BG5" s="73">
        <v>21</v>
      </c>
      <c r="BH5" s="73">
        <v>37</v>
      </c>
      <c r="BI5" s="73">
        <v>24</v>
      </c>
      <c r="BJ5" s="73">
        <v>33</v>
      </c>
      <c r="BK5" s="73">
        <v>21</v>
      </c>
      <c r="BL5" s="73">
        <v>29</v>
      </c>
      <c r="BM5" s="73">
        <v>26</v>
      </c>
      <c r="BN5" s="73">
        <v>29</v>
      </c>
      <c r="BO5" s="73">
        <v>23</v>
      </c>
      <c r="BP5" s="73">
        <v>42</v>
      </c>
      <c r="BQ5" s="73">
        <v>29</v>
      </c>
      <c r="BR5" s="73">
        <v>48</v>
      </c>
      <c r="BS5" s="73">
        <v>30</v>
      </c>
      <c r="BT5" s="73">
        <v>22</v>
      </c>
      <c r="BU5" s="73">
        <v>22</v>
      </c>
      <c r="BV5" s="73">
        <v>32</v>
      </c>
      <c r="BW5" s="73">
        <v>17</v>
      </c>
      <c r="BX5" s="73">
        <v>25</v>
      </c>
      <c r="BY5" s="73">
        <v>20</v>
      </c>
      <c r="BZ5" s="73">
        <v>14</v>
      </c>
      <c r="CA5" s="73">
        <v>3</v>
      </c>
      <c r="CB5" s="73">
        <v>17</v>
      </c>
      <c r="CC5" s="73">
        <v>22</v>
      </c>
      <c r="CD5" s="73">
        <v>20</v>
      </c>
      <c r="CE5" s="73">
        <v>8</v>
      </c>
      <c r="CF5" s="73">
        <v>29</v>
      </c>
      <c r="CG5" s="73">
        <v>26</v>
      </c>
      <c r="CH5" s="73">
        <v>36</v>
      </c>
      <c r="CI5" s="73">
        <v>18</v>
      </c>
      <c r="CJ5" s="73">
        <v>16</v>
      </c>
      <c r="CK5" s="73">
        <v>11</v>
      </c>
      <c r="CL5" s="73">
        <v>22</v>
      </c>
      <c r="CM5" s="73">
        <v>26</v>
      </c>
      <c r="CN5" s="73">
        <v>1.85</v>
      </c>
    </row>
    <row r="6" spans="1:92" x14ac:dyDescent="0.2">
      <c r="A6" s="78" t="s">
        <v>28</v>
      </c>
      <c r="B6" s="78" t="s">
        <v>51</v>
      </c>
      <c r="C6" s="78">
        <v>254</v>
      </c>
      <c r="D6" s="73">
        <v>5.7</v>
      </c>
      <c r="E6" s="78">
        <v>0</v>
      </c>
      <c r="F6" s="78">
        <f>VLOOKUP(B6,遗传信息!$B:$F,5,FALSE)</f>
        <v>0</v>
      </c>
      <c r="G6" s="73">
        <v>25</v>
      </c>
      <c r="H6" s="73">
        <v>7.2</v>
      </c>
      <c r="I6" s="73">
        <v>6</v>
      </c>
      <c r="J6" s="73">
        <v>1467</v>
      </c>
      <c r="K6" s="78">
        <v>49.390000000000008</v>
      </c>
      <c r="L6" s="73">
        <v>105</v>
      </c>
      <c r="M6" s="73">
        <v>89</v>
      </c>
      <c r="N6" s="73">
        <v>107</v>
      </c>
      <c r="O6" s="73">
        <v>63</v>
      </c>
      <c r="P6" s="73">
        <v>81</v>
      </c>
      <c r="Q6" s="73">
        <v>80</v>
      </c>
      <c r="R6" s="73">
        <v>98</v>
      </c>
      <c r="S6" s="73">
        <v>77</v>
      </c>
      <c r="T6" s="73">
        <v>115</v>
      </c>
      <c r="U6" s="73">
        <v>107</v>
      </c>
      <c r="V6" s="73">
        <v>149</v>
      </c>
      <c r="W6" s="73">
        <v>94</v>
      </c>
      <c r="X6" s="73">
        <v>62</v>
      </c>
      <c r="Y6" s="73">
        <v>60</v>
      </c>
      <c r="Z6" s="73">
        <v>109</v>
      </c>
      <c r="AA6" s="73">
        <v>58</v>
      </c>
      <c r="AB6" s="73">
        <v>21</v>
      </c>
      <c r="AC6" s="73">
        <v>26</v>
      </c>
      <c r="AD6" s="73">
        <v>35</v>
      </c>
      <c r="AE6" s="73">
        <v>22</v>
      </c>
      <c r="AF6" s="73">
        <v>17</v>
      </c>
      <c r="AG6" s="73">
        <v>23</v>
      </c>
      <c r="AH6" s="73">
        <v>28</v>
      </c>
      <c r="AI6" s="73">
        <v>21</v>
      </c>
      <c r="AJ6" s="73">
        <v>27</v>
      </c>
      <c r="AK6" s="73">
        <v>28</v>
      </c>
      <c r="AL6" s="73">
        <v>28</v>
      </c>
      <c r="AM6" s="73">
        <v>23</v>
      </c>
      <c r="AN6" s="73">
        <v>13</v>
      </c>
      <c r="AO6" s="73">
        <v>12</v>
      </c>
      <c r="AP6" s="73">
        <v>27</v>
      </c>
      <c r="AQ6" s="73">
        <v>11</v>
      </c>
      <c r="AR6" s="73">
        <v>22</v>
      </c>
      <c r="AS6" s="73">
        <v>19</v>
      </c>
      <c r="AT6" s="73">
        <v>24</v>
      </c>
      <c r="AU6" s="73">
        <v>16</v>
      </c>
      <c r="AV6" s="73">
        <v>18</v>
      </c>
      <c r="AW6" s="73">
        <v>16</v>
      </c>
      <c r="AX6" s="73">
        <v>21</v>
      </c>
      <c r="AY6" s="73">
        <v>25</v>
      </c>
      <c r="AZ6" s="73">
        <v>17</v>
      </c>
      <c r="BA6" s="73">
        <v>23</v>
      </c>
      <c r="BB6" s="73">
        <v>36</v>
      </c>
      <c r="BC6" s="73">
        <v>22</v>
      </c>
      <c r="BD6" s="73">
        <v>11</v>
      </c>
      <c r="BE6" s="73">
        <v>15</v>
      </c>
      <c r="BF6" s="73">
        <v>28</v>
      </c>
      <c r="BG6" s="73">
        <v>21</v>
      </c>
      <c r="BH6" s="73">
        <v>37</v>
      </c>
      <c r="BI6" s="73">
        <v>24</v>
      </c>
      <c r="BJ6" s="73">
        <v>33</v>
      </c>
      <c r="BK6" s="73">
        <v>21</v>
      </c>
      <c r="BL6" s="73">
        <v>29</v>
      </c>
      <c r="BM6" s="73">
        <v>26</v>
      </c>
      <c r="BN6" s="73">
        <v>29</v>
      </c>
      <c r="BO6" s="73">
        <v>23</v>
      </c>
      <c r="BP6" s="73">
        <v>42</v>
      </c>
      <c r="BQ6" s="73">
        <v>29</v>
      </c>
      <c r="BR6" s="73">
        <v>48</v>
      </c>
      <c r="BS6" s="73">
        <v>30</v>
      </c>
      <c r="BT6" s="73">
        <v>22</v>
      </c>
      <c r="BU6" s="73">
        <v>22</v>
      </c>
      <c r="BV6" s="73">
        <v>32</v>
      </c>
      <c r="BW6" s="73">
        <v>17</v>
      </c>
      <c r="BX6" s="73">
        <v>25</v>
      </c>
      <c r="BY6" s="73">
        <v>20</v>
      </c>
      <c r="BZ6" s="73">
        <v>14</v>
      </c>
      <c r="CA6" s="73">
        <v>3</v>
      </c>
      <c r="CB6" s="73">
        <v>17</v>
      </c>
      <c r="CC6" s="73">
        <v>22</v>
      </c>
      <c r="CD6" s="73">
        <v>20</v>
      </c>
      <c r="CE6" s="73">
        <v>8</v>
      </c>
      <c r="CF6" s="73">
        <v>29</v>
      </c>
      <c r="CG6" s="73">
        <v>26</v>
      </c>
      <c r="CH6" s="73">
        <v>36</v>
      </c>
      <c r="CI6" s="73">
        <v>18</v>
      </c>
      <c r="CJ6" s="73">
        <v>16</v>
      </c>
      <c r="CK6" s="73">
        <v>11</v>
      </c>
      <c r="CL6" s="73">
        <v>22</v>
      </c>
      <c r="CM6" s="73">
        <v>26</v>
      </c>
      <c r="CN6" s="73">
        <v>2.2799999999999998</v>
      </c>
    </row>
    <row r="7" spans="1:92" x14ac:dyDescent="0.2">
      <c r="A7" s="78" t="s">
        <v>28</v>
      </c>
      <c r="B7" s="78" t="s">
        <v>51</v>
      </c>
      <c r="C7" s="78">
        <v>254</v>
      </c>
      <c r="D7" s="73">
        <v>6.16</v>
      </c>
      <c r="E7" s="78">
        <v>0</v>
      </c>
      <c r="F7" s="78">
        <f>VLOOKUP(B7,遗传信息!$B:$F,5,FALSE)</f>
        <v>0</v>
      </c>
      <c r="G7" s="73">
        <v>25</v>
      </c>
      <c r="H7" s="73">
        <v>7.2</v>
      </c>
      <c r="I7" s="73">
        <v>6</v>
      </c>
      <c r="J7" s="73">
        <v>1467</v>
      </c>
      <c r="K7" s="78">
        <v>49.390000000000008</v>
      </c>
      <c r="L7" s="73">
        <v>105</v>
      </c>
      <c r="M7" s="73">
        <v>89</v>
      </c>
      <c r="N7" s="73">
        <v>107</v>
      </c>
      <c r="O7" s="73">
        <v>63</v>
      </c>
      <c r="P7" s="73">
        <v>81</v>
      </c>
      <c r="Q7" s="73">
        <v>80</v>
      </c>
      <c r="R7" s="73">
        <v>98</v>
      </c>
      <c r="S7" s="73">
        <v>77</v>
      </c>
      <c r="T7" s="73">
        <v>115</v>
      </c>
      <c r="U7" s="73">
        <v>107</v>
      </c>
      <c r="V7" s="73">
        <v>149</v>
      </c>
      <c r="W7" s="73">
        <v>94</v>
      </c>
      <c r="X7" s="73">
        <v>62</v>
      </c>
      <c r="Y7" s="73">
        <v>60</v>
      </c>
      <c r="Z7" s="73">
        <v>109</v>
      </c>
      <c r="AA7" s="73">
        <v>58</v>
      </c>
      <c r="AB7" s="73">
        <v>21</v>
      </c>
      <c r="AC7" s="73">
        <v>26</v>
      </c>
      <c r="AD7" s="73">
        <v>35</v>
      </c>
      <c r="AE7" s="73">
        <v>22</v>
      </c>
      <c r="AF7" s="73">
        <v>17</v>
      </c>
      <c r="AG7" s="73">
        <v>23</v>
      </c>
      <c r="AH7" s="73">
        <v>28</v>
      </c>
      <c r="AI7" s="73">
        <v>21</v>
      </c>
      <c r="AJ7" s="73">
        <v>27</v>
      </c>
      <c r="AK7" s="73">
        <v>28</v>
      </c>
      <c r="AL7" s="73">
        <v>28</v>
      </c>
      <c r="AM7" s="73">
        <v>23</v>
      </c>
      <c r="AN7" s="73">
        <v>13</v>
      </c>
      <c r="AO7" s="73">
        <v>12</v>
      </c>
      <c r="AP7" s="73">
        <v>27</v>
      </c>
      <c r="AQ7" s="73">
        <v>11</v>
      </c>
      <c r="AR7" s="73">
        <v>22</v>
      </c>
      <c r="AS7" s="73">
        <v>19</v>
      </c>
      <c r="AT7" s="73">
        <v>24</v>
      </c>
      <c r="AU7" s="73">
        <v>16</v>
      </c>
      <c r="AV7" s="73">
        <v>18</v>
      </c>
      <c r="AW7" s="73">
        <v>16</v>
      </c>
      <c r="AX7" s="73">
        <v>21</v>
      </c>
      <c r="AY7" s="73">
        <v>25</v>
      </c>
      <c r="AZ7" s="73">
        <v>17</v>
      </c>
      <c r="BA7" s="73">
        <v>23</v>
      </c>
      <c r="BB7" s="73">
        <v>36</v>
      </c>
      <c r="BC7" s="73">
        <v>22</v>
      </c>
      <c r="BD7" s="73">
        <v>11</v>
      </c>
      <c r="BE7" s="73">
        <v>15</v>
      </c>
      <c r="BF7" s="73">
        <v>28</v>
      </c>
      <c r="BG7" s="73">
        <v>21</v>
      </c>
      <c r="BH7" s="73">
        <v>37</v>
      </c>
      <c r="BI7" s="73">
        <v>24</v>
      </c>
      <c r="BJ7" s="73">
        <v>33</v>
      </c>
      <c r="BK7" s="73">
        <v>21</v>
      </c>
      <c r="BL7" s="73">
        <v>29</v>
      </c>
      <c r="BM7" s="73">
        <v>26</v>
      </c>
      <c r="BN7" s="73">
        <v>29</v>
      </c>
      <c r="BO7" s="73">
        <v>23</v>
      </c>
      <c r="BP7" s="73">
        <v>42</v>
      </c>
      <c r="BQ7" s="73">
        <v>29</v>
      </c>
      <c r="BR7" s="73">
        <v>48</v>
      </c>
      <c r="BS7" s="73">
        <v>30</v>
      </c>
      <c r="BT7" s="73">
        <v>22</v>
      </c>
      <c r="BU7" s="73">
        <v>22</v>
      </c>
      <c r="BV7" s="73">
        <v>32</v>
      </c>
      <c r="BW7" s="73">
        <v>17</v>
      </c>
      <c r="BX7" s="73">
        <v>25</v>
      </c>
      <c r="BY7" s="73">
        <v>20</v>
      </c>
      <c r="BZ7" s="73">
        <v>14</v>
      </c>
      <c r="CA7" s="73">
        <v>3</v>
      </c>
      <c r="CB7" s="73">
        <v>17</v>
      </c>
      <c r="CC7" s="73">
        <v>22</v>
      </c>
      <c r="CD7" s="73">
        <v>20</v>
      </c>
      <c r="CE7" s="73">
        <v>8</v>
      </c>
      <c r="CF7" s="73">
        <v>29</v>
      </c>
      <c r="CG7" s="73">
        <v>26</v>
      </c>
      <c r="CH7" s="73">
        <v>36</v>
      </c>
      <c r="CI7" s="73">
        <v>18</v>
      </c>
      <c r="CJ7" s="73">
        <v>16</v>
      </c>
      <c r="CK7" s="73">
        <v>11</v>
      </c>
      <c r="CL7" s="73">
        <v>22</v>
      </c>
      <c r="CM7" s="73">
        <v>26</v>
      </c>
      <c r="CN7" s="73">
        <v>2.77</v>
      </c>
    </row>
    <row r="8" spans="1:92" x14ac:dyDescent="0.2">
      <c r="A8" s="78" t="s">
        <v>28</v>
      </c>
      <c r="B8" s="78" t="s">
        <v>51</v>
      </c>
      <c r="C8" s="78">
        <v>254</v>
      </c>
      <c r="D8" s="73">
        <v>6.2</v>
      </c>
      <c r="E8" s="78">
        <v>0</v>
      </c>
      <c r="F8" s="78">
        <f>VLOOKUP(B8,遗传信息!$B:$F,5,FALSE)</f>
        <v>0</v>
      </c>
      <c r="G8" s="73">
        <v>25</v>
      </c>
      <c r="H8" s="73">
        <v>7.2</v>
      </c>
      <c r="I8" s="73">
        <v>6</v>
      </c>
      <c r="J8" s="73">
        <v>1467</v>
      </c>
      <c r="K8" s="78">
        <v>49.390000000000008</v>
      </c>
      <c r="L8" s="73">
        <v>105</v>
      </c>
      <c r="M8" s="73">
        <v>89</v>
      </c>
      <c r="N8" s="73">
        <v>107</v>
      </c>
      <c r="O8" s="73">
        <v>63</v>
      </c>
      <c r="P8" s="73">
        <v>81</v>
      </c>
      <c r="Q8" s="73">
        <v>80</v>
      </c>
      <c r="R8" s="73">
        <v>98</v>
      </c>
      <c r="S8" s="73">
        <v>77</v>
      </c>
      <c r="T8" s="73">
        <v>115</v>
      </c>
      <c r="U8" s="73">
        <v>107</v>
      </c>
      <c r="V8" s="73">
        <v>149</v>
      </c>
      <c r="W8" s="73">
        <v>94</v>
      </c>
      <c r="X8" s="73">
        <v>62</v>
      </c>
      <c r="Y8" s="73">
        <v>60</v>
      </c>
      <c r="Z8" s="73">
        <v>109</v>
      </c>
      <c r="AA8" s="73">
        <v>58</v>
      </c>
      <c r="AB8" s="73">
        <v>21</v>
      </c>
      <c r="AC8" s="73">
        <v>26</v>
      </c>
      <c r="AD8" s="73">
        <v>35</v>
      </c>
      <c r="AE8" s="73">
        <v>22</v>
      </c>
      <c r="AF8" s="73">
        <v>17</v>
      </c>
      <c r="AG8" s="73">
        <v>23</v>
      </c>
      <c r="AH8" s="73">
        <v>28</v>
      </c>
      <c r="AI8" s="73">
        <v>21</v>
      </c>
      <c r="AJ8" s="73">
        <v>27</v>
      </c>
      <c r="AK8" s="73">
        <v>28</v>
      </c>
      <c r="AL8" s="73">
        <v>28</v>
      </c>
      <c r="AM8" s="73">
        <v>23</v>
      </c>
      <c r="AN8" s="73">
        <v>13</v>
      </c>
      <c r="AO8" s="73">
        <v>12</v>
      </c>
      <c r="AP8" s="73">
        <v>27</v>
      </c>
      <c r="AQ8" s="73">
        <v>11</v>
      </c>
      <c r="AR8" s="73">
        <v>22</v>
      </c>
      <c r="AS8" s="73">
        <v>19</v>
      </c>
      <c r="AT8" s="73">
        <v>24</v>
      </c>
      <c r="AU8" s="73">
        <v>16</v>
      </c>
      <c r="AV8" s="73">
        <v>18</v>
      </c>
      <c r="AW8" s="73">
        <v>16</v>
      </c>
      <c r="AX8" s="73">
        <v>21</v>
      </c>
      <c r="AY8" s="73">
        <v>25</v>
      </c>
      <c r="AZ8" s="73">
        <v>17</v>
      </c>
      <c r="BA8" s="73">
        <v>23</v>
      </c>
      <c r="BB8" s="73">
        <v>36</v>
      </c>
      <c r="BC8" s="73">
        <v>22</v>
      </c>
      <c r="BD8" s="73">
        <v>11</v>
      </c>
      <c r="BE8" s="73">
        <v>15</v>
      </c>
      <c r="BF8" s="73">
        <v>28</v>
      </c>
      <c r="BG8" s="73">
        <v>21</v>
      </c>
      <c r="BH8" s="73">
        <v>37</v>
      </c>
      <c r="BI8" s="73">
        <v>24</v>
      </c>
      <c r="BJ8" s="73">
        <v>33</v>
      </c>
      <c r="BK8" s="73">
        <v>21</v>
      </c>
      <c r="BL8" s="73">
        <v>29</v>
      </c>
      <c r="BM8" s="73">
        <v>26</v>
      </c>
      <c r="BN8" s="73">
        <v>29</v>
      </c>
      <c r="BO8" s="73">
        <v>23</v>
      </c>
      <c r="BP8" s="73">
        <v>42</v>
      </c>
      <c r="BQ8" s="73">
        <v>29</v>
      </c>
      <c r="BR8" s="73">
        <v>48</v>
      </c>
      <c r="BS8" s="73">
        <v>30</v>
      </c>
      <c r="BT8" s="73">
        <v>22</v>
      </c>
      <c r="BU8" s="73">
        <v>22</v>
      </c>
      <c r="BV8" s="73">
        <v>32</v>
      </c>
      <c r="BW8" s="73">
        <v>17</v>
      </c>
      <c r="BX8" s="73">
        <v>25</v>
      </c>
      <c r="BY8" s="73">
        <v>20</v>
      </c>
      <c r="BZ8" s="73">
        <v>14</v>
      </c>
      <c r="CA8" s="73">
        <v>3</v>
      </c>
      <c r="CB8" s="73">
        <v>17</v>
      </c>
      <c r="CC8" s="73">
        <v>22</v>
      </c>
      <c r="CD8" s="73">
        <v>20</v>
      </c>
      <c r="CE8" s="73">
        <v>8</v>
      </c>
      <c r="CF8" s="73">
        <v>29</v>
      </c>
      <c r="CG8" s="73">
        <v>26</v>
      </c>
      <c r="CH8" s="73">
        <v>36</v>
      </c>
      <c r="CI8" s="73">
        <v>18</v>
      </c>
      <c r="CJ8" s="73">
        <v>16</v>
      </c>
      <c r="CK8" s="73">
        <v>11</v>
      </c>
      <c r="CL8" s="73">
        <v>22</v>
      </c>
      <c r="CM8" s="73">
        <v>26</v>
      </c>
      <c r="CN8" s="73">
        <v>2.95</v>
      </c>
    </row>
    <row r="9" spans="1:92" x14ac:dyDescent="0.2">
      <c r="A9" s="78" t="s">
        <v>28</v>
      </c>
      <c r="B9" s="78" t="s">
        <v>51</v>
      </c>
      <c r="C9" s="78">
        <v>254</v>
      </c>
      <c r="D9" s="73">
        <v>7.05</v>
      </c>
      <c r="E9" s="78">
        <v>0</v>
      </c>
      <c r="F9" s="78">
        <f>VLOOKUP(B9,遗传信息!$B:$F,5,FALSE)</f>
        <v>0</v>
      </c>
      <c r="G9" s="73">
        <v>25</v>
      </c>
      <c r="H9" s="73">
        <v>7.2</v>
      </c>
      <c r="I9" s="73">
        <v>6</v>
      </c>
      <c r="J9" s="73">
        <v>1467</v>
      </c>
      <c r="K9" s="78">
        <v>49.390000000000008</v>
      </c>
      <c r="L9" s="73">
        <v>105</v>
      </c>
      <c r="M9" s="73">
        <v>89</v>
      </c>
      <c r="N9" s="73">
        <v>107</v>
      </c>
      <c r="O9" s="73">
        <v>63</v>
      </c>
      <c r="P9" s="73">
        <v>81</v>
      </c>
      <c r="Q9" s="73">
        <v>80</v>
      </c>
      <c r="R9" s="73">
        <v>98</v>
      </c>
      <c r="S9" s="73">
        <v>77</v>
      </c>
      <c r="T9" s="73">
        <v>115</v>
      </c>
      <c r="U9" s="73">
        <v>107</v>
      </c>
      <c r="V9" s="73">
        <v>149</v>
      </c>
      <c r="W9" s="73">
        <v>94</v>
      </c>
      <c r="X9" s="73">
        <v>62</v>
      </c>
      <c r="Y9" s="73">
        <v>60</v>
      </c>
      <c r="Z9" s="73">
        <v>109</v>
      </c>
      <c r="AA9" s="73">
        <v>58</v>
      </c>
      <c r="AB9" s="73">
        <v>21</v>
      </c>
      <c r="AC9" s="73">
        <v>26</v>
      </c>
      <c r="AD9" s="73">
        <v>35</v>
      </c>
      <c r="AE9" s="73">
        <v>22</v>
      </c>
      <c r="AF9" s="73">
        <v>17</v>
      </c>
      <c r="AG9" s="73">
        <v>23</v>
      </c>
      <c r="AH9" s="73">
        <v>28</v>
      </c>
      <c r="AI9" s="73">
        <v>21</v>
      </c>
      <c r="AJ9" s="73">
        <v>27</v>
      </c>
      <c r="AK9" s="73">
        <v>28</v>
      </c>
      <c r="AL9" s="73">
        <v>28</v>
      </c>
      <c r="AM9" s="73">
        <v>23</v>
      </c>
      <c r="AN9" s="73">
        <v>13</v>
      </c>
      <c r="AO9" s="73">
        <v>12</v>
      </c>
      <c r="AP9" s="73">
        <v>27</v>
      </c>
      <c r="AQ9" s="73">
        <v>11</v>
      </c>
      <c r="AR9" s="73">
        <v>22</v>
      </c>
      <c r="AS9" s="73">
        <v>19</v>
      </c>
      <c r="AT9" s="73">
        <v>24</v>
      </c>
      <c r="AU9" s="73">
        <v>16</v>
      </c>
      <c r="AV9" s="73">
        <v>18</v>
      </c>
      <c r="AW9" s="73">
        <v>16</v>
      </c>
      <c r="AX9" s="73">
        <v>21</v>
      </c>
      <c r="AY9" s="73">
        <v>25</v>
      </c>
      <c r="AZ9" s="73">
        <v>17</v>
      </c>
      <c r="BA9" s="73">
        <v>23</v>
      </c>
      <c r="BB9" s="73">
        <v>36</v>
      </c>
      <c r="BC9" s="73">
        <v>22</v>
      </c>
      <c r="BD9" s="73">
        <v>11</v>
      </c>
      <c r="BE9" s="73">
        <v>15</v>
      </c>
      <c r="BF9" s="73">
        <v>28</v>
      </c>
      <c r="BG9" s="73">
        <v>21</v>
      </c>
      <c r="BH9" s="73">
        <v>37</v>
      </c>
      <c r="BI9" s="73">
        <v>24</v>
      </c>
      <c r="BJ9" s="73">
        <v>33</v>
      </c>
      <c r="BK9" s="73">
        <v>21</v>
      </c>
      <c r="BL9" s="73">
        <v>29</v>
      </c>
      <c r="BM9" s="73">
        <v>26</v>
      </c>
      <c r="BN9" s="73">
        <v>29</v>
      </c>
      <c r="BO9" s="73">
        <v>23</v>
      </c>
      <c r="BP9" s="73">
        <v>42</v>
      </c>
      <c r="BQ9" s="73">
        <v>29</v>
      </c>
      <c r="BR9" s="73">
        <v>48</v>
      </c>
      <c r="BS9" s="73">
        <v>30</v>
      </c>
      <c r="BT9" s="73">
        <v>22</v>
      </c>
      <c r="BU9" s="73">
        <v>22</v>
      </c>
      <c r="BV9" s="73">
        <v>32</v>
      </c>
      <c r="BW9" s="73">
        <v>17</v>
      </c>
      <c r="BX9" s="73">
        <v>25</v>
      </c>
      <c r="BY9" s="73">
        <v>20</v>
      </c>
      <c r="BZ9" s="73">
        <v>14</v>
      </c>
      <c r="CA9" s="73">
        <v>3</v>
      </c>
      <c r="CB9" s="73">
        <v>17</v>
      </c>
      <c r="CC9" s="73">
        <v>22</v>
      </c>
      <c r="CD9" s="73">
        <v>20</v>
      </c>
      <c r="CE9" s="73">
        <v>8</v>
      </c>
      <c r="CF9" s="73">
        <v>29</v>
      </c>
      <c r="CG9" s="73">
        <v>26</v>
      </c>
      <c r="CH9" s="73">
        <v>36</v>
      </c>
      <c r="CI9" s="73">
        <v>18</v>
      </c>
      <c r="CJ9" s="73">
        <v>16</v>
      </c>
      <c r="CK9" s="73">
        <v>11</v>
      </c>
      <c r="CL9" s="73">
        <v>22</v>
      </c>
      <c r="CM9" s="73">
        <v>26</v>
      </c>
      <c r="CN9" s="73">
        <v>3.67</v>
      </c>
    </row>
    <row r="10" spans="1:92" ht="16.5" x14ac:dyDescent="0.3">
      <c r="A10" s="6" t="s">
        <v>28</v>
      </c>
      <c r="B10" s="6" t="s">
        <v>51</v>
      </c>
      <c r="C10" s="6">
        <v>265</v>
      </c>
      <c r="D10" s="73">
        <v>2.29</v>
      </c>
      <c r="E10" s="78">
        <v>0</v>
      </c>
      <c r="F10" s="78">
        <f>VLOOKUP(B10,遗传信息!$B:$F,5,FALSE)</f>
        <v>0</v>
      </c>
      <c r="G10" s="73">
        <v>25</v>
      </c>
      <c r="H10" s="73">
        <v>7.2</v>
      </c>
      <c r="I10" s="73">
        <v>6</v>
      </c>
      <c r="J10" s="73">
        <v>1467</v>
      </c>
      <c r="K10" s="78">
        <v>49.390000000000008</v>
      </c>
      <c r="L10" s="73">
        <v>105</v>
      </c>
      <c r="M10" s="73">
        <v>89</v>
      </c>
      <c r="N10" s="73">
        <v>107</v>
      </c>
      <c r="O10" s="73">
        <v>63</v>
      </c>
      <c r="P10" s="73">
        <v>81</v>
      </c>
      <c r="Q10" s="73">
        <v>80</v>
      </c>
      <c r="R10" s="73">
        <v>98</v>
      </c>
      <c r="S10" s="73">
        <v>77</v>
      </c>
      <c r="T10" s="73">
        <v>115</v>
      </c>
      <c r="U10" s="73">
        <v>107</v>
      </c>
      <c r="V10" s="73">
        <v>149</v>
      </c>
      <c r="W10" s="73">
        <v>94</v>
      </c>
      <c r="X10" s="73">
        <v>62</v>
      </c>
      <c r="Y10" s="73">
        <v>60</v>
      </c>
      <c r="Z10" s="73">
        <v>109</v>
      </c>
      <c r="AA10" s="73">
        <v>58</v>
      </c>
      <c r="AB10" s="73">
        <v>21</v>
      </c>
      <c r="AC10" s="73">
        <v>26</v>
      </c>
      <c r="AD10" s="73">
        <v>35</v>
      </c>
      <c r="AE10" s="73">
        <v>22</v>
      </c>
      <c r="AF10" s="73">
        <v>17</v>
      </c>
      <c r="AG10" s="73">
        <v>23</v>
      </c>
      <c r="AH10" s="73">
        <v>28</v>
      </c>
      <c r="AI10" s="73">
        <v>21</v>
      </c>
      <c r="AJ10" s="73">
        <v>27</v>
      </c>
      <c r="AK10" s="73">
        <v>28</v>
      </c>
      <c r="AL10" s="73">
        <v>28</v>
      </c>
      <c r="AM10" s="73">
        <v>23</v>
      </c>
      <c r="AN10" s="73">
        <v>13</v>
      </c>
      <c r="AO10" s="73">
        <v>12</v>
      </c>
      <c r="AP10" s="73">
        <v>27</v>
      </c>
      <c r="AQ10" s="73">
        <v>11</v>
      </c>
      <c r="AR10" s="73">
        <v>22</v>
      </c>
      <c r="AS10" s="73">
        <v>19</v>
      </c>
      <c r="AT10" s="73">
        <v>24</v>
      </c>
      <c r="AU10" s="73">
        <v>16</v>
      </c>
      <c r="AV10" s="73">
        <v>18</v>
      </c>
      <c r="AW10" s="73">
        <v>16</v>
      </c>
      <c r="AX10" s="73">
        <v>21</v>
      </c>
      <c r="AY10" s="73">
        <v>25</v>
      </c>
      <c r="AZ10" s="73">
        <v>17</v>
      </c>
      <c r="BA10" s="73">
        <v>23</v>
      </c>
      <c r="BB10" s="73">
        <v>36</v>
      </c>
      <c r="BC10" s="73">
        <v>22</v>
      </c>
      <c r="BD10" s="73">
        <v>11</v>
      </c>
      <c r="BE10" s="73">
        <v>15</v>
      </c>
      <c r="BF10" s="73">
        <v>28</v>
      </c>
      <c r="BG10" s="73">
        <v>21</v>
      </c>
      <c r="BH10" s="73">
        <v>37</v>
      </c>
      <c r="BI10" s="73">
        <v>24</v>
      </c>
      <c r="BJ10" s="73">
        <v>33</v>
      </c>
      <c r="BK10" s="73">
        <v>21</v>
      </c>
      <c r="BL10" s="73">
        <v>29</v>
      </c>
      <c r="BM10" s="73">
        <v>26</v>
      </c>
      <c r="BN10" s="73">
        <v>29</v>
      </c>
      <c r="BO10" s="73">
        <v>23</v>
      </c>
      <c r="BP10" s="73">
        <v>42</v>
      </c>
      <c r="BQ10" s="73">
        <v>29</v>
      </c>
      <c r="BR10" s="73">
        <v>48</v>
      </c>
      <c r="BS10" s="73">
        <v>30</v>
      </c>
      <c r="BT10" s="73">
        <v>22</v>
      </c>
      <c r="BU10" s="73">
        <v>22</v>
      </c>
      <c r="BV10" s="73">
        <v>32</v>
      </c>
      <c r="BW10" s="73">
        <v>17</v>
      </c>
      <c r="BX10" s="73">
        <v>25</v>
      </c>
      <c r="BY10" s="73">
        <v>20</v>
      </c>
      <c r="BZ10" s="73">
        <v>14</v>
      </c>
      <c r="CA10" s="73">
        <v>3</v>
      </c>
      <c r="CB10" s="73">
        <v>17</v>
      </c>
      <c r="CC10" s="73">
        <v>22</v>
      </c>
      <c r="CD10" s="73">
        <v>20</v>
      </c>
      <c r="CE10" s="73">
        <v>8</v>
      </c>
      <c r="CF10" s="73">
        <v>29</v>
      </c>
      <c r="CG10" s="73">
        <v>26</v>
      </c>
      <c r="CH10" s="73">
        <v>36</v>
      </c>
      <c r="CI10" s="73">
        <v>18</v>
      </c>
      <c r="CJ10" s="78">
        <v>16</v>
      </c>
      <c r="CK10" s="78">
        <v>11</v>
      </c>
      <c r="CL10" s="78">
        <v>22</v>
      </c>
      <c r="CM10" s="78">
        <v>26</v>
      </c>
      <c r="CN10" s="73">
        <v>0.84</v>
      </c>
    </row>
    <row r="11" spans="1:92" ht="16.5" x14ac:dyDescent="0.3">
      <c r="A11" s="6" t="s">
        <v>28</v>
      </c>
      <c r="B11" s="6" t="s">
        <v>51</v>
      </c>
      <c r="C11" s="6">
        <v>265</v>
      </c>
      <c r="D11" s="73">
        <v>3.07</v>
      </c>
      <c r="E11" s="78">
        <v>0</v>
      </c>
      <c r="F11" s="78">
        <f>VLOOKUP(B11,遗传信息!$B:$F,5,FALSE)</f>
        <v>0</v>
      </c>
      <c r="G11" s="73">
        <v>25</v>
      </c>
      <c r="H11" s="73">
        <v>7.2</v>
      </c>
      <c r="I11" s="73">
        <v>6</v>
      </c>
      <c r="J11" s="73">
        <v>1467</v>
      </c>
      <c r="K11" s="78">
        <v>49.390000000000008</v>
      </c>
      <c r="L11" s="73">
        <v>105</v>
      </c>
      <c r="M11" s="73">
        <v>89</v>
      </c>
      <c r="N11" s="73">
        <v>107</v>
      </c>
      <c r="O11" s="73">
        <v>63</v>
      </c>
      <c r="P11" s="73">
        <v>81</v>
      </c>
      <c r="Q11" s="73">
        <v>80</v>
      </c>
      <c r="R11" s="73">
        <v>98</v>
      </c>
      <c r="S11" s="73">
        <v>77</v>
      </c>
      <c r="T11" s="73">
        <v>115</v>
      </c>
      <c r="U11" s="73">
        <v>107</v>
      </c>
      <c r="V11" s="73">
        <v>149</v>
      </c>
      <c r="W11" s="73">
        <v>94</v>
      </c>
      <c r="X11" s="73">
        <v>62</v>
      </c>
      <c r="Y11" s="73">
        <v>60</v>
      </c>
      <c r="Z11" s="73">
        <v>109</v>
      </c>
      <c r="AA11" s="73">
        <v>58</v>
      </c>
      <c r="AB11" s="73">
        <v>21</v>
      </c>
      <c r="AC11" s="73">
        <v>26</v>
      </c>
      <c r="AD11" s="73">
        <v>35</v>
      </c>
      <c r="AE11" s="73">
        <v>22</v>
      </c>
      <c r="AF11" s="73">
        <v>17</v>
      </c>
      <c r="AG11" s="73">
        <v>23</v>
      </c>
      <c r="AH11" s="73">
        <v>28</v>
      </c>
      <c r="AI11" s="73">
        <v>21</v>
      </c>
      <c r="AJ11" s="73">
        <v>27</v>
      </c>
      <c r="AK11" s="73">
        <v>28</v>
      </c>
      <c r="AL11" s="73">
        <v>28</v>
      </c>
      <c r="AM11" s="73">
        <v>23</v>
      </c>
      <c r="AN11" s="73">
        <v>13</v>
      </c>
      <c r="AO11" s="73">
        <v>12</v>
      </c>
      <c r="AP11" s="73">
        <v>27</v>
      </c>
      <c r="AQ11" s="73">
        <v>11</v>
      </c>
      <c r="AR11" s="73">
        <v>22</v>
      </c>
      <c r="AS11" s="73">
        <v>19</v>
      </c>
      <c r="AT11" s="73">
        <v>24</v>
      </c>
      <c r="AU11" s="73">
        <v>16</v>
      </c>
      <c r="AV11" s="73">
        <v>18</v>
      </c>
      <c r="AW11" s="73">
        <v>16</v>
      </c>
      <c r="AX11" s="73">
        <v>21</v>
      </c>
      <c r="AY11" s="73">
        <v>25</v>
      </c>
      <c r="AZ11" s="73">
        <v>17</v>
      </c>
      <c r="BA11" s="73">
        <v>23</v>
      </c>
      <c r="BB11" s="73">
        <v>36</v>
      </c>
      <c r="BC11" s="73">
        <v>22</v>
      </c>
      <c r="BD11" s="73">
        <v>11</v>
      </c>
      <c r="BE11" s="73">
        <v>15</v>
      </c>
      <c r="BF11" s="73">
        <v>28</v>
      </c>
      <c r="BG11" s="73">
        <v>21</v>
      </c>
      <c r="BH11" s="73">
        <v>37</v>
      </c>
      <c r="BI11" s="73">
        <v>24</v>
      </c>
      <c r="BJ11" s="73">
        <v>33</v>
      </c>
      <c r="BK11" s="73">
        <v>21</v>
      </c>
      <c r="BL11" s="73">
        <v>29</v>
      </c>
      <c r="BM11" s="73">
        <v>26</v>
      </c>
      <c r="BN11" s="73">
        <v>29</v>
      </c>
      <c r="BO11" s="73">
        <v>23</v>
      </c>
      <c r="BP11" s="73">
        <v>42</v>
      </c>
      <c r="BQ11" s="73">
        <v>29</v>
      </c>
      <c r="BR11" s="73">
        <v>48</v>
      </c>
      <c r="BS11" s="73">
        <v>30</v>
      </c>
      <c r="BT11" s="73">
        <v>22</v>
      </c>
      <c r="BU11" s="73">
        <v>22</v>
      </c>
      <c r="BV11" s="73">
        <v>32</v>
      </c>
      <c r="BW11" s="73">
        <v>17</v>
      </c>
      <c r="BX11" s="73">
        <v>25</v>
      </c>
      <c r="BY11" s="73">
        <v>20</v>
      </c>
      <c r="BZ11" s="73">
        <v>14</v>
      </c>
      <c r="CA11" s="73">
        <v>3</v>
      </c>
      <c r="CB11" s="73">
        <v>17</v>
      </c>
      <c r="CC11" s="73">
        <v>22</v>
      </c>
      <c r="CD11" s="73">
        <v>20</v>
      </c>
      <c r="CE11" s="73">
        <v>8</v>
      </c>
      <c r="CF11" s="73">
        <v>29</v>
      </c>
      <c r="CG11" s="73">
        <v>26</v>
      </c>
      <c r="CH11" s="73">
        <v>36</v>
      </c>
      <c r="CI11" s="73">
        <v>18</v>
      </c>
      <c r="CJ11" s="78">
        <v>16</v>
      </c>
      <c r="CK11" s="78">
        <v>11</v>
      </c>
      <c r="CL11" s="78">
        <v>22</v>
      </c>
      <c r="CM11" s="78">
        <v>26</v>
      </c>
      <c r="CN11" s="73">
        <v>1.23</v>
      </c>
    </row>
    <row r="12" spans="1:92" ht="16.5" x14ac:dyDescent="0.3">
      <c r="A12" s="6" t="s">
        <v>28</v>
      </c>
      <c r="B12" s="6" t="s">
        <v>51</v>
      </c>
      <c r="C12" s="6">
        <v>265</v>
      </c>
      <c r="D12" s="73">
        <v>3.82</v>
      </c>
      <c r="E12" s="78">
        <v>0</v>
      </c>
      <c r="F12" s="78">
        <f>VLOOKUP(B12,遗传信息!$B:$F,5,FALSE)</f>
        <v>0</v>
      </c>
      <c r="G12" s="73">
        <v>25</v>
      </c>
      <c r="H12" s="73">
        <v>7.2</v>
      </c>
      <c r="I12" s="73">
        <v>6</v>
      </c>
      <c r="J12" s="73">
        <v>1467</v>
      </c>
      <c r="K12" s="78">
        <v>49.390000000000008</v>
      </c>
      <c r="L12" s="73">
        <v>105</v>
      </c>
      <c r="M12" s="73">
        <v>89</v>
      </c>
      <c r="N12" s="73">
        <v>107</v>
      </c>
      <c r="O12" s="73">
        <v>63</v>
      </c>
      <c r="P12" s="73">
        <v>81</v>
      </c>
      <c r="Q12" s="73">
        <v>80</v>
      </c>
      <c r="R12" s="73">
        <v>98</v>
      </c>
      <c r="S12" s="73">
        <v>77</v>
      </c>
      <c r="T12" s="73">
        <v>115</v>
      </c>
      <c r="U12" s="73">
        <v>107</v>
      </c>
      <c r="V12" s="73">
        <v>149</v>
      </c>
      <c r="W12" s="73">
        <v>94</v>
      </c>
      <c r="X12" s="73">
        <v>62</v>
      </c>
      <c r="Y12" s="73">
        <v>60</v>
      </c>
      <c r="Z12" s="73">
        <v>109</v>
      </c>
      <c r="AA12" s="73">
        <v>58</v>
      </c>
      <c r="AB12" s="73">
        <v>21</v>
      </c>
      <c r="AC12" s="73">
        <v>26</v>
      </c>
      <c r="AD12" s="73">
        <v>35</v>
      </c>
      <c r="AE12" s="73">
        <v>22</v>
      </c>
      <c r="AF12" s="73">
        <v>17</v>
      </c>
      <c r="AG12" s="73">
        <v>23</v>
      </c>
      <c r="AH12" s="73">
        <v>28</v>
      </c>
      <c r="AI12" s="73">
        <v>21</v>
      </c>
      <c r="AJ12" s="73">
        <v>27</v>
      </c>
      <c r="AK12" s="73">
        <v>28</v>
      </c>
      <c r="AL12" s="73">
        <v>28</v>
      </c>
      <c r="AM12" s="73">
        <v>23</v>
      </c>
      <c r="AN12" s="73">
        <v>13</v>
      </c>
      <c r="AO12" s="73">
        <v>12</v>
      </c>
      <c r="AP12" s="73">
        <v>27</v>
      </c>
      <c r="AQ12" s="73">
        <v>11</v>
      </c>
      <c r="AR12" s="73">
        <v>22</v>
      </c>
      <c r="AS12" s="73">
        <v>19</v>
      </c>
      <c r="AT12" s="73">
        <v>24</v>
      </c>
      <c r="AU12" s="73">
        <v>16</v>
      </c>
      <c r="AV12" s="73">
        <v>18</v>
      </c>
      <c r="AW12" s="73">
        <v>16</v>
      </c>
      <c r="AX12" s="73">
        <v>21</v>
      </c>
      <c r="AY12" s="73">
        <v>25</v>
      </c>
      <c r="AZ12" s="73">
        <v>17</v>
      </c>
      <c r="BA12" s="73">
        <v>23</v>
      </c>
      <c r="BB12" s="73">
        <v>36</v>
      </c>
      <c r="BC12" s="73">
        <v>22</v>
      </c>
      <c r="BD12" s="73">
        <v>11</v>
      </c>
      <c r="BE12" s="73">
        <v>15</v>
      </c>
      <c r="BF12" s="73">
        <v>28</v>
      </c>
      <c r="BG12" s="73">
        <v>21</v>
      </c>
      <c r="BH12" s="73">
        <v>37</v>
      </c>
      <c r="BI12" s="73">
        <v>24</v>
      </c>
      <c r="BJ12" s="73">
        <v>33</v>
      </c>
      <c r="BK12" s="73">
        <v>21</v>
      </c>
      <c r="BL12" s="73">
        <v>29</v>
      </c>
      <c r="BM12" s="73">
        <v>26</v>
      </c>
      <c r="BN12" s="73">
        <v>29</v>
      </c>
      <c r="BO12" s="73">
        <v>23</v>
      </c>
      <c r="BP12" s="73">
        <v>42</v>
      </c>
      <c r="BQ12" s="73">
        <v>29</v>
      </c>
      <c r="BR12" s="73">
        <v>48</v>
      </c>
      <c r="BS12" s="73">
        <v>30</v>
      </c>
      <c r="BT12" s="73">
        <v>22</v>
      </c>
      <c r="BU12" s="73">
        <v>22</v>
      </c>
      <c r="BV12" s="73">
        <v>32</v>
      </c>
      <c r="BW12" s="73">
        <v>17</v>
      </c>
      <c r="BX12" s="73">
        <v>25</v>
      </c>
      <c r="BY12" s="73">
        <v>20</v>
      </c>
      <c r="BZ12" s="73">
        <v>14</v>
      </c>
      <c r="CA12" s="73">
        <v>3</v>
      </c>
      <c r="CB12" s="73">
        <v>17</v>
      </c>
      <c r="CC12" s="73">
        <v>22</v>
      </c>
      <c r="CD12" s="73">
        <v>20</v>
      </c>
      <c r="CE12" s="73">
        <v>8</v>
      </c>
      <c r="CF12" s="73">
        <v>29</v>
      </c>
      <c r="CG12" s="73">
        <v>26</v>
      </c>
      <c r="CH12" s="73">
        <v>36</v>
      </c>
      <c r="CI12" s="73">
        <v>18</v>
      </c>
      <c r="CJ12" s="78">
        <v>16</v>
      </c>
      <c r="CK12" s="78">
        <v>11</v>
      </c>
      <c r="CL12" s="78">
        <v>22</v>
      </c>
      <c r="CM12" s="78">
        <v>26</v>
      </c>
      <c r="CN12" s="73">
        <v>1.97</v>
      </c>
    </row>
    <row r="13" spans="1:92" ht="16.5" x14ac:dyDescent="0.3">
      <c r="A13" s="6" t="s">
        <v>28</v>
      </c>
      <c r="B13" s="6" t="s">
        <v>51</v>
      </c>
      <c r="C13" s="6">
        <v>265</v>
      </c>
      <c r="D13" s="73">
        <v>5.36</v>
      </c>
      <c r="E13" s="78">
        <v>0</v>
      </c>
      <c r="F13" s="78">
        <f>VLOOKUP(B13,遗传信息!$B:$F,5,FALSE)</f>
        <v>0</v>
      </c>
      <c r="G13" s="73">
        <v>25</v>
      </c>
      <c r="H13" s="73">
        <v>7.2</v>
      </c>
      <c r="I13" s="73">
        <v>6</v>
      </c>
      <c r="J13" s="73">
        <v>1467</v>
      </c>
      <c r="K13" s="78">
        <v>49.390000000000008</v>
      </c>
      <c r="L13" s="73">
        <v>105</v>
      </c>
      <c r="M13" s="73">
        <v>89</v>
      </c>
      <c r="N13" s="73">
        <v>107</v>
      </c>
      <c r="O13" s="73">
        <v>63</v>
      </c>
      <c r="P13" s="73">
        <v>81</v>
      </c>
      <c r="Q13" s="73">
        <v>80</v>
      </c>
      <c r="R13" s="73">
        <v>98</v>
      </c>
      <c r="S13" s="73">
        <v>77</v>
      </c>
      <c r="T13" s="73">
        <v>115</v>
      </c>
      <c r="U13" s="73">
        <v>107</v>
      </c>
      <c r="V13" s="73">
        <v>149</v>
      </c>
      <c r="W13" s="73">
        <v>94</v>
      </c>
      <c r="X13" s="73">
        <v>62</v>
      </c>
      <c r="Y13" s="73">
        <v>60</v>
      </c>
      <c r="Z13" s="73">
        <v>109</v>
      </c>
      <c r="AA13" s="73">
        <v>58</v>
      </c>
      <c r="AB13" s="73">
        <v>21</v>
      </c>
      <c r="AC13" s="73">
        <v>26</v>
      </c>
      <c r="AD13" s="73">
        <v>35</v>
      </c>
      <c r="AE13" s="73">
        <v>22</v>
      </c>
      <c r="AF13" s="73">
        <v>17</v>
      </c>
      <c r="AG13" s="73">
        <v>23</v>
      </c>
      <c r="AH13" s="73">
        <v>28</v>
      </c>
      <c r="AI13" s="73">
        <v>21</v>
      </c>
      <c r="AJ13" s="73">
        <v>27</v>
      </c>
      <c r="AK13" s="73">
        <v>28</v>
      </c>
      <c r="AL13" s="73">
        <v>28</v>
      </c>
      <c r="AM13" s="73">
        <v>23</v>
      </c>
      <c r="AN13" s="73">
        <v>13</v>
      </c>
      <c r="AO13" s="73">
        <v>12</v>
      </c>
      <c r="AP13" s="73">
        <v>27</v>
      </c>
      <c r="AQ13" s="73">
        <v>11</v>
      </c>
      <c r="AR13" s="73">
        <v>22</v>
      </c>
      <c r="AS13" s="73">
        <v>19</v>
      </c>
      <c r="AT13" s="73">
        <v>24</v>
      </c>
      <c r="AU13" s="73">
        <v>16</v>
      </c>
      <c r="AV13" s="73">
        <v>18</v>
      </c>
      <c r="AW13" s="73">
        <v>16</v>
      </c>
      <c r="AX13" s="73">
        <v>21</v>
      </c>
      <c r="AY13" s="73">
        <v>25</v>
      </c>
      <c r="AZ13" s="73">
        <v>17</v>
      </c>
      <c r="BA13" s="73">
        <v>23</v>
      </c>
      <c r="BB13" s="73">
        <v>36</v>
      </c>
      <c r="BC13" s="73">
        <v>22</v>
      </c>
      <c r="BD13" s="73">
        <v>11</v>
      </c>
      <c r="BE13" s="73">
        <v>15</v>
      </c>
      <c r="BF13" s="73">
        <v>28</v>
      </c>
      <c r="BG13" s="73">
        <v>21</v>
      </c>
      <c r="BH13" s="73">
        <v>37</v>
      </c>
      <c r="BI13" s="73">
        <v>24</v>
      </c>
      <c r="BJ13" s="73">
        <v>33</v>
      </c>
      <c r="BK13" s="73">
        <v>21</v>
      </c>
      <c r="BL13" s="73">
        <v>29</v>
      </c>
      <c r="BM13" s="73">
        <v>26</v>
      </c>
      <c r="BN13" s="73">
        <v>29</v>
      </c>
      <c r="BO13" s="73">
        <v>23</v>
      </c>
      <c r="BP13" s="73">
        <v>42</v>
      </c>
      <c r="BQ13" s="73">
        <v>29</v>
      </c>
      <c r="BR13" s="73">
        <v>48</v>
      </c>
      <c r="BS13" s="73">
        <v>30</v>
      </c>
      <c r="BT13" s="73">
        <v>22</v>
      </c>
      <c r="BU13" s="73">
        <v>22</v>
      </c>
      <c r="BV13" s="73">
        <v>32</v>
      </c>
      <c r="BW13" s="73">
        <v>17</v>
      </c>
      <c r="BX13" s="73">
        <v>25</v>
      </c>
      <c r="BY13" s="73">
        <v>20</v>
      </c>
      <c r="BZ13" s="73">
        <v>14</v>
      </c>
      <c r="CA13" s="73">
        <v>3</v>
      </c>
      <c r="CB13" s="73">
        <v>17</v>
      </c>
      <c r="CC13" s="73">
        <v>22</v>
      </c>
      <c r="CD13" s="73">
        <v>20</v>
      </c>
      <c r="CE13" s="73">
        <v>8</v>
      </c>
      <c r="CF13" s="73">
        <v>29</v>
      </c>
      <c r="CG13" s="73">
        <v>26</v>
      </c>
      <c r="CH13" s="73">
        <v>36</v>
      </c>
      <c r="CI13" s="73">
        <v>18</v>
      </c>
      <c r="CJ13" s="78">
        <v>16</v>
      </c>
      <c r="CK13" s="78">
        <v>11</v>
      </c>
      <c r="CL13" s="78">
        <v>22</v>
      </c>
      <c r="CM13" s="78">
        <v>26</v>
      </c>
      <c r="CN13" s="73">
        <v>3.49</v>
      </c>
    </row>
    <row r="14" spans="1:92" ht="16.5" x14ac:dyDescent="0.3">
      <c r="A14" s="6" t="s">
        <v>28</v>
      </c>
      <c r="B14" s="6" t="s">
        <v>51</v>
      </c>
      <c r="C14" s="6">
        <v>265</v>
      </c>
      <c r="D14" s="6">
        <v>6.12</v>
      </c>
      <c r="E14" s="78">
        <v>0</v>
      </c>
      <c r="F14" s="78">
        <f>VLOOKUP(B14,遗传信息!$B:$F,5,FALSE)</f>
        <v>0</v>
      </c>
      <c r="G14" s="6">
        <v>25</v>
      </c>
      <c r="H14" s="6">
        <v>7.2</v>
      </c>
      <c r="I14" s="6">
        <v>6</v>
      </c>
      <c r="J14" s="6">
        <v>1467</v>
      </c>
      <c r="K14" s="78">
        <v>49.390000000000008</v>
      </c>
      <c r="L14" s="6">
        <v>105</v>
      </c>
      <c r="M14" s="6">
        <v>89</v>
      </c>
      <c r="N14" s="6">
        <v>107</v>
      </c>
      <c r="O14" s="6">
        <v>63</v>
      </c>
      <c r="P14" s="6">
        <v>81</v>
      </c>
      <c r="Q14" s="6">
        <v>80</v>
      </c>
      <c r="R14" s="6">
        <v>98</v>
      </c>
      <c r="S14" s="6">
        <v>77</v>
      </c>
      <c r="T14" s="6">
        <v>115</v>
      </c>
      <c r="U14" s="6">
        <v>107</v>
      </c>
      <c r="V14" s="6">
        <v>149</v>
      </c>
      <c r="W14" s="6">
        <v>94</v>
      </c>
      <c r="X14" s="6">
        <v>62</v>
      </c>
      <c r="Y14" s="6">
        <v>60</v>
      </c>
      <c r="Z14" s="6">
        <v>109</v>
      </c>
      <c r="AA14" s="6">
        <v>58</v>
      </c>
      <c r="AB14" s="6">
        <v>21</v>
      </c>
      <c r="AC14" s="6">
        <v>26</v>
      </c>
      <c r="AD14" s="6">
        <v>35</v>
      </c>
      <c r="AE14" s="6">
        <v>22</v>
      </c>
      <c r="AF14" s="6">
        <v>17</v>
      </c>
      <c r="AG14" s="6">
        <v>23</v>
      </c>
      <c r="AH14" s="6">
        <v>28</v>
      </c>
      <c r="AI14" s="6">
        <v>21</v>
      </c>
      <c r="AJ14" s="6">
        <v>27</v>
      </c>
      <c r="AK14" s="6">
        <v>28</v>
      </c>
      <c r="AL14" s="6">
        <v>28</v>
      </c>
      <c r="AM14" s="6">
        <v>23</v>
      </c>
      <c r="AN14" s="6">
        <v>13</v>
      </c>
      <c r="AO14" s="6">
        <v>12</v>
      </c>
      <c r="AP14" s="6">
        <v>27</v>
      </c>
      <c r="AQ14" s="6">
        <v>11</v>
      </c>
      <c r="AR14" s="6">
        <v>22</v>
      </c>
      <c r="AS14" s="6">
        <v>19</v>
      </c>
      <c r="AT14" s="6">
        <v>24</v>
      </c>
      <c r="AU14" s="6">
        <v>16</v>
      </c>
      <c r="AV14" s="6">
        <v>18</v>
      </c>
      <c r="AW14" s="6">
        <v>16</v>
      </c>
      <c r="AX14" s="6">
        <v>21</v>
      </c>
      <c r="AY14" s="6">
        <v>25</v>
      </c>
      <c r="AZ14" s="6">
        <v>17</v>
      </c>
      <c r="BA14" s="6">
        <v>23</v>
      </c>
      <c r="BB14" s="6">
        <v>36</v>
      </c>
      <c r="BC14" s="6">
        <v>22</v>
      </c>
      <c r="BD14" s="6">
        <v>11</v>
      </c>
      <c r="BE14" s="6">
        <v>15</v>
      </c>
      <c r="BF14" s="6">
        <v>28</v>
      </c>
      <c r="BG14" s="6">
        <v>21</v>
      </c>
      <c r="BH14" s="6">
        <v>37</v>
      </c>
      <c r="BI14" s="6">
        <v>24</v>
      </c>
      <c r="BJ14" s="6">
        <v>33</v>
      </c>
      <c r="BK14" s="6">
        <v>21</v>
      </c>
      <c r="BL14" s="6">
        <v>29</v>
      </c>
      <c r="BM14" s="6">
        <v>26</v>
      </c>
      <c r="BN14" s="6">
        <v>29</v>
      </c>
      <c r="BO14" s="6">
        <v>23</v>
      </c>
      <c r="BP14" s="6">
        <v>42</v>
      </c>
      <c r="BQ14" s="6">
        <v>29</v>
      </c>
      <c r="BR14" s="6">
        <v>48</v>
      </c>
      <c r="BS14" s="6">
        <v>30</v>
      </c>
      <c r="BT14" s="6">
        <v>22</v>
      </c>
      <c r="BU14" s="6">
        <v>22</v>
      </c>
      <c r="BV14" s="6">
        <v>32</v>
      </c>
      <c r="BW14" s="6">
        <v>17</v>
      </c>
      <c r="BX14" s="6">
        <v>25</v>
      </c>
      <c r="BY14" s="6">
        <v>20</v>
      </c>
      <c r="BZ14" s="6">
        <v>14</v>
      </c>
      <c r="CA14" s="6">
        <v>3</v>
      </c>
      <c r="CB14" s="6">
        <v>17</v>
      </c>
      <c r="CC14" s="6">
        <v>22</v>
      </c>
      <c r="CD14" s="6">
        <v>20</v>
      </c>
      <c r="CE14" s="6">
        <v>8</v>
      </c>
      <c r="CF14" s="6">
        <v>29</v>
      </c>
      <c r="CG14" s="6">
        <v>26</v>
      </c>
      <c r="CH14" s="6">
        <v>36</v>
      </c>
      <c r="CI14" s="6">
        <v>18</v>
      </c>
      <c r="CJ14" s="78">
        <v>16</v>
      </c>
      <c r="CK14" s="78">
        <v>11</v>
      </c>
      <c r="CL14" s="78">
        <v>22</v>
      </c>
      <c r="CM14" s="78">
        <v>26</v>
      </c>
      <c r="CN14" s="6">
        <v>4</v>
      </c>
    </row>
    <row r="15" spans="1:92" ht="16.5" x14ac:dyDescent="0.3">
      <c r="A15" s="6" t="s">
        <v>28</v>
      </c>
      <c r="B15" s="6" t="s">
        <v>51</v>
      </c>
      <c r="C15" s="6">
        <v>280</v>
      </c>
      <c r="D15" s="6">
        <v>3.1</v>
      </c>
      <c r="E15" s="78">
        <v>0</v>
      </c>
      <c r="F15" s="78">
        <f>VLOOKUP(B15,遗传信息!$B:$F,5,FALSE)</f>
        <v>0</v>
      </c>
      <c r="G15" s="6">
        <v>25</v>
      </c>
      <c r="H15" s="6">
        <v>7.2</v>
      </c>
      <c r="I15" s="6">
        <v>6</v>
      </c>
      <c r="J15" s="6">
        <v>1467</v>
      </c>
      <c r="K15" s="78">
        <v>49.390000000000008</v>
      </c>
      <c r="L15" s="6">
        <v>105</v>
      </c>
      <c r="M15" s="6">
        <v>89</v>
      </c>
      <c r="N15" s="6">
        <v>107</v>
      </c>
      <c r="O15" s="6">
        <v>63</v>
      </c>
      <c r="P15" s="6">
        <v>81</v>
      </c>
      <c r="Q15" s="6">
        <v>80</v>
      </c>
      <c r="R15" s="6">
        <v>98</v>
      </c>
      <c r="S15" s="6">
        <v>77</v>
      </c>
      <c r="T15" s="6">
        <v>115</v>
      </c>
      <c r="U15" s="6">
        <v>107</v>
      </c>
      <c r="V15" s="6">
        <v>149</v>
      </c>
      <c r="W15" s="6">
        <v>94</v>
      </c>
      <c r="X15" s="6">
        <v>62</v>
      </c>
      <c r="Y15" s="6">
        <v>60</v>
      </c>
      <c r="Z15" s="6">
        <v>109</v>
      </c>
      <c r="AA15" s="6">
        <v>58</v>
      </c>
      <c r="AB15" s="6">
        <v>21</v>
      </c>
      <c r="AC15" s="6">
        <v>26</v>
      </c>
      <c r="AD15" s="6">
        <v>35</v>
      </c>
      <c r="AE15" s="6">
        <v>22</v>
      </c>
      <c r="AF15" s="6">
        <v>17</v>
      </c>
      <c r="AG15" s="6">
        <v>23</v>
      </c>
      <c r="AH15" s="6">
        <v>28</v>
      </c>
      <c r="AI15" s="6">
        <v>21</v>
      </c>
      <c r="AJ15" s="6">
        <v>27</v>
      </c>
      <c r="AK15" s="6">
        <v>28</v>
      </c>
      <c r="AL15" s="6">
        <v>28</v>
      </c>
      <c r="AM15" s="6">
        <v>23</v>
      </c>
      <c r="AN15" s="6">
        <v>13</v>
      </c>
      <c r="AO15" s="6">
        <v>12</v>
      </c>
      <c r="AP15" s="6">
        <v>27</v>
      </c>
      <c r="AQ15" s="6">
        <v>11</v>
      </c>
      <c r="AR15" s="6">
        <v>22</v>
      </c>
      <c r="AS15" s="6">
        <v>19</v>
      </c>
      <c r="AT15" s="6">
        <v>24</v>
      </c>
      <c r="AU15" s="6">
        <v>16</v>
      </c>
      <c r="AV15" s="6">
        <v>18</v>
      </c>
      <c r="AW15" s="6">
        <v>16</v>
      </c>
      <c r="AX15" s="6">
        <v>21</v>
      </c>
      <c r="AY15" s="6">
        <v>25</v>
      </c>
      <c r="AZ15" s="6">
        <v>17</v>
      </c>
      <c r="BA15" s="6">
        <v>23</v>
      </c>
      <c r="BB15" s="6">
        <v>36</v>
      </c>
      <c r="BC15" s="6">
        <v>22</v>
      </c>
      <c r="BD15" s="6">
        <v>11</v>
      </c>
      <c r="BE15" s="6">
        <v>15</v>
      </c>
      <c r="BF15" s="6">
        <v>28</v>
      </c>
      <c r="BG15" s="6">
        <v>21</v>
      </c>
      <c r="BH15" s="6">
        <v>37</v>
      </c>
      <c r="BI15" s="6">
        <v>24</v>
      </c>
      <c r="BJ15" s="6">
        <v>33</v>
      </c>
      <c r="BK15" s="6">
        <v>21</v>
      </c>
      <c r="BL15" s="6">
        <v>29</v>
      </c>
      <c r="BM15" s="6">
        <v>26</v>
      </c>
      <c r="BN15" s="6">
        <v>29</v>
      </c>
      <c r="BO15" s="6">
        <v>23</v>
      </c>
      <c r="BP15" s="6">
        <v>42</v>
      </c>
      <c r="BQ15" s="6">
        <v>29</v>
      </c>
      <c r="BR15" s="6">
        <v>48</v>
      </c>
      <c r="BS15" s="6">
        <v>30</v>
      </c>
      <c r="BT15" s="6">
        <v>22</v>
      </c>
      <c r="BU15" s="6">
        <v>22</v>
      </c>
      <c r="BV15" s="6">
        <v>32</v>
      </c>
      <c r="BW15" s="6">
        <v>17</v>
      </c>
      <c r="BX15" s="6">
        <v>25</v>
      </c>
      <c r="BY15" s="6">
        <v>20</v>
      </c>
      <c r="BZ15" s="6">
        <v>14</v>
      </c>
      <c r="CA15" s="6">
        <v>3</v>
      </c>
      <c r="CB15" s="6">
        <v>17</v>
      </c>
      <c r="CC15" s="6">
        <v>22</v>
      </c>
      <c r="CD15" s="6">
        <v>20</v>
      </c>
      <c r="CE15" s="6">
        <v>8</v>
      </c>
      <c r="CF15" s="6">
        <v>29</v>
      </c>
      <c r="CG15" s="6">
        <v>26</v>
      </c>
      <c r="CH15" s="6">
        <v>36</v>
      </c>
      <c r="CI15" s="6">
        <v>18</v>
      </c>
      <c r="CJ15" s="78">
        <v>16</v>
      </c>
      <c r="CK15" s="78">
        <v>11</v>
      </c>
      <c r="CL15" s="78">
        <v>22</v>
      </c>
      <c r="CM15" s="78">
        <v>26</v>
      </c>
      <c r="CN15" s="6">
        <v>0.82</v>
      </c>
    </row>
    <row r="16" spans="1:92" ht="16.5" x14ac:dyDescent="0.3">
      <c r="A16" s="6" t="s">
        <v>28</v>
      </c>
      <c r="B16" s="6" t="s">
        <v>51</v>
      </c>
      <c r="C16" s="6">
        <v>280</v>
      </c>
      <c r="D16" s="6">
        <v>4.66</v>
      </c>
      <c r="E16" s="78">
        <v>0</v>
      </c>
      <c r="F16" s="78">
        <f>VLOOKUP(B16,遗传信息!$B:$F,5,FALSE)</f>
        <v>0</v>
      </c>
      <c r="G16" s="6">
        <v>25</v>
      </c>
      <c r="H16" s="6">
        <v>7.2</v>
      </c>
      <c r="I16" s="6">
        <v>6</v>
      </c>
      <c r="J16" s="6">
        <v>1467</v>
      </c>
      <c r="K16" s="78">
        <v>49.390000000000008</v>
      </c>
      <c r="L16" s="6">
        <v>105</v>
      </c>
      <c r="M16" s="6">
        <v>89</v>
      </c>
      <c r="N16" s="6">
        <v>107</v>
      </c>
      <c r="O16" s="6">
        <v>63</v>
      </c>
      <c r="P16" s="6">
        <v>81</v>
      </c>
      <c r="Q16" s="6">
        <v>80</v>
      </c>
      <c r="R16" s="6">
        <v>98</v>
      </c>
      <c r="S16" s="6">
        <v>77</v>
      </c>
      <c r="T16" s="6">
        <v>115</v>
      </c>
      <c r="U16" s="6">
        <v>107</v>
      </c>
      <c r="V16" s="6">
        <v>149</v>
      </c>
      <c r="W16" s="6">
        <v>94</v>
      </c>
      <c r="X16" s="6">
        <v>62</v>
      </c>
      <c r="Y16" s="6">
        <v>60</v>
      </c>
      <c r="Z16" s="6">
        <v>109</v>
      </c>
      <c r="AA16" s="6">
        <v>58</v>
      </c>
      <c r="AB16" s="6">
        <v>21</v>
      </c>
      <c r="AC16" s="6">
        <v>26</v>
      </c>
      <c r="AD16" s="6">
        <v>35</v>
      </c>
      <c r="AE16" s="6">
        <v>22</v>
      </c>
      <c r="AF16" s="6">
        <v>17</v>
      </c>
      <c r="AG16" s="6">
        <v>23</v>
      </c>
      <c r="AH16" s="6">
        <v>28</v>
      </c>
      <c r="AI16" s="6">
        <v>21</v>
      </c>
      <c r="AJ16" s="6">
        <v>27</v>
      </c>
      <c r="AK16" s="6">
        <v>28</v>
      </c>
      <c r="AL16" s="6">
        <v>28</v>
      </c>
      <c r="AM16" s="6">
        <v>23</v>
      </c>
      <c r="AN16" s="6">
        <v>13</v>
      </c>
      <c r="AO16" s="6">
        <v>12</v>
      </c>
      <c r="AP16" s="6">
        <v>27</v>
      </c>
      <c r="AQ16" s="6">
        <v>11</v>
      </c>
      <c r="AR16" s="6">
        <v>22</v>
      </c>
      <c r="AS16" s="6">
        <v>19</v>
      </c>
      <c r="AT16" s="6">
        <v>24</v>
      </c>
      <c r="AU16" s="6">
        <v>16</v>
      </c>
      <c r="AV16" s="6">
        <v>18</v>
      </c>
      <c r="AW16" s="6">
        <v>16</v>
      </c>
      <c r="AX16" s="6">
        <v>21</v>
      </c>
      <c r="AY16" s="6">
        <v>25</v>
      </c>
      <c r="AZ16" s="6">
        <v>17</v>
      </c>
      <c r="BA16" s="6">
        <v>23</v>
      </c>
      <c r="BB16" s="6">
        <v>36</v>
      </c>
      <c r="BC16" s="6">
        <v>22</v>
      </c>
      <c r="BD16" s="6">
        <v>11</v>
      </c>
      <c r="BE16" s="6">
        <v>15</v>
      </c>
      <c r="BF16" s="6">
        <v>28</v>
      </c>
      <c r="BG16" s="6">
        <v>21</v>
      </c>
      <c r="BH16" s="6">
        <v>37</v>
      </c>
      <c r="BI16" s="6">
        <v>24</v>
      </c>
      <c r="BJ16" s="6">
        <v>33</v>
      </c>
      <c r="BK16" s="6">
        <v>21</v>
      </c>
      <c r="BL16" s="6">
        <v>29</v>
      </c>
      <c r="BM16" s="6">
        <v>26</v>
      </c>
      <c r="BN16" s="6">
        <v>29</v>
      </c>
      <c r="BO16" s="6">
        <v>23</v>
      </c>
      <c r="BP16" s="6">
        <v>42</v>
      </c>
      <c r="BQ16" s="6">
        <v>29</v>
      </c>
      <c r="BR16" s="6">
        <v>48</v>
      </c>
      <c r="BS16" s="6">
        <v>30</v>
      </c>
      <c r="BT16" s="6">
        <v>22</v>
      </c>
      <c r="BU16" s="6">
        <v>22</v>
      </c>
      <c r="BV16" s="6">
        <v>32</v>
      </c>
      <c r="BW16" s="6">
        <v>17</v>
      </c>
      <c r="BX16" s="6">
        <v>25</v>
      </c>
      <c r="BY16" s="6">
        <v>20</v>
      </c>
      <c r="BZ16" s="6">
        <v>14</v>
      </c>
      <c r="CA16" s="6">
        <v>3</v>
      </c>
      <c r="CB16" s="6">
        <v>17</v>
      </c>
      <c r="CC16" s="6">
        <v>22</v>
      </c>
      <c r="CD16" s="6">
        <v>20</v>
      </c>
      <c r="CE16" s="6">
        <v>8</v>
      </c>
      <c r="CF16" s="6">
        <v>29</v>
      </c>
      <c r="CG16" s="6">
        <v>26</v>
      </c>
      <c r="CH16" s="6">
        <v>36</v>
      </c>
      <c r="CI16" s="6">
        <v>18</v>
      </c>
      <c r="CJ16" s="78">
        <v>16</v>
      </c>
      <c r="CK16" s="78">
        <v>11</v>
      </c>
      <c r="CL16" s="78">
        <v>22</v>
      </c>
      <c r="CM16" s="78">
        <v>26</v>
      </c>
      <c r="CN16" s="6">
        <v>1.33</v>
      </c>
    </row>
    <row r="17" spans="1:92" ht="16.5" x14ac:dyDescent="0.3">
      <c r="A17" s="6" t="s">
        <v>28</v>
      </c>
      <c r="B17" s="6" t="s">
        <v>51</v>
      </c>
      <c r="C17" s="6">
        <v>280</v>
      </c>
      <c r="D17" s="6">
        <v>5.44</v>
      </c>
      <c r="E17" s="78">
        <v>0</v>
      </c>
      <c r="F17" s="78">
        <f>VLOOKUP(B17,遗传信息!$B:$F,5,FALSE)</f>
        <v>0</v>
      </c>
      <c r="G17" s="6">
        <v>25</v>
      </c>
      <c r="H17" s="6">
        <v>7.2</v>
      </c>
      <c r="I17" s="6">
        <v>6</v>
      </c>
      <c r="J17" s="6">
        <v>1467</v>
      </c>
      <c r="K17" s="78">
        <v>49.390000000000008</v>
      </c>
      <c r="L17" s="6">
        <v>105</v>
      </c>
      <c r="M17" s="6">
        <v>89</v>
      </c>
      <c r="N17" s="6">
        <v>107</v>
      </c>
      <c r="O17" s="6">
        <v>63</v>
      </c>
      <c r="P17" s="6">
        <v>81</v>
      </c>
      <c r="Q17" s="6">
        <v>80</v>
      </c>
      <c r="R17" s="6">
        <v>98</v>
      </c>
      <c r="S17" s="6">
        <v>77</v>
      </c>
      <c r="T17" s="6">
        <v>115</v>
      </c>
      <c r="U17" s="6">
        <v>107</v>
      </c>
      <c r="V17" s="6">
        <v>149</v>
      </c>
      <c r="W17" s="6">
        <v>94</v>
      </c>
      <c r="X17" s="6">
        <v>62</v>
      </c>
      <c r="Y17" s="6">
        <v>60</v>
      </c>
      <c r="Z17" s="6">
        <v>109</v>
      </c>
      <c r="AA17" s="6">
        <v>58</v>
      </c>
      <c r="AB17" s="6">
        <v>21</v>
      </c>
      <c r="AC17" s="6">
        <v>26</v>
      </c>
      <c r="AD17" s="6">
        <v>35</v>
      </c>
      <c r="AE17" s="6">
        <v>22</v>
      </c>
      <c r="AF17" s="6">
        <v>17</v>
      </c>
      <c r="AG17" s="6">
        <v>23</v>
      </c>
      <c r="AH17" s="6">
        <v>28</v>
      </c>
      <c r="AI17" s="6">
        <v>21</v>
      </c>
      <c r="AJ17" s="6">
        <v>27</v>
      </c>
      <c r="AK17" s="6">
        <v>28</v>
      </c>
      <c r="AL17" s="6">
        <v>28</v>
      </c>
      <c r="AM17" s="6">
        <v>23</v>
      </c>
      <c r="AN17" s="6">
        <v>13</v>
      </c>
      <c r="AO17" s="6">
        <v>12</v>
      </c>
      <c r="AP17" s="6">
        <v>27</v>
      </c>
      <c r="AQ17" s="6">
        <v>11</v>
      </c>
      <c r="AR17" s="6">
        <v>22</v>
      </c>
      <c r="AS17" s="6">
        <v>19</v>
      </c>
      <c r="AT17" s="6">
        <v>24</v>
      </c>
      <c r="AU17" s="6">
        <v>16</v>
      </c>
      <c r="AV17" s="6">
        <v>18</v>
      </c>
      <c r="AW17" s="6">
        <v>16</v>
      </c>
      <c r="AX17" s="6">
        <v>21</v>
      </c>
      <c r="AY17" s="6">
        <v>25</v>
      </c>
      <c r="AZ17" s="6">
        <v>17</v>
      </c>
      <c r="BA17" s="6">
        <v>23</v>
      </c>
      <c r="BB17" s="6">
        <v>36</v>
      </c>
      <c r="BC17" s="6">
        <v>22</v>
      </c>
      <c r="BD17" s="6">
        <v>11</v>
      </c>
      <c r="BE17" s="6">
        <v>15</v>
      </c>
      <c r="BF17" s="6">
        <v>28</v>
      </c>
      <c r="BG17" s="6">
        <v>21</v>
      </c>
      <c r="BH17" s="6">
        <v>37</v>
      </c>
      <c r="BI17" s="6">
        <v>24</v>
      </c>
      <c r="BJ17" s="6">
        <v>33</v>
      </c>
      <c r="BK17" s="6">
        <v>21</v>
      </c>
      <c r="BL17" s="6">
        <v>29</v>
      </c>
      <c r="BM17" s="6">
        <v>26</v>
      </c>
      <c r="BN17" s="6">
        <v>29</v>
      </c>
      <c r="BO17" s="6">
        <v>23</v>
      </c>
      <c r="BP17" s="6">
        <v>42</v>
      </c>
      <c r="BQ17" s="6">
        <v>29</v>
      </c>
      <c r="BR17" s="6">
        <v>48</v>
      </c>
      <c r="BS17" s="6">
        <v>30</v>
      </c>
      <c r="BT17" s="6">
        <v>22</v>
      </c>
      <c r="BU17" s="6">
        <v>22</v>
      </c>
      <c r="BV17" s="6">
        <v>32</v>
      </c>
      <c r="BW17" s="6">
        <v>17</v>
      </c>
      <c r="BX17" s="6">
        <v>25</v>
      </c>
      <c r="BY17" s="6">
        <v>20</v>
      </c>
      <c r="BZ17" s="6">
        <v>14</v>
      </c>
      <c r="CA17" s="6">
        <v>3</v>
      </c>
      <c r="CB17" s="6">
        <v>17</v>
      </c>
      <c r="CC17" s="6">
        <v>22</v>
      </c>
      <c r="CD17" s="6">
        <v>20</v>
      </c>
      <c r="CE17" s="6">
        <v>8</v>
      </c>
      <c r="CF17" s="6">
        <v>29</v>
      </c>
      <c r="CG17" s="6">
        <v>26</v>
      </c>
      <c r="CH17" s="6">
        <v>36</v>
      </c>
      <c r="CI17" s="6">
        <v>18</v>
      </c>
      <c r="CJ17" s="78">
        <v>16</v>
      </c>
      <c r="CK17" s="78">
        <v>11</v>
      </c>
      <c r="CL17" s="78">
        <v>22</v>
      </c>
      <c r="CM17" s="78">
        <v>26</v>
      </c>
      <c r="CN17" s="6">
        <v>1.83</v>
      </c>
    </row>
    <row r="18" spans="1:92" ht="16.5" x14ac:dyDescent="0.3">
      <c r="A18" s="6" t="s">
        <v>28</v>
      </c>
      <c r="B18" s="6" t="s">
        <v>51</v>
      </c>
      <c r="C18" s="6">
        <v>280</v>
      </c>
      <c r="D18" s="73">
        <v>6.2</v>
      </c>
      <c r="E18" s="78">
        <v>0</v>
      </c>
      <c r="F18" s="78">
        <f>VLOOKUP(B18,遗传信息!$B:$F,5,FALSE)</f>
        <v>0</v>
      </c>
      <c r="G18" s="73">
        <v>25</v>
      </c>
      <c r="H18" s="73">
        <v>7.2</v>
      </c>
      <c r="I18" s="73">
        <v>6</v>
      </c>
      <c r="J18" s="73">
        <v>1467</v>
      </c>
      <c r="K18" s="78">
        <v>49.390000000000008</v>
      </c>
      <c r="L18" s="73">
        <v>105</v>
      </c>
      <c r="M18" s="73">
        <v>89</v>
      </c>
      <c r="N18" s="73">
        <v>107</v>
      </c>
      <c r="O18" s="73">
        <v>63</v>
      </c>
      <c r="P18" s="73">
        <v>81</v>
      </c>
      <c r="Q18" s="73">
        <v>80</v>
      </c>
      <c r="R18" s="73">
        <v>98</v>
      </c>
      <c r="S18" s="73">
        <v>77</v>
      </c>
      <c r="T18" s="73">
        <v>115</v>
      </c>
      <c r="U18" s="73">
        <v>107</v>
      </c>
      <c r="V18" s="73">
        <v>149</v>
      </c>
      <c r="W18" s="73">
        <v>94</v>
      </c>
      <c r="X18" s="73">
        <v>62</v>
      </c>
      <c r="Y18" s="73">
        <v>60</v>
      </c>
      <c r="Z18" s="73">
        <v>109</v>
      </c>
      <c r="AA18" s="73">
        <v>58</v>
      </c>
      <c r="AB18" s="73">
        <v>21</v>
      </c>
      <c r="AC18" s="73">
        <v>26</v>
      </c>
      <c r="AD18" s="73">
        <v>35</v>
      </c>
      <c r="AE18" s="73">
        <v>22</v>
      </c>
      <c r="AF18" s="73">
        <v>17</v>
      </c>
      <c r="AG18" s="73">
        <v>23</v>
      </c>
      <c r="AH18" s="73">
        <v>28</v>
      </c>
      <c r="AI18" s="73">
        <v>21</v>
      </c>
      <c r="AJ18" s="73">
        <v>27</v>
      </c>
      <c r="AK18" s="73">
        <v>28</v>
      </c>
      <c r="AL18" s="73">
        <v>28</v>
      </c>
      <c r="AM18" s="73">
        <v>23</v>
      </c>
      <c r="AN18" s="73">
        <v>13</v>
      </c>
      <c r="AO18" s="73">
        <v>12</v>
      </c>
      <c r="AP18" s="73">
        <v>27</v>
      </c>
      <c r="AQ18" s="73">
        <v>11</v>
      </c>
      <c r="AR18" s="73">
        <v>22</v>
      </c>
      <c r="AS18" s="73">
        <v>19</v>
      </c>
      <c r="AT18" s="73">
        <v>24</v>
      </c>
      <c r="AU18" s="73">
        <v>16</v>
      </c>
      <c r="AV18" s="73">
        <v>18</v>
      </c>
      <c r="AW18" s="73">
        <v>16</v>
      </c>
      <c r="AX18" s="73">
        <v>21</v>
      </c>
      <c r="AY18" s="73">
        <v>25</v>
      </c>
      <c r="AZ18" s="73">
        <v>17</v>
      </c>
      <c r="BA18" s="73">
        <v>23</v>
      </c>
      <c r="BB18" s="73">
        <v>36</v>
      </c>
      <c r="BC18" s="73">
        <v>22</v>
      </c>
      <c r="BD18" s="73">
        <v>11</v>
      </c>
      <c r="BE18" s="73">
        <v>15</v>
      </c>
      <c r="BF18" s="73">
        <v>28</v>
      </c>
      <c r="BG18" s="73">
        <v>21</v>
      </c>
      <c r="BH18" s="73">
        <v>37</v>
      </c>
      <c r="BI18" s="73">
        <v>24</v>
      </c>
      <c r="BJ18" s="73">
        <v>33</v>
      </c>
      <c r="BK18" s="73">
        <v>21</v>
      </c>
      <c r="BL18" s="73">
        <v>29</v>
      </c>
      <c r="BM18" s="73">
        <v>26</v>
      </c>
      <c r="BN18" s="73">
        <v>29</v>
      </c>
      <c r="BO18" s="73">
        <v>23</v>
      </c>
      <c r="BP18" s="73">
        <v>42</v>
      </c>
      <c r="BQ18" s="73">
        <v>29</v>
      </c>
      <c r="BR18" s="73">
        <v>48</v>
      </c>
      <c r="BS18" s="73">
        <v>30</v>
      </c>
      <c r="BT18" s="73">
        <v>22</v>
      </c>
      <c r="BU18" s="73">
        <v>22</v>
      </c>
      <c r="BV18" s="73">
        <v>32</v>
      </c>
      <c r="BW18" s="73">
        <v>17</v>
      </c>
      <c r="BX18" s="73">
        <v>25</v>
      </c>
      <c r="BY18" s="73">
        <v>20</v>
      </c>
      <c r="BZ18" s="73">
        <v>14</v>
      </c>
      <c r="CA18" s="73">
        <v>3</v>
      </c>
      <c r="CB18" s="73">
        <v>17</v>
      </c>
      <c r="CC18" s="73">
        <v>22</v>
      </c>
      <c r="CD18" s="73">
        <v>20</v>
      </c>
      <c r="CE18" s="73">
        <v>8</v>
      </c>
      <c r="CF18" s="73">
        <v>29</v>
      </c>
      <c r="CG18" s="73">
        <v>26</v>
      </c>
      <c r="CH18" s="73">
        <v>36</v>
      </c>
      <c r="CI18" s="73">
        <v>18</v>
      </c>
      <c r="CJ18" s="78">
        <v>16</v>
      </c>
      <c r="CK18" s="78">
        <v>11</v>
      </c>
      <c r="CL18" s="78">
        <v>22</v>
      </c>
      <c r="CM18" s="78">
        <v>26</v>
      </c>
      <c r="CN18" s="73">
        <v>2.2200000000000002</v>
      </c>
    </row>
    <row r="19" spans="1:92" ht="16.5" x14ac:dyDescent="0.3">
      <c r="A19" s="6" t="s">
        <v>28</v>
      </c>
      <c r="B19" s="6" t="s">
        <v>51</v>
      </c>
      <c r="C19" s="6">
        <v>280</v>
      </c>
      <c r="D19" s="73">
        <v>7.78</v>
      </c>
      <c r="E19" s="78">
        <v>0</v>
      </c>
      <c r="F19" s="78">
        <f>VLOOKUP(B19,遗传信息!$B:$F,5,FALSE)</f>
        <v>0</v>
      </c>
      <c r="G19" s="73">
        <v>25</v>
      </c>
      <c r="H19" s="73">
        <v>7.2</v>
      </c>
      <c r="I19" s="73">
        <v>6</v>
      </c>
      <c r="J19" s="73">
        <v>1467</v>
      </c>
      <c r="K19" s="78">
        <v>49.390000000000008</v>
      </c>
      <c r="L19" s="73">
        <v>105</v>
      </c>
      <c r="M19" s="73">
        <v>89</v>
      </c>
      <c r="N19" s="73">
        <v>107</v>
      </c>
      <c r="O19" s="73">
        <v>63</v>
      </c>
      <c r="P19" s="73">
        <v>81</v>
      </c>
      <c r="Q19" s="73">
        <v>80</v>
      </c>
      <c r="R19" s="73">
        <v>98</v>
      </c>
      <c r="S19" s="73">
        <v>77</v>
      </c>
      <c r="T19" s="73">
        <v>115</v>
      </c>
      <c r="U19" s="73">
        <v>107</v>
      </c>
      <c r="V19" s="73">
        <v>149</v>
      </c>
      <c r="W19" s="73">
        <v>94</v>
      </c>
      <c r="X19" s="73">
        <v>62</v>
      </c>
      <c r="Y19" s="73">
        <v>60</v>
      </c>
      <c r="Z19" s="73">
        <v>109</v>
      </c>
      <c r="AA19" s="73">
        <v>58</v>
      </c>
      <c r="AB19" s="73">
        <v>21</v>
      </c>
      <c r="AC19" s="73">
        <v>26</v>
      </c>
      <c r="AD19" s="73">
        <v>35</v>
      </c>
      <c r="AE19" s="73">
        <v>22</v>
      </c>
      <c r="AF19" s="73">
        <v>17</v>
      </c>
      <c r="AG19" s="73">
        <v>23</v>
      </c>
      <c r="AH19" s="73">
        <v>28</v>
      </c>
      <c r="AI19" s="73">
        <v>21</v>
      </c>
      <c r="AJ19" s="73">
        <v>27</v>
      </c>
      <c r="AK19" s="73">
        <v>28</v>
      </c>
      <c r="AL19" s="73">
        <v>28</v>
      </c>
      <c r="AM19" s="73">
        <v>23</v>
      </c>
      <c r="AN19" s="73">
        <v>13</v>
      </c>
      <c r="AO19" s="73">
        <v>12</v>
      </c>
      <c r="AP19" s="73">
        <v>27</v>
      </c>
      <c r="AQ19" s="73">
        <v>11</v>
      </c>
      <c r="AR19" s="73">
        <v>22</v>
      </c>
      <c r="AS19" s="73">
        <v>19</v>
      </c>
      <c r="AT19" s="73">
        <v>24</v>
      </c>
      <c r="AU19" s="73">
        <v>16</v>
      </c>
      <c r="AV19" s="73">
        <v>18</v>
      </c>
      <c r="AW19" s="73">
        <v>16</v>
      </c>
      <c r="AX19" s="73">
        <v>21</v>
      </c>
      <c r="AY19" s="73">
        <v>25</v>
      </c>
      <c r="AZ19" s="73">
        <v>17</v>
      </c>
      <c r="BA19" s="73">
        <v>23</v>
      </c>
      <c r="BB19" s="73">
        <v>36</v>
      </c>
      <c r="BC19" s="73">
        <v>22</v>
      </c>
      <c r="BD19" s="73">
        <v>11</v>
      </c>
      <c r="BE19" s="73">
        <v>15</v>
      </c>
      <c r="BF19" s="73">
        <v>28</v>
      </c>
      <c r="BG19" s="73">
        <v>21</v>
      </c>
      <c r="BH19" s="73">
        <v>37</v>
      </c>
      <c r="BI19" s="73">
        <v>24</v>
      </c>
      <c r="BJ19" s="73">
        <v>33</v>
      </c>
      <c r="BK19" s="73">
        <v>21</v>
      </c>
      <c r="BL19" s="73">
        <v>29</v>
      </c>
      <c r="BM19" s="73">
        <v>26</v>
      </c>
      <c r="BN19" s="73">
        <v>29</v>
      </c>
      <c r="BO19" s="73">
        <v>23</v>
      </c>
      <c r="BP19" s="73">
        <v>42</v>
      </c>
      <c r="BQ19" s="73">
        <v>29</v>
      </c>
      <c r="BR19" s="73">
        <v>48</v>
      </c>
      <c r="BS19" s="73">
        <v>30</v>
      </c>
      <c r="BT19" s="73">
        <v>22</v>
      </c>
      <c r="BU19" s="73">
        <v>22</v>
      </c>
      <c r="BV19" s="73">
        <v>32</v>
      </c>
      <c r="BW19" s="73">
        <v>17</v>
      </c>
      <c r="BX19" s="73">
        <v>25</v>
      </c>
      <c r="BY19" s="73">
        <v>20</v>
      </c>
      <c r="BZ19" s="73">
        <v>14</v>
      </c>
      <c r="CA19" s="73">
        <v>3</v>
      </c>
      <c r="CB19" s="73">
        <v>17</v>
      </c>
      <c r="CC19" s="73">
        <v>22</v>
      </c>
      <c r="CD19" s="73">
        <v>20</v>
      </c>
      <c r="CE19" s="73">
        <v>8</v>
      </c>
      <c r="CF19" s="73">
        <v>29</v>
      </c>
      <c r="CG19" s="73">
        <v>26</v>
      </c>
      <c r="CH19" s="73">
        <v>36</v>
      </c>
      <c r="CI19" s="73">
        <v>18</v>
      </c>
      <c r="CJ19" s="78">
        <v>16</v>
      </c>
      <c r="CK19" s="78">
        <v>11</v>
      </c>
      <c r="CL19" s="78">
        <v>22</v>
      </c>
      <c r="CM19" s="78">
        <v>26</v>
      </c>
      <c r="CN19" s="73">
        <v>3.27</v>
      </c>
    </row>
    <row r="20" spans="1:92" ht="16.5" x14ac:dyDescent="0.3">
      <c r="A20" s="6" t="s">
        <v>28</v>
      </c>
      <c r="B20" s="6" t="s">
        <v>51</v>
      </c>
      <c r="C20" s="6">
        <v>300</v>
      </c>
      <c r="D20" s="73">
        <v>20</v>
      </c>
      <c r="E20" s="78">
        <v>0</v>
      </c>
      <c r="F20" s="78">
        <f>VLOOKUP(B20,遗传信息!$B:$F,5,FALSE)</f>
        <v>0</v>
      </c>
      <c r="G20" s="73">
        <v>25</v>
      </c>
      <c r="H20" s="73">
        <v>7.2</v>
      </c>
      <c r="I20" s="73">
        <v>6</v>
      </c>
      <c r="J20" s="73">
        <v>1467</v>
      </c>
      <c r="K20" s="78">
        <v>49.390000000000008</v>
      </c>
      <c r="L20" s="73">
        <v>105</v>
      </c>
      <c r="M20" s="73">
        <v>89</v>
      </c>
      <c r="N20" s="73">
        <v>107</v>
      </c>
      <c r="O20" s="73">
        <v>63</v>
      </c>
      <c r="P20" s="73">
        <v>81</v>
      </c>
      <c r="Q20" s="73">
        <v>80</v>
      </c>
      <c r="R20" s="73">
        <v>98</v>
      </c>
      <c r="S20" s="73">
        <v>77</v>
      </c>
      <c r="T20" s="73">
        <v>115</v>
      </c>
      <c r="U20" s="73">
        <v>107</v>
      </c>
      <c r="V20" s="73">
        <v>149</v>
      </c>
      <c r="W20" s="73">
        <v>94</v>
      </c>
      <c r="X20" s="73">
        <v>62</v>
      </c>
      <c r="Y20" s="73">
        <v>60</v>
      </c>
      <c r="Z20" s="73">
        <v>109</v>
      </c>
      <c r="AA20" s="73">
        <v>58</v>
      </c>
      <c r="AB20" s="73">
        <v>21</v>
      </c>
      <c r="AC20" s="73">
        <v>26</v>
      </c>
      <c r="AD20" s="73">
        <v>35</v>
      </c>
      <c r="AE20" s="73">
        <v>22</v>
      </c>
      <c r="AF20" s="73">
        <v>17</v>
      </c>
      <c r="AG20" s="73">
        <v>23</v>
      </c>
      <c r="AH20" s="73">
        <v>28</v>
      </c>
      <c r="AI20" s="73">
        <v>21</v>
      </c>
      <c r="AJ20" s="73">
        <v>27</v>
      </c>
      <c r="AK20" s="73">
        <v>28</v>
      </c>
      <c r="AL20" s="73">
        <v>28</v>
      </c>
      <c r="AM20" s="73">
        <v>23</v>
      </c>
      <c r="AN20" s="73">
        <v>13</v>
      </c>
      <c r="AO20" s="73">
        <v>12</v>
      </c>
      <c r="AP20" s="73">
        <v>27</v>
      </c>
      <c r="AQ20" s="73">
        <v>11</v>
      </c>
      <c r="AR20" s="73">
        <v>22</v>
      </c>
      <c r="AS20" s="73">
        <v>19</v>
      </c>
      <c r="AT20" s="73">
        <v>24</v>
      </c>
      <c r="AU20" s="73">
        <v>16</v>
      </c>
      <c r="AV20" s="73">
        <v>18</v>
      </c>
      <c r="AW20" s="73">
        <v>16</v>
      </c>
      <c r="AX20" s="73">
        <v>21</v>
      </c>
      <c r="AY20" s="73">
        <v>25</v>
      </c>
      <c r="AZ20" s="73">
        <v>17</v>
      </c>
      <c r="BA20" s="73">
        <v>23</v>
      </c>
      <c r="BB20" s="73">
        <v>36</v>
      </c>
      <c r="BC20" s="73">
        <v>22</v>
      </c>
      <c r="BD20" s="73">
        <v>11</v>
      </c>
      <c r="BE20" s="73">
        <v>15</v>
      </c>
      <c r="BF20" s="73">
        <v>28</v>
      </c>
      <c r="BG20" s="73">
        <v>21</v>
      </c>
      <c r="BH20" s="73">
        <v>37</v>
      </c>
      <c r="BI20" s="73">
        <v>24</v>
      </c>
      <c r="BJ20" s="73">
        <v>33</v>
      </c>
      <c r="BK20" s="73">
        <v>21</v>
      </c>
      <c r="BL20" s="73">
        <v>29</v>
      </c>
      <c r="BM20" s="73">
        <v>26</v>
      </c>
      <c r="BN20" s="73">
        <v>29</v>
      </c>
      <c r="BO20" s="73">
        <v>23</v>
      </c>
      <c r="BP20" s="73">
        <v>42</v>
      </c>
      <c r="BQ20" s="73">
        <v>29</v>
      </c>
      <c r="BR20" s="73">
        <v>48</v>
      </c>
      <c r="BS20" s="73">
        <v>30</v>
      </c>
      <c r="BT20" s="73">
        <v>22</v>
      </c>
      <c r="BU20" s="73">
        <v>22</v>
      </c>
      <c r="BV20" s="73">
        <v>32</v>
      </c>
      <c r="BW20" s="73">
        <v>17</v>
      </c>
      <c r="BX20" s="73">
        <v>25</v>
      </c>
      <c r="BY20" s="73">
        <v>20</v>
      </c>
      <c r="BZ20" s="73">
        <v>14</v>
      </c>
      <c r="CA20" s="73">
        <v>3</v>
      </c>
      <c r="CB20" s="73">
        <v>17</v>
      </c>
      <c r="CC20" s="73">
        <v>22</v>
      </c>
      <c r="CD20" s="73">
        <v>20</v>
      </c>
      <c r="CE20" s="73">
        <v>8</v>
      </c>
      <c r="CF20" s="73">
        <v>29</v>
      </c>
      <c r="CG20" s="73">
        <v>26</v>
      </c>
      <c r="CH20" s="73">
        <v>36</v>
      </c>
      <c r="CI20" s="73">
        <v>18</v>
      </c>
      <c r="CJ20" s="78">
        <v>16</v>
      </c>
      <c r="CK20" s="78">
        <v>11</v>
      </c>
      <c r="CL20" s="78">
        <v>22</v>
      </c>
      <c r="CM20" s="78">
        <v>26</v>
      </c>
      <c r="CN20" s="73">
        <v>0.28999999999999998</v>
      </c>
    </row>
    <row r="21" spans="1:92" ht="16.5" x14ac:dyDescent="0.3">
      <c r="A21" s="6" t="s">
        <v>28</v>
      </c>
      <c r="B21" s="6" t="s">
        <v>51</v>
      </c>
      <c r="C21" s="6">
        <v>300</v>
      </c>
      <c r="D21" s="73">
        <v>50.3</v>
      </c>
      <c r="E21" s="78">
        <v>0</v>
      </c>
      <c r="F21" s="78">
        <f>VLOOKUP(B21,遗传信息!$B:$F,5,FALSE)</f>
        <v>0</v>
      </c>
      <c r="G21" s="73">
        <v>25</v>
      </c>
      <c r="H21" s="73">
        <v>7.2</v>
      </c>
      <c r="I21" s="73">
        <v>6</v>
      </c>
      <c r="J21" s="73">
        <v>1467</v>
      </c>
      <c r="K21" s="78">
        <v>49.390000000000008</v>
      </c>
      <c r="L21" s="73">
        <v>105</v>
      </c>
      <c r="M21" s="73">
        <v>89</v>
      </c>
      <c r="N21" s="73">
        <v>107</v>
      </c>
      <c r="O21" s="73">
        <v>63</v>
      </c>
      <c r="P21" s="73">
        <v>81</v>
      </c>
      <c r="Q21" s="73">
        <v>80</v>
      </c>
      <c r="R21" s="73">
        <v>98</v>
      </c>
      <c r="S21" s="73">
        <v>77</v>
      </c>
      <c r="T21" s="73">
        <v>115</v>
      </c>
      <c r="U21" s="73">
        <v>107</v>
      </c>
      <c r="V21" s="73">
        <v>149</v>
      </c>
      <c r="W21" s="73">
        <v>94</v>
      </c>
      <c r="X21" s="73">
        <v>62</v>
      </c>
      <c r="Y21" s="73">
        <v>60</v>
      </c>
      <c r="Z21" s="73">
        <v>109</v>
      </c>
      <c r="AA21" s="73">
        <v>58</v>
      </c>
      <c r="AB21" s="73">
        <v>21</v>
      </c>
      <c r="AC21" s="73">
        <v>26</v>
      </c>
      <c r="AD21" s="73">
        <v>35</v>
      </c>
      <c r="AE21" s="73">
        <v>22</v>
      </c>
      <c r="AF21" s="73">
        <v>17</v>
      </c>
      <c r="AG21" s="73">
        <v>23</v>
      </c>
      <c r="AH21" s="73">
        <v>28</v>
      </c>
      <c r="AI21" s="73">
        <v>21</v>
      </c>
      <c r="AJ21" s="73">
        <v>27</v>
      </c>
      <c r="AK21" s="73">
        <v>28</v>
      </c>
      <c r="AL21" s="73">
        <v>28</v>
      </c>
      <c r="AM21" s="73">
        <v>23</v>
      </c>
      <c r="AN21" s="73">
        <v>13</v>
      </c>
      <c r="AO21" s="73">
        <v>12</v>
      </c>
      <c r="AP21" s="73">
        <v>27</v>
      </c>
      <c r="AQ21" s="73">
        <v>11</v>
      </c>
      <c r="AR21" s="73">
        <v>22</v>
      </c>
      <c r="AS21" s="73">
        <v>19</v>
      </c>
      <c r="AT21" s="73">
        <v>24</v>
      </c>
      <c r="AU21" s="73">
        <v>16</v>
      </c>
      <c r="AV21" s="73">
        <v>18</v>
      </c>
      <c r="AW21" s="73">
        <v>16</v>
      </c>
      <c r="AX21" s="73">
        <v>21</v>
      </c>
      <c r="AY21" s="73">
        <v>25</v>
      </c>
      <c r="AZ21" s="73">
        <v>17</v>
      </c>
      <c r="BA21" s="73">
        <v>23</v>
      </c>
      <c r="BB21" s="73">
        <v>36</v>
      </c>
      <c r="BC21" s="73">
        <v>22</v>
      </c>
      <c r="BD21" s="73">
        <v>11</v>
      </c>
      <c r="BE21" s="73">
        <v>15</v>
      </c>
      <c r="BF21" s="73">
        <v>28</v>
      </c>
      <c r="BG21" s="73">
        <v>21</v>
      </c>
      <c r="BH21" s="73">
        <v>37</v>
      </c>
      <c r="BI21" s="73">
        <v>24</v>
      </c>
      <c r="BJ21" s="73">
        <v>33</v>
      </c>
      <c r="BK21" s="73">
        <v>21</v>
      </c>
      <c r="BL21" s="73">
        <v>29</v>
      </c>
      <c r="BM21" s="73">
        <v>26</v>
      </c>
      <c r="BN21" s="73">
        <v>29</v>
      </c>
      <c r="BO21" s="73">
        <v>23</v>
      </c>
      <c r="BP21" s="73">
        <v>42</v>
      </c>
      <c r="BQ21" s="73">
        <v>29</v>
      </c>
      <c r="BR21" s="73">
        <v>48</v>
      </c>
      <c r="BS21" s="73">
        <v>30</v>
      </c>
      <c r="BT21" s="73">
        <v>22</v>
      </c>
      <c r="BU21" s="73">
        <v>22</v>
      </c>
      <c r="BV21" s="73">
        <v>32</v>
      </c>
      <c r="BW21" s="73">
        <v>17</v>
      </c>
      <c r="BX21" s="73">
        <v>25</v>
      </c>
      <c r="BY21" s="73">
        <v>20</v>
      </c>
      <c r="BZ21" s="73">
        <v>14</v>
      </c>
      <c r="CA21" s="73">
        <v>3</v>
      </c>
      <c r="CB21" s="73">
        <v>17</v>
      </c>
      <c r="CC21" s="73">
        <v>22</v>
      </c>
      <c r="CD21" s="73">
        <v>20</v>
      </c>
      <c r="CE21" s="73">
        <v>8</v>
      </c>
      <c r="CF21" s="73">
        <v>29</v>
      </c>
      <c r="CG21" s="73">
        <v>26</v>
      </c>
      <c r="CH21" s="73">
        <v>36</v>
      </c>
      <c r="CI21" s="73">
        <v>18</v>
      </c>
      <c r="CJ21" s="78">
        <v>16</v>
      </c>
      <c r="CK21" s="78">
        <v>11</v>
      </c>
      <c r="CL21" s="78">
        <v>22</v>
      </c>
      <c r="CM21" s="78">
        <v>26</v>
      </c>
      <c r="CN21" s="73">
        <v>1.6</v>
      </c>
    </row>
    <row r="22" spans="1:92" ht="16.5" x14ac:dyDescent="0.3">
      <c r="A22" s="6" t="s">
        <v>28</v>
      </c>
      <c r="B22" s="6" t="s">
        <v>51</v>
      </c>
      <c r="C22" s="6">
        <v>300</v>
      </c>
      <c r="D22" s="73">
        <v>78.06</v>
      </c>
      <c r="E22" s="78">
        <v>0</v>
      </c>
      <c r="F22" s="78">
        <f>VLOOKUP(B22,遗传信息!$B:$F,5,FALSE)</f>
        <v>0</v>
      </c>
      <c r="G22" s="73">
        <v>25</v>
      </c>
      <c r="H22" s="73">
        <v>7.2</v>
      </c>
      <c r="I22" s="73">
        <v>6</v>
      </c>
      <c r="J22" s="73">
        <v>1467</v>
      </c>
      <c r="K22" s="78">
        <v>49.390000000000008</v>
      </c>
      <c r="L22" s="73">
        <v>105</v>
      </c>
      <c r="M22" s="73">
        <v>89</v>
      </c>
      <c r="N22" s="73">
        <v>107</v>
      </c>
      <c r="O22" s="73">
        <v>63</v>
      </c>
      <c r="P22" s="73">
        <v>81</v>
      </c>
      <c r="Q22" s="73">
        <v>80</v>
      </c>
      <c r="R22" s="73">
        <v>98</v>
      </c>
      <c r="S22" s="73">
        <v>77</v>
      </c>
      <c r="T22" s="73">
        <v>115</v>
      </c>
      <c r="U22" s="73">
        <v>107</v>
      </c>
      <c r="V22" s="73">
        <v>149</v>
      </c>
      <c r="W22" s="73">
        <v>94</v>
      </c>
      <c r="X22" s="73">
        <v>62</v>
      </c>
      <c r="Y22" s="73">
        <v>60</v>
      </c>
      <c r="Z22" s="73">
        <v>109</v>
      </c>
      <c r="AA22" s="73">
        <v>58</v>
      </c>
      <c r="AB22" s="73">
        <v>21</v>
      </c>
      <c r="AC22" s="73">
        <v>26</v>
      </c>
      <c r="AD22" s="73">
        <v>35</v>
      </c>
      <c r="AE22" s="73">
        <v>22</v>
      </c>
      <c r="AF22" s="73">
        <v>17</v>
      </c>
      <c r="AG22" s="73">
        <v>23</v>
      </c>
      <c r="AH22" s="73">
        <v>28</v>
      </c>
      <c r="AI22" s="73">
        <v>21</v>
      </c>
      <c r="AJ22" s="73">
        <v>27</v>
      </c>
      <c r="AK22" s="73">
        <v>28</v>
      </c>
      <c r="AL22" s="73">
        <v>28</v>
      </c>
      <c r="AM22" s="73">
        <v>23</v>
      </c>
      <c r="AN22" s="73">
        <v>13</v>
      </c>
      <c r="AO22" s="73">
        <v>12</v>
      </c>
      <c r="AP22" s="73">
        <v>27</v>
      </c>
      <c r="AQ22" s="73">
        <v>11</v>
      </c>
      <c r="AR22" s="73">
        <v>22</v>
      </c>
      <c r="AS22" s="73">
        <v>19</v>
      </c>
      <c r="AT22" s="73">
        <v>24</v>
      </c>
      <c r="AU22" s="73">
        <v>16</v>
      </c>
      <c r="AV22" s="73">
        <v>18</v>
      </c>
      <c r="AW22" s="73">
        <v>16</v>
      </c>
      <c r="AX22" s="73">
        <v>21</v>
      </c>
      <c r="AY22" s="73">
        <v>25</v>
      </c>
      <c r="AZ22" s="73">
        <v>17</v>
      </c>
      <c r="BA22" s="73">
        <v>23</v>
      </c>
      <c r="BB22" s="73">
        <v>36</v>
      </c>
      <c r="BC22" s="73">
        <v>22</v>
      </c>
      <c r="BD22" s="73">
        <v>11</v>
      </c>
      <c r="BE22" s="73">
        <v>15</v>
      </c>
      <c r="BF22" s="73">
        <v>28</v>
      </c>
      <c r="BG22" s="73">
        <v>21</v>
      </c>
      <c r="BH22" s="73">
        <v>37</v>
      </c>
      <c r="BI22" s="73">
        <v>24</v>
      </c>
      <c r="BJ22" s="73">
        <v>33</v>
      </c>
      <c r="BK22" s="73">
        <v>21</v>
      </c>
      <c r="BL22" s="73">
        <v>29</v>
      </c>
      <c r="BM22" s="73">
        <v>26</v>
      </c>
      <c r="BN22" s="73">
        <v>29</v>
      </c>
      <c r="BO22" s="73">
        <v>23</v>
      </c>
      <c r="BP22" s="73">
        <v>42</v>
      </c>
      <c r="BQ22" s="73">
        <v>29</v>
      </c>
      <c r="BR22" s="73">
        <v>48</v>
      </c>
      <c r="BS22" s="73">
        <v>30</v>
      </c>
      <c r="BT22" s="73">
        <v>22</v>
      </c>
      <c r="BU22" s="73">
        <v>22</v>
      </c>
      <c r="BV22" s="73">
        <v>32</v>
      </c>
      <c r="BW22" s="73">
        <v>17</v>
      </c>
      <c r="BX22" s="73">
        <v>25</v>
      </c>
      <c r="BY22" s="73">
        <v>20</v>
      </c>
      <c r="BZ22" s="73">
        <v>14</v>
      </c>
      <c r="CA22" s="73">
        <v>3</v>
      </c>
      <c r="CB22" s="73">
        <v>17</v>
      </c>
      <c r="CC22" s="73">
        <v>22</v>
      </c>
      <c r="CD22" s="73">
        <v>20</v>
      </c>
      <c r="CE22" s="73">
        <v>8</v>
      </c>
      <c r="CF22" s="73">
        <v>29</v>
      </c>
      <c r="CG22" s="73">
        <v>26</v>
      </c>
      <c r="CH22" s="73">
        <v>36</v>
      </c>
      <c r="CI22" s="73">
        <v>18</v>
      </c>
      <c r="CJ22" s="78">
        <v>16</v>
      </c>
      <c r="CK22" s="78">
        <v>11</v>
      </c>
      <c r="CL22" s="78">
        <v>22</v>
      </c>
      <c r="CM22" s="78">
        <v>26</v>
      </c>
      <c r="CN22" s="73">
        <v>3.6</v>
      </c>
    </row>
    <row r="23" spans="1:92" ht="16.5" x14ac:dyDescent="0.3">
      <c r="A23" s="78" t="s">
        <v>37</v>
      </c>
      <c r="B23" s="6" t="s">
        <v>14</v>
      </c>
      <c r="C23" s="6">
        <v>254</v>
      </c>
      <c r="D23" s="73">
        <v>20.66</v>
      </c>
      <c r="E23" s="73">
        <v>1</v>
      </c>
      <c r="F23" s="78">
        <f>VLOOKUP(B23,遗传信息!$B:$F,5,FALSE)</f>
        <v>1</v>
      </c>
      <c r="G23" s="73">
        <v>25</v>
      </c>
      <c r="H23" s="73">
        <v>7.2</v>
      </c>
      <c r="I23" s="73">
        <v>6</v>
      </c>
      <c r="J23" s="73">
        <v>1507</v>
      </c>
      <c r="K23" s="78">
        <v>56.07</v>
      </c>
      <c r="L23" s="73">
        <v>107</v>
      </c>
      <c r="M23" s="73">
        <v>98</v>
      </c>
      <c r="N23" s="73">
        <v>115</v>
      </c>
      <c r="O23" s="73">
        <v>58</v>
      </c>
      <c r="P23" s="73">
        <v>85</v>
      </c>
      <c r="Q23" s="73">
        <v>86</v>
      </c>
      <c r="R23" s="73">
        <v>107</v>
      </c>
      <c r="S23" s="73">
        <v>75</v>
      </c>
      <c r="T23" s="73">
        <v>118</v>
      </c>
      <c r="U23" s="73">
        <v>106</v>
      </c>
      <c r="V23" s="73">
        <v>147</v>
      </c>
      <c r="W23" s="73">
        <v>106</v>
      </c>
      <c r="X23" s="73">
        <v>67</v>
      </c>
      <c r="Y23" s="73">
        <v>64</v>
      </c>
      <c r="Z23" s="73">
        <v>108</v>
      </c>
      <c r="AA23" s="73">
        <v>59</v>
      </c>
      <c r="AB23" s="73">
        <v>20</v>
      </c>
      <c r="AC23" s="73">
        <v>32</v>
      </c>
      <c r="AD23" s="73">
        <v>35</v>
      </c>
      <c r="AE23" s="73">
        <v>20</v>
      </c>
      <c r="AF23" s="73">
        <v>27</v>
      </c>
      <c r="AG23" s="73">
        <v>25</v>
      </c>
      <c r="AH23" s="73">
        <v>28</v>
      </c>
      <c r="AI23" s="73">
        <v>18</v>
      </c>
      <c r="AJ23" s="73">
        <v>23</v>
      </c>
      <c r="AK23" s="73">
        <v>32</v>
      </c>
      <c r="AL23" s="73">
        <v>34</v>
      </c>
      <c r="AM23" s="73">
        <v>26</v>
      </c>
      <c r="AN23" s="73">
        <v>9</v>
      </c>
      <c r="AO23" s="73">
        <v>15</v>
      </c>
      <c r="AP23" s="73">
        <v>23</v>
      </c>
      <c r="AQ23" s="73">
        <v>11</v>
      </c>
      <c r="AR23" s="73">
        <v>24</v>
      </c>
      <c r="AS23" s="73">
        <v>22</v>
      </c>
      <c r="AT23" s="73">
        <v>26</v>
      </c>
      <c r="AU23" s="73">
        <v>13</v>
      </c>
      <c r="AV23" s="73">
        <v>16</v>
      </c>
      <c r="AW23" s="73">
        <v>20</v>
      </c>
      <c r="AX23" s="73">
        <v>29</v>
      </c>
      <c r="AY23" s="73">
        <v>21</v>
      </c>
      <c r="AZ23" s="73">
        <v>20</v>
      </c>
      <c r="BA23" s="73">
        <v>26</v>
      </c>
      <c r="BB23" s="73">
        <v>36</v>
      </c>
      <c r="BC23" s="73">
        <v>25</v>
      </c>
      <c r="BD23" s="73">
        <v>15</v>
      </c>
      <c r="BE23" s="73">
        <v>16</v>
      </c>
      <c r="BF23" s="73">
        <v>27</v>
      </c>
      <c r="BG23" s="73">
        <v>17</v>
      </c>
      <c r="BH23" s="73">
        <v>36</v>
      </c>
      <c r="BI23" s="73">
        <v>27</v>
      </c>
      <c r="BJ23" s="73">
        <v>33</v>
      </c>
      <c r="BK23" s="73">
        <v>22</v>
      </c>
      <c r="BL23" s="73">
        <v>29</v>
      </c>
      <c r="BM23" s="73">
        <v>25</v>
      </c>
      <c r="BN23" s="73">
        <v>29</v>
      </c>
      <c r="BO23" s="73">
        <v>22</v>
      </c>
      <c r="BP23" s="73">
        <v>40</v>
      </c>
      <c r="BQ23" s="73">
        <v>27</v>
      </c>
      <c r="BR23" s="73">
        <v>43</v>
      </c>
      <c r="BS23" s="73">
        <v>37</v>
      </c>
      <c r="BT23" s="73">
        <v>26</v>
      </c>
      <c r="BU23" s="73">
        <v>19</v>
      </c>
      <c r="BV23" s="73">
        <v>38</v>
      </c>
      <c r="BW23" s="73">
        <v>23</v>
      </c>
      <c r="BX23" s="73">
        <v>27</v>
      </c>
      <c r="BY23" s="73">
        <v>17</v>
      </c>
      <c r="BZ23" s="73">
        <v>20</v>
      </c>
      <c r="CA23" s="73">
        <v>3</v>
      </c>
      <c r="CB23" s="73">
        <v>13</v>
      </c>
      <c r="CC23" s="73">
        <v>20</v>
      </c>
      <c r="CD23" s="73">
        <v>21</v>
      </c>
      <c r="CE23" s="73">
        <v>14</v>
      </c>
      <c r="CF23" s="73">
        <v>35</v>
      </c>
      <c r="CG23" s="73">
        <v>21</v>
      </c>
      <c r="CH23" s="73">
        <v>34</v>
      </c>
      <c r="CI23" s="73">
        <v>18</v>
      </c>
      <c r="CJ23" s="78">
        <v>17</v>
      </c>
      <c r="CK23" s="78">
        <v>14</v>
      </c>
      <c r="CL23" s="78">
        <v>20</v>
      </c>
      <c r="CM23" s="78">
        <v>32</v>
      </c>
      <c r="CN23" s="73">
        <v>0.78</v>
      </c>
    </row>
    <row r="24" spans="1:92" ht="16.5" x14ac:dyDescent="0.3">
      <c r="A24" s="78" t="s">
        <v>37</v>
      </c>
      <c r="B24" s="6" t="s">
        <v>14</v>
      </c>
      <c r="C24" s="6">
        <v>254</v>
      </c>
      <c r="D24" s="73">
        <v>25.2</v>
      </c>
      <c r="E24" s="73">
        <v>1</v>
      </c>
      <c r="F24" s="78">
        <f>VLOOKUP(B24,遗传信息!$B:$F,5,FALSE)</f>
        <v>1</v>
      </c>
      <c r="G24" s="73">
        <v>25</v>
      </c>
      <c r="H24" s="73">
        <v>7.2</v>
      </c>
      <c r="I24" s="73">
        <v>6</v>
      </c>
      <c r="J24" s="73">
        <v>1507</v>
      </c>
      <c r="K24" s="78">
        <v>56.07</v>
      </c>
      <c r="L24" s="73">
        <v>107</v>
      </c>
      <c r="M24" s="73">
        <v>98</v>
      </c>
      <c r="N24" s="73">
        <v>115</v>
      </c>
      <c r="O24" s="73">
        <v>58</v>
      </c>
      <c r="P24" s="73">
        <v>85</v>
      </c>
      <c r="Q24" s="73">
        <v>86</v>
      </c>
      <c r="R24" s="73">
        <v>107</v>
      </c>
      <c r="S24" s="73">
        <v>75</v>
      </c>
      <c r="T24" s="73">
        <v>118</v>
      </c>
      <c r="U24" s="73">
        <v>106</v>
      </c>
      <c r="V24" s="73">
        <v>147</v>
      </c>
      <c r="W24" s="73">
        <v>106</v>
      </c>
      <c r="X24" s="73">
        <v>67</v>
      </c>
      <c r="Y24" s="73">
        <v>64</v>
      </c>
      <c r="Z24" s="73">
        <v>108</v>
      </c>
      <c r="AA24" s="73">
        <v>59</v>
      </c>
      <c r="AB24" s="73">
        <v>20</v>
      </c>
      <c r="AC24" s="73">
        <v>32</v>
      </c>
      <c r="AD24" s="73">
        <v>35</v>
      </c>
      <c r="AE24" s="73">
        <v>20</v>
      </c>
      <c r="AF24" s="73">
        <v>27</v>
      </c>
      <c r="AG24" s="73">
        <v>25</v>
      </c>
      <c r="AH24" s="73">
        <v>28</v>
      </c>
      <c r="AI24" s="73">
        <v>18</v>
      </c>
      <c r="AJ24" s="73">
        <v>23</v>
      </c>
      <c r="AK24" s="73">
        <v>32</v>
      </c>
      <c r="AL24" s="73">
        <v>34</v>
      </c>
      <c r="AM24" s="73">
        <v>26</v>
      </c>
      <c r="AN24" s="73">
        <v>9</v>
      </c>
      <c r="AO24" s="73">
        <v>15</v>
      </c>
      <c r="AP24" s="73">
        <v>23</v>
      </c>
      <c r="AQ24" s="73">
        <v>11</v>
      </c>
      <c r="AR24" s="73">
        <v>24</v>
      </c>
      <c r="AS24" s="73">
        <v>22</v>
      </c>
      <c r="AT24" s="73">
        <v>26</v>
      </c>
      <c r="AU24" s="73">
        <v>13</v>
      </c>
      <c r="AV24" s="73">
        <v>16</v>
      </c>
      <c r="AW24" s="73">
        <v>20</v>
      </c>
      <c r="AX24" s="73">
        <v>29</v>
      </c>
      <c r="AY24" s="73">
        <v>21</v>
      </c>
      <c r="AZ24" s="73">
        <v>20</v>
      </c>
      <c r="BA24" s="73">
        <v>26</v>
      </c>
      <c r="BB24" s="73">
        <v>36</v>
      </c>
      <c r="BC24" s="73">
        <v>25</v>
      </c>
      <c r="BD24" s="73">
        <v>15</v>
      </c>
      <c r="BE24" s="73">
        <v>16</v>
      </c>
      <c r="BF24" s="73">
        <v>27</v>
      </c>
      <c r="BG24" s="73">
        <v>17</v>
      </c>
      <c r="BH24" s="73">
        <v>36</v>
      </c>
      <c r="BI24" s="73">
        <v>27</v>
      </c>
      <c r="BJ24" s="73">
        <v>33</v>
      </c>
      <c r="BK24" s="73">
        <v>22</v>
      </c>
      <c r="BL24" s="73">
        <v>29</v>
      </c>
      <c r="BM24" s="73">
        <v>25</v>
      </c>
      <c r="BN24" s="73">
        <v>29</v>
      </c>
      <c r="BO24" s="73">
        <v>22</v>
      </c>
      <c r="BP24" s="73">
        <v>40</v>
      </c>
      <c r="BQ24" s="73">
        <v>27</v>
      </c>
      <c r="BR24" s="73">
        <v>43</v>
      </c>
      <c r="BS24" s="73">
        <v>37</v>
      </c>
      <c r="BT24" s="73">
        <v>26</v>
      </c>
      <c r="BU24" s="73">
        <v>19</v>
      </c>
      <c r="BV24" s="73">
        <v>38</v>
      </c>
      <c r="BW24" s="73">
        <v>23</v>
      </c>
      <c r="BX24" s="73">
        <v>27</v>
      </c>
      <c r="BY24" s="73">
        <v>17</v>
      </c>
      <c r="BZ24" s="73">
        <v>20</v>
      </c>
      <c r="CA24" s="73">
        <v>3</v>
      </c>
      <c r="CB24" s="73">
        <v>13</v>
      </c>
      <c r="CC24" s="73">
        <v>20</v>
      </c>
      <c r="CD24" s="73">
        <v>21</v>
      </c>
      <c r="CE24" s="73">
        <v>14</v>
      </c>
      <c r="CF24" s="73">
        <v>35</v>
      </c>
      <c r="CG24" s="73">
        <v>21</v>
      </c>
      <c r="CH24" s="73">
        <v>34</v>
      </c>
      <c r="CI24" s="73">
        <v>18</v>
      </c>
      <c r="CJ24" s="78">
        <v>17</v>
      </c>
      <c r="CK24" s="78">
        <v>14</v>
      </c>
      <c r="CL24" s="78">
        <v>20</v>
      </c>
      <c r="CM24" s="78">
        <v>32</v>
      </c>
      <c r="CN24" s="73">
        <v>1.27</v>
      </c>
    </row>
    <row r="25" spans="1:92" ht="16.5" x14ac:dyDescent="0.3">
      <c r="A25" s="78" t="s">
        <v>37</v>
      </c>
      <c r="B25" s="6" t="s">
        <v>14</v>
      </c>
      <c r="C25" s="6">
        <v>254</v>
      </c>
      <c r="D25" s="73">
        <v>32.049999999999997</v>
      </c>
      <c r="E25" s="73">
        <v>1</v>
      </c>
      <c r="F25" s="78">
        <f>VLOOKUP(B25,遗传信息!$B:$F,5,FALSE)</f>
        <v>1</v>
      </c>
      <c r="G25" s="73">
        <v>25</v>
      </c>
      <c r="H25" s="73">
        <v>7.2</v>
      </c>
      <c r="I25" s="73">
        <v>6</v>
      </c>
      <c r="J25" s="73">
        <v>1507</v>
      </c>
      <c r="K25" s="78">
        <v>56.07</v>
      </c>
      <c r="L25" s="73">
        <v>107</v>
      </c>
      <c r="M25" s="73">
        <v>98</v>
      </c>
      <c r="N25" s="73">
        <v>115</v>
      </c>
      <c r="O25" s="73">
        <v>58</v>
      </c>
      <c r="P25" s="73">
        <v>85</v>
      </c>
      <c r="Q25" s="73">
        <v>86</v>
      </c>
      <c r="R25" s="73">
        <v>107</v>
      </c>
      <c r="S25" s="73">
        <v>75</v>
      </c>
      <c r="T25" s="73">
        <v>118</v>
      </c>
      <c r="U25" s="73">
        <v>106</v>
      </c>
      <c r="V25" s="73">
        <v>147</v>
      </c>
      <c r="W25" s="73">
        <v>106</v>
      </c>
      <c r="X25" s="73">
        <v>67</v>
      </c>
      <c r="Y25" s="73">
        <v>64</v>
      </c>
      <c r="Z25" s="73">
        <v>108</v>
      </c>
      <c r="AA25" s="73">
        <v>59</v>
      </c>
      <c r="AB25" s="73">
        <v>20</v>
      </c>
      <c r="AC25" s="73">
        <v>32</v>
      </c>
      <c r="AD25" s="73">
        <v>35</v>
      </c>
      <c r="AE25" s="73">
        <v>20</v>
      </c>
      <c r="AF25" s="73">
        <v>27</v>
      </c>
      <c r="AG25" s="73">
        <v>25</v>
      </c>
      <c r="AH25" s="73">
        <v>28</v>
      </c>
      <c r="AI25" s="73">
        <v>18</v>
      </c>
      <c r="AJ25" s="73">
        <v>23</v>
      </c>
      <c r="AK25" s="73">
        <v>32</v>
      </c>
      <c r="AL25" s="73">
        <v>34</v>
      </c>
      <c r="AM25" s="73">
        <v>26</v>
      </c>
      <c r="AN25" s="73">
        <v>9</v>
      </c>
      <c r="AO25" s="73">
        <v>15</v>
      </c>
      <c r="AP25" s="73">
        <v>23</v>
      </c>
      <c r="AQ25" s="73">
        <v>11</v>
      </c>
      <c r="AR25" s="73">
        <v>24</v>
      </c>
      <c r="AS25" s="73">
        <v>22</v>
      </c>
      <c r="AT25" s="73">
        <v>26</v>
      </c>
      <c r="AU25" s="73">
        <v>13</v>
      </c>
      <c r="AV25" s="73">
        <v>16</v>
      </c>
      <c r="AW25" s="73">
        <v>20</v>
      </c>
      <c r="AX25" s="73">
        <v>29</v>
      </c>
      <c r="AY25" s="73">
        <v>21</v>
      </c>
      <c r="AZ25" s="73">
        <v>20</v>
      </c>
      <c r="BA25" s="73">
        <v>26</v>
      </c>
      <c r="BB25" s="73">
        <v>36</v>
      </c>
      <c r="BC25" s="73">
        <v>25</v>
      </c>
      <c r="BD25" s="73">
        <v>15</v>
      </c>
      <c r="BE25" s="73">
        <v>16</v>
      </c>
      <c r="BF25" s="73">
        <v>27</v>
      </c>
      <c r="BG25" s="73">
        <v>17</v>
      </c>
      <c r="BH25" s="73">
        <v>36</v>
      </c>
      <c r="BI25" s="73">
        <v>27</v>
      </c>
      <c r="BJ25" s="73">
        <v>33</v>
      </c>
      <c r="BK25" s="73">
        <v>22</v>
      </c>
      <c r="BL25" s="73">
        <v>29</v>
      </c>
      <c r="BM25" s="73">
        <v>25</v>
      </c>
      <c r="BN25" s="73">
        <v>29</v>
      </c>
      <c r="BO25" s="73">
        <v>22</v>
      </c>
      <c r="BP25" s="73">
        <v>40</v>
      </c>
      <c r="BQ25" s="73">
        <v>27</v>
      </c>
      <c r="BR25" s="73">
        <v>43</v>
      </c>
      <c r="BS25" s="73">
        <v>37</v>
      </c>
      <c r="BT25" s="73">
        <v>26</v>
      </c>
      <c r="BU25" s="73">
        <v>19</v>
      </c>
      <c r="BV25" s="73">
        <v>38</v>
      </c>
      <c r="BW25" s="73">
        <v>23</v>
      </c>
      <c r="BX25" s="73">
        <v>27</v>
      </c>
      <c r="BY25" s="73">
        <v>17</v>
      </c>
      <c r="BZ25" s="73">
        <v>20</v>
      </c>
      <c r="CA25" s="73">
        <v>3</v>
      </c>
      <c r="CB25" s="73">
        <v>13</v>
      </c>
      <c r="CC25" s="73">
        <v>20</v>
      </c>
      <c r="CD25" s="73">
        <v>21</v>
      </c>
      <c r="CE25" s="73">
        <v>14</v>
      </c>
      <c r="CF25" s="73">
        <v>35</v>
      </c>
      <c r="CG25" s="73">
        <v>21</v>
      </c>
      <c r="CH25" s="73">
        <v>34</v>
      </c>
      <c r="CI25" s="73">
        <v>18</v>
      </c>
      <c r="CJ25" s="78">
        <v>17</v>
      </c>
      <c r="CK25" s="78">
        <v>14</v>
      </c>
      <c r="CL25" s="78">
        <v>20</v>
      </c>
      <c r="CM25" s="78">
        <v>32</v>
      </c>
      <c r="CN25" s="73">
        <v>1.94</v>
      </c>
    </row>
    <row r="26" spans="1:92" x14ac:dyDescent="0.2">
      <c r="A26" s="78" t="s">
        <v>37</v>
      </c>
      <c r="B26" s="78" t="s">
        <v>14</v>
      </c>
      <c r="C26" s="78">
        <v>254</v>
      </c>
      <c r="D26" s="73">
        <v>44.68</v>
      </c>
      <c r="E26" s="73">
        <v>1</v>
      </c>
      <c r="F26" s="78">
        <f>VLOOKUP(B26,遗传信息!$B:$F,5,FALSE)</f>
        <v>1</v>
      </c>
      <c r="G26" s="73">
        <v>25</v>
      </c>
      <c r="H26" s="73">
        <v>7.2</v>
      </c>
      <c r="I26" s="73">
        <v>6</v>
      </c>
      <c r="J26" s="73">
        <v>1507</v>
      </c>
      <c r="K26" s="78">
        <v>56.07</v>
      </c>
      <c r="L26" s="73">
        <v>107</v>
      </c>
      <c r="M26" s="73">
        <v>98</v>
      </c>
      <c r="N26" s="73">
        <v>115</v>
      </c>
      <c r="O26" s="73">
        <v>58</v>
      </c>
      <c r="P26" s="73">
        <v>85</v>
      </c>
      <c r="Q26" s="73">
        <v>86</v>
      </c>
      <c r="R26" s="73">
        <v>107</v>
      </c>
      <c r="S26" s="73">
        <v>75</v>
      </c>
      <c r="T26" s="73">
        <v>118</v>
      </c>
      <c r="U26" s="73">
        <v>106</v>
      </c>
      <c r="V26" s="73">
        <v>147</v>
      </c>
      <c r="W26" s="73">
        <v>106</v>
      </c>
      <c r="X26" s="73">
        <v>67</v>
      </c>
      <c r="Y26" s="73">
        <v>64</v>
      </c>
      <c r="Z26" s="73">
        <v>108</v>
      </c>
      <c r="AA26" s="73">
        <v>59</v>
      </c>
      <c r="AB26" s="73">
        <v>20</v>
      </c>
      <c r="AC26" s="73">
        <v>32</v>
      </c>
      <c r="AD26" s="73">
        <v>35</v>
      </c>
      <c r="AE26" s="73">
        <v>20</v>
      </c>
      <c r="AF26" s="73">
        <v>27</v>
      </c>
      <c r="AG26" s="73">
        <v>25</v>
      </c>
      <c r="AH26" s="73">
        <v>28</v>
      </c>
      <c r="AI26" s="73">
        <v>18</v>
      </c>
      <c r="AJ26" s="73">
        <v>23</v>
      </c>
      <c r="AK26" s="73">
        <v>32</v>
      </c>
      <c r="AL26" s="73">
        <v>34</v>
      </c>
      <c r="AM26" s="73">
        <v>26</v>
      </c>
      <c r="AN26" s="73">
        <v>9</v>
      </c>
      <c r="AO26" s="73">
        <v>15</v>
      </c>
      <c r="AP26" s="73">
        <v>23</v>
      </c>
      <c r="AQ26" s="73">
        <v>11</v>
      </c>
      <c r="AR26" s="73">
        <v>24</v>
      </c>
      <c r="AS26" s="73">
        <v>22</v>
      </c>
      <c r="AT26" s="73">
        <v>26</v>
      </c>
      <c r="AU26" s="73">
        <v>13</v>
      </c>
      <c r="AV26" s="73">
        <v>16</v>
      </c>
      <c r="AW26" s="73">
        <v>20</v>
      </c>
      <c r="AX26" s="73">
        <v>29</v>
      </c>
      <c r="AY26" s="73">
        <v>21</v>
      </c>
      <c r="AZ26" s="73">
        <v>20</v>
      </c>
      <c r="BA26" s="73">
        <v>26</v>
      </c>
      <c r="BB26" s="73">
        <v>36</v>
      </c>
      <c r="BC26" s="73">
        <v>25</v>
      </c>
      <c r="BD26" s="73">
        <v>15</v>
      </c>
      <c r="BE26" s="73">
        <v>16</v>
      </c>
      <c r="BF26" s="73">
        <v>27</v>
      </c>
      <c r="BG26" s="73">
        <v>17</v>
      </c>
      <c r="BH26" s="73">
        <v>36</v>
      </c>
      <c r="BI26" s="73">
        <v>27</v>
      </c>
      <c r="BJ26" s="73">
        <v>33</v>
      </c>
      <c r="BK26" s="73">
        <v>22</v>
      </c>
      <c r="BL26" s="73">
        <v>29</v>
      </c>
      <c r="BM26" s="73">
        <v>25</v>
      </c>
      <c r="BN26" s="73">
        <v>29</v>
      </c>
      <c r="BO26" s="73">
        <v>22</v>
      </c>
      <c r="BP26" s="73">
        <v>40</v>
      </c>
      <c r="BQ26" s="73">
        <v>27</v>
      </c>
      <c r="BR26" s="73">
        <v>43</v>
      </c>
      <c r="BS26" s="73">
        <v>37</v>
      </c>
      <c r="BT26" s="73">
        <v>26</v>
      </c>
      <c r="BU26" s="73">
        <v>19</v>
      </c>
      <c r="BV26" s="73">
        <v>38</v>
      </c>
      <c r="BW26" s="73">
        <v>23</v>
      </c>
      <c r="BX26" s="73">
        <v>27</v>
      </c>
      <c r="BY26" s="73">
        <v>17</v>
      </c>
      <c r="BZ26" s="73">
        <v>20</v>
      </c>
      <c r="CA26" s="73">
        <v>3</v>
      </c>
      <c r="CB26" s="73">
        <v>13</v>
      </c>
      <c r="CC26" s="73">
        <v>20</v>
      </c>
      <c r="CD26" s="73">
        <v>21</v>
      </c>
      <c r="CE26" s="73">
        <v>14</v>
      </c>
      <c r="CF26" s="73">
        <v>35</v>
      </c>
      <c r="CG26" s="73">
        <v>21</v>
      </c>
      <c r="CH26" s="73">
        <v>34</v>
      </c>
      <c r="CI26" s="73">
        <v>18</v>
      </c>
      <c r="CJ26" s="78">
        <v>17</v>
      </c>
      <c r="CK26" s="78">
        <v>14</v>
      </c>
      <c r="CL26" s="78">
        <v>20</v>
      </c>
      <c r="CM26" s="78">
        <v>32</v>
      </c>
      <c r="CN26" s="73">
        <v>3.48</v>
      </c>
    </row>
    <row r="27" spans="1:92" x14ac:dyDescent="0.2">
      <c r="A27" s="78" t="s">
        <v>37</v>
      </c>
      <c r="B27" s="78" t="s">
        <v>14</v>
      </c>
      <c r="C27" s="78">
        <v>265</v>
      </c>
      <c r="D27" s="73">
        <v>8.11</v>
      </c>
      <c r="E27" s="73">
        <v>1</v>
      </c>
      <c r="F27" s="78">
        <f>VLOOKUP(B27,遗传信息!$B:$F,5,FALSE)</f>
        <v>1</v>
      </c>
      <c r="G27" s="73">
        <v>25</v>
      </c>
      <c r="H27" s="73">
        <v>7.2</v>
      </c>
      <c r="I27" s="73">
        <v>6</v>
      </c>
      <c r="J27" s="73">
        <v>1507</v>
      </c>
      <c r="K27" s="78">
        <v>56.07</v>
      </c>
      <c r="L27" s="73">
        <v>107</v>
      </c>
      <c r="M27" s="73">
        <v>98</v>
      </c>
      <c r="N27" s="73">
        <v>115</v>
      </c>
      <c r="O27" s="73">
        <v>58</v>
      </c>
      <c r="P27" s="73">
        <v>85</v>
      </c>
      <c r="Q27" s="73">
        <v>86</v>
      </c>
      <c r="R27" s="73">
        <v>107</v>
      </c>
      <c r="S27" s="73">
        <v>75</v>
      </c>
      <c r="T27" s="73">
        <v>118</v>
      </c>
      <c r="U27" s="73">
        <v>106</v>
      </c>
      <c r="V27" s="73">
        <v>147</v>
      </c>
      <c r="W27" s="73">
        <v>106</v>
      </c>
      <c r="X27" s="73">
        <v>67</v>
      </c>
      <c r="Y27" s="73">
        <v>64</v>
      </c>
      <c r="Z27" s="73">
        <v>108</v>
      </c>
      <c r="AA27" s="73">
        <v>59</v>
      </c>
      <c r="AB27" s="73">
        <v>20</v>
      </c>
      <c r="AC27" s="73">
        <v>32</v>
      </c>
      <c r="AD27" s="73">
        <v>35</v>
      </c>
      <c r="AE27" s="73">
        <v>20</v>
      </c>
      <c r="AF27" s="73">
        <v>27</v>
      </c>
      <c r="AG27" s="73">
        <v>25</v>
      </c>
      <c r="AH27" s="73">
        <v>28</v>
      </c>
      <c r="AI27" s="73">
        <v>18</v>
      </c>
      <c r="AJ27" s="73">
        <v>23</v>
      </c>
      <c r="AK27" s="73">
        <v>32</v>
      </c>
      <c r="AL27" s="73">
        <v>34</v>
      </c>
      <c r="AM27" s="73">
        <v>26</v>
      </c>
      <c r="AN27" s="73">
        <v>9</v>
      </c>
      <c r="AO27" s="73">
        <v>15</v>
      </c>
      <c r="AP27" s="73">
        <v>23</v>
      </c>
      <c r="AQ27" s="73">
        <v>11</v>
      </c>
      <c r="AR27" s="73">
        <v>24</v>
      </c>
      <c r="AS27" s="73">
        <v>22</v>
      </c>
      <c r="AT27" s="73">
        <v>26</v>
      </c>
      <c r="AU27" s="73">
        <v>13</v>
      </c>
      <c r="AV27" s="73">
        <v>16</v>
      </c>
      <c r="AW27" s="73">
        <v>20</v>
      </c>
      <c r="AX27" s="73">
        <v>29</v>
      </c>
      <c r="AY27" s="73">
        <v>21</v>
      </c>
      <c r="AZ27" s="73">
        <v>20</v>
      </c>
      <c r="BA27" s="73">
        <v>26</v>
      </c>
      <c r="BB27" s="73">
        <v>36</v>
      </c>
      <c r="BC27" s="73">
        <v>25</v>
      </c>
      <c r="BD27" s="73">
        <v>15</v>
      </c>
      <c r="BE27" s="73">
        <v>16</v>
      </c>
      <c r="BF27" s="73">
        <v>27</v>
      </c>
      <c r="BG27" s="73">
        <v>17</v>
      </c>
      <c r="BH27" s="73">
        <v>36</v>
      </c>
      <c r="BI27" s="73">
        <v>27</v>
      </c>
      <c r="BJ27" s="73">
        <v>33</v>
      </c>
      <c r="BK27" s="73">
        <v>22</v>
      </c>
      <c r="BL27" s="73">
        <v>29</v>
      </c>
      <c r="BM27" s="73">
        <v>25</v>
      </c>
      <c r="BN27" s="73">
        <v>29</v>
      </c>
      <c r="BO27" s="73">
        <v>22</v>
      </c>
      <c r="BP27" s="73">
        <v>40</v>
      </c>
      <c r="BQ27" s="73">
        <v>27</v>
      </c>
      <c r="BR27" s="73">
        <v>43</v>
      </c>
      <c r="BS27" s="73">
        <v>37</v>
      </c>
      <c r="BT27" s="73">
        <v>26</v>
      </c>
      <c r="BU27" s="73">
        <v>19</v>
      </c>
      <c r="BV27" s="73">
        <v>38</v>
      </c>
      <c r="BW27" s="73">
        <v>23</v>
      </c>
      <c r="BX27" s="73">
        <v>27</v>
      </c>
      <c r="BY27" s="73">
        <v>17</v>
      </c>
      <c r="BZ27" s="73">
        <v>20</v>
      </c>
      <c r="CA27" s="73">
        <v>3</v>
      </c>
      <c r="CB27" s="73">
        <v>13</v>
      </c>
      <c r="CC27" s="73">
        <v>20</v>
      </c>
      <c r="CD27" s="73">
        <v>21</v>
      </c>
      <c r="CE27" s="73">
        <v>14</v>
      </c>
      <c r="CF27" s="73">
        <v>35</v>
      </c>
      <c r="CG27" s="73">
        <v>21</v>
      </c>
      <c r="CH27" s="73">
        <v>34</v>
      </c>
      <c r="CI27" s="73">
        <v>18</v>
      </c>
      <c r="CJ27" s="78">
        <v>17</v>
      </c>
      <c r="CK27" s="78">
        <v>14</v>
      </c>
      <c r="CL27" s="78">
        <v>20</v>
      </c>
      <c r="CM27" s="78">
        <v>32</v>
      </c>
      <c r="CN27" s="73">
        <v>0.67</v>
      </c>
    </row>
    <row r="28" spans="1:92" x14ac:dyDescent="0.2">
      <c r="A28" s="78" t="s">
        <v>37</v>
      </c>
      <c r="B28" s="78" t="s">
        <v>14</v>
      </c>
      <c r="C28" s="78">
        <v>265</v>
      </c>
      <c r="D28" s="73">
        <v>12.08</v>
      </c>
      <c r="E28" s="73">
        <v>1</v>
      </c>
      <c r="F28" s="78">
        <f>VLOOKUP(B28,遗传信息!$B:$F,5,FALSE)</f>
        <v>1</v>
      </c>
      <c r="G28" s="73">
        <v>25</v>
      </c>
      <c r="H28" s="73">
        <v>7.2</v>
      </c>
      <c r="I28" s="73">
        <v>6</v>
      </c>
      <c r="J28" s="73">
        <v>1507</v>
      </c>
      <c r="K28" s="78">
        <v>56.07</v>
      </c>
      <c r="L28" s="73">
        <v>107</v>
      </c>
      <c r="M28" s="73">
        <v>98</v>
      </c>
      <c r="N28" s="73">
        <v>115</v>
      </c>
      <c r="O28" s="73">
        <v>58</v>
      </c>
      <c r="P28" s="73">
        <v>85</v>
      </c>
      <c r="Q28" s="73">
        <v>86</v>
      </c>
      <c r="R28" s="73">
        <v>107</v>
      </c>
      <c r="S28" s="73">
        <v>75</v>
      </c>
      <c r="T28" s="73">
        <v>118</v>
      </c>
      <c r="U28" s="73">
        <v>106</v>
      </c>
      <c r="V28" s="73">
        <v>147</v>
      </c>
      <c r="W28" s="73">
        <v>106</v>
      </c>
      <c r="X28" s="73">
        <v>67</v>
      </c>
      <c r="Y28" s="73">
        <v>64</v>
      </c>
      <c r="Z28" s="73">
        <v>108</v>
      </c>
      <c r="AA28" s="73">
        <v>59</v>
      </c>
      <c r="AB28" s="73">
        <v>20</v>
      </c>
      <c r="AC28" s="73">
        <v>32</v>
      </c>
      <c r="AD28" s="73">
        <v>35</v>
      </c>
      <c r="AE28" s="73">
        <v>20</v>
      </c>
      <c r="AF28" s="73">
        <v>27</v>
      </c>
      <c r="AG28" s="73">
        <v>25</v>
      </c>
      <c r="AH28" s="73">
        <v>28</v>
      </c>
      <c r="AI28" s="73">
        <v>18</v>
      </c>
      <c r="AJ28" s="73">
        <v>23</v>
      </c>
      <c r="AK28" s="73">
        <v>32</v>
      </c>
      <c r="AL28" s="73">
        <v>34</v>
      </c>
      <c r="AM28" s="73">
        <v>26</v>
      </c>
      <c r="AN28" s="73">
        <v>9</v>
      </c>
      <c r="AO28" s="73">
        <v>15</v>
      </c>
      <c r="AP28" s="73">
        <v>23</v>
      </c>
      <c r="AQ28" s="73">
        <v>11</v>
      </c>
      <c r="AR28" s="73">
        <v>24</v>
      </c>
      <c r="AS28" s="73">
        <v>22</v>
      </c>
      <c r="AT28" s="73">
        <v>26</v>
      </c>
      <c r="AU28" s="73">
        <v>13</v>
      </c>
      <c r="AV28" s="73">
        <v>16</v>
      </c>
      <c r="AW28" s="73">
        <v>20</v>
      </c>
      <c r="AX28" s="73">
        <v>29</v>
      </c>
      <c r="AY28" s="73">
        <v>21</v>
      </c>
      <c r="AZ28" s="73">
        <v>20</v>
      </c>
      <c r="BA28" s="73">
        <v>26</v>
      </c>
      <c r="BB28" s="73">
        <v>36</v>
      </c>
      <c r="BC28" s="73">
        <v>25</v>
      </c>
      <c r="BD28" s="73">
        <v>15</v>
      </c>
      <c r="BE28" s="73">
        <v>16</v>
      </c>
      <c r="BF28" s="73">
        <v>27</v>
      </c>
      <c r="BG28" s="73">
        <v>17</v>
      </c>
      <c r="BH28" s="73">
        <v>36</v>
      </c>
      <c r="BI28" s="73">
        <v>27</v>
      </c>
      <c r="BJ28" s="73">
        <v>33</v>
      </c>
      <c r="BK28" s="73">
        <v>22</v>
      </c>
      <c r="BL28" s="73">
        <v>29</v>
      </c>
      <c r="BM28" s="73">
        <v>25</v>
      </c>
      <c r="BN28" s="73">
        <v>29</v>
      </c>
      <c r="BO28" s="73">
        <v>22</v>
      </c>
      <c r="BP28" s="73">
        <v>40</v>
      </c>
      <c r="BQ28" s="73">
        <v>27</v>
      </c>
      <c r="BR28" s="73">
        <v>43</v>
      </c>
      <c r="BS28" s="73">
        <v>37</v>
      </c>
      <c r="BT28" s="73">
        <v>26</v>
      </c>
      <c r="BU28" s="73">
        <v>19</v>
      </c>
      <c r="BV28" s="73">
        <v>38</v>
      </c>
      <c r="BW28" s="73">
        <v>23</v>
      </c>
      <c r="BX28" s="73">
        <v>27</v>
      </c>
      <c r="BY28" s="73">
        <v>17</v>
      </c>
      <c r="BZ28" s="73">
        <v>20</v>
      </c>
      <c r="CA28" s="73">
        <v>3</v>
      </c>
      <c r="CB28" s="73">
        <v>13</v>
      </c>
      <c r="CC28" s="73">
        <v>20</v>
      </c>
      <c r="CD28" s="73">
        <v>21</v>
      </c>
      <c r="CE28" s="73">
        <v>14</v>
      </c>
      <c r="CF28" s="73">
        <v>35</v>
      </c>
      <c r="CG28" s="73">
        <v>21</v>
      </c>
      <c r="CH28" s="73">
        <v>34</v>
      </c>
      <c r="CI28" s="73">
        <v>18</v>
      </c>
      <c r="CJ28" s="78">
        <v>17</v>
      </c>
      <c r="CK28" s="78">
        <v>14</v>
      </c>
      <c r="CL28" s="78">
        <v>20</v>
      </c>
      <c r="CM28" s="78">
        <v>32</v>
      </c>
      <c r="CN28" s="73">
        <v>1.21</v>
      </c>
    </row>
    <row r="29" spans="1:92" x14ac:dyDescent="0.2">
      <c r="A29" s="78" t="s">
        <v>37</v>
      </c>
      <c r="B29" s="78" t="s">
        <v>14</v>
      </c>
      <c r="C29" s="78">
        <v>265</v>
      </c>
      <c r="D29" s="73">
        <v>16.23</v>
      </c>
      <c r="E29" s="73">
        <v>1</v>
      </c>
      <c r="F29" s="78">
        <f>VLOOKUP(B29,遗传信息!$B:$F,5,FALSE)</f>
        <v>1</v>
      </c>
      <c r="G29" s="73">
        <v>25</v>
      </c>
      <c r="H29" s="73">
        <v>7.2</v>
      </c>
      <c r="I29" s="73">
        <v>6</v>
      </c>
      <c r="J29" s="73">
        <v>1507</v>
      </c>
      <c r="K29" s="78">
        <v>56.07</v>
      </c>
      <c r="L29" s="73">
        <v>107</v>
      </c>
      <c r="M29" s="73">
        <v>98</v>
      </c>
      <c r="N29" s="73">
        <v>115</v>
      </c>
      <c r="O29" s="73">
        <v>58</v>
      </c>
      <c r="P29" s="73">
        <v>85</v>
      </c>
      <c r="Q29" s="73">
        <v>86</v>
      </c>
      <c r="R29" s="73">
        <v>107</v>
      </c>
      <c r="S29" s="73">
        <v>75</v>
      </c>
      <c r="T29" s="73">
        <v>118</v>
      </c>
      <c r="U29" s="73">
        <v>106</v>
      </c>
      <c r="V29" s="73">
        <v>147</v>
      </c>
      <c r="W29" s="73">
        <v>106</v>
      </c>
      <c r="X29" s="73">
        <v>67</v>
      </c>
      <c r="Y29" s="73">
        <v>64</v>
      </c>
      <c r="Z29" s="73">
        <v>108</v>
      </c>
      <c r="AA29" s="73">
        <v>59</v>
      </c>
      <c r="AB29" s="73">
        <v>20</v>
      </c>
      <c r="AC29" s="73">
        <v>32</v>
      </c>
      <c r="AD29" s="73">
        <v>35</v>
      </c>
      <c r="AE29" s="73">
        <v>20</v>
      </c>
      <c r="AF29" s="73">
        <v>27</v>
      </c>
      <c r="AG29" s="73">
        <v>25</v>
      </c>
      <c r="AH29" s="73">
        <v>28</v>
      </c>
      <c r="AI29" s="73">
        <v>18</v>
      </c>
      <c r="AJ29" s="73">
        <v>23</v>
      </c>
      <c r="AK29" s="73">
        <v>32</v>
      </c>
      <c r="AL29" s="73">
        <v>34</v>
      </c>
      <c r="AM29" s="73">
        <v>26</v>
      </c>
      <c r="AN29" s="73">
        <v>9</v>
      </c>
      <c r="AO29" s="73">
        <v>15</v>
      </c>
      <c r="AP29" s="73">
        <v>23</v>
      </c>
      <c r="AQ29" s="73">
        <v>11</v>
      </c>
      <c r="AR29" s="73">
        <v>24</v>
      </c>
      <c r="AS29" s="73">
        <v>22</v>
      </c>
      <c r="AT29" s="73">
        <v>26</v>
      </c>
      <c r="AU29" s="73">
        <v>13</v>
      </c>
      <c r="AV29" s="73">
        <v>16</v>
      </c>
      <c r="AW29" s="73">
        <v>20</v>
      </c>
      <c r="AX29" s="73">
        <v>29</v>
      </c>
      <c r="AY29" s="73">
        <v>21</v>
      </c>
      <c r="AZ29" s="73">
        <v>20</v>
      </c>
      <c r="BA29" s="73">
        <v>26</v>
      </c>
      <c r="BB29" s="73">
        <v>36</v>
      </c>
      <c r="BC29" s="73">
        <v>25</v>
      </c>
      <c r="BD29" s="73">
        <v>15</v>
      </c>
      <c r="BE29" s="73">
        <v>16</v>
      </c>
      <c r="BF29" s="73">
        <v>27</v>
      </c>
      <c r="BG29" s="73">
        <v>17</v>
      </c>
      <c r="BH29" s="73">
        <v>36</v>
      </c>
      <c r="BI29" s="73">
        <v>27</v>
      </c>
      <c r="BJ29" s="73">
        <v>33</v>
      </c>
      <c r="BK29" s="73">
        <v>22</v>
      </c>
      <c r="BL29" s="73">
        <v>29</v>
      </c>
      <c r="BM29" s="73">
        <v>25</v>
      </c>
      <c r="BN29" s="73">
        <v>29</v>
      </c>
      <c r="BO29" s="73">
        <v>22</v>
      </c>
      <c r="BP29" s="73">
        <v>40</v>
      </c>
      <c r="BQ29" s="73">
        <v>27</v>
      </c>
      <c r="BR29" s="73">
        <v>43</v>
      </c>
      <c r="BS29" s="73">
        <v>37</v>
      </c>
      <c r="BT29" s="73">
        <v>26</v>
      </c>
      <c r="BU29" s="73">
        <v>19</v>
      </c>
      <c r="BV29" s="73">
        <v>38</v>
      </c>
      <c r="BW29" s="73">
        <v>23</v>
      </c>
      <c r="BX29" s="73">
        <v>27</v>
      </c>
      <c r="BY29" s="73">
        <v>17</v>
      </c>
      <c r="BZ29" s="73">
        <v>20</v>
      </c>
      <c r="CA29" s="73">
        <v>3</v>
      </c>
      <c r="CB29" s="73">
        <v>13</v>
      </c>
      <c r="CC29" s="73">
        <v>20</v>
      </c>
      <c r="CD29" s="73">
        <v>21</v>
      </c>
      <c r="CE29" s="73">
        <v>14</v>
      </c>
      <c r="CF29" s="73">
        <v>35</v>
      </c>
      <c r="CG29" s="73">
        <v>21</v>
      </c>
      <c r="CH29" s="73">
        <v>34</v>
      </c>
      <c r="CI29" s="73">
        <v>18</v>
      </c>
      <c r="CJ29" s="78">
        <v>17</v>
      </c>
      <c r="CK29" s="78">
        <v>14</v>
      </c>
      <c r="CL29" s="78">
        <v>20</v>
      </c>
      <c r="CM29" s="78">
        <v>32</v>
      </c>
      <c r="CN29" s="73">
        <v>2.02</v>
      </c>
    </row>
    <row r="30" spans="1:92" x14ac:dyDescent="0.2">
      <c r="A30" s="78" t="s">
        <v>37</v>
      </c>
      <c r="B30" s="78" t="s">
        <v>14</v>
      </c>
      <c r="C30" s="78">
        <v>265</v>
      </c>
      <c r="D30" s="73">
        <v>20.57</v>
      </c>
      <c r="E30" s="73">
        <v>1</v>
      </c>
      <c r="F30" s="78">
        <f>VLOOKUP(B30,遗传信息!$B:$F,5,FALSE)</f>
        <v>1</v>
      </c>
      <c r="G30" s="73">
        <v>25</v>
      </c>
      <c r="H30" s="73">
        <v>7.2</v>
      </c>
      <c r="I30" s="73">
        <v>6</v>
      </c>
      <c r="J30" s="73">
        <v>1507</v>
      </c>
      <c r="K30" s="78">
        <v>56.07</v>
      </c>
      <c r="L30" s="73">
        <v>107</v>
      </c>
      <c r="M30" s="73">
        <v>98</v>
      </c>
      <c r="N30" s="73">
        <v>115</v>
      </c>
      <c r="O30" s="73">
        <v>58</v>
      </c>
      <c r="P30" s="73">
        <v>85</v>
      </c>
      <c r="Q30" s="73">
        <v>86</v>
      </c>
      <c r="R30" s="73">
        <v>107</v>
      </c>
      <c r="S30" s="73">
        <v>75</v>
      </c>
      <c r="T30" s="73">
        <v>118</v>
      </c>
      <c r="U30" s="73">
        <v>106</v>
      </c>
      <c r="V30" s="73">
        <v>147</v>
      </c>
      <c r="W30" s="73">
        <v>106</v>
      </c>
      <c r="X30" s="73">
        <v>67</v>
      </c>
      <c r="Y30" s="73">
        <v>64</v>
      </c>
      <c r="Z30" s="73">
        <v>108</v>
      </c>
      <c r="AA30" s="73">
        <v>59</v>
      </c>
      <c r="AB30" s="73">
        <v>20</v>
      </c>
      <c r="AC30" s="73">
        <v>32</v>
      </c>
      <c r="AD30" s="73">
        <v>35</v>
      </c>
      <c r="AE30" s="73">
        <v>20</v>
      </c>
      <c r="AF30" s="73">
        <v>27</v>
      </c>
      <c r="AG30" s="73">
        <v>25</v>
      </c>
      <c r="AH30" s="73">
        <v>28</v>
      </c>
      <c r="AI30" s="73">
        <v>18</v>
      </c>
      <c r="AJ30" s="73">
        <v>23</v>
      </c>
      <c r="AK30" s="73">
        <v>32</v>
      </c>
      <c r="AL30" s="73">
        <v>34</v>
      </c>
      <c r="AM30" s="73">
        <v>26</v>
      </c>
      <c r="AN30" s="73">
        <v>9</v>
      </c>
      <c r="AO30" s="73">
        <v>15</v>
      </c>
      <c r="AP30" s="73">
        <v>23</v>
      </c>
      <c r="AQ30" s="73">
        <v>11</v>
      </c>
      <c r="AR30" s="73">
        <v>24</v>
      </c>
      <c r="AS30" s="73">
        <v>22</v>
      </c>
      <c r="AT30" s="73">
        <v>26</v>
      </c>
      <c r="AU30" s="73">
        <v>13</v>
      </c>
      <c r="AV30" s="73">
        <v>16</v>
      </c>
      <c r="AW30" s="73">
        <v>20</v>
      </c>
      <c r="AX30" s="73">
        <v>29</v>
      </c>
      <c r="AY30" s="73">
        <v>21</v>
      </c>
      <c r="AZ30" s="73">
        <v>20</v>
      </c>
      <c r="BA30" s="73">
        <v>26</v>
      </c>
      <c r="BB30" s="73">
        <v>36</v>
      </c>
      <c r="BC30" s="73">
        <v>25</v>
      </c>
      <c r="BD30" s="73">
        <v>15</v>
      </c>
      <c r="BE30" s="73">
        <v>16</v>
      </c>
      <c r="BF30" s="73">
        <v>27</v>
      </c>
      <c r="BG30" s="73">
        <v>17</v>
      </c>
      <c r="BH30" s="73">
        <v>36</v>
      </c>
      <c r="BI30" s="73">
        <v>27</v>
      </c>
      <c r="BJ30" s="73">
        <v>33</v>
      </c>
      <c r="BK30" s="73">
        <v>22</v>
      </c>
      <c r="BL30" s="73">
        <v>29</v>
      </c>
      <c r="BM30" s="73">
        <v>25</v>
      </c>
      <c r="BN30" s="73">
        <v>29</v>
      </c>
      <c r="BO30" s="73">
        <v>22</v>
      </c>
      <c r="BP30" s="73">
        <v>40</v>
      </c>
      <c r="BQ30" s="73">
        <v>27</v>
      </c>
      <c r="BR30" s="73">
        <v>43</v>
      </c>
      <c r="BS30" s="73">
        <v>37</v>
      </c>
      <c r="BT30" s="73">
        <v>26</v>
      </c>
      <c r="BU30" s="73">
        <v>19</v>
      </c>
      <c r="BV30" s="73">
        <v>38</v>
      </c>
      <c r="BW30" s="73">
        <v>23</v>
      </c>
      <c r="BX30" s="73">
        <v>27</v>
      </c>
      <c r="BY30" s="73">
        <v>17</v>
      </c>
      <c r="BZ30" s="73">
        <v>20</v>
      </c>
      <c r="CA30" s="73">
        <v>3</v>
      </c>
      <c r="CB30" s="73">
        <v>13</v>
      </c>
      <c r="CC30" s="73">
        <v>20</v>
      </c>
      <c r="CD30" s="73">
        <v>21</v>
      </c>
      <c r="CE30" s="73">
        <v>14</v>
      </c>
      <c r="CF30" s="73">
        <v>35</v>
      </c>
      <c r="CG30" s="73">
        <v>21</v>
      </c>
      <c r="CH30" s="73">
        <v>34</v>
      </c>
      <c r="CI30" s="73">
        <v>18</v>
      </c>
      <c r="CJ30" s="78">
        <v>17</v>
      </c>
      <c r="CK30" s="78">
        <v>14</v>
      </c>
      <c r="CL30" s="78">
        <v>20</v>
      </c>
      <c r="CM30" s="78">
        <v>32</v>
      </c>
      <c r="CN30" s="73">
        <v>2.8</v>
      </c>
    </row>
    <row r="31" spans="1:92" x14ac:dyDescent="0.2">
      <c r="A31" s="78" t="s">
        <v>37</v>
      </c>
      <c r="B31" s="78" t="s">
        <v>14</v>
      </c>
      <c r="C31" s="78">
        <v>280</v>
      </c>
      <c r="D31" s="73">
        <v>21.25</v>
      </c>
      <c r="E31" s="73">
        <v>1</v>
      </c>
      <c r="F31" s="78">
        <f>VLOOKUP(B31,遗传信息!$B:$F,5,FALSE)</f>
        <v>1</v>
      </c>
      <c r="G31" s="73">
        <v>25</v>
      </c>
      <c r="H31" s="73">
        <v>7.2</v>
      </c>
      <c r="I31" s="73">
        <v>6</v>
      </c>
      <c r="J31" s="73">
        <v>1507</v>
      </c>
      <c r="K31" s="78">
        <v>56.07</v>
      </c>
      <c r="L31" s="73">
        <v>107</v>
      </c>
      <c r="M31" s="73">
        <v>98</v>
      </c>
      <c r="N31" s="73">
        <v>115</v>
      </c>
      <c r="O31" s="73">
        <v>58</v>
      </c>
      <c r="P31" s="73">
        <v>85</v>
      </c>
      <c r="Q31" s="73">
        <v>86</v>
      </c>
      <c r="R31" s="73">
        <v>107</v>
      </c>
      <c r="S31" s="73">
        <v>75</v>
      </c>
      <c r="T31" s="73">
        <v>118</v>
      </c>
      <c r="U31" s="73">
        <v>106</v>
      </c>
      <c r="V31" s="73">
        <v>147</v>
      </c>
      <c r="W31" s="73">
        <v>106</v>
      </c>
      <c r="X31" s="73">
        <v>67</v>
      </c>
      <c r="Y31" s="73">
        <v>64</v>
      </c>
      <c r="Z31" s="73">
        <v>108</v>
      </c>
      <c r="AA31" s="73">
        <v>59</v>
      </c>
      <c r="AB31" s="73">
        <v>20</v>
      </c>
      <c r="AC31" s="73">
        <v>32</v>
      </c>
      <c r="AD31" s="73">
        <v>35</v>
      </c>
      <c r="AE31" s="73">
        <v>20</v>
      </c>
      <c r="AF31" s="73">
        <v>27</v>
      </c>
      <c r="AG31" s="73">
        <v>25</v>
      </c>
      <c r="AH31" s="73">
        <v>28</v>
      </c>
      <c r="AI31" s="73">
        <v>18</v>
      </c>
      <c r="AJ31" s="73">
        <v>23</v>
      </c>
      <c r="AK31" s="73">
        <v>32</v>
      </c>
      <c r="AL31" s="73">
        <v>34</v>
      </c>
      <c r="AM31" s="73">
        <v>26</v>
      </c>
      <c r="AN31" s="73">
        <v>9</v>
      </c>
      <c r="AO31" s="73">
        <v>15</v>
      </c>
      <c r="AP31" s="73">
        <v>23</v>
      </c>
      <c r="AQ31" s="73">
        <v>11</v>
      </c>
      <c r="AR31" s="73">
        <v>24</v>
      </c>
      <c r="AS31" s="73">
        <v>22</v>
      </c>
      <c r="AT31" s="73">
        <v>26</v>
      </c>
      <c r="AU31" s="73">
        <v>13</v>
      </c>
      <c r="AV31" s="73">
        <v>16</v>
      </c>
      <c r="AW31" s="73">
        <v>20</v>
      </c>
      <c r="AX31" s="73">
        <v>29</v>
      </c>
      <c r="AY31" s="73">
        <v>21</v>
      </c>
      <c r="AZ31" s="73">
        <v>20</v>
      </c>
      <c r="BA31" s="73">
        <v>26</v>
      </c>
      <c r="BB31" s="73">
        <v>36</v>
      </c>
      <c r="BC31" s="73">
        <v>25</v>
      </c>
      <c r="BD31" s="73">
        <v>15</v>
      </c>
      <c r="BE31" s="73">
        <v>16</v>
      </c>
      <c r="BF31" s="73">
        <v>27</v>
      </c>
      <c r="BG31" s="73">
        <v>17</v>
      </c>
      <c r="BH31" s="73">
        <v>36</v>
      </c>
      <c r="BI31" s="73">
        <v>27</v>
      </c>
      <c r="BJ31" s="73">
        <v>33</v>
      </c>
      <c r="BK31" s="73">
        <v>22</v>
      </c>
      <c r="BL31" s="73">
        <v>29</v>
      </c>
      <c r="BM31" s="73">
        <v>25</v>
      </c>
      <c r="BN31" s="73">
        <v>29</v>
      </c>
      <c r="BO31" s="73">
        <v>22</v>
      </c>
      <c r="BP31" s="73">
        <v>40</v>
      </c>
      <c r="BQ31" s="73">
        <v>27</v>
      </c>
      <c r="BR31" s="73">
        <v>43</v>
      </c>
      <c r="BS31" s="73">
        <v>37</v>
      </c>
      <c r="BT31" s="73">
        <v>26</v>
      </c>
      <c r="BU31" s="73">
        <v>19</v>
      </c>
      <c r="BV31" s="73">
        <v>38</v>
      </c>
      <c r="BW31" s="73">
        <v>23</v>
      </c>
      <c r="BX31" s="73">
        <v>27</v>
      </c>
      <c r="BY31" s="73">
        <v>17</v>
      </c>
      <c r="BZ31" s="73">
        <v>20</v>
      </c>
      <c r="CA31" s="73">
        <v>3</v>
      </c>
      <c r="CB31" s="73">
        <v>13</v>
      </c>
      <c r="CC31" s="73">
        <v>20</v>
      </c>
      <c r="CD31" s="73">
        <v>21</v>
      </c>
      <c r="CE31" s="73">
        <v>14</v>
      </c>
      <c r="CF31" s="73">
        <v>35</v>
      </c>
      <c r="CG31" s="73">
        <v>21</v>
      </c>
      <c r="CH31" s="73">
        <v>34</v>
      </c>
      <c r="CI31" s="73">
        <v>18</v>
      </c>
      <c r="CJ31" s="78">
        <v>17</v>
      </c>
      <c r="CK31" s="78">
        <v>14</v>
      </c>
      <c r="CL31" s="78">
        <v>20</v>
      </c>
      <c r="CM31" s="78">
        <v>32</v>
      </c>
      <c r="CN31" s="73">
        <v>1.41</v>
      </c>
    </row>
    <row r="32" spans="1:92" x14ac:dyDescent="0.2">
      <c r="A32" s="78" t="s">
        <v>37</v>
      </c>
      <c r="B32" s="78" t="s">
        <v>14</v>
      </c>
      <c r="C32" s="78">
        <v>280</v>
      </c>
      <c r="D32" s="78">
        <v>25.58</v>
      </c>
      <c r="E32" s="73">
        <v>1</v>
      </c>
      <c r="F32" s="78">
        <f>VLOOKUP(B32,遗传信息!$B:$F,5,FALSE)</f>
        <v>1</v>
      </c>
      <c r="G32" s="78">
        <v>25</v>
      </c>
      <c r="H32" s="78">
        <v>7.2</v>
      </c>
      <c r="I32" s="78">
        <v>6</v>
      </c>
      <c r="J32" s="78">
        <v>1507</v>
      </c>
      <c r="K32" s="78">
        <v>56.07</v>
      </c>
      <c r="L32" s="78">
        <v>107</v>
      </c>
      <c r="M32" s="78">
        <v>98</v>
      </c>
      <c r="N32" s="78">
        <v>115</v>
      </c>
      <c r="O32" s="78">
        <v>58</v>
      </c>
      <c r="P32" s="78">
        <v>85</v>
      </c>
      <c r="Q32" s="78">
        <v>86</v>
      </c>
      <c r="R32" s="78">
        <v>107</v>
      </c>
      <c r="S32" s="78">
        <v>75</v>
      </c>
      <c r="T32" s="78">
        <v>118</v>
      </c>
      <c r="U32" s="78">
        <v>106</v>
      </c>
      <c r="V32" s="78">
        <v>147</v>
      </c>
      <c r="W32" s="78">
        <v>106</v>
      </c>
      <c r="X32" s="78">
        <v>67</v>
      </c>
      <c r="Y32" s="78">
        <v>64</v>
      </c>
      <c r="Z32" s="78">
        <v>108</v>
      </c>
      <c r="AA32" s="78">
        <v>59</v>
      </c>
      <c r="AB32" s="78">
        <v>20</v>
      </c>
      <c r="AC32" s="78">
        <v>32</v>
      </c>
      <c r="AD32" s="78">
        <v>35</v>
      </c>
      <c r="AE32" s="78">
        <v>20</v>
      </c>
      <c r="AF32" s="78">
        <v>27</v>
      </c>
      <c r="AG32" s="78">
        <v>25</v>
      </c>
      <c r="AH32" s="78">
        <v>28</v>
      </c>
      <c r="AI32" s="78">
        <v>18</v>
      </c>
      <c r="AJ32" s="78">
        <v>23</v>
      </c>
      <c r="AK32" s="78">
        <v>32</v>
      </c>
      <c r="AL32" s="78">
        <v>34</v>
      </c>
      <c r="AM32" s="78">
        <v>26</v>
      </c>
      <c r="AN32" s="78">
        <v>9</v>
      </c>
      <c r="AO32" s="78">
        <v>15</v>
      </c>
      <c r="AP32" s="78">
        <v>23</v>
      </c>
      <c r="AQ32" s="78">
        <v>11</v>
      </c>
      <c r="AR32" s="78">
        <v>24</v>
      </c>
      <c r="AS32" s="78">
        <v>22</v>
      </c>
      <c r="AT32" s="78">
        <v>26</v>
      </c>
      <c r="AU32" s="78">
        <v>13</v>
      </c>
      <c r="AV32" s="78">
        <v>16</v>
      </c>
      <c r="AW32" s="78">
        <v>20</v>
      </c>
      <c r="AX32" s="78">
        <v>29</v>
      </c>
      <c r="AY32" s="78">
        <v>21</v>
      </c>
      <c r="AZ32" s="78">
        <v>20</v>
      </c>
      <c r="BA32" s="78">
        <v>26</v>
      </c>
      <c r="BB32" s="78">
        <v>36</v>
      </c>
      <c r="BC32" s="78">
        <v>25</v>
      </c>
      <c r="BD32" s="78">
        <v>15</v>
      </c>
      <c r="BE32" s="78">
        <v>16</v>
      </c>
      <c r="BF32" s="78">
        <v>27</v>
      </c>
      <c r="BG32" s="78">
        <v>17</v>
      </c>
      <c r="BH32" s="78">
        <v>36</v>
      </c>
      <c r="BI32" s="78">
        <v>27</v>
      </c>
      <c r="BJ32" s="78">
        <v>33</v>
      </c>
      <c r="BK32" s="78">
        <v>22</v>
      </c>
      <c r="BL32" s="78">
        <v>29</v>
      </c>
      <c r="BM32" s="78">
        <v>25</v>
      </c>
      <c r="BN32" s="78">
        <v>29</v>
      </c>
      <c r="BO32" s="78">
        <v>22</v>
      </c>
      <c r="BP32" s="78">
        <v>40</v>
      </c>
      <c r="BQ32" s="78">
        <v>27</v>
      </c>
      <c r="BR32" s="78">
        <v>43</v>
      </c>
      <c r="BS32" s="78">
        <v>37</v>
      </c>
      <c r="BT32" s="78">
        <v>26</v>
      </c>
      <c r="BU32" s="78">
        <v>19</v>
      </c>
      <c r="BV32" s="78">
        <v>38</v>
      </c>
      <c r="BW32" s="78">
        <v>23</v>
      </c>
      <c r="BX32" s="78">
        <v>27</v>
      </c>
      <c r="BY32" s="78">
        <v>17</v>
      </c>
      <c r="BZ32" s="78">
        <v>20</v>
      </c>
      <c r="CA32" s="78">
        <v>3</v>
      </c>
      <c r="CB32" s="78">
        <v>13</v>
      </c>
      <c r="CC32" s="78">
        <v>20</v>
      </c>
      <c r="CD32" s="78">
        <v>21</v>
      </c>
      <c r="CE32" s="78">
        <v>14</v>
      </c>
      <c r="CF32" s="78">
        <v>35</v>
      </c>
      <c r="CG32" s="78">
        <v>21</v>
      </c>
      <c r="CH32" s="78">
        <v>34</v>
      </c>
      <c r="CI32" s="78">
        <v>18</v>
      </c>
      <c r="CJ32" s="78">
        <v>17</v>
      </c>
      <c r="CK32" s="78">
        <v>14</v>
      </c>
      <c r="CL32" s="78">
        <v>20</v>
      </c>
      <c r="CM32" s="78">
        <v>32</v>
      </c>
      <c r="CN32" s="78">
        <v>1.76</v>
      </c>
    </row>
    <row r="33" spans="1:92" x14ac:dyDescent="0.2">
      <c r="A33" s="78" t="s">
        <v>37</v>
      </c>
      <c r="B33" s="78" t="s">
        <v>14</v>
      </c>
      <c r="C33" s="78">
        <v>280</v>
      </c>
      <c r="D33" s="78">
        <v>29.91</v>
      </c>
      <c r="E33" s="73">
        <v>1</v>
      </c>
      <c r="F33" s="78">
        <f>VLOOKUP(B33,遗传信息!$B:$F,5,FALSE)</f>
        <v>1</v>
      </c>
      <c r="G33" s="78">
        <v>25</v>
      </c>
      <c r="H33" s="78">
        <v>7.2</v>
      </c>
      <c r="I33" s="78">
        <v>6</v>
      </c>
      <c r="J33" s="78">
        <v>1507</v>
      </c>
      <c r="K33" s="78">
        <v>56.07</v>
      </c>
      <c r="L33" s="78">
        <v>107</v>
      </c>
      <c r="M33" s="78">
        <v>98</v>
      </c>
      <c r="N33" s="78">
        <v>115</v>
      </c>
      <c r="O33" s="78">
        <v>58</v>
      </c>
      <c r="P33" s="78">
        <v>85</v>
      </c>
      <c r="Q33" s="78">
        <v>86</v>
      </c>
      <c r="R33" s="78">
        <v>107</v>
      </c>
      <c r="S33" s="78">
        <v>75</v>
      </c>
      <c r="T33" s="78">
        <v>118</v>
      </c>
      <c r="U33" s="78">
        <v>106</v>
      </c>
      <c r="V33" s="78">
        <v>147</v>
      </c>
      <c r="W33" s="78">
        <v>106</v>
      </c>
      <c r="X33" s="78">
        <v>67</v>
      </c>
      <c r="Y33" s="78">
        <v>64</v>
      </c>
      <c r="Z33" s="78">
        <v>108</v>
      </c>
      <c r="AA33" s="78">
        <v>59</v>
      </c>
      <c r="AB33" s="78">
        <v>20</v>
      </c>
      <c r="AC33" s="78">
        <v>32</v>
      </c>
      <c r="AD33" s="78">
        <v>35</v>
      </c>
      <c r="AE33" s="78">
        <v>20</v>
      </c>
      <c r="AF33" s="78">
        <v>27</v>
      </c>
      <c r="AG33" s="78">
        <v>25</v>
      </c>
      <c r="AH33" s="78">
        <v>28</v>
      </c>
      <c r="AI33" s="78">
        <v>18</v>
      </c>
      <c r="AJ33" s="78">
        <v>23</v>
      </c>
      <c r="AK33" s="78">
        <v>32</v>
      </c>
      <c r="AL33" s="78">
        <v>34</v>
      </c>
      <c r="AM33" s="78">
        <v>26</v>
      </c>
      <c r="AN33" s="78">
        <v>9</v>
      </c>
      <c r="AO33" s="78">
        <v>15</v>
      </c>
      <c r="AP33" s="78">
        <v>23</v>
      </c>
      <c r="AQ33" s="78">
        <v>11</v>
      </c>
      <c r="AR33" s="78">
        <v>24</v>
      </c>
      <c r="AS33" s="78">
        <v>22</v>
      </c>
      <c r="AT33" s="78">
        <v>26</v>
      </c>
      <c r="AU33" s="78">
        <v>13</v>
      </c>
      <c r="AV33" s="78">
        <v>16</v>
      </c>
      <c r="AW33" s="78">
        <v>20</v>
      </c>
      <c r="AX33" s="78">
        <v>29</v>
      </c>
      <c r="AY33" s="78">
        <v>21</v>
      </c>
      <c r="AZ33" s="78">
        <v>20</v>
      </c>
      <c r="BA33" s="78">
        <v>26</v>
      </c>
      <c r="BB33" s="78">
        <v>36</v>
      </c>
      <c r="BC33" s="78">
        <v>25</v>
      </c>
      <c r="BD33" s="78">
        <v>15</v>
      </c>
      <c r="BE33" s="78">
        <v>16</v>
      </c>
      <c r="BF33" s="78">
        <v>27</v>
      </c>
      <c r="BG33" s="78">
        <v>17</v>
      </c>
      <c r="BH33" s="78">
        <v>36</v>
      </c>
      <c r="BI33" s="78">
        <v>27</v>
      </c>
      <c r="BJ33" s="78">
        <v>33</v>
      </c>
      <c r="BK33" s="78">
        <v>22</v>
      </c>
      <c r="BL33" s="78">
        <v>29</v>
      </c>
      <c r="BM33" s="78">
        <v>25</v>
      </c>
      <c r="BN33" s="78">
        <v>29</v>
      </c>
      <c r="BO33" s="78">
        <v>22</v>
      </c>
      <c r="BP33" s="78">
        <v>40</v>
      </c>
      <c r="BQ33" s="78">
        <v>27</v>
      </c>
      <c r="BR33" s="78">
        <v>43</v>
      </c>
      <c r="BS33" s="78">
        <v>37</v>
      </c>
      <c r="BT33" s="78">
        <v>26</v>
      </c>
      <c r="BU33" s="78">
        <v>19</v>
      </c>
      <c r="BV33" s="78">
        <v>38</v>
      </c>
      <c r="BW33" s="78">
        <v>23</v>
      </c>
      <c r="BX33" s="78">
        <v>27</v>
      </c>
      <c r="BY33" s="78">
        <v>17</v>
      </c>
      <c r="BZ33" s="78">
        <v>20</v>
      </c>
      <c r="CA33" s="78">
        <v>3</v>
      </c>
      <c r="CB33" s="78">
        <v>13</v>
      </c>
      <c r="CC33" s="78">
        <v>20</v>
      </c>
      <c r="CD33" s="78">
        <v>21</v>
      </c>
      <c r="CE33" s="78">
        <v>14</v>
      </c>
      <c r="CF33" s="78">
        <v>35</v>
      </c>
      <c r="CG33" s="78">
        <v>21</v>
      </c>
      <c r="CH33" s="78">
        <v>34</v>
      </c>
      <c r="CI33" s="78">
        <v>18</v>
      </c>
      <c r="CJ33" s="78">
        <v>17</v>
      </c>
      <c r="CK33" s="78">
        <v>14</v>
      </c>
      <c r="CL33" s="78">
        <v>20</v>
      </c>
      <c r="CM33" s="78">
        <v>32</v>
      </c>
      <c r="CN33" s="78">
        <v>2.35</v>
      </c>
    </row>
    <row r="34" spans="1:92" x14ac:dyDescent="0.2">
      <c r="A34" s="78" t="s">
        <v>37</v>
      </c>
      <c r="B34" s="78" t="s">
        <v>14</v>
      </c>
      <c r="C34" s="78">
        <v>280</v>
      </c>
      <c r="D34" s="78">
        <v>34.06</v>
      </c>
      <c r="E34" s="73">
        <v>1</v>
      </c>
      <c r="F34" s="78">
        <f>VLOOKUP(B34,遗传信息!$B:$F,5,FALSE)</f>
        <v>1</v>
      </c>
      <c r="G34" s="78">
        <v>25</v>
      </c>
      <c r="H34" s="78">
        <v>7.2</v>
      </c>
      <c r="I34" s="78">
        <v>6</v>
      </c>
      <c r="J34" s="78">
        <v>1507</v>
      </c>
      <c r="K34" s="78">
        <v>56.07</v>
      </c>
      <c r="L34" s="78">
        <v>107</v>
      </c>
      <c r="M34" s="78">
        <v>98</v>
      </c>
      <c r="N34" s="78">
        <v>115</v>
      </c>
      <c r="O34" s="78">
        <v>58</v>
      </c>
      <c r="P34" s="78">
        <v>85</v>
      </c>
      <c r="Q34" s="78">
        <v>86</v>
      </c>
      <c r="R34" s="78">
        <v>107</v>
      </c>
      <c r="S34" s="78">
        <v>75</v>
      </c>
      <c r="T34" s="78">
        <v>118</v>
      </c>
      <c r="U34" s="78">
        <v>106</v>
      </c>
      <c r="V34" s="78">
        <v>147</v>
      </c>
      <c r="W34" s="78">
        <v>106</v>
      </c>
      <c r="X34" s="78">
        <v>67</v>
      </c>
      <c r="Y34" s="78">
        <v>64</v>
      </c>
      <c r="Z34" s="78">
        <v>108</v>
      </c>
      <c r="AA34" s="78">
        <v>59</v>
      </c>
      <c r="AB34" s="78">
        <v>20</v>
      </c>
      <c r="AC34" s="78">
        <v>32</v>
      </c>
      <c r="AD34" s="78">
        <v>35</v>
      </c>
      <c r="AE34" s="78">
        <v>20</v>
      </c>
      <c r="AF34" s="78">
        <v>27</v>
      </c>
      <c r="AG34" s="78">
        <v>25</v>
      </c>
      <c r="AH34" s="78">
        <v>28</v>
      </c>
      <c r="AI34" s="78">
        <v>18</v>
      </c>
      <c r="AJ34" s="78">
        <v>23</v>
      </c>
      <c r="AK34" s="78">
        <v>32</v>
      </c>
      <c r="AL34" s="78">
        <v>34</v>
      </c>
      <c r="AM34" s="78">
        <v>26</v>
      </c>
      <c r="AN34" s="78">
        <v>9</v>
      </c>
      <c r="AO34" s="78">
        <v>15</v>
      </c>
      <c r="AP34" s="78">
        <v>23</v>
      </c>
      <c r="AQ34" s="78">
        <v>11</v>
      </c>
      <c r="AR34" s="78">
        <v>24</v>
      </c>
      <c r="AS34" s="78">
        <v>22</v>
      </c>
      <c r="AT34" s="78">
        <v>26</v>
      </c>
      <c r="AU34" s="78">
        <v>13</v>
      </c>
      <c r="AV34" s="78">
        <v>16</v>
      </c>
      <c r="AW34" s="78">
        <v>20</v>
      </c>
      <c r="AX34" s="78">
        <v>29</v>
      </c>
      <c r="AY34" s="78">
        <v>21</v>
      </c>
      <c r="AZ34" s="78">
        <v>20</v>
      </c>
      <c r="BA34" s="78">
        <v>26</v>
      </c>
      <c r="BB34" s="78">
        <v>36</v>
      </c>
      <c r="BC34" s="78">
        <v>25</v>
      </c>
      <c r="BD34" s="78">
        <v>15</v>
      </c>
      <c r="BE34" s="78">
        <v>16</v>
      </c>
      <c r="BF34" s="78">
        <v>27</v>
      </c>
      <c r="BG34" s="78">
        <v>17</v>
      </c>
      <c r="BH34" s="78">
        <v>36</v>
      </c>
      <c r="BI34" s="78">
        <v>27</v>
      </c>
      <c r="BJ34" s="78">
        <v>33</v>
      </c>
      <c r="BK34" s="78">
        <v>22</v>
      </c>
      <c r="BL34" s="78">
        <v>29</v>
      </c>
      <c r="BM34" s="78">
        <v>25</v>
      </c>
      <c r="BN34" s="78">
        <v>29</v>
      </c>
      <c r="BO34" s="78">
        <v>22</v>
      </c>
      <c r="BP34" s="78">
        <v>40</v>
      </c>
      <c r="BQ34" s="78">
        <v>27</v>
      </c>
      <c r="BR34" s="78">
        <v>43</v>
      </c>
      <c r="BS34" s="78">
        <v>37</v>
      </c>
      <c r="BT34" s="78">
        <v>26</v>
      </c>
      <c r="BU34" s="78">
        <v>19</v>
      </c>
      <c r="BV34" s="78">
        <v>38</v>
      </c>
      <c r="BW34" s="78">
        <v>23</v>
      </c>
      <c r="BX34" s="78">
        <v>27</v>
      </c>
      <c r="BY34" s="78">
        <v>17</v>
      </c>
      <c r="BZ34" s="78">
        <v>20</v>
      </c>
      <c r="CA34" s="78">
        <v>3</v>
      </c>
      <c r="CB34" s="78">
        <v>13</v>
      </c>
      <c r="CC34" s="78">
        <v>20</v>
      </c>
      <c r="CD34" s="78">
        <v>21</v>
      </c>
      <c r="CE34" s="78">
        <v>14</v>
      </c>
      <c r="CF34" s="78">
        <v>35</v>
      </c>
      <c r="CG34" s="78">
        <v>21</v>
      </c>
      <c r="CH34" s="78">
        <v>34</v>
      </c>
      <c r="CI34" s="78">
        <v>18</v>
      </c>
      <c r="CJ34" s="78">
        <v>17</v>
      </c>
      <c r="CK34" s="78">
        <v>14</v>
      </c>
      <c r="CL34" s="78">
        <v>20</v>
      </c>
      <c r="CM34" s="78">
        <v>32</v>
      </c>
      <c r="CN34" s="78">
        <v>2.97</v>
      </c>
    </row>
    <row r="35" spans="1:92" x14ac:dyDescent="0.2">
      <c r="A35" s="78" t="s">
        <v>37</v>
      </c>
      <c r="B35" s="78" t="s">
        <v>14</v>
      </c>
      <c r="C35" s="78">
        <v>300</v>
      </c>
      <c r="D35" s="78">
        <v>745.02</v>
      </c>
      <c r="E35" s="73">
        <v>1</v>
      </c>
      <c r="F35" s="78">
        <f>VLOOKUP(B35,遗传信息!$B:$F,5,FALSE)</f>
        <v>1</v>
      </c>
      <c r="G35" s="78">
        <v>25</v>
      </c>
      <c r="H35" s="78">
        <v>7.2</v>
      </c>
      <c r="I35" s="78">
        <v>6</v>
      </c>
      <c r="J35" s="78">
        <v>1507</v>
      </c>
      <c r="K35" s="78">
        <v>56.07</v>
      </c>
      <c r="L35" s="78">
        <v>107</v>
      </c>
      <c r="M35" s="78">
        <v>98</v>
      </c>
      <c r="N35" s="78">
        <v>115</v>
      </c>
      <c r="O35" s="78">
        <v>58</v>
      </c>
      <c r="P35" s="78">
        <v>85</v>
      </c>
      <c r="Q35" s="78">
        <v>86</v>
      </c>
      <c r="R35" s="78">
        <v>107</v>
      </c>
      <c r="S35" s="78">
        <v>75</v>
      </c>
      <c r="T35" s="78">
        <v>118</v>
      </c>
      <c r="U35" s="78">
        <v>106</v>
      </c>
      <c r="V35" s="78">
        <v>147</v>
      </c>
      <c r="W35" s="78">
        <v>106</v>
      </c>
      <c r="X35" s="78">
        <v>67</v>
      </c>
      <c r="Y35" s="78">
        <v>64</v>
      </c>
      <c r="Z35" s="78">
        <v>108</v>
      </c>
      <c r="AA35" s="78">
        <v>59</v>
      </c>
      <c r="AB35" s="78">
        <v>20</v>
      </c>
      <c r="AC35" s="78">
        <v>32</v>
      </c>
      <c r="AD35" s="78">
        <v>35</v>
      </c>
      <c r="AE35" s="78">
        <v>20</v>
      </c>
      <c r="AF35" s="78">
        <v>27</v>
      </c>
      <c r="AG35" s="78">
        <v>25</v>
      </c>
      <c r="AH35" s="78">
        <v>28</v>
      </c>
      <c r="AI35" s="78">
        <v>18</v>
      </c>
      <c r="AJ35" s="78">
        <v>23</v>
      </c>
      <c r="AK35" s="78">
        <v>32</v>
      </c>
      <c r="AL35" s="78">
        <v>34</v>
      </c>
      <c r="AM35" s="78">
        <v>26</v>
      </c>
      <c r="AN35" s="78">
        <v>9</v>
      </c>
      <c r="AO35" s="78">
        <v>15</v>
      </c>
      <c r="AP35" s="78">
        <v>23</v>
      </c>
      <c r="AQ35" s="78">
        <v>11</v>
      </c>
      <c r="AR35" s="78">
        <v>24</v>
      </c>
      <c r="AS35" s="78">
        <v>22</v>
      </c>
      <c r="AT35" s="78">
        <v>26</v>
      </c>
      <c r="AU35" s="78">
        <v>13</v>
      </c>
      <c r="AV35" s="78">
        <v>16</v>
      </c>
      <c r="AW35" s="78">
        <v>20</v>
      </c>
      <c r="AX35" s="78">
        <v>29</v>
      </c>
      <c r="AY35" s="78">
        <v>21</v>
      </c>
      <c r="AZ35" s="78">
        <v>20</v>
      </c>
      <c r="BA35" s="78">
        <v>26</v>
      </c>
      <c r="BB35" s="78">
        <v>36</v>
      </c>
      <c r="BC35" s="78">
        <v>25</v>
      </c>
      <c r="BD35" s="78">
        <v>15</v>
      </c>
      <c r="BE35" s="78">
        <v>16</v>
      </c>
      <c r="BF35" s="78">
        <v>27</v>
      </c>
      <c r="BG35" s="78">
        <v>17</v>
      </c>
      <c r="BH35" s="78">
        <v>36</v>
      </c>
      <c r="BI35" s="78">
        <v>27</v>
      </c>
      <c r="BJ35" s="78">
        <v>33</v>
      </c>
      <c r="BK35" s="78">
        <v>22</v>
      </c>
      <c r="BL35" s="78">
        <v>29</v>
      </c>
      <c r="BM35" s="78">
        <v>25</v>
      </c>
      <c r="BN35" s="78">
        <v>29</v>
      </c>
      <c r="BO35" s="78">
        <v>22</v>
      </c>
      <c r="BP35" s="78">
        <v>40</v>
      </c>
      <c r="BQ35" s="78">
        <v>27</v>
      </c>
      <c r="BR35" s="78">
        <v>43</v>
      </c>
      <c r="BS35" s="78">
        <v>37</v>
      </c>
      <c r="BT35" s="78">
        <v>26</v>
      </c>
      <c r="BU35" s="78">
        <v>19</v>
      </c>
      <c r="BV35" s="78">
        <v>38</v>
      </c>
      <c r="BW35" s="78">
        <v>23</v>
      </c>
      <c r="BX35" s="78">
        <v>27</v>
      </c>
      <c r="BY35" s="78">
        <v>17</v>
      </c>
      <c r="BZ35" s="78">
        <v>20</v>
      </c>
      <c r="CA35" s="78">
        <v>3</v>
      </c>
      <c r="CB35" s="78">
        <v>13</v>
      </c>
      <c r="CC35" s="78">
        <v>20</v>
      </c>
      <c r="CD35" s="78">
        <v>21</v>
      </c>
      <c r="CE35" s="78">
        <v>14</v>
      </c>
      <c r="CF35" s="78">
        <v>35</v>
      </c>
      <c r="CG35" s="78">
        <v>21</v>
      </c>
      <c r="CH35" s="78">
        <v>34</v>
      </c>
      <c r="CI35" s="78">
        <v>18</v>
      </c>
      <c r="CJ35" s="78">
        <v>17</v>
      </c>
      <c r="CK35" s="78">
        <v>14</v>
      </c>
      <c r="CL35" s="78">
        <v>20</v>
      </c>
      <c r="CM35" s="78">
        <v>32</v>
      </c>
      <c r="CN35" s="78">
        <v>1.31</v>
      </c>
    </row>
    <row r="36" spans="1:92" x14ac:dyDescent="0.2">
      <c r="A36" s="78" t="s">
        <v>37</v>
      </c>
      <c r="B36" s="78" t="s">
        <v>14</v>
      </c>
      <c r="C36" s="78">
        <v>300</v>
      </c>
      <c r="D36" s="78">
        <v>916.42</v>
      </c>
      <c r="E36" s="73">
        <v>1</v>
      </c>
      <c r="F36" s="78">
        <f>VLOOKUP(B36,遗传信息!$B:$F,5,FALSE)</f>
        <v>1</v>
      </c>
      <c r="G36" s="78">
        <v>25</v>
      </c>
      <c r="H36" s="78">
        <v>7.2</v>
      </c>
      <c r="I36" s="78">
        <v>6</v>
      </c>
      <c r="J36" s="78">
        <v>1507</v>
      </c>
      <c r="K36" s="78">
        <v>56.07</v>
      </c>
      <c r="L36" s="78">
        <v>107</v>
      </c>
      <c r="M36" s="78">
        <v>98</v>
      </c>
      <c r="N36" s="78">
        <v>115</v>
      </c>
      <c r="O36" s="78">
        <v>58</v>
      </c>
      <c r="P36" s="78">
        <v>85</v>
      </c>
      <c r="Q36" s="78">
        <v>86</v>
      </c>
      <c r="R36" s="78">
        <v>107</v>
      </c>
      <c r="S36" s="78">
        <v>75</v>
      </c>
      <c r="T36" s="78">
        <v>118</v>
      </c>
      <c r="U36" s="78">
        <v>106</v>
      </c>
      <c r="V36" s="78">
        <v>147</v>
      </c>
      <c r="W36" s="78">
        <v>106</v>
      </c>
      <c r="X36" s="78">
        <v>67</v>
      </c>
      <c r="Y36" s="78">
        <v>64</v>
      </c>
      <c r="Z36" s="78">
        <v>108</v>
      </c>
      <c r="AA36" s="78">
        <v>59</v>
      </c>
      <c r="AB36" s="78">
        <v>20</v>
      </c>
      <c r="AC36" s="78">
        <v>32</v>
      </c>
      <c r="AD36" s="78">
        <v>35</v>
      </c>
      <c r="AE36" s="78">
        <v>20</v>
      </c>
      <c r="AF36" s="78">
        <v>27</v>
      </c>
      <c r="AG36" s="78">
        <v>25</v>
      </c>
      <c r="AH36" s="78">
        <v>28</v>
      </c>
      <c r="AI36" s="78">
        <v>18</v>
      </c>
      <c r="AJ36" s="78">
        <v>23</v>
      </c>
      <c r="AK36" s="78">
        <v>32</v>
      </c>
      <c r="AL36" s="78">
        <v>34</v>
      </c>
      <c r="AM36" s="78">
        <v>26</v>
      </c>
      <c r="AN36" s="78">
        <v>9</v>
      </c>
      <c r="AO36" s="78">
        <v>15</v>
      </c>
      <c r="AP36" s="78">
        <v>23</v>
      </c>
      <c r="AQ36" s="78">
        <v>11</v>
      </c>
      <c r="AR36" s="78">
        <v>24</v>
      </c>
      <c r="AS36" s="78">
        <v>22</v>
      </c>
      <c r="AT36" s="78">
        <v>26</v>
      </c>
      <c r="AU36" s="78">
        <v>13</v>
      </c>
      <c r="AV36" s="78">
        <v>16</v>
      </c>
      <c r="AW36" s="78">
        <v>20</v>
      </c>
      <c r="AX36" s="78">
        <v>29</v>
      </c>
      <c r="AY36" s="78">
        <v>21</v>
      </c>
      <c r="AZ36" s="78">
        <v>20</v>
      </c>
      <c r="BA36" s="78">
        <v>26</v>
      </c>
      <c r="BB36" s="78">
        <v>36</v>
      </c>
      <c r="BC36" s="78">
        <v>25</v>
      </c>
      <c r="BD36" s="78">
        <v>15</v>
      </c>
      <c r="BE36" s="78">
        <v>16</v>
      </c>
      <c r="BF36" s="78">
        <v>27</v>
      </c>
      <c r="BG36" s="78">
        <v>17</v>
      </c>
      <c r="BH36" s="78">
        <v>36</v>
      </c>
      <c r="BI36" s="78">
        <v>27</v>
      </c>
      <c r="BJ36" s="78">
        <v>33</v>
      </c>
      <c r="BK36" s="78">
        <v>22</v>
      </c>
      <c r="BL36" s="78">
        <v>29</v>
      </c>
      <c r="BM36" s="78">
        <v>25</v>
      </c>
      <c r="BN36" s="78">
        <v>29</v>
      </c>
      <c r="BO36" s="78">
        <v>22</v>
      </c>
      <c r="BP36" s="78">
        <v>40</v>
      </c>
      <c r="BQ36" s="78">
        <v>27</v>
      </c>
      <c r="BR36" s="78">
        <v>43</v>
      </c>
      <c r="BS36" s="78">
        <v>37</v>
      </c>
      <c r="BT36" s="78">
        <v>26</v>
      </c>
      <c r="BU36" s="78">
        <v>19</v>
      </c>
      <c r="BV36" s="78">
        <v>38</v>
      </c>
      <c r="BW36" s="78">
        <v>23</v>
      </c>
      <c r="BX36" s="78">
        <v>27</v>
      </c>
      <c r="BY36" s="78">
        <v>17</v>
      </c>
      <c r="BZ36" s="78">
        <v>20</v>
      </c>
      <c r="CA36" s="78">
        <v>3</v>
      </c>
      <c r="CB36" s="78">
        <v>13</v>
      </c>
      <c r="CC36" s="78">
        <v>20</v>
      </c>
      <c r="CD36" s="78">
        <v>21</v>
      </c>
      <c r="CE36" s="78">
        <v>14</v>
      </c>
      <c r="CF36" s="78">
        <v>35</v>
      </c>
      <c r="CG36" s="78">
        <v>21</v>
      </c>
      <c r="CH36" s="78">
        <v>34</v>
      </c>
      <c r="CI36" s="78">
        <v>18</v>
      </c>
      <c r="CJ36" s="78">
        <v>17</v>
      </c>
      <c r="CK36" s="78">
        <v>14</v>
      </c>
      <c r="CL36" s="78">
        <v>20</v>
      </c>
      <c r="CM36" s="78">
        <v>32</v>
      </c>
      <c r="CN36" s="78">
        <v>2.2400000000000002</v>
      </c>
    </row>
    <row r="37" spans="1:92" x14ac:dyDescent="0.2">
      <c r="A37" s="78" t="s">
        <v>37</v>
      </c>
      <c r="B37" s="78" t="s">
        <v>14</v>
      </c>
      <c r="C37" s="78">
        <v>300</v>
      </c>
      <c r="D37" s="78">
        <v>1153.72</v>
      </c>
      <c r="E37" s="73">
        <v>1</v>
      </c>
      <c r="F37" s="78">
        <f>VLOOKUP(B37,遗传信息!$B:$F,5,FALSE)</f>
        <v>1</v>
      </c>
      <c r="G37" s="78">
        <v>25</v>
      </c>
      <c r="H37" s="78">
        <v>7.2</v>
      </c>
      <c r="I37" s="78">
        <v>6</v>
      </c>
      <c r="J37" s="78">
        <v>1507</v>
      </c>
      <c r="K37" s="78">
        <v>56.07</v>
      </c>
      <c r="L37" s="78">
        <v>107</v>
      </c>
      <c r="M37" s="78">
        <v>98</v>
      </c>
      <c r="N37" s="78">
        <v>115</v>
      </c>
      <c r="O37" s="78">
        <v>58</v>
      </c>
      <c r="P37" s="78">
        <v>85</v>
      </c>
      <c r="Q37" s="78">
        <v>86</v>
      </c>
      <c r="R37" s="78">
        <v>107</v>
      </c>
      <c r="S37" s="78">
        <v>75</v>
      </c>
      <c r="T37" s="78">
        <v>118</v>
      </c>
      <c r="U37" s="78">
        <v>106</v>
      </c>
      <c r="V37" s="78">
        <v>147</v>
      </c>
      <c r="W37" s="78">
        <v>106</v>
      </c>
      <c r="X37" s="78">
        <v>67</v>
      </c>
      <c r="Y37" s="78">
        <v>64</v>
      </c>
      <c r="Z37" s="78">
        <v>108</v>
      </c>
      <c r="AA37" s="78">
        <v>59</v>
      </c>
      <c r="AB37" s="78">
        <v>20</v>
      </c>
      <c r="AC37" s="78">
        <v>32</v>
      </c>
      <c r="AD37" s="78">
        <v>35</v>
      </c>
      <c r="AE37" s="78">
        <v>20</v>
      </c>
      <c r="AF37" s="78">
        <v>27</v>
      </c>
      <c r="AG37" s="78">
        <v>25</v>
      </c>
      <c r="AH37" s="78">
        <v>28</v>
      </c>
      <c r="AI37" s="78">
        <v>18</v>
      </c>
      <c r="AJ37" s="78">
        <v>23</v>
      </c>
      <c r="AK37" s="78">
        <v>32</v>
      </c>
      <c r="AL37" s="78">
        <v>34</v>
      </c>
      <c r="AM37" s="78">
        <v>26</v>
      </c>
      <c r="AN37" s="78">
        <v>9</v>
      </c>
      <c r="AO37" s="78">
        <v>15</v>
      </c>
      <c r="AP37" s="78">
        <v>23</v>
      </c>
      <c r="AQ37" s="78">
        <v>11</v>
      </c>
      <c r="AR37" s="78">
        <v>24</v>
      </c>
      <c r="AS37" s="78">
        <v>22</v>
      </c>
      <c r="AT37" s="78">
        <v>26</v>
      </c>
      <c r="AU37" s="78">
        <v>13</v>
      </c>
      <c r="AV37" s="78">
        <v>16</v>
      </c>
      <c r="AW37" s="78">
        <v>20</v>
      </c>
      <c r="AX37" s="78">
        <v>29</v>
      </c>
      <c r="AY37" s="78">
        <v>21</v>
      </c>
      <c r="AZ37" s="78">
        <v>20</v>
      </c>
      <c r="BA37" s="78">
        <v>26</v>
      </c>
      <c r="BB37" s="78">
        <v>36</v>
      </c>
      <c r="BC37" s="78">
        <v>25</v>
      </c>
      <c r="BD37" s="78">
        <v>15</v>
      </c>
      <c r="BE37" s="78">
        <v>16</v>
      </c>
      <c r="BF37" s="78">
        <v>27</v>
      </c>
      <c r="BG37" s="78">
        <v>17</v>
      </c>
      <c r="BH37" s="78">
        <v>36</v>
      </c>
      <c r="BI37" s="78">
        <v>27</v>
      </c>
      <c r="BJ37" s="78">
        <v>33</v>
      </c>
      <c r="BK37" s="78">
        <v>22</v>
      </c>
      <c r="BL37" s="78">
        <v>29</v>
      </c>
      <c r="BM37" s="78">
        <v>25</v>
      </c>
      <c r="BN37" s="78">
        <v>29</v>
      </c>
      <c r="BO37" s="78">
        <v>22</v>
      </c>
      <c r="BP37" s="78">
        <v>40</v>
      </c>
      <c r="BQ37" s="78">
        <v>27</v>
      </c>
      <c r="BR37" s="78">
        <v>43</v>
      </c>
      <c r="BS37" s="78">
        <v>37</v>
      </c>
      <c r="BT37" s="78">
        <v>26</v>
      </c>
      <c r="BU37" s="78">
        <v>19</v>
      </c>
      <c r="BV37" s="78">
        <v>38</v>
      </c>
      <c r="BW37" s="78">
        <v>23</v>
      </c>
      <c r="BX37" s="78">
        <v>27</v>
      </c>
      <c r="BY37" s="78">
        <v>17</v>
      </c>
      <c r="BZ37" s="78">
        <v>20</v>
      </c>
      <c r="CA37" s="78">
        <v>3</v>
      </c>
      <c r="CB37" s="78">
        <v>13</v>
      </c>
      <c r="CC37" s="78">
        <v>20</v>
      </c>
      <c r="CD37" s="78">
        <v>21</v>
      </c>
      <c r="CE37" s="78">
        <v>14</v>
      </c>
      <c r="CF37" s="78">
        <v>35</v>
      </c>
      <c r="CG37" s="78">
        <v>21</v>
      </c>
      <c r="CH37" s="78">
        <v>34</v>
      </c>
      <c r="CI37" s="78">
        <v>18</v>
      </c>
      <c r="CJ37" s="78">
        <v>17</v>
      </c>
      <c r="CK37" s="78">
        <v>14</v>
      </c>
      <c r="CL37" s="78">
        <v>20</v>
      </c>
      <c r="CM37" s="78">
        <v>32</v>
      </c>
      <c r="CN37" s="78">
        <v>3.41</v>
      </c>
    </row>
    <row r="38" spans="1:92" x14ac:dyDescent="0.2">
      <c r="A38" s="78" t="s">
        <v>15</v>
      </c>
      <c r="B38" s="78" t="s">
        <v>17</v>
      </c>
      <c r="C38" s="78">
        <v>254</v>
      </c>
      <c r="D38" s="78">
        <v>1.21</v>
      </c>
      <c r="E38" s="78">
        <v>0</v>
      </c>
      <c r="F38" s="78">
        <f>VLOOKUP(B38,遗传信息!$B:$F,5,FALSE)</f>
        <v>0</v>
      </c>
      <c r="G38" s="78">
        <v>25</v>
      </c>
      <c r="H38" s="78">
        <v>7.2</v>
      </c>
      <c r="I38" s="78">
        <v>6</v>
      </c>
      <c r="J38" s="78">
        <v>1467</v>
      </c>
      <c r="K38" s="78">
        <v>61.68</v>
      </c>
      <c r="L38" s="78">
        <v>99</v>
      </c>
      <c r="M38" s="78">
        <v>93</v>
      </c>
      <c r="N38" s="78">
        <v>107</v>
      </c>
      <c r="O38" s="78">
        <v>72</v>
      </c>
      <c r="P38" s="78">
        <v>79</v>
      </c>
      <c r="Q38" s="78">
        <v>66</v>
      </c>
      <c r="R38" s="78">
        <v>90</v>
      </c>
      <c r="S38" s="78">
        <v>74</v>
      </c>
      <c r="T38" s="78">
        <v>114</v>
      </c>
      <c r="U38" s="78">
        <v>97</v>
      </c>
      <c r="V38" s="78">
        <v>158</v>
      </c>
      <c r="W38" s="78">
        <v>98</v>
      </c>
      <c r="X38" s="78">
        <v>79</v>
      </c>
      <c r="Y38" s="78">
        <v>53</v>
      </c>
      <c r="Z38" s="78">
        <v>111</v>
      </c>
      <c r="AA38" s="78">
        <v>62</v>
      </c>
      <c r="AB38" s="78">
        <v>18</v>
      </c>
      <c r="AC38" s="78">
        <v>26</v>
      </c>
      <c r="AD38" s="78">
        <v>31</v>
      </c>
      <c r="AE38" s="78">
        <v>24</v>
      </c>
      <c r="AF38" s="78">
        <v>24</v>
      </c>
      <c r="AG38" s="78">
        <v>23</v>
      </c>
      <c r="AH38" s="78">
        <v>25</v>
      </c>
      <c r="AI38" s="78">
        <v>21</v>
      </c>
      <c r="AJ38" s="78">
        <v>25</v>
      </c>
      <c r="AK38" s="78">
        <v>27</v>
      </c>
      <c r="AL38" s="78">
        <v>28</v>
      </c>
      <c r="AM38" s="78">
        <v>27</v>
      </c>
      <c r="AN38" s="78">
        <v>18</v>
      </c>
      <c r="AO38" s="78">
        <v>11</v>
      </c>
      <c r="AP38" s="78">
        <v>25</v>
      </c>
      <c r="AQ38" s="78">
        <v>18</v>
      </c>
      <c r="AR38" s="78">
        <v>20</v>
      </c>
      <c r="AS38" s="78">
        <v>21</v>
      </c>
      <c r="AT38" s="78">
        <v>23</v>
      </c>
      <c r="AU38" s="78">
        <v>15</v>
      </c>
      <c r="AV38" s="78">
        <v>14</v>
      </c>
      <c r="AW38" s="78">
        <v>10</v>
      </c>
      <c r="AX38" s="78">
        <v>17</v>
      </c>
      <c r="AY38" s="78">
        <v>25</v>
      </c>
      <c r="AZ38" s="78">
        <v>21</v>
      </c>
      <c r="BA38" s="78">
        <v>18</v>
      </c>
      <c r="BB38" s="78">
        <v>31</v>
      </c>
      <c r="BC38" s="78">
        <v>20</v>
      </c>
      <c r="BD38" s="78">
        <v>16</v>
      </c>
      <c r="BE38" s="78">
        <v>9</v>
      </c>
      <c r="BF38" s="78">
        <v>32</v>
      </c>
      <c r="BG38" s="78">
        <v>17</v>
      </c>
      <c r="BH38" s="78">
        <v>33</v>
      </c>
      <c r="BI38" s="78">
        <v>24</v>
      </c>
      <c r="BJ38" s="78">
        <v>31</v>
      </c>
      <c r="BK38" s="78">
        <v>26</v>
      </c>
      <c r="BL38" s="78">
        <v>29</v>
      </c>
      <c r="BM38" s="78">
        <v>19</v>
      </c>
      <c r="BN38" s="78">
        <v>28</v>
      </c>
      <c r="BO38" s="78">
        <v>21</v>
      </c>
      <c r="BP38" s="78">
        <v>37</v>
      </c>
      <c r="BQ38" s="78">
        <v>31</v>
      </c>
      <c r="BR38" s="78">
        <v>56</v>
      </c>
      <c r="BS38" s="78">
        <v>34</v>
      </c>
      <c r="BT38" s="78">
        <v>20</v>
      </c>
      <c r="BU38" s="78">
        <v>24</v>
      </c>
      <c r="BV38" s="78">
        <v>33</v>
      </c>
      <c r="BW38" s="78">
        <v>20</v>
      </c>
      <c r="BX38" s="78">
        <v>28</v>
      </c>
      <c r="BY38" s="78">
        <v>22</v>
      </c>
      <c r="BZ38" s="78">
        <v>22</v>
      </c>
      <c r="CA38" s="78">
        <v>7</v>
      </c>
      <c r="CB38" s="78">
        <v>12</v>
      </c>
      <c r="CC38" s="78">
        <v>24</v>
      </c>
      <c r="CD38" s="78">
        <v>20</v>
      </c>
      <c r="CE38" s="78">
        <v>7</v>
      </c>
      <c r="CF38" s="78">
        <v>30</v>
      </c>
      <c r="CG38" s="78">
        <v>20</v>
      </c>
      <c r="CH38" s="78">
        <v>43</v>
      </c>
      <c r="CI38" s="78">
        <v>17</v>
      </c>
      <c r="CJ38" s="78">
        <v>25</v>
      </c>
      <c r="CK38" s="78">
        <v>9</v>
      </c>
      <c r="CL38" s="78">
        <v>21</v>
      </c>
      <c r="CM38" s="78">
        <v>26</v>
      </c>
      <c r="CN38" s="78">
        <v>0.69</v>
      </c>
    </row>
    <row r="39" spans="1:92" x14ac:dyDescent="0.2">
      <c r="A39" s="78" t="s">
        <v>15</v>
      </c>
      <c r="B39" s="78" t="s">
        <v>17</v>
      </c>
      <c r="C39" s="78">
        <v>254</v>
      </c>
      <c r="D39" s="78">
        <v>1.93</v>
      </c>
      <c r="E39" s="78">
        <v>0</v>
      </c>
      <c r="F39" s="78">
        <f>VLOOKUP(B39,遗传信息!$B:$F,5,FALSE)</f>
        <v>0</v>
      </c>
      <c r="G39" s="78">
        <v>25</v>
      </c>
      <c r="H39" s="78">
        <v>7.2</v>
      </c>
      <c r="I39" s="78">
        <v>6</v>
      </c>
      <c r="J39" s="78">
        <v>1467</v>
      </c>
      <c r="K39" s="78">
        <v>61.68</v>
      </c>
      <c r="L39" s="78">
        <v>99</v>
      </c>
      <c r="M39" s="78">
        <v>93</v>
      </c>
      <c r="N39" s="78">
        <v>107</v>
      </c>
      <c r="O39" s="78">
        <v>72</v>
      </c>
      <c r="P39" s="78">
        <v>79</v>
      </c>
      <c r="Q39" s="78">
        <v>66</v>
      </c>
      <c r="R39" s="78">
        <v>90</v>
      </c>
      <c r="S39" s="78">
        <v>74</v>
      </c>
      <c r="T39" s="78">
        <v>114</v>
      </c>
      <c r="U39" s="78">
        <v>97</v>
      </c>
      <c r="V39" s="78">
        <v>158</v>
      </c>
      <c r="W39" s="78">
        <v>98</v>
      </c>
      <c r="X39" s="78">
        <v>79</v>
      </c>
      <c r="Y39" s="78">
        <v>53</v>
      </c>
      <c r="Z39" s="78">
        <v>111</v>
      </c>
      <c r="AA39" s="78">
        <v>62</v>
      </c>
      <c r="AB39" s="78">
        <v>18</v>
      </c>
      <c r="AC39" s="78">
        <v>26</v>
      </c>
      <c r="AD39" s="78">
        <v>31</v>
      </c>
      <c r="AE39" s="78">
        <v>24</v>
      </c>
      <c r="AF39" s="78">
        <v>24</v>
      </c>
      <c r="AG39" s="78">
        <v>23</v>
      </c>
      <c r="AH39" s="78">
        <v>25</v>
      </c>
      <c r="AI39" s="78">
        <v>21</v>
      </c>
      <c r="AJ39" s="78">
        <v>25</v>
      </c>
      <c r="AK39" s="78">
        <v>27</v>
      </c>
      <c r="AL39" s="78">
        <v>28</v>
      </c>
      <c r="AM39" s="78">
        <v>27</v>
      </c>
      <c r="AN39" s="78">
        <v>18</v>
      </c>
      <c r="AO39" s="78">
        <v>11</v>
      </c>
      <c r="AP39" s="78">
        <v>25</v>
      </c>
      <c r="AQ39" s="78">
        <v>18</v>
      </c>
      <c r="AR39" s="78">
        <v>20</v>
      </c>
      <c r="AS39" s="78">
        <v>21</v>
      </c>
      <c r="AT39" s="78">
        <v>23</v>
      </c>
      <c r="AU39" s="78">
        <v>15</v>
      </c>
      <c r="AV39" s="78">
        <v>14</v>
      </c>
      <c r="AW39" s="78">
        <v>10</v>
      </c>
      <c r="AX39" s="78">
        <v>17</v>
      </c>
      <c r="AY39" s="78">
        <v>25</v>
      </c>
      <c r="AZ39" s="78">
        <v>21</v>
      </c>
      <c r="BA39" s="78">
        <v>18</v>
      </c>
      <c r="BB39" s="78">
        <v>31</v>
      </c>
      <c r="BC39" s="78">
        <v>20</v>
      </c>
      <c r="BD39" s="78">
        <v>16</v>
      </c>
      <c r="BE39" s="78">
        <v>9</v>
      </c>
      <c r="BF39" s="78">
        <v>32</v>
      </c>
      <c r="BG39" s="78">
        <v>17</v>
      </c>
      <c r="BH39" s="78">
        <v>33</v>
      </c>
      <c r="BI39" s="78">
        <v>24</v>
      </c>
      <c r="BJ39" s="78">
        <v>31</v>
      </c>
      <c r="BK39" s="78">
        <v>26</v>
      </c>
      <c r="BL39" s="78">
        <v>29</v>
      </c>
      <c r="BM39" s="78">
        <v>19</v>
      </c>
      <c r="BN39" s="78">
        <v>28</v>
      </c>
      <c r="BO39" s="78">
        <v>21</v>
      </c>
      <c r="BP39" s="78">
        <v>37</v>
      </c>
      <c r="BQ39" s="78">
        <v>31</v>
      </c>
      <c r="BR39" s="78">
        <v>56</v>
      </c>
      <c r="BS39" s="78">
        <v>34</v>
      </c>
      <c r="BT39" s="78">
        <v>20</v>
      </c>
      <c r="BU39" s="78">
        <v>24</v>
      </c>
      <c r="BV39" s="78">
        <v>33</v>
      </c>
      <c r="BW39" s="78">
        <v>20</v>
      </c>
      <c r="BX39" s="78">
        <v>28</v>
      </c>
      <c r="BY39" s="78">
        <v>22</v>
      </c>
      <c r="BZ39" s="78">
        <v>22</v>
      </c>
      <c r="CA39" s="78">
        <v>7</v>
      </c>
      <c r="CB39" s="78">
        <v>12</v>
      </c>
      <c r="CC39" s="78">
        <v>24</v>
      </c>
      <c r="CD39" s="78">
        <v>20</v>
      </c>
      <c r="CE39" s="78">
        <v>7</v>
      </c>
      <c r="CF39" s="78">
        <v>30</v>
      </c>
      <c r="CG39" s="78">
        <v>20</v>
      </c>
      <c r="CH39" s="78">
        <v>43</v>
      </c>
      <c r="CI39" s="78">
        <v>17</v>
      </c>
      <c r="CJ39" s="78">
        <v>25</v>
      </c>
      <c r="CK39" s="78">
        <v>9</v>
      </c>
      <c r="CL39" s="78">
        <v>21</v>
      </c>
      <c r="CM39" s="78">
        <v>26</v>
      </c>
      <c r="CN39" s="78">
        <v>1.1599999999999999</v>
      </c>
    </row>
    <row r="40" spans="1:92" x14ac:dyDescent="0.2">
      <c r="A40" s="78" t="s">
        <v>15</v>
      </c>
      <c r="B40" s="78" t="s">
        <v>17</v>
      </c>
      <c r="C40" s="78">
        <v>254</v>
      </c>
      <c r="D40" s="78">
        <v>2.44</v>
      </c>
      <c r="E40" s="78">
        <v>0</v>
      </c>
      <c r="F40" s="78">
        <f>VLOOKUP(B40,遗传信息!$B:$F,5,FALSE)</f>
        <v>0</v>
      </c>
      <c r="G40" s="78">
        <v>25</v>
      </c>
      <c r="H40" s="78">
        <v>7.2</v>
      </c>
      <c r="I40" s="78">
        <v>6</v>
      </c>
      <c r="J40" s="78">
        <v>1467</v>
      </c>
      <c r="K40" s="78">
        <v>61.68</v>
      </c>
      <c r="L40" s="78">
        <v>99</v>
      </c>
      <c r="M40" s="78">
        <v>93</v>
      </c>
      <c r="N40" s="78">
        <v>107</v>
      </c>
      <c r="O40" s="78">
        <v>72</v>
      </c>
      <c r="P40" s="78">
        <v>79</v>
      </c>
      <c r="Q40" s="78">
        <v>66</v>
      </c>
      <c r="R40" s="78">
        <v>90</v>
      </c>
      <c r="S40" s="78">
        <v>74</v>
      </c>
      <c r="T40" s="78">
        <v>114</v>
      </c>
      <c r="U40" s="78">
        <v>97</v>
      </c>
      <c r="V40" s="78">
        <v>158</v>
      </c>
      <c r="W40" s="78">
        <v>98</v>
      </c>
      <c r="X40" s="78">
        <v>79</v>
      </c>
      <c r="Y40" s="78">
        <v>53</v>
      </c>
      <c r="Z40" s="78">
        <v>111</v>
      </c>
      <c r="AA40" s="78">
        <v>62</v>
      </c>
      <c r="AB40" s="78">
        <v>18</v>
      </c>
      <c r="AC40" s="78">
        <v>26</v>
      </c>
      <c r="AD40" s="78">
        <v>31</v>
      </c>
      <c r="AE40" s="78">
        <v>24</v>
      </c>
      <c r="AF40" s="78">
        <v>24</v>
      </c>
      <c r="AG40" s="78">
        <v>23</v>
      </c>
      <c r="AH40" s="78">
        <v>25</v>
      </c>
      <c r="AI40" s="78">
        <v>21</v>
      </c>
      <c r="AJ40" s="78">
        <v>25</v>
      </c>
      <c r="AK40" s="78">
        <v>27</v>
      </c>
      <c r="AL40" s="78">
        <v>28</v>
      </c>
      <c r="AM40" s="78">
        <v>27</v>
      </c>
      <c r="AN40" s="78">
        <v>18</v>
      </c>
      <c r="AO40" s="78">
        <v>11</v>
      </c>
      <c r="AP40" s="78">
        <v>25</v>
      </c>
      <c r="AQ40" s="78">
        <v>18</v>
      </c>
      <c r="AR40" s="78">
        <v>20</v>
      </c>
      <c r="AS40" s="78">
        <v>21</v>
      </c>
      <c r="AT40" s="78">
        <v>23</v>
      </c>
      <c r="AU40" s="78">
        <v>15</v>
      </c>
      <c r="AV40" s="78">
        <v>14</v>
      </c>
      <c r="AW40" s="78">
        <v>10</v>
      </c>
      <c r="AX40" s="78">
        <v>17</v>
      </c>
      <c r="AY40" s="78">
        <v>25</v>
      </c>
      <c r="AZ40" s="78">
        <v>21</v>
      </c>
      <c r="BA40" s="78">
        <v>18</v>
      </c>
      <c r="BB40" s="78">
        <v>31</v>
      </c>
      <c r="BC40" s="78">
        <v>20</v>
      </c>
      <c r="BD40" s="78">
        <v>16</v>
      </c>
      <c r="BE40" s="78">
        <v>9</v>
      </c>
      <c r="BF40" s="78">
        <v>32</v>
      </c>
      <c r="BG40" s="78">
        <v>17</v>
      </c>
      <c r="BH40" s="78">
        <v>33</v>
      </c>
      <c r="BI40" s="78">
        <v>24</v>
      </c>
      <c r="BJ40" s="78">
        <v>31</v>
      </c>
      <c r="BK40" s="78">
        <v>26</v>
      </c>
      <c r="BL40" s="78">
        <v>29</v>
      </c>
      <c r="BM40" s="78">
        <v>19</v>
      </c>
      <c r="BN40" s="78">
        <v>28</v>
      </c>
      <c r="BO40" s="78">
        <v>21</v>
      </c>
      <c r="BP40" s="78">
        <v>37</v>
      </c>
      <c r="BQ40" s="78">
        <v>31</v>
      </c>
      <c r="BR40" s="78">
        <v>56</v>
      </c>
      <c r="BS40" s="78">
        <v>34</v>
      </c>
      <c r="BT40" s="78">
        <v>20</v>
      </c>
      <c r="BU40" s="78">
        <v>24</v>
      </c>
      <c r="BV40" s="78">
        <v>33</v>
      </c>
      <c r="BW40" s="78">
        <v>20</v>
      </c>
      <c r="BX40" s="78">
        <v>28</v>
      </c>
      <c r="BY40" s="78">
        <v>22</v>
      </c>
      <c r="BZ40" s="78">
        <v>22</v>
      </c>
      <c r="CA40" s="78">
        <v>7</v>
      </c>
      <c r="CB40" s="78">
        <v>12</v>
      </c>
      <c r="CC40" s="78">
        <v>24</v>
      </c>
      <c r="CD40" s="78">
        <v>20</v>
      </c>
      <c r="CE40" s="78">
        <v>7</v>
      </c>
      <c r="CF40" s="78">
        <v>30</v>
      </c>
      <c r="CG40" s="78">
        <v>20</v>
      </c>
      <c r="CH40" s="78">
        <v>43</v>
      </c>
      <c r="CI40" s="78">
        <v>17</v>
      </c>
      <c r="CJ40" s="78">
        <v>25</v>
      </c>
      <c r="CK40" s="78">
        <v>9</v>
      </c>
      <c r="CL40" s="78">
        <v>21</v>
      </c>
      <c r="CM40" s="78">
        <v>26</v>
      </c>
      <c r="CN40" s="78">
        <v>1.46</v>
      </c>
    </row>
    <row r="41" spans="1:92" x14ac:dyDescent="0.2">
      <c r="A41" s="78" t="s">
        <v>15</v>
      </c>
      <c r="B41" s="78" t="s">
        <v>17</v>
      </c>
      <c r="C41" s="78">
        <v>254</v>
      </c>
      <c r="D41" s="78">
        <v>3.23</v>
      </c>
      <c r="E41" s="78">
        <v>0</v>
      </c>
      <c r="F41" s="78">
        <f>VLOOKUP(B41,遗传信息!$B:$F,5,FALSE)</f>
        <v>0</v>
      </c>
      <c r="G41" s="78">
        <v>25</v>
      </c>
      <c r="H41" s="78">
        <v>7.2</v>
      </c>
      <c r="I41" s="78">
        <v>6</v>
      </c>
      <c r="J41" s="78">
        <v>1467</v>
      </c>
      <c r="K41" s="78">
        <v>61.68</v>
      </c>
      <c r="L41" s="78">
        <v>99</v>
      </c>
      <c r="M41" s="78">
        <v>93</v>
      </c>
      <c r="N41" s="78">
        <v>107</v>
      </c>
      <c r="O41" s="78">
        <v>72</v>
      </c>
      <c r="P41" s="78">
        <v>79</v>
      </c>
      <c r="Q41" s="78">
        <v>66</v>
      </c>
      <c r="R41" s="78">
        <v>90</v>
      </c>
      <c r="S41" s="78">
        <v>74</v>
      </c>
      <c r="T41" s="78">
        <v>114</v>
      </c>
      <c r="U41" s="78">
        <v>97</v>
      </c>
      <c r="V41" s="78">
        <v>158</v>
      </c>
      <c r="W41" s="78">
        <v>98</v>
      </c>
      <c r="X41" s="78">
        <v>79</v>
      </c>
      <c r="Y41" s="78">
        <v>53</v>
      </c>
      <c r="Z41" s="78">
        <v>111</v>
      </c>
      <c r="AA41" s="78">
        <v>62</v>
      </c>
      <c r="AB41" s="78">
        <v>18</v>
      </c>
      <c r="AC41" s="78">
        <v>26</v>
      </c>
      <c r="AD41" s="78">
        <v>31</v>
      </c>
      <c r="AE41" s="78">
        <v>24</v>
      </c>
      <c r="AF41" s="78">
        <v>24</v>
      </c>
      <c r="AG41" s="78">
        <v>23</v>
      </c>
      <c r="AH41" s="78">
        <v>25</v>
      </c>
      <c r="AI41" s="78">
        <v>21</v>
      </c>
      <c r="AJ41" s="78">
        <v>25</v>
      </c>
      <c r="AK41" s="78">
        <v>27</v>
      </c>
      <c r="AL41" s="78">
        <v>28</v>
      </c>
      <c r="AM41" s="78">
        <v>27</v>
      </c>
      <c r="AN41" s="78">
        <v>18</v>
      </c>
      <c r="AO41" s="78">
        <v>11</v>
      </c>
      <c r="AP41" s="78">
        <v>25</v>
      </c>
      <c r="AQ41" s="78">
        <v>18</v>
      </c>
      <c r="AR41" s="78">
        <v>20</v>
      </c>
      <c r="AS41" s="78">
        <v>21</v>
      </c>
      <c r="AT41" s="78">
        <v>23</v>
      </c>
      <c r="AU41" s="78">
        <v>15</v>
      </c>
      <c r="AV41" s="78">
        <v>14</v>
      </c>
      <c r="AW41" s="78">
        <v>10</v>
      </c>
      <c r="AX41" s="78">
        <v>17</v>
      </c>
      <c r="AY41" s="78">
        <v>25</v>
      </c>
      <c r="AZ41" s="78">
        <v>21</v>
      </c>
      <c r="BA41" s="78">
        <v>18</v>
      </c>
      <c r="BB41" s="78">
        <v>31</v>
      </c>
      <c r="BC41" s="78">
        <v>20</v>
      </c>
      <c r="BD41" s="78">
        <v>16</v>
      </c>
      <c r="BE41" s="78">
        <v>9</v>
      </c>
      <c r="BF41" s="78">
        <v>32</v>
      </c>
      <c r="BG41" s="78">
        <v>17</v>
      </c>
      <c r="BH41" s="78">
        <v>33</v>
      </c>
      <c r="BI41" s="78">
        <v>24</v>
      </c>
      <c r="BJ41" s="78">
        <v>31</v>
      </c>
      <c r="BK41" s="78">
        <v>26</v>
      </c>
      <c r="BL41" s="78">
        <v>29</v>
      </c>
      <c r="BM41" s="78">
        <v>19</v>
      </c>
      <c r="BN41" s="78">
        <v>28</v>
      </c>
      <c r="BO41" s="78">
        <v>21</v>
      </c>
      <c r="BP41" s="78">
        <v>37</v>
      </c>
      <c r="BQ41" s="78">
        <v>31</v>
      </c>
      <c r="BR41" s="78">
        <v>56</v>
      </c>
      <c r="BS41" s="78">
        <v>34</v>
      </c>
      <c r="BT41" s="78">
        <v>20</v>
      </c>
      <c r="BU41" s="78">
        <v>24</v>
      </c>
      <c r="BV41" s="78">
        <v>33</v>
      </c>
      <c r="BW41" s="78">
        <v>20</v>
      </c>
      <c r="BX41" s="78">
        <v>28</v>
      </c>
      <c r="BY41" s="78">
        <v>22</v>
      </c>
      <c r="BZ41" s="78">
        <v>22</v>
      </c>
      <c r="CA41" s="78">
        <v>7</v>
      </c>
      <c r="CB41" s="78">
        <v>12</v>
      </c>
      <c r="CC41" s="78">
        <v>24</v>
      </c>
      <c r="CD41" s="78">
        <v>20</v>
      </c>
      <c r="CE41" s="78">
        <v>7</v>
      </c>
      <c r="CF41" s="78">
        <v>30</v>
      </c>
      <c r="CG41" s="78">
        <v>20</v>
      </c>
      <c r="CH41" s="78">
        <v>43</v>
      </c>
      <c r="CI41" s="78">
        <v>17</v>
      </c>
      <c r="CJ41" s="78">
        <v>25</v>
      </c>
      <c r="CK41" s="78">
        <v>9</v>
      </c>
      <c r="CL41" s="78">
        <v>21</v>
      </c>
      <c r="CM41" s="78">
        <v>26</v>
      </c>
      <c r="CN41" s="78">
        <v>2.11</v>
      </c>
    </row>
    <row r="42" spans="1:92" x14ac:dyDescent="0.2">
      <c r="A42" s="78" t="s">
        <v>15</v>
      </c>
      <c r="B42" s="78" t="s">
        <v>17</v>
      </c>
      <c r="C42" s="78">
        <v>254</v>
      </c>
      <c r="D42" s="78">
        <v>4.37</v>
      </c>
      <c r="E42" s="78">
        <v>0</v>
      </c>
      <c r="F42" s="78">
        <f>VLOOKUP(B42,遗传信息!$B:$F,5,FALSE)</f>
        <v>0</v>
      </c>
      <c r="G42" s="78">
        <v>25</v>
      </c>
      <c r="H42" s="78">
        <v>7.2</v>
      </c>
      <c r="I42" s="78">
        <v>6</v>
      </c>
      <c r="J42" s="78">
        <v>1467</v>
      </c>
      <c r="K42" s="78">
        <v>61.68</v>
      </c>
      <c r="L42" s="78">
        <v>99</v>
      </c>
      <c r="M42" s="78">
        <v>93</v>
      </c>
      <c r="N42" s="78">
        <v>107</v>
      </c>
      <c r="O42" s="78">
        <v>72</v>
      </c>
      <c r="P42" s="78">
        <v>79</v>
      </c>
      <c r="Q42" s="78">
        <v>66</v>
      </c>
      <c r="R42" s="78">
        <v>90</v>
      </c>
      <c r="S42" s="78">
        <v>74</v>
      </c>
      <c r="T42" s="78">
        <v>114</v>
      </c>
      <c r="U42" s="78">
        <v>97</v>
      </c>
      <c r="V42" s="78">
        <v>158</v>
      </c>
      <c r="W42" s="78">
        <v>98</v>
      </c>
      <c r="X42" s="78">
        <v>79</v>
      </c>
      <c r="Y42" s="78">
        <v>53</v>
      </c>
      <c r="Z42" s="78">
        <v>111</v>
      </c>
      <c r="AA42" s="78">
        <v>62</v>
      </c>
      <c r="AB42" s="78">
        <v>18</v>
      </c>
      <c r="AC42" s="78">
        <v>26</v>
      </c>
      <c r="AD42" s="78">
        <v>31</v>
      </c>
      <c r="AE42" s="78">
        <v>24</v>
      </c>
      <c r="AF42" s="78">
        <v>24</v>
      </c>
      <c r="AG42" s="78">
        <v>23</v>
      </c>
      <c r="AH42" s="78">
        <v>25</v>
      </c>
      <c r="AI42" s="78">
        <v>21</v>
      </c>
      <c r="AJ42" s="78">
        <v>25</v>
      </c>
      <c r="AK42" s="78">
        <v>27</v>
      </c>
      <c r="AL42" s="78">
        <v>28</v>
      </c>
      <c r="AM42" s="78">
        <v>27</v>
      </c>
      <c r="AN42" s="78">
        <v>18</v>
      </c>
      <c r="AO42" s="78">
        <v>11</v>
      </c>
      <c r="AP42" s="78">
        <v>25</v>
      </c>
      <c r="AQ42" s="78">
        <v>18</v>
      </c>
      <c r="AR42" s="78">
        <v>20</v>
      </c>
      <c r="AS42" s="78">
        <v>21</v>
      </c>
      <c r="AT42" s="78">
        <v>23</v>
      </c>
      <c r="AU42" s="78">
        <v>15</v>
      </c>
      <c r="AV42" s="78">
        <v>14</v>
      </c>
      <c r="AW42" s="78">
        <v>10</v>
      </c>
      <c r="AX42" s="78">
        <v>17</v>
      </c>
      <c r="AY42" s="78">
        <v>25</v>
      </c>
      <c r="AZ42" s="78">
        <v>21</v>
      </c>
      <c r="BA42" s="78">
        <v>18</v>
      </c>
      <c r="BB42" s="78">
        <v>31</v>
      </c>
      <c r="BC42" s="78">
        <v>20</v>
      </c>
      <c r="BD42" s="78">
        <v>16</v>
      </c>
      <c r="BE42" s="78">
        <v>9</v>
      </c>
      <c r="BF42" s="78">
        <v>32</v>
      </c>
      <c r="BG42" s="78">
        <v>17</v>
      </c>
      <c r="BH42" s="78">
        <v>33</v>
      </c>
      <c r="BI42" s="78">
        <v>24</v>
      </c>
      <c r="BJ42" s="78">
        <v>31</v>
      </c>
      <c r="BK42" s="78">
        <v>26</v>
      </c>
      <c r="BL42" s="78">
        <v>29</v>
      </c>
      <c r="BM42" s="78">
        <v>19</v>
      </c>
      <c r="BN42" s="78">
        <v>28</v>
      </c>
      <c r="BO42" s="78">
        <v>21</v>
      </c>
      <c r="BP42" s="78">
        <v>37</v>
      </c>
      <c r="BQ42" s="78">
        <v>31</v>
      </c>
      <c r="BR42" s="78">
        <v>56</v>
      </c>
      <c r="BS42" s="78">
        <v>34</v>
      </c>
      <c r="BT42" s="78">
        <v>20</v>
      </c>
      <c r="BU42" s="78">
        <v>24</v>
      </c>
      <c r="BV42" s="78">
        <v>33</v>
      </c>
      <c r="BW42" s="78">
        <v>20</v>
      </c>
      <c r="BX42" s="78">
        <v>28</v>
      </c>
      <c r="BY42" s="78">
        <v>22</v>
      </c>
      <c r="BZ42" s="78">
        <v>22</v>
      </c>
      <c r="CA42" s="78">
        <v>7</v>
      </c>
      <c r="CB42" s="78">
        <v>12</v>
      </c>
      <c r="CC42" s="78">
        <v>24</v>
      </c>
      <c r="CD42" s="78">
        <v>20</v>
      </c>
      <c r="CE42" s="78">
        <v>7</v>
      </c>
      <c r="CF42" s="78">
        <v>30</v>
      </c>
      <c r="CG42" s="78">
        <v>20</v>
      </c>
      <c r="CH42" s="78">
        <v>43</v>
      </c>
      <c r="CI42" s="78">
        <v>17</v>
      </c>
      <c r="CJ42" s="78">
        <v>25</v>
      </c>
      <c r="CK42" s="78">
        <v>9</v>
      </c>
      <c r="CL42" s="78">
        <v>21</v>
      </c>
      <c r="CM42" s="78">
        <v>26</v>
      </c>
      <c r="CN42" s="78">
        <v>2.65</v>
      </c>
    </row>
    <row r="43" spans="1:92" x14ac:dyDescent="0.2">
      <c r="A43" s="78" t="s">
        <v>15</v>
      </c>
      <c r="B43" s="78" t="s">
        <v>17</v>
      </c>
      <c r="C43" s="78">
        <v>265</v>
      </c>
      <c r="D43" s="78">
        <v>2.37</v>
      </c>
      <c r="E43" s="78">
        <v>0</v>
      </c>
      <c r="F43" s="78">
        <f>VLOOKUP(B43,遗传信息!$B:$F,5,FALSE)</f>
        <v>0</v>
      </c>
      <c r="G43" s="78">
        <v>25</v>
      </c>
      <c r="H43" s="78">
        <v>7.2</v>
      </c>
      <c r="I43" s="78">
        <v>6</v>
      </c>
      <c r="J43" s="78">
        <v>1467</v>
      </c>
      <c r="K43" s="78">
        <v>61.68</v>
      </c>
      <c r="L43" s="78">
        <v>99</v>
      </c>
      <c r="M43" s="78">
        <v>93</v>
      </c>
      <c r="N43" s="78">
        <v>107</v>
      </c>
      <c r="O43" s="78">
        <v>72</v>
      </c>
      <c r="P43" s="78">
        <v>79</v>
      </c>
      <c r="Q43" s="78">
        <v>66</v>
      </c>
      <c r="R43" s="78">
        <v>90</v>
      </c>
      <c r="S43" s="78">
        <v>74</v>
      </c>
      <c r="T43" s="78">
        <v>114</v>
      </c>
      <c r="U43" s="78">
        <v>97</v>
      </c>
      <c r="V43" s="78">
        <v>158</v>
      </c>
      <c r="W43" s="78">
        <v>98</v>
      </c>
      <c r="X43" s="78">
        <v>79</v>
      </c>
      <c r="Y43" s="78">
        <v>53</v>
      </c>
      <c r="Z43" s="78">
        <v>111</v>
      </c>
      <c r="AA43" s="78">
        <v>62</v>
      </c>
      <c r="AB43" s="78">
        <v>18</v>
      </c>
      <c r="AC43" s="78">
        <v>26</v>
      </c>
      <c r="AD43" s="78">
        <v>31</v>
      </c>
      <c r="AE43" s="78">
        <v>24</v>
      </c>
      <c r="AF43" s="78">
        <v>24</v>
      </c>
      <c r="AG43" s="78">
        <v>23</v>
      </c>
      <c r="AH43" s="78">
        <v>25</v>
      </c>
      <c r="AI43" s="78">
        <v>21</v>
      </c>
      <c r="AJ43" s="78">
        <v>25</v>
      </c>
      <c r="AK43" s="78">
        <v>27</v>
      </c>
      <c r="AL43" s="78">
        <v>28</v>
      </c>
      <c r="AM43" s="78">
        <v>27</v>
      </c>
      <c r="AN43" s="78">
        <v>18</v>
      </c>
      <c r="AO43" s="78">
        <v>11</v>
      </c>
      <c r="AP43" s="78">
        <v>25</v>
      </c>
      <c r="AQ43" s="78">
        <v>18</v>
      </c>
      <c r="AR43" s="78">
        <v>20</v>
      </c>
      <c r="AS43" s="78">
        <v>21</v>
      </c>
      <c r="AT43" s="78">
        <v>23</v>
      </c>
      <c r="AU43" s="78">
        <v>15</v>
      </c>
      <c r="AV43" s="78">
        <v>14</v>
      </c>
      <c r="AW43" s="78">
        <v>10</v>
      </c>
      <c r="AX43" s="78">
        <v>17</v>
      </c>
      <c r="AY43" s="78">
        <v>25</v>
      </c>
      <c r="AZ43" s="78">
        <v>21</v>
      </c>
      <c r="BA43" s="78">
        <v>18</v>
      </c>
      <c r="BB43" s="78">
        <v>31</v>
      </c>
      <c r="BC43" s="78">
        <v>20</v>
      </c>
      <c r="BD43" s="78">
        <v>16</v>
      </c>
      <c r="BE43" s="78">
        <v>9</v>
      </c>
      <c r="BF43" s="78">
        <v>32</v>
      </c>
      <c r="BG43" s="78">
        <v>17</v>
      </c>
      <c r="BH43" s="78">
        <v>33</v>
      </c>
      <c r="BI43" s="78">
        <v>24</v>
      </c>
      <c r="BJ43" s="78">
        <v>31</v>
      </c>
      <c r="BK43" s="78">
        <v>26</v>
      </c>
      <c r="BL43" s="78">
        <v>29</v>
      </c>
      <c r="BM43" s="78">
        <v>19</v>
      </c>
      <c r="BN43" s="78">
        <v>28</v>
      </c>
      <c r="BO43" s="78">
        <v>21</v>
      </c>
      <c r="BP43" s="78">
        <v>37</v>
      </c>
      <c r="BQ43" s="78">
        <v>31</v>
      </c>
      <c r="BR43" s="78">
        <v>56</v>
      </c>
      <c r="BS43" s="78">
        <v>34</v>
      </c>
      <c r="BT43" s="78">
        <v>20</v>
      </c>
      <c r="BU43" s="78">
        <v>24</v>
      </c>
      <c r="BV43" s="78">
        <v>33</v>
      </c>
      <c r="BW43" s="78">
        <v>20</v>
      </c>
      <c r="BX43" s="78">
        <v>28</v>
      </c>
      <c r="BY43" s="78">
        <v>22</v>
      </c>
      <c r="BZ43" s="78">
        <v>22</v>
      </c>
      <c r="CA43" s="78">
        <v>7</v>
      </c>
      <c r="CB43" s="78">
        <v>12</v>
      </c>
      <c r="CC43" s="78">
        <v>24</v>
      </c>
      <c r="CD43" s="78">
        <v>20</v>
      </c>
      <c r="CE43" s="78">
        <v>7</v>
      </c>
      <c r="CF43" s="78">
        <v>30</v>
      </c>
      <c r="CG43" s="78">
        <v>20</v>
      </c>
      <c r="CH43" s="78">
        <v>43</v>
      </c>
      <c r="CI43" s="78">
        <v>17</v>
      </c>
      <c r="CJ43" s="78">
        <v>25</v>
      </c>
      <c r="CK43" s="78">
        <v>9</v>
      </c>
      <c r="CL43" s="78">
        <v>21</v>
      </c>
      <c r="CM43" s="78">
        <v>26</v>
      </c>
      <c r="CN43" s="78">
        <v>2.2000000000000002</v>
      </c>
    </row>
    <row r="44" spans="1:92" ht="16.5" x14ac:dyDescent="0.3">
      <c r="A44" s="6" t="s">
        <v>15</v>
      </c>
      <c r="B44" s="78" t="s">
        <v>17</v>
      </c>
      <c r="C44" s="78">
        <v>265</v>
      </c>
      <c r="D44" s="78">
        <v>3.16</v>
      </c>
      <c r="E44" s="78">
        <v>0</v>
      </c>
      <c r="F44" s="78">
        <f>VLOOKUP(B44,遗传信息!$B:$F,5,FALSE)</f>
        <v>0</v>
      </c>
      <c r="G44" s="78">
        <v>25</v>
      </c>
      <c r="H44" s="78">
        <v>7.2</v>
      </c>
      <c r="I44" s="78">
        <v>6</v>
      </c>
      <c r="J44" s="78">
        <v>1467</v>
      </c>
      <c r="K44" s="78">
        <v>61.68</v>
      </c>
      <c r="L44" s="78">
        <v>99</v>
      </c>
      <c r="M44" s="78">
        <v>93</v>
      </c>
      <c r="N44" s="78">
        <v>107</v>
      </c>
      <c r="O44" s="78">
        <v>72</v>
      </c>
      <c r="P44" s="78">
        <v>79</v>
      </c>
      <c r="Q44" s="78">
        <v>66</v>
      </c>
      <c r="R44" s="78">
        <v>90</v>
      </c>
      <c r="S44" s="78">
        <v>74</v>
      </c>
      <c r="T44" s="78">
        <v>114</v>
      </c>
      <c r="U44" s="78">
        <v>97</v>
      </c>
      <c r="V44" s="78">
        <v>158</v>
      </c>
      <c r="W44" s="78">
        <v>98</v>
      </c>
      <c r="X44" s="78">
        <v>79</v>
      </c>
      <c r="Y44" s="78">
        <v>53</v>
      </c>
      <c r="Z44" s="78">
        <v>111</v>
      </c>
      <c r="AA44" s="78">
        <v>62</v>
      </c>
      <c r="AB44" s="78">
        <v>18</v>
      </c>
      <c r="AC44" s="78">
        <v>26</v>
      </c>
      <c r="AD44" s="78">
        <v>31</v>
      </c>
      <c r="AE44" s="78">
        <v>24</v>
      </c>
      <c r="AF44" s="78">
        <v>24</v>
      </c>
      <c r="AG44" s="78">
        <v>23</v>
      </c>
      <c r="AH44" s="78">
        <v>25</v>
      </c>
      <c r="AI44" s="78">
        <v>21</v>
      </c>
      <c r="AJ44" s="78">
        <v>25</v>
      </c>
      <c r="AK44" s="78">
        <v>27</v>
      </c>
      <c r="AL44" s="78">
        <v>28</v>
      </c>
      <c r="AM44" s="78">
        <v>27</v>
      </c>
      <c r="AN44" s="78">
        <v>18</v>
      </c>
      <c r="AO44" s="78">
        <v>11</v>
      </c>
      <c r="AP44" s="78">
        <v>25</v>
      </c>
      <c r="AQ44" s="78">
        <v>18</v>
      </c>
      <c r="AR44" s="78">
        <v>20</v>
      </c>
      <c r="AS44" s="78">
        <v>21</v>
      </c>
      <c r="AT44" s="78">
        <v>23</v>
      </c>
      <c r="AU44" s="78">
        <v>15</v>
      </c>
      <c r="AV44" s="78">
        <v>14</v>
      </c>
      <c r="AW44" s="78">
        <v>10</v>
      </c>
      <c r="AX44" s="78">
        <v>17</v>
      </c>
      <c r="AY44" s="78">
        <v>25</v>
      </c>
      <c r="AZ44" s="78">
        <v>21</v>
      </c>
      <c r="BA44" s="78">
        <v>18</v>
      </c>
      <c r="BB44" s="78">
        <v>31</v>
      </c>
      <c r="BC44" s="78">
        <v>20</v>
      </c>
      <c r="BD44" s="78">
        <v>16</v>
      </c>
      <c r="BE44" s="78">
        <v>9</v>
      </c>
      <c r="BF44" s="78">
        <v>32</v>
      </c>
      <c r="BG44" s="78">
        <v>17</v>
      </c>
      <c r="BH44" s="78">
        <v>33</v>
      </c>
      <c r="BI44" s="78">
        <v>24</v>
      </c>
      <c r="BJ44" s="78">
        <v>31</v>
      </c>
      <c r="BK44" s="78">
        <v>26</v>
      </c>
      <c r="BL44" s="78">
        <v>29</v>
      </c>
      <c r="BM44" s="78">
        <v>19</v>
      </c>
      <c r="BN44" s="78">
        <v>28</v>
      </c>
      <c r="BO44" s="78">
        <v>21</v>
      </c>
      <c r="BP44" s="78">
        <v>37</v>
      </c>
      <c r="BQ44" s="78">
        <v>31</v>
      </c>
      <c r="BR44" s="78">
        <v>56</v>
      </c>
      <c r="BS44" s="78">
        <v>34</v>
      </c>
      <c r="BT44" s="78">
        <v>20</v>
      </c>
      <c r="BU44" s="78">
        <v>24</v>
      </c>
      <c r="BV44" s="78">
        <v>33</v>
      </c>
      <c r="BW44" s="78">
        <v>20</v>
      </c>
      <c r="BX44" s="78">
        <v>28</v>
      </c>
      <c r="BY44" s="78">
        <v>22</v>
      </c>
      <c r="BZ44" s="78">
        <v>22</v>
      </c>
      <c r="CA44" s="78">
        <v>7</v>
      </c>
      <c r="CB44" s="78">
        <v>12</v>
      </c>
      <c r="CC44" s="78">
        <v>24</v>
      </c>
      <c r="CD44" s="78">
        <v>20</v>
      </c>
      <c r="CE44" s="78">
        <v>7</v>
      </c>
      <c r="CF44" s="78">
        <v>30</v>
      </c>
      <c r="CG44" s="78">
        <v>20</v>
      </c>
      <c r="CH44" s="78">
        <v>43</v>
      </c>
      <c r="CI44" s="78">
        <v>17</v>
      </c>
      <c r="CJ44" s="78">
        <v>25</v>
      </c>
      <c r="CK44" s="78">
        <v>9</v>
      </c>
      <c r="CL44" s="78">
        <v>21</v>
      </c>
      <c r="CM44" s="78">
        <v>26</v>
      </c>
      <c r="CN44" s="78">
        <v>3.04</v>
      </c>
    </row>
    <row r="45" spans="1:92" ht="16.5" x14ac:dyDescent="0.3">
      <c r="A45" s="6" t="s">
        <v>15</v>
      </c>
      <c r="B45" s="78" t="s">
        <v>17</v>
      </c>
      <c r="C45" s="78">
        <v>265</v>
      </c>
      <c r="D45" s="78">
        <v>3.94</v>
      </c>
      <c r="E45" s="78">
        <v>0</v>
      </c>
      <c r="F45" s="78">
        <f>VLOOKUP(B45,遗传信息!$B:$F,5,FALSE)</f>
        <v>0</v>
      </c>
      <c r="G45" s="78">
        <v>25</v>
      </c>
      <c r="H45" s="78">
        <v>7.2</v>
      </c>
      <c r="I45" s="78">
        <v>6</v>
      </c>
      <c r="J45" s="78">
        <v>1467</v>
      </c>
      <c r="K45" s="78">
        <v>61.68</v>
      </c>
      <c r="L45" s="78">
        <v>99</v>
      </c>
      <c r="M45" s="78">
        <v>93</v>
      </c>
      <c r="N45" s="78">
        <v>107</v>
      </c>
      <c r="O45" s="78">
        <v>72</v>
      </c>
      <c r="P45" s="78">
        <v>79</v>
      </c>
      <c r="Q45" s="78">
        <v>66</v>
      </c>
      <c r="R45" s="78">
        <v>90</v>
      </c>
      <c r="S45" s="78">
        <v>74</v>
      </c>
      <c r="T45" s="78">
        <v>114</v>
      </c>
      <c r="U45" s="78">
        <v>97</v>
      </c>
      <c r="V45" s="78">
        <v>158</v>
      </c>
      <c r="W45" s="78">
        <v>98</v>
      </c>
      <c r="X45" s="78">
        <v>79</v>
      </c>
      <c r="Y45" s="78">
        <v>53</v>
      </c>
      <c r="Z45" s="78">
        <v>111</v>
      </c>
      <c r="AA45" s="78">
        <v>62</v>
      </c>
      <c r="AB45" s="78">
        <v>18</v>
      </c>
      <c r="AC45" s="78">
        <v>26</v>
      </c>
      <c r="AD45" s="78">
        <v>31</v>
      </c>
      <c r="AE45" s="78">
        <v>24</v>
      </c>
      <c r="AF45" s="78">
        <v>24</v>
      </c>
      <c r="AG45" s="78">
        <v>23</v>
      </c>
      <c r="AH45" s="78">
        <v>25</v>
      </c>
      <c r="AI45" s="78">
        <v>21</v>
      </c>
      <c r="AJ45" s="78">
        <v>25</v>
      </c>
      <c r="AK45" s="78">
        <v>27</v>
      </c>
      <c r="AL45" s="78">
        <v>28</v>
      </c>
      <c r="AM45" s="78">
        <v>27</v>
      </c>
      <c r="AN45" s="78">
        <v>18</v>
      </c>
      <c r="AO45" s="78">
        <v>11</v>
      </c>
      <c r="AP45" s="78">
        <v>25</v>
      </c>
      <c r="AQ45" s="78">
        <v>18</v>
      </c>
      <c r="AR45" s="78">
        <v>20</v>
      </c>
      <c r="AS45" s="78">
        <v>21</v>
      </c>
      <c r="AT45" s="78">
        <v>23</v>
      </c>
      <c r="AU45" s="78">
        <v>15</v>
      </c>
      <c r="AV45" s="78">
        <v>14</v>
      </c>
      <c r="AW45" s="78">
        <v>10</v>
      </c>
      <c r="AX45" s="78">
        <v>17</v>
      </c>
      <c r="AY45" s="78">
        <v>25</v>
      </c>
      <c r="AZ45" s="78">
        <v>21</v>
      </c>
      <c r="BA45" s="78">
        <v>18</v>
      </c>
      <c r="BB45" s="78">
        <v>31</v>
      </c>
      <c r="BC45" s="78">
        <v>20</v>
      </c>
      <c r="BD45" s="78">
        <v>16</v>
      </c>
      <c r="BE45" s="78">
        <v>9</v>
      </c>
      <c r="BF45" s="78">
        <v>32</v>
      </c>
      <c r="BG45" s="78">
        <v>17</v>
      </c>
      <c r="BH45" s="78">
        <v>33</v>
      </c>
      <c r="BI45" s="78">
        <v>24</v>
      </c>
      <c r="BJ45" s="78">
        <v>31</v>
      </c>
      <c r="BK45" s="78">
        <v>26</v>
      </c>
      <c r="BL45" s="78">
        <v>29</v>
      </c>
      <c r="BM45" s="78">
        <v>19</v>
      </c>
      <c r="BN45" s="78">
        <v>28</v>
      </c>
      <c r="BO45" s="78">
        <v>21</v>
      </c>
      <c r="BP45" s="78">
        <v>37</v>
      </c>
      <c r="BQ45" s="78">
        <v>31</v>
      </c>
      <c r="BR45" s="78">
        <v>56</v>
      </c>
      <c r="BS45" s="78">
        <v>34</v>
      </c>
      <c r="BT45" s="78">
        <v>20</v>
      </c>
      <c r="BU45" s="78">
        <v>24</v>
      </c>
      <c r="BV45" s="78">
        <v>33</v>
      </c>
      <c r="BW45" s="78">
        <v>20</v>
      </c>
      <c r="BX45" s="78">
        <v>28</v>
      </c>
      <c r="BY45" s="78">
        <v>22</v>
      </c>
      <c r="BZ45" s="78">
        <v>22</v>
      </c>
      <c r="CA45" s="78">
        <v>7</v>
      </c>
      <c r="CB45" s="78">
        <v>12</v>
      </c>
      <c r="CC45" s="78">
        <v>24</v>
      </c>
      <c r="CD45" s="78">
        <v>20</v>
      </c>
      <c r="CE45" s="78">
        <v>7</v>
      </c>
      <c r="CF45" s="78">
        <v>30</v>
      </c>
      <c r="CG45" s="78">
        <v>20</v>
      </c>
      <c r="CH45" s="78">
        <v>43</v>
      </c>
      <c r="CI45" s="78">
        <v>17</v>
      </c>
      <c r="CJ45" s="78">
        <v>25</v>
      </c>
      <c r="CK45" s="78">
        <v>9</v>
      </c>
      <c r="CL45" s="78">
        <v>21</v>
      </c>
      <c r="CM45" s="78">
        <v>26</v>
      </c>
      <c r="CN45" s="78">
        <v>3.6</v>
      </c>
    </row>
    <row r="46" spans="1:92" ht="16.5" x14ac:dyDescent="0.3">
      <c r="A46" s="6" t="s">
        <v>15</v>
      </c>
      <c r="B46" s="78" t="s">
        <v>17</v>
      </c>
      <c r="C46" s="78">
        <v>265</v>
      </c>
      <c r="D46" s="78">
        <v>4.6900000000000004</v>
      </c>
      <c r="E46" s="78">
        <v>0</v>
      </c>
      <c r="F46" s="78">
        <f>VLOOKUP(B46,遗传信息!$B:$F,5,FALSE)</f>
        <v>0</v>
      </c>
      <c r="G46" s="78">
        <v>25</v>
      </c>
      <c r="H46" s="78">
        <v>7.2</v>
      </c>
      <c r="I46" s="78">
        <v>6</v>
      </c>
      <c r="J46" s="78">
        <v>1467</v>
      </c>
      <c r="K46" s="78">
        <v>61.68</v>
      </c>
      <c r="L46" s="78">
        <v>99</v>
      </c>
      <c r="M46" s="78">
        <v>93</v>
      </c>
      <c r="N46" s="78">
        <v>107</v>
      </c>
      <c r="O46" s="78">
        <v>72</v>
      </c>
      <c r="P46" s="78">
        <v>79</v>
      </c>
      <c r="Q46" s="78">
        <v>66</v>
      </c>
      <c r="R46" s="78">
        <v>90</v>
      </c>
      <c r="S46" s="78">
        <v>74</v>
      </c>
      <c r="T46" s="78">
        <v>114</v>
      </c>
      <c r="U46" s="78">
        <v>97</v>
      </c>
      <c r="V46" s="78">
        <v>158</v>
      </c>
      <c r="W46" s="78">
        <v>98</v>
      </c>
      <c r="X46" s="78">
        <v>79</v>
      </c>
      <c r="Y46" s="78">
        <v>53</v>
      </c>
      <c r="Z46" s="78">
        <v>111</v>
      </c>
      <c r="AA46" s="78">
        <v>62</v>
      </c>
      <c r="AB46" s="78">
        <v>18</v>
      </c>
      <c r="AC46" s="78">
        <v>26</v>
      </c>
      <c r="AD46" s="78">
        <v>31</v>
      </c>
      <c r="AE46" s="78">
        <v>24</v>
      </c>
      <c r="AF46" s="78">
        <v>24</v>
      </c>
      <c r="AG46" s="78">
        <v>23</v>
      </c>
      <c r="AH46" s="78">
        <v>25</v>
      </c>
      <c r="AI46" s="78">
        <v>21</v>
      </c>
      <c r="AJ46" s="78">
        <v>25</v>
      </c>
      <c r="AK46" s="78">
        <v>27</v>
      </c>
      <c r="AL46" s="78">
        <v>28</v>
      </c>
      <c r="AM46" s="78">
        <v>27</v>
      </c>
      <c r="AN46" s="78">
        <v>18</v>
      </c>
      <c r="AO46" s="78">
        <v>11</v>
      </c>
      <c r="AP46" s="78">
        <v>25</v>
      </c>
      <c r="AQ46" s="78">
        <v>18</v>
      </c>
      <c r="AR46" s="78">
        <v>20</v>
      </c>
      <c r="AS46" s="78">
        <v>21</v>
      </c>
      <c r="AT46" s="78">
        <v>23</v>
      </c>
      <c r="AU46" s="78">
        <v>15</v>
      </c>
      <c r="AV46" s="78">
        <v>14</v>
      </c>
      <c r="AW46" s="78">
        <v>10</v>
      </c>
      <c r="AX46" s="78">
        <v>17</v>
      </c>
      <c r="AY46" s="78">
        <v>25</v>
      </c>
      <c r="AZ46" s="78">
        <v>21</v>
      </c>
      <c r="BA46" s="78">
        <v>18</v>
      </c>
      <c r="BB46" s="78">
        <v>31</v>
      </c>
      <c r="BC46" s="78">
        <v>20</v>
      </c>
      <c r="BD46" s="78">
        <v>16</v>
      </c>
      <c r="BE46" s="78">
        <v>9</v>
      </c>
      <c r="BF46" s="78">
        <v>32</v>
      </c>
      <c r="BG46" s="78">
        <v>17</v>
      </c>
      <c r="BH46" s="78">
        <v>33</v>
      </c>
      <c r="BI46" s="78">
        <v>24</v>
      </c>
      <c r="BJ46" s="78">
        <v>31</v>
      </c>
      <c r="BK46" s="78">
        <v>26</v>
      </c>
      <c r="BL46" s="78">
        <v>29</v>
      </c>
      <c r="BM46" s="78">
        <v>19</v>
      </c>
      <c r="BN46" s="78">
        <v>28</v>
      </c>
      <c r="BO46" s="78">
        <v>21</v>
      </c>
      <c r="BP46" s="78">
        <v>37</v>
      </c>
      <c r="BQ46" s="78">
        <v>31</v>
      </c>
      <c r="BR46" s="78">
        <v>56</v>
      </c>
      <c r="BS46" s="78">
        <v>34</v>
      </c>
      <c r="BT46" s="78">
        <v>20</v>
      </c>
      <c r="BU46" s="78">
        <v>24</v>
      </c>
      <c r="BV46" s="78">
        <v>33</v>
      </c>
      <c r="BW46" s="78">
        <v>20</v>
      </c>
      <c r="BX46" s="78">
        <v>28</v>
      </c>
      <c r="BY46" s="78">
        <v>22</v>
      </c>
      <c r="BZ46" s="78">
        <v>22</v>
      </c>
      <c r="CA46" s="78">
        <v>7</v>
      </c>
      <c r="CB46" s="78">
        <v>12</v>
      </c>
      <c r="CC46" s="78">
        <v>24</v>
      </c>
      <c r="CD46" s="78">
        <v>20</v>
      </c>
      <c r="CE46" s="78">
        <v>7</v>
      </c>
      <c r="CF46" s="78">
        <v>30</v>
      </c>
      <c r="CG46" s="78">
        <v>20</v>
      </c>
      <c r="CH46" s="78">
        <v>43</v>
      </c>
      <c r="CI46" s="78">
        <v>17</v>
      </c>
      <c r="CJ46" s="78">
        <v>25</v>
      </c>
      <c r="CK46" s="78">
        <v>9</v>
      </c>
      <c r="CL46" s="78">
        <v>21</v>
      </c>
      <c r="CM46" s="78">
        <v>26</v>
      </c>
      <c r="CN46" s="78">
        <v>4.2</v>
      </c>
    </row>
    <row r="47" spans="1:92" ht="16.5" x14ac:dyDescent="0.3">
      <c r="A47" s="6" t="s">
        <v>15</v>
      </c>
      <c r="B47" s="78" t="s">
        <v>17</v>
      </c>
      <c r="C47" s="78">
        <v>280</v>
      </c>
      <c r="D47" s="78">
        <v>2.44</v>
      </c>
      <c r="E47" s="78">
        <v>0</v>
      </c>
      <c r="F47" s="78">
        <f>VLOOKUP(B47,遗传信息!$B:$F,5,FALSE)</f>
        <v>0</v>
      </c>
      <c r="G47" s="78">
        <v>25</v>
      </c>
      <c r="H47" s="78">
        <v>7.2</v>
      </c>
      <c r="I47" s="78">
        <v>6</v>
      </c>
      <c r="J47" s="78">
        <v>1467</v>
      </c>
      <c r="K47" s="78">
        <v>61.68</v>
      </c>
      <c r="L47" s="78">
        <v>99</v>
      </c>
      <c r="M47" s="78">
        <v>93</v>
      </c>
      <c r="N47" s="78">
        <v>107</v>
      </c>
      <c r="O47" s="78">
        <v>72</v>
      </c>
      <c r="P47" s="78">
        <v>79</v>
      </c>
      <c r="Q47" s="78">
        <v>66</v>
      </c>
      <c r="R47" s="78">
        <v>90</v>
      </c>
      <c r="S47" s="78">
        <v>74</v>
      </c>
      <c r="T47" s="78">
        <v>114</v>
      </c>
      <c r="U47" s="78">
        <v>97</v>
      </c>
      <c r="V47" s="78">
        <v>158</v>
      </c>
      <c r="W47" s="78">
        <v>98</v>
      </c>
      <c r="X47" s="78">
        <v>79</v>
      </c>
      <c r="Y47" s="78">
        <v>53</v>
      </c>
      <c r="Z47" s="78">
        <v>111</v>
      </c>
      <c r="AA47" s="78">
        <v>62</v>
      </c>
      <c r="AB47" s="78">
        <v>18</v>
      </c>
      <c r="AC47" s="78">
        <v>26</v>
      </c>
      <c r="AD47" s="78">
        <v>31</v>
      </c>
      <c r="AE47" s="78">
        <v>24</v>
      </c>
      <c r="AF47" s="78">
        <v>24</v>
      </c>
      <c r="AG47" s="78">
        <v>23</v>
      </c>
      <c r="AH47" s="78">
        <v>25</v>
      </c>
      <c r="AI47" s="78">
        <v>21</v>
      </c>
      <c r="AJ47" s="78">
        <v>25</v>
      </c>
      <c r="AK47" s="78">
        <v>27</v>
      </c>
      <c r="AL47" s="78">
        <v>28</v>
      </c>
      <c r="AM47" s="78">
        <v>27</v>
      </c>
      <c r="AN47" s="78">
        <v>18</v>
      </c>
      <c r="AO47" s="78">
        <v>11</v>
      </c>
      <c r="AP47" s="78">
        <v>25</v>
      </c>
      <c r="AQ47" s="78">
        <v>18</v>
      </c>
      <c r="AR47" s="78">
        <v>20</v>
      </c>
      <c r="AS47" s="78">
        <v>21</v>
      </c>
      <c r="AT47" s="78">
        <v>23</v>
      </c>
      <c r="AU47" s="78">
        <v>15</v>
      </c>
      <c r="AV47" s="78">
        <v>14</v>
      </c>
      <c r="AW47" s="78">
        <v>10</v>
      </c>
      <c r="AX47" s="78">
        <v>17</v>
      </c>
      <c r="AY47" s="78">
        <v>25</v>
      </c>
      <c r="AZ47" s="78">
        <v>21</v>
      </c>
      <c r="BA47" s="78">
        <v>18</v>
      </c>
      <c r="BB47" s="78">
        <v>31</v>
      </c>
      <c r="BC47" s="78">
        <v>20</v>
      </c>
      <c r="BD47" s="78">
        <v>16</v>
      </c>
      <c r="BE47" s="78">
        <v>9</v>
      </c>
      <c r="BF47" s="78">
        <v>32</v>
      </c>
      <c r="BG47" s="78">
        <v>17</v>
      </c>
      <c r="BH47" s="78">
        <v>33</v>
      </c>
      <c r="BI47" s="78">
        <v>24</v>
      </c>
      <c r="BJ47" s="78">
        <v>31</v>
      </c>
      <c r="BK47" s="78">
        <v>26</v>
      </c>
      <c r="BL47" s="78">
        <v>29</v>
      </c>
      <c r="BM47" s="78">
        <v>19</v>
      </c>
      <c r="BN47" s="78">
        <v>28</v>
      </c>
      <c r="BO47" s="78">
        <v>21</v>
      </c>
      <c r="BP47" s="78">
        <v>37</v>
      </c>
      <c r="BQ47" s="78">
        <v>31</v>
      </c>
      <c r="BR47" s="78">
        <v>56</v>
      </c>
      <c r="BS47" s="78">
        <v>34</v>
      </c>
      <c r="BT47" s="78">
        <v>20</v>
      </c>
      <c r="BU47" s="78">
        <v>24</v>
      </c>
      <c r="BV47" s="78">
        <v>33</v>
      </c>
      <c r="BW47" s="78">
        <v>20</v>
      </c>
      <c r="BX47" s="78">
        <v>28</v>
      </c>
      <c r="BY47" s="78">
        <v>22</v>
      </c>
      <c r="BZ47" s="78">
        <v>22</v>
      </c>
      <c r="CA47" s="78">
        <v>7</v>
      </c>
      <c r="CB47" s="78">
        <v>12</v>
      </c>
      <c r="CC47" s="78">
        <v>24</v>
      </c>
      <c r="CD47" s="78">
        <v>20</v>
      </c>
      <c r="CE47" s="78">
        <v>7</v>
      </c>
      <c r="CF47" s="78">
        <v>30</v>
      </c>
      <c r="CG47" s="78">
        <v>20</v>
      </c>
      <c r="CH47" s="78">
        <v>43</v>
      </c>
      <c r="CI47" s="78">
        <v>17</v>
      </c>
      <c r="CJ47" s="78">
        <v>25</v>
      </c>
      <c r="CK47" s="78">
        <v>9</v>
      </c>
      <c r="CL47" s="78">
        <v>21</v>
      </c>
      <c r="CM47" s="78">
        <v>26</v>
      </c>
      <c r="CN47" s="78">
        <v>0.89</v>
      </c>
    </row>
    <row r="48" spans="1:92" ht="16.5" x14ac:dyDescent="0.3">
      <c r="A48" s="6" t="s">
        <v>15</v>
      </c>
      <c r="B48" s="78" t="s">
        <v>17</v>
      </c>
      <c r="C48" s="78">
        <v>280</v>
      </c>
      <c r="D48" s="78">
        <v>4.87</v>
      </c>
      <c r="E48" s="78">
        <v>0</v>
      </c>
      <c r="F48" s="78">
        <f>VLOOKUP(B48,遗传信息!$B:$F,5,FALSE)</f>
        <v>0</v>
      </c>
      <c r="G48" s="78">
        <v>25</v>
      </c>
      <c r="H48" s="78">
        <v>7.2</v>
      </c>
      <c r="I48" s="78">
        <v>6</v>
      </c>
      <c r="J48" s="78">
        <v>1467</v>
      </c>
      <c r="K48" s="78">
        <v>61.68</v>
      </c>
      <c r="L48" s="78">
        <v>99</v>
      </c>
      <c r="M48" s="78">
        <v>93</v>
      </c>
      <c r="N48" s="78">
        <v>107</v>
      </c>
      <c r="O48" s="78">
        <v>72</v>
      </c>
      <c r="P48" s="78">
        <v>79</v>
      </c>
      <c r="Q48" s="78">
        <v>66</v>
      </c>
      <c r="R48" s="78">
        <v>90</v>
      </c>
      <c r="S48" s="78">
        <v>74</v>
      </c>
      <c r="T48" s="78">
        <v>114</v>
      </c>
      <c r="U48" s="78">
        <v>97</v>
      </c>
      <c r="V48" s="78">
        <v>158</v>
      </c>
      <c r="W48" s="78">
        <v>98</v>
      </c>
      <c r="X48" s="78">
        <v>79</v>
      </c>
      <c r="Y48" s="78">
        <v>53</v>
      </c>
      <c r="Z48" s="78">
        <v>111</v>
      </c>
      <c r="AA48" s="78">
        <v>62</v>
      </c>
      <c r="AB48" s="78">
        <v>18</v>
      </c>
      <c r="AC48" s="78">
        <v>26</v>
      </c>
      <c r="AD48" s="78">
        <v>31</v>
      </c>
      <c r="AE48" s="78">
        <v>24</v>
      </c>
      <c r="AF48" s="78">
        <v>24</v>
      </c>
      <c r="AG48" s="78">
        <v>23</v>
      </c>
      <c r="AH48" s="78">
        <v>25</v>
      </c>
      <c r="AI48" s="78">
        <v>21</v>
      </c>
      <c r="AJ48" s="78">
        <v>25</v>
      </c>
      <c r="AK48" s="78">
        <v>27</v>
      </c>
      <c r="AL48" s="78">
        <v>28</v>
      </c>
      <c r="AM48" s="78">
        <v>27</v>
      </c>
      <c r="AN48" s="78">
        <v>18</v>
      </c>
      <c r="AO48" s="78">
        <v>11</v>
      </c>
      <c r="AP48" s="78">
        <v>25</v>
      </c>
      <c r="AQ48" s="78">
        <v>18</v>
      </c>
      <c r="AR48" s="78">
        <v>20</v>
      </c>
      <c r="AS48" s="78">
        <v>21</v>
      </c>
      <c r="AT48" s="78">
        <v>23</v>
      </c>
      <c r="AU48" s="78">
        <v>15</v>
      </c>
      <c r="AV48" s="78">
        <v>14</v>
      </c>
      <c r="AW48" s="78">
        <v>10</v>
      </c>
      <c r="AX48" s="78">
        <v>17</v>
      </c>
      <c r="AY48" s="78">
        <v>25</v>
      </c>
      <c r="AZ48" s="78">
        <v>21</v>
      </c>
      <c r="BA48" s="78">
        <v>18</v>
      </c>
      <c r="BB48" s="78">
        <v>31</v>
      </c>
      <c r="BC48" s="78">
        <v>20</v>
      </c>
      <c r="BD48" s="78">
        <v>16</v>
      </c>
      <c r="BE48" s="78">
        <v>9</v>
      </c>
      <c r="BF48" s="78">
        <v>32</v>
      </c>
      <c r="BG48" s="78">
        <v>17</v>
      </c>
      <c r="BH48" s="78">
        <v>33</v>
      </c>
      <c r="BI48" s="78">
        <v>24</v>
      </c>
      <c r="BJ48" s="78">
        <v>31</v>
      </c>
      <c r="BK48" s="78">
        <v>26</v>
      </c>
      <c r="BL48" s="78">
        <v>29</v>
      </c>
      <c r="BM48" s="78">
        <v>19</v>
      </c>
      <c r="BN48" s="78">
        <v>28</v>
      </c>
      <c r="BO48" s="78">
        <v>21</v>
      </c>
      <c r="BP48" s="78">
        <v>37</v>
      </c>
      <c r="BQ48" s="78">
        <v>31</v>
      </c>
      <c r="BR48" s="78">
        <v>56</v>
      </c>
      <c r="BS48" s="78">
        <v>34</v>
      </c>
      <c r="BT48" s="78">
        <v>20</v>
      </c>
      <c r="BU48" s="78">
        <v>24</v>
      </c>
      <c r="BV48" s="78">
        <v>33</v>
      </c>
      <c r="BW48" s="78">
        <v>20</v>
      </c>
      <c r="BX48" s="78">
        <v>28</v>
      </c>
      <c r="BY48" s="78">
        <v>22</v>
      </c>
      <c r="BZ48" s="78">
        <v>22</v>
      </c>
      <c r="CA48" s="78">
        <v>7</v>
      </c>
      <c r="CB48" s="78">
        <v>12</v>
      </c>
      <c r="CC48" s="78">
        <v>24</v>
      </c>
      <c r="CD48" s="78">
        <v>20</v>
      </c>
      <c r="CE48" s="78">
        <v>7</v>
      </c>
      <c r="CF48" s="78">
        <v>30</v>
      </c>
      <c r="CG48" s="78">
        <v>20</v>
      </c>
      <c r="CH48" s="78">
        <v>43</v>
      </c>
      <c r="CI48" s="78">
        <v>17</v>
      </c>
      <c r="CJ48" s="78">
        <v>25</v>
      </c>
      <c r="CK48" s="78">
        <v>9</v>
      </c>
      <c r="CL48" s="78">
        <v>21</v>
      </c>
      <c r="CM48" s="78">
        <v>26</v>
      </c>
      <c r="CN48" s="78">
        <v>2.02</v>
      </c>
    </row>
    <row r="49" spans="1:92" ht="16.5" x14ac:dyDescent="0.3">
      <c r="A49" s="6" t="s">
        <v>15</v>
      </c>
      <c r="B49" s="78" t="s">
        <v>17</v>
      </c>
      <c r="C49" s="78">
        <v>280</v>
      </c>
      <c r="D49" s="78">
        <v>7.3</v>
      </c>
      <c r="E49" s="78">
        <v>0</v>
      </c>
      <c r="F49" s="78">
        <f>VLOOKUP(B49,遗传信息!$B:$F,5,FALSE)</f>
        <v>0</v>
      </c>
      <c r="G49" s="78">
        <v>25</v>
      </c>
      <c r="H49" s="78">
        <v>7.2</v>
      </c>
      <c r="I49" s="78">
        <v>6</v>
      </c>
      <c r="J49" s="78">
        <v>1467</v>
      </c>
      <c r="K49" s="78">
        <v>61.68</v>
      </c>
      <c r="L49" s="78">
        <v>99</v>
      </c>
      <c r="M49" s="78">
        <v>93</v>
      </c>
      <c r="N49" s="78">
        <v>107</v>
      </c>
      <c r="O49" s="78">
        <v>72</v>
      </c>
      <c r="P49" s="78">
        <v>79</v>
      </c>
      <c r="Q49" s="78">
        <v>66</v>
      </c>
      <c r="R49" s="78">
        <v>90</v>
      </c>
      <c r="S49" s="78">
        <v>74</v>
      </c>
      <c r="T49" s="78">
        <v>114</v>
      </c>
      <c r="U49" s="78">
        <v>97</v>
      </c>
      <c r="V49" s="78">
        <v>158</v>
      </c>
      <c r="W49" s="78">
        <v>98</v>
      </c>
      <c r="X49" s="78">
        <v>79</v>
      </c>
      <c r="Y49" s="78">
        <v>53</v>
      </c>
      <c r="Z49" s="78">
        <v>111</v>
      </c>
      <c r="AA49" s="78">
        <v>62</v>
      </c>
      <c r="AB49" s="78">
        <v>18</v>
      </c>
      <c r="AC49" s="78">
        <v>26</v>
      </c>
      <c r="AD49" s="78">
        <v>31</v>
      </c>
      <c r="AE49" s="78">
        <v>24</v>
      </c>
      <c r="AF49" s="78">
        <v>24</v>
      </c>
      <c r="AG49" s="78">
        <v>23</v>
      </c>
      <c r="AH49" s="78">
        <v>25</v>
      </c>
      <c r="AI49" s="78">
        <v>21</v>
      </c>
      <c r="AJ49" s="78">
        <v>25</v>
      </c>
      <c r="AK49" s="78">
        <v>27</v>
      </c>
      <c r="AL49" s="78">
        <v>28</v>
      </c>
      <c r="AM49" s="78">
        <v>27</v>
      </c>
      <c r="AN49" s="78">
        <v>18</v>
      </c>
      <c r="AO49" s="78">
        <v>11</v>
      </c>
      <c r="AP49" s="78">
        <v>25</v>
      </c>
      <c r="AQ49" s="78">
        <v>18</v>
      </c>
      <c r="AR49" s="78">
        <v>20</v>
      </c>
      <c r="AS49" s="78">
        <v>21</v>
      </c>
      <c r="AT49" s="78">
        <v>23</v>
      </c>
      <c r="AU49" s="78">
        <v>15</v>
      </c>
      <c r="AV49" s="78">
        <v>14</v>
      </c>
      <c r="AW49" s="78">
        <v>10</v>
      </c>
      <c r="AX49" s="78">
        <v>17</v>
      </c>
      <c r="AY49" s="78">
        <v>25</v>
      </c>
      <c r="AZ49" s="78">
        <v>21</v>
      </c>
      <c r="BA49" s="78">
        <v>18</v>
      </c>
      <c r="BB49" s="78">
        <v>31</v>
      </c>
      <c r="BC49" s="78">
        <v>20</v>
      </c>
      <c r="BD49" s="78">
        <v>16</v>
      </c>
      <c r="BE49" s="78">
        <v>9</v>
      </c>
      <c r="BF49" s="78">
        <v>32</v>
      </c>
      <c r="BG49" s="78">
        <v>17</v>
      </c>
      <c r="BH49" s="78">
        <v>33</v>
      </c>
      <c r="BI49" s="78">
        <v>24</v>
      </c>
      <c r="BJ49" s="78">
        <v>31</v>
      </c>
      <c r="BK49" s="78">
        <v>26</v>
      </c>
      <c r="BL49" s="78">
        <v>29</v>
      </c>
      <c r="BM49" s="78">
        <v>19</v>
      </c>
      <c r="BN49" s="78">
        <v>28</v>
      </c>
      <c r="BO49" s="78">
        <v>21</v>
      </c>
      <c r="BP49" s="78">
        <v>37</v>
      </c>
      <c r="BQ49" s="78">
        <v>31</v>
      </c>
      <c r="BR49" s="78">
        <v>56</v>
      </c>
      <c r="BS49" s="78">
        <v>34</v>
      </c>
      <c r="BT49" s="78">
        <v>20</v>
      </c>
      <c r="BU49" s="78">
        <v>24</v>
      </c>
      <c r="BV49" s="78">
        <v>33</v>
      </c>
      <c r="BW49" s="78">
        <v>20</v>
      </c>
      <c r="BX49" s="78">
        <v>28</v>
      </c>
      <c r="BY49" s="78">
        <v>22</v>
      </c>
      <c r="BZ49" s="78">
        <v>22</v>
      </c>
      <c r="CA49" s="78">
        <v>7</v>
      </c>
      <c r="CB49" s="78">
        <v>12</v>
      </c>
      <c r="CC49" s="78">
        <v>24</v>
      </c>
      <c r="CD49" s="78">
        <v>20</v>
      </c>
      <c r="CE49" s="78">
        <v>7</v>
      </c>
      <c r="CF49" s="78">
        <v>30</v>
      </c>
      <c r="CG49" s="78">
        <v>20</v>
      </c>
      <c r="CH49" s="78">
        <v>43</v>
      </c>
      <c r="CI49" s="78">
        <v>17</v>
      </c>
      <c r="CJ49" s="78">
        <v>25</v>
      </c>
      <c r="CK49" s="78">
        <v>9</v>
      </c>
      <c r="CL49" s="78">
        <v>21</v>
      </c>
      <c r="CM49" s="78">
        <v>26</v>
      </c>
      <c r="CN49" s="78">
        <v>3.2</v>
      </c>
    </row>
    <row r="50" spans="1:92" ht="16.5" x14ac:dyDescent="0.3">
      <c r="A50" s="6" t="s">
        <v>15</v>
      </c>
      <c r="B50" s="78" t="s">
        <v>17</v>
      </c>
      <c r="C50" s="78">
        <v>280</v>
      </c>
      <c r="D50" s="73">
        <v>8.9</v>
      </c>
      <c r="E50" s="78">
        <v>0</v>
      </c>
      <c r="F50" s="78">
        <f>VLOOKUP(B50,遗传信息!$B:$F,5,FALSE)</f>
        <v>0</v>
      </c>
      <c r="G50" s="73">
        <v>25</v>
      </c>
      <c r="H50" s="73">
        <v>7.2</v>
      </c>
      <c r="I50" s="73">
        <v>6</v>
      </c>
      <c r="J50" s="73">
        <v>1467</v>
      </c>
      <c r="K50" s="78">
        <v>61.68</v>
      </c>
      <c r="L50" s="73">
        <v>99</v>
      </c>
      <c r="M50" s="73">
        <v>93</v>
      </c>
      <c r="N50" s="73">
        <v>107</v>
      </c>
      <c r="O50" s="73">
        <v>72</v>
      </c>
      <c r="P50" s="73">
        <v>79</v>
      </c>
      <c r="Q50" s="73">
        <v>66</v>
      </c>
      <c r="R50" s="73">
        <v>90</v>
      </c>
      <c r="S50" s="73">
        <v>74</v>
      </c>
      <c r="T50" s="73">
        <v>114</v>
      </c>
      <c r="U50" s="73">
        <v>97</v>
      </c>
      <c r="V50" s="73">
        <v>158</v>
      </c>
      <c r="W50" s="73">
        <v>98</v>
      </c>
      <c r="X50" s="73">
        <v>79</v>
      </c>
      <c r="Y50" s="73">
        <v>53</v>
      </c>
      <c r="Z50" s="73">
        <v>111</v>
      </c>
      <c r="AA50" s="73">
        <v>62</v>
      </c>
      <c r="AB50" s="73">
        <v>18</v>
      </c>
      <c r="AC50" s="73">
        <v>26</v>
      </c>
      <c r="AD50" s="73">
        <v>31</v>
      </c>
      <c r="AE50" s="73">
        <v>24</v>
      </c>
      <c r="AF50" s="73">
        <v>24</v>
      </c>
      <c r="AG50" s="73">
        <v>23</v>
      </c>
      <c r="AH50" s="73">
        <v>25</v>
      </c>
      <c r="AI50" s="73">
        <v>21</v>
      </c>
      <c r="AJ50" s="73">
        <v>25</v>
      </c>
      <c r="AK50" s="73">
        <v>27</v>
      </c>
      <c r="AL50" s="73">
        <v>28</v>
      </c>
      <c r="AM50" s="73">
        <v>27</v>
      </c>
      <c r="AN50" s="73">
        <v>18</v>
      </c>
      <c r="AO50" s="73">
        <v>11</v>
      </c>
      <c r="AP50" s="73">
        <v>25</v>
      </c>
      <c r="AQ50" s="73">
        <v>18</v>
      </c>
      <c r="AR50" s="73">
        <v>20</v>
      </c>
      <c r="AS50" s="73">
        <v>21</v>
      </c>
      <c r="AT50" s="73">
        <v>23</v>
      </c>
      <c r="AU50" s="73">
        <v>15</v>
      </c>
      <c r="AV50" s="73">
        <v>14</v>
      </c>
      <c r="AW50" s="73">
        <v>10</v>
      </c>
      <c r="AX50" s="73">
        <v>17</v>
      </c>
      <c r="AY50" s="73">
        <v>25</v>
      </c>
      <c r="AZ50" s="73">
        <v>21</v>
      </c>
      <c r="BA50" s="73">
        <v>18</v>
      </c>
      <c r="BB50" s="73">
        <v>31</v>
      </c>
      <c r="BC50" s="73">
        <v>20</v>
      </c>
      <c r="BD50" s="73">
        <v>16</v>
      </c>
      <c r="BE50" s="73">
        <v>9</v>
      </c>
      <c r="BF50" s="73">
        <v>32</v>
      </c>
      <c r="BG50" s="73">
        <v>17</v>
      </c>
      <c r="BH50" s="73">
        <v>33</v>
      </c>
      <c r="BI50" s="73">
        <v>24</v>
      </c>
      <c r="BJ50" s="73">
        <v>31</v>
      </c>
      <c r="BK50" s="73">
        <v>26</v>
      </c>
      <c r="BL50" s="73">
        <v>29</v>
      </c>
      <c r="BM50" s="73">
        <v>19</v>
      </c>
      <c r="BN50" s="73">
        <v>28</v>
      </c>
      <c r="BO50" s="73">
        <v>21</v>
      </c>
      <c r="BP50" s="73">
        <v>37</v>
      </c>
      <c r="BQ50" s="73">
        <v>31</v>
      </c>
      <c r="BR50" s="73">
        <v>56</v>
      </c>
      <c r="BS50" s="73">
        <v>34</v>
      </c>
      <c r="BT50" s="73">
        <v>20</v>
      </c>
      <c r="BU50" s="73">
        <v>24</v>
      </c>
      <c r="BV50" s="73">
        <v>33</v>
      </c>
      <c r="BW50" s="73">
        <v>20</v>
      </c>
      <c r="BX50" s="73">
        <v>28</v>
      </c>
      <c r="BY50" s="73">
        <v>22</v>
      </c>
      <c r="BZ50" s="73">
        <v>22</v>
      </c>
      <c r="CA50" s="73">
        <v>7</v>
      </c>
      <c r="CB50" s="73">
        <v>12</v>
      </c>
      <c r="CC50" s="73">
        <v>24</v>
      </c>
      <c r="CD50" s="73">
        <v>20</v>
      </c>
      <c r="CE50" s="73">
        <v>7</v>
      </c>
      <c r="CF50" s="73">
        <v>30</v>
      </c>
      <c r="CG50" s="73">
        <v>20</v>
      </c>
      <c r="CH50" s="73">
        <v>43</v>
      </c>
      <c r="CI50" s="73">
        <v>17</v>
      </c>
      <c r="CJ50" s="78">
        <v>25</v>
      </c>
      <c r="CK50" s="78">
        <v>9</v>
      </c>
      <c r="CL50" s="78">
        <v>21</v>
      </c>
      <c r="CM50" s="78">
        <v>26</v>
      </c>
      <c r="CN50" s="73">
        <v>4.08</v>
      </c>
    </row>
    <row r="51" spans="1:92" ht="16.5" x14ac:dyDescent="0.3">
      <c r="A51" s="6" t="s">
        <v>15</v>
      </c>
      <c r="B51" s="78" t="s">
        <v>17</v>
      </c>
      <c r="C51" s="78">
        <v>300</v>
      </c>
      <c r="D51" s="73">
        <v>18.079999999999998</v>
      </c>
      <c r="E51" s="78">
        <v>0</v>
      </c>
      <c r="F51" s="78">
        <f>VLOOKUP(B51,遗传信息!$B:$F,5,FALSE)</f>
        <v>0</v>
      </c>
      <c r="G51" s="73">
        <v>25</v>
      </c>
      <c r="H51" s="73">
        <v>7.2</v>
      </c>
      <c r="I51" s="73">
        <v>6</v>
      </c>
      <c r="J51" s="73">
        <v>1467</v>
      </c>
      <c r="K51" s="78">
        <v>61.68</v>
      </c>
      <c r="L51" s="73">
        <v>99</v>
      </c>
      <c r="M51" s="73">
        <v>93</v>
      </c>
      <c r="N51" s="73">
        <v>107</v>
      </c>
      <c r="O51" s="73">
        <v>72</v>
      </c>
      <c r="P51" s="73">
        <v>79</v>
      </c>
      <c r="Q51" s="73">
        <v>66</v>
      </c>
      <c r="R51" s="73">
        <v>90</v>
      </c>
      <c r="S51" s="73">
        <v>74</v>
      </c>
      <c r="T51" s="73">
        <v>114</v>
      </c>
      <c r="U51" s="73">
        <v>97</v>
      </c>
      <c r="V51" s="73">
        <v>158</v>
      </c>
      <c r="W51" s="73">
        <v>98</v>
      </c>
      <c r="X51" s="73">
        <v>79</v>
      </c>
      <c r="Y51" s="73">
        <v>53</v>
      </c>
      <c r="Z51" s="73">
        <v>111</v>
      </c>
      <c r="AA51" s="73">
        <v>62</v>
      </c>
      <c r="AB51" s="73">
        <v>18</v>
      </c>
      <c r="AC51" s="73">
        <v>26</v>
      </c>
      <c r="AD51" s="73">
        <v>31</v>
      </c>
      <c r="AE51" s="73">
        <v>24</v>
      </c>
      <c r="AF51" s="73">
        <v>24</v>
      </c>
      <c r="AG51" s="73">
        <v>23</v>
      </c>
      <c r="AH51" s="73">
        <v>25</v>
      </c>
      <c r="AI51" s="73">
        <v>21</v>
      </c>
      <c r="AJ51" s="73">
        <v>25</v>
      </c>
      <c r="AK51" s="73">
        <v>27</v>
      </c>
      <c r="AL51" s="73">
        <v>28</v>
      </c>
      <c r="AM51" s="73">
        <v>27</v>
      </c>
      <c r="AN51" s="73">
        <v>18</v>
      </c>
      <c r="AO51" s="73">
        <v>11</v>
      </c>
      <c r="AP51" s="73">
        <v>25</v>
      </c>
      <c r="AQ51" s="73">
        <v>18</v>
      </c>
      <c r="AR51" s="73">
        <v>20</v>
      </c>
      <c r="AS51" s="73">
        <v>21</v>
      </c>
      <c r="AT51" s="73">
        <v>23</v>
      </c>
      <c r="AU51" s="73">
        <v>15</v>
      </c>
      <c r="AV51" s="73">
        <v>14</v>
      </c>
      <c r="AW51" s="73">
        <v>10</v>
      </c>
      <c r="AX51" s="73">
        <v>17</v>
      </c>
      <c r="AY51" s="73">
        <v>25</v>
      </c>
      <c r="AZ51" s="73">
        <v>21</v>
      </c>
      <c r="BA51" s="73">
        <v>18</v>
      </c>
      <c r="BB51" s="73">
        <v>31</v>
      </c>
      <c r="BC51" s="73">
        <v>20</v>
      </c>
      <c r="BD51" s="73">
        <v>16</v>
      </c>
      <c r="BE51" s="73">
        <v>9</v>
      </c>
      <c r="BF51" s="73">
        <v>32</v>
      </c>
      <c r="BG51" s="73">
        <v>17</v>
      </c>
      <c r="BH51" s="73">
        <v>33</v>
      </c>
      <c r="BI51" s="73">
        <v>24</v>
      </c>
      <c r="BJ51" s="73">
        <v>31</v>
      </c>
      <c r="BK51" s="73">
        <v>26</v>
      </c>
      <c r="BL51" s="73">
        <v>29</v>
      </c>
      <c r="BM51" s="73">
        <v>19</v>
      </c>
      <c r="BN51" s="73">
        <v>28</v>
      </c>
      <c r="BO51" s="73">
        <v>21</v>
      </c>
      <c r="BP51" s="73">
        <v>37</v>
      </c>
      <c r="BQ51" s="73">
        <v>31</v>
      </c>
      <c r="BR51" s="73">
        <v>56</v>
      </c>
      <c r="BS51" s="73">
        <v>34</v>
      </c>
      <c r="BT51" s="73">
        <v>20</v>
      </c>
      <c r="BU51" s="73">
        <v>24</v>
      </c>
      <c r="BV51" s="73">
        <v>33</v>
      </c>
      <c r="BW51" s="73">
        <v>20</v>
      </c>
      <c r="BX51" s="73">
        <v>28</v>
      </c>
      <c r="BY51" s="73">
        <v>22</v>
      </c>
      <c r="BZ51" s="73">
        <v>22</v>
      </c>
      <c r="CA51" s="73">
        <v>7</v>
      </c>
      <c r="CB51" s="73">
        <v>12</v>
      </c>
      <c r="CC51" s="73">
        <v>24</v>
      </c>
      <c r="CD51" s="73">
        <v>20</v>
      </c>
      <c r="CE51" s="73">
        <v>7</v>
      </c>
      <c r="CF51" s="73">
        <v>30</v>
      </c>
      <c r="CG51" s="73">
        <v>20</v>
      </c>
      <c r="CH51" s="73">
        <v>43</v>
      </c>
      <c r="CI51" s="73">
        <v>17</v>
      </c>
      <c r="CJ51" s="78">
        <v>25</v>
      </c>
      <c r="CK51" s="78">
        <v>9</v>
      </c>
      <c r="CL51" s="78">
        <v>21</v>
      </c>
      <c r="CM51" s="78">
        <v>26</v>
      </c>
      <c r="CN51" s="73">
        <v>0.62</v>
      </c>
    </row>
    <row r="52" spans="1:92" ht="16.5" x14ac:dyDescent="0.3">
      <c r="A52" s="6" t="s">
        <v>15</v>
      </c>
      <c r="B52" s="78" t="s">
        <v>17</v>
      </c>
      <c r="C52" s="78">
        <v>300</v>
      </c>
      <c r="D52" s="73">
        <v>35.950000000000003</v>
      </c>
      <c r="E52" s="78">
        <v>0</v>
      </c>
      <c r="F52" s="78">
        <f>VLOOKUP(B52,遗传信息!$B:$F,5,FALSE)</f>
        <v>0</v>
      </c>
      <c r="G52" s="73">
        <v>25</v>
      </c>
      <c r="H52" s="73">
        <v>7.2</v>
      </c>
      <c r="I52" s="73">
        <v>6</v>
      </c>
      <c r="J52" s="73">
        <v>1467</v>
      </c>
      <c r="K52" s="78">
        <v>61.68</v>
      </c>
      <c r="L52" s="73">
        <v>99</v>
      </c>
      <c r="M52" s="73">
        <v>93</v>
      </c>
      <c r="N52" s="73">
        <v>107</v>
      </c>
      <c r="O52" s="73">
        <v>72</v>
      </c>
      <c r="P52" s="73">
        <v>79</v>
      </c>
      <c r="Q52" s="73">
        <v>66</v>
      </c>
      <c r="R52" s="73">
        <v>90</v>
      </c>
      <c r="S52" s="73">
        <v>74</v>
      </c>
      <c r="T52" s="73">
        <v>114</v>
      </c>
      <c r="U52" s="73">
        <v>97</v>
      </c>
      <c r="V52" s="73">
        <v>158</v>
      </c>
      <c r="W52" s="73">
        <v>98</v>
      </c>
      <c r="X52" s="73">
        <v>79</v>
      </c>
      <c r="Y52" s="73">
        <v>53</v>
      </c>
      <c r="Z52" s="73">
        <v>111</v>
      </c>
      <c r="AA52" s="73">
        <v>62</v>
      </c>
      <c r="AB52" s="73">
        <v>18</v>
      </c>
      <c r="AC52" s="73">
        <v>26</v>
      </c>
      <c r="AD52" s="73">
        <v>31</v>
      </c>
      <c r="AE52" s="73">
        <v>24</v>
      </c>
      <c r="AF52" s="73">
        <v>24</v>
      </c>
      <c r="AG52" s="73">
        <v>23</v>
      </c>
      <c r="AH52" s="73">
        <v>25</v>
      </c>
      <c r="AI52" s="73">
        <v>21</v>
      </c>
      <c r="AJ52" s="73">
        <v>25</v>
      </c>
      <c r="AK52" s="73">
        <v>27</v>
      </c>
      <c r="AL52" s="73">
        <v>28</v>
      </c>
      <c r="AM52" s="73">
        <v>27</v>
      </c>
      <c r="AN52" s="73">
        <v>18</v>
      </c>
      <c r="AO52" s="73">
        <v>11</v>
      </c>
      <c r="AP52" s="73">
        <v>25</v>
      </c>
      <c r="AQ52" s="73">
        <v>18</v>
      </c>
      <c r="AR52" s="73">
        <v>20</v>
      </c>
      <c r="AS52" s="73">
        <v>21</v>
      </c>
      <c r="AT52" s="73">
        <v>23</v>
      </c>
      <c r="AU52" s="73">
        <v>15</v>
      </c>
      <c r="AV52" s="73">
        <v>14</v>
      </c>
      <c r="AW52" s="73">
        <v>10</v>
      </c>
      <c r="AX52" s="73">
        <v>17</v>
      </c>
      <c r="AY52" s="73">
        <v>25</v>
      </c>
      <c r="AZ52" s="73">
        <v>21</v>
      </c>
      <c r="BA52" s="73">
        <v>18</v>
      </c>
      <c r="BB52" s="73">
        <v>31</v>
      </c>
      <c r="BC52" s="73">
        <v>20</v>
      </c>
      <c r="BD52" s="73">
        <v>16</v>
      </c>
      <c r="BE52" s="73">
        <v>9</v>
      </c>
      <c r="BF52" s="73">
        <v>32</v>
      </c>
      <c r="BG52" s="73">
        <v>17</v>
      </c>
      <c r="BH52" s="73">
        <v>33</v>
      </c>
      <c r="BI52" s="73">
        <v>24</v>
      </c>
      <c r="BJ52" s="73">
        <v>31</v>
      </c>
      <c r="BK52" s="73">
        <v>26</v>
      </c>
      <c r="BL52" s="73">
        <v>29</v>
      </c>
      <c r="BM52" s="73">
        <v>19</v>
      </c>
      <c r="BN52" s="73">
        <v>28</v>
      </c>
      <c r="BO52" s="73">
        <v>21</v>
      </c>
      <c r="BP52" s="73">
        <v>37</v>
      </c>
      <c r="BQ52" s="73">
        <v>31</v>
      </c>
      <c r="BR52" s="73">
        <v>56</v>
      </c>
      <c r="BS52" s="73">
        <v>34</v>
      </c>
      <c r="BT52" s="73">
        <v>20</v>
      </c>
      <c r="BU52" s="73">
        <v>24</v>
      </c>
      <c r="BV52" s="73">
        <v>33</v>
      </c>
      <c r="BW52" s="73">
        <v>20</v>
      </c>
      <c r="BX52" s="73">
        <v>28</v>
      </c>
      <c r="BY52" s="73">
        <v>22</v>
      </c>
      <c r="BZ52" s="73">
        <v>22</v>
      </c>
      <c r="CA52" s="73">
        <v>7</v>
      </c>
      <c r="CB52" s="73">
        <v>12</v>
      </c>
      <c r="CC52" s="73">
        <v>24</v>
      </c>
      <c r="CD52" s="73">
        <v>20</v>
      </c>
      <c r="CE52" s="73">
        <v>7</v>
      </c>
      <c r="CF52" s="73">
        <v>30</v>
      </c>
      <c r="CG52" s="73">
        <v>20</v>
      </c>
      <c r="CH52" s="73">
        <v>43</v>
      </c>
      <c r="CI52" s="73">
        <v>17</v>
      </c>
      <c r="CJ52" s="78">
        <v>25</v>
      </c>
      <c r="CK52" s="78">
        <v>9</v>
      </c>
      <c r="CL52" s="78">
        <v>21</v>
      </c>
      <c r="CM52" s="78">
        <v>26</v>
      </c>
      <c r="CN52" s="73">
        <v>1.62</v>
      </c>
    </row>
    <row r="53" spans="1:92" ht="16.5" x14ac:dyDescent="0.3">
      <c r="A53" s="6" t="s">
        <v>15</v>
      </c>
      <c r="B53" s="78" t="s">
        <v>17</v>
      </c>
      <c r="C53" s="78">
        <v>300</v>
      </c>
      <c r="D53" s="73">
        <v>54.25</v>
      </c>
      <c r="E53" s="78">
        <v>0</v>
      </c>
      <c r="F53" s="78">
        <f>VLOOKUP(B53,遗传信息!$B:$F,5,FALSE)</f>
        <v>0</v>
      </c>
      <c r="G53" s="73">
        <v>25</v>
      </c>
      <c r="H53" s="73">
        <v>7.2</v>
      </c>
      <c r="I53" s="73">
        <v>6</v>
      </c>
      <c r="J53" s="73">
        <v>1467</v>
      </c>
      <c r="K53" s="78">
        <v>61.68</v>
      </c>
      <c r="L53" s="73">
        <v>99</v>
      </c>
      <c r="M53" s="73">
        <v>93</v>
      </c>
      <c r="N53" s="73">
        <v>107</v>
      </c>
      <c r="O53" s="73">
        <v>72</v>
      </c>
      <c r="P53" s="73">
        <v>79</v>
      </c>
      <c r="Q53" s="73">
        <v>66</v>
      </c>
      <c r="R53" s="73">
        <v>90</v>
      </c>
      <c r="S53" s="73">
        <v>74</v>
      </c>
      <c r="T53" s="73">
        <v>114</v>
      </c>
      <c r="U53" s="73">
        <v>97</v>
      </c>
      <c r="V53" s="73">
        <v>158</v>
      </c>
      <c r="W53" s="73">
        <v>98</v>
      </c>
      <c r="X53" s="73">
        <v>79</v>
      </c>
      <c r="Y53" s="73">
        <v>53</v>
      </c>
      <c r="Z53" s="73">
        <v>111</v>
      </c>
      <c r="AA53" s="73">
        <v>62</v>
      </c>
      <c r="AB53" s="73">
        <v>18</v>
      </c>
      <c r="AC53" s="73">
        <v>26</v>
      </c>
      <c r="AD53" s="73">
        <v>31</v>
      </c>
      <c r="AE53" s="73">
        <v>24</v>
      </c>
      <c r="AF53" s="73">
        <v>24</v>
      </c>
      <c r="AG53" s="73">
        <v>23</v>
      </c>
      <c r="AH53" s="73">
        <v>25</v>
      </c>
      <c r="AI53" s="73">
        <v>21</v>
      </c>
      <c r="AJ53" s="73">
        <v>25</v>
      </c>
      <c r="AK53" s="73">
        <v>27</v>
      </c>
      <c r="AL53" s="73">
        <v>28</v>
      </c>
      <c r="AM53" s="73">
        <v>27</v>
      </c>
      <c r="AN53" s="73">
        <v>18</v>
      </c>
      <c r="AO53" s="73">
        <v>11</v>
      </c>
      <c r="AP53" s="73">
        <v>25</v>
      </c>
      <c r="AQ53" s="73">
        <v>18</v>
      </c>
      <c r="AR53" s="73">
        <v>20</v>
      </c>
      <c r="AS53" s="73">
        <v>21</v>
      </c>
      <c r="AT53" s="73">
        <v>23</v>
      </c>
      <c r="AU53" s="73">
        <v>15</v>
      </c>
      <c r="AV53" s="73">
        <v>14</v>
      </c>
      <c r="AW53" s="73">
        <v>10</v>
      </c>
      <c r="AX53" s="73">
        <v>17</v>
      </c>
      <c r="AY53" s="73">
        <v>25</v>
      </c>
      <c r="AZ53" s="73">
        <v>21</v>
      </c>
      <c r="BA53" s="73">
        <v>18</v>
      </c>
      <c r="BB53" s="73">
        <v>31</v>
      </c>
      <c r="BC53" s="73">
        <v>20</v>
      </c>
      <c r="BD53" s="73">
        <v>16</v>
      </c>
      <c r="BE53" s="73">
        <v>9</v>
      </c>
      <c r="BF53" s="73">
        <v>32</v>
      </c>
      <c r="BG53" s="73">
        <v>17</v>
      </c>
      <c r="BH53" s="73">
        <v>33</v>
      </c>
      <c r="BI53" s="73">
        <v>24</v>
      </c>
      <c r="BJ53" s="73">
        <v>31</v>
      </c>
      <c r="BK53" s="73">
        <v>26</v>
      </c>
      <c r="BL53" s="73">
        <v>29</v>
      </c>
      <c r="BM53" s="73">
        <v>19</v>
      </c>
      <c r="BN53" s="73">
        <v>28</v>
      </c>
      <c r="BO53" s="73">
        <v>21</v>
      </c>
      <c r="BP53" s="73">
        <v>37</v>
      </c>
      <c r="BQ53" s="73">
        <v>31</v>
      </c>
      <c r="BR53" s="73">
        <v>56</v>
      </c>
      <c r="BS53" s="73">
        <v>34</v>
      </c>
      <c r="BT53" s="73">
        <v>20</v>
      </c>
      <c r="BU53" s="73">
        <v>24</v>
      </c>
      <c r="BV53" s="73">
        <v>33</v>
      </c>
      <c r="BW53" s="73">
        <v>20</v>
      </c>
      <c r="BX53" s="73">
        <v>28</v>
      </c>
      <c r="BY53" s="73">
        <v>22</v>
      </c>
      <c r="BZ53" s="73">
        <v>22</v>
      </c>
      <c r="CA53" s="73">
        <v>7</v>
      </c>
      <c r="CB53" s="73">
        <v>12</v>
      </c>
      <c r="CC53" s="73">
        <v>24</v>
      </c>
      <c r="CD53" s="73">
        <v>20</v>
      </c>
      <c r="CE53" s="73">
        <v>7</v>
      </c>
      <c r="CF53" s="73">
        <v>30</v>
      </c>
      <c r="CG53" s="73">
        <v>20</v>
      </c>
      <c r="CH53" s="73">
        <v>43</v>
      </c>
      <c r="CI53" s="73">
        <v>17</v>
      </c>
      <c r="CJ53" s="78">
        <v>25</v>
      </c>
      <c r="CK53" s="78">
        <v>9</v>
      </c>
      <c r="CL53" s="78">
        <v>21</v>
      </c>
      <c r="CM53" s="78">
        <v>26</v>
      </c>
      <c r="CN53" s="73">
        <v>2.65</v>
      </c>
    </row>
    <row r="54" spans="1:92" ht="16.5" x14ac:dyDescent="0.3">
      <c r="A54" s="6" t="s">
        <v>15</v>
      </c>
      <c r="B54" s="78" t="s">
        <v>17</v>
      </c>
      <c r="C54" s="78">
        <v>300</v>
      </c>
      <c r="D54" s="73">
        <v>72.400000000000006</v>
      </c>
      <c r="E54" s="78">
        <v>0</v>
      </c>
      <c r="F54" s="78">
        <f>VLOOKUP(B54,遗传信息!$B:$F,5,FALSE)</f>
        <v>0</v>
      </c>
      <c r="G54" s="73">
        <v>25</v>
      </c>
      <c r="H54" s="73">
        <v>7.2</v>
      </c>
      <c r="I54" s="73">
        <v>6</v>
      </c>
      <c r="J54" s="73">
        <v>1467</v>
      </c>
      <c r="K54" s="78">
        <v>61.68</v>
      </c>
      <c r="L54" s="73">
        <v>99</v>
      </c>
      <c r="M54" s="73">
        <v>93</v>
      </c>
      <c r="N54" s="73">
        <v>107</v>
      </c>
      <c r="O54" s="73">
        <v>72</v>
      </c>
      <c r="P54" s="73">
        <v>79</v>
      </c>
      <c r="Q54" s="73">
        <v>66</v>
      </c>
      <c r="R54" s="73">
        <v>90</v>
      </c>
      <c r="S54" s="73">
        <v>74</v>
      </c>
      <c r="T54" s="73">
        <v>114</v>
      </c>
      <c r="U54" s="73">
        <v>97</v>
      </c>
      <c r="V54" s="73">
        <v>158</v>
      </c>
      <c r="W54" s="73">
        <v>98</v>
      </c>
      <c r="X54" s="73">
        <v>79</v>
      </c>
      <c r="Y54" s="73">
        <v>53</v>
      </c>
      <c r="Z54" s="73">
        <v>111</v>
      </c>
      <c r="AA54" s="73">
        <v>62</v>
      </c>
      <c r="AB54" s="73">
        <v>18</v>
      </c>
      <c r="AC54" s="73">
        <v>26</v>
      </c>
      <c r="AD54" s="73">
        <v>31</v>
      </c>
      <c r="AE54" s="73">
        <v>24</v>
      </c>
      <c r="AF54" s="73">
        <v>24</v>
      </c>
      <c r="AG54" s="73">
        <v>23</v>
      </c>
      <c r="AH54" s="73">
        <v>25</v>
      </c>
      <c r="AI54" s="73">
        <v>21</v>
      </c>
      <c r="AJ54" s="73">
        <v>25</v>
      </c>
      <c r="AK54" s="73">
        <v>27</v>
      </c>
      <c r="AL54" s="73">
        <v>28</v>
      </c>
      <c r="AM54" s="73">
        <v>27</v>
      </c>
      <c r="AN54" s="73">
        <v>18</v>
      </c>
      <c r="AO54" s="73">
        <v>11</v>
      </c>
      <c r="AP54" s="73">
        <v>25</v>
      </c>
      <c r="AQ54" s="73">
        <v>18</v>
      </c>
      <c r="AR54" s="73">
        <v>20</v>
      </c>
      <c r="AS54" s="73">
        <v>21</v>
      </c>
      <c r="AT54" s="73">
        <v>23</v>
      </c>
      <c r="AU54" s="73">
        <v>15</v>
      </c>
      <c r="AV54" s="73">
        <v>14</v>
      </c>
      <c r="AW54" s="73">
        <v>10</v>
      </c>
      <c r="AX54" s="73">
        <v>17</v>
      </c>
      <c r="AY54" s="73">
        <v>25</v>
      </c>
      <c r="AZ54" s="73">
        <v>21</v>
      </c>
      <c r="BA54" s="73">
        <v>18</v>
      </c>
      <c r="BB54" s="73">
        <v>31</v>
      </c>
      <c r="BC54" s="73">
        <v>20</v>
      </c>
      <c r="BD54" s="73">
        <v>16</v>
      </c>
      <c r="BE54" s="73">
        <v>9</v>
      </c>
      <c r="BF54" s="73">
        <v>32</v>
      </c>
      <c r="BG54" s="73">
        <v>17</v>
      </c>
      <c r="BH54" s="73">
        <v>33</v>
      </c>
      <c r="BI54" s="73">
        <v>24</v>
      </c>
      <c r="BJ54" s="73">
        <v>31</v>
      </c>
      <c r="BK54" s="73">
        <v>26</v>
      </c>
      <c r="BL54" s="73">
        <v>29</v>
      </c>
      <c r="BM54" s="73">
        <v>19</v>
      </c>
      <c r="BN54" s="73">
        <v>28</v>
      </c>
      <c r="BO54" s="73">
        <v>21</v>
      </c>
      <c r="BP54" s="73">
        <v>37</v>
      </c>
      <c r="BQ54" s="73">
        <v>31</v>
      </c>
      <c r="BR54" s="73">
        <v>56</v>
      </c>
      <c r="BS54" s="73">
        <v>34</v>
      </c>
      <c r="BT54" s="73">
        <v>20</v>
      </c>
      <c r="BU54" s="73">
        <v>24</v>
      </c>
      <c r="BV54" s="73">
        <v>33</v>
      </c>
      <c r="BW54" s="73">
        <v>20</v>
      </c>
      <c r="BX54" s="73">
        <v>28</v>
      </c>
      <c r="BY54" s="73">
        <v>22</v>
      </c>
      <c r="BZ54" s="73">
        <v>22</v>
      </c>
      <c r="CA54" s="73">
        <v>7</v>
      </c>
      <c r="CB54" s="73">
        <v>12</v>
      </c>
      <c r="CC54" s="73">
        <v>24</v>
      </c>
      <c r="CD54" s="73">
        <v>20</v>
      </c>
      <c r="CE54" s="73">
        <v>7</v>
      </c>
      <c r="CF54" s="73">
        <v>30</v>
      </c>
      <c r="CG54" s="73">
        <v>20</v>
      </c>
      <c r="CH54" s="73">
        <v>43</v>
      </c>
      <c r="CI54" s="73">
        <v>17</v>
      </c>
      <c r="CJ54" s="78">
        <v>25</v>
      </c>
      <c r="CK54" s="78">
        <v>9</v>
      </c>
      <c r="CL54" s="78">
        <v>21</v>
      </c>
      <c r="CM54" s="78">
        <v>26</v>
      </c>
      <c r="CN54" s="73">
        <v>3.4</v>
      </c>
    </row>
    <row r="55" spans="1:92" ht="16.5" x14ac:dyDescent="0.3">
      <c r="A55" s="6" t="s">
        <v>18</v>
      </c>
      <c r="B55" s="78" t="s">
        <v>20</v>
      </c>
      <c r="C55" s="78">
        <v>254</v>
      </c>
      <c r="D55" s="73">
        <v>3.9</v>
      </c>
      <c r="E55" s="78">
        <v>0</v>
      </c>
      <c r="F55" s="78">
        <f>VLOOKUP(B55,遗传信息!$B:$F,5,FALSE)</f>
        <v>0</v>
      </c>
      <c r="G55" s="73">
        <v>25</v>
      </c>
      <c r="H55" s="73">
        <v>7.2</v>
      </c>
      <c r="I55" s="73">
        <v>6</v>
      </c>
      <c r="J55" s="73">
        <v>1417</v>
      </c>
      <c r="K55" s="78">
        <v>33.480000000000004</v>
      </c>
      <c r="L55" s="73">
        <v>102</v>
      </c>
      <c r="M55" s="73">
        <v>87</v>
      </c>
      <c r="N55" s="73">
        <v>107</v>
      </c>
      <c r="O55" s="73">
        <v>63</v>
      </c>
      <c r="P55" s="73">
        <v>77</v>
      </c>
      <c r="Q55" s="73">
        <v>76</v>
      </c>
      <c r="R55" s="73">
        <v>93</v>
      </c>
      <c r="S55" s="73">
        <v>75</v>
      </c>
      <c r="T55" s="73">
        <v>109</v>
      </c>
      <c r="U55" s="73">
        <v>94</v>
      </c>
      <c r="V55" s="73">
        <v>146</v>
      </c>
      <c r="W55" s="73">
        <v>100</v>
      </c>
      <c r="X55" s="73">
        <v>72</v>
      </c>
      <c r="Y55" s="73">
        <v>64</v>
      </c>
      <c r="Z55" s="73">
        <v>102</v>
      </c>
      <c r="AA55" s="73">
        <v>49</v>
      </c>
      <c r="AB55" s="73">
        <v>20</v>
      </c>
      <c r="AC55" s="73">
        <v>24</v>
      </c>
      <c r="AD55" s="73">
        <v>35</v>
      </c>
      <c r="AE55" s="73">
        <v>23</v>
      </c>
      <c r="AF55" s="73">
        <v>19</v>
      </c>
      <c r="AG55" s="73">
        <v>23</v>
      </c>
      <c r="AH55" s="73">
        <v>24</v>
      </c>
      <c r="AI55" s="73">
        <v>21</v>
      </c>
      <c r="AJ55" s="73">
        <v>21</v>
      </c>
      <c r="AK55" s="73">
        <v>31</v>
      </c>
      <c r="AL55" s="73">
        <v>28</v>
      </c>
      <c r="AM55" s="73">
        <v>27</v>
      </c>
      <c r="AN55" s="73">
        <v>14</v>
      </c>
      <c r="AO55" s="73">
        <v>18</v>
      </c>
      <c r="AP55" s="73">
        <v>21</v>
      </c>
      <c r="AQ55" s="73">
        <v>10</v>
      </c>
      <c r="AR55" s="73">
        <v>21</v>
      </c>
      <c r="AS55" s="73">
        <v>21</v>
      </c>
      <c r="AT55" s="73">
        <v>24</v>
      </c>
      <c r="AU55" s="73">
        <v>11</v>
      </c>
      <c r="AV55" s="73">
        <v>18</v>
      </c>
      <c r="AW55" s="73">
        <v>10</v>
      </c>
      <c r="AX55" s="73">
        <v>22</v>
      </c>
      <c r="AY55" s="73">
        <v>26</v>
      </c>
      <c r="AZ55" s="73">
        <v>18</v>
      </c>
      <c r="BA55" s="73">
        <v>20</v>
      </c>
      <c r="BB55" s="73">
        <v>31</v>
      </c>
      <c r="BC55" s="73">
        <v>24</v>
      </c>
      <c r="BD55" s="73">
        <v>20</v>
      </c>
      <c r="BE55" s="73">
        <v>11</v>
      </c>
      <c r="BF55" s="73">
        <v>28</v>
      </c>
      <c r="BG55" s="73">
        <v>16</v>
      </c>
      <c r="BH55" s="73">
        <v>35</v>
      </c>
      <c r="BI55" s="73">
        <v>20</v>
      </c>
      <c r="BJ55" s="73">
        <v>28</v>
      </c>
      <c r="BK55" s="73">
        <v>26</v>
      </c>
      <c r="BL55" s="73">
        <v>24</v>
      </c>
      <c r="BM55" s="73">
        <v>24</v>
      </c>
      <c r="BN55" s="73">
        <v>26</v>
      </c>
      <c r="BO55" s="73">
        <v>20</v>
      </c>
      <c r="BP55" s="73">
        <v>43</v>
      </c>
      <c r="BQ55" s="73">
        <v>22</v>
      </c>
      <c r="BR55" s="73">
        <v>47</v>
      </c>
      <c r="BS55" s="73">
        <v>34</v>
      </c>
      <c r="BT55" s="73">
        <v>23</v>
      </c>
      <c r="BU55" s="73">
        <v>25</v>
      </c>
      <c r="BV55" s="73">
        <v>35</v>
      </c>
      <c r="BW55" s="73">
        <v>17</v>
      </c>
      <c r="BX55" s="73">
        <v>26</v>
      </c>
      <c r="BY55" s="73">
        <v>22</v>
      </c>
      <c r="BZ55" s="73">
        <v>20</v>
      </c>
      <c r="CA55" s="73">
        <v>3</v>
      </c>
      <c r="CB55" s="73">
        <v>16</v>
      </c>
      <c r="CC55" s="73">
        <v>23</v>
      </c>
      <c r="CD55" s="73">
        <v>21</v>
      </c>
      <c r="CE55" s="73">
        <v>8</v>
      </c>
      <c r="CF55" s="73">
        <v>27</v>
      </c>
      <c r="CG55" s="73">
        <v>21</v>
      </c>
      <c r="CH55" s="73">
        <v>39</v>
      </c>
      <c r="CI55" s="73">
        <v>15</v>
      </c>
      <c r="CJ55" s="78">
        <v>15</v>
      </c>
      <c r="CK55" s="78">
        <v>10</v>
      </c>
      <c r="CL55" s="78">
        <v>18</v>
      </c>
      <c r="CM55" s="78">
        <v>24</v>
      </c>
      <c r="CN55" s="73">
        <v>1.37</v>
      </c>
    </row>
    <row r="56" spans="1:92" x14ac:dyDescent="0.2">
      <c r="A56" s="78" t="s">
        <v>18</v>
      </c>
      <c r="B56" s="78" t="s">
        <v>20</v>
      </c>
      <c r="C56" s="78">
        <v>254</v>
      </c>
      <c r="D56" s="78">
        <v>5.82</v>
      </c>
      <c r="E56" s="78">
        <v>0</v>
      </c>
      <c r="F56" s="78">
        <f>VLOOKUP(B56,遗传信息!$B:$F,5,FALSE)</f>
        <v>0</v>
      </c>
      <c r="G56" s="78">
        <v>25</v>
      </c>
      <c r="H56" s="78">
        <v>7.2</v>
      </c>
      <c r="I56" s="78">
        <v>6</v>
      </c>
      <c r="J56" s="78">
        <v>1417</v>
      </c>
      <c r="K56" s="78">
        <v>33.480000000000004</v>
      </c>
      <c r="L56" s="78">
        <v>102</v>
      </c>
      <c r="M56" s="78">
        <v>87</v>
      </c>
      <c r="N56" s="78">
        <v>107</v>
      </c>
      <c r="O56" s="78">
        <v>63</v>
      </c>
      <c r="P56" s="78">
        <v>77</v>
      </c>
      <c r="Q56" s="78">
        <v>76</v>
      </c>
      <c r="R56" s="78">
        <v>93</v>
      </c>
      <c r="S56" s="78">
        <v>75</v>
      </c>
      <c r="T56" s="78">
        <v>109</v>
      </c>
      <c r="U56" s="78">
        <v>94</v>
      </c>
      <c r="V56" s="78">
        <v>146</v>
      </c>
      <c r="W56" s="78">
        <v>100</v>
      </c>
      <c r="X56" s="78">
        <v>72</v>
      </c>
      <c r="Y56" s="78">
        <v>64</v>
      </c>
      <c r="Z56" s="78">
        <v>102</v>
      </c>
      <c r="AA56" s="78">
        <v>49</v>
      </c>
      <c r="AB56" s="78">
        <v>20</v>
      </c>
      <c r="AC56" s="78">
        <v>24</v>
      </c>
      <c r="AD56" s="78">
        <v>35</v>
      </c>
      <c r="AE56" s="78">
        <v>23</v>
      </c>
      <c r="AF56" s="78">
        <v>19</v>
      </c>
      <c r="AG56" s="78">
        <v>23</v>
      </c>
      <c r="AH56" s="78">
        <v>24</v>
      </c>
      <c r="AI56" s="78">
        <v>21</v>
      </c>
      <c r="AJ56" s="78">
        <v>21</v>
      </c>
      <c r="AK56" s="78">
        <v>31</v>
      </c>
      <c r="AL56" s="78">
        <v>28</v>
      </c>
      <c r="AM56" s="78">
        <v>27</v>
      </c>
      <c r="AN56" s="78">
        <v>14</v>
      </c>
      <c r="AO56" s="78">
        <v>18</v>
      </c>
      <c r="AP56" s="78">
        <v>21</v>
      </c>
      <c r="AQ56" s="78">
        <v>10</v>
      </c>
      <c r="AR56" s="78">
        <v>21</v>
      </c>
      <c r="AS56" s="78">
        <v>21</v>
      </c>
      <c r="AT56" s="78">
        <v>24</v>
      </c>
      <c r="AU56" s="78">
        <v>11</v>
      </c>
      <c r="AV56" s="78">
        <v>18</v>
      </c>
      <c r="AW56" s="78">
        <v>10</v>
      </c>
      <c r="AX56" s="78">
        <v>22</v>
      </c>
      <c r="AY56" s="78">
        <v>26</v>
      </c>
      <c r="AZ56" s="78">
        <v>18</v>
      </c>
      <c r="BA56" s="78">
        <v>20</v>
      </c>
      <c r="BB56" s="78">
        <v>31</v>
      </c>
      <c r="BC56" s="78">
        <v>24</v>
      </c>
      <c r="BD56" s="78">
        <v>20</v>
      </c>
      <c r="BE56" s="78">
        <v>11</v>
      </c>
      <c r="BF56" s="78">
        <v>28</v>
      </c>
      <c r="BG56" s="78">
        <v>16</v>
      </c>
      <c r="BH56" s="78">
        <v>35</v>
      </c>
      <c r="BI56" s="78">
        <v>20</v>
      </c>
      <c r="BJ56" s="78">
        <v>28</v>
      </c>
      <c r="BK56" s="78">
        <v>26</v>
      </c>
      <c r="BL56" s="78">
        <v>24</v>
      </c>
      <c r="BM56" s="78">
        <v>24</v>
      </c>
      <c r="BN56" s="78">
        <v>26</v>
      </c>
      <c r="BO56" s="78">
        <v>20</v>
      </c>
      <c r="BP56" s="78">
        <v>43</v>
      </c>
      <c r="BQ56" s="78">
        <v>22</v>
      </c>
      <c r="BR56" s="78">
        <v>47</v>
      </c>
      <c r="BS56" s="78">
        <v>34</v>
      </c>
      <c r="BT56" s="78">
        <v>23</v>
      </c>
      <c r="BU56" s="78">
        <v>25</v>
      </c>
      <c r="BV56" s="78">
        <v>35</v>
      </c>
      <c r="BW56" s="78">
        <v>17</v>
      </c>
      <c r="BX56" s="78">
        <v>26</v>
      </c>
      <c r="BY56" s="78">
        <v>22</v>
      </c>
      <c r="BZ56" s="78">
        <v>20</v>
      </c>
      <c r="CA56" s="78">
        <v>3</v>
      </c>
      <c r="CB56" s="78">
        <v>16</v>
      </c>
      <c r="CC56" s="78">
        <v>23</v>
      </c>
      <c r="CD56" s="78">
        <v>21</v>
      </c>
      <c r="CE56" s="78">
        <v>8</v>
      </c>
      <c r="CF56" s="78">
        <v>27</v>
      </c>
      <c r="CG56" s="78">
        <v>21</v>
      </c>
      <c r="CH56" s="78">
        <v>39</v>
      </c>
      <c r="CI56" s="78">
        <v>15</v>
      </c>
      <c r="CJ56" s="78">
        <v>15</v>
      </c>
      <c r="CK56" s="78">
        <v>10</v>
      </c>
      <c r="CL56" s="78">
        <v>18</v>
      </c>
      <c r="CM56" s="78">
        <v>24</v>
      </c>
      <c r="CN56" s="78">
        <v>2.25</v>
      </c>
    </row>
    <row r="57" spans="1:92" x14ac:dyDescent="0.2">
      <c r="A57" s="78" t="s">
        <v>18</v>
      </c>
      <c r="B57" s="78" t="s">
        <v>20</v>
      </c>
      <c r="C57" s="78">
        <v>254</v>
      </c>
      <c r="D57" s="78">
        <v>7.77</v>
      </c>
      <c r="E57" s="78">
        <v>0</v>
      </c>
      <c r="F57" s="78">
        <f>VLOOKUP(B57,遗传信息!$B:$F,5,FALSE)</f>
        <v>0</v>
      </c>
      <c r="G57" s="78">
        <v>25</v>
      </c>
      <c r="H57" s="78">
        <v>7.2</v>
      </c>
      <c r="I57" s="78">
        <v>6</v>
      </c>
      <c r="J57" s="78">
        <v>1417</v>
      </c>
      <c r="K57" s="78">
        <v>33.480000000000004</v>
      </c>
      <c r="L57" s="78">
        <v>102</v>
      </c>
      <c r="M57" s="78">
        <v>87</v>
      </c>
      <c r="N57" s="78">
        <v>107</v>
      </c>
      <c r="O57" s="78">
        <v>63</v>
      </c>
      <c r="P57" s="78">
        <v>77</v>
      </c>
      <c r="Q57" s="78">
        <v>76</v>
      </c>
      <c r="R57" s="78">
        <v>93</v>
      </c>
      <c r="S57" s="78">
        <v>75</v>
      </c>
      <c r="T57" s="78">
        <v>109</v>
      </c>
      <c r="U57" s="78">
        <v>94</v>
      </c>
      <c r="V57" s="78">
        <v>146</v>
      </c>
      <c r="W57" s="78">
        <v>100</v>
      </c>
      <c r="X57" s="78">
        <v>72</v>
      </c>
      <c r="Y57" s="78">
        <v>64</v>
      </c>
      <c r="Z57" s="78">
        <v>102</v>
      </c>
      <c r="AA57" s="78">
        <v>49</v>
      </c>
      <c r="AB57" s="78">
        <v>20</v>
      </c>
      <c r="AC57" s="78">
        <v>24</v>
      </c>
      <c r="AD57" s="78">
        <v>35</v>
      </c>
      <c r="AE57" s="78">
        <v>23</v>
      </c>
      <c r="AF57" s="78">
        <v>19</v>
      </c>
      <c r="AG57" s="78">
        <v>23</v>
      </c>
      <c r="AH57" s="78">
        <v>24</v>
      </c>
      <c r="AI57" s="78">
        <v>21</v>
      </c>
      <c r="AJ57" s="78">
        <v>21</v>
      </c>
      <c r="AK57" s="78">
        <v>31</v>
      </c>
      <c r="AL57" s="78">
        <v>28</v>
      </c>
      <c r="AM57" s="78">
        <v>27</v>
      </c>
      <c r="AN57" s="78">
        <v>14</v>
      </c>
      <c r="AO57" s="78">
        <v>18</v>
      </c>
      <c r="AP57" s="78">
        <v>21</v>
      </c>
      <c r="AQ57" s="78">
        <v>10</v>
      </c>
      <c r="AR57" s="78">
        <v>21</v>
      </c>
      <c r="AS57" s="78">
        <v>21</v>
      </c>
      <c r="AT57" s="78">
        <v>24</v>
      </c>
      <c r="AU57" s="78">
        <v>11</v>
      </c>
      <c r="AV57" s="78">
        <v>18</v>
      </c>
      <c r="AW57" s="78">
        <v>10</v>
      </c>
      <c r="AX57" s="78">
        <v>22</v>
      </c>
      <c r="AY57" s="78">
        <v>26</v>
      </c>
      <c r="AZ57" s="78">
        <v>18</v>
      </c>
      <c r="BA57" s="78">
        <v>20</v>
      </c>
      <c r="BB57" s="78">
        <v>31</v>
      </c>
      <c r="BC57" s="78">
        <v>24</v>
      </c>
      <c r="BD57" s="78">
        <v>20</v>
      </c>
      <c r="BE57" s="78">
        <v>11</v>
      </c>
      <c r="BF57" s="78">
        <v>28</v>
      </c>
      <c r="BG57" s="78">
        <v>16</v>
      </c>
      <c r="BH57" s="78">
        <v>35</v>
      </c>
      <c r="BI57" s="78">
        <v>20</v>
      </c>
      <c r="BJ57" s="78">
        <v>28</v>
      </c>
      <c r="BK57" s="78">
        <v>26</v>
      </c>
      <c r="BL57" s="78">
        <v>24</v>
      </c>
      <c r="BM57" s="78">
        <v>24</v>
      </c>
      <c r="BN57" s="78">
        <v>26</v>
      </c>
      <c r="BO57" s="78">
        <v>20</v>
      </c>
      <c r="BP57" s="78">
        <v>43</v>
      </c>
      <c r="BQ57" s="78">
        <v>22</v>
      </c>
      <c r="BR57" s="78">
        <v>47</v>
      </c>
      <c r="BS57" s="78">
        <v>34</v>
      </c>
      <c r="BT57" s="78">
        <v>23</v>
      </c>
      <c r="BU57" s="78">
        <v>25</v>
      </c>
      <c r="BV57" s="78">
        <v>35</v>
      </c>
      <c r="BW57" s="78">
        <v>17</v>
      </c>
      <c r="BX57" s="78">
        <v>26</v>
      </c>
      <c r="BY57" s="78">
        <v>22</v>
      </c>
      <c r="BZ57" s="78">
        <v>20</v>
      </c>
      <c r="CA57" s="78">
        <v>3</v>
      </c>
      <c r="CB57" s="78">
        <v>16</v>
      </c>
      <c r="CC57" s="78">
        <v>23</v>
      </c>
      <c r="CD57" s="78">
        <v>21</v>
      </c>
      <c r="CE57" s="78">
        <v>8</v>
      </c>
      <c r="CF57" s="78">
        <v>27</v>
      </c>
      <c r="CG57" s="78">
        <v>21</v>
      </c>
      <c r="CH57" s="78">
        <v>39</v>
      </c>
      <c r="CI57" s="78">
        <v>15</v>
      </c>
      <c r="CJ57" s="78">
        <v>15</v>
      </c>
      <c r="CK57" s="78">
        <v>10</v>
      </c>
      <c r="CL57" s="78">
        <v>18</v>
      </c>
      <c r="CM57" s="78">
        <v>24</v>
      </c>
      <c r="CN57" s="78">
        <v>3.63</v>
      </c>
    </row>
    <row r="58" spans="1:92" x14ac:dyDescent="0.2">
      <c r="A58" s="78" t="s">
        <v>18</v>
      </c>
      <c r="B58" s="78" t="s">
        <v>20</v>
      </c>
      <c r="C58" s="78">
        <v>254</v>
      </c>
      <c r="D58" s="78">
        <v>9.6999999999999993</v>
      </c>
      <c r="E58" s="78">
        <v>0</v>
      </c>
      <c r="F58" s="78">
        <f>VLOOKUP(B58,遗传信息!$B:$F,5,FALSE)</f>
        <v>0</v>
      </c>
      <c r="G58" s="78">
        <v>25</v>
      </c>
      <c r="H58" s="78">
        <v>7.2</v>
      </c>
      <c r="I58" s="78">
        <v>6</v>
      </c>
      <c r="J58" s="78">
        <v>1417</v>
      </c>
      <c r="K58" s="78">
        <v>33.480000000000004</v>
      </c>
      <c r="L58" s="78">
        <v>102</v>
      </c>
      <c r="M58" s="78">
        <v>87</v>
      </c>
      <c r="N58" s="78">
        <v>107</v>
      </c>
      <c r="O58" s="78">
        <v>63</v>
      </c>
      <c r="P58" s="78">
        <v>77</v>
      </c>
      <c r="Q58" s="78">
        <v>76</v>
      </c>
      <c r="R58" s="78">
        <v>93</v>
      </c>
      <c r="S58" s="78">
        <v>75</v>
      </c>
      <c r="T58" s="78">
        <v>109</v>
      </c>
      <c r="U58" s="78">
        <v>94</v>
      </c>
      <c r="V58" s="78">
        <v>146</v>
      </c>
      <c r="W58" s="78">
        <v>100</v>
      </c>
      <c r="X58" s="78">
        <v>72</v>
      </c>
      <c r="Y58" s="78">
        <v>64</v>
      </c>
      <c r="Z58" s="78">
        <v>102</v>
      </c>
      <c r="AA58" s="78">
        <v>49</v>
      </c>
      <c r="AB58" s="78">
        <v>20</v>
      </c>
      <c r="AC58" s="78">
        <v>24</v>
      </c>
      <c r="AD58" s="78">
        <v>35</v>
      </c>
      <c r="AE58" s="78">
        <v>23</v>
      </c>
      <c r="AF58" s="78">
        <v>19</v>
      </c>
      <c r="AG58" s="78">
        <v>23</v>
      </c>
      <c r="AH58" s="78">
        <v>24</v>
      </c>
      <c r="AI58" s="78">
        <v>21</v>
      </c>
      <c r="AJ58" s="78">
        <v>21</v>
      </c>
      <c r="AK58" s="78">
        <v>31</v>
      </c>
      <c r="AL58" s="78">
        <v>28</v>
      </c>
      <c r="AM58" s="78">
        <v>27</v>
      </c>
      <c r="AN58" s="78">
        <v>14</v>
      </c>
      <c r="AO58" s="78">
        <v>18</v>
      </c>
      <c r="AP58" s="78">
        <v>21</v>
      </c>
      <c r="AQ58" s="78">
        <v>10</v>
      </c>
      <c r="AR58" s="78">
        <v>21</v>
      </c>
      <c r="AS58" s="78">
        <v>21</v>
      </c>
      <c r="AT58" s="78">
        <v>24</v>
      </c>
      <c r="AU58" s="78">
        <v>11</v>
      </c>
      <c r="AV58" s="78">
        <v>18</v>
      </c>
      <c r="AW58" s="78">
        <v>10</v>
      </c>
      <c r="AX58" s="78">
        <v>22</v>
      </c>
      <c r="AY58" s="78">
        <v>26</v>
      </c>
      <c r="AZ58" s="78">
        <v>18</v>
      </c>
      <c r="BA58" s="78">
        <v>20</v>
      </c>
      <c r="BB58" s="78">
        <v>31</v>
      </c>
      <c r="BC58" s="78">
        <v>24</v>
      </c>
      <c r="BD58" s="78">
        <v>20</v>
      </c>
      <c r="BE58" s="78">
        <v>11</v>
      </c>
      <c r="BF58" s="78">
        <v>28</v>
      </c>
      <c r="BG58" s="78">
        <v>16</v>
      </c>
      <c r="BH58" s="78">
        <v>35</v>
      </c>
      <c r="BI58" s="78">
        <v>20</v>
      </c>
      <c r="BJ58" s="78">
        <v>28</v>
      </c>
      <c r="BK58" s="78">
        <v>26</v>
      </c>
      <c r="BL58" s="78">
        <v>24</v>
      </c>
      <c r="BM58" s="78">
        <v>24</v>
      </c>
      <c r="BN58" s="78">
        <v>26</v>
      </c>
      <c r="BO58" s="78">
        <v>20</v>
      </c>
      <c r="BP58" s="78">
        <v>43</v>
      </c>
      <c r="BQ58" s="78">
        <v>22</v>
      </c>
      <c r="BR58" s="78">
        <v>47</v>
      </c>
      <c r="BS58" s="78">
        <v>34</v>
      </c>
      <c r="BT58" s="78">
        <v>23</v>
      </c>
      <c r="BU58" s="78">
        <v>25</v>
      </c>
      <c r="BV58" s="78">
        <v>35</v>
      </c>
      <c r="BW58" s="78">
        <v>17</v>
      </c>
      <c r="BX58" s="78">
        <v>26</v>
      </c>
      <c r="BY58" s="78">
        <v>22</v>
      </c>
      <c r="BZ58" s="78">
        <v>20</v>
      </c>
      <c r="CA58" s="78">
        <v>3</v>
      </c>
      <c r="CB58" s="78">
        <v>16</v>
      </c>
      <c r="CC58" s="78">
        <v>23</v>
      </c>
      <c r="CD58" s="78">
        <v>21</v>
      </c>
      <c r="CE58" s="78">
        <v>8</v>
      </c>
      <c r="CF58" s="78">
        <v>27</v>
      </c>
      <c r="CG58" s="78">
        <v>21</v>
      </c>
      <c r="CH58" s="78">
        <v>39</v>
      </c>
      <c r="CI58" s="78">
        <v>15</v>
      </c>
      <c r="CJ58" s="78">
        <v>15</v>
      </c>
      <c r="CK58" s="78">
        <v>10</v>
      </c>
      <c r="CL58" s="78">
        <v>18</v>
      </c>
      <c r="CM58" s="78">
        <v>24</v>
      </c>
      <c r="CN58" s="78">
        <v>4</v>
      </c>
    </row>
    <row r="59" spans="1:92" x14ac:dyDescent="0.2">
      <c r="A59" s="78" t="s">
        <v>18</v>
      </c>
      <c r="B59" s="78" t="s">
        <v>20</v>
      </c>
      <c r="C59" s="78">
        <v>265</v>
      </c>
      <c r="D59" s="78">
        <v>2.2400000000000002</v>
      </c>
      <c r="E59" s="78">
        <v>0</v>
      </c>
      <c r="F59" s="78">
        <f>VLOOKUP(B59,遗传信息!$B:$F,5,FALSE)</f>
        <v>0</v>
      </c>
      <c r="G59" s="78">
        <v>25</v>
      </c>
      <c r="H59" s="78">
        <v>7.2</v>
      </c>
      <c r="I59" s="78">
        <v>6</v>
      </c>
      <c r="J59" s="78">
        <v>1417</v>
      </c>
      <c r="K59" s="78">
        <v>33.480000000000004</v>
      </c>
      <c r="L59" s="78">
        <v>102</v>
      </c>
      <c r="M59" s="78">
        <v>87</v>
      </c>
      <c r="N59" s="78">
        <v>107</v>
      </c>
      <c r="O59" s="78">
        <v>63</v>
      </c>
      <c r="P59" s="78">
        <v>77</v>
      </c>
      <c r="Q59" s="78">
        <v>76</v>
      </c>
      <c r="R59" s="78">
        <v>93</v>
      </c>
      <c r="S59" s="78">
        <v>75</v>
      </c>
      <c r="T59" s="78">
        <v>109</v>
      </c>
      <c r="U59" s="78">
        <v>94</v>
      </c>
      <c r="V59" s="78">
        <v>146</v>
      </c>
      <c r="W59" s="78">
        <v>100</v>
      </c>
      <c r="X59" s="78">
        <v>72</v>
      </c>
      <c r="Y59" s="78">
        <v>64</v>
      </c>
      <c r="Z59" s="78">
        <v>102</v>
      </c>
      <c r="AA59" s="78">
        <v>49</v>
      </c>
      <c r="AB59" s="78">
        <v>20</v>
      </c>
      <c r="AC59" s="78">
        <v>24</v>
      </c>
      <c r="AD59" s="78">
        <v>35</v>
      </c>
      <c r="AE59" s="78">
        <v>23</v>
      </c>
      <c r="AF59" s="78">
        <v>19</v>
      </c>
      <c r="AG59" s="78">
        <v>23</v>
      </c>
      <c r="AH59" s="78">
        <v>24</v>
      </c>
      <c r="AI59" s="78">
        <v>21</v>
      </c>
      <c r="AJ59" s="78">
        <v>21</v>
      </c>
      <c r="AK59" s="78">
        <v>31</v>
      </c>
      <c r="AL59" s="78">
        <v>28</v>
      </c>
      <c r="AM59" s="78">
        <v>27</v>
      </c>
      <c r="AN59" s="78">
        <v>14</v>
      </c>
      <c r="AO59" s="78">
        <v>18</v>
      </c>
      <c r="AP59" s="78">
        <v>21</v>
      </c>
      <c r="AQ59" s="78">
        <v>10</v>
      </c>
      <c r="AR59" s="78">
        <v>21</v>
      </c>
      <c r="AS59" s="78">
        <v>21</v>
      </c>
      <c r="AT59" s="78">
        <v>24</v>
      </c>
      <c r="AU59" s="78">
        <v>11</v>
      </c>
      <c r="AV59" s="78">
        <v>18</v>
      </c>
      <c r="AW59" s="78">
        <v>10</v>
      </c>
      <c r="AX59" s="78">
        <v>22</v>
      </c>
      <c r="AY59" s="78">
        <v>26</v>
      </c>
      <c r="AZ59" s="78">
        <v>18</v>
      </c>
      <c r="BA59" s="78">
        <v>20</v>
      </c>
      <c r="BB59" s="78">
        <v>31</v>
      </c>
      <c r="BC59" s="78">
        <v>24</v>
      </c>
      <c r="BD59" s="78">
        <v>20</v>
      </c>
      <c r="BE59" s="78">
        <v>11</v>
      </c>
      <c r="BF59" s="78">
        <v>28</v>
      </c>
      <c r="BG59" s="78">
        <v>16</v>
      </c>
      <c r="BH59" s="78">
        <v>35</v>
      </c>
      <c r="BI59" s="78">
        <v>20</v>
      </c>
      <c r="BJ59" s="78">
        <v>28</v>
      </c>
      <c r="BK59" s="78">
        <v>26</v>
      </c>
      <c r="BL59" s="78">
        <v>24</v>
      </c>
      <c r="BM59" s="78">
        <v>24</v>
      </c>
      <c r="BN59" s="78">
        <v>26</v>
      </c>
      <c r="BO59" s="78">
        <v>20</v>
      </c>
      <c r="BP59" s="78">
        <v>43</v>
      </c>
      <c r="BQ59" s="78">
        <v>22</v>
      </c>
      <c r="BR59" s="78">
        <v>47</v>
      </c>
      <c r="BS59" s="78">
        <v>34</v>
      </c>
      <c r="BT59" s="78">
        <v>23</v>
      </c>
      <c r="BU59" s="78">
        <v>25</v>
      </c>
      <c r="BV59" s="78">
        <v>35</v>
      </c>
      <c r="BW59" s="78">
        <v>17</v>
      </c>
      <c r="BX59" s="78">
        <v>26</v>
      </c>
      <c r="BY59" s="78">
        <v>22</v>
      </c>
      <c r="BZ59" s="78">
        <v>20</v>
      </c>
      <c r="CA59" s="78">
        <v>3</v>
      </c>
      <c r="CB59" s="78">
        <v>16</v>
      </c>
      <c r="CC59" s="78">
        <v>23</v>
      </c>
      <c r="CD59" s="78">
        <v>21</v>
      </c>
      <c r="CE59" s="78">
        <v>8</v>
      </c>
      <c r="CF59" s="78">
        <v>27</v>
      </c>
      <c r="CG59" s="78">
        <v>21</v>
      </c>
      <c r="CH59" s="78">
        <v>39</v>
      </c>
      <c r="CI59" s="78">
        <v>15</v>
      </c>
      <c r="CJ59" s="78">
        <v>15</v>
      </c>
      <c r="CK59" s="78">
        <v>10</v>
      </c>
      <c r="CL59" s="78">
        <v>18</v>
      </c>
      <c r="CM59" s="78">
        <v>24</v>
      </c>
      <c r="CN59" s="78">
        <v>0.83</v>
      </c>
    </row>
    <row r="60" spans="1:92" x14ac:dyDescent="0.2">
      <c r="A60" s="78" t="s">
        <v>18</v>
      </c>
      <c r="B60" s="78" t="s">
        <v>20</v>
      </c>
      <c r="C60" s="78">
        <v>265</v>
      </c>
      <c r="D60" s="78">
        <v>2.95</v>
      </c>
      <c r="E60" s="78">
        <v>0</v>
      </c>
      <c r="F60" s="78">
        <f>VLOOKUP(B60,遗传信息!$B:$F,5,FALSE)</f>
        <v>0</v>
      </c>
      <c r="G60" s="78">
        <v>25</v>
      </c>
      <c r="H60" s="78">
        <v>7.2</v>
      </c>
      <c r="I60" s="78">
        <v>6</v>
      </c>
      <c r="J60" s="78">
        <v>1417</v>
      </c>
      <c r="K60" s="78">
        <v>33.480000000000004</v>
      </c>
      <c r="L60" s="78">
        <v>102</v>
      </c>
      <c r="M60" s="78">
        <v>87</v>
      </c>
      <c r="N60" s="78">
        <v>107</v>
      </c>
      <c r="O60" s="78">
        <v>63</v>
      </c>
      <c r="P60" s="78">
        <v>77</v>
      </c>
      <c r="Q60" s="78">
        <v>76</v>
      </c>
      <c r="R60" s="78">
        <v>93</v>
      </c>
      <c r="S60" s="78">
        <v>75</v>
      </c>
      <c r="T60" s="78">
        <v>109</v>
      </c>
      <c r="U60" s="78">
        <v>94</v>
      </c>
      <c r="V60" s="78">
        <v>146</v>
      </c>
      <c r="W60" s="78">
        <v>100</v>
      </c>
      <c r="X60" s="78">
        <v>72</v>
      </c>
      <c r="Y60" s="78">
        <v>64</v>
      </c>
      <c r="Z60" s="78">
        <v>102</v>
      </c>
      <c r="AA60" s="78">
        <v>49</v>
      </c>
      <c r="AB60" s="78">
        <v>20</v>
      </c>
      <c r="AC60" s="78">
        <v>24</v>
      </c>
      <c r="AD60" s="78">
        <v>35</v>
      </c>
      <c r="AE60" s="78">
        <v>23</v>
      </c>
      <c r="AF60" s="78">
        <v>19</v>
      </c>
      <c r="AG60" s="78">
        <v>23</v>
      </c>
      <c r="AH60" s="78">
        <v>24</v>
      </c>
      <c r="AI60" s="78">
        <v>21</v>
      </c>
      <c r="AJ60" s="78">
        <v>21</v>
      </c>
      <c r="AK60" s="78">
        <v>31</v>
      </c>
      <c r="AL60" s="78">
        <v>28</v>
      </c>
      <c r="AM60" s="78">
        <v>27</v>
      </c>
      <c r="AN60" s="78">
        <v>14</v>
      </c>
      <c r="AO60" s="78">
        <v>18</v>
      </c>
      <c r="AP60" s="78">
        <v>21</v>
      </c>
      <c r="AQ60" s="78">
        <v>10</v>
      </c>
      <c r="AR60" s="78">
        <v>21</v>
      </c>
      <c r="AS60" s="78">
        <v>21</v>
      </c>
      <c r="AT60" s="78">
        <v>24</v>
      </c>
      <c r="AU60" s="78">
        <v>11</v>
      </c>
      <c r="AV60" s="78">
        <v>18</v>
      </c>
      <c r="AW60" s="78">
        <v>10</v>
      </c>
      <c r="AX60" s="78">
        <v>22</v>
      </c>
      <c r="AY60" s="78">
        <v>26</v>
      </c>
      <c r="AZ60" s="78">
        <v>18</v>
      </c>
      <c r="BA60" s="78">
        <v>20</v>
      </c>
      <c r="BB60" s="78">
        <v>31</v>
      </c>
      <c r="BC60" s="78">
        <v>24</v>
      </c>
      <c r="BD60" s="78">
        <v>20</v>
      </c>
      <c r="BE60" s="78">
        <v>11</v>
      </c>
      <c r="BF60" s="78">
        <v>28</v>
      </c>
      <c r="BG60" s="78">
        <v>16</v>
      </c>
      <c r="BH60" s="78">
        <v>35</v>
      </c>
      <c r="BI60" s="78">
        <v>20</v>
      </c>
      <c r="BJ60" s="78">
        <v>28</v>
      </c>
      <c r="BK60" s="78">
        <v>26</v>
      </c>
      <c r="BL60" s="78">
        <v>24</v>
      </c>
      <c r="BM60" s="78">
        <v>24</v>
      </c>
      <c r="BN60" s="78">
        <v>26</v>
      </c>
      <c r="BO60" s="78">
        <v>20</v>
      </c>
      <c r="BP60" s="78">
        <v>43</v>
      </c>
      <c r="BQ60" s="78">
        <v>22</v>
      </c>
      <c r="BR60" s="78">
        <v>47</v>
      </c>
      <c r="BS60" s="78">
        <v>34</v>
      </c>
      <c r="BT60" s="78">
        <v>23</v>
      </c>
      <c r="BU60" s="78">
        <v>25</v>
      </c>
      <c r="BV60" s="78">
        <v>35</v>
      </c>
      <c r="BW60" s="78">
        <v>17</v>
      </c>
      <c r="BX60" s="78">
        <v>26</v>
      </c>
      <c r="BY60" s="78">
        <v>22</v>
      </c>
      <c r="BZ60" s="78">
        <v>20</v>
      </c>
      <c r="CA60" s="78">
        <v>3</v>
      </c>
      <c r="CB60" s="78">
        <v>16</v>
      </c>
      <c r="CC60" s="78">
        <v>23</v>
      </c>
      <c r="CD60" s="78">
        <v>21</v>
      </c>
      <c r="CE60" s="78">
        <v>8</v>
      </c>
      <c r="CF60" s="78">
        <v>27</v>
      </c>
      <c r="CG60" s="78">
        <v>21</v>
      </c>
      <c r="CH60" s="78">
        <v>39</v>
      </c>
      <c r="CI60" s="78">
        <v>15</v>
      </c>
      <c r="CJ60" s="78">
        <v>15</v>
      </c>
      <c r="CK60" s="78">
        <v>10</v>
      </c>
      <c r="CL60" s="78">
        <v>18</v>
      </c>
      <c r="CM60" s="78">
        <v>24</v>
      </c>
      <c r="CN60" s="78">
        <v>1.27</v>
      </c>
    </row>
    <row r="61" spans="1:92" x14ac:dyDescent="0.2">
      <c r="A61" s="78" t="s">
        <v>18</v>
      </c>
      <c r="B61" s="78" t="s">
        <v>20</v>
      </c>
      <c r="C61" s="78">
        <v>265</v>
      </c>
      <c r="D61" s="78">
        <v>3.72</v>
      </c>
      <c r="E61" s="78">
        <v>0</v>
      </c>
      <c r="F61" s="78">
        <f>VLOOKUP(B61,遗传信息!$B:$F,5,FALSE)</f>
        <v>0</v>
      </c>
      <c r="G61" s="78">
        <v>25</v>
      </c>
      <c r="H61" s="78">
        <v>7.2</v>
      </c>
      <c r="I61" s="78">
        <v>6</v>
      </c>
      <c r="J61" s="78">
        <v>1417</v>
      </c>
      <c r="K61" s="78">
        <v>33.480000000000004</v>
      </c>
      <c r="L61" s="78">
        <v>102</v>
      </c>
      <c r="M61" s="78">
        <v>87</v>
      </c>
      <c r="N61" s="78">
        <v>107</v>
      </c>
      <c r="O61" s="78">
        <v>63</v>
      </c>
      <c r="P61" s="78">
        <v>77</v>
      </c>
      <c r="Q61" s="78">
        <v>76</v>
      </c>
      <c r="R61" s="78">
        <v>93</v>
      </c>
      <c r="S61" s="78">
        <v>75</v>
      </c>
      <c r="T61" s="78">
        <v>109</v>
      </c>
      <c r="U61" s="78">
        <v>94</v>
      </c>
      <c r="V61" s="78">
        <v>146</v>
      </c>
      <c r="W61" s="78">
        <v>100</v>
      </c>
      <c r="X61" s="78">
        <v>72</v>
      </c>
      <c r="Y61" s="78">
        <v>64</v>
      </c>
      <c r="Z61" s="78">
        <v>102</v>
      </c>
      <c r="AA61" s="78">
        <v>49</v>
      </c>
      <c r="AB61" s="78">
        <v>20</v>
      </c>
      <c r="AC61" s="78">
        <v>24</v>
      </c>
      <c r="AD61" s="78">
        <v>35</v>
      </c>
      <c r="AE61" s="78">
        <v>23</v>
      </c>
      <c r="AF61" s="78">
        <v>19</v>
      </c>
      <c r="AG61" s="78">
        <v>23</v>
      </c>
      <c r="AH61" s="78">
        <v>24</v>
      </c>
      <c r="AI61" s="78">
        <v>21</v>
      </c>
      <c r="AJ61" s="78">
        <v>21</v>
      </c>
      <c r="AK61" s="78">
        <v>31</v>
      </c>
      <c r="AL61" s="78">
        <v>28</v>
      </c>
      <c r="AM61" s="78">
        <v>27</v>
      </c>
      <c r="AN61" s="78">
        <v>14</v>
      </c>
      <c r="AO61" s="78">
        <v>18</v>
      </c>
      <c r="AP61" s="78">
        <v>21</v>
      </c>
      <c r="AQ61" s="78">
        <v>10</v>
      </c>
      <c r="AR61" s="78">
        <v>21</v>
      </c>
      <c r="AS61" s="78">
        <v>21</v>
      </c>
      <c r="AT61" s="78">
        <v>24</v>
      </c>
      <c r="AU61" s="78">
        <v>11</v>
      </c>
      <c r="AV61" s="78">
        <v>18</v>
      </c>
      <c r="AW61" s="78">
        <v>10</v>
      </c>
      <c r="AX61" s="78">
        <v>22</v>
      </c>
      <c r="AY61" s="78">
        <v>26</v>
      </c>
      <c r="AZ61" s="78">
        <v>18</v>
      </c>
      <c r="BA61" s="78">
        <v>20</v>
      </c>
      <c r="BB61" s="78">
        <v>31</v>
      </c>
      <c r="BC61" s="78">
        <v>24</v>
      </c>
      <c r="BD61" s="78">
        <v>20</v>
      </c>
      <c r="BE61" s="78">
        <v>11</v>
      </c>
      <c r="BF61" s="78">
        <v>28</v>
      </c>
      <c r="BG61" s="78">
        <v>16</v>
      </c>
      <c r="BH61" s="78">
        <v>35</v>
      </c>
      <c r="BI61" s="78">
        <v>20</v>
      </c>
      <c r="BJ61" s="78">
        <v>28</v>
      </c>
      <c r="BK61" s="78">
        <v>26</v>
      </c>
      <c r="BL61" s="78">
        <v>24</v>
      </c>
      <c r="BM61" s="78">
        <v>24</v>
      </c>
      <c r="BN61" s="78">
        <v>26</v>
      </c>
      <c r="BO61" s="78">
        <v>20</v>
      </c>
      <c r="BP61" s="78">
        <v>43</v>
      </c>
      <c r="BQ61" s="78">
        <v>22</v>
      </c>
      <c r="BR61" s="78">
        <v>47</v>
      </c>
      <c r="BS61" s="78">
        <v>34</v>
      </c>
      <c r="BT61" s="78">
        <v>23</v>
      </c>
      <c r="BU61" s="78">
        <v>25</v>
      </c>
      <c r="BV61" s="78">
        <v>35</v>
      </c>
      <c r="BW61" s="78">
        <v>17</v>
      </c>
      <c r="BX61" s="78">
        <v>26</v>
      </c>
      <c r="BY61" s="78">
        <v>22</v>
      </c>
      <c r="BZ61" s="78">
        <v>20</v>
      </c>
      <c r="CA61" s="78">
        <v>3</v>
      </c>
      <c r="CB61" s="78">
        <v>16</v>
      </c>
      <c r="CC61" s="78">
        <v>23</v>
      </c>
      <c r="CD61" s="78">
        <v>21</v>
      </c>
      <c r="CE61" s="78">
        <v>8</v>
      </c>
      <c r="CF61" s="78">
        <v>27</v>
      </c>
      <c r="CG61" s="78">
        <v>21</v>
      </c>
      <c r="CH61" s="78">
        <v>39</v>
      </c>
      <c r="CI61" s="78">
        <v>15</v>
      </c>
      <c r="CJ61" s="78">
        <v>15</v>
      </c>
      <c r="CK61" s="78">
        <v>10</v>
      </c>
      <c r="CL61" s="78">
        <v>18</v>
      </c>
      <c r="CM61" s="78">
        <v>24</v>
      </c>
      <c r="CN61" s="78">
        <v>1.97</v>
      </c>
    </row>
    <row r="62" spans="1:92" x14ac:dyDescent="0.2">
      <c r="A62" s="78" t="s">
        <v>18</v>
      </c>
      <c r="B62" s="78" t="s">
        <v>20</v>
      </c>
      <c r="C62" s="78">
        <v>265</v>
      </c>
      <c r="D62" s="78">
        <v>5.17</v>
      </c>
      <c r="E62" s="78">
        <v>0</v>
      </c>
      <c r="F62" s="78">
        <f>VLOOKUP(B62,遗传信息!$B:$F,5,FALSE)</f>
        <v>0</v>
      </c>
      <c r="G62" s="78">
        <v>25</v>
      </c>
      <c r="H62" s="78">
        <v>7.2</v>
      </c>
      <c r="I62" s="78">
        <v>6</v>
      </c>
      <c r="J62" s="78">
        <v>1417</v>
      </c>
      <c r="K62" s="78">
        <v>33.480000000000004</v>
      </c>
      <c r="L62" s="78">
        <v>102</v>
      </c>
      <c r="M62" s="78">
        <v>87</v>
      </c>
      <c r="N62" s="78">
        <v>107</v>
      </c>
      <c r="O62" s="78">
        <v>63</v>
      </c>
      <c r="P62" s="78">
        <v>77</v>
      </c>
      <c r="Q62" s="78">
        <v>76</v>
      </c>
      <c r="R62" s="78">
        <v>93</v>
      </c>
      <c r="S62" s="78">
        <v>75</v>
      </c>
      <c r="T62" s="78">
        <v>109</v>
      </c>
      <c r="U62" s="78">
        <v>94</v>
      </c>
      <c r="V62" s="78">
        <v>146</v>
      </c>
      <c r="W62" s="78">
        <v>100</v>
      </c>
      <c r="X62" s="78">
        <v>72</v>
      </c>
      <c r="Y62" s="78">
        <v>64</v>
      </c>
      <c r="Z62" s="78">
        <v>102</v>
      </c>
      <c r="AA62" s="78">
        <v>49</v>
      </c>
      <c r="AB62" s="78">
        <v>20</v>
      </c>
      <c r="AC62" s="78">
        <v>24</v>
      </c>
      <c r="AD62" s="78">
        <v>35</v>
      </c>
      <c r="AE62" s="78">
        <v>23</v>
      </c>
      <c r="AF62" s="78">
        <v>19</v>
      </c>
      <c r="AG62" s="78">
        <v>23</v>
      </c>
      <c r="AH62" s="78">
        <v>24</v>
      </c>
      <c r="AI62" s="78">
        <v>21</v>
      </c>
      <c r="AJ62" s="78">
        <v>21</v>
      </c>
      <c r="AK62" s="78">
        <v>31</v>
      </c>
      <c r="AL62" s="78">
        <v>28</v>
      </c>
      <c r="AM62" s="78">
        <v>27</v>
      </c>
      <c r="AN62" s="78">
        <v>14</v>
      </c>
      <c r="AO62" s="78">
        <v>18</v>
      </c>
      <c r="AP62" s="78">
        <v>21</v>
      </c>
      <c r="AQ62" s="78">
        <v>10</v>
      </c>
      <c r="AR62" s="78">
        <v>21</v>
      </c>
      <c r="AS62" s="78">
        <v>21</v>
      </c>
      <c r="AT62" s="78">
        <v>24</v>
      </c>
      <c r="AU62" s="78">
        <v>11</v>
      </c>
      <c r="AV62" s="78">
        <v>18</v>
      </c>
      <c r="AW62" s="78">
        <v>10</v>
      </c>
      <c r="AX62" s="78">
        <v>22</v>
      </c>
      <c r="AY62" s="78">
        <v>26</v>
      </c>
      <c r="AZ62" s="78">
        <v>18</v>
      </c>
      <c r="BA62" s="78">
        <v>20</v>
      </c>
      <c r="BB62" s="78">
        <v>31</v>
      </c>
      <c r="BC62" s="78">
        <v>24</v>
      </c>
      <c r="BD62" s="78">
        <v>20</v>
      </c>
      <c r="BE62" s="78">
        <v>11</v>
      </c>
      <c r="BF62" s="78">
        <v>28</v>
      </c>
      <c r="BG62" s="78">
        <v>16</v>
      </c>
      <c r="BH62" s="78">
        <v>35</v>
      </c>
      <c r="BI62" s="78">
        <v>20</v>
      </c>
      <c r="BJ62" s="78">
        <v>28</v>
      </c>
      <c r="BK62" s="78">
        <v>26</v>
      </c>
      <c r="BL62" s="78">
        <v>24</v>
      </c>
      <c r="BM62" s="78">
        <v>24</v>
      </c>
      <c r="BN62" s="78">
        <v>26</v>
      </c>
      <c r="BO62" s="78">
        <v>20</v>
      </c>
      <c r="BP62" s="78">
        <v>43</v>
      </c>
      <c r="BQ62" s="78">
        <v>22</v>
      </c>
      <c r="BR62" s="78">
        <v>47</v>
      </c>
      <c r="BS62" s="78">
        <v>34</v>
      </c>
      <c r="BT62" s="78">
        <v>23</v>
      </c>
      <c r="BU62" s="78">
        <v>25</v>
      </c>
      <c r="BV62" s="78">
        <v>35</v>
      </c>
      <c r="BW62" s="78">
        <v>17</v>
      </c>
      <c r="BX62" s="78">
        <v>26</v>
      </c>
      <c r="BY62" s="78">
        <v>22</v>
      </c>
      <c r="BZ62" s="78">
        <v>20</v>
      </c>
      <c r="CA62" s="78">
        <v>3</v>
      </c>
      <c r="CB62" s="78">
        <v>16</v>
      </c>
      <c r="CC62" s="78">
        <v>23</v>
      </c>
      <c r="CD62" s="78">
        <v>21</v>
      </c>
      <c r="CE62" s="78">
        <v>8</v>
      </c>
      <c r="CF62" s="78">
        <v>27</v>
      </c>
      <c r="CG62" s="78">
        <v>21</v>
      </c>
      <c r="CH62" s="78">
        <v>39</v>
      </c>
      <c r="CI62" s="78">
        <v>15</v>
      </c>
      <c r="CJ62" s="78">
        <v>15</v>
      </c>
      <c r="CK62" s="78">
        <v>10</v>
      </c>
      <c r="CL62" s="78">
        <v>18</v>
      </c>
      <c r="CM62" s="78">
        <v>24</v>
      </c>
      <c r="CN62" s="78">
        <v>2.99</v>
      </c>
    </row>
    <row r="63" spans="1:92" x14ac:dyDescent="0.2">
      <c r="A63" s="78" t="s">
        <v>18</v>
      </c>
      <c r="B63" s="78" t="s">
        <v>20</v>
      </c>
      <c r="C63" s="78">
        <v>280</v>
      </c>
      <c r="D63" s="78">
        <v>4.47</v>
      </c>
      <c r="E63" s="78">
        <v>0</v>
      </c>
      <c r="F63" s="78">
        <f>VLOOKUP(B63,遗传信息!$B:$F,5,FALSE)</f>
        <v>0</v>
      </c>
      <c r="G63" s="78">
        <v>25</v>
      </c>
      <c r="H63" s="78">
        <v>7.2</v>
      </c>
      <c r="I63" s="78">
        <v>6</v>
      </c>
      <c r="J63" s="78">
        <v>1417</v>
      </c>
      <c r="K63" s="78">
        <v>33.480000000000004</v>
      </c>
      <c r="L63" s="78">
        <v>102</v>
      </c>
      <c r="M63" s="78">
        <v>87</v>
      </c>
      <c r="N63" s="78">
        <v>107</v>
      </c>
      <c r="O63" s="78">
        <v>63</v>
      </c>
      <c r="P63" s="78">
        <v>77</v>
      </c>
      <c r="Q63" s="78">
        <v>76</v>
      </c>
      <c r="R63" s="78">
        <v>93</v>
      </c>
      <c r="S63" s="78">
        <v>75</v>
      </c>
      <c r="T63" s="78">
        <v>109</v>
      </c>
      <c r="U63" s="78">
        <v>94</v>
      </c>
      <c r="V63" s="78">
        <v>146</v>
      </c>
      <c r="W63" s="78">
        <v>100</v>
      </c>
      <c r="X63" s="78">
        <v>72</v>
      </c>
      <c r="Y63" s="78">
        <v>64</v>
      </c>
      <c r="Z63" s="78">
        <v>102</v>
      </c>
      <c r="AA63" s="78">
        <v>49</v>
      </c>
      <c r="AB63" s="78">
        <v>20</v>
      </c>
      <c r="AC63" s="78">
        <v>24</v>
      </c>
      <c r="AD63" s="78">
        <v>35</v>
      </c>
      <c r="AE63" s="78">
        <v>23</v>
      </c>
      <c r="AF63" s="78">
        <v>19</v>
      </c>
      <c r="AG63" s="78">
        <v>23</v>
      </c>
      <c r="AH63" s="78">
        <v>24</v>
      </c>
      <c r="AI63" s="78">
        <v>21</v>
      </c>
      <c r="AJ63" s="78">
        <v>21</v>
      </c>
      <c r="AK63" s="78">
        <v>31</v>
      </c>
      <c r="AL63" s="78">
        <v>28</v>
      </c>
      <c r="AM63" s="78">
        <v>27</v>
      </c>
      <c r="AN63" s="78">
        <v>14</v>
      </c>
      <c r="AO63" s="78">
        <v>18</v>
      </c>
      <c r="AP63" s="78">
        <v>21</v>
      </c>
      <c r="AQ63" s="78">
        <v>10</v>
      </c>
      <c r="AR63" s="78">
        <v>21</v>
      </c>
      <c r="AS63" s="78">
        <v>21</v>
      </c>
      <c r="AT63" s="78">
        <v>24</v>
      </c>
      <c r="AU63" s="78">
        <v>11</v>
      </c>
      <c r="AV63" s="78">
        <v>18</v>
      </c>
      <c r="AW63" s="78">
        <v>10</v>
      </c>
      <c r="AX63" s="78">
        <v>22</v>
      </c>
      <c r="AY63" s="78">
        <v>26</v>
      </c>
      <c r="AZ63" s="78">
        <v>18</v>
      </c>
      <c r="BA63" s="78">
        <v>20</v>
      </c>
      <c r="BB63" s="78">
        <v>31</v>
      </c>
      <c r="BC63" s="78">
        <v>24</v>
      </c>
      <c r="BD63" s="78">
        <v>20</v>
      </c>
      <c r="BE63" s="78">
        <v>11</v>
      </c>
      <c r="BF63" s="78">
        <v>28</v>
      </c>
      <c r="BG63" s="78">
        <v>16</v>
      </c>
      <c r="BH63" s="78">
        <v>35</v>
      </c>
      <c r="BI63" s="78">
        <v>20</v>
      </c>
      <c r="BJ63" s="78">
        <v>28</v>
      </c>
      <c r="BK63" s="78">
        <v>26</v>
      </c>
      <c r="BL63" s="78">
        <v>24</v>
      </c>
      <c r="BM63" s="78">
        <v>24</v>
      </c>
      <c r="BN63" s="78">
        <v>26</v>
      </c>
      <c r="BO63" s="78">
        <v>20</v>
      </c>
      <c r="BP63" s="78">
        <v>43</v>
      </c>
      <c r="BQ63" s="78">
        <v>22</v>
      </c>
      <c r="BR63" s="78">
        <v>47</v>
      </c>
      <c r="BS63" s="78">
        <v>34</v>
      </c>
      <c r="BT63" s="78">
        <v>23</v>
      </c>
      <c r="BU63" s="78">
        <v>25</v>
      </c>
      <c r="BV63" s="78">
        <v>35</v>
      </c>
      <c r="BW63" s="78">
        <v>17</v>
      </c>
      <c r="BX63" s="78">
        <v>26</v>
      </c>
      <c r="BY63" s="78">
        <v>22</v>
      </c>
      <c r="BZ63" s="78">
        <v>20</v>
      </c>
      <c r="CA63" s="78">
        <v>3</v>
      </c>
      <c r="CB63" s="78">
        <v>16</v>
      </c>
      <c r="CC63" s="78">
        <v>23</v>
      </c>
      <c r="CD63" s="78">
        <v>21</v>
      </c>
      <c r="CE63" s="78">
        <v>8</v>
      </c>
      <c r="CF63" s="78">
        <v>27</v>
      </c>
      <c r="CG63" s="78">
        <v>21</v>
      </c>
      <c r="CH63" s="78">
        <v>39</v>
      </c>
      <c r="CI63" s="78">
        <v>15</v>
      </c>
      <c r="CJ63" s="78">
        <v>15</v>
      </c>
      <c r="CK63" s="78">
        <v>10</v>
      </c>
      <c r="CL63" s="78">
        <v>18</v>
      </c>
      <c r="CM63" s="78">
        <v>24</v>
      </c>
      <c r="CN63" s="78">
        <v>1.92</v>
      </c>
    </row>
    <row r="64" spans="1:92" x14ac:dyDescent="0.2">
      <c r="A64" s="78" t="s">
        <v>18</v>
      </c>
      <c r="B64" s="78" t="s">
        <v>20</v>
      </c>
      <c r="C64" s="78">
        <v>280</v>
      </c>
      <c r="D64" s="78">
        <v>5.98</v>
      </c>
      <c r="E64" s="78">
        <v>0</v>
      </c>
      <c r="F64" s="78">
        <f>VLOOKUP(B64,遗传信息!$B:$F,5,FALSE)</f>
        <v>0</v>
      </c>
      <c r="G64" s="78">
        <v>25</v>
      </c>
      <c r="H64" s="78">
        <v>7.2</v>
      </c>
      <c r="I64" s="78">
        <v>6</v>
      </c>
      <c r="J64" s="78">
        <v>1417</v>
      </c>
      <c r="K64" s="78">
        <v>33.480000000000004</v>
      </c>
      <c r="L64" s="78">
        <v>102</v>
      </c>
      <c r="M64" s="78">
        <v>87</v>
      </c>
      <c r="N64" s="78">
        <v>107</v>
      </c>
      <c r="O64" s="78">
        <v>63</v>
      </c>
      <c r="P64" s="78">
        <v>77</v>
      </c>
      <c r="Q64" s="78">
        <v>76</v>
      </c>
      <c r="R64" s="78">
        <v>93</v>
      </c>
      <c r="S64" s="78">
        <v>75</v>
      </c>
      <c r="T64" s="78">
        <v>109</v>
      </c>
      <c r="U64" s="78">
        <v>94</v>
      </c>
      <c r="V64" s="78">
        <v>146</v>
      </c>
      <c r="W64" s="78">
        <v>100</v>
      </c>
      <c r="X64" s="78">
        <v>72</v>
      </c>
      <c r="Y64" s="78">
        <v>64</v>
      </c>
      <c r="Z64" s="78">
        <v>102</v>
      </c>
      <c r="AA64" s="78">
        <v>49</v>
      </c>
      <c r="AB64" s="78">
        <v>20</v>
      </c>
      <c r="AC64" s="78">
        <v>24</v>
      </c>
      <c r="AD64" s="78">
        <v>35</v>
      </c>
      <c r="AE64" s="78">
        <v>23</v>
      </c>
      <c r="AF64" s="78">
        <v>19</v>
      </c>
      <c r="AG64" s="78">
        <v>23</v>
      </c>
      <c r="AH64" s="78">
        <v>24</v>
      </c>
      <c r="AI64" s="78">
        <v>21</v>
      </c>
      <c r="AJ64" s="78">
        <v>21</v>
      </c>
      <c r="AK64" s="78">
        <v>31</v>
      </c>
      <c r="AL64" s="78">
        <v>28</v>
      </c>
      <c r="AM64" s="78">
        <v>27</v>
      </c>
      <c r="AN64" s="78">
        <v>14</v>
      </c>
      <c r="AO64" s="78">
        <v>18</v>
      </c>
      <c r="AP64" s="78">
        <v>21</v>
      </c>
      <c r="AQ64" s="78">
        <v>10</v>
      </c>
      <c r="AR64" s="78">
        <v>21</v>
      </c>
      <c r="AS64" s="78">
        <v>21</v>
      </c>
      <c r="AT64" s="78">
        <v>24</v>
      </c>
      <c r="AU64" s="78">
        <v>11</v>
      </c>
      <c r="AV64" s="78">
        <v>18</v>
      </c>
      <c r="AW64" s="78">
        <v>10</v>
      </c>
      <c r="AX64" s="78">
        <v>22</v>
      </c>
      <c r="AY64" s="78">
        <v>26</v>
      </c>
      <c r="AZ64" s="78">
        <v>18</v>
      </c>
      <c r="BA64" s="78">
        <v>20</v>
      </c>
      <c r="BB64" s="78">
        <v>31</v>
      </c>
      <c r="BC64" s="78">
        <v>24</v>
      </c>
      <c r="BD64" s="78">
        <v>20</v>
      </c>
      <c r="BE64" s="78">
        <v>11</v>
      </c>
      <c r="BF64" s="78">
        <v>28</v>
      </c>
      <c r="BG64" s="78">
        <v>16</v>
      </c>
      <c r="BH64" s="78">
        <v>35</v>
      </c>
      <c r="BI64" s="78">
        <v>20</v>
      </c>
      <c r="BJ64" s="78">
        <v>28</v>
      </c>
      <c r="BK64" s="78">
        <v>26</v>
      </c>
      <c r="BL64" s="78">
        <v>24</v>
      </c>
      <c r="BM64" s="78">
        <v>24</v>
      </c>
      <c r="BN64" s="78">
        <v>26</v>
      </c>
      <c r="BO64" s="78">
        <v>20</v>
      </c>
      <c r="BP64" s="78">
        <v>43</v>
      </c>
      <c r="BQ64" s="78">
        <v>22</v>
      </c>
      <c r="BR64" s="78">
        <v>47</v>
      </c>
      <c r="BS64" s="78">
        <v>34</v>
      </c>
      <c r="BT64" s="78">
        <v>23</v>
      </c>
      <c r="BU64" s="78">
        <v>25</v>
      </c>
      <c r="BV64" s="78">
        <v>35</v>
      </c>
      <c r="BW64" s="78">
        <v>17</v>
      </c>
      <c r="BX64" s="78">
        <v>26</v>
      </c>
      <c r="BY64" s="78">
        <v>22</v>
      </c>
      <c r="BZ64" s="78">
        <v>20</v>
      </c>
      <c r="CA64" s="78">
        <v>3</v>
      </c>
      <c r="CB64" s="78">
        <v>16</v>
      </c>
      <c r="CC64" s="78">
        <v>23</v>
      </c>
      <c r="CD64" s="78">
        <v>21</v>
      </c>
      <c r="CE64" s="78">
        <v>8</v>
      </c>
      <c r="CF64" s="78">
        <v>27</v>
      </c>
      <c r="CG64" s="78">
        <v>21</v>
      </c>
      <c r="CH64" s="78">
        <v>39</v>
      </c>
      <c r="CI64" s="78">
        <v>15</v>
      </c>
      <c r="CJ64" s="78">
        <v>15</v>
      </c>
      <c r="CK64" s="78">
        <v>10</v>
      </c>
      <c r="CL64" s="78">
        <v>18</v>
      </c>
      <c r="CM64" s="78">
        <v>24</v>
      </c>
      <c r="CN64" s="78">
        <v>2.74</v>
      </c>
    </row>
    <row r="65" spans="1:92" x14ac:dyDescent="0.2">
      <c r="A65" s="78" t="s">
        <v>18</v>
      </c>
      <c r="B65" s="78" t="s">
        <v>20</v>
      </c>
      <c r="C65" s="78">
        <v>280</v>
      </c>
      <c r="D65" s="78">
        <v>7.46</v>
      </c>
      <c r="E65" s="78">
        <v>0</v>
      </c>
      <c r="F65" s="78">
        <f>VLOOKUP(B65,遗传信息!$B:$F,5,FALSE)</f>
        <v>0</v>
      </c>
      <c r="G65" s="78">
        <v>25</v>
      </c>
      <c r="H65" s="78">
        <v>7.2</v>
      </c>
      <c r="I65" s="78">
        <v>6</v>
      </c>
      <c r="J65" s="78">
        <v>1417</v>
      </c>
      <c r="K65" s="78">
        <v>33.480000000000004</v>
      </c>
      <c r="L65" s="78">
        <v>102</v>
      </c>
      <c r="M65" s="78">
        <v>87</v>
      </c>
      <c r="N65" s="78">
        <v>107</v>
      </c>
      <c r="O65" s="78">
        <v>63</v>
      </c>
      <c r="P65" s="78">
        <v>77</v>
      </c>
      <c r="Q65" s="78">
        <v>76</v>
      </c>
      <c r="R65" s="78">
        <v>93</v>
      </c>
      <c r="S65" s="78">
        <v>75</v>
      </c>
      <c r="T65" s="78">
        <v>109</v>
      </c>
      <c r="U65" s="78">
        <v>94</v>
      </c>
      <c r="V65" s="78">
        <v>146</v>
      </c>
      <c r="W65" s="78">
        <v>100</v>
      </c>
      <c r="X65" s="78">
        <v>72</v>
      </c>
      <c r="Y65" s="78">
        <v>64</v>
      </c>
      <c r="Z65" s="78">
        <v>102</v>
      </c>
      <c r="AA65" s="78">
        <v>49</v>
      </c>
      <c r="AB65" s="78">
        <v>20</v>
      </c>
      <c r="AC65" s="78">
        <v>24</v>
      </c>
      <c r="AD65" s="78">
        <v>35</v>
      </c>
      <c r="AE65" s="78">
        <v>23</v>
      </c>
      <c r="AF65" s="78">
        <v>19</v>
      </c>
      <c r="AG65" s="78">
        <v>23</v>
      </c>
      <c r="AH65" s="78">
        <v>24</v>
      </c>
      <c r="AI65" s="78">
        <v>21</v>
      </c>
      <c r="AJ65" s="78">
        <v>21</v>
      </c>
      <c r="AK65" s="78">
        <v>31</v>
      </c>
      <c r="AL65" s="78">
        <v>28</v>
      </c>
      <c r="AM65" s="78">
        <v>27</v>
      </c>
      <c r="AN65" s="78">
        <v>14</v>
      </c>
      <c r="AO65" s="78">
        <v>18</v>
      </c>
      <c r="AP65" s="78">
        <v>21</v>
      </c>
      <c r="AQ65" s="78">
        <v>10</v>
      </c>
      <c r="AR65" s="78">
        <v>21</v>
      </c>
      <c r="AS65" s="78">
        <v>21</v>
      </c>
      <c r="AT65" s="78">
        <v>24</v>
      </c>
      <c r="AU65" s="78">
        <v>11</v>
      </c>
      <c r="AV65" s="78">
        <v>18</v>
      </c>
      <c r="AW65" s="78">
        <v>10</v>
      </c>
      <c r="AX65" s="78">
        <v>22</v>
      </c>
      <c r="AY65" s="78">
        <v>26</v>
      </c>
      <c r="AZ65" s="78">
        <v>18</v>
      </c>
      <c r="BA65" s="78">
        <v>20</v>
      </c>
      <c r="BB65" s="78">
        <v>31</v>
      </c>
      <c r="BC65" s="78">
        <v>24</v>
      </c>
      <c r="BD65" s="78">
        <v>20</v>
      </c>
      <c r="BE65" s="78">
        <v>11</v>
      </c>
      <c r="BF65" s="78">
        <v>28</v>
      </c>
      <c r="BG65" s="78">
        <v>16</v>
      </c>
      <c r="BH65" s="78">
        <v>35</v>
      </c>
      <c r="BI65" s="78">
        <v>20</v>
      </c>
      <c r="BJ65" s="78">
        <v>28</v>
      </c>
      <c r="BK65" s="78">
        <v>26</v>
      </c>
      <c r="BL65" s="78">
        <v>24</v>
      </c>
      <c r="BM65" s="78">
        <v>24</v>
      </c>
      <c r="BN65" s="78">
        <v>26</v>
      </c>
      <c r="BO65" s="78">
        <v>20</v>
      </c>
      <c r="BP65" s="78">
        <v>43</v>
      </c>
      <c r="BQ65" s="78">
        <v>22</v>
      </c>
      <c r="BR65" s="78">
        <v>47</v>
      </c>
      <c r="BS65" s="78">
        <v>34</v>
      </c>
      <c r="BT65" s="78">
        <v>23</v>
      </c>
      <c r="BU65" s="78">
        <v>25</v>
      </c>
      <c r="BV65" s="78">
        <v>35</v>
      </c>
      <c r="BW65" s="78">
        <v>17</v>
      </c>
      <c r="BX65" s="78">
        <v>26</v>
      </c>
      <c r="BY65" s="78">
        <v>22</v>
      </c>
      <c r="BZ65" s="78">
        <v>20</v>
      </c>
      <c r="CA65" s="78">
        <v>3</v>
      </c>
      <c r="CB65" s="78">
        <v>16</v>
      </c>
      <c r="CC65" s="78">
        <v>23</v>
      </c>
      <c r="CD65" s="78">
        <v>21</v>
      </c>
      <c r="CE65" s="78">
        <v>8</v>
      </c>
      <c r="CF65" s="78">
        <v>27</v>
      </c>
      <c r="CG65" s="78">
        <v>21</v>
      </c>
      <c r="CH65" s="78">
        <v>39</v>
      </c>
      <c r="CI65" s="78">
        <v>15</v>
      </c>
      <c r="CJ65" s="78">
        <v>15</v>
      </c>
      <c r="CK65" s="78">
        <v>10</v>
      </c>
      <c r="CL65" s="78">
        <v>18</v>
      </c>
      <c r="CM65" s="78">
        <v>24</v>
      </c>
      <c r="CN65" s="78">
        <v>3.49</v>
      </c>
    </row>
    <row r="66" spans="1:92" x14ac:dyDescent="0.2">
      <c r="A66" s="59" t="s">
        <v>18</v>
      </c>
      <c r="B66" s="78" t="s">
        <v>20</v>
      </c>
      <c r="C66" s="78">
        <v>280</v>
      </c>
      <c r="D66" s="78">
        <v>9.6999999999999993</v>
      </c>
      <c r="E66" s="78">
        <v>0</v>
      </c>
      <c r="F66" s="78">
        <f>VLOOKUP(B66,遗传信息!$B:$F,5,FALSE)</f>
        <v>0</v>
      </c>
      <c r="G66" s="78">
        <v>25</v>
      </c>
      <c r="H66" s="78">
        <v>7.2</v>
      </c>
      <c r="I66" s="78">
        <v>6</v>
      </c>
      <c r="J66" s="78">
        <v>1417</v>
      </c>
      <c r="K66" s="78">
        <v>33.480000000000004</v>
      </c>
      <c r="L66" s="78">
        <v>102</v>
      </c>
      <c r="M66" s="78">
        <v>87</v>
      </c>
      <c r="N66" s="78">
        <v>107</v>
      </c>
      <c r="O66" s="78">
        <v>63</v>
      </c>
      <c r="P66" s="78">
        <v>77</v>
      </c>
      <c r="Q66" s="78">
        <v>76</v>
      </c>
      <c r="R66" s="78">
        <v>93</v>
      </c>
      <c r="S66" s="78">
        <v>75</v>
      </c>
      <c r="T66" s="78">
        <v>109</v>
      </c>
      <c r="U66" s="78">
        <v>94</v>
      </c>
      <c r="V66" s="78">
        <v>146</v>
      </c>
      <c r="W66" s="78">
        <v>100</v>
      </c>
      <c r="X66" s="78">
        <v>72</v>
      </c>
      <c r="Y66" s="78">
        <v>64</v>
      </c>
      <c r="Z66" s="78">
        <v>102</v>
      </c>
      <c r="AA66" s="78">
        <v>49</v>
      </c>
      <c r="AB66" s="78">
        <v>20</v>
      </c>
      <c r="AC66" s="78">
        <v>24</v>
      </c>
      <c r="AD66" s="78">
        <v>35</v>
      </c>
      <c r="AE66" s="78">
        <v>23</v>
      </c>
      <c r="AF66" s="78">
        <v>19</v>
      </c>
      <c r="AG66" s="78">
        <v>23</v>
      </c>
      <c r="AH66" s="78">
        <v>24</v>
      </c>
      <c r="AI66" s="78">
        <v>21</v>
      </c>
      <c r="AJ66" s="78">
        <v>21</v>
      </c>
      <c r="AK66" s="78">
        <v>31</v>
      </c>
      <c r="AL66" s="78">
        <v>28</v>
      </c>
      <c r="AM66" s="78">
        <v>27</v>
      </c>
      <c r="AN66" s="78">
        <v>14</v>
      </c>
      <c r="AO66" s="78">
        <v>18</v>
      </c>
      <c r="AP66" s="78">
        <v>21</v>
      </c>
      <c r="AQ66" s="78">
        <v>10</v>
      </c>
      <c r="AR66" s="78">
        <v>21</v>
      </c>
      <c r="AS66" s="78">
        <v>21</v>
      </c>
      <c r="AT66" s="78">
        <v>24</v>
      </c>
      <c r="AU66" s="78">
        <v>11</v>
      </c>
      <c r="AV66" s="78">
        <v>18</v>
      </c>
      <c r="AW66" s="78">
        <v>10</v>
      </c>
      <c r="AX66" s="78">
        <v>22</v>
      </c>
      <c r="AY66" s="78">
        <v>26</v>
      </c>
      <c r="AZ66" s="78">
        <v>18</v>
      </c>
      <c r="BA66" s="78">
        <v>20</v>
      </c>
      <c r="BB66" s="78">
        <v>31</v>
      </c>
      <c r="BC66" s="78">
        <v>24</v>
      </c>
      <c r="BD66" s="78">
        <v>20</v>
      </c>
      <c r="BE66" s="78">
        <v>11</v>
      </c>
      <c r="BF66" s="78">
        <v>28</v>
      </c>
      <c r="BG66" s="78">
        <v>16</v>
      </c>
      <c r="BH66" s="78">
        <v>35</v>
      </c>
      <c r="BI66" s="78">
        <v>20</v>
      </c>
      <c r="BJ66" s="78">
        <v>28</v>
      </c>
      <c r="BK66" s="78">
        <v>26</v>
      </c>
      <c r="BL66" s="78">
        <v>24</v>
      </c>
      <c r="BM66" s="78">
        <v>24</v>
      </c>
      <c r="BN66" s="78">
        <v>26</v>
      </c>
      <c r="BO66" s="78">
        <v>20</v>
      </c>
      <c r="BP66" s="78">
        <v>43</v>
      </c>
      <c r="BQ66" s="78">
        <v>22</v>
      </c>
      <c r="BR66" s="78">
        <v>47</v>
      </c>
      <c r="BS66" s="78">
        <v>34</v>
      </c>
      <c r="BT66" s="78">
        <v>23</v>
      </c>
      <c r="BU66" s="78">
        <v>25</v>
      </c>
      <c r="BV66" s="78">
        <v>35</v>
      </c>
      <c r="BW66" s="78">
        <v>17</v>
      </c>
      <c r="BX66" s="78">
        <v>26</v>
      </c>
      <c r="BY66" s="78">
        <v>22</v>
      </c>
      <c r="BZ66" s="78">
        <v>20</v>
      </c>
      <c r="CA66" s="78">
        <v>3</v>
      </c>
      <c r="CB66" s="78">
        <v>16</v>
      </c>
      <c r="CC66" s="78">
        <v>23</v>
      </c>
      <c r="CD66" s="78">
        <v>21</v>
      </c>
      <c r="CE66" s="78">
        <v>8</v>
      </c>
      <c r="CF66" s="78">
        <v>27</v>
      </c>
      <c r="CG66" s="78">
        <v>21</v>
      </c>
      <c r="CH66" s="78">
        <v>39</v>
      </c>
      <c r="CI66" s="78">
        <v>15</v>
      </c>
      <c r="CJ66" s="78">
        <v>15</v>
      </c>
      <c r="CK66" s="78">
        <v>10</v>
      </c>
      <c r="CL66" s="78">
        <v>18</v>
      </c>
      <c r="CM66" s="78">
        <v>24</v>
      </c>
      <c r="CN66" s="78">
        <v>4.29</v>
      </c>
    </row>
    <row r="67" spans="1:92" x14ac:dyDescent="0.2">
      <c r="A67" s="59" t="s">
        <v>18</v>
      </c>
      <c r="B67" s="78" t="s">
        <v>20</v>
      </c>
      <c r="C67" s="78">
        <v>300</v>
      </c>
      <c r="D67" s="78">
        <v>31.07</v>
      </c>
      <c r="E67" s="78">
        <v>0</v>
      </c>
      <c r="F67" s="78">
        <f>VLOOKUP(B67,遗传信息!$B:$F,5,FALSE)</f>
        <v>0</v>
      </c>
      <c r="G67" s="78">
        <v>25</v>
      </c>
      <c r="H67" s="78">
        <v>7.2</v>
      </c>
      <c r="I67" s="78">
        <v>6</v>
      </c>
      <c r="J67" s="78">
        <v>1417</v>
      </c>
      <c r="K67" s="78">
        <v>33.480000000000004</v>
      </c>
      <c r="L67" s="78">
        <v>102</v>
      </c>
      <c r="M67" s="78">
        <v>87</v>
      </c>
      <c r="N67" s="78">
        <v>107</v>
      </c>
      <c r="O67" s="78">
        <v>63</v>
      </c>
      <c r="P67" s="78">
        <v>77</v>
      </c>
      <c r="Q67" s="78">
        <v>76</v>
      </c>
      <c r="R67" s="78">
        <v>93</v>
      </c>
      <c r="S67" s="78">
        <v>75</v>
      </c>
      <c r="T67" s="78">
        <v>109</v>
      </c>
      <c r="U67" s="78">
        <v>94</v>
      </c>
      <c r="V67" s="78">
        <v>146</v>
      </c>
      <c r="W67" s="78">
        <v>100</v>
      </c>
      <c r="X67" s="78">
        <v>72</v>
      </c>
      <c r="Y67" s="78">
        <v>64</v>
      </c>
      <c r="Z67" s="78">
        <v>102</v>
      </c>
      <c r="AA67" s="78">
        <v>49</v>
      </c>
      <c r="AB67" s="78">
        <v>20</v>
      </c>
      <c r="AC67" s="78">
        <v>24</v>
      </c>
      <c r="AD67" s="78">
        <v>35</v>
      </c>
      <c r="AE67" s="78">
        <v>23</v>
      </c>
      <c r="AF67" s="78">
        <v>19</v>
      </c>
      <c r="AG67" s="78">
        <v>23</v>
      </c>
      <c r="AH67" s="78">
        <v>24</v>
      </c>
      <c r="AI67" s="78">
        <v>21</v>
      </c>
      <c r="AJ67" s="78">
        <v>21</v>
      </c>
      <c r="AK67" s="78">
        <v>31</v>
      </c>
      <c r="AL67" s="78">
        <v>28</v>
      </c>
      <c r="AM67" s="78">
        <v>27</v>
      </c>
      <c r="AN67" s="78">
        <v>14</v>
      </c>
      <c r="AO67" s="78">
        <v>18</v>
      </c>
      <c r="AP67" s="78">
        <v>21</v>
      </c>
      <c r="AQ67" s="78">
        <v>10</v>
      </c>
      <c r="AR67" s="78">
        <v>21</v>
      </c>
      <c r="AS67" s="78">
        <v>21</v>
      </c>
      <c r="AT67" s="78">
        <v>24</v>
      </c>
      <c r="AU67" s="78">
        <v>11</v>
      </c>
      <c r="AV67" s="78">
        <v>18</v>
      </c>
      <c r="AW67" s="78">
        <v>10</v>
      </c>
      <c r="AX67" s="78">
        <v>22</v>
      </c>
      <c r="AY67" s="78">
        <v>26</v>
      </c>
      <c r="AZ67" s="78">
        <v>18</v>
      </c>
      <c r="BA67" s="78">
        <v>20</v>
      </c>
      <c r="BB67" s="78">
        <v>31</v>
      </c>
      <c r="BC67" s="78">
        <v>24</v>
      </c>
      <c r="BD67" s="78">
        <v>20</v>
      </c>
      <c r="BE67" s="78">
        <v>11</v>
      </c>
      <c r="BF67" s="78">
        <v>28</v>
      </c>
      <c r="BG67" s="78">
        <v>16</v>
      </c>
      <c r="BH67" s="78">
        <v>35</v>
      </c>
      <c r="BI67" s="78">
        <v>20</v>
      </c>
      <c r="BJ67" s="78">
        <v>28</v>
      </c>
      <c r="BK67" s="78">
        <v>26</v>
      </c>
      <c r="BL67" s="78">
        <v>24</v>
      </c>
      <c r="BM67" s="78">
        <v>24</v>
      </c>
      <c r="BN67" s="78">
        <v>26</v>
      </c>
      <c r="BO67" s="78">
        <v>20</v>
      </c>
      <c r="BP67" s="78">
        <v>43</v>
      </c>
      <c r="BQ67" s="78">
        <v>22</v>
      </c>
      <c r="BR67" s="78">
        <v>47</v>
      </c>
      <c r="BS67" s="78">
        <v>34</v>
      </c>
      <c r="BT67" s="78">
        <v>23</v>
      </c>
      <c r="BU67" s="78">
        <v>25</v>
      </c>
      <c r="BV67" s="78">
        <v>35</v>
      </c>
      <c r="BW67" s="78">
        <v>17</v>
      </c>
      <c r="BX67" s="78">
        <v>26</v>
      </c>
      <c r="BY67" s="78">
        <v>22</v>
      </c>
      <c r="BZ67" s="78">
        <v>20</v>
      </c>
      <c r="CA67" s="78">
        <v>3</v>
      </c>
      <c r="CB67" s="78">
        <v>16</v>
      </c>
      <c r="CC67" s="78">
        <v>23</v>
      </c>
      <c r="CD67" s="78">
        <v>21</v>
      </c>
      <c r="CE67" s="78">
        <v>8</v>
      </c>
      <c r="CF67" s="78">
        <v>27</v>
      </c>
      <c r="CG67" s="78">
        <v>21</v>
      </c>
      <c r="CH67" s="78">
        <v>39</v>
      </c>
      <c r="CI67" s="78">
        <v>15</v>
      </c>
      <c r="CJ67" s="78">
        <v>15</v>
      </c>
      <c r="CK67" s="78">
        <v>10</v>
      </c>
      <c r="CL67" s="78">
        <v>18</v>
      </c>
      <c r="CM67" s="78">
        <v>24</v>
      </c>
      <c r="CN67" s="78">
        <v>0.67</v>
      </c>
    </row>
    <row r="68" spans="1:92" x14ac:dyDescent="0.2">
      <c r="A68" s="78" t="s">
        <v>18</v>
      </c>
      <c r="B68" s="78" t="s">
        <v>20</v>
      </c>
      <c r="C68" s="78">
        <v>300</v>
      </c>
      <c r="D68" s="78">
        <v>47.82</v>
      </c>
      <c r="E68" s="78">
        <v>0</v>
      </c>
      <c r="F68" s="78">
        <f>VLOOKUP(B68,遗传信息!$B:$F,5,FALSE)</f>
        <v>0</v>
      </c>
      <c r="G68" s="78">
        <v>25</v>
      </c>
      <c r="H68" s="78">
        <v>7.2</v>
      </c>
      <c r="I68" s="78">
        <v>6</v>
      </c>
      <c r="J68" s="78">
        <v>1417</v>
      </c>
      <c r="K68" s="78">
        <v>33.480000000000004</v>
      </c>
      <c r="L68" s="78">
        <v>102</v>
      </c>
      <c r="M68" s="78">
        <v>87</v>
      </c>
      <c r="N68" s="78">
        <v>107</v>
      </c>
      <c r="O68" s="78">
        <v>63</v>
      </c>
      <c r="P68" s="78">
        <v>77</v>
      </c>
      <c r="Q68" s="78">
        <v>76</v>
      </c>
      <c r="R68" s="78">
        <v>93</v>
      </c>
      <c r="S68" s="78">
        <v>75</v>
      </c>
      <c r="T68" s="78">
        <v>109</v>
      </c>
      <c r="U68" s="78">
        <v>94</v>
      </c>
      <c r="V68" s="78">
        <v>146</v>
      </c>
      <c r="W68" s="78">
        <v>100</v>
      </c>
      <c r="X68" s="78">
        <v>72</v>
      </c>
      <c r="Y68" s="78">
        <v>64</v>
      </c>
      <c r="Z68" s="78">
        <v>102</v>
      </c>
      <c r="AA68" s="78">
        <v>49</v>
      </c>
      <c r="AB68" s="78">
        <v>20</v>
      </c>
      <c r="AC68" s="78">
        <v>24</v>
      </c>
      <c r="AD68" s="78">
        <v>35</v>
      </c>
      <c r="AE68" s="78">
        <v>23</v>
      </c>
      <c r="AF68" s="78">
        <v>19</v>
      </c>
      <c r="AG68" s="78">
        <v>23</v>
      </c>
      <c r="AH68" s="78">
        <v>24</v>
      </c>
      <c r="AI68" s="78">
        <v>21</v>
      </c>
      <c r="AJ68" s="78">
        <v>21</v>
      </c>
      <c r="AK68" s="78">
        <v>31</v>
      </c>
      <c r="AL68" s="78">
        <v>28</v>
      </c>
      <c r="AM68" s="78">
        <v>27</v>
      </c>
      <c r="AN68" s="78">
        <v>14</v>
      </c>
      <c r="AO68" s="78">
        <v>18</v>
      </c>
      <c r="AP68" s="78">
        <v>21</v>
      </c>
      <c r="AQ68" s="78">
        <v>10</v>
      </c>
      <c r="AR68" s="78">
        <v>21</v>
      </c>
      <c r="AS68" s="78">
        <v>21</v>
      </c>
      <c r="AT68" s="78">
        <v>24</v>
      </c>
      <c r="AU68" s="78">
        <v>11</v>
      </c>
      <c r="AV68" s="78">
        <v>18</v>
      </c>
      <c r="AW68" s="78">
        <v>10</v>
      </c>
      <c r="AX68" s="78">
        <v>22</v>
      </c>
      <c r="AY68" s="78">
        <v>26</v>
      </c>
      <c r="AZ68" s="78">
        <v>18</v>
      </c>
      <c r="BA68" s="78">
        <v>20</v>
      </c>
      <c r="BB68" s="78">
        <v>31</v>
      </c>
      <c r="BC68" s="78">
        <v>24</v>
      </c>
      <c r="BD68" s="78">
        <v>20</v>
      </c>
      <c r="BE68" s="78">
        <v>11</v>
      </c>
      <c r="BF68" s="78">
        <v>28</v>
      </c>
      <c r="BG68" s="78">
        <v>16</v>
      </c>
      <c r="BH68" s="78">
        <v>35</v>
      </c>
      <c r="BI68" s="78">
        <v>20</v>
      </c>
      <c r="BJ68" s="78">
        <v>28</v>
      </c>
      <c r="BK68" s="78">
        <v>26</v>
      </c>
      <c r="BL68" s="78">
        <v>24</v>
      </c>
      <c r="BM68" s="78">
        <v>24</v>
      </c>
      <c r="BN68" s="78">
        <v>26</v>
      </c>
      <c r="BO68" s="78">
        <v>20</v>
      </c>
      <c r="BP68" s="78">
        <v>43</v>
      </c>
      <c r="BQ68" s="78">
        <v>22</v>
      </c>
      <c r="BR68" s="78">
        <v>47</v>
      </c>
      <c r="BS68" s="78">
        <v>34</v>
      </c>
      <c r="BT68" s="78">
        <v>23</v>
      </c>
      <c r="BU68" s="78">
        <v>25</v>
      </c>
      <c r="BV68" s="78">
        <v>35</v>
      </c>
      <c r="BW68" s="78">
        <v>17</v>
      </c>
      <c r="BX68" s="78">
        <v>26</v>
      </c>
      <c r="BY68" s="78">
        <v>22</v>
      </c>
      <c r="BZ68" s="78">
        <v>20</v>
      </c>
      <c r="CA68" s="78">
        <v>3</v>
      </c>
      <c r="CB68" s="78">
        <v>16</v>
      </c>
      <c r="CC68" s="78">
        <v>23</v>
      </c>
      <c r="CD68" s="78">
        <v>21</v>
      </c>
      <c r="CE68" s="78">
        <v>8</v>
      </c>
      <c r="CF68" s="78">
        <v>27</v>
      </c>
      <c r="CG68" s="78">
        <v>21</v>
      </c>
      <c r="CH68" s="78">
        <v>39</v>
      </c>
      <c r="CI68" s="78">
        <v>15</v>
      </c>
      <c r="CJ68" s="78">
        <v>15</v>
      </c>
      <c r="CK68" s="78">
        <v>10</v>
      </c>
      <c r="CL68" s="78">
        <v>18</v>
      </c>
      <c r="CM68" s="78">
        <v>24</v>
      </c>
      <c r="CN68" s="78">
        <v>1.71</v>
      </c>
    </row>
    <row r="69" spans="1:92" x14ac:dyDescent="0.2">
      <c r="A69" s="78" t="s">
        <v>18</v>
      </c>
      <c r="B69" s="78" t="s">
        <v>20</v>
      </c>
      <c r="C69" s="78">
        <v>300</v>
      </c>
      <c r="D69" s="78">
        <v>70.37</v>
      </c>
      <c r="E69" s="78">
        <v>0</v>
      </c>
      <c r="F69" s="78">
        <f>VLOOKUP(B69,遗传信息!$B:$F,5,FALSE)</f>
        <v>0</v>
      </c>
      <c r="G69" s="78">
        <v>25</v>
      </c>
      <c r="H69" s="78">
        <v>7.2</v>
      </c>
      <c r="I69" s="78">
        <v>6</v>
      </c>
      <c r="J69" s="78">
        <v>1417</v>
      </c>
      <c r="K69" s="78">
        <v>33.480000000000004</v>
      </c>
      <c r="L69" s="78">
        <v>102</v>
      </c>
      <c r="M69" s="78">
        <v>87</v>
      </c>
      <c r="N69" s="78">
        <v>107</v>
      </c>
      <c r="O69" s="78">
        <v>63</v>
      </c>
      <c r="P69" s="78">
        <v>77</v>
      </c>
      <c r="Q69" s="78">
        <v>76</v>
      </c>
      <c r="R69" s="78">
        <v>93</v>
      </c>
      <c r="S69" s="78">
        <v>75</v>
      </c>
      <c r="T69" s="78">
        <v>109</v>
      </c>
      <c r="U69" s="78">
        <v>94</v>
      </c>
      <c r="V69" s="78">
        <v>146</v>
      </c>
      <c r="W69" s="78">
        <v>100</v>
      </c>
      <c r="X69" s="78">
        <v>72</v>
      </c>
      <c r="Y69" s="78">
        <v>64</v>
      </c>
      <c r="Z69" s="78">
        <v>102</v>
      </c>
      <c r="AA69" s="78">
        <v>49</v>
      </c>
      <c r="AB69" s="78">
        <v>20</v>
      </c>
      <c r="AC69" s="78">
        <v>24</v>
      </c>
      <c r="AD69" s="78">
        <v>35</v>
      </c>
      <c r="AE69" s="78">
        <v>23</v>
      </c>
      <c r="AF69" s="78">
        <v>19</v>
      </c>
      <c r="AG69" s="78">
        <v>23</v>
      </c>
      <c r="AH69" s="78">
        <v>24</v>
      </c>
      <c r="AI69" s="78">
        <v>21</v>
      </c>
      <c r="AJ69" s="78">
        <v>21</v>
      </c>
      <c r="AK69" s="78">
        <v>31</v>
      </c>
      <c r="AL69" s="78">
        <v>28</v>
      </c>
      <c r="AM69" s="78">
        <v>27</v>
      </c>
      <c r="AN69" s="78">
        <v>14</v>
      </c>
      <c r="AO69" s="78">
        <v>18</v>
      </c>
      <c r="AP69" s="78">
        <v>21</v>
      </c>
      <c r="AQ69" s="78">
        <v>10</v>
      </c>
      <c r="AR69" s="78">
        <v>21</v>
      </c>
      <c r="AS69" s="78">
        <v>21</v>
      </c>
      <c r="AT69" s="78">
        <v>24</v>
      </c>
      <c r="AU69" s="78">
        <v>11</v>
      </c>
      <c r="AV69" s="78">
        <v>18</v>
      </c>
      <c r="AW69" s="78">
        <v>10</v>
      </c>
      <c r="AX69" s="78">
        <v>22</v>
      </c>
      <c r="AY69" s="78">
        <v>26</v>
      </c>
      <c r="AZ69" s="78">
        <v>18</v>
      </c>
      <c r="BA69" s="78">
        <v>20</v>
      </c>
      <c r="BB69" s="78">
        <v>31</v>
      </c>
      <c r="BC69" s="78">
        <v>24</v>
      </c>
      <c r="BD69" s="78">
        <v>20</v>
      </c>
      <c r="BE69" s="78">
        <v>11</v>
      </c>
      <c r="BF69" s="78">
        <v>28</v>
      </c>
      <c r="BG69" s="78">
        <v>16</v>
      </c>
      <c r="BH69" s="78">
        <v>35</v>
      </c>
      <c r="BI69" s="78">
        <v>20</v>
      </c>
      <c r="BJ69" s="78">
        <v>28</v>
      </c>
      <c r="BK69" s="78">
        <v>26</v>
      </c>
      <c r="BL69" s="78">
        <v>24</v>
      </c>
      <c r="BM69" s="78">
        <v>24</v>
      </c>
      <c r="BN69" s="78">
        <v>26</v>
      </c>
      <c r="BO69" s="78">
        <v>20</v>
      </c>
      <c r="BP69" s="78">
        <v>43</v>
      </c>
      <c r="BQ69" s="78">
        <v>22</v>
      </c>
      <c r="BR69" s="78">
        <v>47</v>
      </c>
      <c r="BS69" s="78">
        <v>34</v>
      </c>
      <c r="BT69" s="78">
        <v>23</v>
      </c>
      <c r="BU69" s="78">
        <v>25</v>
      </c>
      <c r="BV69" s="78">
        <v>35</v>
      </c>
      <c r="BW69" s="78">
        <v>17</v>
      </c>
      <c r="BX69" s="78">
        <v>26</v>
      </c>
      <c r="BY69" s="78">
        <v>22</v>
      </c>
      <c r="BZ69" s="78">
        <v>20</v>
      </c>
      <c r="CA69" s="78">
        <v>3</v>
      </c>
      <c r="CB69" s="78">
        <v>16</v>
      </c>
      <c r="CC69" s="78">
        <v>23</v>
      </c>
      <c r="CD69" s="78">
        <v>21</v>
      </c>
      <c r="CE69" s="78">
        <v>8</v>
      </c>
      <c r="CF69" s="78">
        <v>27</v>
      </c>
      <c r="CG69" s="78">
        <v>21</v>
      </c>
      <c r="CH69" s="78">
        <v>39</v>
      </c>
      <c r="CI69" s="78">
        <v>15</v>
      </c>
      <c r="CJ69" s="78">
        <v>15</v>
      </c>
      <c r="CK69" s="78">
        <v>10</v>
      </c>
      <c r="CL69" s="78">
        <v>18</v>
      </c>
      <c r="CM69" s="78">
        <v>24</v>
      </c>
      <c r="CN69" s="78">
        <v>3.05</v>
      </c>
    </row>
    <row r="70" spans="1:92" x14ac:dyDescent="0.2">
      <c r="A70" s="78" t="s">
        <v>18</v>
      </c>
      <c r="B70" s="78" t="s">
        <v>21</v>
      </c>
      <c r="C70" s="78">
        <v>222</v>
      </c>
      <c r="D70" s="78">
        <v>3.1</v>
      </c>
      <c r="E70" s="78">
        <v>0</v>
      </c>
      <c r="F70" s="78">
        <f>VLOOKUP(B70,遗传信息!$B:$F,5,FALSE)</f>
        <v>0</v>
      </c>
      <c r="G70" s="78">
        <v>25</v>
      </c>
      <c r="H70" s="78">
        <v>7.2</v>
      </c>
      <c r="I70" s="78">
        <v>5</v>
      </c>
      <c r="J70" s="78">
        <v>1526</v>
      </c>
      <c r="K70" s="78">
        <v>33.909999999999997</v>
      </c>
      <c r="L70" s="78">
        <v>107</v>
      </c>
      <c r="M70" s="78">
        <v>95</v>
      </c>
      <c r="N70" s="78">
        <v>112</v>
      </c>
      <c r="O70" s="78">
        <v>68</v>
      </c>
      <c r="P70" s="78">
        <v>83</v>
      </c>
      <c r="Q70" s="78">
        <v>80</v>
      </c>
      <c r="R70" s="78">
        <v>99</v>
      </c>
      <c r="S70" s="78">
        <v>81</v>
      </c>
      <c r="T70" s="78">
        <v>115</v>
      </c>
      <c r="U70" s="78">
        <v>99</v>
      </c>
      <c r="V70" s="78">
        <v>159</v>
      </c>
      <c r="W70" s="78">
        <v>107</v>
      </c>
      <c r="X70" s="78">
        <v>76</v>
      </c>
      <c r="Y70" s="78">
        <v>70</v>
      </c>
      <c r="Z70" s="78">
        <v>110</v>
      </c>
      <c r="AA70" s="78">
        <v>54</v>
      </c>
      <c r="AB70" s="78">
        <v>20</v>
      </c>
      <c r="AC70" s="78">
        <v>28</v>
      </c>
      <c r="AD70" s="78">
        <v>35</v>
      </c>
      <c r="AE70" s="78">
        <v>23</v>
      </c>
      <c r="AF70" s="78">
        <v>22</v>
      </c>
      <c r="AG70" s="78">
        <v>25</v>
      </c>
      <c r="AH70" s="78">
        <v>26</v>
      </c>
      <c r="AI70" s="78">
        <v>22</v>
      </c>
      <c r="AJ70" s="78">
        <v>22</v>
      </c>
      <c r="AK70" s="78">
        <v>29</v>
      </c>
      <c r="AL70" s="78">
        <v>31</v>
      </c>
      <c r="AM70" s="78">
        <v>30</v>
      </c>
      <c r="AN70" s="78">
        <v>14</v>
      </c>
      <c r="AO70" s="78">
        <v>20</v>
      </c>
      <c r="AP70" s="78">
        <v>22</v>
      </c>
      <c r="AQ70" s="78">
        <v>12</v>
      </c>
      <c r="AR70" s="78">
        <v>22</v>
      </c>
      <c r="AS70" s="78">
        <v>24</v>
      </c>
      <c r="AT70" s="78">
        <v>25</v>
      </c>
      <c r="AU70" s="78">
        <v>12</v>
      </c>
      <c r="AV70" s="78">
        <v>18</v>
      </c>
      <c r="AW70" s="78">
        <v>10</v>
      </c>
      <c r="AX70" s="78">
        <v>23</v>
      </c>
      <c r="AY70" s="78">
        <v>29</v>
      </c>
      <c r="AZ70" s="78">
        <v>18</v>
      </c>
      <c r="BA70" s="78">
        <v>21</v>
      </c>
      <c r="BB70" s="78">
        <v>34</v>
      </c>
      <c r="BC70" s="78">
        <v>26</v>
      </c>
      <c r="BD70" s="78">
        <v>20</v>
      </c>
      <c r="BE70" s="78">
        <v>13</v>
      </c>
      <c r="BF70" s="78">
        <v>32</v>
      </c>
      <c r="BG70" s="78">
        <v>16</v>
      </c>
      <c r="BH70" s="78">
        <v>37</v>
      </c>
      <c r="BI70" s="78">
        <v>21</v>
      </c>
      <c r="BJ70" s="78">
        <v>28</v>
      </c>
      <c r="BK70" s="78">
        <v>29</v>
      </c>
      <c r="BL70" s="78">
        <v>24</v>
      </c>
      <c r="BM70" s="78">
        <v>24</v>
      </c>
      <c r="BN70" s="78">
        <v>28</v>
      </c>
      <c r="BO70" s="78">
        <v>22</v>
      </c>
      <c r="BP70" s="78">
        <v>44</v>
      </c>
      <c r="BQ70" s="78">
        <v>28</v>
      </c>
      <c r="BR70" s="78">
        <v>51</v>
      </c>
      <c r="BS70" s="78">
        <v>36</v>
      </c>
      <c r="BT70" s="78">
        <v>25</v>
      </c>
      <c r="BU70" s="78">
        <v>26</v>
      </c>
      <c r="BV70" s="78">
        <v>36</v>
      </c>
      <c r="BW70" s="78">
        <v>19</v>
      </c>
      <c r="BX70" s="78">
        <v>28</v>
      </c>
      <c r="BY70" s="78">
        <v>22</v>
      </c>
      <c r="BZ70" s="78">
        <v>23</v>
      </c>
      <c r="CA70" s="78">
        <v>3</v>
      </c>
      <c r="CB70" s="78">
        <v>19</v>
      </c>
      <c r="CC70" s="78">
        <v>23</v>
      </c>
      <c r="CD70" s="78">
        <v>22</v>
      </c>
      <c r="CE70" s="78">
        <v>8</v>
      </c>
      <c r="CF70" s="78">
        <v>31</v>
      </c>
      <c r="CG70" s="78">
        <v>21</v>
      </c>
      <c r="CH70" s="78">
        <v>43</v>
      </c>
      <c r="CI70" s="78">
        <v>15</v>
      </c>
      <c r="CJ70" s="78">
        <v>16</v>
      </c>
      <c r="CK70" s="78">
        <v>11</v>
      </c>
      <c r="CL70" s="78">
        <v>19</v>
      </c>
      <c r="CM70" s="78">
        <v>28</v>
      </c>
      <c r="CN70" s="78">
        <v>1</v>
      </c>
    </row>
    <row r="71" spans="1:92" x14ac:dyDescent="0.2">
      <c r="A71" s="78" t="s">
        <v>18</v>
      </c>
      <c r="B71" s="78" t="s">
        <v>21</v>
      </c>
      <c r="C71" s="78">
        <v>222</v>
      </c>
      <c r="D71" s="78">
        <v>4.8</v>
      </c>
      <c r="E71" s="78">
        <v>0</v>
      </c>
      <c r="F71" s="78">
        <f>VLOOKUP(B71,遗传信息!$B:$F,5,FALSE)</f>
        <v>0</v>
      </c>
      <c r="G71" s="78">
        <v>25</v>
      </c>
      <c r="H71" s="78">
        <v>7.2</v>
      </c>
      <c r="I71" s="78">
        <v>5</v>
      </c>
      <c r="J71" s="78">
        <v>1526</v>
      </c>
      <c r="K71" s="78">
        <v>33.909999999999997</v>
      </c>
      <c r="L71" s="78">
        <v>107</v>
      </c>
      <c r="M71" s="78">
        <v>95</v>
      </c>
      <c r="N71" s="78">
        <v>112</v>
      </c>
      <c r="O71" s="78">
        <v>68</v>
      </c>
      <c r="P71" s="78">
        <v>83</v>
      </c>
      <c r="Q71" s="78">
        <v>80</v>
      </c>
      <c r="R71" s="78">
        <v>99</v>
      </c>
      <c r="S71" s="78">
        <v>81</v>
      </c>
      <c r="T71" s="78">
        <v>115</v>
      </c>
      <c r="U71" s="78">
        <v>99</v>
      </c>
      <c r="V71" s="78">
        <v>159</v>
      </c>
      <c r="W71" s="78">
        <v>107</v>
      </c>
      <c r="X71" s="78">
        <v>76</v>
      </c>
      <c r="Y71" s="78">
        <v>70</v>
      </c>
      <c r="Z71" s="78">
        <v>110</v>
      </c>
      <c r="AA71" s="78">
        <v>54</v>
      </c>
      <c r="AB71" s="78">
        <v>20</v>
      </c>
      <c r="AC71" s="78">
        <v>28</v>
      </c>
      <c r="AD71" s="78">
        <v>35</v>
      </c>
      <c r="AE71" s="78">
        <v>23</v>
      </c>
      <c r="AF71" s="78">
        <v>22</v>
      </c>
      <c r="AG71" s="78">
        <v>25</v>
      </c>
      <c r="AH71" s="78">
        <v>26</v>
      </c>
      <c r="AI71" s="78">
        <v>22</v>
      </c>
      <c r="AJ71" s="78">
        <v>22</v>
      </c>
      <c r="AK71" s="78">
        <v>29</v>
      </c>
      <c r="AL71" s="78">
        <v>31</v>
      </c>
      <c r="AM71" s="78">
        <v>30</v>
      </c>
      <c r="AN71" s="78">
        <v>14</v>
      </c>
      <c r="AO71" s="78">
        <v>20</v>
      </c>
      <c r="AP71" s="78">
        <v>22</v>
      </c>
      <c r="AQ71" s="78">
        <v>12</v>
      </c>
      <c r="AR71" s="78">
        <v>22</v>
      </c>
      <c r="AS71" s="78">
        <v>24</v>
      </c>
      <c r="AT71" s="78">
        <v>25</v>
      </c>
      <c r="AU71" s="78">
        <v>12</v>
      </c>
      <c r="AV71" s="78">
        <v>18</v>
      </c>
      <c r="AW71" s="78">
        <v>10</v>
      </c>
      <c r="AX71" s="78">
        <v>23</v>
      </c>
      <c r="AY71" s="78">
        <v>29</v>
      </c>
      <c r="AZ71" s="78">
        <v>18</v>
      </c>
      <c r="BA71" s="78">
        <v>21</v>
      </c>
      <c r="BB71" s="78">
        <v>34</v>
      </c>
      <c r="BC71" s="78">
        <v>26</v>
      </c>
      <c r="BD71" s="78">
        <v>20</v>
      </c>
      <c r="BE71" s="78">
        <v>13</v>
      </c>
      <c r="BF71" s="78">
        <v>32</v>
      </c>
      <c r="BG71" s="78">
        <v>16</v>
      </c>
      <c r="BH71" s="78">
        <v>37</v>
      </c>
      <c r="BI71" s="78">
        <v>21</v>
      </c>
      <c r="BJ71" s="78">
        <v>28</v>
      </c>
      <c r="BK71" s="78">
        <v>29</v>
      </c>
      <c r="BL71" s="78">
        <v>24</v>
      </c>
      <c r="BM71" s="78">
        <v>24</v>
      </c>
      <c r="BN71" s="78">
        <v>28</v>
      </c>
      <c r="BO71" s="78">
        <v>22</v>
      </c>
      <c r="BP71" s="78">
        <v>44</v>
      </c>
      <c r="BQ71" s="78">
        <v>28</v>
      </c>
      <c r="BR71" s="78">
        <v>51</v>
      </c>
      <c r="BS71" s="78">
        <v>36</v>
      </c>
      <c r="BT71" s="78">
        <v>25</v>
      </c>
      <c r="BU71" s="78">
        <v>26</v>
      </c>
      <c r="BV71" s="78">
        <v>36</v>
      </c>
      <c r="BW71" s="78">
        <v>19</v>
      </c>
      <c r="BX71" s="78">
        <v>28</v>
      </c>
      <c r="BY71" s="78">
        <v>22</v>
      </c>
      <c r="BZ71" s="78">
        <v>23</v>
      </c>
      <c r="CA71" s="78">
        <v>3</v>
      </c>
      <c r="CB71" s="78">
        <v>19</v>
      </c>
      <c r="CC71" s="78">
        <v>23</v>
      </c>
      <c r="CD71" s="78">
        <v>22</v>
      </c>
      <c r="CE71" s="78">
        <v>8</v>
      </c>
      <c r="CF71" s="78">
        <v>31</v>
      </c>
      <c r="CG71" s="78">
        <v>21</v>
      </c>
      <c r="CH71" s="78">
        <v>43</v>
      </c>
      <c r="CI71" s="78">
        <v>15</v>
      </c>
      <c r="CJ71" s="78">
        <v>16</v>
      </c>
      <c r="CK71" s="78">
        <v>11</v>
      </c>
      <c r="CL71" s="78">
        <v>19</v>
      </c>
      <c r="CM71" s="78">
        <v>28</v>
      </c>
      <c r="CN71" s="78">
        <v>2</v>
      </c>
    </row>
    <row r="72" spans="1:92" x14ac:dyDescent="0.2">
      <c r="A72" s="78" t="s">
        <v>18</v>
      </c>
      <c r="B72" s="78" t="s">
        <v>21</v>
      </c>
      <c r="C72" s="78">
        <v>222</v>
      </c>
      <c r="D72" s="78">
        <v>5.9</v>
      </c>
      <c r="E72" s="78">
        <v>0</v>
      </c>
      <c r="F72" s="78">
        <f>VLOOKUP(B72,遗传信息!$B:$F,5,FALSE)</f>
        <v>0</v>
      </c>
      <c r="G72" s="78">
        <v>25</v>
      </c>
      <c r="H72" s="78">
        <v>7.2</v>
      </c>
      <c r="I72" s="78">
        <v>5</v>
      </c>
      <c r="J72" s="78">
        <v>1526</v>
      </c>
      <c r="K72" s="78">
        <v>33.909999999999997</v>
      </c>
      <c r="L72" s="78">
        <v>107</v>
      </c>
      <c r="M72" s="78">
        <v>95</v>
      </c>
      <c r="N72" s="78">
        <v>112</v>
      </c>
      <c r="O72" s="78">
        <v>68</v>
      </c>
      <c r="P72" s="78">
        <v>83</v>
      </c>
      <c r="Q72" s="78">
        <v>80</v>
      </c>
      <c r="R72" s="78">
        <v>99</v>
      </c>
      <c r="S72" s="78">
        <v>81</v>
      </c>
      <c r="T72" s="78">
        <v>115</v>
      </c>
      <c r="U72" s="78">
        <v>99</v>
      </c>
      <c r="V72" s="78">
        <v>159</v>
      </c>
      <c r="W72" s="78">
        <v>107</v>
      </c>
      <c r="X72" s="78">
        <v>76</v>
      </c>
      <c r="Y72" s="78">
        <v>70</v>
      </c>
      <c r="Z72" s="78">
        <v>110</v>
      </c>
      <c r="AA72" s="78">
        <v>54</v>
      </c>
      <c r="AB72" s="78">
        <v>20</v>
      </c>
      <c r="AC72" s="78">
        <v>28</v>
      </c>
      <c r="AD72" s="78">
        <v>35</v>
      </c>
      <c r="AE72" s="78">
        <v>23</v>
      </c>
      <c r="AF72" s="78">
        <v>22</v>
      </c>
      <c r="AG72" s="78">
        <v>25</v>
      </c>
      <c r="AH72" s="78">
        <v>26</v>
      </c>
      <c r="AI72" s="78">
        <v>22</v>
      </c>
      <c r="AJ72" s="78">
        <v>22</v>
      </c>
      <c r="AK72" s="78">
        <v>29</v>
      </c>
      <c r="AL72" s="78">
        <v>31</v>
      </c>
      <c r="AM72" s="78">
        <v>30</v>
      </c>
      <c r="AN72" s="78">
        <v>14</v>
      </c>
      <c r="AO72" s="78">
        <v>20</v>
      </c>
      <c r="AP72" s="78">
        <v>22</v>
      </c>
      <c r="AQ72" s="78">
        <v>12</v>
      </c>
      <c r="AR72" s="78">
        <v>22</v>
      </c>
      <c r="AS72" s="78">
        <v>24</v>
      </c>
      <c r="AT72" s="78">
        <v>25</v>
      </c>
      <c r="AU72" s="78">
        <v>12</v>
      </c>
      <c r="AV72" s="78">
        <v>18</v>
      </c>
      <c r="AW72" s="78">
        <v>10</v>
      </c>
      <c r="AX72" s="78">
        <v>23</v>
      </c>
      <c r="AY72" s="78">
        <v>29</v>
      </c>
      <c r="AZ72" s="78">
        <v>18</v>
      </c>
      <c r="BA72" s="78">
        <v>21</v>
      </c>
      <c r="BB72" s="78">
        <v>34</v>
      </c>
      <c r="BC72" s="78">
        <v>26</v>
      </c>
      <c r="BD72" s="78">
        <v>20</v>
      </c>
      <c r="BE72" s="78">
        <v>13</v>
      </c>
      <c r="BF72" s="78">
        <v>32</v>
      </c>
      <c r="BG72" s="78">
        <v>16</v>
      </c>
      <c r="BH72" s="78">
        <v>37</v>
      </c>
      <c r="BI72" s="78">
        <v>21</v>
      </c>
      <c r="BJ72" s="78">
        <v>28</v>
      </c>
      <c r="BK72" s="78">
        <v>29</v>
      </c>
      <c r="BL72" s="78">
        <v>24</v>
      </c>
      <c r="BM72" s="78">
        <v>24</v>
      </c>
      <c r="BN72" s="78">
        <v>28</v>
      </c>
      <c r="BO72" s="78">
        <v>22</v>
      </c>
      <c r="BP72" s="78">
        <v>44</v>
      </c>
      <c r="BQ72" s="78">
        <v>28</v>
      </c>
      <c r="BR72" s="78">
        <v>51</v>
      </c>
      <c r="BS72" s="78">
        <v>36</v>
      </c>
      <c r="BT72" s="78">
        <v>25</v>
      </c>
      <c r="BU72" s="78">
        <v>26</v>
      </c>
      <c r="BV72" s="78">
        <v>36</v>
      </c>
      <c r="BW72" s="78">
        <v>19</v>
      </c>
      <c r="BX72" s="78">
        <v>28</v>
      </c>
      <c r="BY72" s="78">
        <v>22</v>
      </c>
      <c r="BZ72" s="78">
        <v>23</v>
      </c>
      <c r="CA72" s="78">
        <v>3</v>
      </c>
      <c r="CB72" s="78">
        <v>19</v>
      </c>
      <c r="CC72" s="78">
        <v>23</v>
      </c>
      <c r="CD72" s="78">
        <v>22</v>
      </c>
      <c r="CE72" s="78">
        <v>8</v>
      </c>
      <c r="CF72" s="78">
        <v>31</v>
      </c>
      <c r="CG72" s="78">
        <v>21</v>
      </c>
      <c r="CH72" s="78">
        <v>43</v>
      </c>
      <c r="CI72" s="78">
        <v>15</v>
      </c>
      <c r="CJ72" s="78">
        <v>16</v>
      </c>
      <c r="CK72" s="78">
        <v>11</v>
      </c>
      <c r="CL72" s="78">
        <v>19</v>
      </c>
      <c r="CM72" s="78">
        <v>28</v>
      </c>
      <c r="CN72" s="78">
        <v>3</v>
      </c>
    </row>
    <row r="73" spans="1:92" x14ac:dyDescent="0.2">
      <c r="A73" s="78" t="s">
        <v>18</v>
      </c>
      <c r="B73" s="78" t="s">
        <v>21</v>
      </c>
      <c r="C73" s="78">
        <v>222</v>
      </c>
      <c r="D73" s="78">
        <v>7.5</v>
      </c>
      <c r="E73" s="78">
        <v>0</v>
      </c>
      <c r="F73" s="78">
        <f>VLOOKUP(B73,遗传信息!$B:$F,5,FALSE)</f>
        <v>0</v>
      </c>
      <c r="G73" s="78">
        <v>25</v>
      </c>
      <c r="H73" s="78">
        <v>7.2</v>
      </c>
      <c r="I73" s="78">
        <v>5</v>
      </c>
      <c r="J73" s="78">
        <v>1526</v>
      </c>
      <c r="K73" s="78">
        <v>33.909999999999997</v>
      </c>
      <c r="L73" s="78">
        <v>107</v>
      </c>
      <c r="M73" s="78">
        <v>95</v>
      </c>
      <c r="N73" s="78">
        <v>112</v>
      </c>
      <c r="O73" s="78">
        <v>68</v>
      </c>
      <c r="P73" s="78">
        <v>83</v>
      </c>
      <c r="Q73" s="78">
        <v>80</v>
      </c>
      <c r="R73" s="78">
        <v>99</v>
      </c>
      <c r="S73" s="78">
        <v>81</v>
      </c>
      <c r="T73" s="78">
        <v>115</v>
      </c>
      <c r="U73" s="78">
        <v>99</v>
      </c>
      <c r="V73" s="78">
        <v>159</v>
      </c>
      <c r="W73" s="78">
        <v>107</v>
      </c>
      <c r="X73" s="78">
        <v>76</v>
      </c>
      <c r="Y73" s="78">
        <v>70</v>
      </c>
      <c r="Z73" s="78">
        <v>110</v>
      </c>
      <c r="AA73" s="78">
        <v>54</v>
      </c>
      <c r="AB73" s="78">
        <v>20</v>
      </c>
      <c r="AC73" s="78">
        <v>28</v>
      </c>
      <c r="AD73" s="78">
        <v>35</v>
      </c>
      <c r="AE73" s="78">
        <v>23</v>
      </c>
      <c r="AF73" s="78">
        <v>22</v>
      </c>
      <c r="AG73" s="78">
        <v>25</v>
      </c>
      <c r="AH73" s="78">
        <v>26</v>
      </c>
      <c r="AI73" s="78">
        <v>22</v>
      </c>
      <c r="AJ73" s="78">
        <v>22</v>
      </c>
      <c r="AK73" s="78">
        <v>29</v>
      </c>
      <c r="AL73" s="78">
        <v>31</v>
      </c>
      <c r="AM73" s="78">
        <v>30</v>
      </c>
      <c r="AN73" s="78">
        <v>14</v>
      </c>
      <c r="AO73" s="78">
        <v>20</v>
      </c>
      <c r="AP73" s="78">
        <v>22</v>
      </c>
      <c r="AQ73" s="78">
        <v>12</v>
      </c>
      <c r="AR73" s="78">
        <v>22</v>
      </c>
      <c r="AS73" s="78">
        <v>24</v>
      </c>
      <c r="AT73" s="78">
        <v>25</v>
      </c>
      <c r="AU73" s="78">
        <v>12</v>
      </c>
      <c r="AV73" s="78">
        <v>18</v>
      </c>
      <c r="AW73" s="78">
        <v>10</v>
      </c>
      <c r="AX73" s="78">
        <v>23</v>
      </c>
      <c r="AY73" s="78">
        <v>29</v>
      </c>
      <c r="AZ73" s="78">
        <v>18</v>
      </c>
      <c r="BA73" s="78">
        <v>21</v>
      </c>
      <c r="BB73" s="78">
        <v>34</v>
      </c>
      <c r="BC73" s="78">
        <v>26</v>
      </c>
      <c r="BD73" s="78">
        <v>20</v>
      </c>
      <c r="BE73" s="78">
        <v>13</v>
      </c>
      <c r="BF73" s="78">
        <v>32</v>
      </c>
      <c r="BG73" s="78">
        <v>16</v>
      </c>
      <c r="BH73" s="78">
        <v>37</v>
      </c>
      <c r="BI73" s="78">
        <v>21</v>
      </c>
      <c r="BJ73" s="78">
        <v>28</v>
      </c>
      <c r="BK73" s="78">
        <v>29</v>
      </c>
      <c r="BL73" s="78">
        <v>24</v>
      </c>
      <c r="BM73" s="78">
        <v>24</v>
      </c>
      <c r="BN73" s="78">
        <v>28</v>
      </c>
      <c r="BO73" s="78">
        <v>22</v>
      </c>
      <c r="BP73" s="78">
        <v>44</v>
      </c>
      <c r="BQ73" s="78">
        <v>28</v>
      </c>
      <c r="BR73" s="78">
        <v>51</v>
      </c>
      <c r="BS73" s="78">
        <v>36</v>
      </c>
      <c r="BT73" s="78">
        <v>25</v>
      </c>
      <c r="BU73" s="78">
        <v>26</v>
      </c>
      <c r="BV73" s="78">
        <v>36</v>
      </c>
      <c r="BW73" s="78">
        <v>19</v>
      </c>
      <c r="BX73" s="78">
        <v>28</v>
      </c>
      <c r="BY73" s="78">
        <v>22</v>
      </c>
      <c r="BZ73" s="78">
        <v>23</v>
      </c>
      <c r="CA73" s="78">
        <v>3</v>
      </c>
      <c r="CB73" s="78">
        <v>19</v>
      </c>
      <c r="CC73" s="78">
        <v>23</v>
      </c>
      <c r="CD73" s="78">
        <v>22</v>
      </c>
      <c r="CE73" s="78">
        <v>8</v>
      </c>
      <c r="CF73" s="78">
        <v>31</v>
      </c>
      <c r="CG73" s="78">
        <v>21</v>
      </c>
      <c r="CH73" s="78">
        <v>43</v>
      </c>
      <c r="CI73" s="78">
        <v>15</v>
      </c>
      <c r="CJ73" s="78">
        <v>16</v>
      </c>
      <c r="CK73" s="78">
        <v>11</v>
      </c>
      <c r="CL73" s="78">
        <v>19</v>
      </c>
      <c r="CM73" s="78">
        <v>28</v>
      </c>
      <c r="CN73" s="78">
        <v>4</v>
      </c>
    </row>
    <row r="74" spans="1:92" x14ac:dyDescent="0.2">
      <c r="A74" s="78" t="s">
        <v>26</v>
      </c>
      <c r="B74" s="78" t="s">
        <v>25</v>
      </c>
      <c r="C74" s="78">
        <v>254</v>
      </c>
      <c r="D74" s="78">
        <v>4.4000000000000004</v>
      </c>
      <c r="E74" s="78">
        <v>0</v>
      </c>
      <c r="F74" s="78">
        <f>VLOOKUP(B74,遗传信息!$B:$F,5,FALSE)</f>
        <v>1</v>
      </c>
      <c r="G74" s="78">
        <v>25</v>
      </c>
      <c r="H74" s="78">
        <v>7.2</v>
      </c>
      <c r="I74" s="78">
        <v>5</v>
      </c>
      <c r="J74" s="78">
        <v>989</v>
      </c>
      <c r="K74" s="78">
        <v>67.14</v>
      </c>
      <c r="L74" s="78">
        <v>86</v>
      </c>
      <c r="M74" s="78">
        <v>61</v>
      </c>
      <c r="N74" s="78">
        <v>74</v>
      </c>
      <c r="O74" s="78">
        <v>47</v>
      </c>
      <c r="P74" s="78">
        <v>52</v>
      </c>
      <c r="Q74" s="78">
        <v>46</v>
      </c>
      <c r="R74" s="78">
        <v>64</v>
      </c>
      <c r="S74" s="78">
        <v>50</v>
      </c>
      <c r="T74" s="78">
        <v>78</v>
      </c>
      <c r="U74" s="78">
        <v>66</v>
      </c>
      <c r="V74" s="78">
        <v>83</v>
      </c>
      <c r="W74" s="78">
        <v>67</v>
      </c>
      <c r="X74" s="78">
        <v>52</v>
      </c>
      <c r="Y74" s="78">
        <v>39</v>
      </c>
      <c r="Z74" s="78">
        <v>73</v>
      </c>
      <c r="AA74" s="78">
        <v>50</v>
      </c>
      <c r="AB74" s="78">
        <v>22</v>
      </c>
      <c r="AC74" s="78">
        <v>25</v>
      </c>
      <c r="AD74" s="78">
        <v>26</v>
      </c>
      <c r="AE74" s="78">
        <v>12</v>
      </c>
      <c r="AF74" s="78">
        <v>11</v>
      </c>
      <c r="AG74" s="78">
        <v>14</v>
      </c>
      <c r="AH74" s="78">
        <v>20</v>
      </c>
      <c r="AI74" s="78">
        <v>16</v>
      </c>
      <c r="AJ74" s="78">
        <v>18</v>
      </c>
      <c r="AK74" s="78">
        <v>22</v>
      </c>
      <c r="AL74" s="78">
        <v>18</v>
      </c>
      <c r="AM74" s="78">
        <v>16</v>
      </c>
      <c r="AN74" s="78">
        <v>11</v>
      </c>
      <c r="AO74" s="78">
        <v>10</v>
      </c>
      <c r="AP74" s="78">
        <v>15</v>
      </c>
      <c r="AQ74" s="78">
        <v>11</v>
      </c>
      <c r="AR74" s="78">
        <v>17</v>
      </c>
      <c r="AS74" s="78">
        <v>11</v>
      </c>
      <c r="AT74" s="78">
        <v>13</v>
      </c>
      <c r="AU74" s="78">
        <v>11</v>
      </c>
      <c r="AV74" s="78">
        <v>10</v>
      </c>
      <c r="AW74" s="78">
        <v>9</v>
      </c>
      <c r="AX74" s="78">
        <v>16</v>
      </c>
      <c r="AY74" s="78">
        <v>11</v>
      </c>
      <c r="AZ74" s="78">
        <v>11</v>
      </c>
      <c r="BA74" s="78">
        <v>20</v>
      </c>
      <c r="BB74" s="78">
        <v>20</v>
      </c>
      <c r="BC74" s="78">
        <v>13</v>
      </c>
      <c r="BD74" s="78">
        <v>9</v>
      </c>
      <c r="BE74" s="78">
        <v>7</v>
      </c>
      <c r="BF74" s="78">
        <v>18</v>
      </c>
      <c r="BG74" s="78">
        <v>16</v>
      </c>
      <c r="BH74" s="78">
        <v>26</v>
      </c>
      <c r="BI74" s="78">
        <v>16</v>
      </c>
      <c r="BJ74" s="78">
        <v>19</v>
      </c>
      <c r="BK74" s="78">
        <v>17</v>
      </c>
      <c r="BL74" s="78">
        <v>23</v>
      </c>
      <c r="BM74" s="78">
        <v>11</v>
      </c>
      <c r="BN74" s="78">
        <v>19</v>
      </c>
      <c r="BO74" s="78">
        <v>13</v>
      </c>
      <c r="BP74" s="78">
        <v>26</v>
      </c>
      <c r="BQ74" s="78">
        <v>12</v>
      </c>
      <c r="BR74" s="78">
        <v>22</v>
      </c>
      <c r="BS74" s="78">
        <v>23</v>
      </c>
      <c r="BT74" s="78">
        <v>16</v>
      </c>
      <c r="BU74" s="78">
        <v>12</v>
      </c>
      <c r="BV74" s="78">
        <v>27</v>
      </c>
      <c r="BW74" s="78">
        <v>12</v>
      </c>
      <c r="BX74" s="78">
        <v>21</v>
      </c>
      <c r="BY74" s="78">
        <v>9</v>
      </c>
      <c r="BZ74" s="78">
        <v>15</v>
      </c>
      <c r="CA74" s="78">
        <v>7</v>
      </c>
      <c r="CB74" s="78">
        <v>8</v>
      </c>
      <c r="CC74" s="78">
        <v>12</v>
      </c>
      <c r="CD74" s="78">
        <v>9</v>
      </c>
      <c r="CE74" s="78">
        <v>10</v>
      </c>
      <c r="CF74" s="78">
        <v>23</v>
      </c>
      <c r="CG74" s="78">
        <v>12</v>
      </c>
      <c r="CH74" s="78">
        <v>23</v>
      </c>
      <c r="CI74" s="78">
        <v>15</v>
      </c>
      <c r="CJ74" s="78">
        <v>16</v>
      </c>
      <c r="CK74" s="78">
        <v>10</v>
      </c>
      <c r="CL74" s="78">
        <v>13</v>
      </c>
      <c r="CM74" s="78">
        <v>25</v>
      </c>
      <c r="CN74" s="78">
        <v>1</v>
      </c>
    </row>
    <row r="75" spans="1:92" x14ac:dyDescent="0.2">
      <c r="A75" s="78" t="s">
        <v>26</v>
      </c>
      <c r="B75" s="78" t="s">
        <v>229</v>
      </c>
      <c r="C75" s="78">
        <v>254</v>
      </c>
      <c r="D75" s="78">
        <v>6</v>
      </c>
      <c r="E75" s="78">
        <v>0</v>
      </c>
      <c r="F75" s="78">
        <f>VLOOKUP(B75,遗传信息!$B:$F,5,FALSE)</f>
        <v>1</v>
      </c>
      <c r="G75" s="78">
        <v>25</v>
      </c>
      <c r="H75" s="78">
        <v>7.2</v>
      </c>
      <c r="I75" s="78">
        <v>5</v>
      </c>
      <c r="J75" s="78">
        <v>989</v>
      </c>
      <c r="K75" s="78">
        <v>67.14</v>
      </c>
      <c r="L75" s="78">
        <v>86</v>
      </c>
      <c r="M75" s="78">
        <v>61</v>
      </c>
      <c r="N75" s="78">
        <v>74</v>
      </c>
      <c r="O75" s="78">
        <v>47</v>
      </c>
      <c r="P75" s="78">
        <v>52</v>
      </c>
      <c r="Q75" s="78">
        <v>46</v>
      </c>
      <c r="R75" s="78">
        <v>64</v>
      </c>
      <c r="S75" s="78">
        <v>50</v>
      </c>
      <c r="T75" s="78">
        <v>78</v>
      </c>
      <c r="U75" s="78">
        <v>66</v>
      </c>
      <c r="V75" s="78">
        <v>83</v>
      </c>
      <c r="W75" s="78">
        <v>67</v>
      </c>
      <c r="X75" s="78">
        <v>52</v>
      </c>
      <c r="Y75" s="78">
        <v>39</v>
      </c>
      <c r="Z75" s="78">
        <v>73</v>
      </c>
      <c r="AA75" s="78">
        <v>50</v>
      </c>
      <c r="AB75" s="78">
        <v>22</v>
      </c>
      <c r="AC75" s="78">
        <v>25</v>
      </c>
      <c r="AD75" s="78">
        <v>26</v>
      </c>
      <c r="AE75" s="78">
        <v>12</v>
      </c>
      <c r="AF75" s="78">
        <v>11</v>
      </c>
      <c r="AG75" s="78">
        <v>14</v>
      </c>
      <c r="AH75" s="78">
        <v>20</v>
      </c>
      <c r="AI75" s="78">
        <v>16</v>
      </c>
      <c r="AJ75" s="78">
        <v>18</v>
      </c>
      <c r="AK75" s="78">
        <v>22</v>
      </c>
      <c r="AL75" s="78">
        <v>18</v>
      </c>
      <c r="AM75" s="78">
        <v>16</v>
      </c>
      <c r="AN75" s="78">
        <v>11</v>
      </c>
      <c r="AO75" s="78">
        <v>10</v>
      </c>
      <c r="AP75" s="78">
        <v>15</v>
      </c>
      <c r="AQ75" s="78">
        <v>11</v>
      </c>
      <c r="AR75" s="78">
        <v>17</v>
      </c>
      <c r="AS75" s="78">
        <v>11</v>
      </c>
      <c r="AT75" s="78">
        <v>13</v>
      </c>
      <c r="AU75" s="78">
        <v>11</v>
      </c>
      <c r="AV75" s="78">
        <v>10</v>
      </c>
      <c r="AW75" s="78">
        <v>9</v>
      </c>
      <c r="AX75" s="78">
        <v>16</v>
      </c>
      <c r="AY75" s="78">
        <v>11</v>
      </c>
      <c r="AZ75" s="78">
        <v>11</v>
      </c>
      <c r="BA75" s="78">
        <v>20</v>
      </c>
      <c r="BB75" s="78">
        <v>20</v>
      </c>
      <c r="BC75" s="78">
        <v>13</v>
      </c>
      <c r="BD75" s="78">
        <v>9</v>
      </c>
      <c r="BE75" s="78">
        <v>7</v>
      </c>
      <c r="BF75" s="78">
        <v>18</v>
      </c>
      <c r="BG75" s="78">
        <v>16</v>
      </c>
      <c r="BH75" s="78">
        <v>26</v>
      </c>
      <c r="BI75" s="78">
        <v>16</v>
      </c>
      <c r="BJ75" s="78">
        <v>19</v>
      </c>
      <c r="BK75" s="78">
        <v>17</v>
      </c>
      <c r="BL75" s="78">
        <v>23</v>
      </c>
      <c r="BM75" s="78">
        <v>11</v>
      </c>
      <c r="BN75" s="78">
        <v>19</v>
      </c>
      <c r="BO75" s="78">
        <v>13</v>
      </c>
      <c r="BP75" s="78">
        <v>26</v>
      </c>
      <c r="BQ75" s="78">
        <v>12</v>
      </c>
      <c r="BR75" s="78">
        <v>22</v>
      </c>
      <c r="BS75" s="78">
        <v>23</v>
      </c>
      <c r="BT75" s="78">
        <v>16</v>
      </c>
      <c r="BU75" s="78">
        <v>12</v>
      </c>
      <c r="BV75" s="78">
        <v>27</v>
      </c>
      <c r="BW75" s="78">
        <v>12</v>
      </c>
      <c r="BX75" s="78">
        <v>21</v>
      </c>
      <c r="BY75" s="78">
        <v>9</v>
      </c>
      <c r="BZ75" s="78">
        <v>15</v>
      </c>
      <c r="CA75" s="78">
        <v>7</v>
      </c>
      <c r="CB75" s="78">
        <v>8</v>
      </c>
      <c r="CC75" s="78">
        <v>12</v>
      </c>
      <c r="CD75" s="78">
        <v>9</v>
      </c>
      <c r="CE75" s="78">
        <v>10</v>
      </c>
      <c r="CF75" s="78">
        <v>23</v>
      </c>
      <c r="CG75" s="78">
        <v>12</v>
      </c>
      <c r="CH75" s="78">
        <v>23</v>
      </c>
      <c r="CI75" s="78">
        <v>15</v>
      </c>
      <c r="CJ75" s="78">
        <v>16</v>
      </c>
      <c r="CK75" s="78">
        <v>10</v>
      </c>
      <c r="CL75" s="78">
        <v>13</v>
      </c>
      <c r="CM75" s="78">
        <v>25</v>
      </c>
      <c r="CN75" s="78">
        <v>2</v>
      </c>
    </row>
    <row r="76" spans="1:92" x14ac:dyDescent="0.2">
      <c r="A76" s="78" t="s">
        <v>26</v>
      </c>
      <c r="B76" s="78" t="s">
        <v>25</v>
      </c>
      <c r="C76" s="78">
        <v>254</v>
      </c>
      <c r="D76" s="78">
        <v>7.3</v>
      </c>
      <c r="E76" s="78">
        <v>0</v>
      </c>
      <c r="F76" s="78">
        <f>VLOOKUP(B76,遗传信息!$B:$F,5,FALSE)</f>
        <v>1</v>
      </c>
      <c r="G76" s="78">
        <v>25</v>
      </c>
      <c r="H76" s="78">
        <v>7.2</v>
      </c>
      <c r="I76" s="78">
        <v>5</v>
      </c>
      <c r="J76" s="78">
        <v>989</v>
      </c>
      <c r="K76" s="78">
        <v>67.14</v>
      </c>
      <c r="L76" s="78">
        <v>86</v>
      </c>
      <c r="M76" s="78">
        <v>61</v>
      </c>
      <c r="N76" s="78">
        <v>74</v>
      </c>
      <c r="O76" s="78">
        <v>47</v>
      </c>
      <c r="P76" s="78">
        <v>52</v>
      </c>
      <c r="Q76" s="78">
        <v>46</v>
      </c>
      <c r="R76" s="78">
        <v>64</v>
      </c>
      <c r="S76" s="78">
        <v>50</v>
      </c>
      <c r="T76" s="78">
        <v>78</v>
      </c>
      <c r="U76" s="78">
        <v>66</v>
      </c>
      <c r="V76" s="78">
        <v>83</v>
      </c>
      <c r="W76" s="78">
        <v>67</v>
      </c>
      <c r="X76" s="78">
        <v>52</v>
      </c>
      <c r="Y76" s="78">
        <v>39</v>
      </c>
      <c r="Z76" s="78">
        <v>73</v>
      </c>
      <c r="AA76" s="78">
        <v>50</v>
      </c>
      <c r="AB76" s="78">
        <v>22</v>
      </c>
      <c r="AC76" s="78">
        <v>25</v>
      </c>
      <c r="AD76" s="78">
        <v>26</v>
      </c>
      <c r="AE76" s="78">
        <v>12</v>
      </c>
      <c r="AF76" s="78">
        <v>11</v>
      </c>
      <c r="AG76" s="78">
        <v>14</v>
      </c>
      <c r="AH76" s="78">
        <v>20</v>
      </c>
      <c r="AI76" s="78">
        <v>16</v>
      </c>
      <c r="AJ76" s="78">
        <v>18</v>
      </c>
      <c r="AK76" s="78">
        <v>22</v>
      </c>
      <c r="AL76" s="78">
        <v>18</v>
      </c>
      <c r="AM76" s="78">
        <v>16</v>
      </c>
      <c r="AN76" s="78">
        <v>11</v>
      </c>
      <c r="AO76" s="78">
        <v>10</v>
      </c>
      <c r="AP76" s="78">
        <v>15</v>
      </c>
      <c r="AQ76" s="78">
        <v>11</v>
      </c>
      <c r="AR76" s="78">
        <v>17</v>
      </c>
      <c r="AS76" s="78">
        <v>11</v>
      </c>
      <c r="AT76" s="78">
        <v>13</v>
      </c>
      <c r="AU76" s="78">
        <v>11</v>
      </c>
      <c r="AV76" s="78">
        <v>10</v>
      </c>
      <c r="AW76" s="78">
        <v>9</v>
      </c>
      <c r="AX76" s="78">
        <v>16</v>
      </c>
      <c r="AY76" s="78">
        <v>11</v>
      </c>
      <c r="AZ76" s="78">
        <v>11</v>
      </c>
      <c r="BA76" s="78">
        <v>20</v>
      </c>
      <c r="BB76" s="78">
        <v>20</v>
      </c>
      <c r="BC76" s="78">
        <v>13</v>
      </c>
      <c r="BD76" s="78">
        <v>9</v>
      </c>
      <c r="BE76" s="78">
        <v>7</v>
      </c>
      <c r="BF76" s="78">
        <v>18</v>
      </c>
      <c r="BG76" s="78">
        <v>16</v>
      </c>
      <c r="BH76" s="78">
        <v>26</v>
      </c>
      <c r="BI76" s="78">
        <v>16</v>
      </c>
      <c r="BJ76" s="78">
        <v>19</v>
      </c>
      <c r="BK76" s="78">
        <v>17</v>
      </c>
      <c r="BL76" s="78">
        <v>23</v>
      </c>
      <c r="BM76" s="78">
        <v>11</v>
      </c>
      <c r="BN76" s="78">
        <v>19</v>
      </c>
      <c r="BO76" s="78">
        <v>13</v>
      </c>
      <c r="BP76" s="78">
        <v>26</v>
      </c>
      <c r="BQ76" s="78">
        <v>12</v>
      </c>
      <c r="BR76" s="78">
        <v>22</v>
      </c>
      <c r="BS76" s="78">
        <v>23</v>
      </c>
      <c r="BT76" s="78">
        <v>16</v>
      </c>
      <c r="BU76" s="78">
        <v>12</v>
      </c>
      <c r="BV76" s="78">
        <v>27</v>
      </c>
      <c r="BW76" s="78">
        <v>12</v>
      </c>
      <c r="BX76" s="78">
        <v>21</v>
      </c>
      <c r="BY76" s="78">
        <v>9</v>
      </c>
      <c r="BZ76" s="78">
        <v>15</v>
      </c>
      <c r="CA76" s="78">
        <v>7</v>
      </c>
      <c r="CB76" s="78">
        <v>8</v>
      </c>
      <c r="CC76" s="78">
        <v>12</v>
      </c>
      <c r="CD76" s="78">
        <v>9</v>
      </c>
      <c r="CE76" s="78">
        <v>10</v>
      </c>
      <c r="CF76" s="78">
        <v>23</v>
      </c>
      <c r="CG76" s="78">
        <v>12</v>
      </c>
      <c r="CH76" s="78">
        <v>23</v>
      </c>
      <c r="CI76" s="78">
        <v>15</v>
      </c>
      <c r="CJ76" s="78">
        <v>16</v>
      </c>
      <c r="CK76" s="78">
        <v>10</v>
      </c>
      <c r="CL76" s="78">
        <v>13</v>
      </c>
      <c r="CM76" s="78">
        <v>25</v>
      </c>
      <c r="CN76" s="78">
        <v>3</v>
      </c>
    </row>
    <row r="77" spans="1:92" x14ac:dyDescent="0.2">
      <c r="A77" s="78" t="s">
        <v>26</v>
      </c>
      <c r="B77" s="78" t="s">
        <v>25</v>
      </c>
      <c r="C77" s="78">
        <v>254</v>
      </c>
      <c r="D77" s="78">
        <v>9.5</v>
      </c>
      <c r="E77" s="78">
        <v>0</v>
      </c>
      <c r="F77" s="78">
        <f>VLOOKUP(B77,遗传信息!$B:$F,5,FALSE)</f>
        <v>1</v>
      </c>
      <c r="G77" s="78">
        <v>25</v>
      </c>
      <c r="H77" s="78">
        <v>7.2</v>
      </c>
      <c r="I77" s="78">
        <v>5</v>
      </c>
      <c r="J77" s="78">
        <v>989</v>
      </c>
      <c r="K77" s="78">
        <v>67.14</v>
      </c>
      <c r="L77" s="78">
        <v>86</v>
      </c>
      <c r="M77" s="78">
        <v>61</v>
      </c>
      <c r="N77" s="78">
        <v>74</v>
      </c>
      <c r="O77" s="78">
        <v>47</v>
      </c>
      <c r="P77" s="78">
        <v>52</v>
      </c>
      <c r="Q77" s="78">
        <v>46</v>
      </c>
      <c r="R77" s="78">
        <v>64</v>
      </c>
      <c r="S77" s="78">
        <v>50</v>
      </c>
      <c r="T77" s="78">
        <v>78</v>
      </c>
      <c r="U77" s="78">
        <v>66</v>
      </c>
      <c r="V77" s="78">
        <v>83</v>
      </c>
      <c r="W77" s="78">
        <v>67</v>
      </c>
      <c r="X77" s="78">
        <v>52</v>
      </c>
      <c r="Y77" s="78">
        <v>39</v>
      </c>
      <c r="Z77" s="78">
        <v>73</v>
      </c>
      <c r="AA77" s="78">
        <v>50</v>
      </c>
      <c r="AB77" s="78">
        <v>22</v>
      </c>
      <c r="AC77" s="78">
        <v>25</v>
      </c>
      <c r="AD77" s="78">
        <v>26</v>
      </c>
      <c r="AE77" s="78">
        <v>12</v>
      </c>
      <c r="AF77" s="78">
        <v>11</v>
      </c>
      <c r="AG77" s="78">
        <v>14</v>
      </c>
      <c r="AH77" s="78">
        <v>20</v>
      </c>
      <c r="AI77" s="78">
        <v>16</v>
      </c>
      <c r="AJ77" s="78">
        <v>18</v>
      </c>
      <c r="AK77" s="78">
        <v>22</v>
      </c>
      <c r="AL77" s="78">
        <v>18</v>
      </c>
      <c r="AM77" s="78">
        <v>16</v>
      </c>
      <c r="AN77" s="78">
        <v>11</v>
      </c>
      <c r="AO77" s="78">
        <v>10</v>
      </c>
      <c r="AP77" s="78">
        <v>15</v>
      </c>
      <c r="AQ77" s="78">
        <v>11</v>
      </c>
      <c r="AR77" s="78">
        <v>17</v>
      </c>
      <c r="AS77" s="78">
        <v>11</v>
      </c>
      <c r="AT77" s="78">
        <v>13</v>
      </c>
      <c r="AU77" s="78">
        <v>11</v>
      </c>
      <c r="AV77" s="78">
        <v>10</v>
      </c>
      <c r="AW77" s="78">
        <v>9</v>
      </c>
      <c r="AX77" s="78">
        <v>16</v>
      </c>
      <c r="AY77" s="78">
        <v>11</v>
      </c>
      <c r="AZ77" s="78">
        <v>11</v>
      </c>
      <c r="BA77" s="78">
        <v>20</v>
      </c>
      <c r="BB77" s="78">
        <v>20</v>
      </c>
      <c r="BC77" s="78">
        <v>13</v>
      </c>
      <c r="BD77" s="78">
        <v>9</v>
      </c>
      <c r="BE77" s="78">
        <v>7</v>
      </c>
      <c r="BF77" s="78">
        <v>18</v>
      </c>
      <c r="BG77" s="78">
        <v>16</v>
      </c>
      <c r="BH77" s="78">
        <v>26</v>
      </c>
      <c r="BI77" s="78">
        <v>16</v>
      </c>
      <c r="BJ77" s="78">
        <v>19</v>
      </c>
      <c r="BK77" s="78">
        <v>17</v>
      </c>
      <c r="BL77" s="78">
        <v>23</v>
      </c>
      <c r="BM77" s="78">
        <v>11</v>
      </c>
      <c r="BN77" s="78">
        <v>19</v>
      </c>
      <c r="BO77" s="78">
        <v>13</v>
      </c>
      <c r="BP77" s="78">
        <v>26</v>
      </c>
      <c r="BQ77" s="78">
        <v>12</v>
      </c>
      <c r="BR77" s="78">
        <v>22</v>
      </c>
      <c r="BS77" s="78">
        <v>23</v>
      </c>
      <c r="BT77" s="78">
        <v>16</v>
      </c>
      <c r="BU77" s="78">
        <v>12</v>
      </c>
      <c r="BV77" s="78">
        <v>27</v>
      </c>
      <c r="BW77" s="78">
        <v>12</v>
      </c>
      <c r="BX77" s="78">
        <v>21</v>
      </c>
      <c r="BY77" s="78">
        <v>9</v>
      </c>
      <c r="BZ77" s="78">
        <v>15</v>
      </c>
      <c r="CA77" s="78">
        <v>7</v>
      </c>
      <c r="CB77" s="78">
        <v>8</v>
      </c>
      <c r="CC77" s="78">
        <v>12</v>
      </c>
      <c r="CD77" s="78">
        <v>9</v>
      </c>
      <c r="CE77" s="78">
        <v>10</v>
      </c>
      <c r="CF77" s="78">
        <v>23</v>
      </c>
      <c r="CG77" s="78">
        <v>12</v>
      </c>
      <c r="CH77" s="78">
        <v>23</v>
      </c>
      <c r="CI77" s="78">
        <v>15</v>
      </c>
      <c r="CJ77" s="78">
        <v>16</v>
      </c>
      <c r="CK77" s="78">
        <v>10</v>
      </c>
      <c r="CL77" s="78">
        <v>13</v>
      </c>
      <c r="CM77" s="78">
        <v>25</v>
      </c>
      <c r="CN77" s="78">
        <v>4</v>
      </c>
    </row>
    <row r="78" spans="1:92" x14ac:dyDescent="0.2">
      <c r="A78" s="78" t="s">
        <v>26</v>
      </c>
      <c r="B78" s="78" t="s">
        <v>25</v>
      </c>
      <c r="C78" s="78">
        <v>222</v>
      </c>
      <c r="D78" s="78">
        <v>9.3000000000000007</v>
      </c>
      <c r="E78" s="78">
        <v>0</v>
      </c>
      <c r="F78" s="78">
        <f>VLOOKUP(B78,遗传信息!$B:$F,5,FALSE)</f>
        <v>1</v>
      </c>
      <c r="G78" s="78">
        <v>25</v>
      </c>
      <c r="H78" s="78">
        <v>7.2</v>
      </c>
      <c r="I78" s="78">
        <v>5</v>
      </c>
      <c r="J78" s="78">
        <v>989</v>
      </c>
      <c r="K78" s="78">
        <v>67.14</v>
      </c>
      <c r="L78" s="78">
        <v>86</v>
      </c>
      <c r="M78" s="78">
        <v>61</v>
      </c>
      <c r="N78" s="78">
        <v>74</v>
      </c>
      <c r="O78" s="78">
        <v>47</v>
      </c>
      <c r="P78" s="78">
        <v>52</v>
      </c>
      <c r="Q78" s="78">
        <v>46</v>
      </c>
      <c r="R78" s="78">
        <v>64</v>
      </c>
      <c r="S78" s="78">
        <v>50</v>
      </c>
      <c r="T78" s="78">
        <v>78</v>
      </c>
      <c r="U78" s="78">
        <v>66</v>
      </c>
      <c r="V78" s="78">
        <v>83</v>
      </c>
      <c r="W78" s="78">
        <v>67</v>
      </c>
      <c r="X78" s="78">
        <v>52</v>
      </c>
      <c r="Y78" s="78">
        <v>39</v>
      </c>
      <c r="Z78" s="78">
        <v>73</v>
      </c>
      <c r="AA78" s="78">
        <v>50</v>
      </c>
      <c r="AB78" s="78">
        <v>22</v>
      </c>
      <c r="AC78" s="78">
        <v>25</v>
      </c>
      <c r="AD78" s="78">
        <v>26</v>
      </c>
      <c r="AE78" s="78">
        <v>12</v>
      </c>
      <c r="AF78" s="78">
        <v>11</v>
      </c>
      <c r="AG78" s="78">
        <v>14</v>
      </c>
      <c r="AH78" s="78">
        <v>20</v>
      </c>
      <c r="AI78" s="78">
        <v>16</v>
      </c>
      <c r="AJ78" s="78">
        <v>18</v>
      </c>
      <c r="AK78" s="78">
        <v>22</v>
      </c>
      <c r="AL78" s="78">
        <v>18</v>
      </c>
      <c r="AM78" s="78">
        <v>16</v>
      </c>
      <c r="AN78" s="78">
        <v>11</v>
      </c>
      <c r="AO78" s="78">
        <v>10</v>
      </c>
      <c r="AP78" s="78">
        <v>15</v>
      </c>
      <c r="AQ78" s="78">
        <v>11</v>
      </c>
      <c r="AR78" s="78">
        <v>17</v>
      </c>
      <c r="AS78" s="78">
        <v>11</v>
      </c>
      <c r="AT78" s="78">
        <v>13</v>
      </c>
      <c r="AU78" s="78">
        <v>11</v>
      </c>
      <c r="AV78" s="78">
        <v>10</v>
      </c>
      <c r="AW78" s="78">
        <v>9</v>
      </c>
      <c r="AX78" s="78">
        <v>16</v>
      </c>
      <c r="AY78" s="78">
        <v>11</v>
      </c>
      <c r="AZ78" s="78">
        <v>11</v>
      </c>
      <c r="BA78" s="78">
        <v>20</v>
      </c>
      <c r="BB78" s="78">
        <v>20</v>
      </c>
      <c r="BC78" s="78">
        <v>13</v>
      </c>
      <c r="BD78" s="78">
        <v>9</v>
      </c>
      <c r="BE78" s="78">
        <v>7</v>
      </c>
      <c r="BF78" s="78">
        <v>18</v>
      </c>
      <c r="BG78" s="78">
        <v>16</v>
      </c>
      <c r="BH78" s="78">
        <v>26</v>
      </c>
      <c r="BI78" s="78">
        <v>16</v>
      </c>
      <c r="BJ78" s="78">
        <v>19</v>
      </c>
      <c r="BK78" s="78">
        <v>17</v>
      </c>
      <c r="BL78" s="78">
        <v>23</v>
      </c>
      <c r="BM78" s="78">
        <v>11</v>
      </c>
      <c r="BN78" s="78">
        <v>19</v>
      </c>
      <c r="BO78" s="78">
        <v>13</v>
      </c>
      <c r="BP78" s="78">
        <v>26</v>
      </c>
      <c r="BQ78" s="78">
        <v>12</v>
      </c>
      <c r="BR78" s="78">
        <v>22</v>
      </c>
      <c r="BS78" s="78">
        <v>23</v>
      </c>
      <c r="BT78" s="78">
        <v>16</v>
      </c>
      <c r="BU78" s="78">
        <v>12</v>
      </c>
      <c r="BV78" s="78">
        <v>27</v>
      </c>
      <c r="BW78" s="78">
        <v>12</v>
      </c>
      <c r="BX78" s="78">
        <v>21</v>
      </c>
      <c r="BY78" s="78">
        <v>9</v>
      </c>
      <c r="BZ78" s="78">
        <v>15</v>
      </c>
      <c r="CA78" s="78">
        <v>7</v>
      </c>
      <c r="CB78" s="78">
        <v>8</v>
      </c>
      <c r="CC78" s="78">
        <v>12</v>
      </c>
      <c r="CD78" s="78">
        <v>9</v>
      </c>
      <c r="CE78" s="78">
        <v>10</v>
      </c>
      <c r="CF78" s="78">
        <v>23</v>
      </c>
      <c r="CG78" s="78">
        <v>12</v>
      </c>
      <c r="CH78" s="78">
        <v>23</v>
      </c>
      <c r="CI78" s="78">
        <v>15</v>
      </c>
      <c r="CJ78" s="78">
        <v>16</v>
      </c>
      <c r="CK78" s="78">
        <v>10</v>
      </c>
      <c r="CL78" s="78">
        <v>13</v>
      </c>
      <c r="CM78" s="78">
        <v>25</v>
      </c>
      <c r="CN78" s="78">
        <v>1</v>
      </c>
    </row>
    <row r="79" spans="1:92" x14ac:dyDescent="0.2">
      <c r="A79" s="78" t="s">
        <v>26</v>
      </c>
      <c r="B79" s="78" t="s">
        <v>76</v>
      </c>
      <c r="C79" s="78">
        <v>222</v>
      </c>
      <c r="D79" s="78">
        <v>11.5</v>
      </c>
      <c r="E79" s="78">
        <v>0</v>
      </c>
      <c r="F79" s="78">
        <f>VLOOKUP(B79,遗传信息!$B:$F,5,FALSE)</f>
        <v>1</v>
      </c>
      <c r="G79" s="78">
        <v>25</v>
      </c>
      <c r="H79" s="78">
        <v>7.2</v>
      </c>
      <c r="I79" s="78">
        <v>5</v>
      </c>
      <c r="J79" s="78">
        <v>989</v>
      </c>
      <c r="K79" s="78">
        <v>67.14</v>
      </c>
      <c r="L79" s="78">
        <v>86</v>
      </c>
      <c r="M79" s="78">
        <v>61</v>
      </c>
      <c r="N79" s="78">
        <v>74</v>
      </c>
      <c r="O79" s="78">
        <v>47</v>
      </c>
      <c r="P79" s="78">
        <v>52</v>
      </c>
      <c r="Q79" s="78">
        <v>46</v>
      </c>
      <c r="R79" s="78">
        <v>64</v>
      </c>
      <c r="S79" s="78">
        <v>50</v>
      </c>
      <c r="T79" s="78">
        <v>78</v>
      </c>
      <c r="U79" s="78">
        <v>66</v>
      </c>
      <c r="V79" s="78">
        <v>83</v>
      </c>
      <c r="W79" s="78">
        <v>67</v>
      </c>
      <c r="X79" s="78">
        <v>52</v>
      </c>
      <c r="Y79" s="78">
        <v>39</v>
      </c>
      <c r="Z79" s="78">
        <v>73</v>
      </c>
      <c r="AA79" s="78">
        <v>50</v>
      </c>
      <c r="AB79" s="78">
        <v>22</v>
      </c>
      <c r="AC79" s="78">
        <v>25</v>
      </c>
      <c r="AD79" s="78">
        <v>26</v>
      </c>
      <c r="AE79" s="78">
        <v>12</v>
      </c>
      <c r="AF79" s="78">
        <v>11</v>
      </c>
      <c r="AG79" s="78">
        <v>14</v>
      </c>
      <c r="AH79" s="78">
        <v>20</v>
      </c>
      <c r="AI79" s="78">
        <v>16</v>
      </c>
      <c r="AJ79" s="78">
        <v>18</v>
      </c>
      <c r="AK79" s="78">
        <v>22</v>
      </c>
      <c r="AL79" s="78">
        <v>18</v>
      </c>
      <c r="AM79" s="78">
        <v>16</v>
      </c>
      <c r="AN79" s="78">
        <v>11</v>
      </c>
      <c r="AO79" s="78">
        <v>10</v>
      </c>
      <c r="AP79" s="78">
        <v>15</v>
      </c>
      <c r="AQ79" s="78">
        <v>11</v>
      </c>
      <c r="AR79" s="78">
        <v>17</v>
      </c>
      <c r="AS79" s="78">
        <v>11</v>
      </c>
      <c r="AT79" s="78">
        <v>13</v>
      </c>
      <c r="AU79" s="78">
        <v>11</v>
      </c>
      <c r="AV79" s="78">
        <v>10</v>
      </c>
      <c r="AW79" s="78">
        <v>9</v>
      </c>
      <c r="AX79" s="78">
        <v>16</v>
      </c>
      <c r="AY79" s="78">
        <v>11</v>
      </c>
      <c r="AZ79" s="78">
        <v>11</v>
      </c>
      <c r="BA79" s="78">
        <v>20</v>
      </c>
      <c r="BB79" s="78">
        <v>20</v>
      </c>
      <c r="BC79" s="78">
        <v>13</v>
      </c>
      <c r="BD79" s="78">
        <v>9</v>
      </c>
      <c r="BE79" s="78">
        <v>7</v>
      </c>
      <c r="BF79" s="78">
        <v>18</v>
      </c>
      <c r="BG79" s="78">
        <v>16</v>
      </c>
      <c r="BH79" s="78">
        <v>26</v>
      </c>
      <c r="BI79" s="78">
        <v>16</v>
      </c>
      <c r="BJ79" s="78">
        <v>19</v>
      </c>
      <c r="BK79" s="78">
        <v>17</v>
      </c>
      <c r="BL79" s="78">
        <v>23</v>
      </c>
      <c r="BM79" s="78">
        <v>11</v>
      </c>
      <c r="BN79" s="78">
        <v>19</v>
      </c>
      <c r="BO79" s="78">
        <v>13</v>
      </c>
      <c r="BP79" s="78">
        <v>26</v>
      </c>
      <c r="BQ79" s="78">
        <v>12</v>
      </c>
      <c r="BR79" s="78">
        <v>22</v>
      </c>
      <c r="BS79" s="78">
        <v>23</v>
      </c>
      <c r="BT79" s="78">
        <v>16</v>
      </c>
      <c r="BU79" s="78">
        <v>12</v>
      </c>
      <c r="BV79" s="78">
        <v>27</v>
      </c>
      <c r="BW79" s="78">
        <v>12</v>
      </c>
      <c r="BX79" s="78">
        <v>21</v>
      </c>
      <c r="BY79" s="78">
        <v>9</v>
      </c>
      <c r="BZ79" s="78">
        <v>15</v>
      </c>
      <c r="CA79" s="78">
        <v>7</v>
      </c>
      <c r="CB79" s="78">
        <v>8</v>
      </c>
      <c r="CC79" s="78">
        <v>12</v>
      </c>
      <c r="CD79" s="78">
        <v>9</v>
      </c>
      <c r="CE79" s="78">
        <v>10</v>
      </c>
      <c r="CF79" s="78">
        <v>23</v>
      </c>
      <c r="CG79" s="78">
        <v>12</v>
      </c>
      <c r="CH79" s="78">
        <v>23</v>
      </c>
      <c r="CI79" s="78">
        <v>15</v>
      </c>
      <c r="CJ79" s="78">
        <v>16</v>
      </c>
      <c r="CK79" s="78">
        <v>10</v>
      </c>
      <c r="CL79" s="78">
        <v>13</v>
      </c>
      <c r="CM79" s="78">
        <v>25</v>
      </c>
      <c r="CN79" s="78">
        <v>2</v>
      </c>
    </row>
    <row r="80" spans="1:92" x14ac:dyDescent="0.2">
      <c r="A80" s="78" t="s">
        <v>26</v>
      </c>
      <c r="B80" s="78" t="s">
        <v>76</v>
      </c>
      <c r="C80" s="78">
        <v>222</v>
      </c>
      <c r="D80" s="78">
        <v>13.8</v>
      </c>
      <c r="E80" s="78">
        <v>0</v>
      </c>
      <c r="F80" s="78">
        <f>VLOOKUP(B80,遗传信息!$B:$F,5,FALSE)</f>
        <v>1</v>
      </c>
      <c r="G80" s="78">
        <v>25</v>
      </c>
      <c r="H80" s="78">
        <v>7.2</v>
      </c>
      <c r="I80" s="78">
        <v>5</v>
      </c>
      <c r="J80" s="78">
        <v>989</v>
      </c>
      <c r="K80" s="78">
        <v>67.14</v>
      </c>
      <c r="L80" s="78">
        <v>86</v>
      </c>
      <c r="M80" s="78">
        <v>61</v>
      </c>
      <c r="N80" s="78">
        <v>74</v>
      </c>
      <c r="O80" s="78">
        <v>47</v>
      </c>
      <c r="P80" s="78">
        <v>52</v>
      </c>
      <c r="Q80" s="78">
        <v>46</v>
      </c>
      <c r="R80" s="78">
        <v>64</v>
      </c>
      <c r="S80" s="78">
        <v>50</v>
      </c>
      <c r="T80" s="78">
        <v>78</v>
      </c>
      <c r="U80" s="78">
        <v>66</v>
      </c>
      <c r="V80" s="78">
        <v>83</v>
      </c>
      <c r="W80" s="78">
        <v>67</v>
      </c>
      <c r="X80" s="78">
        <v>52</v>
      </c>
      <c r="Y80" s="78">
        <v>39</v>
      </c>
      <c r="Z80" s="78">
        <v>73</v>
      </c>
      <c r="AA80" s="78">
        <v>50</v>
      </c>
      <c r="AB80" s="78">
        <v>22</v>
      </c>
      <c r="AC80" s="78">
        <v>25</v>
      </c>
      <c r="AD80" s="78">
        <v>26</v>
      </c>
      <c r="AE80" s="78">
        <v>12</v>
      </c>
      <c r="AF80" s="78">
        <v>11</v>
      </c>
      <c r="AG80" s="78">
        <v>14</v>
      </c>
      <c r="AH80" s="78">
        <v>20</v>
      </c>
      <c r="AI80" s="78">
        <v>16</v>
      </c>
      <c r="AJ80" s="78">
        <v>18</v>
      </c>
      <c r="AK80" s="78">
        <v>22</v>
      </c>
      <c r="AL80" s="78">
        <v>18</v>
      </c>
      <c r="AM80" s="78">
        <v>16</v>
      </c>
      <c r="AN80" s="78">
        <v>11</v>
      </c>
      <c r="AO80" s="78">
        <v>10</v>
      </c>
      <c r="AP80" s="78">
        <v>15</v>
      </c>
      <c r="AQ80" s="78">
        <v>11</v>
      </c>
      <c r="AR80" s="78">
        <v>17</v>
      </c>
      <c r="AS80" s="78">
        <v>11</v>
      </c>
      <c r="AT80" s="78">
        <v>13</v>
      </c>
      <c r="AU80" s="78">
        <v>11</v>
      </c>
      <c r="AV80" s="78">
        <v>10</v>
      </c>
      <c r="AW80" s="78">
        <v>9</v>
      </c>
      <c r="AX80" s="78">
        <v>16</v>
      </c>
      <c r="AY80" s="78">
        <v>11</v>
      </c>
      <c r="AZ80" s="78">
        <v>11</v>
      </c>
      <c r="BA80" s="78">
        <v>20</v>
      </c>
      <c r="BB80" s="78">
        <v>20</v>
      </c>
      <c r="BC80" s="78">
        <v>13</v>
      </c>
      <c r="BD80" s="78">
        <v>9</v>
      </c>
      <c r="BE80" s="78">
        <v>7</v>
      </c>
      <c r="BF80" s="78">
        <v>18</v>
      </c>
      <c r="BG80" s="78">
        <v>16</v>
      </c>
      <c r="BH80" s="78">
        <v>26</v>
      </c>
      <c r="BI80" s="78">
        <v>16</v>
      </c>
      <c r="BJ80" s="78">
        <v>19</v>
      </c>
      <c r="BK80" s="78">
        <v>17</v>
      </c>
      <c r="BL80" s="78">
        <v>23</v>
      </c>
      <c r="BM80" s="78">
        <v>11</v>
      </c>
      <c r="BN80" s="78">
        <v>19</v>
      </c>
      <c r="BO80" s="78">
        <v>13</v>
      </c>
      <c r="BP80" s="78">
        <v>26</v>
      </c>
      <c r="BQ80" s="78">
        <v>12</v>
      </c>
      <c r="BR80" s="78">
        <v>22</v>
      </c>
      <c r="BS80" s="78">
        <v>23</v>
      </c>
      <c r="BT80" s="78">
        <v>16</v>
      </c>
      <c r="BU80" s="78">
        <v>12</v>
      </c>
      <c r="BV80" s="78">
        <v>27</v>
      </c>
      <c r="BW80" s="78">
        <v>12</v>
      </c>
      <c r="BX80" s="78">
        <v>21</v>
      </c>
      <c r="BY80" s="78">
        <v>9</v>
      </c>
      <c r="BZ80" s="78">
        <v>15</v>
      </c>
      <c r="CA80" s="78">
        <v>7</v>
      </c>
      <c r="CB80" s="78">
        <v>8</v>
      </c>
      <c r="CC80" s="78">
        <v>12</v>
      </c>
      <c r="CD80" s="78">
        <v>9</v>
      </c>
      <c r="CE80" s="78">
        <v>10</v>
      </c>
      <c r="CF80" s="78">
        <v>23</v>
      </c>
      <c r="CG80" s="78">
        <v>12</v>
      </c>
      <c r="CH80" s="78">
        <v>23</v>
      </c>
      <c r="CI80" s="78">
        <v>15</v>
      </c>
      <c r="CJ80" s="78">
        <v>16</v>
      </c>
      <c r="CK80" s="78">
        <v>10</v>
      </c>
      <c r="CL80" s="78">
        <v>13</v>
      </c>
      <c r="CM80" s="78">
        <v>25</v>
      </c>
      <c r="CN80" s="78">
        <v>3</v>
      </c>
    </row>
    <row r="81" spans="1:92" x14ac:dyDescent="0.2">
      <c r="A81" s="78" t="s">
        <v>26</v>
      </c>
      <c r="B81" s="78" t="s">
        <v>76</v>
      </c>
      <c r="C81" s="78">
        <v>222</v>
      </c>
      <c r="D81" s="78">
        <v>17.8</v>
      </c>
      <c r="E81" s="78">
        <v>0</v>
      </c>
      <c r="F81" s="78">
        <f>VLOOKUP(B81,遗传信息!$B:$F,5,FALSE)</f>
        <v>1</v>
      </c>
      <c r="G81" s="78">
        <v>25</v>
      </c>
      <c r="H81" s="78">
        <v>7.2</v>
      </c>
      <c r="I81" s="78">
        <v>5</v>
      </c>
      <c r="J81" s="78">
        <v>989</v>
      </c>
      <c r="K81" s="78">
        <v>67.14</v>
      </c>
      <c r="L81" s="78">
        <v>86</v>
      </c>
      <c r="M81" s="78">
        <v>61</v>
      </c>
      <c r="N81" s="78">
        <v>74</v>
      </c>
      <c r="O81" s="78">
        <v>47</v>
      </c>
      <c r="P81" s="78">
        <v>52</v>
      </c>
      <c r="Q81" s="78">
        <v>46</v>
      </c>
      <c r="R81" s="78">
        <v>64</v>
      </c>
      <c r="S81" s="78">
        <v>50</v>
      </c>
      <c r="T81" s="78">
        <v>78</v>
      </c>
      <c r="U81" s="78">
        <v>66</v>
      </c>
      <c r="V81" s="78">
        <v>83</v>
      </c>
      <c r="W81" s="78">
        <v>67</v>
      </c>
      <c r="X81" s="78">
        <v>52</v>
      </c>
      <c r="Y81" s="78">
        <v>39</v>
      </c>
      <c r="Z81" s="78">
        <v>73</v>
      </c>
      <c r="AA81" s="78">
        <v>50</v>
      </c>
      <c r="AB81" s="78">
        <v>22</v>
      </c>
      <c r="AC81" s="78">
        <v>25</v>
      </c>
      <c r="AD81" s="78">
        <v>26</v>
      </c>
      <c r="AE81" s="78">
        <v>12</v>
      </c>
      <c r="AF81" s="78">
        <v>11</v>
      </c>
      <c r="AG81" s="78">
        <v>14</v>
      </c>
      <c r="AH81" s="78">
        <v>20</v>
      </c>
      <c r="AI81" s="78">
        <v>16</v>
      </c>
      <c r="AJ81" s="78">
        <v>18</v>
      </c>
      <c r="AK81" s="78">
        <v>22</v>
      </c>
      <c r="AL81" s="78">
        <v>18</v>
      </c>
      <c r="AM81" s="78">
        <v>16</v>
      </c>
      <c r="AN81" s="78">
        <v>11</v>
      </c>
      <c r="AO81" s="78">
        <v>10</v>
      </c>
      <c r="AP81" s="78">
        <v>15</v>
      </c>
      <c r="AQ81" s="78">
        <v>11</v>
      </c>
      <c r="AR81" s="78">
        <v>17</v>
      </c>
      <c r="AS81" s="78">
        <v>11</v>
      </c>
      <c r="AT81" s="78">
        <v>13</v>
      </c>
      <c r="AU81" s="78">
        <v>11</v>
      </c>
      <c r="AV81" s="78">
        <v>10</v>
      </c>
      <c r="AW81" s="78">
        <v>9</v>
      </c>
      <c r="AX81" s="78">
        <v>16</v>
      </c>
      <c r="AY81" s="78">
        <v>11</v>
      </c>
      <c r="AZ81" s="78">
        <v>11</v>
      </c>
      <c r="BA81" s="78">
        <v>20</v>
      </c>
      <c r="BB81" s="78">
        <v>20</v>
      </c>
      <c r="BC81" s="78">
        <v>13</v>
      </c>
      <c r="BD81" s="78">
        <v>9</v>
      </c>
      <c r="BE81" s="78">
        <v>7</v>
      </c>
      <c r="BF81" s="78">
        <v>18</v>
      </c>
      <c r="BG81" s="78">
        <v>16</v>
      </c>
      <c r="BH81" s="78">
        <v>26</v>
      </c>
      <c r="BI81" s="78">
        <v>16</v>
      </c>
      <c r="BJ81" s="78">
        <v>19</v>
      </c>
      <c r="BK81" s="78">
        <v>17</v>
      </c>
      <c r="BL81" s="78">
        <v>23</v>
      </c>
      <c r="BM81" s="78">
        <v>11</v>
      </c>
      <c r="BN81" s="78">
        <v>19</v>
      </c>
      <c r="BO81" s="78">
        <v>13</v>
      </c>
      <c r="BP81" s="78">
        <v>26</v>
      </c>
      <c r="BQ81" s="78">
        <v>12</v>
      </c>
      <c r="BR81" s="78">
        <v>22</v>
      </c>
      <c r="BS81" s="78">
        <v>23</v>
      </c>
      <c r="BT81" s="78">
        <v>16</v>
      </c>
      <c r="BU81" s="78">
        <v>12</v>
      </c>
      <c r="BV81" s="78">
        <v>27</v>
      </c>
      <c r="BW81" s="78">
        <v>12</v>
      </c>
      <c r="BX81" s="78">
        <v>21</v>
      </c>
      <c r="BY81" s="78">
        <v>9</v>
      </c>
      <c r="BZ81" s="78">
        <v>15</v>
      </c>
      <c r="CA81" s="78">
        <v>7</v>
      </c>
      <c r="CB81" s="78">
        <v>8</v>
      </c>
      <c r="CC81" s="78">
        <v>12</v>
      </c>
      <c r="CD81" s="78">
        <v>9</v>
      </c>
      <c r="CE81" s="78">
        <v>10</v>
      </c>
      <c r="CF81" s="78">
        <v>23</v>
      </c>
      <c r="CG81" s="78">
        <v>12</v>
      </c>
      <c r="CH81" s="78">
        <v>23</v>
      </c>
      <c r="CI81" s="78">
        <v>15</v>
      </c>
      <c r="CJ81" s="78">
        <v>16</v>
      </c>
      <c r="CK81" s="78">
        <v>10</v>
      </c>
      <c r="CL81" s="78">
        <v>13</v>
      </c>
      <c r="CM81" s="78">
        <v>25</v>
      </c>
      <c r="CN81" s="78">
        <v>4</v>
      </c>
    </row>
    <row r="82" spans="1:92" x14ac:dyDescent="0.2">
      <c r="A82" s="78" t="s">
        <v>18</v>
      </c>
      <c r="B82" s="78" t="s">
        <v>21</v>
      </c>
      <c r="C82" s="78">
        <v>222</v>
      </c>
      <c r="D82" s="78">
        <v>3</v>
      </c>
      <c r="E82" s="78">
        <v>0</v>
      </c>
      <c r="F82" s="78">
        <f>VLOOKUP(B82,遗传信息!$B:$F,5,FALSE)</f>
        <v>0</v>
      </c>
      <c r="G82" s="78">
        <v>25</v>
      </c>
      <c r="H82" s="78">
        <v>7.2</v>
      </c>
      <c r="I82" s="78">
        <v>7</v>
      </c>
      <c r="J82" s="78">
        <v>1526</v>
      </c>
      <c r="K82" s="78">
        <v>33.909999999999997</v>
      </c>
      <c r="L82" s="78">
        <v>107</v>
      </c>
      <c r="M82" s="78">
        <v>95</v>
      </c>
      <c r="N82" s="78">
        <v>112</v>
      </c>
      <c r="O82" s="78">
        <v>68</v>
      </c>
      <c r="P82" s="78">
        <v>83</v>
      </c>
      <c r="Q82" s="78">
        <v>80</v>
      </c>
      <c r="R82" s="78">
        <v>99</v>
      </c>
      <c r="S82" s="78">
        <v>81</v>
      </c>
      <c r="T82" s="78">
        <v>115</v>
      </c>
      <c r="U82" s="78">
        <v>99</v>
      </c>
      <c r="V82" s="78">
        <v>159</v>
      </c>
      <c r="W82" s="78">
        <v>107</v>
      </c>
      <c r="X82" s="78">
        <v>76</v>
      </c>
      <c r="Y82" s="78">
        <v>70</v>
      </c>
      <c r="Z82" s="78">
        <v>110</v>
      </c>
      <c r="AA82" s="78">
        <v>54</v>
      </c>
      <c r="AB82" s="78">
        <v>20</v>
      </c>
      <c r="AC82" s="78">
        <v>28</v>
      </c>
      <c r="AD82" s="78">
        <v>35</v>
      </c>
      <c r="AE82" s="78">
        <v>23</v>
      </c>
      <c r="AF82" s="78">
        <v>22</v>
      </c>
      <c r="AG82" s="78">
        <v>25</v>
      </c>
      <c r="AH82" s="78">
        <v>26</v>
      </c>
      <c r="AI82" s="78">
        <v>22</v>
      </c>
      <c r="AJ82" s="78">
        <v>22</v>
      </c>
      <c r="AK82" s="78">
        <v>29</v>
      </c>
      <c r="AL82" s="78">
        <v>31</v>
      </c>
      <c r="AM82" s="78">
        <v>30</v>
      </c>
      <c r="AN82" s="78">
        <v>14</v>
      </c>
      <c r="AO82" s="78">
        <v>20</v>
      </c>
      <c r="AP82" s="78">
        <v>22</v>
      </c>
      <c r="AQ82" s="78">
        <v>12</v>
      </c>
      <c r="AR82" s="78">
        <v>22</v>
      </c>
      <c r="AS82" s="78">
        <v>24</v>
      </c>
      <c r="AT82" s="78">
        <v>25</v>
      </c>
      <c r="AU82" s="78">
        <v>12</v>
      </c>
      <c r="AV82" s="78">
        <v>18</v>
      </c>
      <c r="AW82" s="78">
        <v>10</v>
      </c>
      <c r="AX82" s="78">
        <v>23</v>
      </c>
      <c r="AY82" s="78">
        <v>29</v>
      </c>
      <c r="AZ82" s="78">
        <v>18</v>
      </c>
      <c r="BA82" s="78">
        <v>21</v>
      </c>
      <c r="BB82" s="78">
        <v>34</v>
      </c>
      <c r="BC82" s="78">
        <v>26</v>
      </c>
      <c r="BD82" s="78">
        <v>20</v>
      </c>
      <c r="BE82" s="78">
        <v>13</v>
      </c>
      <c r="BF82" s="78">
        <v>32</v>
      </c>
      <c r="BG82" s="78">
        <v>16</v>
      </c>
      <c r="BH82" s="78">
        <v>37</v>
      </c>
      <c r="BI82" s="78">
        <v>21</v>
      </c>
      <c r="BJ82" s="78">
        <v>28</v>
      </c>
      <c r="BK82" s="78">
        <v>29</v>
      </c>
      <c r="BL82" s="78">
        <v>24</v>
      </c>
      <c r="BM82" s="78">
        <v>24</v>
      </c>
      <c r="BN82" s="78">
        <v>28</v>
      </c>
      <c r="BO82" s="78">
        <v>22</v>
      </c>
      <c r="BP82" s="78">
        <v>44</v>
      </c>
      <c r="BQ82" s="78">
        <v>28</v>
      </c>
      <c r="BR82" s="78">
        <v>51</v>
      </c>
      <c r="BS82" s="78">
        <v>36</v>
      </c>
      <c r="BT82" s="78">
        <v>25</v>
      </c>
      <c r="BU82" s="78">
        <v>26</v>
      </c>
      <c r="BV82" s="78">
        <v>36</v>
      </c>
      <c r="BW82" s="78">
        <v>19</v>
      </c>
      <c r="BX82" s="78">
        <v>28</v>
      </c>
      <c r="BY82" s="78">
        <v>22</v>
      </c>
      <c r="BZ82" s="78">
        <v>23</v>
      </c>
      <c r="CA82" s="78">
        <v>3</v>
      </c>
      <c r="CB82" s="78">
        <v>19</v>
      </c>
      <c r="CC82" s="78">
        <v>23</v>
      </c>
      <c r="CD82" s="78">
        <v>22</v>
      </c>
      <c r="CE82" s="78">
        <v>8</v>
      </c>
      <c r="CF82" s="78">
        <v>31</v>
      </c>
      <c r="CG82" s="78">
        <v>21</v>
      </c>
      <c r="CH82" s="78">
        <v>43</v>
      </c>
      <c r="CI82" s="78">
        <v>15</v>
      </c>
      <c r="CJ82" s="78">
        <v>16</v>
      </c>
      <c r="CK82" s="78">
        <v>11</v>
      </c>
      <c r="CL82" s="78">
        <v>19</v>
      </c>
      <c r="CM82" s="78">
        <v>28</v>
      </c>
      <c r="CN82" s="78">
        <v>2</v>
      </c>
    </row>
    <row r="83" spans="1:92" x14ac:dyDescent="0.2">
      <c r="A83" s="78" t="s">
        <v>18</v>
      </c>
      <c r="B83" s="78" t="s">
        <v>21</v>
      </c>
      <c r="C83" s="78">
        <v>222</v>
      </c>
      <c r="D83" s="78">
        <v>6.25</v>
      </c>
      <c r="E83" s="78">
        <v>0</v>
      </c>
      <c r="F83" s="78">
        <f>VLOOKUP(B83,遗传信息!$B:$F,5,FALSE)</f>
        <v>0</v>
      </c>
      <c r="G83" s="78">
        <v>25</v>
      </c>
      <c r="H83" s="78">
        <v>7.2</v>
      </c>
      <c r="I83" s="78">
        <v>7</v>
      </c>
      <c r="J83" s="78">
        <v>1526</v>
      </c>
      <c r="K83" s="78">
        <v>33.909999999999997</v>
      </c>
      <c r="L83" s="78">
        <v>107</v>
      </c>
      <c r="M83" s="78">
        <v>95</v>
      </c>
      <c r="N83" s="78">
        <v>112</v>
      </c>
      <c r="O83" s="78">
        <v>68</v>
      </c>
      <c r="P83" s="78">
        <v>83</v>
      </c>
      <c r="Q83" s="78">
        <v>80</v>
      </c>
      <c r="R83" s="78">
        <v>99</v>
      </c>
      <c r="S83" s="78">
        <v>81</v>
      </c>
      <c r="T83" s="78">
        <v>115</v>
      </c>
      <c r="U83" s="78">
        <v>99</v>
      </c>
      <c r="V83" s="78">
        <v>159</v>
      </c>
      <c r="W83" s="78">
        <v>107</v>
      </c>
      <c r="X83" s="78">
        <v>76</v>
      </c>
      <c r="Y83" s="78">
        <v>70</v>
      </c>
      <c r="Z83" s="78">
        <v>110</v>
      </c>
      <c r="AA83" s="78">
        <v>54</v>
      </c>
      <c r="AB83" s="78">
        <v>20</v>
      </c>
      <c r="AC83" s="78">
        <v>28</v>
      </c>
      <c r="AD83" s="78">
        <v>35</v>
      </c>
      <c r="AE83" s="78">
        <v>23</v>
      </c>
      <c r="AF83" s="78">
        <v>22</v>
      </c>
      <c r="AG83" s="78">
        <v>25</v>
      </c>
      <c r="AH83" s="78">
        <v>26</v>
      </c>
      <c r="AI83" s="78">
        <v>22</v>
      </c>
      <c r="AJ83" s="78">
        <v>22</v>
      </c>
      <c r="AK83" s="78">
        <v>29</v>
      </c>
      <c r="AL83" s="78">
        <v>31</v>
      </c>
      <c r="AM83" s="78">
        <v>30</v>
      </c>
      <c r="AN83" s="78">
        <v>14</v>
      </c>
      <c r="AO83" s="78">
        <v>20</v>
      </c>
      <c r="AP83" s="78">
        <v>22</v>
      </c>
      <c r="AQ83" s="78">
        <v>12</v>
      </c>
      <c r="AR83" s="78">
        <v>22</v>
      </c>
      <c r="AS83" s="78">
        <v>24</v>
      </c>
      <c r="AT83" s="78">
        <v>25</v>
      </c>
      <c r="AU83" s="78">
        <v>12</v>
      </c>
      <c r="AV83" s="78">
        <v>18</v>
      </c>
      <c r="AW83" s="78">
        <v>10</v>
      </c>
      <c r="AX83" s="78">
        <v>23</v>
      </c>
      <c r="AY83" s="78">
        <v>29</v>
      </c>
      <c r="AZ83" s="78">
        <v>18</v>
      </c>
      <c r="BA83" s="78">
        <v>21</v>
      </c>
      <c r="BB83" s="78">
        <v>34</v>
      </c>
      <c r="BC83" s="78">
        <v>26</v>
      </c>
      <c r="BD83" s="78">
        <v>20</v>
      </c>
      <c r="BE83" s="78">
        <v>13</v>
      </c>
      <c r="BF83" s="78">
        <v>32</v>
      </c>
      <c r="BG83" s="78">
        <v>16</v>
      </c>
      <c r="BH83" s="78">
        <v>37</v>
      </c>
      <c r="BI83" s="78">
        <v>21</v>
      </c>
      <c r="BJ83" s="78">
        <v>28</v>
      </c>
      <c r="BK83" s="78">
        <v>29</v>
      </c>
      <c r="BL83" s="78">
        <v>24</v>
      </c>
      <c r="BM83" s="78">
        <v>24</v>
      </c>
      <c r="BN83" s="78">
        <v>28</v>
      </c>
      <c r="BO83" s="78">
        <v>22</v>
      </c>
      <c r="BP83" s="78">
        <v>44</v>
      </c>
      <c r="BQ83" s="78">
        <v>28</v>
      </c>
      <c r="BR83" s="78">
        <v>51</v>
      </c>
      <c r="BS83" s="78">
        <v>36</v>
      </c>
      <c r="BT83" s="78">
        <v>25</v>
      </c>
      <c r="BU83" s="78">
        <v>26</v>
      </c>
      <c r="BV83" s="78">
        <v>36</v>
      </c>
      <c r="BW83" s="78">
        <v>19</v>
      </c>
      <c r="BX83" s="78">
        <v>28</v>
      </c>
      <c r="BY83" s="78">
        <v>22</v>
      </c>
      <c r="BZ83" s="78">
        <v>23</v>
      </c>
      <c r="CA83" s="78">
        <v>3</v>
      </c>
      <c r="CB83" s="78">
        <v>19</v>
      </c>
      <c r="CC83" s="78">
        <v>23</v>
      </c>
      <c r="CD83" s="78">
        <v>22</v>
      </c>
      <c r="CE83" s="78">
        <v>8</v>
      </c>
      <c r="CF83" s="78">
        <v>31</v>
      </c>
      <c r="CG83" s="78">
        <v>21</v>
      </c>
      <c r="CH83" s="78">
        <v>43</v>
      </c>
      <c r="CI83" s="78">
        <v>15</v>
      </c>
      <c r="CJ83" s="78">
        <v>16</v>
      </c>
      <c r="CK83" s="78">
        <v>11</v>
      </c>
      <c r="CL83" s="78">
        <v>19</v>
      </c>
      <c r="CM83" s="78">
        <v>28</v>
      </c>
      <c r="CN83" s="78">
        <v>3</v>
      </c>
    </row>
    <row r="84" spans="1:92" x14ac:dyDescent="0.2">
      <c r="A84" s="78" t="s">
        <v>18</v>
      </c>
      <c r="B84" s="78" t="s">
        <v>21</v>
      </c>
      <c r="C84" s="78">
        <v>222</v>
      </c>
      <c r="D84" s="78">
        <v>8.3333333333333339</v>
      </c>
      <c r="E84" s="78">
        <v>0</v>
      </c>
      <c r="F84" s="78">
        <f>VLOOKUP(B84,遗传信息!$B:$F,5,FALSE)</f>
        <v>0</v>
      </c>
      <c r="G84" s="78">
        <v>25</v>
      </c>
      <c r="H84" s="78">
        <v>7.2</v>
      </c>
      <c r="I84" s="78">
        <v>7</v>
      </c>
      <c r="J84" s="78">
        <v>1526</v>
      </c>
      <c r="K84" s="78">
        <v>33.909999999999997</v>
      </c>
      <c r="L84" s="78">
        <v>107</v>
      </c>
      <c r="M84" s="78">
        <v>95</v>
      </c>
      <c r="N84" s="78">
        <v>112</v>
      </c>
      <c r="O84" s="78">
        <v>68</v>
      </c>
      <c r="P84" s="78">
        <v>83</v>
      </c>
      <c r="Q84" s="78">
        <v>80</v>
      </c>
      <c r="R84" s="78">
        <v>99</v>
      </c>
      <c r="S84" s="78">
        <v>81</v>
      </c>
      <c r="T84" s="78">
        <v>115</v>
      </c>
      <c r="U84" s="78">
        <v>99</v>
      </c>
      <c r="V84" s="78">
        <v>159</v>
      </c>
      <c r="W84" s="78">
        <v>107</v>
      </c>
      <c r="X84" s="78">
        <v>76</v>
      </c>
      <c r="Y84" s="78">
        <v>70</v>
      </c>
      <c r="Z84" s="78">
        <v>110</v>
      </c>
      <c r="AA84" s="78">
        <v>54</v>
      </c>
      <c r="AB84" s="78">
        <v>20</v>
      </c>
      <c r="AC84" s="78">
        <v>28</v>
      </c>
      <c r="AD84" s="78">
        <v>35</v>
      </c>
      <c r="AE84" s="78">
        <v>23</v>
      </c>
      <c r="AF84" s="78">
        <v>22</v>
      </c>
      <c r="AG84" s="78">
        <v>25</v>
      </c>
      <c r="AH84" s="78">
        <v>26</v>
      </c>
      <c r="AI84" s="78">
        <v>22</v>
      </c>
      <c r="AJ84" s="78">
        <v>22</v>
      </c>
      <c r="AK84" s="78">
        <v>29</v>
      </c>
      <c r="AL84" s="78">
        <v>31</v>
      </c>
      <c r="AM84" s="78">
        <v>30</v>
      </c>
      <c r="AN84" s="78">
        <v>14</v>
      </c>
      <c r="AO84" s="78">
        <v>20</v>
      </c>
      <c r="AP84" s="78">
        <v>22</v>
      </c>
      <c r="AQ84" s="78">
        <v>12</v>
      </c>
      <c r="AR84" s="78">
        <v>22</v>
      </c>
      <c r="AS84" s="78">
        <v>24</v>
      </c>
      <c r="AT84" s="78">
        <v>25</v>
      </c>
      <c r="AU84" s="78">
        <v>12</v>
      </c>
      <c r="AV84" s="78">
        <v>18</v>
      </c>
      <c r="AW84" s="78">
        <v>10</v>
      </c>
      <c r="AX84" s="78">
        <v>23</v>
      </c>
      <c r="AY84" s="78">
        <v>29</v>
      </c>
      <c r="AZ84" s="78">
        <v>18</v>
      </c>
      <c r="BA84" s="78">
        <v>21</v>
      </c>
      <c r="BB84" s="78">
        <v>34</v>
      </c>
      <c r="BC84" s="78">
        <v>26</v>
      </c>
      <c r="BD84" s="78">
        <v>20</v>
      </c>
      <c r="BE84" s="78">
        <v>13</v>
      </c>
      <c r="BF84" s="78">
        <v>32</v>
      </c>
      <c r="BG84" s="78">
        <v>16</v>
      </c>
      <c r="BH84" s="78">
        <v>37</v>
      </c>
      <c r="BI84" s="78">
        <v>21</v>
      </c>
      <c r="BJ84" s="78">
        <v>28</v>
      </c>
      <c r="BK84" s="78">
        <v>29</v>
      </c>
      <c r="BL84" s="78">
        <v>24</v>
      </c>
      <c r="BM84" s="78">
        <v>24</v>
      </c>
      <c r="BN84" s="78">
        <v>28</v>
      </c>
      <c r="BO84" s="78">
        <v>22</v>
      </c>
      <c r="BP84" s="78">
        <v>44</v>
      </c>
      <c r="BQ84" s="78">
        <v>28</v>
      </c>
      <c r="BR84" s="78">
        <v>51</v>
      </c>
      <c r="BS84" s="78">
        <v>36</v>
      </c>
      <c r="BT84" s="78">
        <v>25</v>
      </c>
      <c r="BU84" s="78">
        <v>26</v>
      </c>
      <c r="BV84" s="78">
        <v>36</v>
      </c>
      <c r="BW84" s="78">
        <v>19</v>
      </c>
      <c r="BX84" s="78">
        <v>28</v>
      </c>
      <c r="BY84" s="78">
        <v>22</v>
      </c>
      <c r="BZ84" s="78">
        <v>23</v>
      </c>
      <c r="CA84" s="78">
        <v>3</v>
      </c>
      <c r="CB84" s="78">
        <v>19</v>
      </c>
      <c r="CC84" s="78">
        <v>23</v>
      </c>
      <c r="CD84" s="78">
        <v>22</v>
      </c>
      <c r="CE84" s="78">
        <v>8</v>
      </c>
      <c r="CF84" s="78">
        <v>31</v>
      </c>
      <c r="CG84" s="78">
        <v>21</v>
      </c>
      <c r="CH84" s="78">
        <v>43</v>
      </c>
      <c r="CI84" s="78">
        <v>15</v>
      </c>
      <c r="CJ84" s="78">
        <v>16</v>
      </c>
      <c r="CK84" s="78">
        <v>11</v>
      </c>
      <c r="CL84" s="78">
        <v>19</v>
      </c>
      <c r="CM84" s="78">
        <v>28</v>
      </c>
      <c r="CN84" s="78">
        <v>4</v>
      </c>
    </row>
    <row r="85" spans="1:92" x14ac:dyDescent="0.2">
      <c r="A85" s="78" t="s">
        <v>18</v>
      </c>
      <c r="B85" s="78" t="s">
        <v>21</v>
      </c>
      <c r="C85" s="78">
        <v>254</v>
      </c>
      <c r="D85" s="78">
        <v>3.8</v>
      </c>
      <c r="E85" s="78">
        <v>0</v>
      </c>
      <c r="F85" s="78">
        <f>VLOOKUP(B85,遗传信息!$B:$F,5,FALSE)</f>
        <v>0</v>
      </c>
      <c r="G85" s="78">
        <v>25</v>
      </c>
      <c r="H85" s="78">
        <v>7.2</v>
      </c>
      <c r="I85" s="78">
        <v>7</v>
      </c>
      <c r="J85" s="78">
        <v>1526</v>
      </c>
      <c r="K85" s="78">
        <v>33.909999999999997</v>
      </c>
      <c r="L85" s="78">
        <v>107</v>
      </c>
      <c r="M85" s="78">
        <v>95</v>
      </c>
      <c r="N85" s="78">
        <v>112</v>
      </c>
      <c r="O85" s="78">
        <v>68</v>
      </c>
      <c r="P85" s="78">
        <v>83</v>
      </c>
      <c r="Q85" s="78">
        <v>80</v>
      </c>
      <c r="R85" s="78">
        <v>99</v>
      </c>
      <c r="S85" s="78">
        <v>81</v>
      </c>
      <c r="T85" s="78">
        <v>115</v>
      </c>
      <c r="U85" s="78">
        <v>99</v>
      </c>
      <c r="V85" s="78">
        <v>159</v>
      </c>
      <c r="W85" s="78">
        <v>107</v>
      </c>
      <c r="X85" s="78">
        <v>76</v>
      </c>
      <c r="Y85" s="78">
        <v>70</v>
      </c>
      <c r="Z85" s="78">
        <v>110</v>
      </c>
      <c r="AA85" s="78">
        <v>54</v>
      </c>
      <c r="AB85" s="78">
        <v>20</v>
      </c>
      <c r="AC85" s="78">
        <v>28</v>
      </c>
      <c r="AD85" s="78">
        <v>35</v>
      </c>
      <c r="AE85" s="78">
        <v>23</v>
      </c>
      <c r="AF85" s="78">
        <v>22</v>
      </c>
      <c r="AG85" s="78">
        <v>25</v>
      </c>
      <c r="AH85" s="78">
        <v>26</v>
      </c>
      <c r="AI85" s="78">
        <v>22</v>
      </c>
      <c r="AJ85" s="78">
        <v>22</v>
      </c>
      <c r="AK85" s="78">
        <v>29</v>
      </c>
      <c r="AL85" s="78">
        <v>31</v>
      </c>
      <c r="AM85" s="78">
        <v>30</v>
      </c>
      <c r="AN85" s="78">
        <v>14</v>
      </c>
      <c r="AO85" s="78">
        <v>20</v>
      </c>
      <c r="AP85" s="78">
        <v>22</v>
      </c>
      <c r="AQ85" s="78">
        <v>12</v>
      </c>
      <c r="AR85" s="78">
        <v>22</v>
      </c>
      <c r="AS85" s="78">
        <v>24</v>
      </c>
      <c r="AT85" s="78">
        <v>25</v>
      </c>
      <c r="AU85" s="78">
        <v>12</v>
      </c>
      <c r="AV85" s="78">
        <v>18</v>
      </c>
      <c r="AW85" s="78">
        <v>10</v>
      </c>
      <c r="AX85" s="78">
        <v>23</v>
      </c>
      <c r="AY85" s="78">
        <v>29</v>
      </c>
      <c r="AZ85" s="78">
        <v>18</v>
      </c>
      <c r="BA85" s="78">
        <v>21</v>
      </c>
      <c r="BB85" s="78">
        <v>34</v>
      </c>
      <c r="BC85" s="78">
        <v>26</v>
      </c>
      <c r="BD85" s="78">
        <v>20</v>
      </c>
      <c r="BE85" s="78">
        <v>13</v>
      </c>
      <c r="BF85" s="78">
        <v>32</v>
      </c>
      <c r="BG85" s="78">
        <v>16</v>
      </c>
      <c r="BH85" s="78">
        <v>37</v>
      </c>
      <c r="BI85" s="78">
        <v>21</v>
      </c>
      <c r="BJ85" s="78">
        <v>28</v>
      </c>
      <c r="BK85" s="78">
        <v>29</v>
      </c>
      <c r="BL85" s="78">
        <v>24</v>
      </c>
      <c r="BM85" s="78">
        <v>24</v>
      </c>
      <c r="BN85" s="78">
        <v>28</v>
      </c>
      <c r="BO85" s="78">
        <v>22</v>
      </c>
      <c r="BP85" s="78">
        <v>44</v>
      </c>
      <c r="BQ85" s="78">
        <v>28</v>
      </c>
      <c r="BR85" s="78">
        <v>51</v>
      </c>
      <c r="BS85" s="78">
        <v>36</v>
      </c>
      <c r="BT85" s="78">
        <v>25</v>
      </c>
      <c r="BU85" s="78">
        <v>26</v>
      </c>
      <c r="BV85" s="78">
        <v>36</v>
      </c>
      <c r="BW85" s="78">
        <v>19</v>
      </c>
      <c r="BX85" s="78">
        <v>28</v>
      </c>
      <c r="BY85" s="78">
        <v>22</v>
      </c>
      <c r="BZ85" s="78">
        <v>23</v>
      </c>
      <c r="CA85" s="78">
        <v>3</v>
      </c>
      <c r="CB85" s="78">
        <v>19</v>
      </c>
      <c r="CC85" s="78">
        <v>23</v>
      </c>
      <c r="CD85" s="78">
        <v>22</v>
      </c>
      <c r="CE85" s="78">
        <v>8</v>
      </c>
      <c r="CF85" s="78">
        <v>31</v>
      </c>
      <c r="CG85" s="78">
        <v>21</v>
      </c>
      <c r="CH85" s="78">
        <v>43</v>
      </c>
      <c r="CI85" s="78">
        <v>15</v>
      </c>
      <c r="CJ85" s="78">
        <v>16</v>
      </c>
      <c r="CK85" s="78">
        <v>11</v>
      </c>
      <c r="CL85" s="78">
        <v>19</v>
      </c>
      <c r="CM85" s="78">
        <v>28</v>
      </c>
      <c r="CN85" s="78">
        <v>2</v>
      </c>
    </row>
    <row r="86" spans="1:92" x14ac:dyDescent="0.2">
      <c r="A86" s="78" t="s">
        <v>18</v>
      </c>
      <c r="B86" s="78" t="s">
        <v>21</v>
      </c>
      <c r="C86" s="78">
        <v>254</v>
      </c>
      <c r="D86" s="78">
        <v>4.918032786885246</v>
      </c>
      <c r="E86" s="78">
        <v>0</v>
      </c>
      <c r="F86" s="78">
        <f>VLOOKUP(B86,遗传信息!$B:$F,5,FALSE)</f>
        <v>0</v>
      </c>
      <c r="G86" s="78">
        <v>25</v>
      </c>
      <c r="H86" s="78">
        <v>7.2</v>
      </c>
      <c r="I86" s="78">
        <v>7</v>
      </c>
      <c r="J86" s="78">
        <v>1526</v>
      </c>
      <c r="K86" s="78">
        <v>33.909999999999997</v>
      </c>
      <c r="L86" s="78">
        <v>107</v>
      </c>
      <c r="M86" s="78">
        <v>95</v>
      </c>
      <c r="N86" s="78">
        <v>112</v>
      </c>
      <c r="O86" s="78">
        <v>68</v>
      </c>
      <c r="P86" s="78">
        <v>83</v>
      </c>
      <c r="Q86" s="78">
        <v>80</v>
      </c>
      <c r="R86" s="78">
        <v>99</v>
      </c>
      <c r="S86" s="78">
        <v>81</v>
      </c>
      <c r="T86" s="78">
        <v>115</v>
      </c>
      <c r="U86" s="78">
        <v>99</v>
      </c>
      <c r="V86" s="78">
        <v>159</v>
      </c>
      <c r="W86" s="78">
        <v>107</v>
      </c>
      <c r="X86" s="78">
        <v>76</v>
      </c>
      <c r="Y86" s="78">
        <v>70</v>
      </c>
      <c r="Z86" s="78">
        <v>110</v>
      </c>
      <c r="AA86" s="78">
        <v>54</v>
      </c>
      <c r="AB86" s="78">
        <v>20</v>
      </c>
      <c r="AC86" s="78">
        <v>28</v>
      </c>
      <c r="AD86" s="78">
        <v>35</v>
      </c>
      <c r="AE86" s="78">
        <v>23</v>
      </c>
      <c r="AF86" s="78">
        <v>22</v>
      </c>
      <c r="AG86" s="78">
        <v>25</v>
      </c>
      <c r="AH86" s="78">
        <v>26</v>
      </c>
      <c r="AI86" s="78">
        <v>22</v>
      </c>
      <c r="AJ86" s="78">
        <v>22</v>
      </c>
      <c r="AK86" s="78">
        <v>29</v>
      </c>
      <c r="AL86" s="78">
        <v>31</v>
      </c>
      <c r="AM86" s="78">
        <v>30</v>
      </c>
      <c r="AN86" s="78">
        <v>14</v>
      </c>
      <c r="AO86" s="78">
        <v>20</v>
      </c>
      <c r="AP86" s="78">
        <v>22</v>
      </c>
      <c r="AQ86" s="78">
        <v>12</v>
      </c>
      <c r="AR86" s="78">
        <v>22</v>
      </c>
      <c r="AS86" s="78">
        <v>24</v>
      </c>
      <c r="AT86" s="78">
        <v>25</v>
      </c>
      <c r="AU86" s="78">
        <v>12</v>
      </c>
      <c r="AV86" s="78">
        <v>18</v>
      </c>
      <c r="AW86" s="78">
        <v>10</v>
      </c>
      <c r="AX86" s="78">
        <v>23</v>
      </c>
      <c r="AY86" s="78">
        <v>29</v>
      </c>
      <c r="AZ86" s="78">
        <v>18</v>
      </c>
      <c r="BA86" s="78">
        <v>21</v>
      </c>
      <c r="BB86" s="78">
        <v>34</v>
      </c>
      <c r="BC86" s="78">
        <v>26</v>
      </c>
      <c r="BD86" s="78">
        <v>20</v>
      </c>
      <c r="BE86" s="78">
        <v>13</v>
      </c>
      <c r="BF86" s="78">
        <v>32</v>
      </c>
      <c r="BG86" s="78">
        <v>16</v>
      </c>
      <c r="BH86" s="78">
        <v>37</v>
      </c>
      <c r="BI86" s="78">
        <v>21</v>
      </c>
      <c r="BJ86" s="78">
        <v>28</v>
      </c>
      <c r="BK86" s="78">
        <v>29</v>
      </c>
      <c r="BL86" s="78">
        <v>24</v>
      </c>
      <c r="BM86" s="78">
        <v>24</v>
      </c>
      <c r="BN86" s="78">
        <v>28</v>
      </c>
      <c r="BO86" s="78">
        <v>22</v>
      </c>
      <c r="BP86" s="78">
        <v>44</v>
      </c>
      <c r="BQ86" s="78">
        <v>28</v>
      </c>
      <c r="BR86" s="78">
        <v>51</v>
      </c>
      <c r="BS86" s="78">
        <v>36</v>
      </c>
      <c r="BT86" s="78">
        <v>25</v>
      </c>
      <c r="BU86" s="78">
        <v>26</v>
      </c>
      <c r="BV86" s="78">
        <v>36</v>
      </c>
      <c r="BW86" s="78">
        <v>19</v>
      </c>
      <c r="BX86" s="78">
        <v>28</v>
      </c>
      <c r="BY86" s="78">
        <v>22</v>
      </c>
      <c r="BZ86" s="78">
        <v>23</v>
      </c>
      <c r="CA86" s="78">
        <v>3</v>
      </c>
      <c r="CB86" s="78">
        <v>19</v>
      </c>
      <c r="CC86" s="78">
        <v>23</v>
      </c>
      <c r="CD86" s="78">
        <v>22</v>
      </c>
      <c r="CE86" s="78">
        <v>8</v>
      </c>
      <c r="CF86" s="78">
        <v>31</v>
      </c>
      <c r="CG86" s="78">
        <v>21</v>
      </c>
      <c r="CH86" s="78">
        <v>43</v>
      </c>
      <c r="CI86" s="78">
        <v>15</v>
      </c>
      <c r="CJ86" s="78">
        <v>16</v>
      </c>
      <c r="CK86" s="78">
        <v>11</v>
      </c>
      <c r="CL86" s="78">
        <v>19</v>
      </c>
      <c r="CM86" s="78">
        <v>28</v>
      </c>
      <c r="CN86" s="78">
        <v>3</v>
      </c>
    </row>
    <row r="87" spans="1:92" x14ac:dyDescent="0.2">
      <c r="A87" s="78" t="s">
        <v>18</v>
      </c>
      <c r="B87" s="78" t="s">
        <v>21</v>
      </c>
      <c r="C87" s="78">
        <v>254</v>
      </c>
      <c r="D87" s="78">
        <v>6.557377049180328</v>
      </c>
      <c r="E87" s="78">
        <v>0</v>
      </c>
      <c r="F87" s="78">
        <f>VLOOKUP(B87,遗传信息!$B:$F,5,FALSE)</f>
        <v>0</v>
      </c>
      <c r="G87" s="78">
        <v>25</v>
      </c>
      <c r="H87" s="78">
        <v>7.2</v>
      </c>
      <c r="I87" s="78">
        <v>7</v>
      </c>
      <c r="J87" s="78">
        <v>1526</v>
      </c>
      <c r="K87" s="78">
        <v>33.909999999999997</v>
      </c>
      <c r="L87" s="78">
        <v>107</v>
      </c>
      <c r="M87" s="78">
        <v>95</v>
      </c>
      <c r="N87" s="78">
        <v>112</v>
      </c>
      <c r="O87" s="78">
        <v>68</v>
      </c>
      <c r="P87" s="78">
        <v>83</v>
      </c>
      <c r="Q87" s="78">
        <v>80</v>
      </c>
      <c r="R87" s="78">
        <v>99</v>
      </c>
      <c r="S87" s="78">
        <v>81</v>
      </c>
      <c r="T87" s="78">
        <v>115</v>
      </c>
      <c r="U87" s="78">
        <v>99</v>
      </c>
      <c r="V87" s="78">
        <v>159</v>
      </c>
      <c r="W87" s="78">
        <v>107</v>
      </c>
      <c r="X87" s="78">
        <v>76</v>
      </c>
      <c r="Y87" s="78">
        <v>70</v>
      </c>
      <c r="Z87" s="78">
        <v>110</v>
      </c>
      <c r="AA87" s="78">
        <v>54</v>
      </c>
      <c r="AB87" s="78">
        <v>20</v>
      </c>
      <c r="AC87" s="78">
        <v>28</v>
      </c>
      <c r="AD87" s="78">
        <v>35</v>
      </c>
      <c r="AE87" s="78">
        <v>23</v>
      </c>
      <c r="AF87" s="78">
        <v>22</v>
      </c>
      <c r="AG87" s="78">
        <v>25</v>
      </c>
      <c r="AH87" s="78">
        <v>26</v>
      </c>
      <c r="AI87" s="78">
        <v>22</v>
      </c>
      <c r="AJ87" s="78">
        <v>22</v>
      </c>
      <c r="AK87" s="78">
        <v>29</v>
      </c>
      <c r="AL87" s="78">
        <v>31</v>
      </c>
      <c r="AM87" s="78">
        <v>30</v>
      </c>
      <c r="AN87" s="78">
        <v>14</v>
      </c>
      <c r="AO87" s="78">
        <v>20</v>
      </c>
      <c r="AP87" s="78">
        <v>22</v>
      </c>
      <c r="AQ87" s="78">
        <v>12</v>
      </c>
      <c r="AR87" s="78">
        <v>22</v>
      </c>
      <c r="AS87" s="78">
        <v>24</v>
      </c>
      <c r="AT87" s="78">
        <v>25</v>
      </c>
      <c r="AU87" s="78">
        <v>12</v>
      </c>
      <c r="AV87" s="78">
        <v>18</v>
      </c>
      <c r="AW87" s="78">
        <v>10</v>
      </c>
      <c r="AX87" s="78">
        <v>23</v>
      </c>
      <c r="AY87" s="78">
        <v>29</v>
      </c>
      <c r="AZ87" s="78">
        <v>18</v>
      </c>
      <c r="BA87" s="78">
        <v>21</v>
      </c>
      <c r="BB87" s="78">
        <v>34</v>
      </c>
      <c r="BC87" s="78">
        <v>26</v>
      </c>
      <c r="BD87" s="78">
        <v>20</v>
      </c>
      <c r="BE87" s="78">
        <v>13</v>
      </c>
      <c r="BF87" s="78">
        <v>32</v>
      </c>
      <c r="BG87" s="78">
        <v>16</v>
      </c>
      <c r="BH87" s="78">
        <v>37</v>
      </c>
      <c r="BI87" s="78">
        <v>21</v>
      </c>
      <c r="BJ87" s="78">
        <v>28</v>
      </c>
      <c r="BK87" s="78">
        <v>29</v>
      </c>
      <c r="BL87" s="78">
        <v>24</v>
      </c>
      <c r="BM87" s="78">
        <v>24</v>
      </c>
      <c r="BN87" s="78">
        <v>28</v>
      </c>
      <c r="BO87" s="78">
        <v>22</v>
      </c>
      <c r="BP87" s="78">
        <v>44</v>
      </c>
      <c r="BQ87" s="78">
        <v>28</v>
      </c>
      <c r="BR87" s="78">
        <v>51</v>
      </c>
      <c r="BS87" s="78">
        <v>36</v>
      </c>
      <c r="BT87" s="78">
        <v>25</v>
      </c>
      <c r="BU87" s="78">
        <v>26</v>
      </c>
      <c r="BV87" s="78">
        <v>36</v>
      </c>
      <c r="BW87" s="78">
        <v>19</v>
      </c>
      <c r="BX87" s="78">
        <v>28</v>
      </c>
      <c r="BY87" s="78">
        <v>22</v>
      </c>
      <c r="BZ87" s="78">
        <v>23</v>
      </c>
      <c r="CA87" s="78">
        <v>3</v>
      </c>
      <c r="CB87" s="78">
        <v>19</v>
      </c>
      <c r="CC87" s="78">
        <v>23</v>
      </c>
      <c r="CD87" s="78">
        <v>22</v>
      </c>
      <c r="CE87" s="78">
        <v>8</v>
      </c>
      <c r="CF87" s="78">
        <v>31</v>
      </c>
      <c r="CG87" s="78">
        <v>21</v>
      </c>
      <c r="CH87" s="78">
        <v>43</v>
      </c>
      <c r="CI87" s="78">
        <v>15</v>
      </c>
      <c r="CJ87" s="78">
        <v>16</v>
      </c>
      <c r="CK87" s="78">
        <v>11</v>
      </c>
      <c r="CL87" s="78">
        <v>19</v>
      </c>
      <c r="CM87" s="78">
        <v>28</v>
      </c>
      <c r="CN87" s="78">
        <v>4</v>
      </c>
    </row>
    <row r="88" spans="1:92" x14ac:dyDescent="0.2">
      <c r="A88" s="78" t="s">
        <v>18</v>
      </c>
      <c r="B88" s="78" t="s">
        <v>21</v>
      </c>
      <c r="C88" s="78">
        <v>265</v>
      </c>
      <c r="D88" s="78">
        <v>3.2</v>
      </c>
      <c r="E88" s="78">
        <v>0</v>
      </c>
      <c r="F88" s="78">
        <f>VLOOKUP(B88,遗传信息!$B:$F,5,FALSE)</f>
        <v>0</v>
      </c>
      <c r="G88" s="78">
        <v>25</v>
      </c>
      <c r="H88" s="78">
        <v>7.2</v>
      </c>
      <c r="I88" s="78">
        <v>7</v>
      </c>
      <c r="J88" s="78">
        <v>1526</v>
      </c>
      <c r="K88" s="78">
        <v>33.909999999999997</v>
      </c>
      <c r="L88" s="78">
        <v>107</v>
      </c>
      <c r="M88" s="78">
        <v>95</v>
      </c>
      <c r="N88" s="78">
        <v>112</v>
      </c>
      <c r="O88" s="78">
        <v>68</v>
      </c>
      <c r="P88" s="78">
        <v>83</v>
      </c>
      <c r="Q88" s="78">
        <v>80</v>
      </c>
      <c r="R88" s="78">
        <v>99</v>
      </c>
      <c r="S88" s="78">
        <v>81</v>
      </c>
      <c r="T88" s="78">
        <v>115</v>
      </c>
      <c r="U88" s="78">
        <v>99</v>
      </c>
      <c r="V88" s="78">
        <v>159</v>
      </c>
      <c r="W88" s="78">
        <v>107</v>
      </c>
      <c r="X88" s="78">
        <v>76</v>
      </c>
      <c r="Y88" s="78">
        <v>70</v>
      </c>
      <c r="Z88" s="78">
        <v>110</v>
      </c>
      <c r="AA88" s="78">
        <v>54</v>
      </c>
      <c r="AB88" s="78">
        <v>20</v>
      </c>
      <c r="AC88" s="78">
        <v>28</v>
      </c>
      <c r="AD88" s="78">
        <v>35</v>
      </c>
      <c r="AE88" s="78">
        <v>23</v>
      </c>
      <c r="AF88" s="78">
        <v>22</v>
      </c>
      <c r="AG88" s="78">
        <v>25</v>
      </c>
      <c r="AH88" s="78">
        <v>26</v>
      </c>
      <c r="AI88" s="78">
        <v>22</v>
      </c>
      <c r="AJ88" s="78">
        <v>22</v>
      </c>
      <c r="AK88" s="78">
        <v>29</v>
      </c>
      <c r="AL88" s="78">
        <v>31</v>
      </c>
      <c r="AM88" s="78">
        <v>30</v>
      </c>
      <c r="AN88" s="78">
        <v>14</v>
      </c>
      <c r="AO88" s="78">
        <v>20</v>
      </c>
      <c r="AP88" s="78">
        <v>22</v>
      </c>
      <c r="AQ88" s="78">
        <v>12</v>
      </c>
      <c r="AR88" s="78">
        <v>22</v>
      </c>
      <c r="AS88" s="78">
        <v>24</v>
      </c>
      <c r="AT88" s="78">
        <v>25</v>
      </c>
      <c r="AU88" s="78">
        <v>12</v>
      </c>
      <c r="AV88" s="78">
        <v>18</v>
      </c>
      <c r="AW88" s="78">
        <v>10</v>
      </c>
      <c r="AX88" s="78">
        <v>23</v>
      </c>
      <c r="AY88" s="78">
        <v>29</v>
      </c>
      <c r="AZ88" s="78">
        <v>18</v>
      </c>
      <c r="BA88" s="78">
        <v>21</v>
      </c>
      <c r="BB88" s="78">
        <v>34</v>
      </c>
      <c r="BC88" s="78">
        <v>26</v>
      </c>
      <c r="BD88" s="78">
        <v>20</v>
      </c>
      <c r="BE88" s="78">
        <v>13</v>
      </c>
      <c r="BF88" s="78">
        <v>32</v>
      </c>
      <c r="BG88" s="78">
        <v>16</v>
      </c>
      <c r="BH88" s="78">
        <v>37</v>
      </c>
      <c r="BI88" s="78">
        <v>21</v>
      </c>
      <c r="BJ88" s="78">
        <v>28</v>
      </c>
      <c r="BK88" s="78">
        <v>29</v>
      </c>
      <c r="BL88" s="78">
        <v>24</v>
      </c>
      <c r="BM88" s="78">
        <v>24</v>
      </c>
      <c r="BN88" s="78">
        <v>28</v>
      </c>
      <c r="BO88" s="78">
        <v>22</v>
      </c>
      <c r="BP88" s="78">
        <v>44</v>
      </c>
      <c r="BQ88" s="78">
        <v>28</v>
      </c>
      <c r="BR88" s="78">
        <v>51</v>
      </c>
      <c r="BS88" s="78">
        <v>36</v>
      </c>
      <c r="BT88" s="78">
        <v>25</v>
      </c>
      <c r="BU88" s="78">
        <v>26</v>
      </c>
      <c r="BV88" s="78">
        <v>36</v>
      </c>
      <c r="BW88" s="78">
        <v>19</v>
      </c>
      <c r="BX88" s="78">
        <v>28</v>
      </c>
      <c r="BY88" s="78">
        <v>22</v>
      </c>
      <c r="BZ88" s="78">
        <v>23</v>
      </c>
      <c r="CA88" s="78">
        <v>3</v>
      </c>
      <c r="CB88" s="78">
        <v>19</v>
      </c>
      <c r="CC88" s="78">
        <v>23</v>
      </c>
      <c r="CD88" s="78">
        <v>22</v>
      </c>
      <c r="CE88" s="78">
        <v>8</v>
      </c>
      <c r="CF88" s="78">
        <v>31</v>
      </c>
      <c r="CG88" s="78">
        <v>21</v>
      </c>
      <c r="CH88" s="78">
        <v>43</v>
      </c>
      <c r="CI88" s="78">
        <v>15</v>
      </c>
      <c r="CJ88" s="78">
        <v>16</v>
      </c>
      <c r="CK88" s="78">
        <v>11</v>
      </c>
      <c r="CL88" s="78">
        <v>19</v>
      </c>
      <c r="CM88" s="78">
        <v>28</v>
      </c>
      <c r="CN88" s="78">
        <v>2</v>
      </c>
    </row>
    <row r="89" spans="1:92" x14ac:dyDescent="0.2">
      <c r="A89" s="78" t="s">
        <v>18</v>
      </c>
      <c r="B89" s="78" t="s">
        <v>21</v>
      </c>
      <c r="C89" s="78">
        <v>265</v>
      </c>
      <c r="D89" s="78">
        <v>5.1724137931034484</v>
      </c>
      <c r="E89" s="78">
        <v>0</v>
      </c>
      <c r="F89" s="78">
        <f>VLOOKUP(B89,遗传信息!$B:$F,5,FALSE)</f>
        <v>0</v>
      </c>
      <c r="G89" s="78">
        <v>25</v>
      </c>
      <c r="H89" s="78">
        <v>7.2</v>
      </c>
      <c r="I89" s="78">
        <v>7</v>
      </c>
      <c r="J89" s="78">
        <v>1526</v>
      </c>
      <c r="K89" s="78">
        <v>33.909999999999997</v>
      </c>
      <c r="L89" s="78">
        <v>107</v>
      </c>
      <c r="M89" s="78">
        <v>95</v>
      </c>
      <c r="N89" s="78">
        <v>112</v>
      </c>
      <c r="O89" s="78">
        <v>68</v>
      </c>
      <c r="P89" s="78">
        <v>83</v>
      </c>
      <c r="Q89" s="78">
        <v>80</v>
      </c>
      <c r="R89" s="78">
        <v>99</v>
      </c>
      <c r="S89" s="78">
        <v>81</v>
      </c>
      <c r="T89" s="78">
        <v>115</v>
      </c>
      <c r="U89" s="78">
        <v>99</v>
      </c>
      <c r="V89" s="78">
        <v>159</v>
      </c>
      <c r="W89" s="78">
        <v>107</v>
      </c>
      <c r="X89" s="78">
        <v>76</v>
      </c>
      <c r="Y89" s="78">
        <v>70</v>
      </c>
      <c r="Z89" s="78">
        <v>110</v>
      </c>
      <c r="AA89" s="78">
        <v>54</v>
      </c>
      <c r="AB89" s="78">
        <v>20</v>
      </c>
      <c r="AC89" s="78">
        <v>28</v>
      </c>
      <c r="AD89" s="78">
        <v>35</v>
      </c>
      <c r="AE89" s="78">
        <v>23</v>
      </c>
      <c r="AF89" s="78">
        <v>22</v>
      </c>
      <c r="AG89" s="78">
        <v>25</v>
      </c>
      <c r="AH89" s="78">
        <v>26</v>
      </c>
      <c r="AI89" s="78">
        <v>22</v>
      </c>
      <c r="AJ89" s="78">
        <v>22</v>
      </c>
      <c r="AK89" s="78">
        <v>29</v>
      </c>
      <c r="AL89" s="78">
        <v>31</v>
      </c>
      <c r="AM89" s="78">
        <v>30</v>
      </c>
      <c r="AN89" s="78">
        <v>14</v>
      </c>
      <c r="AO89" s="78">
        <v>20</v>
      </c>
      <c r="AP89" s="78">
        <v>22</v>
      </c>
      <c r="AQ89" s="78">
        <v>12</v>
      </c>
      <c r="AR89" s="78">
        <v>22</v>
      </c>
      <c r="AS89" s="78">
        <v>24</v>
      </c>
      <c r="AT89" s="78">
        <v>25</v>
      </c>
      <c r="AU89" s="78">
        <v>12</v>
      </c>
      <c r="AV89" s="78">
        <v>18</v>
      </c>
      <c r="AW89" s="78">
        <v>10</v>
      </c>
      <c r="AX89" s="78">
        <v>23</v>
      </c>
      <c r="AY89" s="78">
        <v>29</v>
      </c>
      <c r="AZ89" s="78">
        <v>18</v>
      </c>
      <c r="BA89" s="78">
        <v>21</v>
      </c>
      <c r="BB89" s="78">
        <v>34</v>
      </c>
      <c r="BC89" s="78">
        <v>26</v>
      </c>
      <c r="BD89" s="78">
        <v>20</v>
      </c>
      <c r="BE89" s="78">
        <v>13</v>
      </c>
      <c r="BF89" s="78">
        <v>32</v>
      </c>
      <c r="BG89" s="78">
        <v>16</v>
      </c>
      <c r="BH89" s="78">
        <v>37</v>
      </c>
      <c r="BI89" s="78">
        <v>21</v>
      </c>
      <c r="BJ89" s="78">
        <v>28</v>
      </c>
      <c r="BK89" s="78">
        <v>29</v>
      </c>
      <c r="BL89" s="78">
        <v>24</v>
      </c>
      <c r="BM89" s="78">
        <v>24</v>
      </c>
      <c r="BN89" s="78">
        <v>28</v>
      </c>
      <c r="BO89" s="78">
        <v>22</v>
      </c>
      <c r="BP89" s="78">
        <v>44</v>
      </c>
      <c r="BQ89" s="78">
        <v>28</v>
      </c>
      <c r="BR89" s="78">
        <v>51</v>
      </c>
      <c r="BS89" s="78">
        <v>36</v>
      </c>
      <c r="BT89" s="78">
        <v>25</v>
      </c>
      <c r="BU89" s="78">
        <v>26</v>
      </c>
      <c r="BV89" s="78">
        <v>36</v>
      </c>
      <c r="BW89" s="78">
        <v>19</v>
      </c>
      <c r="BX89" s="78">
        <v>28</v>
      </c>
      <c r="BY89" s="78">
        <v>22</v>
      </c>
      <c r="BZ89" s="78">
        <v>23</v>
      </c>
      <c r="CA89" s="78">
        <v>3</v>
      </c>
      <c r="CB89" s="78">
        <v>19</v>
      </c>
      <c r="CC89" s="78">
        <v>23</v>
      </c>
      <c r="CD89" s="78">
        <v>22</v>
      </c>
      <c r="CE89" s="78">
        <v>8</v>
      </c>
      <c r="CF89" s="78">
        <v>31</v>
      </c>
      <c r="CG89" s="78">
        <v>21</v>
      </c>
      <c r="CH89" s="78">
        <v>43</v>
      </c>
      <c r="CI89" s="78">
        <v>15</v>
      </c>
      <c r="CJ89" s="78">
        <v>16</v>
      </c>
      <c r="CK89" s="78">
        <v>11</v>
      </c>
      <c r="CL89" s="78">
        <v>19</v>
      </c>
      <c r="CM89" s="78">
        <v>28</v>
      </c>
      <c r="CN89" s="78">
        <v>3</v>
      </c>
    </row>
    <row r="90" spans="1:92" x14ac:dyDescent="0.2">
      <c r="A90" s="78" t="s">
        <v>18</v>
      </c>
      <c r="B90" s="78" t="s">
        <v>21</v>
      </c>
      <c r="C90" s="78">
        <v>265</v>
      </c>
      <c r="D90" s="78">
        <v>6.8965517241379315</v>
      </c>
      <c r="E90" s="78">
        <v>0</v>
      </c>
      <c r="F90" s="78">
        <f>VLOOKUP(B90,遗传信息!$B:$F,5,FALSE)</f>
        <v>0</v>
      </c>
      <c r="G90" s="78">
        <v>25</v>
      </c>
      <c r="H90" s="78">
        <v>7.2</v>
      </c>
      <c r="I90" s="78">
        <v>7</v>
      </c>
      <c r="J90" s="78">
        <v>1526</v>
      </c>
      <c r="K90" s="78">
        <v>33.909999999999997</v>
      </c>
      <c r="L90" s="78">
        <v>107</v>
      </c>
      <c r="M90" s="78">
        <v>95</v>
      </c>
      <c r="N90" s="78">
        <v>112</v>
      </c>
      <c r="O90" s="78">
        <v>68</v>
      </c>
      <c r="P90" s="78">
        <v>83</v>
      </c>
      <c r="Q90" s="78">
        <v>80</v>
      </c>
      <c r="R90" s="78">
        <v>99</v>
      </c>
      <c r="S90" s="78">
        <v>81</v>
      </c>
      <c r="T90" s="78">
        <v>115</v>
      </c>
      <c r="U90" s="78">
        <v>99</v>
      </c>
      <c r="V90" s="78">
        <v>159</v>
      </c>
      <c r="W90" s="78">
        <v>107</v>
      </c>
      <c r="X90" s="78">
        <v>76</v>
      </c>
      <c r="Y90" s="78">
        <v>70</v>
      </c>
      <c r="Z90" s="78">
        <v>110</v>
      </c>
      <c r="AA90" s="78">
        <v>54</v>
      </c>
      <c r="AB90" s="78">
        <v>20</v>
      </c>
      <c r="AC90" s="78">
        <v>28</v>
      </c>
      <c r="AD90" s="78">
        <v>35</v>
      </c>
      <c r="AE90" s="78">
        <v>23</v>
      </c>
      <c r="AF90" s="78">
        <v>22</v>
      </c>
      <c r="AG90" s="78">
        <v>25</v>
      </c>
      <c r="AH90" s="78">
        <v>26</v>
      </c>
      <c r="AI90" s="78">
        <v>22</v>
      </c>
      <c r="AJ90" s="78">
        <v>22</v>
      </c>
      <c r="AK90" s="78">
        <v>29</v>
      </c>
      <c r="AL90" s="78">
        <v>31</v>
      </c>
      <c r="AM90" s="78">
        <v>30</v>
      </c>
      <c r="AN90" s="78">
        <v>14</v>
      </c>
      <c r="AO90" s="78">
        <v>20</v>
      </c>
      <c r="AP90" s="78">
        <v>22</v>
      </c>
      <c r="AQ90" s="78">
        <v>12</v>
      </c>
      <c r="AR90" s="78">
        <v>22</v>
      </c>
      <c r="AS90" s="78">
        <v>24</v>
      </c>
      <c r="AT90" s="78">
        <v>25</v>
      </c>
      <c r="AU90" s="78">
        <v>12</v>
      </c>
      <c r="AV90" s="78">
        <v>18</v>
      </c>
      <c r="AW90" s="78">
        <v>10</v>
      </c>
      <c r="AX90" s="78">
        <v>23</v>
      </c>
      <c r="AY90" s="78">
        <v>29</v>
      </c>
      <c r="AZ90" s="78">
        <v>18</v>
      </c>
      <c r="BA90" s="78">
        <v>21</v>
      </c>
      <c r="BB90" s="78">
        <v>34</v>
      </c>
      <c r="BC90" s="78">
        <v>26</v>
      </c>
      <c r="BD90" s="78">
        <v>20</v>
      </c>
      <c r="BE90" s="78">
        <v>13</v>
      </c>
      <c r="BF90" s="78">
        <v>32</v>
      </c>
      <c r="BG90" s="78">
        <v>16</v>
      </c>
      <c r="BH90" s="78">
        <v>37</v>
      </c>
      <c r="BI90" s="78">
        <v>21</v>
      </c>
      <c r="BJ90" s="78">
        <v>28</v>
      </c>
      <c r="BK90" s="78">
        <v>29</v>
      </c>
      <c r="BL90" s="78">
        <v>24</v>
      </c>
      <c r="BM90" s="78">
        <v>24</v>
      </c>
      <c r="BN90" s="78">
        <v>28</v>
      </c>
      <c r="BO90" s="78">
        <v>22</v>
      </c>
      <c r="BP90" s="78">
        <v>44</v>
      </c>
      <c r="BQ90" s="78">
        <v>28</v>
      </c>
      <c r="BR90" s="78">
        <v>51</v>
      </c>
      <c r="BS90" s="78">
        <v>36</v>
      </c>
      <c r="BT90" s="78">
        <v>25</v>
      </c>
      <c r="BU90" s="78">
        <v>26</v>
      </c>
      <c r="BV90" s="78">
        <v>36</v>
      </c>
      <c r="BW90" s="78">
        <v>19</v>
      </c>
      <c r="BX90" s="78">
        <v>28</v>
      </c>
      <c r="BY90" s="78">
        <v>22</v>
      </c>
      <c r="BZ90" s="78">
        <v>23</v>
      </c>
      <c r="CA90" s="78">
        <v>3</v>
      </c>
      <c r="CB90" s="78">
        <v>19</v>
      </c>
      <c r="CC90" s="78">
        <v>23</v>
      </c>
      <c r="CD90" s="78">
        <v>22</v>
      </c>
      <c r="CE90" s="78">
        <v>8</v>
      </c>
      <c r="CF90" s="78">
        <v>31</v>
      </c>
      <c r="CG90" s="78">
        <v>21</v>
      </c>
      <c r="CH90" s="78">
        <v>43</v>
      </c>
      <c r="CI90" s="78">
        <v>15</v>
      </c>
      <c r="CJ90" s="78">
        <v>16</v>
      </c>
      <c r="CK90" s="78">
        <v>11</v>
      </c>
      <c r="CL90" s="78">
        <v>19</v>
      </c>
      <c r="CM90" s="78">
        <v>28</v>
      </c>
      <c r="CN90" s="78">
        <v>4</v>
      </c>
    </row>
    <row r="91" spans="1:92" x14ac:dyDescent="0.2">
      <c r="A91" s="78" t="s">
        <v>18</v>
      </c>
      <c r="B91" s="78" t="s">
        <v>21</v>
      </c>
      <c r="C91" s="78">
        <v>275</v>
      </c>
      <c r="D91" s="78">
        <v>3.5</v>
      </c>
      <c r="E91" s="78">
        <v>0</v>
      </c>
      <c r="F91" s="78">
        <f>VLOOKUP(B91,遗传信息!$B:$F,5,FALSE)</f>
        <v>0</v>
      </c>
      <c r="G91" s="78">
        <v>25</v>
      </c>
      <c r="H91" s="78">
        <v>7.2</v>
      </c>
      <c r="I91" s="78">
        <v>7</v>
      </c>
      <c r="J91" s="78">
        <v>1526</v>
      </c>
      <c r="K91" s="78">
        <v>33.909999999999997</v>
      </c>
      <c r="L91" s="78">
        <v>107</v>
      </c>
      <c r="M91" s="78">
        <v>95</v>
      </c>
      <c r="N91" s="78">
        <v>112</v>
      </c>
      <c r="O91" s="78">
        <v>68</v>
      </c>
      <c r="P91" s="78">
        <v>83</v>
      </c>
      <c r="Q91" s="78">
        <v>80</v>
      </c>
      <c r="R91" s="78">
        <v>99</v>
      </c>
      <c r="S91" s="78">
        <v>81</v>
      </c>
      <c r="T91" s="78">
        <v>115</v>
      </c>
      <c r="U91" s="78">
        <v>99</v>
      </c>
      <c r="V91" s="78">
        <v>159</v>
      </c>
      <c r="W91" s="78">
        <v>107</v>
      </c>
      <c r="X91" s="78">
        <v>76</v>
      </c>
      <c r="Y91" s="78">
        <v>70</v>
      </c>
      <c r="Z91" s="78">
        <v>110</v>
      </c>
      <c r="AA91" s="78">
        <v>54</v>
      </c>
      <c r="AB91" s="78">
        <v>20</v>
      </c>
      <c r="AC91" s="78">
        <v>28</v>
      </c>
      <c r="AD91" s="78">
        <v>35</v>
      </c>
      <c r="AE91" s="78">
        <v>23</v>
      </c>
      <c r="AF91" s="78">
        <v>22</v>
      </c>
      <c r="AG91" s="78">
        <v>25</v>
      </c>
      <c r="AH91" s="78">
        <v>26</v>
      </c>
      <c r="AI91" s="78">
        <v>22</v>
      </c>
      <c r="AJ91" s="78">
        <v>22</v>
      </c>
      <c r="AK91" s="78">
        <v>29</v>
      </c>
      <c r="AL91" s="78">
        <v>31</v>
      </c>
      <c r="AM91" s="78">
        <v>30</v>
      </c>
      <c r="AN91" s="78">
        <v>14</v>
      </c>
      <c r="AO91" s="78">
        <v>20</v>
      </c>
      <c r="AP91" s="78">
        <v>22</v>
      </c>
      <c r="AQ91" s="78">
        <v>12</v>
      </c>
      <c r="AR91" s="78">
        <v>22</v>
      </c>
      <c r="AS91" s="78">
        <v>24</v>
      </c>
      <c r="AT91" s="78">
        <v>25</v>
      </c>
      <c r="AU91" s="78">
        <v>12</v>
      </c>
      <c r="AV91" s="78">
        <v>18</v>
      </c>
      <c r="AW91" s="78">
        <v>10</v>
      </c>
      <c r="AX91" s="78">
        <v>23</v>
      </c>
      <c r="AY91" s="78">
        <v>29</v>
      </c>
      <c r="AZ91" s="78">
        <v>18</v>
      </c>
      <c r="BA91" s="78">
        <v>21</v>
      </c>
      <c r="BB91" s="78">
        <v>34</v>
      </c>
      <c r="BC91" s="78">
        <v>26</v>
      </c>
      <c r="BD91" s="78">
        <v>20</v>
      </c>
      <c r="BE91" s="78">
        <v>13</v>
      </c>
      <c r="BF91" s="78">
        <v>32</v>
      </c>
      <c r="BG91" s="78">
        <v>16</v>
      </c>
      <c r="BH91" s="78">
        <v>37</v>
      </c>
      <c r="BI91" s="78">
        <v>21</v>
      </c>
      <c r="BJ91" s="78">
        <v>28</v>
      </c>
      <c r="BK91" s="78">
        <v>29</v>
      </c>
      <c r="BL91" s="78">
        <v>24</v>
      </c>
      <c r="BM91" s="78">
        <v>24</v>
      </c>
      <c r="BN91" s="78">
        <v>28</v>
      </c>
      <c r="BO91" s="78">
        <v>22</v>
      </c>
      <c r="BP91" s="78">
        <v>44</v>
      </c>
      <c r="BQ91" s="78">
        <v>28</v>
      </c>
      <c r="BR91" s="78">
        <v>51</v>
      </c>
      <c r="BS91" s="78">
        <v>36</v>
      </c>
      <c r="BT91" s="78">
        <v>25</v>
      </c>
      <c r="BU91" s="78">
        <v>26</v>
      </c>
      <c r="BV91" s="78">
        <v>36</v>
      </c>
      <c r="BW91" s="78">
        <v>19</v>
      </c>
      <c r="BX91" s="78">
        <v>28</v>
      </c>
      <c r="BY91" s="78">
        <v>22</v>
      </c>
      <c r="BZ91" s="78">
        <v>23</v>
      </c>
      <c r="CA91" s="78">
        <v>3</v>
      </c>
      <c r="CB91" s="78">
        <v>19</v>
      </c>
      <c r="CC91" s="78">
        <v>23</v>
      </c>
      <c r="CD91" s="78">
        <v>22</v>
      </c>
      <c r="CE91" s="78">
        <v>8</v>
      </c>
      <c r="CF91" s="78">
        <v>31</v>
      </c>
      <c r="CG91" s="78">
        <v>21</v>
      </c>
      <c r="CH91" s="78">
        <v>43</v>
      </c>
      <c r="CI91" s="78">
        <v>15</v>
      </c>
      <c r="CJ91" s="78">
        <v>16</v>
      </c>
      <c r="CK91" s="78">
        <v>11</v>
      </c>
      <c r="CL91" s="78">
        <v>19</v>
      </c>
      <c r="CM91" s="78">
        <v>28</v>
      </c>
      <c r="CN91" s="78">
        <v>2</v>
      </c>
    </row>
    <row r="92" spans="1:92" x14ac:dyDescent="0.2">
      <c r="A92" s="78" t="s">
        <v>18</v>
      </c>
      <c r="B92" s="78" t="s">
        <v>21</v>
      </c>
      <c r="C92" s="78">
        <v>275</v>
      </c>
      <c r="D92" s="78">
        <v>5.1724137931034484</v>
      </c>
      <c r="E92" s="78">
        <v>0</v>
      </c>
      <c r="F92" s="78">
        <f>VLOOKUP(B92,遗传信息!$B:$F,5,FALSE)</f>
        <v>0</v>
      </c>
      <c r="G92" s="78">
        <v>25</v>
      </c>
      <c r="H92" s="78">
        <v>7.2</v>
      </c>
      <c r="I92" s="78">
        <v>7</v>
      </c>
      <c r="J92" s="78">
        <v>1526</v>
      </c>
      <c r="K92" s="78">
        <v>33.909999999999997</v>
      </c>
      <c r="L92" s="78">
        <v>107</v>
      </c>
      <c r="M92" s="78">
        <v>95</v>
      </c>
      <c r="N92" s="78">
        <v>112</v>
      </c>
      <c r="O92" s="78">
        <v>68</v>
      </c>
      <c r="P92" s="78">
        <v>83</v>
      </c>
      <c r="Q92" s="78">
        <v>80</v>
      </c>
      <c r="R92" s="78">
        <v>99</v>
      </c>
      <c r="S92" s="78">
        <v>81</v>
      </c>
      <c r="T92" s="78">
        <v>115</v>
      </c>
      <c r="U92" s="78">
        <v>99</v>
      </c>
      <c r="V92" s="78">
        <v>159</v>
      </c>
      <c r="W92" s="78">
        <v>107</v>
      </c>
      <c r="X92" s="78">
        <v>76</v>
      </c>
      <c r="Y92" s="78">
        <v>70</v>
      </c>
      <c r="Z92" s="78">
        <v>110</v>
      </c>
      <c r="AA92" s="78">
        <v>54</v>
      </c>
      <c r="AB92" s="78">
        <v>20</v>
      </c>
      <c r="AC92" s="78">
        <v>28</v>
      </c>
      <c r="AD92" s="78">
        <v>35</v>
      </c>
      <c r="AE92" s="78">
        <v>23</v>
      </c>
      <c r="AF92" s="78">
        <v>22</v>
      </c>
      <c r="AG92" s="78">
        <v>25</v>
      </c>
      <c r="AH92" s="78">
        <v>26</v>
      </c>
      <c r="AI92" s="78">
        <v>22</v>
      </c>
      <c r="AJ92" s="78">
        <v>22</v>
      </c>
      <c r="AK92" s="78">
        <v>29</v>
      </c>
      <c r="AL92" s="78">
        <v>31</v>
      </c>
      <c r="AM92" s="78">
        <v>30</v>
      </c>
      <c r="AN92" s="78">
        <v>14</v>
      </c>
      <c r="AO92" s="78">
        <v>20</v>
      </c>
      <c r="AP92" s="78">
        <v>22</v>
      </c>
      <c r="AQ92" s="78">
        <v>12</v>
      </c>
      <c r="AR92" s="78">
        <v>22</v>
      </c>
      <c r="AS92" s="78">
        <v>24</v>
      </c>
      <c r="AT92" s="78">
        <v>25</v>
      </c>
      <c r="AU92" s="78">
        <v>12</v>
      </c>
      <c r="AV92" s="78">
        <v>18</v>
      </c>
      <c r="AW92" s="78">
        <v>10</v>
      </c>
      <c r="AX92" s="78">
        <v>23</v>
      </c>
      <c r="AY92" s="78">
        <v>29</v>
      </c>
      <c r="AZ92" s="78">
        <v>18</v>
      </c>
      <c r="BA92" s="78">
        <v>21</v>
      </c>
      <c r="BB92" s="78">
        <v>34</v>
      </c>
      <c r="BC92" s="78">
        <v>26</v>
      </c>
      <c r="BD92" s="78">
        <v>20</v>
      </c>
      <c r="BE92" s="78">
        <v>13</v>
      </c>
      <c r="BF92" s="78">
        <v>32</v>
      </c>
      <c r="BG92" s="78">
        <v>16</v>
      </c>
      <c r="BH92" s="78">
        <v>37</v>
      </c>
      <c r="BI92" s="78">
        <v>21</v>
      </c>
      <c r="BJ92" s="78">
        <v>28</v>
      </c>
      <c r="BK92" s="78">
        <v>29</v>
      </c>
      <c r="BL92" s="78">
        <v>24</v>
      </c>
      <c r="BM92" s="78">
        <v>24</v>
      </c>
      <c r="BN92" s="78">
        <v>28</v>
      </c>
      <c r="BO92" s="78">
        <v>22</v>
      </c>
      <c r="BP92" s="78">
        <v>44</v>
      </c>
      <c r="BQ92" s="78">
        <v>28</v>
      </c>
      <c r="BR92" s="78">
        <v>51</v>
      </c>
      <c r="BS92" s="78">
        <v>36</v>
      </c>
      <c r="BT92" s="78">
        <v>25</v>
      </c>
      <c r="BU92" s="78">
        <v>26</v>
      </c>
      <c r="BV92" s="78">
        <v>36</v>
      </c>
      <c r="BW92" s="78">
        <v>19</v>
      </c>
      <c r="BX92" s="78">
        <v>28</v>
      </c>
      <c r="BY92" s="78">
        <v>22</v>
      </c>
      <c r="BZ92" s="78">
        <v>23</v>
      </c>
      <c r="CA92" s="78">
        <v>3</v>
      </c>
      <c r="CB92" s="78">
        <v>19</v>
      </c>
      <c r="CC92" s="78">
        <v>23</v>
      </c>
      <c r="CD92" s="78">
        <v>22</v>
      </c>
      <c r="CE92" s="78">
        <v>8</v>
      </c>
      <c r="CF92" s="78">
        <v>31</v>
      </c>
      <c r="CG92" s="78">
        <v>21</v>
      </c>
      <c r="CH92" s="78">
        <v>43</v>
      </c>
      <c r="CI92" s="78">
        <v>15</v>
      </c>
      <c r="CJ92" s="78">
        <v>16</v>
      </c>
      <c r="CK92" s="78">
        <v>11</v>
      </c>
      <c r="CL92" s="78">
        <v>19</v>
      </c>
      <c r="CM92" s="78">
        <v>28</v>
      </c>
      <c r="CN92" s="78">
        <v>3</v>
      </c>
    </row>
    <row r="93" spans="1:92" x14ac:dyDescent="0.2">
      <c r="A93" s="78" t="s">
        <v>18</v>
      </c>
      <c r="B93" s="78" t="s">
        <v>21</v>
      </c>
      <c r="C93" s="78">
        <v>275</v>
      </c>
      <c r="D93" s="78">
        <v>6.8965517241379315</v>
      </c>
      <c r="E93" s="78">
        <v>0</v>
      </c>
      <c r="F93" s="78">
        <f>VLOOKUP(B93,遗传信息!$B:$F,5,FALSE)</f>
        <v>0</v>
      </c>
      <c r="G93" s="78">
        <v>25</v>
      </c>
      <c r="H93" s="78">
        <v>7.2</v>
      </c>
      <c r="I93" s="78">
        <v>7</v>
      </c>
      <c r="J93" s="78">
        <v>1526</v>
      </c>
      <c r="K93" s="78">
        <v>33.909999999999997</v>
      </c>
      <c r="L93" s="78">
        <v>107</v>
      </c>
      <c r="M93" s="78">
        <v>95</v>
      </c>
      <c r="N93" s="78">
        <v>112</v>
      </c>
      <c r="O93" s="78">
        <v>68</v>
      </c>
      <c r="P93" s="78">
        <v>83</v>
      </c>
      <c r="Q93" s="78">
        <v>80</v>
      </c>
      <c r="R93" s="78">
        <v>99</v>
      </c>
      <c r="S93" s="78">
        <v>81</v>
      </c>
      <c r="T93" s="78">
        <v>115</v>
      </c>
      <c r="U93" s="78">
        <v>99</v>
      </c>
      <c r="V93" s="78">
        <v>159</v>
      </c>
      <c r="W93" s="78">
        <v>107</v>
      </c>
      <c r="X93" s="78">
        <v>76</v>
      </c>
      <c r="Y93" s="78">
        <v>70</v>
      </c>
      <c r="Z93" s="78">
        <v>110</v>
      </c>
      <c r="AA93" s="78">
        <v>54</v>
      </c>
      <c r="AB93" s="78">
        <v>20</v>
      </c>
      <c r="AC93" s="78">
        <v>28</v>
      </c>
      <c r="AD93" s="78">
        <v>35</v>
      </c>
      <c r="AE93" s="78">
        <v>23</v>
      </c>
      <c r="AF93" s="78">
        <v>22</v>
      </c>
      <c r="AG93" s="78">
        <v>25</v>
      </c>
      <c r="AH93" s="78">
        <v>26</v>
      </c>
      <c r="AI93" s="78">
        <v>22</v>
      </c>
      <c r="AJ93" s="78">
        <v>22</v>
      </c>
      <c r="AK93" s="78">
        <v>29</v>
      </c>
      <c r="AL93" s="78">
        <v>31</v>
      </c>
      <c r="AM93" s="78">
        <v>30</v>
      </c>
      <c r="AN93" s="78">
        <v>14</v>
      </c>
      <c r="AO93" s="78">
        <v>20</v>
      </c>
      <c r="AP93" s="78">
        <v>22</v>
      </c>
      <c r="AQ93" s="78">
        <v>12</v>
      </c>
      <c r="AR93" s="78">
        <v>22</v>
      </c>
      <c r="AS93" s="78">
        <v>24</v>
      </c>
      <c r="AT93" s="78">
        <v>25</v>
      </c>
      <c r="AU93" s="78">
        <v>12</v>
      </c>
      <c r="AV93" s="78">
        <v>18</v>
      </c>
      <c r="AW93" s="78">
        <v>10</v>
      </c>
      <c r="AX93" s="78">
        <v>23</v>
      </c>
      <c r="AY93" s="78">
        <v>29</v>
      </c>
      <c r="AZ93" s="78">
        <v>18</v>
      </c>
      <c r="BA93" s="78">
        <v>21</v>
      </c>
      <c r="BB93" s="78">
        <v>34</v>
      </c>
      <c r="BC93" s="78">
        <v>26</v>
      </c>
      <c r="BD93" s="78">
        <v>20</v>
      </c>
      <c r="BE93" s="78">
        <v>13</v>
      </c>
      <c r="BF93" s="78">
        <v>32</v>
      </c>
      <c r="BG93" s="78">
        <v>16</v>
      </c>
      <c r="BH93" s="78">
        <v>37</v>
      </c>
      <c r="BI93" s="78">
        <v>21</v>
      </c>
      <c r="BJ93" s="78">
        <v>28</v>
      </c>
      <c r="BK93" s="78">
        <v>29</v>
      </c>
      <c r="BL93" s="78">
        <v>24</v>
      </c>
      <c r="BM93" s="78">
        <v>24</v>
      </c>
      <c r="BN93" s="78">
        <v>28</v>
      </c>
      <c r="BO93" s="78">
        <v>22</v>
      </c>
      <c r="BP93" s="78">
        <v>44</v>
      </c>
      <c r="BQ93" s="78">
        <v>28</v>
      </c>
      <c r="BR93" s="78">
        <v>51</v>
      </c>
      <c r="BS93" s="78">
        <v>36</v>
      </c>
      <c r="BT93" s="78">
        <v>25</v>
      </c>
      <c r="BU93" s="78">
        <v>26</v>
      </c>
      <c r="BV93" s="78">
        <v>36</v>
      </c>
      <c r="BW93" s="78">
        <v>19</v>
      </c>
      <c r="BX93" s="78">
        <v>28</v>
      </c>
      <c r="BY93" s="78">
        <v>22</v>
      </c>
      <c r="BZ93" s="78">
        <v>23</v>
      </c>
      <c r="CA93" s="78">
        <v>3</v>
      </c>
      <c r="CB93" s="78">
        <v>19</v>
      </c>
      <c r="CC93" s="78">
        <v>23</v>
      </c>
      <c r="CD93" s="78">
        <v>22</v>
      </c>
      <c r="CE93" s="78">
        <v>8</v>
      </c>
      <c r="CF93" s="78">
        <v>31</v>
      </c>
      <c r="CG93" s="78">
        <v>21</v>
      </c>
      <c r="CH93" s="78">
        <v>43</v>
      </c>
      <c r="CI93" s="78">
        <v>15</v>
      </c>
      <c r="CJ93" s="78">
        <v>16</v>
      </c>
      <c r="CK93" s="78">
        <v>11</v>
      </c>
      <c r="CL93" s="78">
        <v>19</v>
      </c>
      <c r="CM93" s="78">
        <v>28</v>
      </c>
      <c r="CN93" s="78">
        <v>4</v>
      </c>
    </row>
    <row r="94" spans="1:92" x14ac:dyDescent="0.2">
      <c r="A94" s="78" t="s">
        <v>18</v>
      </c>
      <c r="B94" s="78" t="s">
        <v>21</v>
      </c>
      <c r="C94" s="78">
        <v>285</v>
      </c>
      <c r="D94" s="78">
        <v>5.5</v>
      </c>
      <c r="E94" s="78">
        <v>0</v>
      </c>
      <c r="F94" s="78">
        <f>VLOOKUP(B94,遗传信息!$B:$F,5,FALSE)</f>
        <v>0</v>
      </c>
      <c r="G94" s="78">
        <v>25</v>
      </c>
      <c r="H94" s="78">
        <v>7.2</v>
      </c>
      <c r="I94" s="78">
        <v>7</v>
      </c>
      <c r="J94" s="78">
        <v>1526</v>
      </c>
      <c r="K94" s="78">
        <v>33.909999999999997</v>
      </c>
      <c r="L94" s="78">
        <v>107</v>
      </c>
      <c r="M94" s="78">
        <v>95</v>
      </c>
      <c r="N94" s="78">
        <v>112</v>
      </c>
      <c r="O94" s="78">
        <v>68</v>
      </c>
      <c r="P94" s="78">
        <v>83</v>
      </c>
      <c r="Q94" s="78">
        <v>80</v>
      </c>
      <c r="R94" s="78">
        <v>99</v>
      </c>
      <c r="S94" s="78">
        <v>81</v>
      </c>
      <c r="T94" s="78">
        <v>115</v>
      </c>
      <c r="U94" s="78">
        <v>99</v>
      </c>
      <c r="V94" s="78">
        <v>159</v>
      </c>
      <c r="W94" s="78">
        <v>107</v>
      </c>
      <c r="X94" s="78">
        <v>76</v>
      </c>
      <c r="Y94" s="78">
        <v>70</v>
      </c>
      <c r="Z94" s="78">
        <v>110</v>
      </c>
      <c r="AA94" s="78">
        <v>54</v>
      </c>
      <c r="AB94" s="78">
        <v>20</v>
      </c>
      <c r="AC94" s="78">
        <v>28</v>
      </c>
      <c r="AD94" s="78">
        <v>35</v>
      </c>
      <c r="AE94" s="78">
        <v>23</v>
      </c>
      <c r="AF94" s="78">
        <v>22</v>
      </c>
      <c r="AG94" s="78">
        <v>25</v>
      </c>
      <c r="AH94" s="78">
        <v>26</v>
      </c>
      <c r="AI94" s="78">
        <v>22</v>
      </c>
      <c r="AJ94" s="78">
        <v>22</v>
      </c>
      <c r="AK94" s="78">
        <v>29</v>
      </c>
      <c r="AL94" s="78">
        <v>31</v>
      </c>
      <c r="AM94" s="78">
        <v>30</v>
      </c>
      <c r="AN94" s="78">
        <v>14</v>
      </c>
      <c r="AO94" s="78">
        <v>20</v>
      </c>
      <c r="AP94" s="78">
        <v>22</v>
      </c>
      <c r="AQ94" s="78">
        <v>12</v>
      </c>
      <c r="AR94" s="78">
        <v>22</v>
      </c>
      <c r="AS94" s="78">
        <v>24</v>
      </c>
      <c r="AT94" s="78">
        <v>25</v>
      </c>
      <c r="AU94" s="78">
        <v>12</v>
      </c>
      <c r="AV94" s="78">
        <v>18</v>
      </c>
      <c r="AW94" s="78">
        <v>10</v>
      </c>
      <c r="AX94" s="78">
        <v>23</v>
      </c>
      <c r="AY94" s="78">
        <v>29</v>
      </c>
      <c r="AZ94" s="78">
        <v>18</v>
      </c>
      <c r="BA94" s="78">
        <v>21</v>
      </c>
      <c r="BB94" s="78">
        <v>34</v>
      </c>
      <c r="BC94" s="78">
        <v>26</v>
      </c>
      <c r="BD94" s="78">
        <v>20</v>
      </c>
      <c r="BE94" s="78">
        <v>13</v>
      </c>
      <c r="BF94" s="78">
        <v>32</v>
      </c>
      <c r="BG94" s="78">
        <v>16</v>
      </c>
      <c r="BH94" s="78">
        <v>37</v>
      </c>
      <c r="BI94" s="78">
        <v>21</v>
      </c>
      <c r="BJ94" s="78">
        <v>28</v>
      </c>
      <c r="BK94" s="78">
        <v>29</v>
      </c>
      <c r="BL94" s="78">
        <v>24</v>
      </c>
      <c r="BM94" s="78">
        <v>24</v>
      </c>
      <c r="BN94" s="78">
        <v>28</v>
      </c>
      <c r="BO94" s="78">
        <v>22</v>
      </c>
      <c r="BP94" s="78">
        <v>44</v>
      </c>
      <c r="BQ94" s="78">
        <v>28</v>
      </c>
      <c r="BR94" s="78">
        <v>51</v>
      </c>
      <c r="BS94" s="78">
        <v>36</v>
      </c>
      <c r="BT94" s="78">
        <v>25</v>
      </c>
      <c r="BU94" s="78">
        <v>26</v>
      </c>
      <c r="BV94" s="78">
        <v>36</v>
      </c>
      <c r="BW94" s="78">
        <v>19</v>
      </c>
      <c r="BX94" s="78">
        <v>28</v>
      </c>
      <c r="BY94" s="78">
        <v>22</v>
      </c>
      <c r="BZ94" s="78">
        <v>23</v>
      </c>
      <c r="CA94" s="78">
        <v>3</v>
      </c>
      <c r="CB94" s="78">
        <v>19</v>
      </c>
      <c r="CC94" s="78">
        <v>23</v>
      </c>
      <c r="CD94" s="78">
        <v>22</v>
      </c>
      <c r="CE94" s="78">
        <v>8</v>
      </c>
      <c r="CF94" s="78">
        <v>31</v>
      </c>
      <c r="CG94" s="78">
        <v>21</v>
      </c>
      <c r="CH94" s="78">
        <v>43</v>
      </c>
      <c r="CI94" s="78">
        <v>15</v>
      </c>
      <c r="CJ94" s="78">
        <v>16</v>
      </c>
      <c r="CK94" s="78">
        <v>11</v>
      </c>
      <c r="CL94" s="78">
        <v>19</v>
      </c>
      <c r="CM94" s="78">
        <v>28</v>
      </c>
      <c r="CN94" s="78">
        <v>2</v>
      </c>
    </row>
    <row r="95" spans="1:92" x14ac:dyDescent="0.2">
      <c r="A95" s="78" t="s">
        <v>18</v>
      </c>
      <c r="B95" s="78" t="s">
        <v>21</v>
      </c>
      <c r="C95" s="78">
        <v>285</v>
      </c>
      <c r="D95" s="78">
        <v>7.3170731707317076</v>
      </c>
      <c r="E95" s="78">
        <v>0</v>
      </c>
      <c r="F95" s="78">
        <f>VLOOKUP(B95,遗传信息!$B:$F,5,FALSE)</f>
        <v>0</v>
      </c>
      <c r="G95" s="78">
        <v>25</v>
      </c>
      <c r="H95" s="78">
        <v>7.2</v>
      </c>
      <c r="I95" s="78">
        <v>7</v>
      </c>
      <c r="J95" s="78">
        <v>1526</v>
      </c>
      <c r="K95" s="78">
        <v>33.909999999999997</v>
      </c>
      <c r="L95" s="78">
        <v>107</v>
      </c>
      <c r="M95" s="78">
        <v>95</v>
      </c>
      <c r="N95" s="78">
        <v>112</v>
      </c>
      <c r="O95" s="78">
        <v>68</v>
      </c>
      <c r="P95" s="78">
        <v>83</v>
      </c>
      <c r="Q95" s="78">
        <v>80</v>
      </c>
      <c r="R95" s="78">
        <v>99</v>
      </c>
      <c r="S95" s="78">
        <v>81</v>
      </c>
      <c r="T95" s="78">
        <v>115</v>
      </c>
      <c r="U95" s="78">
        <v>99</v>
      </c>
      <c r="V95" s="78">
        <v>159</v>
      </c>
      <c r="W95" s="78">
        <v>107</v>
      </c>
      <c r="X95" s="78">
        <v>76</v>
      </c>
      <c r="Y95" s="78">
        <v>70</v>
      </c>
      <c r="Z95" s="78">
        <v>110</v>
      </c>
      <c r="AA95" s="78">
        <v>54</v>
      </c>
      <c r="AB95" s="78">
        <v>20</v>
      </c>
      <c r="AC95" s="78">
        <v>28</v>
      </c>
      <c r="AD95" s="78">
        <v>35</v>
      </c>
      <c r="AE95" s="78">
        <v>23</v>
      </c>
      <c r="AF95" s="78">
        <v>22</v>
      </c>
      <c r="AG95" s="78">
        <v>25</v>
      </c>
      <c r="AH95" s="78">
        <v>26</v>
      </c>
      <c r="AI95" s="78">
        <v>22</v>
      </c>
      <c r="AJ95" s="78">
        <v>22</v>
      </c>
      <c r="AK95" s="78">
        <v>29</v>
      </c>
      <c r="AL95" s="78">
        <v>31</v>
      </c>
      <c r="AM95" s="78">
        <v>30</v>
      </c>
      <c r="AN95" s="78">
        <v>14</v>
      </c>
      <c r="AO95" s="78">
        <v>20</v>
      </c>
      <c r="AP95" s="78">
        <v>22</v>
      </c>
      <c r="AQ95" s="78">
        <v>12</v>
      </c>
      <c r="AR95" s="78">
        <v>22</v>
      </c>
      <c r="AS95" s="78">
        <v>24</v>
      </c>
      <c r="AT95" s="78">
        <v>25</v>
      </c>
      <c r="AU95" s="78">
        <v>12</v>
      </c>
      <c r="AV95" s="78">
        <v>18</v>
      </c>
      <c r="AW95" s="78">
        <v>10</v>
      </c>
      <c r="AX95" s="78">
        <v>23</v>
      </c>
      <c r="AY95" s="78">
        <v>29</v>
      </c>
      <c r="AZ95" s="78">
        <v>18</v>
      </c>
      <c r="BA95" s="78">
        <v>21</v>
      </c>
      <c r="BB95" s="78">
        <v>34</v>
      </c>
      <c r="BC95" s="78">
        <v>26</v>
      </c>
      <c r="BD95" s="78">
        <v>20</v>
      </c>
      <c r="BE95" s="78">
        <v>13</v>
      </c>
      <c r="BF95" s="78">
        <v>32</v>
      </c>
      <c r="BG95" s="78">
        <v>16</v>
      </c>
      <c r="BH95" s="78">
        <v>37</v>
      </c>
      <c r="BI95" s="78">
        <v>21</v>
      </c>
      <c r="BJ95" s="78">
        <v>28</v>
      </c>
      <c r="BK95" s="78">
        <v>29</v>
      </c>
      <c r="BL95" s="78">
        <v>24</v>
      </c>
      <c r="BM95" s="78">
        <v>24</v>
      </c>
      <c r="BN95" s="78">
        <v>28</v>
      </c>
      <c r="BO95" s="78">
        <v>22</v>
      </c>
      <c r="BP95" s="78">
        <v>44</v>
      </c>
      <c r="BQ95" s="78">
        <v>28</v>
      </c>
      <c r="BR95" s="78">
        <v>51</v>
      </c>
      <c r="BS95" s="78">
        <v>36</v>
      </c>
      <c r="BT95" s="78">
        <v>25</v>
      </c>
      <c r="BU95" s="78">
        <v>26</v>
      </c>
      <c r="BV95" s="78">
        <v>36</v>
      </c>
      <c r="BW95" s="78">
        <v>19</v>
      </c>
      <c r="BX95" s="78">
        <v>28</v>
      </c>
      <c r="BY95" s="78">
        <v>22</v>
      </c>
      <c r="BZ95" s="78">
        <v>23</v>
      </c>
      <c r="CA95" s="78">
        <v>3</v>
      </c>
      <c r="CB95" s="78">
        <v>19</v>
      </c>
      <c r="CC95" s="78">
        <v>23</v>
      </c>
      <c r="CD95" s="78">
        <v>22</v>
      </c>
      <c r="CE95" s="78">
        <v>8</v>
      </c>
      <c r="CF95" s="78">
        <v>31</v>
      </c>
      <c r="CG95" s="78">
        <v>21</v>
      </c>
      <c r="CH95" s="78">
        <v>43</v>
      </c>
      <c r="CI95" s="78">
        <v>15</v>
      </c>
      <c r="CJ95" s="78">
        <v>16</v>
      </c>
      <c r="CK95" s="78">
        <v>11</v>
      </c>
      <c r="CL95" s="78">
        <v>19</v>
      </c>
      <c r="CM95" s="78">
        <v>28</v>
      </c>
      <c r="CN95" s="78">
        <v>3</v>
      </c>
    </row>
    <row r="96" spans="1:92" x14ac:dyDescent="0.2">
      <c r="A96" s="78" t="s">
        <v>18</v>
      </c>
      <c r="B96" s="78" t="s">
        <v>21</v>
      </c>
      <c r="C96" s="78">
        <v>285</v>
      </c>
      <c r="D96" s="78">
        <v>9.7560975609756095</v>
      </c>
      <c r="E96" s="78">
        <v>0</v>
      </c>
      <c r="F96" s="78">
        <f>VLOOKUP(B96,遗传信息!$B:$F,5,FALSE)</f>
        <v>0</v>
      </c>
      <c r="G96" s="78">
        <v>25</v>
      </c>
      <c r="H96" s="78">
        <v>7.2</v>
      </c>
      <c r="I96" s="78">
        <v>7</v>
      </c>
      <c r="J96" s="78">
        <v>1526</v>
      </c>
      <c r="K96" s="78">
        <v>33.909999999999997</v>
      </c>
      <c r="L96" s="78">
        <v>107</v>
      </c>
      <c r="M96" s="78">
        <v>95</v>
      </c>
      <c r="N96" s="78">
        <v>112</v>
      </c>
      <c r="O96" s="78">
        <v>68</v>
      </c>
      <c r="P96" s="78">
        <v>83</v>
      </c>
      <c r="Q96" s="78">
        <v>80</v>
      </c>
      <c r="R96" s="78">
        <v>99</v>
      </c>
      <c r="S96" s="78">
        <v>81</v>
      </c>
      <c r="T96" s="78">
        <v>115</v>
      </c>
      <c r="U96" s="78">
        <v>99</v>
      </c>
      <c r="V96" s="78">
        <v>159</v>
      </c>
      <c r="W96" s="78">
        <v>107</v>
      </c>
      <c r="X96" s="78">
        <v>76</v>
      </c>
      <c r="Y96" s="78">
        <v>70</v>
      </c>
      <c r="Z96" s="78">
        <v>110</v>
      </c>
      <c r="AA96" s="78">
        <v>54</v>
      </c>
      <c r="AB96" s="78">
        <v>20</v>
      </c>
      <c r="AC96" s="78">
        <v>28</v>
      </c>
      <c r="AD96" s="78">
        <v>35</v>
      </c>
      <c r="AE96" s="78">
        <v>23</v>
      </c>
      <c r="AF96" s="78">
        <v>22</v>
      </c>
      <c r="AG96" s="78">
        <v>25</v>
      </c>
      <c r="AH96" s="78">
        <v>26</v>
      </c>
      <c r="AI96" s="78">
        <v>22</v>
      </c>
      <c r="AJ96" s="78">
        <v>22</v>
      </c>
      <c r="AK96" s="78">
        <v>29</v>
      </c>
      <c r="AL96" s="78">
        <v>31</v>
      </c>
      <c r="AM96" s="78">
        <v>30</v>
      </c>
      <c r="AN96" s="78">
        <v>14</v>
      </c>
      <c r="AO96" s="78">
        <v>20</v>
      </c>
      <c r="AP96" s="78">
        <v>22</v>
      </c>
      <c r="AQ96" s="78">
        <v>12</v>
      </c>
      <c r="AR96" s="78">
        <v>22</v>
      </c>
      <c r="AS96" s="78">
        <v>24</v>
      </c>
      <c r="AT96" s="78">
        <v>25</v>
      </c>
      <c r="AU96" s="78">
        <v>12</v>
      </c>
      <c r="AV96" s="78">
        <v>18</v>
      </c>
      <c r="AW96" s="78">
        <v>10</v>
      </c>
      <c r="AX96" s="78">
        <v>23</v>
      </c>
      <c r="AY96" s="78">
        <v>29</v>
      </c>
      <c r="AZ96" s="78">
        <v>18</v>
      </c>
      <c r="BA96" s="78">
        <v>21</v>
      </c>
      <c r="BB96" s="78">
        <v>34</v>
      </c>
      <c r="BC96" s="78">
        <v>26</v>
      </c>
      <c r="BD96" s="78">
        <v>20</v>
      </c>
      <c r="BE96" s="78">
        <v>13</v>
      </c>
      <c r="BF96" s="78">
        <v>32</v>
      </c>
      <c r="BG96" s="78">
        <v>16</v>
      </c>
      <c r="BH96" s="78">
        <v>37</v>
      </c>
      <c r="BI96" s="78">
        <v>21</v>
      </c>
      <c r="BJ96" s="78">
        <v>28</v>
      </c>
      <c r="BK96" s="78">
        <v>29</v>
      </c>
      <c r="BL96" s="78">
        <v>24</v>
      </c>
      <c r="BM96" s="78">
        <v>24</v>
      </c>
      <c r="BN96" s="78">
        <v>28</v>
      </c>
      <c r="BO96" s="78">
        <v>22</v>
      </c>
      <c r="BP96" s="78">
        <v>44</v>
      </c>
      <c r="BQ96" s="78">
        <v>28</v>
      </c>
      <c r="BR96" s="78">
        <v>51</v>
      </c>
      <c r="BS96" s="78">
        <v>36</v>
      </c>
      <c r="BT96" s="78">
        <v>25</v>
      </c>
      <c r="BU96" s="78">
        <v>26</v>
      </c>
      <c r="BV96" s="78">
        <v>36</v>
      </c>
      <c r="BW96" s="78">
        <v>19</v>
      </c>
      <c r="BX96" s="78">
        <v>28</v>
      </c>
      <c r="BY96" s="78">
        <v>22</v>
      </c>
      <c r="BZ96" s="78">
        <v>23</v>
      </c>
      <c r="CA96" s="78">
        <v>3</v>
      </c>
      <c r="CB96" s="78">
        <v>19</v>
      </c>
      <c r="CC96" s="78">
        <v>23</v>
      </c>
      <c r="CD96" s="78">
        <v>22</v>
      </c>
      <c r="CE96" s="78">
        <v>8</v>
      </c>
      <c r="CF96" s="78">
        <v>31</v>
      </c>
      <c r="CG96" s="78">
        <v>21</v>
      </c>
      <c r="CH96" s="78">
        <v>43</v>
      </c>
      <c r="CI96" s="78">
        <v>15</v>
      </c>
      <c r="CJ96" s="78">
        <v>16</v>
      </c>
      <c r="CK96" s="78">
        <v>11</v>
      </c>
      <c r="CL96" s="78">
        <v>19</v>
      </c>
      <c r="CM96" s="78">
        <v>28</v>
      </c>
      <c r="CN96" s="78">
        <v>4</v>
      </c>
    </row>
    <row r="97" spans="1:92" x14ac:dyDescent="0.2">
      <c r="A97" s="78" t="s">
        <v>18</v>
      </c>
      <c r="B97" s="78" t="s">
        <v>21</v>
      </c>
      <c r="C97" s="78">
        <v>300</v>
      </c>
      <c r="D97" s="78">
        <v>60</v>
      </c>
      <c r="E97" s="78">
        <v>0</v>
      </c>
      <c r="F97" s="78">
        <f>VLOOKUP(B97,遗传信息!$B:$F,5,FALSE)</f>
        <v>0</v>
      </c>
      <c r="G97" s="78">
        <v>25</v>
      </c>
      <c r="H97" s="78">
        <v>7.2</v>
      </c>
      <c r="I97" s="78">
        <v>7</v>
      </c>
      <c r="J97" s="78">
        <v>1526</v>
      </c>
      <c r="K97" s="78">
        <v>33.909999999999997</v>
      </c>
      <c r="L97" s="78">
        <v>107</v>
      </c>
      <c r="M97" s="78">
        <v>95</v>
      </c>
      <c r="N97" s="78">
        <v>112</v>
      </c>
      <c r="O97" s="78">
        <v>68</v>
      </c>
      <c r="P97" s="78">
        <v>83</v>
      </c>
      <c r="Q97" s="78">
        <v>80</v>
      </c>
      <c r="R97" s="78">
        <v>99</v>
      </c>
      <c r="S97" s="78">
        <v>81</v>
      </c>
      <c r="T97" s="78">
        <v>115</v>
      </c>
      <c r="U97" s="78">
        <v>99</v>
      </c>
      <c r="V97" s="78">
        <v>159</v>
      </c>
      <c r="W97" s="78">
        <v>107</v>
      </c>
      <c r="X97" s="78">
        <v>76</v>
      </c>
      <c r="Y97" s="78">
        <v>70</v>
      </c>
      <c r="Z97" s="78">
        <v>110</v>
      </c>
      <c r="AA97" s="78">
        <v>54</v>
      </c>
      <c r="AB97" s="78">
        <v>20</v>
      </c>
      <c r="AC97" s="78">
        <v>28</v>
      </c>
      <c r="AD97" s="78">
        <v>35</v>
      </c>
      <c r="AE97" s="78">
        <v>23</v>
      </c>
      <c r="AF97" s="78">
        <v>22</v>
      </c>
      <c r="AG97" s="78">
        <v>25</v>
      </c>
      <c r="AH97" s="78">
        <v>26</v>
      </c>
      <c r="AI97" s="78">
        <v>22</v>
      </c>
      <c r="AJ97" s="78">
        <v>22</v>
      </c>
      <c r="AK97" s="78">
        <v>29</v>
      </c>
      <c r="AL97" s="78">
        <v>31</v>
      </c>
      <c r="AM97" s="78">
        <v>30</v>
      </c>
      <c r="AN97" s="78">
        <v>14</v>
      </c>
      <c r="AO97" s="78">
        <v>20</v>
      </c>
      <c r="AP97" s="78">
        <v>22</v>
      </c>
      <c r="AQ97" s="78">
        <v>12</v>
      </c>
      <c r="AR97" s="78">
        <v>22</v>
      </c>
      <c r="AS97" s="78">
        <v>24</v>
      </c>
      <c r="AT97" s="78">
        <v>25</v>
      </c>
      <c r="AU97" s="78">
        <v>12</v>
      </c>
      <c r="AV97" s="78">
        <v>18</v>
      </c>
      <c r="AW97" s="78">
        <v>10</v>
      </c>
      <c r="AX97" s="78">
        <v>23</v>
      </c>
      <c r="AY97" s="78">
        <v>29</v>
      </c>
      <c r="AZ97" s="78">
        <v>18</v>
      </c>
      <c r="BA97" s="78">
        <v>21</v>
      </c>
      <c r="BB97" s="78">
        <v>34</v>
      </c>
      <c r="BC97" s="78">
        <v>26</v>
      </c>
      <c r="BD97" s="78">
        <v>20</v>
      </c>
      <c r="BE97" s="78">
        <v>13</v>
      </c>
      <c r="BF97" s="78">
        <v>32</v>
      </c>
      <c r="BG97" s="78">
        <v>16</v>
      </c>
      <c r="BH97" s="78">
        <v>37</v>
      </c>
      <c r="BI97" s="78">
        <v>21</v>
      </c>
      <c r="BJ97" s="78">
        <v>28</v>
      </c>
      <c r="BK97" s="78">
        <v>29</v>
      </c>
      <c r="BL97" s="78">
        <v>24</v>
      </c>
      <c r="BM97" s="78">
        <v>24</v>
      </c>
      <c r="BN97" s="78">
        <v>28</v>
      </c>
      <c r="BO97" s="78">
        <v>22</v>
      </c>
      <c r="BP97" s="78">
        <v>44</v>
      </c>
      <c r="BQ97" s="78">
        <v>28</v>
      </c>
      <c r="BR97" s="78">
        <v>51</v>
      </c>
      <c r="BS97" s="78">
        <v>36</v>
      </c>
      <c r="BT97" s="78">
        <v>25</v>
      </c>
      <c r="BU97" s="78">
        <v>26</v>
      </c>
      <c r="BV97" s="78">
        <v>36</v>
      </c>
      <c r="BW97" s="78">
        <v>19</v>
      </c>
      <c r="BX97" s="78">
        <v>28</v>
      </c>
      <c r="BY97" s="78">
        <v>22</v>
      </c>
      <c r="BZ97" s="78">
        <v>23</v>
      </c>
      <c r="CA97" s="78">
        <v>3</v>
      </c>
      <c r="CB97" s="78">
        <v>19</v>
      </c>
      <c r="CC97" s="78">
        <v>23</v>
      </c>
      <c r="CD97" s="78">
        <v>22</v>
      </c>
      <c r="CE97" s="78">
        <v>8</v>
      </c>
      <c r="CF97" s="78">
        <v>31</v>
      </c>
      <c r="CG97" s="78">
        <v>21</v>
      </c>
      <c r="CH97" s="78">
        <v>43</v>
      </c>
      <c r="CI97" s="78">
        <v>15</v>
      </c>
      <c r="CJ97" s="78">
        <v>16</v>
      </c>
      <c r="CK97" s="78">
        <v>11</v>
      </c>
      <c r="CL97" s="78">
        <v>19</v>
      </c>
      <c r="CM97" s="78">
        <v>28</v>
      </c>
      <c r="CN97" s="78">
        <v>2</v>
      </c>
    </row>
    <row r="98" spans="1:92" x14ac:dyDescent="0.2">
      <c r="A98" s="78" t="s">
        <v>18</v>
      </c>
      <c r="B98" s="78" t="s">
        <v>21</v>
      </c>
      <c r="C98" s="78">
        <v>300</v>
      </c>
      <c r="D98" s="78">
        <v>70</v>
      </c>
      <c r="E98" s="78">
        <v>0</v>
      </c>
      <c r="F98" s="78">
        <f>VLOOKUP(B98,遗传信息!$B:$F,5,FALSE)</f>
        <v>0</v>
      </c>
      <c r="G98" s="78">
        <v>25</v>
      </c>
      <c r="H98" s="78">
        <v>7.2</v>
      </c>
      <c r="I98" s="78">
        <v>7</v>
      </c>
      <c r="J98" s="78">
        <v>1526</v>
      </c>
      <c r="K98" s="78">
        <v>33.909999999999997</v>
      </c>
      <c r="L98" s="78">
        <v>107</v>
      </c>
      <c r="M98" s="78">
        <v>95</v>
      </c>
      <c r="N98" s="78">
        <v>112</v>
      </c>
      <c r="O98" s="78">
        <v>68</v>
      </c>
      <c r="P98" s="78">
        <v>83</v>
      </c>
      <c r="Q98" s="78">
        <v>80</v>
      </c>
      <c r="R98" s="78">
        <v>99</v>
      </c>
      <c r="S98" s="78">
        <v>81</v>
      </c>
      <c r="T98" s="78">
        <v>115</v>
      </c>
      <c r="U98" s="78">
        <v>99</v>
      </c>
      <c r="V98" s="78">
        <v>159</v>
      </c>
      <c r="W98" s="78">
        <v>107</v>
      </c>
      <c r="X98" s="78">
        <v>76</v>
      </c>
      <c r="Y98" s="78">
        <v>70</v>
      </c>
      <c r="Z98" s="78">
        <v>110</v>
      </c>
      <c r="AA98" s="78">
        <v>54</v>
      </c>
      <c r="AB98" s="78">
        <v>20</v>
      </c>
      <c r="AC98" s="78">
        <v>28</v>
      </c>
      <c r="AD98" s="78">
        <v>35</v>
      </c>
      <c r="AE98" s="78">
        <v>23</v>
      </c>
      <c r="AF98" s="78">
        <v>22</v>
      </c>
      <c r="AG98" s="78">
        <v>25</v>
      </c>
      <c r="AH98" s="78">
        <v>26</v>
      </c>
      <c r="AI98" s="78">
        <v>22</v>
      </c>
      <c r="AJ98" s="78">
        <v>22</v>
      </c>
      <c r="AK98" s="78">
        <v>29</v>
      </c>
      <c r="AL98" s="78">
        <v>31</v>
      </c>
      <c r="AM98" s="78">
        <v>30</v>
      </c>
      <c r="AN98" s="78">
        <v>14</v>
      </c>
      <c r="AO98" s="78">
        <v>20</v>
      </c>
      <c r="AP98" s="78">
        <v>22</v>
      </c>
      <c r="AQ98" s="78">
        <v>12</v>
      </c>
      <c r="AR98" s="78">
        <v>22</v>
      </c>
      <c r="AS98" s="78">
        <v>24</v>
      </c>
      <c r="AT98" s="78">
        <v>25</v>
      </c>
      <c r="AU98" s="78">
        <v>12</v>
      </c>
      <c r="AV98" s="78">
        <v>18</v>
      </c>
      <c r="AW98" s="78">
        <v>10</v>
      </c>
      <c r="AX98" s="78">
        <v>23</v>
      </c>
      <c r="AY98" s="78">
        <v>29</v>
      </c>
      <c r="AZ98" s="78">
        <v>18</v>
      </c>
      <c r="BA98" s="78">
        <v>21</v>
      </c>
      <c r="BB98" s="78">
        <v>34</v>
      </c>
      <c r="BC98" s="78">
        <v>26</v>
      </c>
      <c r="BD98" s="78">
        <v>20</v>
      </c>
      <c r="BE98" s="78">
        <v>13</v>
      </c>
      <c r="BF98" s="78">
        <v>32</v>
      </c>
      <c r="BG98" s="78">
        <v>16</v>
      </c>
      <c r="BH98" s="78">
        <v>37</v>
      </c>
      <c r="BI98" s="78">
        <v>21</v>
      </c>
      <c r="BJ98" s="78">
        <v>28</v>
      </c>
      <c r="BK98" s="78">
        <v>29</v>
      </c>
      <c r="BL98" s="78">
        <v>24</v>
      </c>
      <c r="BM98" s="78">
        <v>24</v>
      </c>
      <c r="BN98" s="78">
        <v>28</v>
      </c>
      <c r="BO98" s="78">
        <v>22</v>
      </c>
      <c r="BP98" s="78">
        <v>44</v>
      </c>
      <c r="BQ98" s="78">
        <v>28</v>
      </c>
      <c r="BR98" s="78">
        <v>51</v>
      </c>
      <c r="BS98" s="78">
        <v>36</v>
      </c>
      <c r="BT98" s="78">
        <v>25</v>
      </c>
      <c r="BU98" s="78">
        <v>26</v>
      </c>
      <c r="BV98" s="78">
        <v>36</v>
      </c>
      <c r="BW98" s="78">
        <v>19</v>
      </c>
      <c r="BX98" s="78">
        <v>28</v>
      </c>
      <c r="BY98" s="78">
        <v>22</v>
      </c>
      <c r="BZ98" s="78">
        <v>23</v>
      </c>
      <c r="CA98" s="78">
        <v>3</v>
      </c>
      <c r="CB98" s="78">
        <v>19</v>
      </c>
      <c r="CC98" s="78">
        <v>23</v>
      </c>
      <c r="CD98" s="78">
        <v>22</v>
      </c>
      <c r="CE98" s="78">
        <v>8</v>
      </c>
      <c r="CF98" s="78">
        <v>31</v>
      </c>
      <c r="CG98" s="78">
        <v>21</v>
      </c>
      <c r="CH98" s="78">
        <v>43</v>
      </c>
      <c r="CI98" s="78">
        <v>15</v>
      </c>
      <c r="CJ98" s="78">
        <v>16</v>
      </c>
      <c r="CK98" s="78">
        <v>11</v>
      </c>
      <c r="CL98" s="78">
        <v>19</v>
      </c>
      <c r="CM98" s="78">
        <v>28</v>
      </c>
      <c r="CN98" s="78">
        <v>3.3</v>
      </c>
    </row>
    <row r="99" spans="1:92" x14ac:dyDescent="0.2">
      <c r="A99" s="78" t="s">
        <v>28</v>
      </c>
      <c r="B99" s="78" t="s">
        <v>29</v>
      </c>
      <c r="C99" s="78">
        <v>222</v>
      </c>
      <c r="D99" s="78">
        <v>5.8</v>
      </c>
      <c r="E99" s="78">
        <v>0</v>
      </c>
      <c r="F99" s="78">
        <f>VLOOKUP(B99,遗传信息!$B:$F,5,FALSE)</f>
        <v>0</v>
      </c>
      <c r="G99" s="78">
        <v>25</v>
      </c>
      <c r="H99" s="78">
        <v>7.2</v>
      </c>
      <c r="I99" s="78">
        <v>7</v>
      </c>
      <c r="J99" s="78">
        <v>1452</v>
      </c>
      <c r="K99" s="78">
        <v>49.390000000000008</v>
      </c>
      <c r="L99" s="78">
        <v>105</v>
      </c>
      <c r="M99" s="78">
        <v>85</v>
      </c>
      <c r="N99" s="78">
        <v>109</v>
      </c>
      <c r="O99" s="78">
        <v>63</v>
      </c>
      <c r="P99" s="78">
        <v>80</v>
      </c>
      <c r="Q99" s="78">
        <v>78</v>
      </c>
      <c r="R99" s="78">
        <v>96</v>
      </c>
      <c r="S99" s="78">
        <v>75</v>
      </c>
      <c r="T99" s="78">
        <v>115</v>
      </c>
      <c r="U99" s="78">
        <v>106</v>
      </c>
      <c r="V99" s="78">
        <v>147</v>
      </c>
      <c r="W99" s="78">
        <v>93</v>
      </c>
      <c r="X99" s="78">
        <v>63</v>
      </c>
      <c r="Y99" s="78">
        <v>61</v>
      </c>
      <c r="Z99" s="78">
        <v>108</v>
      </c>
      <c r="AA99" s="78">
        <v>57</v>
      </c>
      <c r="AB99" s="78">
        <v>22</v>
      </c>
      <c r="AC99" s="78">
        <v>26</v>
      </c>
      <c r="AD99" s="78">
        <v>34</v>
      </c>
      <c r="AE99" s="78">
        <v>22</v>
      </c>
      <c r="AF99" s="78">
        <v>17</v>
      </c>
      <c r="AG99" s="78">
        <v>22</v>
      </c>
      <c r="AH99" s="78">
        <v>27</v>
      </c>
      <c r="AI99" s="78">
        <v>19</v>
      </c>
      <c r="AJ99" s="78">
        <v>28</v>
      </c>
      <c r="AK99" s="78">
        <v>25</v>
      </c>
      <c r="AL99" s="78">
        <v>30</v>
      </c>
      <c r="AM99" s="78">
        <v>25</v>
      </c>
      <c r="AN99" s="78">
        <v>13</v>
      </c>
      <c r="AO99" s="78">
        <v>13</v>
      </c>
      <c r="AP99" s="78">
        <v>27</v>
      </c>
      <c r="AQ99" s="78">
        <v>10</v>
      </c>
      <c r="AR99" s="78">
        <v>22</v>
      </c>
      <c r="AS99" s="78">
        <v>16</v>
      </c>
      <c r="AT99" s="78">
        <v>25</v>
      </c>
      <c r="AU99" s="78">
        <v>16</v>
      </c>
      <c r="AV99" s="78">
        <v>17</v>
      </c>
      <c r="AW99" s="78">
        <v>15</v>
      </c>
      <c r="AX99" s="78">
        <v>21</v>
      </c>
      <c r="AY99" s="78">
        <v>25</v>
      </c>
      <c r="AZ99" s="78">
        <v>18</v>
      </c>
      <c r="BA99" s="78">
        <v>21</v>
      </c>
      <c r="BB99" s="78">
        <v>35</v>
      </c>
      <c r="BC99" s="78">
        <v>22</v>
      </c>
      <c r="BD99" s="78">
        <v>11</v>
      </c>
      <c r="BE99" s="78">
        <v>16</v>
      </c>
      <c r="BF99" s="78">
        <v>28</v>
      </c>
      <c r="BG99" s="78">
        <v>20</v>
      </c>
      <c r="BH99" s="78">
        <v>36</v>
      </c>
      <c r="BI99" s="78">
        <v>23</v>
      </c>
      <c r="BJ99" s="78">
        <v>33</v>
      </c>
      <c r="BK99" s="78">
        <v>22</v>
      </c>
      <c r="BL99" s="78">
        <v>28</v>
      </c>
      <c r="BM99" s="78">
        <v>26</v>
      </c>
      <c r="BN99" s="78">
        <v>28</v>
      </c>
      <c r="BO99" s="78">
        <v>23</v>
      </c>
      <c r="BP99" s="78">
        <v>42</v>
      </c>
      <c r="BQ99" s="78">
        <v>30</v>
      </c>
      <c r="BR99" s="78">
        <v>46</v>
      </c>
      <c r="BS99" s="78">
        <v>29</v>
      </c>
      <c r="BT99" s="78">
        <v>23</v>
      </c>
      <c r="BU99" s="78">
        <v>22</v>
      </c>
      <c r="BV99" s="78">
        <v>30</v>
      </c>
      <c r="BW99" s="78">
        <v>18</v>
      </c>
      <c r="BX99" s="78">
        <v>25</v>
      </c>
      <c r="BY99" s="78">
        <v>19</v>
      </c>
      <c r="BZ99" s="78">
        <v>16</v>
      </c>
      <c r="CA99" s="78">
        <v>3</v>
      </c>
      <c r="CB99" s="78">
        <v>18</v>
      </c>
      <c r="CC99" s="78">
        <v>22</v>
      </c>
      <c r="CD99" s="78">
        <v>20</v>
      </c>
      <c r="CE99" s="78">
        <v>8</v>
      </c>
      <c r="CF99" s="78">
        <v>27</v>
      </c>
      <c r="CG99" s="78">
        <v>28</v>
      </c>
      <c r="CH99" s="78">
        <v>36</v>
      </c>
      <c r="CI99" s="78">
        <v>17</v>
      </c>
      <c r="CJ99" s="78">
        <v>15</v>
      </c>
      <c r="CK99" s="78">
        <v>10</v>
      </c>
      <c r="CL99" s="78">
        <v>23</v>
      </c>
      <c r="CM99" s="78">
        <v>26</v>
      </c>
      <c r="CN99" s="78">
        <v>2</v>
      </c>
    </row>
    <row r="100" spans="1:92" x14ac:dyDescent="0.2">
      <c r="A100" s="78" t="s">
        <v>28</v>
      </c>
      <c r="B100" s="78" t="s">
        <v>29</v>
      </c>
      <c r="C100" s="78">
        <v>222</v>
      </c>
      <c r="D100" s="78">
        <v>7.4545454545454541</v>
      </c>
      <c r="E100" s="78">
        <v>0</v>
      </c>
      <c r="F100" s="78">
        <f>VLOOKUP(B100,遗传信息!$B:$F,5,FALSE)</f>
        <v>0</v>
      </c>
      <c r="G100" s="78">
        <v>25</v>
      </c>
      <c r="H100" s="78">
        <v>7.2</v>
      </c>
      <c r="I100" s="78">
        <v>7</v>
      </c>
      <c r="J100" s="78">
        <v>1452</v>
      </c>
      <c r="K100" s="78">
        <v>49.390000000000008</v>
      </c>
      <c r="L100" s="78">
        <v>105</v>
      </c>
      <c r="M100" s="78">
        <v>85</v>
      </c>
      <c r="N100" s="78">
        <v>109</v>
      </c>
      <c r="O100" s="78">
        <v>63</v>
      </c>
      <c r="P100" s="78">
        <v>80</v>
      </c>
      <c r="Q100" s="78">
        <v>78</v>
      </c>
      <c r="R100" s="78">
        <v>96</v>
      </c>
      <c r="S100" s="78">
        <v>75</v>
      </c>
      <c r="T100" s="78">
        <v>115</v>
      </c>
      <c r="U100" s="78">
        <v>106</v>
      </c>
      <c r="V100" s="78">
        <v>147</v>
      </c>
      <c r="W100" s="78">
        <v>93</v>
      </c>
      <c r="X100" s="78">
        <v>63</v>
      </c>
      <c r="Y100" s="78">
        <v>61</v>
      </c>
      <c r="Z100" s="78">
        <v>108</v>
      </c>
      <c r="AA100" s="78">
        <v>57</v>
      </c>
      <c r="AB100" s="78">
        <v>22</v>
      </c>
      <c r="AC100" s="78">
        <v>26</v>
      </c>
      <c r="AD100" s="78">
        <v>34</v>
      </c>
      <c r="AE100" s="78">
        <v>22</v>
      </c>
      <c r="AF100" s="78">
        <v>17</v>
      </c>
      <c r="AG100" s="78">
        <v>22</v>
      </c>
      <c r="AH100" s="78">
        <v>27</v>
      </c>
      <c r="AI100" s="78">
        <v>19</v>
      </c>
      <c r="AJ100" s="78">
        <v>28</v>
      </c>
      <c r="AK100" s="78">
        <v>25</v>
      </c>
      <c r="AL100" s="78">
        <v>30</v>
      </c>
      <c r="AM100" s="78">
        <v>25</v>
      </c>
      <c r="AN100" s="78">
        <v>13</v>
      </c>
      <c r="AO100" s="78">
        <v>13</v>
      </c>
      <c r="AP100" s="78">
        <v>27</v>
      </c>
      <c r="AQ100" s="78">
        <v>10</v>
      </c>
      <c r="AR100" s="78">
        <v>22</v>
      </c>
      <c r="AS100" s="78">
        <v>16</v>
      </c>
      <c r="AT100" s="78">
        <v>25</v>
      </c>
      <c r="AU100" s="78">
        <v>16</v>
      </c>
      <c r="AV100" s="78">
        <v>17</v>
      </c>
      <c r="AW100" s="78">
        <v>15</v>
      </c>
      <c r="AX100" s="78">
        <v>21</v>
      </c>
      <c r="AY100" s="78">
        <v>25</v>
      </c>
      <c r="AZ100" s="78">
        <v>18</v>
      </c>
      <c r="BA100" s="78">
        <v>21</v>
      </c>
      <c r="BB100" s="78">
        <v>35</v>
      </c>
      <c r="BC100" s="78">
        <v>22</v>
      </c>
      <c r="BD100" s="78">
        <v>11</v>
      </c>
      <c r="BE100" s="78">
        <v>16</v>
      </c>
      <c r="BF100" s="78">
        <v>28</v>
      </c>
      <c r="BG100" s="78">
        <v>20</v>
      </c>
      <c r="BH100" s="78">
        <v>36</v>
      </c>
      <c r="BI100" s="78">
        <v>23</v>
      </c>
      <c r="BJ100" s="78">
        <v>33</v>
      </c>
      <c r="BK100" s="78">
        <v>22</v>
      </c>
      <c r="BL100" s="78">
        <v>28</v>
      </c>
      <c r="BM100" s="78">
        <v>26</v>
      </c>
      <c r="BN100" s="78">
        <v>28</v>
      </c>
      <c r="BO100" s="78">
        <v>23</v>
      </c>
      <c r="BP100" s="78">
        <v>42</v>
      </c>
      <c r="BQ100" s="78">
        <v>30</v>
      </c>
      <c r="BR100" s="78">
        <v>46</v>
      </c>
      <c r="BS100" s="78">
        <v>29</v>
      </c>
      <c r="BT100" s="78">
        <v>23</v>
      </c>
      <c r="BU100" s="78">
        <v>22</v>
      </c>
      <c r="BV100" s="78">
        <v>30</v>
      </c>
      <c r="BW100" s="78">
        <v>18</v>
      </c>
      <c r="BX100" s="78">
        <v>25</v>
      </c>
      <c r="BY100" s="78">
        <v>19</v>
      </c>
      <c r="BZ100" s="78">
        <v>16</v>
      </c>
      <c r="CA100" s="78">
        <v>3</v>
      </c>
      <c r="CB100" s="78">
        <v>18</v>
      </c>
      <c r="CC100" s="78">
        <v>22</v>
      </c>
      <c r="CD100" s="78">
        <v>20</v>
      </c>
      <c r="CE100" s="78">
        <v>8</v>
      </c>
      <c r="CF100" s="78">
        <v>27</v>
      </c>
      <c r="CG100" s="78">
        <v>28</v>
      </c>
      <c r="CH100" s="78">
        <v>36</v>
      </c>
      <c r="CI100" s="78">
        <v>17</v>
      </c>
      <c r="CJ100" s="78">
        <v>15</v>
      </c>
      <c r="CK100" s="78">
        <v>10</v>
      </c>
      <c r="CL100" s="78">
        <v>23</v>
      </c>
      <c r="CM100" s="78">
        <v>26</v>
      </c>
      <c r="CN100" s="78">
        <v>3</v>
      </c>
    </row>
    <row r="101" spans="1:92" x14ac:dyDescent="0.2">
      <c r="A101" s="78" t="s">
        <v>28</v>
      </c>
      <c r="B101" s="78" t="s">
        <v>29</v>
      </c>
      <c r="C101" s="78">
        <v>222</v>
      </c>
      <c r="D101" s="78">
        <v>9.2727272727272734</v>
      </c>
      <c r="E101" s="78">
        <v>0</v>
      </c>
      <c r="F101" s="78">
        <f>VLOOKUP(B101,遗传信息!$B:$F,5,FALSE)</f>
        <v>0</v>
      </c>
      <c r="G101" s="78">
        <v>25</v>
      </c>
      <c r="H101" s="78">
        <v>7.2</v>
      </c>
      <c r="I101" s="78">
        <v>7</v>
      </c>
      <c r="J101" s="78">
        <v>1452</v>
      </c>
      <c r="K101" s="78">
        <v>49.390000000000008</v>
      </c>
      <c r="L101" s="78">
        <v>105</v>
      </c>
      <c r="M101" s="78">
        <v>85</v>
      </c>
      <c r="N101" s="78">
        <v>109</v>
      </c>
      <c r="O101" s="78">
        <v>63</v>
      </c>
      <c r="P101" s="78">
        <v>80</v>
      </c>
      <c r="Q101" s="78">
        <v>78</v>
      </c>
      <c r="R101" s="78">
        <v>96</v>
      </c>
      <c r="S101" s="78">
        <v>75</v>
      </c>
      <c r="T101" s="78">
        <v>115</v>
      </c>
      <c r="U101" s="78">
        <v>106</v>
      </c>
      <c r="V101" s="78">
        <v>147</v>
      </c>
      <c r="W101" s="78">
        <v>93</v>
      </c>
      <c r="X101" s="78">
        <v>63</v>
      </c>
      <c r="Y101" s="78">
        <v>61</v>
      </c>
      <c r="Z101" s="78">
        <v>108</v>
      </c>
      <c r="AA101" s="78">
        <v>57</v>
      </c>
      <c r="AB101" s="78">
        <v>22</v>
      </c>
      <c r="AC101" s="78">
        <v>26</v>
      </c>
      <c r="AD101" s="78">
        <v>34</v>
      </c>
      <c r="AE101" s="78">
        <v>22</v>
      </c>
      <c r="AF101" s="78">
        <v>17</v>
      </c>
      <c r="AG101" s="78">
        <v>22</v>
      </c>
      <c r="AH101" s="78">
        <v>27</v>
      </c>
      <c r="AI101" s="78">
        <v>19</v>
      </c>
      <c r="AJ101" s="78">
        <v>28</v>
      </c>
      <c r="AK101" s="78">
        <v>25</v>
      </c>
      <c r="AL101" s="78">
        <v>30</v>
      </c>
      <c r="AM101" s="78">
        <v>25</v>
      </c>
      <c r="AN101" s="78">
        <v>13</v>
      </c>
      <c r="AO101" s="78">
        <v>13</v>
      </c>
      <c r="AP101" s="78">
        <v>27</v>
      </c>
      <c r="AQ101" s="78">
        <v>10</v>
      </c>
      <c r="AR101" s="78">
        <v>22</v>
      </c>
      <c r="AS101" s="78">
        <v>16</v>
      </c>
      <c r="AT101" s="78">
        <v>25</v>
      </c>
      <c r="AU101" s="78">
        <v>16</v>
      </c>
      <c r="AV101" s="78">
        <v>17</v>
      </c>
      <c r="AW101" s="78">
        <v>15</v>
      </c>
      <c r="AX101" s="78">
        <v>21</v>
      </c>
      <c r="AY101" s="78">
        <v>25</v>
      </c>
      <c r="AZ101" s="78">
        <v>18</v>
      </c>
      <c r="BA101" s="78">
        <v>21</v>
      </c>
      <c r="BB101" s="78">
        <v>35</v>
      </c>
      <c r="BC101" s="78">
        <v>22</v>
      </c>
      <c r="BD101" s="78">
        <v>11</v>
      </c>
      <c r="BE101" s="78">
        <v>16</v>
      </c>
      <c r="BF101" s="78">
        <v>28</v>
      </c>
      <c r="BG101" s="78">
        <v>20</v>
      </c>
      <c r="BH101" s="78">
        <v>36</v>
      </c>
      <c r="BI101" s="78">
        <v>23</v>
      </c>
      <c r="BJ101" s="78">
        <v>33</v>
      </c>
      <c r="BK101" s="78">
        <v>22</v>
      </c>
      <c r="BL101" s="78">
        <v>28</v>
      </c>
      <c r="BM101" s="78">
        <v>26</v>
      </c>
      <c r="BN101" s="78">
        <v>28</v>
      </c>
      <c r="BO101" s="78">
        <v>23</v>
      </c>
      <c r="BP101" s="78">
        <v>42</v>
      </c>
      <c r="BQ101" s="78">
        <v>30</v>
      </c>
      <c r="BR101" s="78">
        <v>46</v>
      </c>
      <c r="BS101" s="78">
        <v>29</v>
      </c>
      <c r="BT101" s="78">
        <v>23</v>
      </c>
      <c r="BU101" s="78">
        <v>22</v>
      </c>
      <c r="BV101" s="78">
        <v>30</v>
      </c>
      <c r="BW101" s="78">
        <v>18</v>
      </c>
      <c r="BX101" s="78">
        <v>25</v>
      </c>
      <c r="BY101" s="78">
        <v>19</v>
      </c>
      <c r="BZ101" s="78">
        <v>16</v>
      </c>
      <c r="CA101" s="78">
        <v>3</v>
      </c>
      <c r="CB101" s="78">
        <v>18</v>
      </c>
      <c r="CC101" s="78">
        <v>22</v>
      </c>
      <c r="CD101" s="78">
        <v>20</v>
      </c>
      <c r="CE101" s="78">
        <v>8</v>
      </c>
      <c r="CF101" s="78">
        <v>27</v>
      </c>
      <c r="CG101" s="78">
        <v>28</v>
      </c>
      <c r="CH101" s="78">
        <v>36</v>
      </c>
      <c r="CI101" s="78">
        <v>17</v>
      </c>
      <c r="CJ101" s="78">
        <v>15</v>
      </c>
      <c r="CK101" s="78">
        <v>10</v>
      </c>
      <c r="CL101" s="78">
        <v>23</v>
      </c>
      <c r="CM101" s="78">
        <v>26</v>
      </c>
      <c r="CN101" s="78">
        <v>4</v>
      </c>
    </row>
    <row r="102" spans="1:92" x14ac:dyDescent="0.2">
      <c r="A102" s="78" t="s">
        <v>28</v>
      </c>
      <c r="B102" s="78" t="s">
        <v>29</v>
      </c>
      <c r="C102" s="78">
        <v>254</v>
      </c>
      <c r="D102" s="78">
        <v>6.8016326530612243</v>
      </c>
      <c r="E102" s="78">
        <v>0</v>
      </c>
      <c r="F102" s="78">
        <f>VLOOKUP(B102,遗传信息!$B:$F,5,FALSE)</f>
        <v>0</v>
      </c>
      <c r="G102" s="78">
        <v>25</v>
      </c>
      <c r="H102" s="78">
        <v>7.2</v>
      </c>
      <c r="I102" s="78">
        <v>7</v>
      </c>
      <c r="J102" s="78">
        <v>1452</v>
      </c>
      <c r="K102" s="78">
        <v>49.390000000000008</v>
      </c>
      <c r="L102" s="78">
        <v>105</v>
      </c>
      <c r="M102" s="78">
        <v>85</v>
      </c>
      <c r="N102" s="78">
        <v>109</v>
      </c>
      <c r="O102" s="78">
        <v>63</v>
      </c>
      <c r="P102" s="78">
        <v>80</v>
      </c>
      <c r="Q102" s="78">
        <v>78</v>
      </c>
      <c r="R102" s="78">
        <v>96</v>
      </c>
      <c r="S102" s="78">
        <v>75</v>
      </c>
      <c r="T102" s="78">
        <v>115</v>
      </c>
      <c r="U102" s="78">
        <v>106</v>
      </c>
      <c r="V102" s="78">
        <v>147</v>
      </c>
      <c r="W102" s="78">
        <v>93</v>
      </c>
      <c r="X102" s="78">
        <v>63</v>
      </c>
      <c r="Y102" s="78">
        <v>61</v>
      </c>
      <c r="Z102" s="78">
        <v>108</v>
      </c>
      <c r="AA102" s="78">
        <v>57</v>
      </c>
      <c r="AB102" s="78">
        <v>22</v>
      </c>
      <c r="AC102" s="78">
        <v>26</v>
      </c>
      <c r="AD102" s="78">
        <v>34</v>
      </c>
      <c r="AE102" s="78">
        <v>22</v>
      </c>
      <c r="AF102" s="78">
        <v>17</v>
      </c>
      <c r="AG102" s="78">
        <v>22</v>
      </c>
      <c r="AH102" s="78">
        <v>27</v>
      </c>
      <c r="AI102" s="78">
        <v>19</v>
      </c>
      <c r="AJ102" s="78">
        <v>28</v>
      </c>
      <c r="AK102" s="78">
        <v>25</v>
      </c>
      <c r="AL102" s="78">
        <v>30</v>
      </c>
      <c r="AM102" s="78">
        <v>25</v>
      </c>
      <c r="AN102" s="78">
        <v>13</v>
      </c>
      <c r="AO102" s="78">
        <v>13</v>
      </c>
      <c r="AP102" s="78">
        <v>27</v>
      </c>
      <c r="AQ102" s="78">
        <v>10</v>
      </c>
      <c r="AR102" s="78">
        <v>22</v>
      </c>
      <c r="AS102" s="78">
        <v>16</v>
      </c>
      <c r="AT102" s="78">
        <v>25</v>
      </c>
      <c r="AU102" s="78">
        <v>16</v>
      </c>
      <c r="AV102" s="78">
        <v>17</v>
      </c>
      <c r="AW102" s="78">
        <v>15</v>
      </c>
      <c r="AX102" s="78">
        <v>21</v>
      </c>
      <c r="AY102" s="78">
        <v>25</v>
      </c>
      <c r="AZ102" s="78">
        <v>18</v>
      </c>
      <c r="BA102" s="78">
        <v>21</v>
      </c>
      <c r="BB102" s="78">
        <v>35</v>
      </c>
      <c r="BC102" s="78">
        <v>22</v>
      </c>
      <c r="BD102" s="78">
        <v>11</v>
      </c>
      <c r="BE102" s="78">
        <v>16</v>
      </c>
      <c r="BF102" s="78">
        <v>28</v>
      </c>
      <c r="BG102" s="78">
        <v>20</v>
      </c>
      <c r="BH102" s="78">
        <v>36</v>
      </c>
      <c r="BI102" s="78">
        <v>23</v>
      </c>
      <c r="BJ102" s="78">
        <v>33</v>
      </c>
      <c r="BK102" s="78">
        <v>22</v>
      </c>
      <c r="BL102" s="78">
        <v>28</v>
      </c>
      <c r="BM102" s="78">
        <v>26</v>
      </c>
      <c r="BN102" s="78">
        <v>28</v>
      </c>
      <c r="BO102" s="78">
        <v>23</v>
      </c>
      <c r="BP102" s="78">
        <v>42</v>
      </c>
      <c r="BQ102" s="78">
        <v>30</v>
      </c>
      <c r="BR102" s="78">
        <v>46</v>
      </c>
      <c r="BS102" s="78">
        <v>29</v>
      </c>
      <c r="BT102" s="78">
        <v>23</v>
      </c>
      <c r="BU102" s="78">
        <v>22</v>
      </c>
      <c r="BV102" s="78">
        <v>30</v>
      </c>
      <c r="BW102" s="78">
        <v>18</v>
      </c>
      <c r="BX102" s="78">
        <v>25</v>
      </c>
      <c r="BY102" s="78">
        <v>19</v>
      </c>
      <c r="BZ102" s="78">
        <v>16</v>
      </c>
      <c r="CA102" s="78">
        <v>3</v>
      </c>
      <c r="CB102" s="78">
        <v>18</v>
      </c>
      <c r="CC102" s="78">
        <v>22</v>
      </c>
      <c r="CD102" s="78">
        <v>20</v>
      </c>
      <c r="CE102" s="78">
        <v>8</v>
      </c>
      <c r="CF102" s="78">
        <v>27</v>
      </c>
      <c r="CG102" s="78">
        <v>28</v>
      </c>
      <c r="CH102" s="78">
        <v>36</v>
      </c>
      <c r="CI102" s="78">
        <v>17</v>
      </c>
      <c r="CJ102" s="78">
        <v>15</v>
      </c>
      <c r="CK102" s="78">
        <v>10</v>
      </c>
      <c r="CL102" s="78">
        <v>23</v>
      </c>
      <c r="CM102" s="78">
        <v>26</v>
      </c>
      <c r="CN102" s="78">
        <v>2</v>
      </c>
    </row>
    <row r="103" spans="1:92" x14ac:dyDescent="0.2">
      <c r="A103" s="78" t="s">
        <v>28</v>
      </c>
      <c r="B103" s="78" t="s">
        <v>29</v>
      </c>
      <c r="C103" s="78">
        <v>254</v>
      </c>
      <c r="D103" s="78">
        <v>8.8424489795918362</v>
      </c>
      <c r="E103" s="78">
        <v>0</v>
      </c>
      <c r="F103" s="78">
        <f>VLOOKUP(B103,遗传信息!$B:$F,5,FALSE)</f>
        <v>0</v>
      </c>
      <c r="G103" s="78">
        <v>25</v>
      </c>
      <c r="H103" s="78">
        <v>7.2</v>
      </c>
      <c r="I103" s="78">
        <v>7</v>
      </c>
      <c r="J103" s="78">
        <v>1452</v>
      </c>
      <c r="K103" s="78">
        <v>49.390000000000008</v>
      </c>
      <c r="L103" s="78">
        <v>105</v>
      </c>
      <c r="M103" s="78">
        <v>85</v>
      </c>
      <c r="N103" s="78">
        <v>109</v>
      </c>
      <c r="O103" s="78">
        <v>63</v>
      </c>
      <c r="P103" s="78">
        <v>80</v>
      </c>
      <c r="Q103" s="78">
        <v>78</v>
      </c>
      <c r="R103" s="78">
        <v>96</v>
      </c>
      <c r="S103" s="78">
        <v>75</v>
      </c>
      <c r="T103" s="78">
        <v>115</v>
      </c>
      <c r="U103" s="78">
        <v>106</v>
      </c>
      <c r="V103" s="78">
        <v>147</v>
      </c>
      <c r="W103" s="78">
        <v>93</v>
      </c>
      <c r="X103" s="78">
        <v>63</v>
      </c>
      <c r="Y103" s="78">
        <v>61</v>
      </c>
      <c r="Z103" s="78">
        <v>108</v>
      </c>
      <c r="AA103" s="78">
        <v>57</v>
      </c>
      <c r="AB103" s="78">
        <v>22</v>
      </c>
      <c r="AC103" s="78">
        <v>26</v>
      </c>
      <c r="AD103" s="78">
        <v>34</v>
      </c>
      <c r="AE103" s="78">
        <v>22</v>
      </c>
      <c r="AF103" s="78">
        <v>17</v>
      </c>
      <c r="AG103" s="78">
        <v>22</v>
      </c>
      <c r="AH103" s="78">
        <v>27</v>
      </c>
      <c r="AI103" s="78">
        <v>19</v>
      </c>
      <c r="AJ103" s="78">
        <v>28</v>
      </c>
      <c r="AK103" s="78">
        <v>25</v>
      </c>
      <c r="AL103" s="78">
        <v>30</v>
      </c>
      <c r="AM103" s="78">
        <v>25</v>
      </c>
      <c r="AN103" s="78">
        <v>13</v>
      </c>
      <c r="AO103" s="78">
        <v>13</v>
      </c>
      <c r="AP103" s="78">
        <v>27</v>
      </c>
      <c r="AQ103" s="78">
        <v>10</v>
      </c>
      <c r="AR103" s="78">
        <v>22</v>
      </c>
      <c r="AS103" s="78">
        <v>16</v>
      </c>
      <c r="AT103" s="78">
        <v>25</v>
      </c>
      <c r="AU103" s="78">
        <v>16</v>
      </c>
      <c r="AV103" s="78">
        <v>17</v>
      </c>
      <c r="AW103" s="78">
        <v>15</v>
      </c>
      <c r="AX103" s="78">
        <v>21</v>
      </c>
      <c r="AY103" s="78">
        <v>25</v>
      </c>
      <c r="AZ103" s="78">
        <v>18</v>
      </c>
      <c r="BA103" s="78">
        <v>21</v>
      </c>
      <c r="BB103" s="78">
        <v>35</v>
      </c>
      <c r="BC103" s="78">
        <v>22</v>
      </c>
      <c r="BD103" s="78">
        <v>11</v>
      </c>
      <c r="BE103" s="78">
        <v>16</v>
      </c>
      <c r="BF103" s="78">
        <v>28</v>
      </c>
      <c r="BG103" s="78">
        <v>20</v>
      </c>
      <c r="BH103" s="78">
        <v>36</v>
      </c>
      <c r="BI103" s="78">
        <v>23</v>
      </c>
      <c r="BJ103" s="78">
        <v>33</v>
      </c>
      <c r="BK103" s="78">
        <v>22</v>
      </c>
      <c r="BL103" s="78">
        <v>28</v>
      </c>
      <c r="BM103" s="78">
        <v>26</v>
      </c>
      <c r="BN103" s="78">
        <v>28</v>
      </c>
      <c r="BO103" s="78">
        <v>23</v>
      </c>
      <c r="BP103" s="78">
        <v>42</v>
      </c>
      <c r="BQ103" s="78">
        <v>30</v>
      </c>
      <c r="BR103" s="78">
        <v>46</v>
      </c>
      <c r="BS103" s="78">
        <v>29</v>
      </c>
      <c r="BT103" s="78">
        <v>23</v>
      </c>
      <c r="BU103" s="78">
        <v>22</v>
      </c>
      <c r="BV103" s="78">
        <v>30</v>
      </c>
      <c r="BW103" s="78">
        <v>18</v>
      </c>
      <c r="BX103" s="78">
        <v>25</v>
      </c>
      <c r="BY103" s="78">
        <v>19</v>
      </c>
      <c r="BZ103" s="78">
        <v>16</v>
      </c>
      <c r="CA103" s="78">
        <v>3</v>
      </c>
      <c r="CB103" s="78">
        <v>18</v>
      </c>
      <c r="CC103" s="78">
        <v>22</v>
      </c>
      <c r="CD103" s="78">
        <v>20</v>
      </c>
      <c r="CE103" s="78">
        <v>8</v>
      </c>
      <c r="CF103" s="78">
        <v>27</v>
      </c>
      <c r="CG103" s="78">
        <v>28</v>
      </c>
      <c r="CH103" s="78">
        <v>36</v>
      </c>
      <c r="CI103" s="78">
        <v>17</v>
      </c>
      <c r="CJ103" s="78">
        <v>15</v>
      </c>
      <c r="CK103" s="78">
        <v>10</v>
      </c>
      <c r="CL103" s="78">
        <v>23</v>
      </c>
      <c r="CM103" s="78">
        <v>26</v>
      </c>
      <c r="CN103" s="78">
        <v>3</v>
      </c>
    </row>
    <row r="104" spans="1:92" x14ac:dyDescent="0.2">
      <c r="A104" s="78" t="s">
        <v>28</v>
      </c>
      <c r="B104" s="78" t="s">
        <v>29</v>
      </c>
      <c r="C104" s="78">
        <v>254</v>
      </c>
      <c r="D104" s="78">
        <v>10.88326530612245</v>
      </c>
      <c r="E104" s="78">
        <v>0</v>
      </c>
      <c r="F104" s="78">
        <f>VLOOKUP(B104,遗传信息!$B:$F,5,FALSE)</f>
        <v>0</v>
      </c>
      <c r="G104" s="78">
        <v>25</v>
      </c>
      <c r="H104" s="78">
        <v>7.2</v>
      </c>
      <c r="I104" s="78">
        <v>7</v>
      </c>
      <c r="J104" s="78">
        <v>1452</v>
      </c>
      <c r="K104" s="78">
        <v>49.390000000000008</v>
      </c>
      <c r="L104" s="78">
        <v>105</v>
      </c>
      <c r="M104" s="78">
        <v>85</v>
      </c>
      <c r="N104" s="78">
        <v>109</v>
      </c>
      <c r="O104" s="78">
        <v>63</v>
      </c>
      <c r="P104" s="78">
        <v>80</v>
      </c>
      <c r="Q104" s="78">
        <v>78</v>
      </c>
      <c r="R104" s="78">
        <v>96</v>
      </c>
      <c r="S104" s="78">
        <v>75</v>
      </c>
      <c r="T104" s="78">
        <v>115</v>
      </c>
      <c r="U104" s="78">
        <v>106</v>
      </c>
      <c r="V104" s="78">
        <v>147</v>
      </c>
      <c r="W104" s="78">
        <v>93</v>
      </c>
      <c r="X104" s="78">
        <v>63</v>
      </c>
      <c r="Y104" s="78">
        <v>61</v>
      </c>
      <c r="Z104" s="78">
        <v>108</v>
      </c>
      <c r="AA104" s="78">
        <v>57</v>
      </c>
      <c r="AB104" s="78">
        <v>22</v>
      </c>
      <c r="AC104" s="78">
        <v>26</v>
      </c>
      <c r="AD104" s="78">
        <v>34</v>
      </c>
      <c r="AE104" s="78">
        <v>22</v>
      </c>
      <c r="AF104" s="78">
        <v>17</v>
      </c>
      <c r="AG104" s="78">
        <v>22</v>
      </c>
      <c r="AH104" s="78">
        <v>27</v>
      </c>
      <c r="AI104" s="78">
        <v>19</v>
      </c>
      <c r="AJ104" s="78">
        <v>28</v>
      </c>
      <c r="AK104" s="78">
        <v>25</v>
      </c>
      <c r="AL104" s="78">
        <v>30</v>
      </c>
      <c r="AM104" s="78">
        <v>25</v>
      </c>
      <c r="AN104" s="78">
        <v>13</v>
      </c>
      <c r="AO104" s="78">
        <v>13</v>
      </c>
      <c r="AP104" s="78">
        <v>27</v>
      </c>
      <c r="AQ104" s="78">
        <v>10</v>
      </c>
      <c r="AR104" s="78">
        <v>22</v>
      </c>
      <c r="AS104" s="78">
        <v>16</v>
      </c>
      <c r="AT104" s="78">
        <v>25</v>
      </c>
      <c r="AU104" s="78">
        <v>16</v>
      </c>
      <c r="AV104" s="78">
        <v>17</v>
      </c>
      <c r="AW104" s="78">
        <v>15</v>
      </c>
      <c r="AX104" s="78">
        <v>21</v>
      </c>
      <c r="AY104" s="78">
        <v>25</v>
      </c>
      <c r="AZ104" s="78">
        <v>18</v>
      </c>
      <c r="BA104" s="78">
        <v>21</v>
      </c>
      <c r="BB104" s="78">
        <v>35</v>
      </c>
      <c r="BC104" s="78">
        <v>22</v>
      </c>
      <c r="BD104" s="78">
        <v>11</v>
      </c>
      <c r="BE104" s="78">
        <v>16</v>
      </c>
      <c r="BF104" s="78">
        <v>28</v>
      </c>
      <c r="BG104" s="78">
        <v>20</v>
      </c>
      <c r="BH104" s="78">
        <v>36</v>
      </c>
      <c r="BI104" s="78">
        <v>23</v>
      </c>
      <c r="BJ104" s="78">
        <v>33</v>
      </c>
      <c r="BK104" s="78">
        <v>22</v>
      </c>
      <c r="BL104" s="78">
        <v>28</v>
      </c>
      <c r="BM104" s="78">
        <v>26</v>
      </c>
      <c r="BN104" s="78">
        <v>28</v>
      </c>
      <c r="BO104" s="78">
        <v>23</v>
      </c>
      <c r="BP104" s="78">
        <v>42</v>
      </c>
      <c r="BQ104" s="78">
        <v>30</v>
      </c>
      <c r="BR104" s="78">
        <v>46</v>
      </c>
      <c r="BS104" s="78">
        <v>29</v>
      </c>
      <c r="BT104" s="78">
        <v>23</v>
      </c>
      <c r="BU104" s="78">
        <v>22</v>
      </c>
      <c r="BV104" s="78">
        <v>30</v>
      </c>
      <c r="BW104" s="78">
        <v>18</v>
      </c>
      <c r="BX104" s="78">
        <v>25</v>
      </c>
      <c r="BY104" s="78">
        <v>19</v>
      </c>
      <c r="BZ104" s="78">
        <v>16</v>
      </c>
      <c r="CA104" s="78">
        <v>3</v>
      </c>
      <c r="CB104" s="78">
        <v>18</v>
      </c>
      <c r="CC104" s="78">
        <v>22</v>
      </c>
      <c r="CD104" s="78">
        <v>20</v>
      </c>
      <c r="CE104" s="78">
        <v>8</v>
      </c>
      <c r="CF104" s="78">
        <v>27</v>
      </c>
      <c r="CG104" s="78">
        <v>28</v>
      </c>
      <c r="CH104" s="78">
        <v>36</v>
      </c>
      <c r="CI104" s="78">
        <v>17</v>
      </c>
      <c r="CJ104" s="78">
        <v>15</v>
      </c>
      <c r="CK104" s="78">
        <v>10</v>
      </c>
      <c r="CL104" s="78">
        <v>23</v>
      </c>
      <c r="CM104" s="78">
        <v>26</v>
      </c>
      <c r="CN104" s="78">
        <v>4</v>
      </c>
    </row>
    <row r="105" spans="1:92" x14ac:dyDescent="0.2">
      <c r="A105" s="78" t="s">
        <v>28</v>
      </c>
      <c r="B105" s="78" t="s">
        <v>29</v>
      </c>
      <c r="C105" s="78">
        <v>265</v>
      </c>
      <c r="D105" s="78">
        <v>5.7998305084745763</v>
      </c>
      <c r="E105" s="78">
        <v>0</v>
      </c>
      <c r="F105" s="78">
        <f>VLOOKUP(B105,遗传信息!$B:$F,5,FALSE)</f>
        <v>0</v>
      </c>
      <c r="G105" s="78">
        <v>25</v>
      </c>
      <c r="H105" s="78">
        <v>7.2</v>
      </c>
      <c r="I105" s="78">
        <v>7</v>
      </c>
      <c r="J105" s="78">
        <v>1452</v>
      </c>
      <c r="K105" s="78">
        <v>49.390000000000008</v>
      </c>
      <c r="L105" s="78">
        <v>105</v>
      </c>
      <c r="M105" s="78">
        <v>85</v>
      </c>
      <c r="N105" s="78">
        <v>109</v>
      </c>
      <c r="O105" s="78">
        <v>63</v>
      </c>
      <c r="P105" s="78">
        <v>80</v>
      </c>
      <c r="Q105" s="78">
        <v>78</v>
      </c>
      <c r="R105" s="78">
        <v>96</v>
      </c>
      <c r="S105" s="78">
        <v>75</v>
      </c>
      <c r="T105" s="78">
        <v>115</v>
      </c>
      <c r="U105" s="78">
        <v>106</v>
      </c>
      <c r="V105" s="78">
        <v>147</v>
      </c>
      <c r="W105" s="78">
        <v>93</v>
      </c>
      <c r="X105" s="78">
        <v>63</v>
      </c>
      <c r="Y105" s="78">
        <v>61</v>
      </c>
      <c r="Z105" s="78">
        <v>108</v>
      </c>
      <c r="AA105" s="78">
        <v>57</v>
      </c>
      <c r="AB105" s="78">
        <v>22</v>
      </c>
      <c r="AC105" s="78">
        <v>26</v>
      </c>
      <c r="AD105" s="78">
        <v>34</v>
      </c>
      <c r="AE105" s="78">
        <v>22</v>
      </c>
      <c r="AF105" s="78">
        <v>17</v>
      </c>
      <c r="AG105" s="78">
        <v>22</v>
      </c>
      <c r="AH105" s="78">
        <v>27</v>
      </c>
      <c r="AI105" s="78">
        <v>19</v>
      </c>
      <c r="AJ105" s="78">
        <v>28</v>
      </c>
      <c r="AK105" s="78">
        <v>25</v>
      </c>
      <c r="AL105" s="78">
        <v>30</v>
      </c>
      <c r="AM105" s="78">
        <v>25</v>
      </c>
      <c r="AN105" s="78">
        <v>13</v>
      </c>
      <c r="AO105" s="78">
        <v>13</v>
      </c>
      <c r="AP105" s="78">
        <v>27</v>
      </c>
      <c r="AQ105" s="78">
        <v>10</v>
      </c>
      <c r="AR105" s="78">
        <v>22</v>
      </c>
      <c r="AS105" s="78">
        <v>16</v>
      </c>
      <c r="AT105" s="78">
        <v>25</v>
      </c>
      <c r="AU105" s="78">
        <v>16</v>
      </c>
      <c r="AV105" s="78">
        <v>17</v>
      </c>
      <c r="AW105" s="78">
        <v>15</v>
      </c>
      <c r="AX105" s="78">
        <v>21</v>
      </c>
      <c r="AY105" s="78">
        <v>25</v>
      </c>
      <c r="AZ105" s="78">
        <v>18</v>
      </c>
      <c r="BA105" s="78">
        <v>21</v>
      </c>
      <c r="BB105" s="78">
        <v>35</v>
      </c>
      <c r="BC105" s="78">
        <v>22</v>
      </c>
      <c r="BD105" s="78">
        <v>11</v>
      </c>
      <c r="BE105" s="78">
        <v>16</v>
      </c>
      <c r="BF105" s="78">
        <v>28</v>
      </c>
      <c r="BG105" s="78">
        <v>20</v>
      </c>
      <c r="BH105" s="78">
        <v>36</v>
      </c>
      <c r="BI105" s="78">
        <v>23</v>
      </c>
      <c r="BJ105" s="78">
        <v>33</v>
      </c>
      <c r="BK105" s="78">
        <v>22</v>
      </c>
      <c r="BL105" s="78">
        <v>28</v>
      </c>
      <c r="BM105" s="78">
        <v>26</v>
      </c>
      <c r="BN105" s="78">
        <v>28</v>
      </c>
      <c r="BO105" s="78">
        <v>23</v>
      </c>
      <c r="BP105" s="78">
        <v>42</v>
      </c>
      <c r="BQ105" s="78">
        <v>30</v>
      </c>
      <c r="BR105" s="78">
        <v>46</v>
      </c>
      <c r="BS105" s="78">
        <v>29</v>
      </c>
      <c r="BT105" s="78">
        <v>23</v>
      </c>
      <c r="BU105" s="78">
        <v>22</v>
      </c>
      <c r="BV105" s="78">
        <v>30</v>
      </c>
      <c r="BW105" s="78">
        <v>18</v>
      </c>
      <c r="BX105" s="78">
        <v>25</v>
      </c>
      <c r="BY105" s="78">
        <v>19</v>
      </c>
      <c r="BZ105" s="78">
        <v>16</v>
      </c>
      <c r="CA105" s="78">
        <v>3</v>
      </c>
      <c r="CB105" s="78">
        <v>18</v>
      </c>
      <c r="CC105" s="78">
        <v>22</v>
      </c>
      <c r="CD105" s="78">
        <v>20</v>
      </c>
      <c r="CE105" s="78">
        <v>8</v>
      </c>
      <c r="CF105" s="78">
        <v>27</v>
      </c>
      <c r="CG105" s="78">
        <v>28</v>
      </c>
      <c r="CH105" s="78">
        <v>36</v>
      </c>
      <c r="CI105" s="78">
        <v>17</v>
      </c>
      <c r="CJ105" s="78">
        <v>15</v>
      </c>
      <c r="CK105" s="78">
        <v>10</v>
      </c>
      <c r="CL105" s="78">
        <v>23</v>
      </c>
      <c r="CM105" s="78">
        <v>26</v>
      </c>
      <c r="CN105" s="78">
        <v>2</v>
      </c>
    </row>
    <row r="106" spans="1:92" x14ac:dyDescent="0.2">
      <c r="A106" s="78" t="s">
        <v>28</v>
      </c>
      <c r="B106" s="78" t="s">
        <v>29</v>
      </c>
      <c r="C106" s="78">
        <v>265</v>
      </c>
      <c r="D106" s="78">
        <v>7.4947457627118652</v>
      </c>
      <c r="E106" s="78">
        <v>0</v>
      </c>
      <c r="F106" s="78">
        <f>VLOOKUP(B106,遗传信息!$B:$F,5,FALSE)</f>
        <v>0</v>
      </c>
      <c r="G106" s="78">
        <v>25</v>
      </c>
      <c r="H106" s="78">
        <v>7.2</v>
      </c>
      <c r="I106" s="78">
        <v>7</v>
      </c>
      <c r="J106" s="78">
        <v>1452</v>
      </c>
      <c r="K106" s="78">
        <v>49.390000000000008</v>
      </c>
      <c r="L106" s="78">
        <v>105</v>
      </c>
      <c r="M106" s="78">
        <v>85</v>
      </c>
      <c r="N106" s="78">
        <v>109</v>
      </c>
      <c r="O106" s="78">
        <v>63</v>
      </c>
      <c r="P106" s="78">
        <v>80</v>
      </c>
      <c r="Q106" s="78">
        <v>78</v>
      </c>
      <c r="R106" s="78">
        <v>96</v>
      </c>
      <c r="S106" s="78">
        <v>75</v>
      </c>
      <c r="T106" s="78">
        <v>115</v>
      </c>
      <c r="U106" s="78">
        <v>106</v>
      </c>
      <c r="V106" s="78">
        <v>147</v>
      </c>
      <c r="W106" s="78">
        <v>93</v>
      </c>
      <c r="X106" s="78">
        <v>63</v>
      </c>
      <c r="Y106" s="78">
        <v>61</v>
      </c>
      <c r="Z106" s="78">
        <v>108</v>
      </c>
      <c r="AA106" s="78">
        <v>57</v>
      </c>
      <c r="AB106" s="78">
        <v>22</v>
      </c>
      <c r="AC106" s="78">
        <v>26</v>
      </c>
      <c r="AD106" s="78">
        <v>34</v>
      </c>
      <c r="AE106" s="78">
        <v>22</v>
      </c>
      <c r="AF106" s="78">
        <v>17</v>
      </c>
      <c r="AG106" s="78">
        <v>22</v>
      </c>
      <c r="AH106" s="78">
        <v>27</v>
      </c>
      <c r="AI106" s="78">
        <v>19</v>
      </c>
      <c r="AJ106" s="78">
        <v>28</v>
      </c>
      <c r="AK106" s="78">
        <v>25</v>
      </c>
      <c r="AL106" s="78">
        <v>30</v>
      </c>
      <c r="AM106" s="78">
        <v>25</v>
      </c>
      <c r="AN106" s="78">
        <v>13</v>
      </c>
      <c r="AO106" s="78">
        <v>13</v>
      </c>
      <c r="AP106" s="78">
        <v>27</v>
      </c>
      <c r="AQ106" s="78">
        <v>10</v>
      </c>
      <c r="AR106" s="78">
        <v>22</v>
      </c>
      <c r="AS106" s="78">
        <v>16</v>
      </c>
      <c r="AT106" s="78">
        <v>25</v>
      </c>
      <c r="AU106" s="78">
        <v>16</v>
      </c>
      <c r="AV106" s="78">
        <v>17</v>
      </c>
      <c r="AW106" s="78">
        <v>15</v>
      </c>
      <c r="AX106" s="78">
        <v>21</v>
      </c>
      <c r="AY106" s="78">
        <v>25</v>
      </c>
      <c r="AZ106" s="78">
        <v>18</v>
      </c>
      <c r="BA106" s="78">
        <v>21</v>
      </c>
      <c r="BB106" s="78">
        <v>35</v>
      </c>
      <c r="BC106" s="78">
        <v>22</v>
      </c>
      <c r="BD106" s="78">
        <v>11</v>
      </c>
      <c r="BE106" s="78">
        <v>16</v>
      </c>
      <c r="BF106" s="78">
        <v>28</v>
      </c>
      <c r="BG106" s="78">
        <v>20</v>
      </c>
      <c r="BH106" s="78">
        <v>36</v>
      </c>
      <c r="BI106" s="78">
        <v>23</v>
      </c>
      <c r="BJ106" s="78">
        <v>33</v>
      </c>
      <c r="BK106" s="78">
        <v>22</v>
      </c>
      <c r="BL106" s="78">
        <v>28</v>
      </c>
      <c r="BM106" s="78">
        <v>26</v>
      </c>
      <c r="BN106" s="78">
        <v>28</v>
      </c>
      <c r="BO106" s="78">
        <v>23</v>
      </c>
      <c r="BP106" s="78">
        <v>42</v>
      </c>
      <c r="BQ106" s="78">
        <v>30</v>
      </c>
      <c r="BR106" s="78">
        <v>46</v>
      </c>
      <c r="BS106" s="78">
        <v>29</v>
      </c>
      <c r="BT106" s="78">
        <v>23</v>
      </c>
      <c r="BU106" s="78">
        <v>22</v>
      </c>
      <c r="BV106" s="78">
        <v>30</v>
      </c>
      <c r="BW106" s="78">
        <v>18</v>
      </c>
      <c r="BX106" s="78">
        <v>25</v>
      </c>
      <c r="BY106" s="78">
        <v>19</v>
      </c>
      <c r="BZ106" s="78">
        <v>16</v>
      </c>
      <c r="CA106" s="78">
        <v>3</v>
      </c>
      <c r="CB106" s="78">
        <v>18</v>
      </c>
      <c r="CC106" s="78">
        <v>22</v>
      </c>
      <c r="CD106" s="78">
        <v>20</v>
      </c>
      <c r="CE106" s="78">
        <v>8</v>
      </c>
      <c r="CF106" s="78">
        <v>27</v>
      </c>
      <c r="CG106" s="78">
        <v>28</v>
      </c>
      <c r="CH106" s="78">
        <v>36</v>
      </c>
      <c r="CI106" s="78">
        <v>17</v>
      </c>
      <c r="CJ106" s="78">
        <v>15</v>
      </c>
      <c r="CK106" s="78">
        <v>10</v>
      </c>
      <c r="CL106" s="78">
        <v>23</v>
      </c>
      <c r="CM106" s="78">
        <v>26</v>
      </c>
      <c r="CN106" s="78">
        <v>3</v>
      </c>
    </row>
    <row r="107" spans="1:92" x14ac:dyDescent="0.2">
      <c r="A107" s="78" t="s">
        <v>28</v>
      </c>
      <c r="B107" s="78" t="s">
        <v>29</v>
      </c>
      <c r="C107" s="78">
        <v>265</v>
      </c>
      <c r="D107" s="78">
        <v>9.1896610169491524</v>
      </c>
      <c r="E107" s="78">
        <v>0</v>
      </c>
      <c r="F107" s="78">
        <f>VLOOKUP(B107,遗传信息!$B:$F,5,FALSE)</f>
        <v>0</v>
      </c>
      <c r="G107" s="78">
        <v>25</v>
      </c>
      <c r="H107" s="78">
        <v>7.2</v>
      </c>
      <c r="I107" s="78">
        <v>7</v>
      </c>
      <c r="J107" s="78">
        <v>1452</v>
      </c>
      <c r="K107" s="78">
        <v>49.390000000000008</v>
      </c>
      <c r="L107" s="78">
        <v>105</v>
      </c>
      <c r="M107" s="78">
        <v>85</v>
      </c>
      <c r="N107" s="78">
        <v>109</v>
      </c>
      <c r="O107" s="78">
        <v>63</v>
      </c>
      <c r="P107" s="78">
        <v>80</v>
      </c>
      <c r="Q107" s="78">
        <v>78</v>
      </c>
      <c r="R107" s="78">
        <v>96</v>
      </c>
      <c r="S107" s="78">
        <v>75</v>
      </c>
      <c r="T107" s="78">
        <v>115</v>
      </c>
      <c r="U107" s="78">
        <v>106</v>
      </c>
      <c r="V107" s="78">
        <v>147</v>
      </c>
      <c r="W107" s="78">
        <v>93</v>
      </c>
      <c r="X107" s="78">
        <v>63</v>
      </c>
      <c r="Y107" s="78">
        <v>61</v>
      </c>
      <c r="Z107" s="78">
        <v>108</v>
      </c>
      <c r="AA107" s="78">
        <v>57</v>
      </c>
      <c r="AB107" s="78">
        <v>22</v>
      </c>
      <c r="AC107" s="78">
        <v>26</v>
      </c>
      <c r="AD107" s="78">
        <v>34</v>
      </c>
      <c r="AE107" s="78">
        <v>22</v>
      </c>
      <c r="AF107" s="78">
        <v>17</v>
      </c>
      <c r="AG107" s="78">
        <v>22</v>
      </c>
      <c r="AH107" s="78">
        <v>27</v>
      </c>
      <c r="AI107" s="78">
        <v>19</v>
      </c>
      <c r="AJ107" s="78">
        <v>28</v>
      </c>
      <c r="AK107" s="78">
        <v>25</v>
      </c>
      <c r="AL107" s="78">
        <v>30</v>
      </c>
      <c r="AM107" s="78">
        <v>25</v>
      </c>
      <c r="AN107" s="78">
        <v>13</v>
      </c>
      <c r="AO107" s="78">
        <v>13</v>
      </c>
      <c r="AP107" s="78">
        <v>27</v>
      </c>
      <c r="AQ107" s="78">
        <v>10</v>
      </c>
      <c r="AR107" s="78">
        <v>22</v>
      </c>
      <c r="AS107" s="78">
        <v>16</v>
      </c>
      <c r="AT107" s="78">
        <v>25</v>
      </c>
      <c r="AU107" s="78">
        <v>16</v>
      </c>
      <c r="AV107" s="78">
        <v>17</v>
      </c>
      <c r="AW107" s="78">
        <v>15</v>
      </c>
      <c r="AX107" s="78">
        <v>21</v>
      </c>
      <c r="AY107" s="78">
        <v>25</v>
      </c>
      <c r="AZ107" s="78">
        <v>18</v>
      </c>
      <c r="BA107" s="78">
        <v>21</v>
      </c>
      <c r="BB107" s="78">
        <v>35</v>
      </c>
      <c r="BC107" s="78">
        <v>22</v>
      </c>
      <c r="BD107" s="78">
        <v>11</v>
      </c>
      <c r="BE107" s="78">
        <v>16</v>
      </c>
      <c r="BF107" s="78">
        <v>28</v>
      </c>
      <c r="BG107" s="78">
        <v>20</v>
      </c>
      <c r="BH107" s="78">
        <v>36</v>
      </c>
      <c r="BI107" s="78">
        <v>23</v>
      </c>
      <c r="BJ107" s="78">
        <v>33</v>
      </c>
      <c r="BK107" s="78">
        <v>22</v>
      </c>
      <c r="BL107" s="78">
        <v>28</v>
      </c>
      <c r="BM107" s="78">
        <v>26</v>
      </c>
      <c r="BN107" s="78">
        <v>28</v>
      </c>
      <c r="BO107" s="78">
        <v>23</v>
      </c>
      <c r="BP107" s="78">
        <v>42</v>
      </c>
      <c r="BQ107" s="78">
        <v>30</v>
      </c>
      <c r="BR107" s="78">
        <v>46</v>
      </c>
      <c r="BS107" s="78">
        <v>29</v>
      </c>
      <c r="BT107" s="78">
        <v>23</v>
      </c>
      <c r="BU107" s="78">
        <v>22</v>
      </c>
      <c r="BV107" s="78">
        <v>30</v>
      </c>
      <c r="BW107" s="78">
        <v>18</v>
      </c>
      <c r="BX107" s="78">
        <v>25</v>
      </c>
      <c r="BY107" s="78">
        <v>19</v>
      </c>
      <c r="BZ107" s="78">
        <v>16</v>
      </c>
      <c r="CA107" s="78">
        <v>3</v>
      </c>
      <c r="CB107" s="78">
        <v>18</v>
      </c>
      <c r="CC107" s="78">
        <v>22</v>
      </c>
      <c r="CD107" s="78">
        <v>20</v>
      </c>
      <c r="CE107" s="78">
        <v>8</v>
      </c>
      <c r="CF107" s="78">
        <v>27</v>
      </c>
      <c r="CG107" s="78">
        <v>28</v>
      </c>
      <c r="CH107" s="78">
        <v>36</v>
      </c>
      <c r="CI107" s="78">
        <v>17</v>
      </c>
      <c r="CJ107" s="78">
        <v>15</v>
      </c>
      <c r="CK107" s="78">
        <v>10</v>
      </c>
      <c r="CL107" s="78">
        <v>23</v>
      </c>
      <c r="CM107" s="78">
        <v>26</v>
      </c>
      <c r="CN107" s="78">
        <v>4</v>
      </c>
    </row>
    <row r="108" spans="1:92" x14ac:dyDescent="0.2">
      <c r="A108" s="78" t="s">
        <v>28</v>
      </c>
      <c r="B108" s="78" t="s">
        <v>29</v>
      </c>
      <c r="C108" s="78">
        <v>275</v>
      </c>
      <c r="D108" s="78">
        <v>7.0978260869565215</v>
      </c>
      <c r="E108" s="78">
        <v>0</v>
      </c>
      <c r="F108" s="78">
        <f>VLOOKUP(B108,遗传信息!$B:$F,5,FALSE)</f>
        <v>0</v>
      </c>
      <c r="G108" s="78">
        <v>25</v>
      </c>
      <c r="H108" s="78">
        <v>7.2</v>
      </c>
      <c r="I108" s="78">
        <v>7</v>
      </c>
      <c r="J108" s="78">
        <v>1452</v>
      </c>
      <c r="K108" s="78">
        <v>49.390000000000008</v>
      </c>
      <c r="L108" s="78">
        <v>105</v>
      </c>
      <c r="M108" s="78">
        <v>85</v>
      </c>
      <c r="N108" s="78">
        <v>109</v>
      </c>
      <c r="O108" s="78">
        <v>63</v>
      </c>
      <c r="P108" s="78">
        <v>80</v>
      </c>
      <c r="Q108" s="78">
        <v>78</v>
      </c>
      <c r="R108" s="78">
        <v>96</v>
      </c>
      <c r="S108" s="78">
        <v>75</v>
      </c>
      <c r="T108" s="78">
        <v>115</v>
      </c>
      <c r="U108" s="78">
        <v>106</v>
      </c>
      <c r="V108" s="78">
        <v>147</v>
      </c>
      <c r="W108" s="78">
        <v>93</v>
      </c>
      <c r="X108" s="78">
        <v>63</v>
      </c>
      <c r="Y108" s="78">
        <v>61</v>
      </c>
      <c r="Z108" s="78">
        <v>108</v>
      </c>
      <c r="AA108" s="78">
        <v>57</v>
      </c>
      <c r="AB108" s="78">
        <v>22</v>
      </c>
      <c r="AC108" s="78">
        <v>26</v>
      </c>
      <c r="AD108" s="78">
        <v>34</v>
      </c>
      <c r="AE108" s="78">
        <v>22</v>
      </c>
      <c r="AF108" s="78">
        <v>17</v>
      </c>
      <c r="AG108" s="78">
        <v>22</v>
      </c>
      <c r="AH108" s="78">
        <v>27</v>
      </c>
      <c r="AI108" s="78">
        <v>19</v>
      </c>
      <c r="AJ108" s="78">
        <v>28</v>
      </c>
      <c r="AK108" s="78">
        <v>25</v>
      </c>
      <c r="AL108" s="78">
        <v>30</v>
      </c>
      <c r="AM108" s="78">
        <v>25</v>
      </c>
      <c r="AN108" s="78">
        <v>13</v>
      </c>
      <c r="AO108" s="78">
        <v>13</v>
      </c>
      <c r="AP108" s="78">
        <v>27</v>
      </c>
      <c r="AQ108" s="78">
        <v>10</v>
      </c>
      <c r="AR108" s="78">
        <v>22</v>
      </c>
      <c r="AS108" s="78">
        <v>16</v>
      </c>
      <c r="AT108" s="78">
        <v>25</v>
      </c>
      <c r="AU108" s="78">
        <v>16</v>
      </c>
      <c r="AV108" s="78">
        <v>17</v>
      </c>
      <c r="AW108" s="78">
        <v>15</v>
      </c>
      <c r="AX108" s="78">
        <v>21</v>
      </c>
      <c r="AY108" s="78">
        <v>25</v>
      </c>
      <c r="AZ108" s="78">
        <v>18</v>
      </c>
      <c r="BA108" s="78">
        <v>21</v>
      </c>
      <c r="BB108" s="78">
        <v>35</v>
      </c>
      <c r="BC108" s="78">
        <v>22</v>
      </c>
      <c r="BD108" s="78">
        <v>11</v>
      </c>
      <c r="BE108" s="78">
        <v>16</v>
      </c>
      <c r="BF108" s="78">
        <v>28</v>
      </c>
      <c r="BG108" s="78">
        <v>20</v>
      </c>
      <c r="BH108" s="78">
        <v>36</v>
      </c>
      <c r="BI108" s="78">
        <v>23</v>
      </c>
      <c r="BJ108" s="78">
        <v>33</v>
      </c>
      <c r="BK108" s="78">
        <v>22</v>
      </c>
      <c r="BL108" s="78">
        <v>28</v>
      </c>
      <c r="BM108" s="78">
        <v>26</v>
      </c>
      <c r="BN108" s="78">
        <v>28</v>
      </c>
      <c r="BO108" s="78">
        <v>23</v>
      </c>
      <c r="BP108" s="78">
        <v>42</v>
      </c>
      <c r="BQ108" s="78">
        <v>30</v>
      </c>
      <c r="BR108" s="78">
        <v>46</v>
      </c>
      <c r="BS108" s="78">
        <v>29</v>
      </c>
      <c r="BT108" s="78">
        <v>23</v>
      </c>
      <c r="BU108" s="78">
        <v>22</v>
      </c>
      <c r="BV108" s="78">
        <v>30</v>
      </c>
      <c r="BW108" s="78">
        <v>18</v>
      </c>
      <c r="BX108" s="78">
        <v>25</v>
      </c>
      <c r="BY108" s="78">
        <v>19</v>
      </c>
      <c r="BZ108" s="78">
        <v>16</v>
      </c>
      <c r="CA108" s="78">
        <v>3</v>
      </c>
      <c r="CB108" s="78">
        <v>18</v>
      </c>
      <c r="CC108" s="78">
        <v>22</v>
      </c>
      <c r="CD108" s="78">
        <v>20</v>
      </c>
      <c r="CE108" s="78">
        <v>8</v>
      </c>
      <c r="CF108" s="78">
        <v>27</v>
      </c>
      <c r="CG108" s="78">
        <v>28</v>
      </c>
      <c r="CH108" s="78">
        <v>36</v>
      </c>
      <c r="CI108" s="78">
        <v>17</v>
      </c>
      <c r="CJ108" s="78">
        <v>15</v>
      </c>
      <c r="CK108" s="78">
        <v>10</v>
      </c>
      <c r="CL108" s="78">
        <v>23</v>
      </c>
      <c r="CM108" s="78">
        <v>26</v>
      </c>
      <c r="CN108" s="78">
        <v>2</v>
      </c>
    </row>
    <row r="109" spans="1:92" x14ac:dyDescent="0.2">
      <c r="A109" s="78" t="s">
        <v>28</v>
      </c>
      <c r="B109" s="78" t="s">
        <v>29</v>
      </c>
      <c r="C109" s="78">
        <v>275</v>
      </c>
      <c r="D109" s="78">
        <v>9.2717391304347814</v>
      </c>
      <c r="E109" s="78">
        <v>0</v>
      </c>
      <c r="F109" s="78">
        <f>VLOOKUP(B109,遗传信息!$B:$F,5,FALSE)</f>
        <v>0</v>
      </c>
      <c r="G109" s="78">
        <v>25</v>
      </c>
      <c r="H109" s="78">
        <v>7.2</v>
      </c>
      <c r="I109" s="78">
        <v>7</v>
      </c>
      <c r="J109" s="78">
        <v>1452</v>
      </c>
      <c r="K109" s="78">
        <v>49.390000000000008</v>
      </c>
      <c r="L109" s="78">
        <v>105</v>
      </c>
      <c r="M109" s="78">
        <v>85</v>
      </c>
      <c r="N109" s="78">
        <v>109</v>
      </c>
      <c r="O109" s="78">
        <v>63</v>
      </c>
      <c r="P109" s="78">
        <v>80</v>
      </c>
      <c r="Q109" s="78">
        <v>78</v>
      </c>
      <c r="R109" s="78">
        <v>96</v>
      </c>
      <c r="S109" s="78">
        <v>75</v>
      </c>
      <c r="T109" s="78">
        <v>115</v>
      </c>
      <c r="U109" s="78">
        <v>106</v>
      </c>
      <c r="V109" s="78">
        <v>147</v>
      </c>
      <c r="W109" s="78">
        <v>93</v>
      </c>
      <c r="X109" s="78">
        <v>63</v>
      </c>
      <c r="Y109" s="78">
        <v>61</v>
      </c>
      <c r="Z109" s="78">
        <v>108</v>
      </c>
      <c r="AA109" s="78">
        <v>57</v>
      </c>
      <c r="AB109" s="78">
        <v>22</v>
      </c>
      <c r="AC109" s="78">
        <v>26</v>
      </c>
      <c r="AD109" s="78">
        <v>34</v>
      </c>
      <c r="AE109" s="78">
        <v>22</v>
      </c>
      <c r="AF109" s="78">
        <v>17</v>
      </c>
      <c r="AG109" s="78">
        <v>22</v>
      </c>
      <c r="AH109" s="78">
        <v>27</v>
      </c>
      <c r="AI109" s="78">
        <v>19</v>
      </c>
      <c r="AJ109" s="78">
        <v>28</v>
      </c>
      <c r="AK109" s="78">
        <v>25</v>
      </c>
      <c r="AL109" s="78">
        <v>30</v>
      </c>
      <c r="AM109" s="78">
        <v>25</v>
      </c>
      <c r="AN109" s="78">
        <v>13</v>
      </c>
      <c r="AO109" s="78">
        <v>13</v>
      </c>
      <c r="AP109" s="78">
        <v>27</v>
      </c>
      <c r="AQ109" s="78">
        <v>10</v>
      </c>
      <c r="AR109" s="78">
        <v>22</v>
      </c>
      <c r="AS109" s="78">
        <v>16</v>
      </c>
      <c r="AT109" s="78">
        <v>25</v>
      </c>
      <c r="AU109" s="78">
        <v>16</v>
      </c>
      <c r="AV109" s="78">
        <v>17</v>
      </c>
      <c r="AW109" s="78">
        <v>15</v>
      </c>
      <c r="AX109" s="78">
        <v>21</v>
      </c>
      <c r="AY109" s="78">
        <v>25</v>
      </c>
      <c r="AZ109" s="78">
        <v>18</v>
      </c>
      <c r="BA109" s="78">
        <v>21</v>
      </c>
      <c r="BB109" s="78">
        <v>35</v>
      </c>
      <c r="BC109" s="78">
        <v>22</v>
      </c>
      <c r="BD109" s="78">
        <v>11</v>
      </c>
      <c r="BE109" s="78">
        <v>16</v>
      </c>
      <c r="BF109" s="78">
        <v>28</v>
      </c>
      <c r="BG109" s="78">
        <v>20</v>
      </c>
      <c r="BH109" s="78">
        <v>36</v>
      </c>
      <c r="BI109" s="78">
        <v>23</v>
      </c>
      <c r="BJ109" s="78">
        <v>33</v>
      </c>
      <c r="BK109" s="78">
        <v>22</v>
      </c>
      <c r="BL109" s="78">
        <v>28</v>
      </c>
      <c r="BM109" s="78">
        <v>26</v>
      </c>
      <c r="BN109" s="78">
        <v>28</v>
      </c>
      <c r="BO109" s="78">
        <v>23</v>
      </c>
      <c r="BP109" s="78">
        <v>42</v>
      </c>
      <c r="BQ109" s="78">
        <v>30</v>
      </c>
      <c r="BR109" s="78">
        <v>46</v>
      </c>
      <c r="BS109" s="78">
        <v>29</v>
      </c>
      <c r="BT109" s="78">
        <v>23</v>
      </c>
      <c r="BU109" s="78">
        <v>22</v>
      </c>
      <c r="BV109" s="78">
        <v>30</v>
      </c>
      <c r="BW109" s="78">
        <v>18</v>
      </c>
      <c r="BX109" s="78">
        <v>25</v>
      </c>
      <c r="BY109" s="78">
        <v>19</v>
      </c>
      <c r="BZ109" s="78">
        <v>16</v>
      </c>
      <c r="CA109" s="78">
        <v>3</v>
      </c>
      <c r="CB109" s="78">
        <v>18</v>
      </c>
      <c r="CC109" s="78">
        <v>22</v>
      </c>
      <c r="CD109" s="78">
        <v>20</v>
      </c>
      <c r="CE109" s="78">
        <v>8</v>
      </c>
      <c r="CF109" s="78">
        <v>27</v>
      </c>
      <c r="CG109" s="78">
        <v>28</v>
      </c>
      <c r="CH109" s="78">
        <v>36</v>
      </c>
      <c r="CI109" s="78">
        <v>17</v>
      </c>
      <c r="CJ109" s="78">
        <v>15</v>
      </c>
      <c r="CK109" s="78">
        <v>10</v>
      </c>
      <c r="CL109" s="78">
        <v>23</v>
      </c>
      <c r="CM109" s="78">
        <v>26</v>
      </c>
      <c r="CN109" s="78">
        <v>3</v>
      </c>
    </row>
    <row r="110" spans="1:92" x14ac:dyDescent="0.2">
      <c r="A110" s="78" t="s">
        <v>28</v>
      </c>
      <c r="B110" s="78" t="s">
        <v>29</v>
      </c>
      <c r="C110" s="78">
        <v>275</v>
      </c>
      <c r="D110" s="78">
        <v>11.445652173913043</v>
      </c>
      <c r="E110" s="78">
        <v>0</v>
      </c>
      <c r="F110" s="78">
        <f>VLOOKUP(B110,遗传信息!$B:$F,5,FALSE)</f>
        <v>0</v>
      </c>
      <c r="G110" s="78">
        <v>25</v>
      </c>
      <c r="H110" s="78">
        <v>7.2</v>
      </c>
      <c r="I110" s="78">
        <v>7</v>
      </c>
      <c r="J110" s="78">
        <v>1452</v>
      </c>
      <c r="K110" s="78">
        <v>49.390000000000008</v>
      </c>
      <c r="L110" s="78">
        <v>105</v>
      </c>
      <c r="M110" s="78">
        <v>85</v>
      </c>
      <c r="N110" s="78">
        <v>109</v>
      </c>
      <c r="O110" s="78">
        <v>63</v>
      </c>
      <c r="P110" s="78">
        <v>80</v>
      </c>
      <c r="Q110" s="78">
        <v>78</v>
      </c>
      <c r="R110" s="78">
        <v>96</v>
      </c>
      <c r="S110" s="78">
        <v>75</v>
      </c>
      <c r="T110" s="78">
        <v>115</v>
      </c>
      <c r="U110" s="78">
        <v>106</v>
      </c>
      <c r="V110" s="78">
        <v>147</v>
      </c>
      <c r="W110" s="78">
        <v>93</v>
      </c>
      <c r="X110" s="78">
        <v>63</v>
      </c>
      <c r="Y110" s="78">
        <v>61</v>
      </c>
      <c r="Z110" s="78">
        <v>108</v>
      </c>
      <c r="AA110" s="78">
        <v>57</v>
      </c>
      <c r="AB110" s="78">
        <v>22</v>
      </c>
      <c r="AC110" s="78">
        <v>26</v>
      </c>
      <c r="AD110" s="78">
        <v>34</v>
      </c>
      <c r="AE110" s="78">
        <v>22</v>
      </c>
      <c r="AF110" s="78">
        <v>17</v>
      </c>
      <c r="AG110" s="78">
        <v>22</v>
      </c>
      <c r="AH110" s="78">
        <v>27</v>
      </c>
      <c r="AI110" s="78">
        <v>19</v>
      </c>
      <c r="AJ110" s="78">
        <v>28</v>
      </c>
      <c r="AK110" s="78">
        <v>25</v>
      </c>
      <c r="AL110" s="78">
        <v>30</v>
      </c>
      <c r="AM110" s="78">
        <v>25</v>
      </c>
      <c r="AN110" s="78">
        <v>13</v>
      </c>
      <c r="AO110" s="78">
        <v>13</v>
      </c>
      <c r="AP110" s="78">
        <v>27</v>
      </c>
      <c r="AQ110" s="78">
        <v>10</v>
      </c>
      <c r="AR110" s="78">
        <v>22</v>
      </c>
      <c r="AS110" s="78">
        <v>16</v>
      </c>
      <c r="AT110" s="78">
        <v>25</v>
      </c>
      <c r="AU110" s="78">
        <v>16</v>
      </c>
      <c r="AV110" s="78">
        <v>17</v>
      </c>
      <c r="AW110" s="78">
        <v>15</v>
      </c>
      <c r="AX110" s="78">
        <v>21</v>
      </c>
      <c r="AY110" s="78">
        <v>25</v>
      </c>
      <c r="AZ110" s="78">
        <v>18</v>
      </c>
      <c r="BA110" s="78">
        <v>21</v>
      </c>
      <c r="BB110" s="78">
        <v>35</v>
      </c>
      <c r="BC110" s="78">
        <v>22</v>
      </c>
      <c r="BD110" s="78">
        <v>11</v>
      </c>
      <c r="BE110" s="78">
        <v>16</v>
      </c>
      <c r="BF110" s="78">
        <v>28</v>
      </c>
      <c r="BG110" s="78">
        <v>20</v>
      </c>
      <c r="BH110" s="78">
        <v>36</v>
      </c>
      <c r="BI110" s="78">
        <v>23</v>
      </c>
      <c r="BJ110" s="78">
        <v>33</v>
      </c>
      <c r="BK110" s="78">
        <v>22</v>
      </c>
      <c r="BL110" s="78">
        <v>28</v>
      </c>
      <c r="BM110" s="78">
        <v>26</v>
      </c>
      <c r="BN110" s="78">
        <v>28</v>
      </c>
      <c r="BO110" s="78">
        <v>23</v>
      </c>
      <c r="BP110" s="78">
        <v>42</v>
      </c>
      <c r="BQ110" s="78">
        <v>30</v>
      </c>
      <c r="BR110" s="78">
        <v>46</v>
      </c>
      <c r="BS110" s="78">
        <v>29</v>
      </c>
      <c r="BT110" s="78">
        <v>23</v>
      </c>
      <c r="BU110" s="78">
        <v>22</v>
      </c>
      <c r="BV110" s="78">
        <v>30</v>
      </c>
      <c r="BW110" s="78">
        <v>18</v>
      </c>
      <c r="BX110" s="78">
        <v>25</v>
      </c>
      <c r="BY110" s="78">
        <v>19</v>
      </c>
      <c r="BZ110" s="78">
        <v>16</v>
      </c>
      <c r="CA110" s="78">
        <v>3</v>
      </c>
      <c r="CB110" s="78">
        <v>18</v>
      </c>
      <c r="CC110" s="78">
        <v>22</v>
      </c>
      <c r="CD110" s="78">
        <v>20</v>
      </c>
      <c r="CE110" s="78">
        <v>8</v>
      </c>
      <c r="CF110" s="78">
        <v>27</v>
      </c>
      <c r="CG110" s="78">
        <v>28</v>
      </c>
      <c r="CH110" s="78">
        <v>36</v>
      </c>
      <c r="CI110" s="78">
        <v>17</v>
      </c>
      <c r="CJ110" s="78">
        <v>15</v>
      </c>
      <c r="CK110" s="78">
        <v>10</v>
      </c>
      <c r="CL110" s="78">
        <v>23</v>
      </c>
      <c r="CM110" s="78">
        <v>26</v>
      </c>
      <c r="CN110" s="78">
        <v>4</v>
      </c>
    </row>
    <row r="111" spans="1:92" x14ac:dyDescent="0.2">
      <c r="A111" s="78" t="s">
        <v>28</v>
      </c>
      <c r="B111" s="78" t="s">
        <v>29</v>
      </c>
      <c r="C111" s="78">
        <v>285</v>
      </c>
      <c r="D111" s="78">
        <v>9.1954054054054062</v>
      </c>
      <c r="E111" s="78">
        <v>0</v>
      </c>
      <c r="F111" s="78">
        <f>VLOOKUP(B111,遗传信息!$B:$F,5,FALSE)</f>
        <v>0</v>
      </c>
      <c r="G111" s="78">
        <v>25</v>
      </c>
      <c r="H111" s="78">
        <v>7.2</v>
      </c>
      <c r="I111" s="78">
        <v>7</v>
      </c>
      <c r="J111" s="78">
        <v>1452</v>
      </c>
      <c r="K111" s="78">
        <v>49.390000000000008</v>
      </c>
      <c r="L111" s="78">
        <v>105</v>
      </c>
      <c r="M111" s="78">
        <v>85</v>
      </c>
      <c r="N111" s="78">
        <v>109</v>
      </c>
      <c r="O111" s="78">
        <v>63</v>
      </c>
      <c r="P111" s="78">
        <v>80</v>
      </c>
      <c r="Q111" s="78">
        <v>78</v>
      </c>
      <c r="R111" s="78">
        <v>96</v>
      </c>
      <c r="S111" s="78">
        <v>75</v>
      </c>
      <c r="T111" s="78">
        <v>115</v>
      </c>
      <c r="U111" s="78">
        <v>106</v>
      </c>
      <c r="V111" s="78">
        <v>147</v>
      </c>
      <c r="W111" s="78">
        <v>93</v>
      </c>
      <c r="X111" s="78">
        <v>63</v>
      </c>
      <c r="Y111" s="78">
        <v>61</v>
      </c>
      <c r="Z111" s="78">
        <v>108</v>
      </c>
      <c r="AA111" s="78">
        <v>57</v>
      </c>
      <c r="AB111" s="78">
        <v>22</v>
      </c>
      <c r="AC111" s="78">
        <v>26</v>
      </c>
      <c r="AD111" s="78">
        <v>34</v>
      </c>
      <c r="AE111" s="78">
        <v>22</v>
      </c>
      <c r="AF111" s="78">
        <v>17</v>
      </c>
      <c r="AG111" s="78">
        <v>22</v>
      </c>
      <c r="AH111" s="78">
        <v>27</v>
      </c>
      <c r="AI111" s="78">
        <v>19</v>
      </c>
      <c r="AJ111" s="78">
        <v>28</v>
      </c>
      <c r="AK111" s="78">
        <v>25</v>
      </c>
      <c r="AL111" s="78">
        <v>30</v>
      </c>
      <c r="AM111" s="78">
        <v>25</v>
      </c>
      <c r="AN111" s="78">
        <v>13</v>
      </c>
      <c r="AO111" s="78">
        <v>13</v>
      </c>
      <c r="AP111" s="78">
        <v>27</v>
      </c>
      <c r="AQ111" s="78">
        <v>10</v>
      </c>
      <c r="AR111" s="78">
        <v>22</v>
      </c>
      <c r="AS111" s="78">
        <v>16</v>
      </c>
      <c r="AT111" s="78">
        <v>25</v>
      </c>
      <c r="AU111" s="78">
        <v>16</v>
      </c>
      <c r="AV111" s="78">
        <v>17</v>
      </c>
      <c r="AW111" s="78">
        <v>15</v>
      </c>
      <c r="AX111" s="78">
        <v>21</v>
      </c>
      <c r="AY111" s="78">
        <v>25</v>
      </c>
      <c r="AZ111" s="78">
        <v>18</v>
      </c>
      <c r="BA111" s="78">
        <v>21</v>
      </c>
      <c r="BB111" s="78">
        <v>35</v>
      </c>
      <c r="BC111" s="78">
        <v>22</v>
      </c>
      <c r="BD111" s="78">
        <v>11</v>
      </c>
      <c r="BE111" s="78">
        <v>16</v>
      </c>
      <c r="BF111" s="78">
        <v>28</v>
      </c>
      <c r="BG111" s="78">
        <v>20</v>
      </c>
      <c r="BH111" s="78">
        <v>36</v>
      </c>
      <c r="BI111" s="78">
        <v>23</v>
      </c>
      <c r="BJ111" s="78">
        <v>33</v>
      </c>
      <c r="BK111" s="78">
        <v>22</v>
      </c>
      <c r="BL111" s="78">
        <v>28</v>
      </c>
      <c r="BM111" s="78">
        <v>26</v>
      </c>
      <c r="BN111" s="78">
        <v>28</v>
      </c>
      <c r="BO111" s="78">
        <v>23</v>
      </c>
      <c r="BP111" s="78">
        <v>42</v>
      </c>
      <c r="BQ111" s="78">
        <v>30</v>
      </c>
      <c r="BR111" s="78">
        <v>46</v>
      </c>
      <c r="BS111" s="78">
        <v>29</v>
      </c>
      <c r="BT111" s="78">
        <v>23</v>
      </c>
      <c r="BU111" s="78">
        <v>22</v>
      </c>
      <c r="BV111" s="78">
        <v>30</v>
      </c>
      <c r="BW111" s="78">
        <v>18</v>
      </c>
      <c r="BX111" s="78">
        <v>25</v>
      </c>
      <c r="BY111" s="78">
        <v>19</v>
      </c>
      <c r="BZ111" s="78">
        <v>16</v>
      </c>
      <c r="CA111" s="78">
        <v>3</v>
      </c>
      <c r="CB111" s="78">
        <v>18</v>
      </c>
      <c r="CC111" s="78">
        <v>22</v>
      </c>
      <c r="CD111" s="78">
        <v>20</v>
      </c>
      <c r="CE111" s="78">
        <v>8</v>
      </c>
      <c r="CF111" s="78">
        <v>27</v>
      </c>
      <c r="CG111" s="78">
        <v>28</v>
      </c>
      <c r="CH111" s="78">
        <v>36</v>
      </c>
      <c r="CI111" s="78">
        <v>17</v>
      </c>
      <c r="CJ111" s="78">
        <v>15</v>
      </c>
      <c r="CK111" s="78">
        <v>10</v>
      </c>
      <c r="CL111" s="78">
        <v>23</v>
      </c>
      <c r="CM111" s="78">
        <v>26</v>
      </c>
      <c r="CN111" s="78">
        <v>2</v>
      </c>
    </row>
    <row r="112" spans="1:92" x14ac:dyDescent="0.2">
      <c r="A112" s="78" t="s">
        <v>28</v>
      </c>
      <c r="B112" s="78" t="s">
        <v>29</v>
      </c>
      <c r="C112" s="78">
        <v>285</v>
      </c>
      <c r="D112" s="78">
        <v>11.898108108108108</v>
      </c>
      <c r="E112" s="78">
        <v>0</v>
      </c>
      <c r="F112" s="78">
        <f>VLOOKUP(B112,遗传信息!$B:$F,5,FALSE)</f>
        <v>0</v>
      </c>
      <c r="G112" s="78">
        <v>25</v>
      </c>
      <c r="H112" s="78">
        <v>7.2</v>
      </c>
      <c r="I112" s="78">
        <v>7</v>
      </c>
      <c r="J112" s="78">
        <v>1452</v>
      </c>
      <c r="K112" s="78">
        <v>49.390000000000008</v>
      </c>
      <c r="L112" s="78">
        <v>105</v>
      </c>
      <c r="M112" s="78">
        <v>85</v>
      </c>
      <c r="N112" s="78">
        <v>109</v>
      </c>
      <c r="O112" s="78">
        <v>63</v>
      </c>
      <c r="P112" s="78">
        <v>80</v>
      </c>
      <c r="Q112" s="78">
        <v>78</v>
      </c>
      <c r="R112" s="78">
        <v>96</v>
      </c>
      <c r="S112" s="78">
        <v>75</v>
      </c>
      <c r="T112" s="78">
        <v>115</v>
      </c>
      <c r="U112" s="78">
        <v>106</v>
      </c>
      <c r="V112" s="78">
        <v>147</v>
      </c>
      <c r="W112" s="78">
        <v>93</v>
      </c>
      <c r="X112" s="78">
        <v>63</v>
      </c>
      <c r="Y112" s="78">
        <v>61</v>
      </c>
      <c r="Z112" s="78">
        <v>108</v>
      </c>
      <c r="AA112" s="78">
        <v>57</v>
      </c>
      <c r="AB112" s="78">
        <v>22</v>
      </c>
      <c r="AC112" s="78">
        <v>26</v>
      </c>
      <c r="AD112" s="78">
        <v>34</v>
      </c>
      <c r="AE112" s="78">
        <v>22</v>
      </c>
      <c r="AF112" s="78">
        <v>17</v>
      </c>
      <c r="AG112" s="78">
        <v>22</v>
      </c>
      <c r="AH112" s="78">
        <v>27</v>
      </c>
      <c r="AI112" s="78">
        <v>19</v>
      </c>
      <c r="AJ112" s="78">
        <v>28</v>
      </c>
      <c r="AK112" s="78">
        <v>25</v>
      </c>
      <c r="AL112" s="78">
        <v>30</v>
      </c>
      <c r="AM112" s="78">
        <v>25</v>
      </c>
      <c r="AN112" s="78">
        <v>13</v>
      </c>
      <c r="AO112" s="78">
        <v>13</v>
      </c>
      <c r="AP112" s="78">
        <v>27</v>
      </c>
      <c r="AQ112" s="78">
        <v>10</v>
      </c>
      <c r="AR112" s="78">
        <v>22</v>
      </c>
      <c r="AS112" s="78">
        <v>16</v>
      </c>
      <c r="AT112" s="78">
        <v>25</v>
      </c>
      <c r="AU112" s="78">
        <v>16</v>
      </c>
      <c r="AV112" s="78">
        <v>17</v>
      </c>
      <c r="AW112" s="78">
        <v>15</v>
      </c>
      <c r="AX112" s="78">
        <v>21</v>
      </c>
      <c r="AY112" s="78">
        <v>25</v>
      </c>
      <c r="AZ112" s="78">
        <v>18</v>
      </c>
      <c r="BA112" s="78">
        <v>21</v>
      </c>
      <c r="BB112" s="78">
        <v>35</v>
      </c>
      <c r="BC112" s="78">
        <v>22</v>
      </c>
      <c r="BD112" s="78">
        <v>11</v>
      </c>
      <c r="BE112" s="78">
        <v>16</v>
      </c>
      <c r="BF112" s="78">
        <v>28</v>
      </c>
      <c r="BG112" s="78">
        <v>20</v>
      </c>
      <c r="BH112" s="78">
        <v>36</v>
      </c>
      <c r="BI112" s="78">
        <v>23</v>
      </c>
      <c r="BJ112" s="78">
        <v>33</v>
      </c>
      <c r="BK112" s="78">
        <v>22</v>
      </c>
      <c r="BL112" s="78">
        <v>28</v>
      </c>
      <c r="BM112" s="78">
        <v>26</v>
      </c>
      <c r="BN112" s="78">
        <v>28</v>
      </c>
      <c r="BO112" s="78">
        <v>23</v>
      </c>
      <c r="BP112" s="78">
        <v>42</v>
      </c>
      <c r="BQ112" s="78">
        <v>30</v>
      </c>
      <c r="BR112" s="78">
        <v>46</v>
      </c>
      <c r="BS112" s="78">
        <v>29</v>
      </c>
      <c r="BT112" s="78">
        <v>23</v>
      </c>
      <c r="BU112" s="78">
        <v>22</v>
      </c>
      <c r="BV112" s="78">
        <v>30</v>
      </c>
      <c r="BW112" s="78">
        <v>18</v>
      </c>
      <c r="BX112" s="78">
        <v>25</v>
      </c>
      <c r="BY112" s="78">
        <v>19</v>
      </c>
      <c r="BZ112" s="78">
        <v>16</v>
      </c>
      <c r="CA112" s="78">
        <v>3</v>
      </c>
      <c r="CB112" s="78">
        <v>18</v>
      </c>
      <c r="CC112" s="78">
        <v>22</v>
      </c>
      <c r="CD112" s="78">
        <v>20</v>
      </c>
      <c r="CE112" s="78">
        <v>8</v>
      </c>
      <c r="CF112" s="78">
        <v>27</v>
      </c>
      <c r="CG112" s="78">
        <v>28</v>
      </c>
      <c r="CH112" s="78">
        <v>36</v>
      </c>
      <c r="CI112" s="78">
        <v>17</v>
      </c>
      <c r="CJ112" s="78">
        <v>15</v>
      </c>
      <c r="CK112" s="78">
        <v>10</v>
      </c>
      <c r="CL112" s="78">
        <v>23</v>
      </c>
      <c r="CM112" s="78">
        <v>26</v>
      </c>
      <c r="CN112" s="78">
        <v>3</v>
      </c>
    </row>
    <row r="113" spans="1:92" x14ac:dyDescent="0.2">
      <c r="A113" s="78" t="s">
        <v>28</v>
      </c>
      <c r="B113" s="78" t="s">
        <v>29</v>
      </c>
      <c r="C113" s="78">
        <v>285</v>
      </c>
      <c r="D113" s="78">
        <v>14.60081081081081</v>
      </c>
      <c r="E113" s="78">
        <v>0</v>
      </c>
      <c r="F113" s="78">
        <f>VLOOKUP(B113,遗传信息!$B:$F,5,FALSE)</f>
        <v>0</v>
      </c>
      <c r="G113" s="78">
        <v>25</v>
      </c>
      <c r="H113" s="78">
        <v>7.2</v>
      </c>
      <c r="I113" s="78">
        <v>7</v>
      </c>
      <c r="J113" s="78">
        <v>1452</v>
      </c>
      <c r="K113" s="78">
        <v>49.390000000000008</v>
      </c>
      <c r="L113" s="78">
        <v>105</v>
      </c>
      <c r="M113" s="78">
        <v>85</v>
      </c>
      <c r="N113" s="78">
        <v>109</v>
      </c>
      <c r="O113" s="78">
        <v>63</v>
      </c>
      <c r="P113" s="78">
        <v>80</v>
      </c>
      <c r="Q113" s="78">
        <v>78</v>
      </c>
      <c r="R113" s="78">
        <v>96</v>
      </c>
      <c r="S113" s="78">
        <v>75</v>
      </c>
      <c r="T113" s="78">
        <v>115</v>
      </c>
      <c r="U113" s="78">
        <v>106</v>
      </c>
      <c r="V113" s="78">
        <v>147</v>
      </c>
      <c r="W113" s="78">
        <v>93</v>
      </c>
      <c r="X113" s="78">
        <v>63</v>
      </c>
      <c r="Y113" s="78">
        <v>61</v>
      </c>
      <c r="Z113" s="78">
        <v>108</v>
      </c>
      <c r="AA113" s="78">
        <v>57</v>
      </c>
      <c r="AB113" s="78">
        <v>22</v>
      </c>
      <c r="AC113" s="78">
        <v>26</v>
      </c>
      <c r="AD113" s="78">
        <v>34</v>
      </c>
      <c r="AE113" s="78">
        <v>22</v>
      </c>
      <c r="AF113" s="78">
        <v>17</v>
      </c>
      <c r="AG113" s="78">
        <v>22</v>
      </c>
      <c r="AH113" s="78">
        <v>27</v>
      </c>
      <c r="AI113" s="78">
        <v>19</v>
      </c>
      <c r="AJ113" s="78">
        <v>28</v>
      </c>
      <c r="AK113" s="78">
        <v>25</v>
      </c>
      <c r="AL113" s="78">
        <v>30</v>
      </c>
      <c r="AM113" s="78">
        <v>25</v>
      </c>
      <c r="AN113" s="78">
        <v>13</v>
      </c>
      <c r="AO113" s="78">
        <v>13</v>
      </c>
      <c r="AP113" s="78">
        <v>27</v>
      </c>
      <c r="AQ113" s="78">
        <v>10</v>
      </c>
      <c r="AR113" s="78">
        <v>22</v>
      </c>
      <c r="AS113" s="78">
        <v>16</v>
      </c>
      <c r="AT113" s="78">
        <v>25</v>
      </c>
      <c r="AU113" s="78">
        <v>16</v>
      </c>
      <c r="AV113" s="78">
        <v>17</v>
      </c>
      <c r="AW113" s="78">
        <v>15</v>
      </c>
      <c r="AX113" s="78">
        <v>21</v>
      </c>
      <c r="AY113" s="78">
        <v>25</v>
      </c>
      <c r="AZ113" s="78">
        <v>18</v>
      </c>
      <c r="BA113" s="78">
        <v>21</v>
      </c>
      <c r="BB113" s="78">
        <v>35</v>
      </c>
      <c r="BC113" s="78">
        <v>22</v>
      </c>
      <c r="BD113" s="78">
        <v>11</v>
      </c>
      <c r="BE113" s="78">
        <v>16</v>
      </c>
      <c r="BF113" s="78">
        <v>28</v>
      </c>
      <c r="BG113" s="78">
        <v>20</v>
      </c>
      <c r="BH113" s="78">
        <v>36</v>
      </c>
      <c r="BI113" s="78">
        <v>23</v>
      </c>
      <c r="BJ113" s="78">
        <v>33</v>
      </c>
      <c r="BK113" s="78">
        <v>22</v>
      </c>
      <c r="BL113" s="78">
        <v>28</v>
      </c>
      <c r="BM113" s="78">
        <v>26</v>
      </c>
      <c r="BN113" s="78">
        <v>28</v>
      </c>
      <c r="BO113" s="78">
        <v>23</v>
      </c>
      <c r="BP113" s="78">
        <v>42</v>
      </c>
      <c r="BQ113" s="78">
        <v>30</v>
      </c>
      <c r="BR113" s="78">
        <v>46</v>
      </c>
      <c r="BS113" s="78">
        <v>29</v>
      </c>
      <c r="BT113" s="78">
        <v>23</v>
      </c>
      <c r="BU113" s="78">
        <v>22</v>
      </c>
      <c r="BV113" s="78">
        <v>30</v>
      </c>
      <c r="BW113" s="78">
        <v>18</v>
      </c>
      <c r="BX113" s="78">
        <v>25</v>
      </c>
      <c r="BY113" s="78">
        <v>19</v>
      </c>
      <c r="BZ113" s="78">
        <v>16</v>
      </c>
      <c r="CA113" s="78">
        <v>3</v>
      </c>
      <c r="CB113" s="78">
        <v>18</v>
      </c>
      <c r="CC113" s="78">
        <v>22</v>
      </c>
      <c r="CD113" s="78">
        <v>20</v>
      </c>
      <c r="CE113" s="78">
        <v>8</v>
      </c>
      <c r="CF113" s="78">
        <v>27</v>
      </c>
      <c r="CG113" s="78">
        <v>28</v>
      </c>
      <c r="CH113" s="78">
        <v>36</v>
      </c>
      <c r="CI113" s="78">
        <v>17</v>
      </c>
      <c r="CJ113" s="78">
        <v>15</v>
      </c>
      <c r="CK113" s="78">
        <v>10</v>
      </c>
      <c r="CL113" s="78">
        <v>23</v>
      </c>
      <c r="CM113" s="78">
        <v>26</v>
      </c>
      <c r="CN113" s="78">
        <v>4</v>
      </c>
    </row>
    <row r="114" spans="1:92" x14ac:dyDescent="0.2">
      <c r="A114" s="78" t="s">
        <v>28</v>
      </c>
      <c r="B114" s="78" t="s">
        <v>29</v>
      </c>
      <c r="C114" s="78">
        <v>300</v>
      </c>
      <c r="D114" s="78">
        <v>58</v>
      </c>
      <c r="E114" s="78">
        <v>0</v>
      </c>
      <c r="F114" s="78">
        <f>VLOOKUP(B114,遗传信息!$B:$F,5,FALSE)</f>
        <v>0</v>
      </c>
      <c r="G114" s="78">
        <v>25</v>
      </c>
      <c r="H114" s="78">
        <v>7.2</v>
      </c>
      <c r="I114" s="78">
        <v>7</v>
      </c>
      <c r="J114" s="78">
        <v>1452</v>
      </c>
      <c r="K114" s="78">
        <v>49.390000000000008</v>
      </c>
      <c r="L114" s="78">
        <v>105</v>
      </c>
      <c r="M114" s="78">
        <v>85</v>
      </c>
      <c r="N114" s="78">
        <v>109</v>
      </c>
      <c r="O114" s="78">
        <v>63</v>
      </c>
      <c r="P114" s="78">
        <v>80</v>
      </c>
      <c r="Q114" s="78">
        <v>78</v>
      </c>
      <c r="R114" s="78">
        <v>96</v>
      </c>
      <c r="S114" s="78">
        <v>75</v>
      </c>
      <c r="T114" s="78">
        <v>115</v>
      </c>
      <c r="U114" s="78">
        <v>106</v>
      </c>
      <c r="V114" s="78">
        <v>147</v>
      </c>
      <c r="W114" s="78">
        <v>93</v>
      </c>
      <c r="X114" s="78">
        <v>63</v>
      </c>
      <c r="Y114" s="78">
        <v>61</v>
      </c>
      <c r="Z114" s="78">
        <v>108</v>
      </c>
      <c r="AA114" s="78">
        <v>57</v>
      </c>
      <c r="AB114" s="78">
        <v>22</v>
      </c>
      <c r="AC114" s="78">
        <v>26</v>
      </c>
      <c r="AD114" s="78">
        <v>34</v>
      </c>
      <c r="AE114" s="78">
        <v>22</v>
      </c>
      <c r="AF114" s="78">
        <v>17</v>
      </c>
      <c r="AG114" s="78">
        <v>22</v>
      </c>
      <c r="AH114" s="78">
        <v>27</v>
      </c>
      <c r="AI114" s="78">
        <v>19</v>
      </c>
      <c r="AJ114" s="78">
        <v>28</v>
      </c>
      <c r="AK114" s="78">
        <v>25</v>
      </c>
      <c r="AL114" s="78">
        <v>30</v>
      </c>
      <c r="AM114" s="78">
        <v>25</v>
      </c>
      <c r="AN114" s="78">
        <v>13</v>
      </c>
      <c r="AO114" s="78">
        <v>13</v>
      </c>
      <c r="AP114" s="78">
        <v>27</v>
      </c>
      <c r="AQ114" s="78">
        <v>10</v>
      </c>
      <c r="AR114" s="78">
        <v>22</v>
      </c>
      <c r="AS114" s="78">
        <v>16</v>
      </c>
      <c r="AT114" s="78">
        <v>25</v>
      </c>
      <c r="AU114" s="78">
        <v>16</v>
      </c>
      <c r="AV114" s="78">
        <v>17</v>
      </c>
      <c r="AW114" s="78">
        <v>15</v>
      </c>
      <c r="AX114" s="78">
        <v>21</v>
      </c>
      <c r="AY114" s="78">
        <v>25</v>
      </c>
      <c r="AZ114" s="78">
        <v>18</v>
      </c>
      <c r="BA114" s="78">
        <v>21</v>
      </c>
      <c r="BB114" s="78">
        <v>35</v>
      </c>
      <c r="BC114" s="78">
        <v>22</v>
      </c>
      <c r="BD114" s="78">
        <v>11</v>
      </c>
      <c r="BE114" s="78">
        <v>16</v>
      </c>
      <c r="BF114" s="78">
        <v>28</v>
      </c>
      <c r="BG114" s="78">
        <v>20</v>
      </c>
      <c r="BH114" s="78">
        <v>36</v>
      </c>
      <c r="BI114" s="78">
        <v>23</v>
      </c>
      <c r="BJ114" s="78">
        <v>33</v>
      </c>
      <c r="BK114" s="78">
        <v>22</v>
      </c>
      <c r="BL114" s="78">
        <v>28</v>
      </c>
      <c r="BM114" s="78">
        <v>26</v>
      </c>
      <c r="BN114" s="78">
        <v>28</v>
      </c>
      <c r="BO114" s="78">
        <v>23</v>
      </c>
      <c r="BP114" s="78">
        <v>42</v>
      </c>
      <c r="BQ114" s="78">
        <v>30</v>
      </c>
      <c r="BR114" s="78">
        <v>46</v>
      </c>
      <c r="BS114" s="78">
        <v>29</v>
      </c>
      <c r="BT114" s="78">
        <v>23</v>
      </c>
      <c r="BU114" s="78">
        <v>22</v>
      </c>
      <c r="BV114" s="78">
        <v>30</v>
      </c>
      <c r="BW114" s="78">
        <v>18</v>
      </c>
      <c r="BX114" s="78">
        <v>25</v>
      </c>
      <c r="BY114" s="78">
        <v>19</v>
      </c>
      <c r="BZ114" s="78">
        <v>16</v>
      </c>
      <c r="CA114" s="78">
        <v>3</v>
      </c>
      <c r="CB114" s="78">
        <v>18</v>
      </c>
      <c r="CC114" s="78">
        <v>22</v>
      </c>
      <c r="CD114" s="78">
        <v>20</v>
      </c>
      <c r="CE114" s="78">
        <v>8</v>
      </c>
      <c r="CF114" s="78">
        <v>27</v>
      </c>
      <c r="CG114" s="78">
        <v>28</v>
      </c>
      <c r="CH114" s="78">
        <v>36</v>
      </c>
      <c r="CI114" s="78">
        <v>17</v>
      </c>
      <c r="CJ114" s="78">
        <v>15</v>
      </c>
      <c r="CK114" s="78">
        <v>10</v>
      </c>
      <c r="CL114" s="78">
        <v>23</v>
      </c>
      <c r="CM114" s="78">
        <v>26</v>
      </c>
      <c r="CN114" s="78">
        <v>2</v>
      </c>
    </row>
    <row r="115" spans="1:92" x14ac:dyDescent="0.2">
      <c r="A115" s="78" t="s">
        <v>28</v>
      </c>
      <c r="B115" s="78" t="s">
        <v>29</v>
      </c>
      <c r="C115" s="78">
        <v>300</v>
      </c>
      <c r="D115" s="78">
        <v>69</v>
      </c>
      <c r="E115" s="78">
        <v>0</v>
      </c>
      <c r="F115" s="78">
        <f>VLOOKUP(B115,遗传信息!$B:$F,5,FALSE)</f>
        <v>0</v>
      </c>
      <c r="G115" s="78">
        <v>25</v>
      </c>
      <c r="H115" s="78">
        <v>7.2</v>
      </c>
      <c r="I115" s="78">
        <v>7</v>
      </c>
      <c r="J115" s="78">
        <v>1452</v>
      </c>
      <c r="K115" s="78">
        <v>49.390000000000008</v>
      </c>
      <c r="L115" s="78">
        <v>105</v>
      </c>
      <c r="M115" s="78">
        <v>85</v>
      </c>
      <c r="N115" s="78">
        <v>109</v>
      </c>
      <c r="O115" s="78">
        <v>63</v>
      </c>
      <c r="P115" s="78">
        <v>80</v>
      </c>
      <c r="Q115" s="78">
        <v>78</v>
      </c>
      <c r="R115" s="78">
        <v>96</v>
      </c>
      <c r="S115" s="78">
        <v>75</v>
      </c>
      <c r="T115" s="78">
        <v>115</v>
      </c>
      <c r="U115" s="78">
        <v>106</v>
      </c>
      <c r="V115" s="78">
        <v>147</v>
      </c>
      <c r="W115" s="78">
        <v>93</v>
      </c>
      <c r="X115" s="78">
        <v>63</v>
      </c>
      <c r="Y115" s="78">
        <v>61</v>
      </c>
      <c r="Z115" s="78">
        <v>108</v>
      </c>
      <c r="AA115" s="78">
        <v>57</v>
      </c>
      <c r="AB115" s="78">
        <v>22</v>
      </c>
      <c r="AC115" s="78">
        <v>26</v>
      </c>
      <c r="AD115" s="78">
        <v>34</v>
      </c>
      <c r="AE115" s="78">
        <v>22</v>
      </c>
      <c r="AF115" s="78">
        <v>17</v>
      </c>
      <c r="AG115" s="78">
        <v>22</v>
      </c>
      <c r="AH115" s="78">
        <v>27</v>
      </c>
      <c r="AI115" s="78">
        <v>19</v>
      </c>
      <c r="AJ115" s="78">
        <v>28</v>
      </c>
      <c r="AK115" s="78">
        <v>25</v>
      </c>
      <c r="AL115" s="78">
        <v>30</v>
      </c>
      <c r="AM115" s="78">
        <v>25</v>
      </c>
      <c r="AN115" s="78">
        <v>13</v>
      </c>
      <c r="AO115" s="78">
        <v>13</v>
      </c>
      <c r="AP115" s="78">
        <v>27</v>
      </c>
      <c r="AQ115" s="78">
        <v>10</v>
      </c>
      <c r="AR115" s="78">
        <v>22</v>
      </c>
      <c r="AS115" s="78">
        <v>16</v>
      </c>
      <c r="AT115" s="78">
        <v>25</v>
      </c>
      <c r="AU115" s="78">
        <v>16</v>
      </c>
      <c r="AV115" s="78">
        <v>17</v>
      </c>
      <c r="AW115" s="78">
        <v>15</v>
      </c>
      <c r="AX115" s="78">
        <v>21</v>
      </c>
      <c r="AY115" s="78">
        <v>25</v>
      </c>
      <c r="AZ115" s="78">
        <v>18</v>
      </c>
      <c r="BA115" s="78">
        <v>21</v>
      </c>
      <c r="BB115" s="78">
        <v>35</v>
      </c>
      <c r="BC115" s="78">
        <v>22</v>
      </c>
      <c r="BD115" s="78">
        <v>11</v>
      </c>
      <c r="BE115" s="78">
        <v>16</v>
      </c>
      <c r="BF115" s="78">
        <v>28</v>
      </c>
      <c r="BG115" s="78">
        <v>20</v>
      </c>
      <c r="BH115" s="78">
        <v>36</v>
      </c>
      <c r="BI115" s="78">
        <v>23</v>
      </c>
      <c r="BJ115" s="78">
        <v>33</v>
      </c>
      <c r="BK115" s="78">
        <v>22</v>
      </c>
      <c r="BL115" s="78">
        <v>28</v>
      </c>
      <c r="BM115" s="78">
        <v>26</v>
      </c>
      <c r="BN115" s="78">
        <v>28</v>
      </c>
      <c r="BO115" s="78">
        <v>23</v>
      </c>
      <c r="BP115" s="78">
        <v>42</v>
      </c>
      <c r="BQ115" s="78">
        <v>30</v>
      </c>
      <c r="BR115" s="78">
        <v>46</v>
      </c>
      <c r="BS115" s="78">
        <v>29</v>
      </c>
      <c r="BT115" s="78">
        <v>23</v>
      </c>
      <c r="BU115" s="78">
        <v>22</v>
      </c>
      <c r="BV115" s="78">
        <v>30</v>
      </c>
      <c r="BW115" s="78">
        <v>18</v>
      </c>
      <c r="BX115" s="78">
        <v>25</v>
      </c>
      <c r="BY115" s="78">
        <v>19</v>
      </c>
      <c r="BZ115" s="78">
        <v>16</v>
      </c>
      <c r="CA115" s="78">
        <v>3</v>
      </c>
      <c r="CB115" s="78">
        <v>18</v>
      </c>
      <c r="CC115" s="78">
        <v>22</v>
      </c>
      <c r="CD115" s="78">
        <v>20</v>
      </c>
      <c r="CE115" s="78">
        <v>8</v>
      </c>
      <c r="CF115" s="78">
        <v>27</v>
      </c>
      <c r="CG115" s="78">
        <v>28</v>
      </c>
      <c r="CH115" s="78">
        <v>36</v>
      </c>
      <c r="CI115" s="78">
        <v>17</v>
      </c>
      <c r="CJ115" s="78">
        <v>15</v>
      </c>
      <c r="CK115" s="78">
        <v>10</v>
      </c>
      <c r="CL115" s="78">
        <v>23</v>
      </c>
      <c r="CM115" s="78">
        <v>26</v>
      </c>
      <c r="CN115" s="78">
        <v>3</v>
      </c>
    </row>
    <row r="116" spans="1:92" x14ac:dyDescent="0.2">
      <c r="A116" s="78" t="s">
        <v>28</v>
      </c>
      <c r="B116" s="78" t="s">
        <v>29</v>
      </c>
      <c r="C116" s="78">
        <v>300</v>
      </c>
      <c r="D116" s="78">
        <v>80</v>
      </c>
      <c r="E116" s="78">
        <v>0</v>
      </c>
      <c r="F116" s="78">
        <f>VLOOKUP(B116,遗传信息!$B:$F,5,FALSE)</f>
        <v>0</v>
      </c>
      <c r="G116" s="78">
        <v>25</v>
      </c>
      <c r="H116" s="78">
        <v>7.2</v>
      </c>
      <c r="I116" s="78">
        <v>7</v>
      </c>
      <c r="J116" s="78">
        <v>1452</v>
      </c>
      <c r="K116" s="78">
        <v>49.390000000000008</v>
      </c>
      <c r="L116" s="78">
        <v>105</v>
      </c>
      <c r="M116" s="78">
        <v>85</v>
      </c>
      <c r="N116" s="78">
        <v>109</v>
      </c>
      <c r="O116" s="78">
        <v>63</v>
      </c>
      <c r="P116" s="78">
        <v>80</v>
      </c>
      <c r="Q116" s="78">
        <v>78</v>
      </c>
      <c r="R116" s="78">
        <v>96</v>
      </c>
      <c r="S116" s="78">
        <v>75</v>
      </c>
      <c r="T116" s="78">
        <v>115</v>
      </c>
      <c r="U116" s="78">
        <v>106</v>
      </c>
      <c r="V116" s="78">
        <v>147</v>
      </c>
      <c r="W116" s="78">
        <v>93</v>
      </c>
      <c r="X116" s="78">
        <v>63</v>
      </c>
      <c r="Y116" s="78">
        <v>61</v>
      </c>
      <c r="Z116" s="78">
        <v>108</v>
      </c>
      <c r="AA116" s="78">
        <v>57</v>
      </c>
      <c r="AB116" s="78">
        <v>22</v>
      </c>
      <c r="AC116" s="78">
        <v>26</v>
      </c>
      <c r="AD116" s="78">
        <v>34</v>
      </c>
      <c r="AE116" s="78">
        <v>22</v>
      </c>
      <c r="AF116" s="78">
        <v>17</v>
      </c>
      <c r="AG116" s="78">
        <v>22</v>
      </c>
      <c r="AH116" s="78">
        <v>27</v>
      </c>
      <c r="AI116" s="78">
        <v>19</v>
      </c>
      <c r="AJ116" s="78">
        <v>28</v>
      </c>
      <c r="AK116" s="78">
        <v>25</v>
      </c>
      <c r="AL116" s="78">
        <v>30</v>
      </c>
      <c r="AM116" s="78">
        <v>25</v>
      </c>
      <c r="AN116" s="78">
        <v>13</v>
      </c>
      <c r="AO116" s="78">
        <v>13</v>
      </c>
      <c r="AP116" s="78">
        <v>27</v>
      </c>
      <c r="AQ116" s="78">
        <v>10</v>
      </c>
      <c r="AR116" s="78">
        <v>22</v>
      </c>
      <c r="AS116" s="78">
        <v>16</v>
      </c>
      <c r="AT116" s="78">
        <v>25</v>
      </c>
      <c r="AU116" s="78">
        <v>16</v>
      </c>
      <c r="AV116" s="78">
        <v>17</v>
      </c>
      <c r="AW116" s="78">
        <v>15</v>
      </c>
      <c r="AX116" s="78">
        <v>21</v>
      </c>
      <c r="AY116" s="78">
        <v>25</v>
      </c>
      <c r="AZ116" s="78">
        <v>18</v>
      </c>
      <c r="BA116" s="78">
        <v>21</v>
      </c>
      <c r="BB116" s="78">
        <v>35</v>
      </c>
      <c r="BC116" s="78">
        <v>22</v>
      </c>
      <c r="BD116" s="78">
        <v>11</v>
      </c>
      <c r="BE116" s="78">
        <v>16</v>
      </c>
      <c r="BF116" s="78">
        <v>28</v>
      </c>
      <c r="BG116" s="78">
        <v>20</v>
      </c>
      <c r="BH116" s="78">
        <v>36</v>
      </c>
      <c r="BI116" s="78">
        <v>23</v>
      </c>
      <c r="BJ116" s="78">
        <v>33</v>
      </c>
      <c r="BK116" s="78">
        <v>22</v>
      </c>
      <c r="BL116" s="78">
        <v>28</v>
      </c>
      <c r="BM116" s="78">
        <v>26</v>
      </c>
      <c r="BN116" s="78">
        <v>28</v>
      </c>
      <c r="BO116" s="78">
        <v>23</v>
      </c>
      <c r="BP116" s="78">
        <v>42</v>
      </c>
      <c r="BQ116" s="78">
        <v>30</v>
      </c>
      <c r="BR116" s="78">
        <v>46</v>
      </c>
      <c r="BS116" s="78">
        <v>29</v>
      </c>
      <c r="BT116" s="78">
        <v>23</v>
      </c>
      <c r="BU116" s="78">
        <v>22</v>
      </c>
      <c r="BV116" s="78">
        <v>30</v>
      </c>
      <c r="BW116" s="78">
        <v>18</v>
      </c>
      <c r="BX116" s="78">
        <v>25</v>
      </c>
      <c r="BY116" s="78">
        <v>19</v>
      </c>
      <c r="BZ116" s="78">
        <v>16</v>
      </c>
      <c r="CA116" s="78">
        <v>3</v>
      </c>
      <c r="CB116" s="78">
        <v>18</v>
      </c>
      <c r="CC116" s="78">
        <v>22</v>
      </c>
      <c r="CD116" s="78">
        <v>20</v>
      </c>
      <c r="CE116" s="78">
        <v>8</v>
      </c>
      <c r="CF116" s="78">
        <v>27</v>
      </c>
      <c r="CG116" s="78">
        <v>28</v>
      </c>
      <c r="CH116" s="78">
        <v>36</v>
      </c>
      <c r="CI116" s="78">
        <v>17</v>
      </c>
      <c r="CJ116" s="78">
        <v>15</v>
      </c>
      <c r="CK116" s="78">
        <v>10</v>
      </c>
      <c r="CL116" s="78">
        <v>23</v>
      </c>
      <c r="CM116" s="78">
        <v>26</v>
      </c>
      <c r="CN116" s="78">
        <v>4</v>
      </c>
    </row>
    <row r="117" spans="1:92" x14ac:dyDescent="0.2">
      <c r="A117" s="78" t="s">
        <v>24</v>
      </c>
      <c r="B117" s="78" t="s">
        <v>22</v>
      </c>
      <c r="C117" s="78">
        <v>222</v>
      </c>
      <c r="D117" s="78">
        <v>8.0019047619047612</v>
      </c>
      <c r="E117" s="78">
        <v>0</v>
      </c>
      <c r="F117" s="78">
        <f>VLOOKUP(B117,遗传信息!$B:$F,5,FALSE)</f>
        <v>1</v>
      </c>
      <c r="G117" s="78">
        <v>25</v>
      </c>
      <c r="H117" s="78">
        <v>7.2</v>
      </c>
      <c r="I117" s="78">
        <v>7</v>
      </c>
      <c r="J117" s="78">
        <v>1505</v>
      </c>
      <c r="K117" s="78">
        <v>33.81</v>
      </c>
      <c r="L117" s="78">
        <v>87</v>
      </c>
      <c r="M117" s="78">
        <v>91</v>
      </c>
      <c r="N117" s="78">
        <v>95</v>
      </c>
      <c r="O117" s="78">
        <v>57</v>
      </c>
      <c r="P117" s="78">
        <v>76</v>
      </c>
      <c r="Q117" s="78">
        <v>87</v>
      </c>
      <c r="R117" s="78">
        <v>119</v>
      </c>
      <c r="S117" s="78">
        <v>77</v>
      </c>
      <c r="T117" s="78">
        <v>106</v>
      </c>
      <c r="U117" s="78">
        <v>115</v>
      </c>
      <c r="V117" s="78">
        <v>176</v>
      </c>
      <c r="W117" s="78">
        <v>115</v>
      </c>
      <c r="X117" s="78">
        <v>61</v>
      </c>
      <c r="Y117" s="78">
        <v>66</v>
      </c>
      <c r="Z117" s="78">
        <v>122</v>
      </c>
      <c r="AA117" s="78">
        <v>54</v>
      </c>
      <c r="AB117" s="78">
        <v>15</v>
      </c>
      <c r="AC117" s="78">
        <v>26</v>
      </c>
      <c r="AD117" s="78">
        <v>30</v>
      </c>
      <c r="AE117" s="78">
        <v>16</v>
      </c>
      <c r="AF117" s="78">
        <v>19</v>
      </c>
      <c r="AG117" s="78">
        <v>19</v>
      </c>
      <c r="AH117" s="78">
        <v>32</v>
      </c>
      <c r="AI117" s="78">
        <v>21</v>
      </c>
      <c r="AJ117" s="78">
        <v>18</v>
      </c>
      <c r="AK117" s="78">
        <v>29</v>
      </c>
      <c r="AL117" s="78">
        <v>30</v>
      </c>
      <c r="AM117" s="78">
        <v>18</v>
      </c>
      <c r="AN117" s="78">
        <v>12</v>
      </c>
      <c r="AO117" s="78">
        <v>12</v>
      </c>
      <c r="AP117" s="78">
        <v>24</v>
      </c>
      <c r="AQ117" s="78">
        <v>9</v>
      </c>
      <c r="AR117" s="78">
        <v>21</v>
      </c>
      <c r="AS117" s="78">
        <v>20</v>
      </c>
      <c r="AT117" s="78">
        <v>24</v>
      </c>
      <c r="AU117" s="78">
        <v>11</v>
      </c>
      <c r="AV117" s="78">
        <v>9</v>
      </c>
      <c r="AW117" s="78">
        <v>19</v>
      </c>
      <c r="AX117" s="78">
        <v>30</v>
      </c>
      <c r="AY117" s="78">
        <v>29</v>
      </c>
      <c r="AZ117" s="78">
        <v>25</v>
      </c>
      <c r="BA117" s="78">
        <v>24</v>
      </c>
      <c r="BB117" s="78">
        <v>41</v>
      </c>
      <c r="BC117" s="78">
        <v>29</v>
      </c>
      <c r="BD117" s="78">
        <v>13</v>
      </c>
      <c r="BE117" s="78">
        <v>15</v>
      </c>
      <c r="BF117" s="78">
        <v>29</v>
      </c>
      <c r="BG117" s="78">
        <v>20</v>
      </c>
      <c r="BH117" s="78">
        <v>31</v>
      </c>
      <c r="BI117" s="78">
        <v>24</v>
      </c>
      <c r="BJ117" s="78">
        <v>28</v>
      </c>
      <c r="BK117" s="78">
        <v>23</v>
      </c>
      <c r="BL117" s="78">
        <v>28</v>
      </c>
      <c r="BM117" s="78">
        <v>34</v>
      </c>
      <c r="BN117" s="78">
        <v>34</v>
      </c>
      <c r="BO117" s="78">
        <v>19</v>
      </c>
      <c r="BP117" s="78">
        <v>40</v>
      </c>
      <c r="BQ117" s="78">
        <v>36</v>
      </c>
      <c r="BR117" s="78">
        <v>56</v>
      </c>
      <c r="BS117" s="78">
        <v>44</v>
      </c>
      <c r="BT117" s="78">
        <v>26</v>
      </c>
      <c r="BU117" s="78">
        <v>25</v>
      </c>
      <c r="BV117" s="78">
        <v>49</v>
      </c>
      <c r="BW117" s="78">
        <v>15</v>
      </c>
      <c r="BX117" s="78">
        <v>20</v>
      </c>
      <c r="BY117" s="78">
        <v>21</v>
      </c>
      <c r="BZ117" s="78">
        <v>13</v>
      </c>
      <c r="CA117" s="78">
        <v>7</v>
      </c>
      <c r="CB117" s="78">
        <v>20</v>
      </c>
      <c r="CC117" s="78">
        <v>16</v>
      </c>
      <c r="CD117" s="78">
        <v>23</v>
      </c>
      <c r="CE117" s="78">
        <v>8</v>
      </c>
      <c r="CF117" s="78">
        <v>23</v>
      </c>
      <c r="CG117" s="78">
        <v>26</v>
      </c>
      <c r="CH117" s="78">
        <v>49</v>
      </c>
      <c r="CI117" s="78">
        <v>24</v>
      </c>
      <c r="CJ117" s="78">
        <v>10</v>
      </c>
      <c r="CK117" s="78">
        <v>14</v>
      </c>
      <c r="CL117" s="78">
        <v>20</v>
      </c>
      <c r="CM117" s="78">
        <v>26</v>
      </c>
      <c r="CN117" s="78">
        <v>2</v>
      </c>
    </row>
    <row r="118" spans="1:92" x14ac:dyDescent="0.2">
      <c r="A118" s="78" t="s">
        <v>24</v>
      </c>
      <c r="B118" s="78" t="s">
        <v>22</v>
      </c>
      <c r="C118" s="78">
        <v>222</v>
      </c>
      <c r="D118" s="78">
        <v>10.382857142857144</v>
      </c>
      <c r="E118" s="78">
        <v>0</v>
      </c>
      <c r="F118" s="78">
        <f>VLOOKUP(B118,遗传信息!$B:$F,5,FALSE)</f>
        <v>1</v>
      </c>
      <c r="G118" s="78">
        <v>25</v>
      </c>
      <c r="H118" s="78">
        <v>7.2</v>
      </c>
      <c r="I118" s="78">
        <v>7</v>
      </c>
      <c r="J118" s="78">
        <v>1505</v>
      </c>
      <c r="K118" s="78">
        <v>33.81</v>
      </c>
      <c r="L118" s="78">
        <v>87</v>
      </c>
      <c r="M118" s="78">
        <v>91</v>
      </c>
      <c r="N118" s="78">
        <v>95</v>
      </c>
      <c r="O118" s="78">
        <v>57</v>
      </c>
      <c r="P118" s="78">
        <v>76</v>
      </c>
      <c r="Q118" s="78">
        <v>87</v>
      </c>
      <c r="R118" s="78">
        <v>119</v>
      </c>
      <c r="S118" s="78">
        <v>77</v>
      </c>
      <c r="T118" s="78">
        <v>106</v>
      </c>
      <c r="U118" s="78">
        <v>115</v>
      </c>
      <c r="V118" s="78">
        <v>176</v>
      </c>
      <c r="W118" s="78">
        <v>115</v>
      </c>
      <c r="X118" s="78">
        <v>61</v>
      </c>
      <c r="Y118" s="78">
        <v>66</v>
      </c>
      <c r="Z118" s="78">
        <v>122</v>
      </c>
      <c r="AA118" s="78">
        <v>54</v>
      </c>
      <c r="AB118" s="78">
        <v>15</v>
      </c>
      <c r="AC118" s="78">
        <v>26</v>
      </c>
      <c r="AD118" s="78">
        <v>30</v>
      </c>
      <c r="AE118" s="78">
        <v>16</v>
      </c>
      <c r="AF118" s="78">
        <v>19</v>
      </c>
      <c r="AG118" s="78">
        <v>19</v>
      </c>
      <c r="AH118" s="78">
        <v>32</v>
      </c>
      <c r="AI118" s="78">
        <v>21</v>
      </c>
      <c r="AJ118" s="78">
        <v>18</v>
      </c>
      <c r="AK118" s="78">
        <v>29</v>
      </c>
      <c r="AL118" s="78">
        <v>30</v>
      </c>
      <c r="AM118" s="78">
        <v>18</v>
      </c>
      <c r="AN118" s="78">
        <v>12</v>
      </c>
      <c r="AO118" s="78">
        <v>12</v>
      </c>
      <c r="AP118" s="78">
        <v>24</v>
      </c>
      <c r="AQ118" s="78">
        <v>9</v>
      </c>
      <c r="AR118" s="78">
        <v>21</v>
      </c>
      <c r="AS118" s="78">
        <v>20</v>
      </c>
      <c r="AT118" s="78">
        <v>24</v>
      </c>
      <c r="AU118" s="78">
        <v>11</v>
      </c>
      <c r="AV118" s="78">
        <v>9</v>
      </c>
      <c r="AW118" s="78">
        <v>19</v>
      </c>
      <c r="AX118" s="78">
        <v>30</v>
      </c>
      <c r="AY118" s="78">
        <v>29</v>
      </c>
      <c r="AZ118" s="78">
        <v>25</v>
      </c>
      <c r="BA118" s="78">
        <v>24</v>
      </c>
      <c r="BB118" s="78">
        <v>41</v>
      </c>
      <c r="BC118" s="78">
        <v>29</v>
      </c>
      <c r="BD118" s="78">
        <v>13</v>
      </c>
      <c r="BE118" s="78">
        <v>15</v>
      </c>
      <c r="BF118" s="78">
        <v>29</v>
      </c>
      <c r="BG118" s="78">
        <v>20</v>
      </c>
      <c r="BH118" s="78">
        <v>31</v>
      </c>
      <c r="BI118" s="78">
        <v>24</v>
      </c>
      <c r="BJ118" s="78">
        <v>28</v>
      </c>
      <c r="BK118" s="78">
        <v>23</v>
      </c>
      <c r="BL118" s="78">
        <v>28</v>
      </c>
      <c r="BM118" s="78">
        <v>34</v>
      </c>
      <c r="BN118" s="78">
        <v>34</v>
      </c>
      <c r="BO118" s="78">
        <v>19</v>
      </c>
      <c r="BP118" s="78">
        <v>40</v>
      </c>
      <c r="BQ118" s="78">
        <v>36</v>
      </c>
      <c r="BR118" s="78">
        <v>56</v>
      </c>
      <c r="BS118" s="78">
        <v>44</v>
      </c>
      <c r="BT118" s="78">
        <v>26</v>
      </c>
      <c r="BU118" s="78">
        <v>25</v>
      </c>
      <c r="BV118" s="78">
        <v>49</v>
      </c>
      <c r="BW118" s="78">
        <v>15</v>
      </c>
      <c r="BX118" s="78">
        <v>20</v>
      </c>
      <c r="BY118" s="78">
        <v>21</v>
      </c>
      <c r="BZ118" s="78">
        <v>13</v>
      </c>
      <c r="CA118" s="78">
        <v>7</v>
      </c>
      <c r="CB118" s="78">
        <v>20</v>
      </c>
      <c r="CC118" s="78">
        <v>16</v>
      </c>
      <c r="CD118" s="78">
        <v>23</v>
      </c>
      <c r="CE118" s="78">
        <v>8</v>
      </c>
      <c r="CF118" s="78">
        <v>23</v>
      </c>
      <c r="CG118" s="78">
        <v>26</v>
      </c>
      <c r="CH118" s="78">
        <v>49</v>
      </c>
      <c r="CI118" s="78">
        <v>24</v>
      </c>
      <c r="CJ118" s="78">
        <v>10</v>
      </c>
      <c r="CK118" s="78">
        <v>14</v>
      </c>
      <c r="CL118" s="78">
        <v>20</v>
      </c>
      <c r="CM118" s="78">
        <v>26</v>
      </c>
      <c r="CN118" s="78">
        <v>3</v>
      </c>
    </row>
    <row r="119" spans="1:92" x14ac:dyDescent="0.2">
      <c r="A119" s="78" t="s">
        <v>24</v>
      </c>
      <c r="B119" s="78" t="s">
        <v>22</v>
      </c>
      <c r="C119" s="78">
        <v>222</v>
      </c>
      <c r="D119" s="78">
        <v>12.763809523809524</v>
      </c>
      <c r="E119" s="78">
        <v>0</v>
      </c>
      <c r="F119" s="78">
        <f>VLOOKUP(B119,遗传信息!$B:$F,5,FALSE)</f>
        <v>1</v>
      </c>
      <c r="G119" s="78">
        <v>25</v>
      </c>
      <c r="H119" s="78">
        <v>7.2</v>
      </c>
      <c r="I119" s="78">
        <v>7</v>
      </c>
      <c r="J119" s="78">
        <v>1505</v>
      </c>
      <c r="K119" s="78">
        <v>33.81</v>
      </c>
      <c r="L119" s="78">
        <v>87</v>
      </c>
      <c r="M119" s="78">
        <v>91</v>
      </c>
      <c r="N119" s="78">
        <v>95</v>
      </c>
      <c r="O119" s="78">
        <v>57</v>
      </c>
      <c r="P119" s="78">
        <v>76</v>
      </c>
      <c r="Q119" s="78">
        <v>87</v>
      </c>
      <c r="R119" s="78">
        <v>119</v>
      </c>
      <c r="S119" s="78">
        <v>77</v>
      </c>
      <c r="T119" s="78">
        <v>106</v>
      </c>
      <c r="U119" s="78">
        <v>115</v>
      </c>
      <c r="V119" s="78">
        <v>176</v>
      </c>
      <c r="W119" s="78">
        <v>115</v>
      </c>
      <c r="X119" s="78">
        <v>61</v>
      </c>
      <c r="Y119" s="78">
        <v>66</v>
      </c>
      <c r="Z119" s="78">
        <v>122</v>
      </c>
      <c r="AA119" s="78">
        <v>54</v>
      </c>
      <c r="AB119" s="78">
        <v>15</v>
      </c>
      <c r="AC119" s="78">
        <v>26</v>
      </c>
      <c r="AD119" s="78">
        <v>30</v>
      </c>
      <c r="AE119" s="78">
        <v>16</v>
      </c>
      <c r="AF119" s="78">
        <v>19</v>
      </c>
      <c r="AG119" s="78">
        <v>19</v>
      </c>
      <c r="AH119" s="78">
        <v>32</v>
      </c>
      <c r="AI119" s="78">
        <v>21</v>
      </c>
      <c r="AJ119" s="78">
        <v>18</v>
      </c>
      <c r="AK119" s="78">
        <v>29</v>
      </c>
      <c r="AL119" s="78">
        <v>30</v>
      </c>
      <c r="AM119" s="78">
        <v>18</v>
      </c>
      <c r="AN119" s="78">
        <v>12</v>
      </c>
      <c r="AO119" s="78">
        <v>12</v>
      </c>
      <c r="AP119" s="78">
        <v>24</v>
      </c>
      <c r="AQ119" s="78">
        <v>9</v>
      </c>
      <c r="AR119" s="78">
        <v>21</v>
      </c>
      <c r="AS119" s="78">
        <v>20</v>
      </c>
      <c r="AT119" s="78">
        <v>24</v>
      </c>
      <c r="AU119" s="78">
        <v>11</v>
      </c>
      <c r="AV119" s="78">
        <v>9</v>
      </c>
      <c r="AW119" s="78">
        <v>19</v>
      </c>
      <c r="AX119" s="78">
        <v>30</v>
      </c>
      <c r="AY119" s="78">
        <v>29</v>
      </c>
      <c r="AZ119" s="78">
        <v>25</v>
      </c>
      <c r="BA119" s="78">
        <v>24</v>
      </c>
      <c r="BB119" s="78">
        <v>41</v>
      </c>
      <c r="BC119" s="78">
        <v>29</v>
      </c>
      <c r="BD119" s="78">
        <v>13</v>
      </c>
      <c r="BE119" s="78">
        <v>15</v>
      </c>
      <c r="BF119" s="78">
        <v>29</v>
      </c>
      <c r="BG119" s="78">
        <v>20</v>
      </c>
      <c r="BH119" s="78">
        <v>31</v>
      </c>
      <c r="BI119" s="78">
        <v>24</v>
      </c>
      <c r="BJ119" s="78">
        <v>28</v>
      </c>
      <c r="BK119" s="78">
        <v>23</v>
      </c>
      <c r="BL119" s="78">
        <v>28</v>
      </c>
      <c r="BM119" s="78">
        <v>34</v>
      </c>
      <c r="BN119" s="78">
        <v>34</v>
      </c>
      <c r="BO119" s="78">
        <v>19</v>
      </c>
      <c r="BP119" s="78">
        <v>40</v>
      </c>
      <c r="BQ119" s="78">
        <v>36</v>
      </c>
      <c r="BR119" s="78">
        <v>56</v>
      </c>
      <c r="BS119" s="78">
        <v>44</v>
      </c>
      <c r="BT119" s="78">
        <v>26</v>
      </c>
      <c r="BU119" s="78">
        <v>25</v>
      </c>
      <c r="BV119" s="78">
        <v>49</v>
      </c>
      <c r="BW119" s="78">
        <v>15</v>
      </c>
      <c r="BX119" s="78">
        <v>20</v>
      </c>
      <c r="BY119" s="78">
        <v>21</v>
      </c>
      <c r="BZ119" s="78">
        <v>13</v>
      </c>
      <c r="CA119" s="78">
        <v>7</v>
      </c>
      <c r="CB119" s="78">
        <v>20</v>
      </c>
      <c r="CC119" s="78">
        <v>16</v>
      </c>
      <c r="CD119" s="78">
        <v>23</v>
      </c>
      <c r="CE119" s="78">
        <v>8</v>
      </c>
      <c r="CF119" s="78">
        <v>23</v>
      </c>
      <c r="CG119" s="78">
        <v>26</v>
      </c>
      <c r="CH119" s="78">
        <v>49</v>
      </c>
      <c r="CI119" s="78">
        <v>24</v>
      </c>
      <c r="CJ119" s="78">
        <v>10</v>
      </c>
      <c r="CK119" s="78">
        <v>14</v>
      </c>
      <c r="CL119" s="78">
        <v>20</v>
      </c>
      <c r="CM119" s="78">
        <v>26</v>
      </c>
      <c r="CN119" s="78">
        <v>4</v>
      </c>
    </row>
    <row r="120" spans="1:92" x14ac:dyDescent="0.2">
      <c r="A120" s="78" t="s">
        <v>24</v>
      </c>
      <c r="B120" s="78" t="s">
        <v>22</v>
      </c>
      <c r="C120" s="78">
        <v>254</v>
      </c>
      <c r="D120" s="78">
        <v>7.0978260869565215</v>
      </c>
      <c r="E120" s="78">
        <v>0</v>
      </c>
      <c r="F120" s="78">
        <f>VLOOKUP(B120,遗传信息!$B:$F,5,FALSE)</f>
        <v>1</v>
      </c>
      <c r="G120" s="78">
        <v>25</v>
      </c>
      <c r="H120" s="78">
        <v>7.2</v>
      </c>
      <c r="I120" s="78">
        <v>7</v>
      </c>
      <c r="J120" s="78">
        <v>1505</v>
      </c>
      <c r="K120" s="78">
        <v>33.81</v>
      </c>
      <c r="L120" s="78">
        <v>87</v>
      </c>
      <c r="M120" s="78">
        <v>91</v>
      </c>
      <c r="N120" s="78">
        <v>95</v>
      </c>
      <c r="O120" s="78">
        <v>57</v>
      </c>
      <c r="P120" s="78">
        <v>76</v>
      </c>
      <c r="Q120" s="78">
        <v>87</v>
      </c>
      <c r="R120" s="78">
        <v>119</v>
      </c>
      <c r="S120" s="78">
        <v>77</v>
      </c>
      <c r="T120" s="78">
        <v>106</v>
      </c>
      <c r="U120" s="78">
        <v>115</v>
      </c>
      <c r="V120" s="78">
        <v>176</v>
      </c>
      <c r="W120" s="78">
        <v>115</v>
      </c>
      <c r="X120" s="78">
        <v>61</v>
      </c>
      <c r="Y120" s="78">
        <v>66</v>
      </c>
      <c r="Z120" s="78">
        <v>122</v>
      </c>
      <c r="AA120" s="78">
        <v>54</v>
      </c>
      <c r="AB120" s="78">
        <v>15</v>
      </c>
      <c r="AC120" s="78">
        <v>26</v>
      </c>
      <c r="AD120" s="78">
        <v>30</v>
      </c>
      <c r="AE120" s="78">
        <v>16</v>
      </c>
      <c r="AF120" s="78">
        <v>19</v>
      </c>
      <c r="AG120" s="78">
        <v>19</v>
      </c>
      <c r="AH120" s="78">
        <v>32</v>
      </c>
      <c r="AI120" s="78">
        <v>21</v>
      </c>
      <c r="AJ120" s="78">
        <v>18</v>
      </c>
      <c r="AK120" s="78">
        <v>29</v>
      </c>
      <c r="AL120" s="78">
        <v>30</v>
      </c>
      <c r="AM120" s="78">
        <v>18</v>
      </c>
      <c r="AN120" s="78">
        <v>12</v>
      </c>
      <c r="AO120" s="78">
        <v>12</v>
      </c>
      <c r="AP120" s="78">
        <v>24</v>
      </c>
      <c r="AQ120" s="78">
        <v>9</v>
      </c>
      <c r="AR120" s="78">
        <v>21</v>
      </c>
      <c r="AS120" s="78">
        <v>20</v>
      </c>
      <c r="AT120" s="78">
        <v>24</v>
      </c>
      <c r="AU120" s="78">
        <v>11</v>
      </c>
      <c r="AV120" s="78">
        <v>9</v>
      </c>
      <c r="AW120" s="78">
        <v>19</v>
      </c>
      <c r="AX120" s="78">
        <v>30</v>
      </c>
      <c r="AY120" s="78">
        <v>29</v>
      </c>
      <c r="AZ120" s="78">
        <v>25</v>
      </c>
      <c r="BA120" s="78">
        <v>24</v>
      </c>
      <c r="BB120" s="78">
        <v>41</v>
      </c>
      <c r="BC120" s="78">
        <v>29</v>
      </c>
      <c r="BD120" s="78">
        <v>13</v>
      </c>
      <c r="BE120" s="78">
        <v>15</v>
      </c>
      <c r="BF120" s="78">
        <v>29</v>
      </c>
      <c r="BG120" s="78">
        <v>20</v>
      </c>
      <c r="BH120" s="78">
        <v>31</v>
      </c>
      <c r="BI120" s="78">
        <v>24</v>
      </c>
      <c r="BJ120" s="78">
        <v>28</v>
      </c>
      <c r="BK120" s="78">
        <v>23</v>
      </c>
      <c r="BL120" s="78">
        <v>28</v>
      </c>
      <c r="BM120" s="78">
        <v>34</v>
      </c>
      <c r="BN120" s="78">
        <v>34</v>
      </c>
      <c r="BO120" s="78">
        <v>19</v>
      </c>
      <c r="BP120" s="78">
        <v>40</v>
      </c>
      <c r="BQ120" s="78">
        <v>36</v>
      </c>
      <c r="BR120" s="78">
        <v>56</v>
      </c>
      <c r="BS120" s="78">
        <v>44</v>
      </c>
      <c r="BT120" s="78">
        <v>26</v>
      </c>
      <c r="BU120" s="78">
        <v>25</v>
      </c>
      <c r="BV120" s="78">
        <v>49</v>
      </c>
      <c r="BW120" s="78">
        <v>15</v>
      </c>
      <c r="BX120" s="78">
        <v>20</v>
      </c>
      <c r="BY120" s="78">
        <v>21</v>
      </c>
      <c r="BZ120" s="78">
        <v>13</v>
      </c>
      <c r="CA120" s="78">
        <v>7</v>
      </c>
      <c r="CB120" s="78">
        <v>20</v>
      </c>
      <c r="CC120" s="78">
        <v>16</v>
      </c>
      <c r="CD120" s="78">
        <v>23</v>
      </c>
      <c r="CE120" s="78">
        <v>8</v>
      </c>
      <c r="CF120" s="78">
        <v>23</v>
      </c>
      <c r="CG120" s="78">
        <v>26</v>
      </c>
      <c r="CH120" s="78">
        <v>49</v>
      </c>
      <c r="CI120" s="78">
        <v>24</v>
      </c>
      <c r="CJ120" s="78">
        <v>10</v>
      </c>
      <c r="CK120" s="78">
        <v>14</v>
      </c>
      <c r="CL120" s="78">
        <v>20</v>
      </c>
      <c r="CM120" s="78">
        <v>26</v>
      </c>
      <c r="CN120" s="78">
        <v>2</v>
      </c>
    </row>
    <row r="121" spans="1:92" x14ac:dyDescent="0.2">
      <c r="A121" s="78" t="s">
        <v>24</v>
      </c>
      <c r="B121" s="78" t="s">
        <v>22</v>
      </c>
      <c r="C121" s="78">
        <v>254</v>
      </c>
      <c r="D121" s="78">
        <v>9.2717391304347814</v>
      </c>
      <c r="E121" s="78">
        <v>0</v>
      </c>
      <c r="F121" s="78">
        <f>VLOOKUP(B121,遗传信息!$B:$F,5,FALSE)</f>
        <v>1</v>
      </c>
      <c r="G121" s="78">
        <v>25</v>
      </c>
      <c r="H121" s="78">
        <v>7.2</v>
      </c>
      <c r="I121" s="78">
        <v>7</v>
      </c>
      <c r="J121" s="78">
        <v>1505</v>
      </c>
      <c r="K121" s="78">
        <v>33.81</v>
      </c>
      <c r="L121" s="78">
        <v>87</v>
      </c>
      <c r="M121" s="78">
        <v>91</v>
      </c>
      <c r="N121" s="78">
        <v>95</v>
      </c>
      <c r="O121" s="78">
        <v>57</v>
      </c>
      <c r="P121" s="78">
        <v>76</v>
      </c>
      <c r="Q121" s="78">
        <v>87</v>
      </c>
      <c r="R121" s="78">
        <v>119</v>
      </c>
      <c r="S121" s="78">
        <v>77</v>
      </c>
      <c r="T121" s="78">
        <v>106</v>
      </c>
      <c r="U121" s="78">
        <v>115</v>
      </c>
      <c r="V121" s="78">
        <v>176</v>
      </c>
      <c r="W121" s="78">
        <v>115</v>
      </c>
      <c r="X121" s="78">
        <v>61</v>
      </c>
      <c r="Y121" s="78">
        <v>66</v>
      </c>
      <c r="Z121" s="78">
        <v>122</v>
      </c>
      <c r="AA121" s="78">
        <v>54</v>
      </c>
      <c r="AB121" s="78">
        <v>15</v>
      </c>
      <c r="AC121" s="78">
        <v>26</v>
      </c>
      <c r="AD121" s="78">
        <v>30</v>
      </c>
      <c r="AE121" s="78">
        <v>16</v>
      </c>
      <c r="AF121" s="78">
        <v>19</v>
      </c>
      <c r="AG121" s="78">
        <v>19</v>
      </c>
      <c r="AH121" s="78">
        <v>32</v>
      </c>
      <c r="AI121" s="78">
        <v>21</v>
      </c>
      <c r="AJ121" s="78">
        <v>18</v>
      </c>
      <c r="AK121" s="78">
        <v>29</v>
      </c>
      <c r="AL121" s="78">
        <v>30</v>
      </c>
      <c r="AM121" s="78">
        <v>18</v>
      </c>
      <c r="AN121" s="78">
        <v>12</v>
      </c>
      <c r="AO121" s="78">
        <v>12</v>
      </c>
      <c r="AP121" s="78">
        <v>24</v>
      </c>
      <c r="AQ121" s="78">
        <v>9</v>
      </c>
      <c r="AR121" s="78">
        <v>21</v>
      </c>
      <c r="AS121" s="78">
        <v>20</v>
      </c>
      <c r="AT121" s="78">
        <v>24</v>
      </c>
      <c r="AU121" s="78">
        <v>11</v>
      </c>
      <c r="AV121" s="78">
        <v>9</v>
      </c>
      <c r="AW121" s="78">
        <v>19</v>
      </c>
      <c r="AX121" s="78">
        <v>30</v>
      </c>
      <c r="AY121" s="78">
        <v>29</v>
      </c>
      <c r="AZ121" s="78">
        <v>25</v>
      </c>
      <c r="BA121" s="78">
        <v>24</v>
      </c>
      <c r="BB121" s="78">
        <v>41</v>
      </c>
      <c r="BC121" s="78">
        <v>29</v>
      </c>
      <c r="BD121" s="78">
        <v>13</v>
      </c>
      <c r="BE121" s="78">
        <v>15</v>
      </c>
      <c r="BF121" s="78">
        <v>29</v>
      </c>
      <c r="BG121" s="78">
        <v>20</v>
      </c>
      <c r="BH121" s="78">
        <v>31</v>
      </c>
      <c r="BI121" s="78">
        <v>24</v>
      </c>
      <c r="BJ121" s="78">
        <v>28</v>
      </c>
      <c r="BK121" s="78">
        <v>23</v>
      </c>
      <c r="BL121" s="78">
        <v>28</v>
      </c>
      <c r="BM121" s="78">
        <v>34</v>
      </c>
      <c r="BN121" s="78">
        <v>34</v>
      </c>
      <c r="BO121" s="78">
        <v>19</v>
      </c>
      <c r="BP121" s="78">
        <v>40</v>
      </c>
      <c r="BQ121" s="78">
        <v>36</v>
      </c>
      <c r="BR121" s="78">
        <v>56</v>
      </c>
      <c r="BS121" s="78">
        <v>44</v>
      </c>
      <c r="BT121" s="78">
        <v>26</v>
      </c>
      <c r="BU121" s="78">
        <v>25</v>
      </c>
      <c r="BV121" s="78">
        <v>49</v>
      </c>
      <c r="BW121" s="78">
        <v>15</v>
      </c>
      <c r="BX121" s="78">
        <v>20</v>
      </c>
      <c r="BY121" s="78">
        <v>21</v>
      </c>
      <c r="BZ121" s="78">
        <v>13</v>
      </c>
      <c r="CA121" s="78">
        <v>7</v>
      </c>
      <c r="CB121" s="78">
        <v>20</v>
      </c>
      <c r="CC121" s="78">
        <v>16</v>
      </c>
      <c r="CD121" s="78">
        <v>23</v>
      </c>
      <c r="CE121" s="78">
        <v>8</v>
      </c>
      <c r="CF121" s="78">
        <v>23</v>
      </c>
      <c r="CG121" s="78">
        <v>26</v>
      </c>
      <c r="CH121" s="78">
        <v>49</v>
      </c>
      <c r="CI121" s="78">
        <v>24</v>
      </c>
      <c r="CJ121" s="78">
        <v>10</v>
      </c>
      <c r="CK121" s="78">
        <v>14</v>
      </c>
      <c r="CL121" s="78">
        <v>20</v>
      </c>
      <c r="CM121" s="78">
        <v>26</v>
      </c>
      <c r="CN121" s="78">
        <v>3</v>
      </c>
    </row>
    <row r="122" spans="1:92" x14ac:dyDescent="0.2">
      <c r="A122" s="78" t="s">
        <v>24</v>
      </c>
      <c r="B122" s="78" t="s">
        <v>22</v>
      </c>
      <c r="C122" s="78">
        <v>254</v>
      </c>
      <c r="D122" s="78">
        <v>11.445652173913043</v>
      </c>
      <c r="E122" s="78">
        <v>0</v>
      </c>
      <c r="F122" s="78">
        <f>VLOOKUP(B122,遗传信息!$B:$F,5,FALSE)</f>
        <v>1</v>
      </c>
      <c r="G122" s="78">
        <v>25</v>
      </c>
      <c r="H122" s="78">
        <v>7.2</v>
      </c>
      <c r="I122" s="78">
        <v>7</v>
      </c>
      <c r="J122" s="78">
        <v>1505</v>
      </c>
      <c r="K122" s="78">
        <v>33.81</v>
      </c>
      <c r="L122" s="78">
        <v>87</v>
      </c>
      <c r="M122" s="78">
        <v>91</v>
      </c>
      <c r="N122" s="78">
        <v>95</v>
      </c>
      <c r="O122" s="78">
        <v>57</v>
      </c>
      <c r="P122" s="78">
        <v>76</v>
      </c>
      <c r="Q122" s="78">
        <v>87</v>
      </c>
      <c r="R122" s="78">
        <v>119</v>
      </c>
      <c r="S122" s="78">
        <v>77</v>
      </c>
      <c r="T122" s="78">
        <v>106</v>
      </c>
      <c r="U122" s="78">
        <v>115</v>
      </c>
      <c r="V122" s="78">
        <v>176</v>
      </c>
      <c r="W122" s="78">
        <v>115</v>
      </c>
      <c r="X122" s="78">
        <v>61</v>
      </c>
      <c r="Y122" s="78">
        <v>66</v>
      </c>
      <c r="Z122" s="78">
        <v>122</v>
      </c>
      <c r="AA122" s="78">
        <v>54</v>
      </c>
      <c r="AB122" s="78">
        <v>15</v>
      </c>
      <c r="AC122" s="78">
        <v>26</v>
      </c>
      <c r="AD122" s="78">
        <v>30</v>
      </c>
      <c r="AE122" s="78">
        <v>16</v>
      </c>
      <c r="AF122" s="78">
        <v>19</v>
      </c>
      <c r="AG122" s="78">
        <v>19</v>
      </c>
      <c r="AH122" s="78">
        <v>32</v>
      </c>
      <c r="AI122" s="78">
        <v>21</v>
      </c>
      <c r="AJ122" s="78">
        <v>18</v>
      </c>
      <c r="AK122" s="78">
        <v>29</v>
      </c>
      <c r="AL122" s="78">
        <v>30</v>
      </c>
      <c r="AM122" s="78">
        <v>18</v>
      </c>
      <c r="AN122" s="78">
        <v>12</v>
      </c>
      <c r="AO122" s="78">
        <v>12</v>
      </c>
      <c r="AP122" s="78">
        <v>24</v>
      </c>
      <c r="AQ122" s="78">
        <v>9</v>
      </c>
      <c r="AR122" s="78">
        <v>21</v>
      </c>
      <c r="AS122" s="78">
        <v>20</v>
      </c>
      <c r="AT122" s="78">
        <v>24</v>
      </c>
      <c r="AU122" s="78">
        <v>11</v>
      </c>
      <c r="AV122" s="78">
        <v>9</v>
      </c>
      <c r="AW122" s="78">
        <v>19</v>
      </c>
      <c r="AX122" s="78">
        <v>30</v>
      </c>
      <c r="AY122" s="78">
        <v>29</v>
      </c>
      <c r="AZ122" s="78">
        <v>25</v>
      </c>
      <c r="BA122" s="78">
        <v>24</v>
      </c>
      <c r="BB122" s="78">
        <v>41</v>
      </c>
      <c r="BC122" s="78">
        <v>29</v>
      </c>
      <c r="BD122" s="78">
        <v>13</v>
      </c>
      <c r="BE122" s="78">
        <v>15</v>
      </c>
      <c r="BF122" s="78">
        <v>29</v>
      </c>
      <c r="BG122" s="78">
        <v>20</v>
      </c>
      <c r="BH122" s="78">
        <v>31</v>
      </c>
      <c r="BI122" s="78">
        <v>24</v>
      </c>
      <c r="BJ122" s="78">
        <v>28</v>
      </c>
      <c r="BK122" s="78">
        <v>23</v>
      </c>
      <c r="BL122" s="78">
        <v>28</v>
      </c>
      <c r="BM122" s="78">
        <v>34</v>
      </c>
      <c r="BN122" s="78">
        <v>34</v>
      </c>
      <c r="BO122" s="78">
        <v>19</v>
      </c>
      <c r="BP122" s="78">
        <v>40</v>
      </c>
      <c r="BQ122" s="78">
        <v>36</v>
      </c>
      <c r="BR122" s="78">
        <v>56</v>
      </c>
      <c r="BS122" s="78">
        <v>44</v>
      </c>
      <c r="BT122" s="78">
        <v>26</v>
      </c>
      <c r="BU122" s="78">
        <v>25</v>
      </c>
      <c r="BV122" s="78">
        <v>49</v>
      </c>
      <c r="BW122" s="78">
        <v>15</v>
      </c>
      <c r="BX122" s="78">
        <v>20</v>
      </c>
      <c r="BY122" s="78">
        <v>21</v>
      </c>
      <c r="BZ122" s="78">
        <v>13</v>
      </c>
      <c r="CA122" s="78">
        <v>7</v>
      </c>
      <c r="CB122" s="78">
        <v>20</v>
      </c>
      <c r="CC122" s="78">
        <v>16</v>
      </c>
      <c r="CD122" s="78">
        <v>23</v>
      </c>
      <c r="CE122" s="78">
        <v>8</v>
      </c>
      <c r="CF122" s="78">
        <v>23</v>
      </c>
      <c r="CG122" s="78">
        <v>26</v>
      </c>
      <c r="CH122" s="78">
        <v>49</v>
      </c>
      <c r="CI122" s="78">
        <v>24</v>
      </c>
      <c r="CJ122" s="78">
        <v>10</v>
      </c>
      <c r="CK122" s="78">
        <v>14</v>
      </c>
      <c r="CL122" s="78">
        <v>20</v>
      </c>
      <c r="CM122" s="78">
        <v>26</v>
      </c>
      <c r="CN122" s="78">
        <v>4</v>
      </c>
    </row>
    <row r="123" spans="1:92" x14ac:dyDescent="0.2">
      <c r="A123" s="78" t="s">
        <v>24</v>
      </c>
      <c r="B123" s="78" t="s">
        <v>22</v>
      </c>
      <c r="C123" s="78">
        <v>265</v>
      </c>
      <c r="D123" s="78">
        <v>6.1953191489361696</v>
      </c>
      <c r="E123" s="78">
        <v>0</v>
      </c>
      <c r="F123" s="78">
        <f>VLOOKUP(B123,遗传信息!$B:$F,5,FALSE)</f>
        <v>1</v>
      </c>
      <c r="G123" s="78">
        <v>25</v>
      </c>
      <c r="H123" s="78">
        <v>7.2</v>
      </c>
      <c r="I123" s="78">
        <v>7</v>
      </c>
      <c r="J123" s="78">
        <v>1505</v>
      </c>
      <c r="K123" s="78">
        <v>33.81</v>
      </c>
      <c r="L123" s="78">
        <v>87</v>
      </c>
      <c r="M123" s="78">
        <v>91</v>
      </c>
      <c r="N123" s="78">
        <v>95</v>
      </c>
      <c r="O123" s="78">
        <v>57</v>
      </c>
      <c r="P123" s="78">
        <v>76</v>
      </c>
      <c r="Q123" s="78">
        <v>87</v>
      </c>
      <c r="R123" s="78">
        <v>119</v>
      </c>
      <c r="S123" s="78">
        <v>77</v>
      </c>
      <c r="T123" s="78">
        <v>106</v>
      </c>
      <c r="U123" s="78">
        <v>115</v>
      </c>
      <c r="V123" s="78">
        <v>176</v>
      </c>
      <c r="W123" s="78">
        <v>115</v>
      </c>
      <c r="X123" s="78">
        <v>61</v>
      </c>
      <c r="Y123" s="78">
        <v>66</v>
      </c>
      <c r="Z123" s="78">
        <v>122</v>
      </c>
      <c r="AA123" s="78">
        <v>54</v>
      </c>
      <c r="AB123" s="78">
        <v>15</v>
      </c>
      <c r="AC123" s="78">
        <v>26</v>
      </c>
      <c r="AD123" s="78">
        <v>30</v>
      </c>
      <c r="AE123" s="78">
        <v>16</v>
      </c>
      <c r="AF123" s="78">
        <v>19</v>
      </c>
      <c r="AG123" s="78">
        <v>19</v>
      </c>
      <c r="AH123" s="78">
        <v>32</v>
      </c>
      <c r="AI123" s="78">
        <v>21</v>
      </c>
      <c r="AJ123" s="78">
        <v>18</v>
      </c>
      <c r="AK123" s="78">
        <v>29</v>
      </c>
      <c r="AL123" s="78">
        <v>30</v>
      </c>
      <c r="AM123" s="78">
        <v>18</v>
      </c>
      <c r="AN123" s="78">
        <v>12</v>
      </c>
      <c r="AO123" s="78">
        <v>12</v>
      </c>
      <c r="AP123" s="78">
        <v>24</v>
      </c>
      <c r="AQ123" s="78">
        <v>9</v>
      </c>
      <c r="AR123" s="78">
        <v>21</v>
      </c>
      <c r="AS123" s="78">
        <v>20</v>
      </c>
      <c r="AT123" s="78">
        <v>24</v>
      </c>
      <c r="AU123" s="78">
        <v>11</v>
      </c>
      <c r="AV123" s="78">
        <v>9</v>
      </c>
      <c r="AW123" s="78">
        <v>19</v>
      </c>
      <c r="AX123" s="78">
        <v>30</v>
      </c>
      <c r="AY123" s="78">
        <v>29</v>
      </c>
      <c r="AZ123" s="78">
        <v>25</v>
      </c>
      <c r="BA123" s="78">
        <v>24</v>
      </c>
      <c r="BB123" s="78">
        <v>41</v>
      </c>
      <c r="BC123" s="78">
        <v>29</v>
      </c>
      <c r="BD123" s="78">
        <v>13</v>
      </c>
      <c r="BE123" s="78">
        <v>15</v>
      </c>
      <c r="BF123" s="78">
        <v>29</v>
      </c>
      <c r="BG123" s="78">
        <v>20</v>
      </c>
      <c r="BH123" s="78">
        <v>31</v>
      </c>
      <c r="BI123" s="78">
        <v>24</v>
      </c>
      <c r="BJ123" s="78">
        <v>28</v>
      </c>
      <c r="BK123" s="78">
        <v>23</v>
      </c>
      <c r="BL123" s="78">
        <v>28</v>
      </c>
      <c r="BM123" s="78">
        <v>34</v>
      </c>
      <c r="BN123" s="78">
        <v>34</v>
      </c>
      <c r="BO123" s="78">
        <v>19</v>
      </c>
      <c r="BP123" s="78">
        <v>40</v>
      </c>
      <c r="BQ123" s="78">
        <v>36</v>
      </c>
      <c r="BR123" s="78">
        <v>56</v>
      </c>
      <c r="BS123" s="78">
        <v>44</v>
      </c>
      <c r="BT123" s="78">
        <v>26</v>
      </c>
      <c r="BU123" s="78">
        <v>25</v>
      </c>
      <c r="BV123" s="78">
        <v>49</v>
      </c>
      <c r="BW123" s="78">
        <v>15</v>
      </c>
      <c r="BX123" s="78">
        <v>20</v>
      </c>
      <c r="BY123" s="78">
        <v>21</v>
      </c>
      <c r="BZ123" s="78">
        <v>13</v>
      </c>
      <c r="CA123" s="78">
        <v>7</v>
      </c>
      <c r="CB123" s="78">
        <v>20</v>
      </c>
      <c r="CC123" s="78">
        <v>16</v>
      </c>
      <c r="CD123" s="78">
        <v>23</v>
      </c>
      <c r="CE123" s="78">
        <v>8</v>
      </c>
      <c r="CF123" s="78">
        <v>23</v>
      </c>
      <c r="CG123" s="78">
        <v>26</v>
      </c>
      <c r="CH123" s="78">
        <v>49</v>
      </c>
      <c r="CI123" s="78">
        <v>24</v>
      </c>
      <c r="CJ123" s="78">
        <v>10</v>
      </c>
      <c r="CK123" s="78">
        <v>14</v>
      </c>
      <c r="CL123" s="78">
        <v>20</v>
      </c>
      <c r="CM123" s="78">
        <v>26</v>
      </c>
      <c r="CN123" s="78">
        <v>2</v>
      </c>
    </row>
    <row r="124" spans="1:92" x14ac:dyDescent="0.2">
      <c r="A124" s="78" t="s">
        <v>24</v>
      </c>
      <c r="B124" s="78" t="s">
        <v>22</v>
      </c>
      <c r="C124" s="78">
        <v>265</v>
      </c>
      <c r="D124" s="78">
        <v>8.3229787234042565</v>
      </c>
      <c r="E124" s="78">
        <v>0</v>
      </c>
      <c r="F124" s="78">
        <f>VLOOKUP(B124,遗传信息!$B:$F,5,FALSE)</f>
        <v>1</v>
      </c>
      <c r="G124" s="78">
        <v>25</v>
      </c>
      <c r="H124" s="78">
        <v>7.2</v>
      </c>
      <c r="I124" s="78">
        <v>7</v>
      </c>
      <c r="J124" s="78">
        <v>1505</v>
      </c>
      <c r="K124" s="78">
        <v>33.81</v>
      </c>
      <c r="L124" s="78">
        <v>87</v>
      </c>
      <c r="M124" s="78">
        <v>91</v>
      </c>
      <c r="N124" s="78">
        <v>95</v>
      </c>
      <c r="O124" s="78">
        <v>57</v>
      </c>
      <c r="P124" s="78">
        <v>76</v>
      </c>
      <c r="Q124" s="78">
        <v>87</v>
      </c>
      <c r="R124" s="78">
        <v>119</v>
      </c>
      <c r="S124" s="78">
        <v>77</v>
      </c>
      <c r="T124" s="78">
        <v>106</v>
      </c>
      <c r="U124" s="78">
        <v>115</v>
      </c>
      <c r="V124" s="78">
        <v>176</v>
      </c>
      <c r="W124" s="78">
        <v>115</v>
      </c>
      <c r="X124" s="78">
        <v>61</v>
      </c>
      <c r="Y124" s="78">
        <v>66</v>
      </c>
      <c r="Z124" s="78">
        <v>122</v>
      </c>
      <c r="AA124" s="78">
        <v>54</v>
      </c>
      <c r="AB124" s="78">
        <v>15</v>
      </c>
      <c r="AC124" s="78">
        <v>26</v>
      </c>
      <c r="AD124" s="78">
        <v>30</v>
      </c>
      <c r="AE124" s="78">
        <v>16</v>
      </c>
      <c r="AF124" s="78">
        <v>19</v>
      </c>
      <c r="AG124" s="78">
        <v>19</v>
      </c>
      <c r="AH124" s="78">
        <v>32</v>
      </c>
      <c r="AI124" s="78">
        <v>21</v>
      </c>
      <c r="AJ124" s="78">
        <v>18</v>
      </c>
      <c r="AK124" s="78">
        <v>29</v>
      </c>
      <c r="AL124" s="78">
        <v>30</v>
      </c>
      <c r="AM124" s="78">
        <v>18</v>
      </c>
      <c r="AN124" s="78">
        <v>12</v>
      </c>
      <c r="AO124" s="78">
        <v>12</v>
      </c>
      <c r="AP124" s="78">
        <v>24</v>
      </c>
      <c r="AQ124" s="78">
        <v>9</v>
      </c>
      <c r="AR124" s="78">
        <v>21</v>
      </c>
      <c r="AS124" s="78">
        <v>20</v>
      </c>
      <c r="AT124" s="78">
        <v>24</v>
      </c>
      <c r="AU124" s="78">
        <v>11</v>
      </c>
      <c r="AV124" s="78">
        <v>9</v>
      </c>
      <c r="AW124" s="78">
        <v>19</v>
      </c>
      <c r="AX124" s="78">
        <v>30</v>
      </c>
      <c r="AY124" s="78">
        <v>29</v>
      </c>
      <c r="AZ124" s="78">
        <v>25</v>
      </c>
      <c r="BA124" s="78">
        <v>24</v>
      </c>
      <c r="BB124" s="78">
        <v>41</v>
      </c>
      <c r="BC124" s="78">
        <v>29</v>
      </c>
      <c r="BD124" s="78">
        <v>13</v>
      </c>
      <c r="BE124" s="78">
        <v>15</v>
      </c>
      <c r="BF124" s="78">
        <v>29</v>
      </c>
      <c r="BG124" s="78">
        <v>20</v>
      </c>
      <c r="BH124" s="78">
        <v>31</v>
      </c>
      <c r="BI124" s="78">
        <v>24</v>
      </c>
      <c r="BJ124" s="78">
        <v>28</v>
      </c>
      <c r="BK124" s="78">
        <v>23</v>
      </c>
      <c r="BL124" s="78">
        <v>28</v>
      </c>
      <c r="BM124" s="78">
        <v>34</v>
      </c>
      <c r="BN124" s="78">
        <v>34</v>
      </c>
      <c r="BO124" s="78">
        <v>19</v>
      </c>
      <c r="BP124" s="78">
        <v>40</v>
      </c>
      <c r="BQ124" s="78">
        <v>36</v>
      </c>
      <c r="BR124" s="78">
        <v>56</v>
      </c>
      <c r="BS124" s="78">
        <v>44</v>
      </c>
      <c r="BT124" s="78">
        <v>26</v>
      </c>
      <c r="BU124" s="78">
        <v>25</v>
      </c>
      <c r="BV124" s="78">
        <v>49</v>
      </c>
      <c r="BW124" s="78">
        <v>15</v>
      </c>
      <c r="BX124" s="78">
        <v>20</v>
      </c>
      <c r="BY124" s="78">
        <v>21</v>
      </c>
      <c r="BZ124" s="78">
        <v>13</v>
      </c>
      <c r="CA124" s="78">
        <v>7</v>
      </c>
      <c r="CB124" s="78">
        <v>20</v>
      </c>
      <c r="CC124" s="78">
        <v>16</v>
      </c>
      <c r="CD124" s="78">
        <v>23</v>
      </c>
      <c r="CE124" s="78">
        <v>8</v>
      </c>
      <c r="CF124" s="78">
        <v>23</v>
      </c>
      <c r="CG124" s="78">
        <v>26</v>
      </c>
      <c r="CH124" s="78">
        <v>49</v>
      </c>
      <c r="CI124" s="78">
        <v>24</v>
      </c>
      <c r="CJ124" s="78">
        <v>10</v>
      </c>
      <c r="CK124" s="78">
        <v>14</v>
      </c>
      <c r="CL124" s="78">
        <v>20</v>
      </c>
      <c r="CM124" s="78">
        <v>26</v>
      </c>
      <c r="CN124" s="78">
        <v>3</v>
      </c>
    </row>
    <row r="125" spans="1:92" x14ac:dyDescent="0.2">
      <c r="A125" s="78" t="s">
        <v>24</v>
      </c>
      <c r="B125" s="78" t="s">
        <v>22</v>
      </c>
      <c r="C125" s="78">
        <v>265</v>
      </c>
      <c r="D125" s="78">
        <v>10.45063829787234</v>
      </c>
      <c r="E125" s="78">
        <v>0</v>
      </c>
      <c r="F125" s="78">
        <f>VLOOKUP(B125,遗传信息!$B:$F,5,FALSE)</f>
        <v>1</v>
      </c>
      <c r="G125" s="78">
        <v>25</v>
      </c>
      <c r="H125" s="78">
        <v>7.2</v>
      </c>
      <c r="I125" s="78">
        <v>7</v>
      </c>
      <c r="J125" s="78">
        <v>1505</v>
      </c>
      <c r="K125" s="78">
        <v>33.81</v>
      </c>
      <c r="L125" s="78">
        <v>87</v>
      </c>
      <c r="M125" s="78">
        <v>91</v>
      </c>
      <c r="N125" s="78">
        <v>95</v>
      </c>
      <c r="O125" s="78">
        <v>57</v>
      </c>
      <c r="P125" s="78">
        <v>76</v>
      </c>
      <c r="Q125" s="78">
        <v>87</v>
      </c>
      <c r="R125" s="78">
        <v>119</v>
      </c>
      <c r="S125" s="78">
        <v>77</v>
      </c>
      <c r="T125" s="78">
        <v>106</v>
      </c>
      <c r="U125" s="78">
        <v>115</v>
      </c>
      <c r="V125" s="78">
        <v>176</v>
      </c>
      <c r="W125" s="78">
        <v>115</v>
      </c>
      <c r="X125" s="78">
        <v>61</v>
      </c>
      <c r="Y125" s="78">
        <v>66</v>
      </c>
      <c r="Z125" s="78">
        <v>122</v>
      </c>
      <c r="AA125" s="78">
        <v>54</v>
      </c>
      <c r="AB125" s="78">
        <v>15</v>
      </c>
      <c r="AC125" s="78">
        <v>26</v>
      </c>
      <c r="AD125" s="78">
        <v>30</v>
      </c>
      <c r="AE125" s="78">
        <v>16</v>
      </c>
      <c r="AF125" s="78">
        <v>19</v>
      </c>
      <c r="AG125" s="78">
        <v>19</v>
      </c>
      <c r="AH125" s="78">
        <v>32</v>
      </c>
      <c r="AI125" s="78">
        <v>21</v>
      </c>
      <c r="AJ125" s="78">
        <v>18</v>
      </c>
      <c r="AK125" s="78">
        <v>29</v>
      </c>
      <c r="AL125" s="78">
        <v>30</v>
      </c>
      <c r="AM125" s="78">
        <v>18</v>
      </c>
      <c r="AN125" s="78">
        <v>12</v>
      </c>
      <c r="AO125" s="78">
        <v>12</v>
      </c>
      <c r="AP125" s="78">
        <v>24</v>
      </c>
      <c r="AQ125" s="78">
        <v>9</v>
      </c>
      <c r="AR125" s="78">
        <v>21</v>
      </c>
      <c r="AS125" s="78">
        <v>20</v>
      </c>
      <c r="AT125" s="78">
        <v>24</v>
      </c>
      <c r="AU125" s="78">
        <v>11</v>
      </c>
      <c r="AV125" s="78">
        <v>9</v>
      </c>
      <c r="AW125" s="78">
        <v>19</v>
      </c>
      <c r="AX125" s="78">
        <v>30</v>
      </c>
      <c r="AY125" s="78">
        <v>29</v>
      </c>
      <c r="AZ125" s="78">
        <v>25</v>
      </c>
      <c r="BA125" s="78">
        <v>24</v>
      </c>
      <c r="BB125" s="78">
        <v>41</v>
      </c>
      <c r="BC125" s="78">
        <v>29</v>
      </c>
      <c r="BD125" s="78">
        <v>13</v>
      </c>
      <c r="BE125" s="78">
        <v>15</v>
      </c>
      <c r="BF125" s="78">
        <v>29</v>
      </c>
      <c r="BG125" s="78">
        <v>20</v>
      </c>
      <c r="BH125" s="78">
        <v>31</v>
      </c>
      <c r="BI125" s="78">
        <v>24</v>
      </c>
      <c r="BJ125" s="78">
        <v>28</v>
      </c>
      <c r="BK125" s="78">
        <v>23</v>
      </c>
      <c r="BL125" s="78">
        <v>28</v>
      </c>
      <c r="BM125" s="78">
        <v>34</v>
      </c>
      <c r="BN125" s="78">
        <v>34</v>
      </c>
      <c r="BO125" s="78">
        <v>19</v>
      </c>
      <c r="BP125" s="78">
        <v>40</v>
      </c>
      <c r="BQ125" s="78">
        <v>36</v>
      </c>
      <c r="BR125" s="78">
        <v>56</v>
      </c>
      <c r="BS125" s="78">
        <v>44</v>
      </c>
      <c r="BT125" s="78">
        <v>26</v>
      </c>
      <c r="BU125" s="78">
        <v>25</v>
      </c>
      <c r="BV125" s="78">
        <v>49</v>
      </c>
      <c r="BW125" s="78">
        <v>15</v>
      </c>
      <c r="BX125" s="78">
        <v>20</v>
      </c>
      <c r="BY125" s="78">
        <v>21</v>
      </c>
      <c r="BZ125" s="78">
        <v>13</v>
      </c>
      <c r="CA125" s="78">
        <v>7</v>
      </c>
      <c r="CB125" s="78">
        <v>20</v>
      </c>
      <c r="CC125" s="78">
        <v>16</v>
      </c>
      <c r="CD125" s="78">
        <v>23</v>
      </c>
      <c r="CE125" s="78">
        <v>8</v>
      </c>
      <c r="CF125" s="78">
        <v>23</v>
      </c>
      <c r="CG125" s="78">
        <v>26</v>
      </c>
      <c r="CH125" s="78">
        <v>49</v>
      </c>
      <c r="CI125" s="78">
        <v>24</v>
      </c>
      <c r="CJ125" s="78">
        <v>10</v>
      </c>
      <c r="CK125" s="78">
        <v>14</v>
      </c>
      <c r="CL125" s="78">
        <v>20</v>
      </c>
      <c r="CM125" s="78">
        <v>26</v>
      </c>
      <c r="CN125" s="78">
        <v>4</v>
      </c>
    </row>
    <row r="126" spans="1:92" x14ac:dyDescent="0.2">
      <c r="A126" s="78" t="s">
        <v>24</v>
      </c>
      <c r="B126" s="78" t="s">
        <v>22</v>
      </c>
      <c r="C126" s="78">
        <v>275</v>
      </c>
      <c r="D126" s="78">
        <v>6.9982051282051279</v>
      </c>
      <c r="E126" s="78">
        <v>0</v>
      </c>
      <c r="F126" s="78">
        <f>VLOOKUP(B126,遗传信息!$B:$F,5,FALSE)</f>
        <v>1</v>
      </c>
      <c r="G126" s="78">
        <v>25</v>
      </c>
      <c r="H126" s="78">
        <v>7.2</v>
      </c>
      <c r="I126" s="78">
        <v>7</v>
      </c>
      <c r="J126" s="78">
        <v>1505</v>
      </c>
      <c r="K126" s="78">
        <v>33.81</v>
      </c>
      <c r="L126" s="78">
        <v>87</v>
      </c>
      <c r="M126" s="78">
        <v>91</v>
      </c>
      <c r="N126" s="78">
        <v>95</v>
      </c>
      <c r="O126" s="78">
        <v>57</v>
      </c>
      <c r="P126" s="78">
        <v>76</v>
      </c>
      <c r="Q126" s="78">
        <v>87</v>
      </c>
      <c r="R126" s="78">
        <v>119</v>
      </c>
      <c r="S126" s="78">
        <v>77</v>
      </c>
      <c r="T126" s="78">
        <v>106</v>
      </c>
      <c r="U126" s="78">
        <v>115</v>
      </c>
      <c r="V126" s="78">
        <v>176</v>
      </c>
      <c r="W126" s="78">
        <v>115</v>
      </c>
      <c r="X126" s="78">
        <v>61</v>
      </c>
      <c r="Y126" s="78">
        <v>66</v>
      </c>
      <c r="Z126" s="78">
        <v>122</v>
      </c>
      <c r="AA126" s="78">
        <v>54</v>
      </c>
      <c r="AB126" s="78">
        <v>15</v>
      </c>
      <c r="AC126" s="78">
        <v>26</v>
      </c>
      <c r="AD126" s="78">
        <v>30</v>
      </c>
      <c r="AE126" s="78">
        <v>16</v>
      </c>
      <c r="AF126" s="78">
        <v>19</v>
      </c>
      <c r="AG126" s="78">
        <v>19</v>
      </c>
      <c r="AH126" s="78">
        <v>32</v>
      </c>
      <c r="AI126" s="78">
        <v>21</v>
      </c>
      <c r="AJ126" s="78">
        <v>18</v>
      </c>
      <c r="AK126" s="78">
        <v>29</v>
      </c>
      <c r="AL126" s="78">
        <v>30</v>
      </c>
      <c r="AM126" s="78">
        <v>18</v>
      </c>
      <c r="AN126" s="78">
        <v>12</v>
      </c>
      <c r="AO126" s="78">
        <v>12</v>
      </c>
      <c r="AP126" s="78">
        <v>24</v>
      </c>
      <c r="AQ126" s="78">
        <v>9</v>
      </c>
      <c r="AR126" s="78">
        <v>21</v>
      </c>
      <c r="AS126" s="78">
        <v>20</v>
      </c>
      <c r="AT126" s="78">
        <v>24</v>
      </c>
      <c r="AU126" s="78">
        <v>11</v>
      </c>
      <c r="AV126" s="78">
        <v>9</v>
      </c>
      <c r="AW126" s="78">
        <v>19</v>
      </c>
      <c r="AX126" s="78">
        <v>30</v>
      </c>
      <c r="AY126" s="78">
        <v>29</v>
      </c>
      <c r="AZ126" s="78">
        <v>25</v>
      </c>
      <c r="BA126" s="78">
        <v>24</v>
      </c>
      <c r="BB126" s="78">
        <v>41</v>
      </c>
      <c r="BC126" s="78">
        <v>29</v>
      </c>
      <c r="BD126" s="78">
        <v>13</v>
      </c>
      <c r="BE126" s="78">
        <v>15</v>
      </c>
      <c r="BF126" s="78">
        <v>29</v>
      </c>
      <c r="BG126" s="78">
        <v>20</v>
      </c>
      <c r="BH126" s="78">
        <v>31</v>
      </c>
      <c r="BI126" s="78">
        <v>24</v>
      </c>
      <c r="BJ126" s="78">
        <v>28</v>
      </c>
      <c r="BK126" s="78">
        <v>23</v>
      </c>
      <c r="BL126" s="78">
        <v>28</v>
      </c>
      <c r="BM126" s="78">
        <v>34</v>
      </c>
      <c r="BN126" s="78">
        <v>34</v>
      </c>
      <c r="BO126" s="78">
        <v>19</v>
      </c>
      <c r="BP126" s="78">
        <v>40</v>
      </c>
      <c r="BQ126" s="78">
        <v>36</v>
      </c>
      <c r="BR126" s="78">
        <v>56</v>
      </c>
      <c r="BS126" s="78">
        <v>44</v>
      </c>
      <c r="BT126" s="78">
        <v>26</v>
      </c>
      <c r="BU126" s="78">
        <v>25</v>
      </c>
      <c r="BV126" s="78">
        <v>49</v>
      </c>
      <c r="BW126" s="78">
        <v>15</v>
      </c>
      <c r="BX126" s="78">
        <v>20</v>
      </c>
      <c r="BY126" s="78">
        <v>21</v>
      </c>
      <c r="BZ126" s="78">
        <v>13</v>
      </c>
      <c r="CA126" s="78">
        <v>7</v>
      </c>
      <c r="CB126" s="78">
        <v>20</v>
      </c>
      <c r="CC126" s="78">
        <v>16</v>
      </c>
      <c r="CD126" s="78">
        <v>23</v>
      </c>
      <c r="CE126" s="78">
        <v>8</v>
      </c>
      <c r="CF126" s="78">
        <v>23</v>
      </c>
      <c r="CG126" s="78">
        <v>26</v>
      </c>
      <c r="CH126" s="78">
        <v>49</v>
      </c>
      <c r="CI126" s="78">
        <v>24</v>
      </c>
      <c r="CJ126" s="78">
        <v>10</v>
      </c>
      <c r="CK126" s="78">
        <v>14</v>
      </c>
      <c r="CL126" s="78">
        <v>20</v>
      </c>
      <c r="CM126" s="78">
        <v>26</v>
      </c>
      <c r="CN126" s="78">
        <v>2</v>
      </c>
    </row>
    <row r="127" spans="1:92" x14ac:dyDescent="0.2">
      <c r="A127" s="78" t="s">
        <v>24</v>
      </c>
      <c r="B127" s="78" t="s">
        <v>22</v>
      </c>
      <c r="C127" s="78">
        <v>275</v>
      </c>
      <c r="D127" s="78">
        <v>9.5623076923076908</v>
      </c>
      <c r="E127" s="78">
        <v>0</v>
      </c>
      <c r="F127" s="78">
        <f>VLOOKUP(B127,遗传信息!$B:$F,5,FALSE)</f>
        <v>1</v>
      </c>
      <c r="G127" s="78">
        <v>25</v>
      </c>
      <c r="H127" s="78">
        <v>7.2</v>
      </c>
      <c r="I127" s="78">
        <v>7</v>
      </c>
      <c r="J127" s="78">
        <v>1505</v>
      </c>
      <c r="K127" s="78">
        <v>33.81</v>
      </c>
      <c r="L127" s="78">
        <v>87</v>
      </c>
      <c r="M127" s="78">
        <v>91</v>
      </c>
      <c r="N127" s="78">
        <v>95</v>
      </c>
      <c r="O127" s="78">
        <v>57</v>
      </c>
      <c r="P127" s="78">
        <v>76</v>
      </c>
      <c r="Q127" s="78">
        <v>87</v>
      </c>
      <c r="R127" s="78">
        <v>119</v>
      </c>
      <c r="S127" s="78">
        <v>77</v>
      </c>
      <c r="T127" s="78">
        <v>106</v>
      </c>
      <c r="U127" s="78">
        <v>115</v>
      </c>
      <c r="V127" s="78">
        <v>176</v>
      </c>
      <c r="W127" s="78">
        <v>115</v>
      </c>
      <c r="X127" s="78">
        <v>61</v>
      </c>
      <c r="Y127" s="78">
        <v>66</v>
      </c>
      <c r="Z127" s="78">
        <v>122</v>
      </c>
      <c r="AA127" s="78">
        <v>54</v>
      </c>
      <c r="AB127" s="78">
        <v>15</v>
      </c>
      <c r="AC127" s="78">
        <v>26</v>
      </c>
      <c r="AD127" s="78">
        <v>30</v>
      </c>
      <c r="AE127" s="78">
        <v>16</v>
      </c>
      <c r="AF127" s="78">
        <v>19</v>
      </c>
      <c r="AG127" s="78">
        <v>19</v>
      </c>
      <c r="AH127" s="78">
        <v>32</v>
      </c>
      <c r="AI127" s="78">
        <v>21</v>
      </c>
      <c r="AJ127" s="78">
        <v>18</v>
      </c>
      <c r="AK127" s="78">
        <v>29</v>
      </c>
      <c r="AL127" s="78">
        <v>30</v>
      </c>
      <c r="AM127" s="78">
        <v>18</v>
      </c>
      <c r="AN127" s="78">
        <v>12</v>
      </c>
      <c r="AO127" s="78">
        <v>12</v>
      </c>
      <c r="AP127" s="78">
        <v>24</v>
      </c>
      <c r="AQ127" s="78">
        <v>9</v>
      </c>
      <c r="AR127" s="78">
        <v>21</v>
      </c>
      <c r="AS127" s="78">
        <v>20</v>
      </c>
      <c r="AT127" s="78">
        <v>24</v>
      </c>
      <c r="AU127" s="78">
        <v>11</v>
      </c>
      <c r="AV127" s="78">
        <v>9</v>
      </c>
      <c r="AW127" s="78">
        <v>19</v>
      </c>
      <c r="AX127" s="78">
        <v>30</v>
      </c>
      <c r="AY127" s="78">
        <v>29</v>
      </c>
      <c r="AZ127" s="78">
        <v>25</v>
      </c>
      <c r="BA127" s="78">
        <v>24</v>
      </c>
      <c r="BB127" s="78">
        <v>41</v>
      </c>
      <c r="BC127" s="78">
        <v>29</v>
      </c>
      <c r="BD127" s="78">
        <v>13</v>
      </c>
      <c r="BE127" s="78">
        <v>15</v>
      </c>
      <c r="BF127" s="78">
        <v>29</v>
      </c>
      <c r="BG127" s="78">
        <v>20</v>
      </c>
      <c r="BH127" s="78">
        <v>31</v>
      </c>
      <c r="BI127" s="78">
        <v>24</v>
      </c>
      <c r="BJ127" s="78">
        <v>28</v>
      </c>
      <c r="BK127" s="78">
        <v>23</v>
      </c>
      <c r="BL127" s="78">
        <v>28</v>
      </c>
      <c r="BM127" s="78">
        <v>34</v>
      </c>
      <c r="BN127" s="78">
        <v>34</v>
      </c>
      <c r="BO127" s="78">
        <v>19</v>
      </c>
      <c r="BP127" s="78">
        <v>40</v>
      </c>
      <c r="BQ127" s="78">
        <v>36</v>
      </c>
      <c r="BR127" s="78">
        <v>56</v>
      </c>
      <c r="BS127" s="78">
        <v>44</v>
      </c>
      <c r="BT127" s="78">
        <v>26</v>
      </c>
      <c r="BU127" s="78">
        <v>25</v>
      </c>
      <c r="BV127" s="78">
        <v>49</v>
      </c>
      <c r="BW127" s="78">
        <v>15</v>
      </c>
      <c r="BX127" s="78">
        <v>20</v>
      </c>
      <c r="BY127" s="78">
        <v>21</v>
      </c>
      <c r="BZ127" s="78">
        <v>13</v>
      </c>
      <c r="CA127" s="78">
        <v>7</v>
      </c>
      <c r="CB127" s="78">
        <v>20</v>
      </c>
      <c r="CC127" s="78">
        <v>16</v>
      </c>
      <c r="CD127" s="78">
        <v>23</v>
      </c>
      <c r="CE127" s="78">
        <v>8</v>
      </c>
      <c r="CF127" s="78">
        <v>23</v>
      </c>
      <c r="CG127" s="78">
        <v>26</v>
      </c>
      <c r="CH127" s="78">
        <v>49</v>
      </c>
      <c r="CI127" s="78">
        <v>24</v>
      </c>
      <c r="CJ127" s="78">
        <v>10</v>
      </c>
      <c r="CK127" s="78">
        <v>14</v>
      </c>
      <c r="CL127" s="78">
        <v>20</v>
      </c>
      <c r="CM127" s="78">
        <v>26</v>
      </c>
      <c r="CN127" s="78">
        <v>3</v>
      </c>
    </row>
    <row r="128" spans="1:92" x14ac:dyDescent="0.2">
      <c r="A128" s="78" t="s">
        <v>24</v>
      </c>
      <c r="B128" s="78" t="s">
        <v>22</v>
      </c>
      <c r="C128" s="78">
        <v>275</v>
      </c>
      <c r="D128" s="78">
        <v>12.126410256410256</v>
      </c>
      <c r="E128" s="78">
        <v>0</v>
      </c>
      <c r="F128" s="78">
        <f>VLOOKUP(B128,遗传信息!$B:$F,5,FALSE)</f>
        <v>1</v>
      </c>
      <c r="G128" s="78">
        <v>25</v>
      </c>
      <c r="H128" s="78">
        <v>7.2</v>
      </c>
      <c r="I128" s="78">
        <v>7</v>
      </c>
      <c r="J128" s="78">
        <v>1505</v>
      </c>
      <c r="K128" s="78">
        <v>33.81</v>
      </c>
      <c r="L128" s="78">
        <v>87</v>
      </c>
      <c r="M128" s="78">
        <v>91</v>
      </c>
      <c r="N128" s="78">
        <v>95</v>
      </c>
      <c r="O128" s="78">
        <v>57</v>
      </c>
      <c r="P128" s="78">
        <v>76</v>
      </c>
      <c r="Q128" s="78">
        <v>87</v>
      </c>
      <c r="R128" s="78">
        <v>119</v>
      </c>
      <c r="S128" s="78">
        <v>77</v>
      </c>
      <c r="T128" s="78">
        <v>106</v>
      </c>
      <c r="U128" s="78">
        <v>115</v>
      </c>
      <c r="V128" s="78">
        <v>176</v>
      </c>
      <c r="W128" s="78">
        <v>115</v>
      </c>
      <c r="X128" s="78">
        <v>61</v>
      </c>
      <c r="Y128" s="78">
        <v>66</v>
      </c>
      <c r="Z128" s="78">
        <v>122</v>
      </c>
      <c r="AA128" s="78">
        <v>54</v>
      </c>
      <c r="AB128" s="78">
        <v>15</v>
      </c>
      <c r="AC128" s="78">
        <v>26</v>
      </c>
      <c r="AD128" s="78">
        <v>30</v>
      </c>
      <c r="AE128" s="78">
        <v>16</v>
      </c>
      <c r="AF128" s="78">
        <v>19</v>
      </c>
      <c r="AG128" s="78">
        <v>19</v>
      </c>
      <c r="AH128" s="78">
        <v>32</v>
      </c>
      <c r="AI128" s="78">
        <v>21</v>
      </c>
      <c r="AJ128" s="78">
        <v>18</v>
      </c>
      <c r="AK128" s="78">
        <v>29</v>
      </c>
      <c r="AL128" s="78">
        <v>30</v>
      </c>
      <c r="AM128" s="78">
        <v>18</v>
      </c>
      <c r="AN128" s="78">
        <v>12</v>
      </c>
      <c r="AO128" s="78">
        <v>12</v>
      </c>
      <c r="AP128" s="78">
        <v>24</v>
      </c>
      <c r="AQ128" s="78">
        <v>9</v>
      </c>
      <c r="AR128" s="78">
        <v>21</v>
      </c>
      <c r="AS128" s="78">
        <v>20</v>
      </c>
      <c r="AT128" s="78">
        <v>24</v>
      </c>
      <c r="AU128" s="78">
        <v>11</v>
      </c>
      <c r="AV128" s="78">
        <v>9</v>
      </c>
      <c r="AW128" s="78">
        <v>19</v>
      </c>
      <c r="AX128" s="78">
        <v>30</v>
      </c>
      <c r="AY128" s="78">
        <v>29</v>
      </c>
      <c r="AZ128" s="78">
        <v>25</v>
      </c>
      <c r="BA128" s="78">
        <v>24</v>
      </c>
      <c r="BB128" s="78">
        <v>41</v>
      </c>
      <c r="BC128" s="78">
        <v>29</v>
      </c>
      <c r="BD128" s="78">
        <v>13</v>
      </c>
      <c r="BE128" s="78">
        <v>15</v>
      </c>
      <c r="BF128" s="78">
        <v>29</v>
      </c>
      <c r="BG128" s="78">
        <v>20</v>
      </c>
      <c r="BH128" s="78">
        <v>31</v>
      </c>
      <c r="BI128" s="78">
        <v>24</v>
      </c>
      <c r="BJ128" s="78">
        <v>28</v>
      </c>
      <c r="BK128" s="78">
        <v>23</v>
      </c>
      <c r="BL128" s="78">
        <v>28</v>
      </c>
      <c r="BM128" s="78">
        <v>34</v>
      </c>
      <c r="BN128" s="78">
        <v>34</v>
      </c>
      <c r="BO128" s="78">
        <v>19</v>
      </c>
      <c r="BP128" s="78">
        <v>40</v>
      </c>
      <c r="BQ128" s="78">
        <v>36</v>
      </c>
      <c r="BR128" s="78">
        <v>56</v>
      </c>
      <c r="BS128" s="78">
        <v>44</v>
      </c>
      <c r="BT128" s="78">
        <v>26</v>
      </c>
      <c r="BU128" s="78">
        <v>25</v>
      </c>
      <c r="BV128" s="78">
        <v>49</v>
      </c>
      <c r="BW128" s="78">
        <v>15</v>
      </c>
      <c r="BX128" s="78">
        <v>20</v>
      </c>
      <c r="BY128" s="78">
        <v>21</v>
      </c>
      <c r="BZ128" s="78">
        <v>13</v>
      </c>
      <c r="CA128" s="78">
        <v>7</v>
      </c>
      <c r="CB128" s="78">
        <v>20</v>
      </c>
      <c r="CC128" s="78">
        <v>16</v>
      </c>
      <c r="CD128" s="78">
        <v>23</v>
      </c>
      <c r="CE128" s="78">
        <v>8</v>
      </c>
      <c r="CF128" s="78">
        <v>23</v>
      </c>
      <c r="CG128" s="78">
        <v>26</v>
      </c>
      <c r="CH128" s="78">
        <v>49</v>
      </c>
      <c r="CI128" s="78">
        <v>24</v>
      </c>
      <c r="CJ128" s="78">
        <v>10</v>
      </c>
      <c r="CK128" s="78">
        <v>14</v>
      </c>
      <c r="CL128" s="78">
        <v>20</v>
      </c>
      <c r="CM128" s="78">
        <v>26</v>
      </c>
      <c r="CN128" s="78">
        <v>4</v>
      </c>
    </row>
    <row r="129" spans="1:92" x14ac:dyDescent="0.2">
      <c r="A129" s="78" t="s">
        <v>24</v>
      </c>
      <c r="B129" s="78" t="s">
        <v>22</v>
      </c>
      <c r="C129" s="78">
        <v>285</v>
      </c>
      <c r="D129" s="78">
        <v>10.903333333333334</v>
      </c>
      <c r="E129" s="78">
        <v>0</v>
      </c>
      <c r="F129" s="78">
        <f>VLOOKUP(B129,遗传信息!$B:$F,5,FALSE)</f>
        <v>1</v>
      </c>
      <c r="G129" s="78">
        <v>25</v>
      </c>
      <c r="H129" s="78">
        <v>7.2</v>
      </c>
      <c r="I129" s="78">
        <v>7</v>
      </c>
      <c r="J129" s="78">
        <v>1505</v>
      </c>
      <c r="K129" s="78">
        <v>33.81</v>
      </c>
      <c r="L129" s="78">
        <v>87</v>
      </c>
      <c r="M129" s="78">
        <v>91</v>
      </c>
      <c r="N129" s="78">
        <v>95</v>
      </c>
      <c r="O129" s="78">
        <v>57</v>
      </c>
      <c r="P129" s="78">
        <v>76</v>
      </c>
      <c r="Q129" s="78">
        <v>87</v>
      </c>
      <c r="R129" s="78">
        <v>119</v>
      </c>
      <c r="S129" s="78">
        <v>77</v>
      </c>
      <c r="T129" s="78">
        <v>106</v>
      </c>
      <c r="U129" s="78">
        <v>115</v>
      </c>
      <c r="V129" s="78">
        <v>176</v>
      </c>
      <c r="W129" s="78">
        <v>115</v>
      </c>
      <c r="X129" s="78">
        <v>61</v>
      </c>
      <c r="Y129" s="78">
        <v>66</v>
      </c>
      <c r="Z129" s="78">
        <v>122</v>
      </c>
      <c r="AA129" s="78">
        <v>54</v>
      </c>
      <c r="AB129" s="78">
        <v>15</v>
      </c>
      <c r="AC129" s="78">
        <v>26</v>
      </c>
      <c r="AD129" s="78">
        <v>30</v>
      </c>
      <c r="AE129" s="78">
        <v>16</v>
      </c>
      <c r="AF129" s="78">
        <v>19</v>
      </c>
      <c r="AG129" s="78">
        <v>19</v>
      </c>
      <c r="AH129" s="78">
        <v>32</v>
      </c>
      <c r="AI129" s="78">
        <v>21</v>
      </c>
      <c r="AJ129" s="78">
        <v>18</v>
      </c>
      <c r="AK129" s="78">
        <v>29</v>
      </c>
      <c r="AL129" s="78">
        <v>30</v>
      </c>
      <c r="AM129" s="78">
        <v>18</v>
      </c>
      <c r="AN129" s="78">
        <v>12</v>
      </c>
      <c r="AO129" s="78">
        <v>12</v>
      </c>
      <c r="AP129" s="78">
        <v>24</v>
      </c>
      <c r="AQ129" s="78">
        <v>9</v>
      </c>
      <c r="AR129" s="78">
        <v>21</v>
      </c>
      <c r="AS129" s="78">
        <v>20</v>
      </c>
      <c r="AT129" s="78">
        <v>24</v>
      </c>
      <c r="AU129" s="78">
        <v>11</v>
      </c>
      <c r="AV129" s="78">
        <v>9</v>
      </c>
      <c r="AW129" s="78">
        <v>19</v>
      </c>
      <c r="AX129" s="78">
        <v>30</v>
      </c>
      <c r="AY129" s="78">
        <v>29</v>
      </c>
      <c r="AZ129" s="78">
        <v>25</v>
      </c>
      <c r="BA129" s="78">
        <v>24</v>
      </c>
      <c r="BB129" s="78">
        <v>41</v>
      </c>
      <c r="BC129" s="78">
        <v>29</v>
      </c>
      <c r="BD129" s="78">
        <v>13</v>
      </c>
      <c r="BE129" s="78">
        <v>15</v>
      </c>
      <c r="BF129" s="78">
        <v>29</v>
      </c>
      <c r="BG129" s="78">
        <v>20</v>
      </c>
      <c r="BH129" s="78">
        <v>31</v>
      </c>
      <c r="BI129" s="78">
        <v>24</v>
      </c>
      <c r="BJ129" s="78">
        <v>28</v>
      </c>
      <c r="BK129" s="78">
        <v>23</v>
      </c>
      <c r="BL129" s="78">
        <v>28</v>
      </c>
      <c r="BM129" s="78">
        <v>34</v>
      </c>
      <c r="BN129" s="78">
        <v>34</v>
      </c>
      <c r="BO129" s="78">
        <v>19</v>
      </c>
      <c r="BP129" s="78">
        <v>40</v>
      </c>
      <c r="BQ129" s="78">
        <v>36</v>
      </c>
      <c r="BR129" s="78">
        <v>56</v>
      </c>
      <c r="BS129" s="78">
        <v>44</v>
      </c>
      <c r="BT129" s="78">
        <v>26</v>
      </c>
      <c r="BU129" s="78">
        <v>25</v>
      </c>
      <c r="BV129" s="78">
        <v>49</v>
      </c>
      <c r="BW129" s="78">
        <v>15</v>
      </c>
      <c r="BX129" s="78">
        <v>20</v>
      </c>
      <c r="BY129" s="78">
        <v>21</v>
      </c>
      <c r="BZ129" s="78">
        <v>13</v>
      </c>
      <c r="CA129" s="78">
        <v>7</v>
      </c>
      <c r="CB129" s="78">
        <v>20</v>
      </c>
      <c r="CC129" s="78">
        <v>16</v>
      </c>
      <c r="CD129" s="78">
        <v>23</v>
      </c>
      <c r="CE129" s="78">
        <v>8</v>
      </c>
      <c r="CF129" s="78">
        <v>23</v>
      </c>
      <c r="CG129" s="78">
        <v>26</v>
      </c>
      <c r="CH129" s="78">
        <v>49</v>
      </c>
      <c r="CI129" s="78">
        <v>24</v>
      </c>
      <c r="CJ129" s="78">
        <v>10</v>
      </c>
      <c r="CK129" s="78">
        <v>14</v>
      </c>
      <c r="CL129" s="78">
        <v>20</v>
      </c>
      <c r="CM129" s="78">
        <v>26</v>
      </c>
      <c r="CN129" s="78">
        <v>2</v>
      </c>
    </row>
    <row r="130" spans="1:92" x14ac:dyDescent="0.2">
      <c r="A130" s="78" t="s">
        <v>24</v>
      </c>
      <c r="B130" s="78" t="s">
        <v>22</v>
      </c>
      <c r="C130" s="78">
        <v>285</v>
      </c>
      <c r="D130" s="78">
        <v>15.07</v>
      </c>
      <c r="E130" s="78">
        <v>0</v>
      </c>
      <c r="F130" s="78">
        <f>VLOOKUP(B130,遗传信息!$B:$F,5,FALSE)</f>
        <v>1</v>
      </c>
      <c r="G130" s="78">
        <v>25</v>
      </c>
      <c r="H130" s="78">
        <v>7.2</v>
      </c>
      <c r="I130" s="78">
        <v>7</v>
      </c>
      <c r="J130" s="78">
        <v>1505</v>
      </c>
      <c r="K130" s="78">
        <v>33.81</v>
      </c>
      <c r="L130" s="78">
        <v>87</v>
      </c>
      <c r="M130" s="78">
        <v>91</v>
      </c>
      <c r="N130" s="78">
        <v>95</v>
      </c>
      <c r="O130" s="78">
        <v>57</v>
      </c>
      <c r="P130" s="78">
        <v>76</v>
      </c>
      <c r="Q130" s="78">
        <v>87</v>
      </c>
      <c r="R130" s="78">
        <v>119</v>
      </c>
      <c r="S130" s="78">
        <v>77</v>
      </c>
      <c r="T130" s="78">
        <v>106</v>
      </c>
      <c r="U130" s="78">
        <v>115</v>
      </c>
      <c r="V130" s="78">
        <v>176</v>
      </c>
      <c r="W130" s="78">
        <v>115</v>
      </c>
      <c r="X130" s="78">
        <v>61</v>
      </c>
      <c r="Y130" s="78">
        <v>66</v>
      </c>
      <c r="Z130" s="78">
        <v>122</v>
      </c>
      <c r="AA130" s="78">
        <v>54</v>
      </c>
      <c r="AB130" s="78">
        <v>15</v>
      </c>
      <c r="AC130" s="78">
        <v>26</v>
      </c>
      <c r="AD130" s="78">
        <v>30</v>
      </c>
      <c r="AE130" s="78">
        <v>16</v>
      </c>
      <c r="AF130" s="78">
        <v>19</v>
      </c>
      <c r="AG130" s="78">
        <v>19</v>
      </c>
      <c r="AH130" s="78">
        <v>32</v>
      </c>
      <c r="AI130" s="78">
        <v>21</v>
      </c>
      <c r="AJ130" s="78">
        <v>18</v>
      </c>
      <c r="AK130" s="78">
        <v>29</v>
      </c>
      <c r="AL130" s="78">
        <v>30</v>
      </c>
      <c r="AM130" s="78">
        <v>18</v>
      </c>
      <c r="AN130" s="78">
        <v>12</v>
      </c>
      <c r="AO130" s="78">
        <v>12</v>
      </c>
      <c r="AP130" s="78">
        <v>24</v>
      </c>
      <c r="AQ130" s="78">
        <v>9</v>
      </c>
      <c r="AR130" s="78">
        <v>21</v>
      </c>
      <c r="AS130" s="78">
        <v>20</v>
      </c>
      <c r="AT130" s="78">
        <v>24</v>
      </c>
      <c r="AU130" s="78">
        <v>11</v>
      </c>
      <c r="AV130" s="78">
        <v>9</v>
      </c>
      <c r="AW130" s="78">
        <v>19</v>
      </c>
      <c r="AX130" s="78">
        <v>30</v>
      </c>
      <c r="AY130" s="78">
        <v>29</v>
      </c>
      <c r="AZ130" s="78">
        <v>25</v>
      </c>
      <c r="BA130" s="78">
        <v>24</v>
      </c>
      <c r="BB130" s="78">
        <v>41</v>
      </c>
      <c r="BC130" s="78">
        <v>29</v>
      </c>
      <c r="BD130" s="78">
        <v>13</v>
      </c>
      <c r="BE130" s="78">
        <v>15</v>
      </c>
      <c r="BF130" s="78">
        <v>29</v>
      </c>
      <c r="BG130" s="78">
        <v>20</v>
      </c>
      <c r="BH130" s="78">
        <v>31</v>
      </c>
      <c r="BI130" s="78">
        <v>24</v>
      </c>
      <c r="BJ130" s="78">
        <v>28</v>
      </c>
      <c r="BK130" s="78">
        <v>23</v>
      </c>
      <c r="BL130" s="78">
        <v>28</v>
      </c>
      <c r="BM130" s="78">
        <v>34</v>
      </c>
      <c r="BN130" s="78">
        <v>34</v>
      </c>
      <c r="BO130" s="78">
        <v>19</v>
      </c>
      <c r="BP130" s="78">
        <v>40</v>
      </c>
      <c r="BQ130" s="78">
        <v>36</v>
      </c>
      <c r="BR130" s="78">
        <v>56</v>
      </c>
      <c r="BS130" s="78">
        <v>44</v>
      </c>
      <c r="BT130" s="78">
        <v>26</v>
      </c>
      <c r="BU130" s="78">
        <v>25</v>
      </c>
      <c r="BV130" s="78">
        <v>49</v>
      </c>
      <c r="BW130" s="78">
        <v>15</v>
      </c>
      <c r="BX130" s="78">
        <v>20</v>
      </c>
      <c r="BY130" s="78">
        <v>21</v>
      </c>
      <c r="BZ130" s="78">
        <v>13</v>
      </c>
      <c r="CA130" s="78">
        <v>7</v>
      </c>
      <c r="CB130" s="78">
        <v>20</v>
      </c>
      <c r="CC130" s="78">
        <v>16</v>
      </c>
      <c r="CD130" s="78">
        <v>23</v>
      </c>
      <c r="CE130" s="78">
        <v>8</v>
      </c>
      <c r="CF130" s="78">
        <v>23</v>
      </c>
      <c r="CG130" s="78">
        <v>26</v>
      </c>
      <c r="CH130" s="78">
        <v>49</v>
      </c>
      <c r="CI130" s="78">
        <v>24</v>
      </c>
      <c r="CJ130" s="78">
        <v>10</v>
      </c>
      <c r="CK130" s="78">
        <v>14</v>
      </c>
      <c r="CL130" s="78">
        <v>20</v>
      </c>
      <c r="CM130" s="78">
        <v>26</v>
      </c>
      <c r="CN130" s="78">
        <v>3</v>
      </c>
    </row>
    <row r="131" spans="1:92" x14ac:dyDescent="0.2">
      <c r="A131" s="78" t="s">
        <v>24</v>
      </c>
      <c r="B131" s="78" t="s">
        <v>22</v>
      </c>
      <c r="C131" s="78">
        <v>285</v>
      </c>
      <c r="D131" s="78">
        <v>19.236666666666668</v>
      </c>
      <c r="E131" s="78">
        <v>0</v>
      </c>
      <c r="F131" s="78">
        <f>VLOOKUP(B131,遗传信息!$B:$F,5,FALSE)</f>
        <v>1</v>
      </c>
      <c r="G131" s="78">
        <v>25</v>
      </c>
      <c r="H131" s="78">
        <v>7.2</v>
      </c>
      <c r="I131" s="78">
        <v>7</v>
      </c>
      <c r="J131" s="78">
        <v>1505</v>
      </c>
      <c r="K131" s="78">
        <v>33.81</v>
      </c>
      <c r="L131" s="78">
        <v>87</v>
      </c>
      <c r="M131" s="78">
        <v>91</v>
      </c>
      <c r="N131" s="78">
        <v>95</v>
      </c>
      <c r="O131" s="78">
        <v>57</v>
      </c>
      <c r="P131" s="78">
        <v>76</v>
      </c>
      <c r="Q131" s="78">
        <v>87</v>
      </c>
      <c r="R131" s="78">
        <v>119</v>
      </c>
      <c r="S131" s="78">
        <v>77</v>
      </c>
      <c r="T131" s="78">
        <v>106</v>
      </c>
      <c r="U131" s="78">
        <v>115</v>
      </c>
      <c r="V131" s="78">
        <v>176</v>
      </c>
      <c r="W131" s="78">
        <v>115</v>
      </c>
      <c r="X131" s="78">
        <v>61</v>
      </c>
      <c r="Y131" s="78">
        <v>66</v>
      </c>
      <c r="Z131" s="78">
        <v>122</v>
      </c>
      <c r="AA131" s="78">
        <v>54</v>
      </c>
      <c r="AB131" s="78">
        <v>15</v>
      </c>
      <c r="AC131" s="78">
        <v>26</v>
      </c>
      <c r="AD131" s="78">
        <v>30</v>
      </c>
      <c r="AE131" s="78">
        <v>16</v>
      </c>
      <c r="AF131" s="78">
        <v>19</v>
      </c>
      <c r="AG131" s="78">
        <v>19</v>
      </c>
      <c r="AH131" s="78">
        <v>32</v>
      </c>
      <c r="AI131" s="78">
        <v>21</v>
      </c>
      <c r="AJ131" s="78">
        <v>18</v>
      </c>
      <c r="AK131" s="78">
        <v>29</v>
      </c>
      <c r="AL131" s="78">
        <v>30</v>
      </c>
      <c r="AM131" s="78">
        <v>18</v>
      </c>
      <c r="AN131" s="78">
        <v>12</v>
      </c>
      <c r="AO131" s="78">
        <v>12</v>
      </c>
      <c r="AP131" s="78">
        <v>24</v>
      </c>
      <c r="AQ131" s="78">
        <v>9</v>
      </c>
      <c r="AR131" s="78">
        <v>21</v>
      </c>
      <c r="AS131" s="78">
        <v>20</v>
      </c>
      <c r="AT131" s="78">
        <v>24</v>
      </c>
      <c r="AU131" s="78">
        <v>11</v>
      </c>
      <c r="AV131" s="78">
        <v>9</v>
      </c>
      <c r="AW131" s="78">
        <v>19</v>
      </c>
      <c r="AX131" s="78">
        <v>30</v>
      </c>
      <c r="AY131" s="78">
        <v>29</v>
      </c>
      <c r="AZ131" s="78">
        <v>25</v>
      </c>
      <c r="BA131" s="78">
        <v>24</v>
      </c>
      <c r="BB131" s="78">
        <v>41</v>
      </c>
      <c r="BC131" s="78">
        <v>29</v>
      </c>
      <c r="BD131" s="78">
        <v>13</v>
      </c>
      <c r="BE131" s="78">
        <v>15</v>
      </c>
      <c r="BF131" s="78">
        <v>29</v>
      </c>
      <c r="BG131" s="78">
        <v>20</v>
      </c>
      <c r="BH131" s="78">
        <v>31</v>
      </c>
      <c r="BI131" s="78">
        <v>24</v>
      </c>
      <c r="BJ131" s="78">
        <v>28</v>
      </c>
      <c r="BK131" s="78">
        <v>23</v>
      </c>
      <c r="BL131" s="78">
        <v>28</v>
      </c>
      <c r="BM131" s="78">
        <v>34</v>
      </c>
      <c r="BN131" s="78">
        <v>34</v>
      </c>
      <c r="BO131" s="78">
        <v>19</v>
      </c>
      <c r="BP131" s="78">
        <v>40</v>
      </c>
      <c r="BQ131" s="78">
        <v>36</v>
      </c>
      <c r="BR131" s="78">
        <v>56</v>
      </c>
      <c r="BS131" s="78">
        <v>44</v>
      </c>
      <c r="BT131" s="78">
        <v>26</v>
      </c>
      <c r="BU131" s="78">
        <v>25</v>
      </c>
      <c r="BV131" s="78">
        <v>49</v>
      </c>
      <c r="BW131" s="78">
        <v>15</v>
      </c>
      <c r="BX131" s="78">
        <v>20</v>
      </c>
      <c r="BY131" s="78">
        <v>21</v>
      </c>
      <c r="BZ131" s="78">
        <v>13</v>
      </c>
      <c r="CA131" s="78">
        <v>7</v>
      </c>
      <c r="CB131" s="78">
        <v>20</v>
      </c>
      <c r="CC131" s="78">
        <v>16</v>
      </c>
      <c r="CD131" s="78">
        <v>23</v>
      </c>
      <c r="CE131" s="78">
        <v>8</v>
      </c>
      <c r="CF131" s="78">
        <v>23</v>
      </c>
      <c r="CG131" s="78">
        <v>26</v>
      </c>
      <c r="CH131" s="78">
        <v>49</v>
      </c>
      <c r="CI131" s="78">
        <v>24</v>
      </c>
      <c r="CJ131" s="78">
        <v>10</v>
      </c>
      <c r="CK131" s="78">
        <v>14</v>
      </c>
      <c r="CL131" s="78">
        <v>20</v>
      </c>
      <c r="CM131" s="78">
        <v>26</v>
      </c>
      <c r="CN131" s="78">
        <v>4</v>
      </c>
    </row>
    <row r="132" spans="1:92" x14ac:dyDescent="0.2">
      <c r="A132" s="78" t="s">
        <v>24</v>
      </c>
      <c r="B132" s="78" t="s">
        <v>22</v>
      </c>
      <c r="C132" s="78">
        <v>300</v>
      </c>
      <c r="D132" s="78">
        <v>41.201428571428572</v>
      </c>
      <c r="E132" s="78">
        <v>0</v>
      </c>
      <c r="F132" s="78">
        <f>VLOOKUP(B132,遗传信息!$B:$F,5,FALSE)</f>
        <v>1</v>
      </c>
      <c r="G132" s="78">
        <v>25</v>
      </c>
      <c r="H132" s="78">
        <v>7.2</v>
      </c>
      <c r="I132" s="78">
        <v>7</v>
      </c>
      <c r="J132" s="78">
        <v>1505</v>
      </c>
      <c r="K132" s="78">
        <v>33.81</v>
      </c>
      <c r="L132" s="78">
        <v>87</v>
      </c>
      <c r="M132" s="78">
        <v>91</v>
      </c>
      <c r="N132" s="78">
        <v>95</v>
      </c>
      <c r="O132" s="78">
        <v>57</v>
      </c>
      <c r="P132" s="78">
        <v>76</v>
      </c>
      <c r="Q132" s="78">
        <v>87</v>
      </c>
      <c r="R132" s="78">
        <v>119</v>
      </c>
      <c r="S132" s="78">
        <v>77</v>
      </c>
      <c r="T132" s="78">
        <v>106</v>
      </c>
      <c r="U132" s="78">
        <v>115</v>
      </c>
      <c r="V132" s="78">
        <v>176</v>
      </c>
      <c r="W132" s="78">
        <v>115</v>
      </c>
      <c r="X132" s="78">
        <v>61</v>
      </c>
      <c r="Y132" s="78">
        <v>66</v>
      </c>
      <c r="Z132" s="78">
        <v>122</v>
      </c>
      <c r="AA132" s="78">
        <v>54</v>
      </c>
      <c r="AB132" s="78">
        <v>15</v>
      </c>
      <c r="AC132" s="78">
        <v>26</v>
      </c>
      <c r="AD132" s="78">
        <v>30</v>
      </c>
      <c r="AE132" s="78">
        <v>16</v>
      </c>
      <c r="AF132" s="78">
        <v>19</v>
      </c>
      <c r="AG132" s="78">
        <v>19</v>
      </c>
      <c r="AH132" s="78">
        <v>32</v>
      </c>
      <c r="AI132" s="78">
        <v>21</v>
      </c>
      <c r="AJ132" s="78">
        <v>18</v>
      </c>
      <c r="AK132" s="78">
        <v>29</v>
      </c>
      <c r="AL132" s="78">
        <v>30</v>
      </c>
      <c r="AM132" s="78">
        <v>18</v>
      </c>
      <c r="AN132" s="78">
        <v>12</v>
      </c>
      <c r="AO132" s="78">
        <v>12</v>
      </c>
      <c r="AP132" s="78">
        <v>24</v>
      </c>
      <c r="AQ132" s="78">
        <v>9</v>
      </c>
      <c r="AR132" s="78">
        <v>21</v>
      </c>
      <c r="AS132" s="78">
        <v>20</v>
      </c>
      <c r="AT132" s="78">
        <v>24</v>
      </c>
      <c r="AU132" s="78">
        <v>11</v>
      </c>
      <c r="AV132" s="78">
        <v>9</v>
      </c>
      <c r="AW132" s="78">
        <v>19</v>
      </c>
      <c r="AX132" s="78">
        <v>30</v>
      </c>
      <c r="AY132" s="78">
        <v>29</v>
      </c>
      <c r="AZ132" s="78">
        <v>25</v>
      </c>
      <c r="BA132" s="78">
        <v>24</v>
      </c>
      <c r="BB132" s="78">
        <v>41</v>
      </c>
      <c r="BC132" s="78">
        <v>29</v>
      </c>
      <c r="BD132" s="78">
        <v>13</v>
      </c>
      <c r="BE132" s="78">
        <v>15</v>
      </c>
      <c r="BF132" s="78">
        <v>29</v>
      </c>
      <c r="BG132" s="78">
        <v>20</v>
      </c>
      <c r="BH132" s="78">
        <v>31</v>
      </c>
      <c r="BI132" s="78">
        <v>24</v>
      </c>
      <c r="BJ132" s="78">
        <v>28</v>
      </c>
      <c r="BK132" s="78">
        <v>23</v>
      </c>
      <c r="BL132" s="78">
        <v>28</v>
      </c>
      <c r="BM132" s="78">
        <v>34</v>
      </c>
      <c r="BN132" s="78">
        <v>34</v>
      </c>
      <c r="BO132" s="78">
        <v>19</v>
      </c>
      <c r="BP132" s="78">
        <v>40</v>
      </c>
      <c r="BQ132" s="78">
        <v>36</v>
      </c>
      <c r="BR132" s="78">
        <v>56</v>
      </c>
      <c r="BS132" s="78">
        <v>44</v>
      </c>
      <c r="BT132" s="78">
        <v>26</v>
      </c>
      <c r="BU132" s="78">
        <v>25</v>
      </c>
      <c r="BV132" s="78">
        <v>49</v>
      </c>
      <c r="BW132" s="78">
        <v>15</v>
      </c>
      <c r="BX132" s="78">
        <v>20</v>
      </c>
      <c r="BY132" s="78">
        <v>21</v>
      </c>
      <c r="BZ132" s="78">
        <v>13</v>
      </c>
      <c r="CA132" s="78">
        <v>7</v>
      </c>
      <c r="CB132" s="78">
        <v>20</v>
      </c>
      <c r="CC132" s="78">
        <v>16</v>
      </c>
      <c r="CD132" s="78">
        <v>23</v>
      </c>
      <c r="CE132" s="78">
        <v>8</v>
      </c>
      <c r="CF132" s="78">
        <v>23</v>
      </c>
      <c r="CG132" s="78">
        <v>26</v>
      </c>
      <c r="CH132" s="78">
        <v>49</v>
      </c>
      <c r="CI132" s="78">
        <v>24</v>
      </c>
      <c r="CJ132" s="78">
        <v>10</v>
      </c>
      <c r="CK132" s="78">
        <v>14</v>
      </c>
      <c r="CL132" s="78">
        <v>20</v>
      </c>
      <c r="CM132" s="78">
        <v>26</v>
      </c>
      <c r="CN132" s="78">
        <v>2</v>
      </c>
    </row>
    <row r="133" spans="1:92" x14ac:dyDescent="0.2">
      <c r="A133" s="78" t="s">
        <v>24</v>
      </c>
      <c r="B133" s="78" t="s">
        <v>22</v>
      </c>
      <c r="C133" s="78">
        <v>300</v>
      </c>
      <c r="D133" s="78">
        <v>55.487142857142857</v>
      </c>
      <c r="E133" s="78">
        <v>0</v>
      </c>
      <c r="F133" s="78">
        <f>VLOOKUP(B133,遗传信息!$B:$F,5,FALSE)</f>
        <v>1</v>
      </c>
      <c r="G133" s="78">
        <v>25</v>
      </c>
      <c r="H133" s="78">
        <v>7.2</v>
      </c>
      <c r="I133" s="78">
        <v>7</v>
      </c>
      <c r="J133" s="78">
        <v>1505</v>
      </c>
      <c r="K133" s="78">
        <v>33.81</v>
      </c>
      <c r="L133" s="78">
        <v>87</v>
      </c>
      <c r="M133" s="78">
        <v>91</v>
      </c>
      <c r="N133" s="78">
        <v>95</v>
      </c>
      <c r="O133" s="78">
        <v>57</v>
      </c>
      <c r="P133" s="78">
        <v>76</v>
      </c>
      <c r="Q133" s="78">
        <v>87</v>
      </c>
      <c r="R133" s="78">
        <v>119</v>
      </c>
      <c r="S133" s="78">
        <v>77</v>
      </c>
      <c r="T133" s="78">
        <v>106</v>
      </c>
      <c r="U133" s="78">
        <v>115</v>
      </c>
      <c r="V133" s="78">
        <v>176</v>
      </c>
      <c r="W133" s="78">
        <v>115</v>
      </c>
      <c r="X133" s="78">
        <v>61</v>
      </c>
      <c r="Y133" s="78">
        <v>66</v>
      </c>
      <c r="Z133" s="78">
        <v>122</v>
      </c>
      <c r="AA133" s="78">
        <v>54</v>
      </c>
      <c r="AB133" s="78">
        <v>15</v>
      </c>
      <c r="AC133" s="78">
        <v>26</v>
      </c>
      <c r="AD133" s="78">
        <v>30</v>
      </c>
      <c r="AE133" s="78">
        <v>16</v>
      </c>
      <c r="AF133" s="78">
        <v>19</v>
      </c>
      <c r="AG133" s="78">
        <v>19</v>
      </c>
      <c r="AH133" s="78">
        <v>32</v>
      </c>
      <c r="AI133" s="78">
        <v>21</v>
      </c>
      <c r="AJ133" s="78">
        <v>18</v>
      </c>
      <c r="AK133" s="78">
        <v>29</v>
      </c>
      <c r="AL133" s="78">
        <v>30</v>
      </c>
      <c r="AM133" s="78">
        <v>18</v>
      </c>
      <c r="AN133" s="78">
        <v>12</v>
      </c>
      <c r="AO133" s="78">
        <v>12</v>
      </c>
      <c r="AP133" s="78">
        <v>24</v>
      </c>
      <c r="AQ133" s="78">
        <v>9</v>
      </c>
      <c r="AR133" s="78">
        <v>21</v>
      </c>
      <c r="AS133" s="78">
        <v>20</v>
      </c>
      <c r="AT133" s="78">
        <v>24</v>
      </c>
      <c r="AU133" s="78">
        <v>11</v>
      </c>
      <c r="AV133" s="78">
        <v>9</v>
      </c>
      <c r="AW133" s="78">
        <v>19</v>
      </c>
      <c r="AX133" s="78">
        <v>30</v>
      </c>
      <c r="AY133" s="78">
        <v>29</v>
      </c>
      <c r="AZ133" s="78">
        <v>25</v>
      </c>
      <c r="BA133" s="78">
        <v>24</v>
      </c>
      <c r="BB133" s="78">
        <v>41</v>
      </c>
      <c r="BC133" s="78">
        <v>29</v>
      </c>
      <c r="BD133" s="78">
        <v>13</v>
      </c>
      <c r="BE133" s="78">
        <v>15</v>
      </c>
      <c r="BF133" s="78">
        <v>29</v>
      </c>
      <c r="BG133" s="78">
        <v>20</v>
      </c>
      <c r="BH133" s="78">
        <v>31</v>
      </c>
      <c r="BI133" s="78">
        <v>24</v>
      </c>
      <c r="BJ133" s="78">
        <v>28</v>
      </c>
      <c r="BK133" s="78">
        <v>23</v>
      </c>
      <c r="BL133" s="78">
        <v>28</v>
      </c>
      <c r="BM133" s="78">
        <v>34</v>
      </c>
      <c r="BN133" s="78">
        <v>34</v>
      </c>
      <c r="BO133" s="78">
        <v>19</v>
      </c>
      <c r="BP133" s="78">
        <v>40</v>
      </c>
      <c r="BQ133" s="78">
        <v>36</v>
      </c>
      <c r="BR133" s="78">
        <v>56</v>
      </c>
      <c r="BS133" s="78">
        <v>44</v>
      </c>
      <c r="BT133" s="78">
        <v>26</v>
      </c>
      <c r="BU133" s="78">
        <v>25</v>
      </c>
      <c r="BV133" s="78">
        <v>49</v>
      </c>
      <c r="BW133" s="78">
        <v>15</v>
      </c>
      <c r="BX133" s="78">
        <v>20</v>
      </c>
      <c r="BY133" s="78">
        <v>21</v>
      </c>
      <c r="BZ133" s="78">
        <v>13</v>
      </c>
      <c r="CA133" s="78">
        <v>7</v>
      </c>
      <c r="CB133" s="78">
        <v>20</v>
      </c>
      <c r="CC133" s="78">
        <v>16</v>
      </c>
      <c r="CD133" s="78">
        <v>23</v>
      </c>
      <c r="CE133" s="78">
        <v>8</v>
      </c>
      <c r="CF133" s="78">
        <v>23</v>
      </c>
      <c r="CG133" s="78">
        <v>26</v>
      </c>
      <c r="CH133" s="78">
        <v>49</v>
      </c>
      <c r="CI133" s="78">
        <v>24</v>
      </c>
      <c r="CJ133" s="78">
        <v>10</v>
      </c>
      <c r="CK133" s="78">
        <v>14</v>
      </c>
      <c r="CL133" s="78">
        <v>20</v>
      </c>
      <c r="CM133" s="78">
        <v>26</v>
      </c>
      <c r="CN133" s="78">
        <v>3</v>
      </c>
    </row>
    <row r="134" spans="1:92" x14ac:dyDescent="0.2">
      <c r="A134" s="78" t="s">
        <v>24</v>
      </c>
      <c r="B134" s="78" t="s">
        <v>22</v>
      </c>
      <c r="C134" s="78">
        <v>300</v>
      </c>
      <c r="D134" s="78">
        <v>69.772857142857134</v>
      </c>
      <c r="E134" s="78">
        <v>0</v>
      </c>
      <c r="F134" s="78">
        <f>VLOOKUP(B134,遗传信息!$B:$F,5,FALSE)</f>
        <v>1</v>
      </c>
      <c r="G134" s="78">
        <v>25</v>
      </c>
      <c r="H134" s="78">
        <v>7.2</v>
      </c>
      <c r="I134" s="78">
        <v>7</v>
      </c>
      <c r="J134" s="78">
        <v>1505</v>
      </c>
      <c r="K134" s="78">
        <v>33.81</v>
      </c>
      <c r="L134" s="78">
        <v>87</v>
      </c>
      <c r="M134" s="78">
        <v>91</v>
      </c>
      <c r="N134" s="78">
        <v>95</v>
      </c>
      <c r="O134" s="78">
        <v>57</v>
      </c>
      <c r="P134" s="78">
        <v>76</v>
      </c>
      <c r="Q134" s="78">
        <v>87</v>
      </c>
      <c r="R134" s="78">
        <v>119</v>
      </c>
      <c r="S134" s="78">
        <v>77</v>
      </c>
      <c r="T134" s="78">
        <v>106</v>
      </c>
      <c r="U134" s="78">
        <v>115</v>
      </c>
      <c r="V134" s="78">
        <v>176</v>
      </c>
      <c r="W134" s="78">
        <v>115</v>
      </c>
      <c r="X134" s="78">
        <v>61</v>
      </c>
      <c r="Y134" s="78">
        <v>66</v>
      </c>
      <c r="Z134" s="78">
        <v>122</v>
      </c>
      <c r="AA134" s="78">
        <v>54</v>
      </c>
      <c r="AB134" s="78">
        <v>15</v>
      </c>
      <c r="AC134" s="78">
        <v>26</v>
      </c>
      <c r="AD134" s="78">
        <v>30</v>
      </c>
      <c r="AE134" s="78">
        <v>16</v>
      </c>
      <c r="AF134" s="78">
        <v>19</v>
      </c>
      <c r="AG134" s="78">
        <v>19</v>
      </c>
      <c r="AH134" s="78">
        <v>32</v>
      </c>
      <c r="AI134" s="78">
        <v>21</v>
      </c>
      <c r="AJ134" s="78">
        <v>18</v>
      </c>
      <c r="AK134" s="78">
        <v>29</v>
      </c>
      <c r="AL134" s="78">
        <v>30</v>
      </c>
      <c r="AM134" s="78">
        <v>18</v>
      </c>
      <c r="AN134" s="78">
        <v>12</v>
      </c>
      <c r="AO134" s="78">
        <v>12</v>
      </c>
      <c r="AP134" s="78">
        <v>24</v>
      </c>
      <c r="AQ134" s="78">
        <v>9</v>
      </c>
      <c r="AR134" s="78">
        <v>21</v>
      </c>
      <c r="AS134" s="78">
        <v>20</v>
      </c>
      <c r="AT134" s="78">
        <v>24</v>
      </c>
      <c r="AU134" s="78">
        <v>11</v>
      </c>
      <c r="AV134" s="78">
        <v>9</v>
      </c>
      <c r="AW134" s="78">
        <v>19</v>
      </c>
      <c r="AX134" s="78">
        <v>30</v>
      </c>
      <c r="AY134" s="78">
        <v>29</v>
      </c>
      <c r="AZ134" s="78">
        <v>25</v>
      </c>
      <c r="BA134" s="78">
        <v>24</v>
      </c>
      <c r="BB134" s="78">
        <v>41</v>
      </c>
      <c r="BC134" s="78">
        <v>29</v>
      </c>
      <c r="BD134" s="78">
        <v>13</v>
      </c>
      <c r="BE134" s="78">
        <v>15</v>
      </c>
      <c r="BF134" s="78">
        <v>29</v>
      </c>
      <c r="BG134" s="78">
        <v>20</v>
      </c>
      <c r="BH134" s="78">
        <v>31</v>
      </c>
      <c r="BI134" s="78">
        <v>24</v>
      </c>
      <c r="BJ134" s="78">
        <v>28</v>
      </c>
      <c r="BK134" s="78">
        <v>23</v>
      </c>
      <c r="BL134" s="78">
        <v>28</v>
      </c>
      <c r="BM134" s="78">
        <v>34</v>
      </c>
      <c r="BN134" s="78">
        <v>34</v>
      </c>
      <c r="BO134" s="78">
        <v>19</v>
      </c>
      <c r="BP134" s="78">
        <v>40</v>
      </c>
      <c r="BQ134" s="78">
        <v>36</v>
      </c>
      <c r="BR134" s="78">
        <v>56</v>
      </c>
      <c r="BS134" s="78">
        <v>44</v>
      </c>
      <c r="BT134" s="78">
        <v>26</v>
      </c>
      <c r="BU134" s="78">
        <v>25</v>
      </c>
      <c r="BV134" s="78">
        <v>49</v>
      </c>
      <c r="BW134" s="78">
        <v>15</v>
      </c>
      <c r="BX134" s="78">
        <v>20</v>
      </c>
      <c r="BY134" s="78">
        <v>21</v>
      </c>
      <c r="BZ134" s="78">
        <v>13</v>
      </c>
      <c r="CA134" s="78">
        <v>7</v>
      </c>
      <c r="CB134" s="78">
        <v>20</v>
      </c>
      <c r="CC134" s="78">
        <v>16</v>
      </c>
      <c r="CD134" s="78">
        <v>23</v>
      </c>
      <c r="CE134" s="78">
        <v>8</v>
      </c>
      <c r="CF134" s="78">
        <v>23</v>
      </c>
      <c r="CG134" s="78">
        <v>26</v>
      </c>
      <c r="CH134" s="78">
        <v>49</v>
      </c>
      <c r="CI134" s="78">
        <v>24</v>
      </c>
      <c r="CJ134" s="78">
        <v>10</v>
      </c>
      <c r="CK134" s="78">
        <v>14</v>
      </c>
      <c r="CL134" s="78">
        <v>20</v>
      </c>
      <c r="CM134" s="78">
        <v>26</v>
      </c>
      <c r="CN134" s="78">
        <v>4</v>
      </c>
    </row>
    <row r="135" spans="1:92" x14ac:dyDescent="0.2">
      <c r="A135" s="78" t="s">
        <v>26</v>
      </c>
      <c r="B135" s="78" t="s">
        <v>25</v>
      </c>
      <c r="C135" s="78">
        <v>222</v>
      </c>
      <c r="D135" s="78">
        <v>8.1042857142857141</v>
      </c>
      <c r="E135" s="78">
        <v>0</v>
      </c>
      <c r="F135" s="78">
        <f>VLOOKUP(B135,遗传信息!$B:$F,5,FALSE)</f>
        <v>1</v>
      </c>
      <c r="G135" s="78">
        <v>25</v>
      </c>
      <c r="H135" s="78">
        <v>7.2</v>
      </c>
      <c r="I135" s="78">
        <v>7</v>
      </c>
      <c r="J135" s="78">
        <v>989</v>
      </c>
      <c r="K135" s="78">
        <v>67.14</v>
      </c>
      <c r="L135" s="78">
        <v>86</v>
      </c>
      <c r="M135" s="78">
        <v>61</v>
      </c>
      <c r="N135" s="78">
        <v>74</v>
      </c>
      <c r="O135" s="78">
        <v>47</v>
      </c>
      <c r="P135" s="78">
        <v>52</v>
      </c>
      <c r="Q135" s="78">
        <v>46</v>
      </c>
      <c r="R135" s="78">
        <v>64</v>
      </c>
      <c r="S135" s="78">
        <v>50</v>
      </c>
      <c r="T135" s="78">
        <v>78</v>
      </c>
      <c r="U135" s="78">
        <v>66</v>
      </c>
      <c r="V135" s="78">
        <v>83</v>
      </c>
      <c r="W135" s="78">
        <v>67</v>
      </c>
      <c r="X135" s="78">
        <v>52</v>
      </c>
      <c r="Y135" s="78">
        <v>39</v>
      </c>
      <c r="Z135" s="78">
        <v>73</v>
      </c>
      <c r="AA135" s="78">
        <v>50</v>
      </c>
      <c r="AB135" s="78">
        <v>22</v>
      </c>
      <c r="AC135" s="78">
        <v>25</v>
      </c>
      <c r="AD135" s="78">
        <v>26</v>
      </c>
      <c r="AE135" s="78">
        <v>12</v>
      </c>
      <c r="AF135" s="78">
        <v>11</v>
      </c>
      <c r="AG135" s="78">
        <v>14</v>
      </c>
      <c r="AH135" s="78">
        <v>20</v>
      </c>
      <c r="AI135" s="78">
        <v>16</v>
      </c>
      <c r="AJ135" s="78">
        <v>18</v>
      </c>
      <c r="AK135" s="78">
        <v>22</v>
      </c>
      <c r="AL135" s="78">
        <v>18</v>
      </c>
      <c r="AM135" s="78">
        <v>16</v>
      </c>
      <c r="AN135" s="78">
        <v>11</v>
      </c>
      <c r="AO135" s="78">
        <v>10</v>
      </c>
      <c r="AP135" s="78">
        <v>15</v>
      </c>
      <c r="AQ135" s="78">
        <v>11</v>
      </c>
      <c r="AR135" s="78">
        <v>17</v>
      </c>
      <c r="AS135" s="78">
        <v>11</v>
      </c>
      <c r="AT135" s="78">
        <v>13</v>
      </c>
      <c r="AU135" s="78">
        <v>11</v>
      </c>
      <c r="AV135" s="78">
        <v>10</v>
      </c>
      <c r="AW135" s="78">
        <v>9</v>
      </c>
      <c r="AX135" s="78">
        <v>16</v>
      </c>
      <c r="AY135" s="78">
        <v>11</v>
      </c>
      <c r="AZ135" s="78">
        <v>11</v>
      </c>
      <c r="BA135" s="78">
        <v>20</v>
      </c>
      <c r="BB135" s="78">
        <v>20</v>
      </c>
      <c r="BC135" s="78">
        <v>13</v>
      </c>
      <c r="BD135" s="78">
        <v>9</v>
      </c>
      <c r="BE135" s="78">
        <v>7</v>
      </c>
      <c r="BF135" s="78">
        <v>18</v>
      </c>
      <c r="BG135" s="78">
        <v>16</v>
      </c>
      <c r="BH135" s="78">
        <v>26</v>
      </c>
      <c r="BI135" s="78">
        <v>16</v>
      </c>
      <c r="BJ135" s="78">
        <v>19</v>
      </c>
      <c r="BK135" s="78">
        <v>17</v>
      </c>
      <c r="BL135" s="78">
        <v>23</v>
      </c>
      <c r="BM135" s="78">
        <v>11</v>
      </c>
      <c r="BN135" s="78">
        <v>19</v>
      </c>
      <c r="BO135" s="78">
        <v>13</v>
      </c>
      <c r="BP135" s="78">
        <v>26</v>
      </c>
      <c r="BQ135" s="78">
        <v>12</v>
      </c>
      <c r="BR135" s="78">
        <v>22</v>
      </c>
      <c r="BS135" s="78">
        <v>23</v>
      </c>
      <c r="BT135" s="78">
        <v>16</v>
      </c>
      <c r="BU135" s="78">
        <v>12</v>
      </c>
      <c r="BV135" s="78">
        <v>27</v>
      </c>
      <c r="BW135" s="78">
        <v>12</v>
      </c>
      <c r="BX135" s="78">
        <v>21</v>
      </c>
      <c r="BY135" s="78">
        <v>9</v>
      </c>
      <c r="BZ135" s="78">
        <v>15</v>
      </c>
      <c r="CA135" s="78">
        <v>7</v>
      </c>
      <c r="CB135" s="78">
        <v>8</v>
      </c>
      <c r="CC135" s="78">
        <v>12</v>
      </c>
      <c r="CD135" s="78">
        <v>9</v>
      </c>
      <c r="CE135" s="78">
        <v>10</v>
      </c>
      <c r="CF135" s="78">
        <v>23</v>
      </c>
      <c r="CG135" s="78">
        <v>12</v>
      </c>
      <c r="CH135" s="78">
        <v>23</v>
      </c>
      <c r="CI135" s="78">
        <v>15</v>
      </c>
      <c r="CJ135" s="78">
        <v>16</v>
      </c>
      <c r="CK135" s="78">
        <v>10</v>
      </c>
      <c r="CL135" s="78">
        <v>13</v>
      </c>
      <c r="CM135" s="78">
        <v>25</v>
      </c>
      <c r="CN135" s="78">
        <v>2</v>
      </c>
    </row>
    <row r="136" spans="1:92" x14ac:dyDescent="0.2">
      <c r="A136" s="78" t="s">
        <v>26</v>
      </c>
      <c r="B136" s="78" t="s">
        <v>25</v>
      </c>
      <c r="C136" s="78">
        <v>222</v>
      </c>
      <c r="D136" s="78">
        <v>10.961428571428572</v>
      </c>
      <c r="E136" s="78">
        <v>0</v>
      </c>
      <c r="F136" s="78">
        <f>VLOOKUP(B136,遗传信息!$B:$F,5,FALSE)</f>
        <v>1</v>
      </c>
      <c r="G136" s="78">
        <v>25</v>
      </c>
      <c r="H136" s="78">
        <v>7.2</v>
      </c>
      <c r="I136" s="78">
        <v>7</v>
      </c>
      <c r="J136" s="78">
        <v>989</v>
      </c>
      <c r="K136" s="78">
        <v>67.14</v>
      </c>
      <c r="L136" s="78">
        <v>86</v>
      </c>
      <c r="M136" s="78">
        <v>61</v>
      </c>
      <c r="N136" s="78">
        <v>74</v>
      </c>
      <c r="O136" s="78">
        <v>47</v>
      </c>
      <c r="P136" s="78">
        <v>52</v>
      </c>
      <c r="Q136" s="78">
        <v>46</v>
      </c>
      <c r="R136" s="78">
        <v>64</v>
      </c>
      <c r="S136" s="78">
        <v>50</v>
      </c>
      <c r="T136" s="78">
        <v>78</v>
      </c>
      <c r="U136" s="78">
        <v>66</v>
      </c>
      <c r="V136" s="78">
        <v>83</v>
      </c>
      <c r="W136" s="78">
        <v>67</v>
      </c>
      <c r="X136" s="78">
        <v>52</v>
      </c>
      <c r="Y136" s="78">
        <v>39</v>
      </c>
      <c r="Z136" s="78">
        <v>73</v>
      </c>
      <c r="AA136" s="78">
        <v>50</v>
      </c>
      <c r="AB136" s="78">
        <v>22</v>
      </c>
      <c r="AC136" s="78">
        <v>25</v>
      </c>
      <c r="AD136" s="78">
        <v>26</v>
      </c>
      <c r="AE136" s="78">
        <v>12</v>
      </c>
      <c r="AF136" s="78">
        <v>11</v>
      </c>
      <c r="AG136" s="78">
        <v>14</v>
      </c>
      <c r="AH136" s="78">
        <v>20</v>
      </c>
      <c r="AI136" s="78">
        <v>16</v>
      </c>
      <c r="AJ136" s="78">
        <v>18</v>
      </c>
      <c r="AK136" s="78">
        <v>22</v>
      </c>
      <c r="AL136" s="78">
        <v>18</v>
      </c>
      <c r="AM136" s="78">
        <v>16</v>
      </c>
      <c r="AN136" s="78">
        <v>11</v>
      </c>
      <c r="AO136" s="78">
        <v>10</v>
      </c>
      <c r="AP136" s="78">
        <v>15</v>
      </c>
      <c r="AQ136" s="78">
        <v>11</v>
      </c>
      <c r="AR136" s="78">
        <v>17</v>
      </c>
      <c r="AS136" s="78">
        <v>11</v>
      </c>
      <c r="AT136" s="78">
        <v>13</v>
      </c>
      <c r="AU136" s="78">
        <v>11</v>
      </c>
      <c r="AV136" s="78">
        <v>10</v>
      </c>
      <c r="AW136" s="78">
        <v>9</v>
      </c>
      <c r="AX136" s="78">
        <v>16</v>
      </c>
      <c r="AY136" s="78">
        <v>11</v>
      </c>
      <c r="AZ136" s="78">
        <v>11</v>
      </c>
      <c r="BA136" s="78">
        <v>20</v>
      </c>
      <c r="BB136" s="78">
        <v>20</v>
      </c>
      <c r="BC136" s="78">
        <v>13</v>
      </c>
      <c r="BD136" s="78">
        <v>9</v>
      </c>
      <c r="BE136" s="78">
        <v>7</v>
      </c>
      <c r="BF136" s="78">
        <v>18</v>
      </c>
      <c r="BG136" s="78">
        <v>16</v>
      </c>
      <c r="BH136" s="78">
        <v>26</v>
      </c>
      <c r="BI136" s="78">
        <v>16</v>
      </c>
      <c r="BJ136" s="78">
        <v>19</v>
      </c>
      <c r="BK136" s="78">
        <v>17</v>
      </c>
      <c r="BL136" s="78">
        <v>23</v>
      </c>
      <c r="BM136" s="78">
        <v>11</v>
      </c>
      <c r="BN136" s="78">
        <v>19</v>
      </c>
      <c r="BO136" s="78">
        <v>13</v>
      </c>
      <c r="BP136" s="78">
        <v>26</v>
      </c>
      <c r="BQ136" s="78">
        <v>12</v>
      </c>
      <c r="BR136" s="78">
        <v>22</v>
      </c>
      <c r="BS136" s="78">
        <v>23</v>
      </c>
      <c r="BT136" s="78">
        <v>16</v>
      </c>
      <c r="BU136" s="78">
        <v>12</v>
      </c>
      <c r="BV136" s="78">
        <v>27</v>
      </c>
      <c r="BW136" s="78">
        <v>12</v>
      </c>
      <c r="BX136" s="78">
        <v>21</v>
      </c>
      <c r="BY136" s="78">
        <v>9</v>
      </c>
      <c r="BZ136" s="78">
        <v>15</v>
      </c>
      <c r="CA136" s="78">
        <v>7</v>
      </c>
      <c r="CB136" s="78">
        <v>8</v>
      </c>
      <c r="CC136" s="78">
        <v>12</v>
      </c>
      <c r="CD136" s="78">
        <v>9</v>
      </c>
      <c r="CE136" s="78">
        <v>10</v>
      </c>
      <c r="CF136" s="78">
        <v>23</v>
      </c>
      <c r="CG136" s="78">
        <v>12</v>
      </c>
      <c r="CH136" s="78">
        <v>23</v>
      </c>
      <c r="CI136" s="78">
        <v>15</v>
      </c>
      <c r="CJ136" s="78">
        <v>16</v>
      </c>
      <c r="CK136" s="78">
        <v>10</v>
      </c>
      <c r="CL136" s="78">
        <v>13</v>
      </c>
      <c r="CM136" s="78">
        <v>25</v>
      </c>
      <c r="CN136" s="78">
        <v>3</v>
      </c>
    </row>
    <row r="137" spans="1:92" x14ac:dyDescent="0.2">
      <c r="A137" s="78" t="s">
        <v>26</v>
      </c>
      <c r="B137" s="78" t="s">
        <v>25</v>
      </c>
      <c r="C137" s="78">
        <v>222</v>
      </c>
      <c r="D137" s="78">
        <v>13.818571428571429</v>
      </c>
      <c r="E137" s="78">
        <v>0</v>
      </c>
      <c r="F137" s="78">
        <f>VLOOKUP(B137,遗传信息!$B:$F,5,FALSE)</f>
        <v>1</v>
      </c>
      <c r="G137" s="78">
        <v>25</v>
      </c>
      <c r="H137" s="78">
        <v>7.2</v>
      </c>
      <c r="I137" s="78">
        <v>7</v>
      </c>
      <c r="J137" s="78">
        <v>989</v>
      </c>
      <c r="K137" s="78">
        <v>67.14</v>
      </c>
      <c r="L137" s="78">
        <v>86</v>
      </c>
      <c r="M137" s="78">
        <v>61</v>
      </c>
      <c r="N137" s="78">
        <v>74</v>
      </c>
      <c r="O137" s="78">
        <v>47</v>
      </c>
      <c r="P137" s="78">
        <v>52</v>
      </c>
      <c r="Q137" s="78">
        <v>46</v>
      </c>
      <c r="R137" s="78">
        <v>64</v>
      </c>
      <c r="S137" s="78">
        <v>50</v>
      </c>
      <c r="T137" s="78">
        <v>78</v>
      </c>
      <c r="U137" s="78">
        <v>66</v>
      </c>
      <c r="V137" s="78">
        <v>83</v>
      </c>
      <c r="W137" s="78">
        <v>67</v>
      </c>
      <c r="X137" s="78">
        <v>52</v>
      </c>
      <c r="Y137" s="78">
        <v>39</v>
      </c>
      <c r="Z137" s="78">
        <v>73</v>
      </c>
      <c r="AA137" s="78">
        <v>50</v>
      </c>
      <c r="AB137" s="78">
        <v>22</v>
      </c>
      <c r="AC137" s="78">
        <v>25</v>
      </c>
      <c r="AD137" s="78">
        <v>26</v>
      </c>
      <c r="AE137" s="78">
        <v>12</v>
      </c>
      <c r="AF137" s="78">
        <v>11</v>
      </c>
      <c r="AG137" s="78">
        <v>14</v>
      </c>
      <c r="AH137" s="78">
        <v>20</v>
      </c>
      <c r="AI137" s="78">
        <v>16</v>
      </c>
      <c r="AJ137" s="78">
        <v>18</v>
      </c>
      <c r="AK137" s="78">
        <v>22</v>
      </c>
      <c r="AL137" s="78">
        <v>18</v>
      </c>
      <c r="AM137" s="78">
        <v>16</v>
      </c>
      <c r="AN137" s="78">
        <v>11</v>
      </c>
      <c r="AO137" s="78">
        <v>10</v>
      </c>
      <c r="AP137" s="78">
        <v>15</v>
      </c>
      <c r="AQ137" s="78">
        <v>11</v>
      </c>
      <c r="AR137" s="78">
        <v>17</v>
      </c>
      <c r="AS137" s="78">
        <v>11</v>
      </c>
      <c r="AT137" s="78">
        <v>13</v>
      </c>
      <c r="AU137" s="78">
        <v>11</v>
      </c>
      <c r="AV137" s="78">
        <v>10</v>
      </c>
      <c r="AW137" s="78">
        <v>9</v>
      </c>
      <c r="AX137" s="78">
        <v>16</v>
      </c>
      <c r="AY137" s="78">
        <v>11</v>
      </c>
      <c r="AZ137" s="78">
        <v>11</v>
      </c>
      <c r="BA137" s="78">
        <v>20</v>
      </c>
      <c r="BB137" s="78">
        <v>20</v>
      </c>
      <c r="BC137" s="78">
        <v>13</v>
      </c>
      <c r="BD137" s="78">
        <v>9</v>
      </c>
      <c r="BE137" s="78">
        <v>7</v>
      </c>
      <c r="BF137" s="78">
        <v>18</v>
      </c>
      <c r="BG137" s="78">
        <v>16</v>
      </c>
      <c r="BH137" s="78">
        <v>26</v>
      </c>
      <c r="BI137" s="78">
        <v>16</v>
      </c>
      <c r="BJ137" s="78">
        <v>19</v>
      </c>
      <c r="BK137" s="78">
        <v>17</v>
      </c>
      <c r="BL137" s="78">
        <v>23</v>
      </c>
      <c r="BM137" s="78">
        <v>11</v>
      </c>
      <c r="BN137" s="78">
        <v>19</v>
      </c>
      <c r="BO137" s="78">
        <v>13</v>
      </c>
      <c r="BP137" s="78">
        <v>26</v>
      </c>
      <c r="BQ137" s="78">
        <v>12</v>
      </c>
      <c r="BR137" s="78">
        <v>22</v>
      </c>
      <c r="BS137" s="78">
        <v>23</v>
      </c>
      <c r="BT137" s="78">
        <v>16</v>
      </c>
      <c r="BU137" s="78">
        <v>12</v>
      </c>
      <c r="BV137" s="78">
        <v>27</v>
      </c>
      <c r="BW137" s="78">
        <v>12</v>
      </c>
      <c r="BX137" s="78">
        <v>21</v>
      </c>
      <c r="BY137" s="78">
        <v>9</v>
      </c>
      <c r="BZ137" s="78">
        <v>15</v>
      </c>
      <c r="CA137" s="78">
        <v>7</v>
      </c>
      <c r="CB137" s="78">
        <v>8</v>
      </c>
      <c r="CC137" s="78">
        <v>12</v>
      </c>
      <c r="CD137" s="78">
        <v>9</v>
      </c>
      <c r="CE137" s="78">
        <v>10</v>
      </c>
      <c r="CF137" s="78">
        <v>23</v>
      </c>
      <c r="CG137" s="78">
        <v>12</v>
      </c>
      <c r="CH137" s="78">
        <v>23</v>
      </c>
      <c r="CI137" s="78">
        <v>15</v>
      </c>
      <c r="CJ137" s="78">
        <v>16</v>
      </c>
      <c r="CK137" s="78">
        <v>10</v>
      </c>
      <c r="CL137" s="78">
        <v>13</v>
      </c>
      <c r="CM137" s="78">
        <v>25</v>
      </c>
      <c r="CN137" s="78">
        <v>4</v>
      </c>
    </row>
    <row r="138" spans="1:92" x14ac:dyDescent="0.2">
      <c r="A138" s="78" t="s">
        <v>26</v>
      </c>
      <c r="B138" s="78" t="s">
        <v>25</v>
      </c>
      <c r="C138" s="78">
        <v>254</v>
      </c>
      <c r="D138" s="78">
        <v>4.5014285714285709</v>
      </c>
      <c r="E138" s="78">
        <v>0</v>
      </c>
      <c r="F138" s="78">
        <f>VLOOKUP(B138,遗传信息!$B:$F,5,FALSE)</f>
        <v>1</v>
      </c>
      <c r="G138" s="78">
        <v>25</v>
      </c>
      <c r="H138" s="78">
        <v>7.2</v>
      </c>
      <c r="I138" s="78">
        <v>7</v>
      </c>
      <c r="J138" s="78">
        <v>989</v>
      </c>
      <c r="K138" s="78">
        <v>67.14</v>
      </c>
      <c r="L138" s="78">
        <v>86</v>
      </c>
      <c r="M138" s="78">
        <v>61</v>
      </c>
      <c r="N138" s="78">
        <v>74</v>
      </c>
      <c r="O138" s="78">
        <v>47</v>
      </c>
      <c r="P138" s="78">
        <v>52</v>
      </c>
      <c r="Q138" s="78">
        <v>46</v>
      </c>
      <c r="R138" s="78">
        <v>64</v>
      </c>
      <c r="S138" s="78">
        <v>50</v>
      </c>
      <c r="T138" s="78">
        <v>78</v>
      </c>
      <c r="U138" s="78">
        <v>66</v>
      </c>
      <c r="V138" s="78">
        <v>83</v>
      </c>
      <c r="W138" s="78">
        <v>67</v>
      </c>
      <c r="X138" s="78">
        <v>52</v>
      </c>
      <c r="Y138" s="78">
        <v>39</v>
      </c>
      <c r="Z138" s="78">
        <v>73</v>
      </c>
      <c r="AA138" s="78">
        <v>50</v>
      </c>
      <c r="AB138" s="78">
        <v>22</v>
      </c>
      <c r="AC138" s="78">
        <v>25</v>
      </c>
      <c r="AD138" s="78">
        <v>26</v>
      </c>
      <c r="AE138" s="78">
        <v>12</v>
      </c>
      <c r="AF138" s="78">
        <v>11</v>
      </c>
      <c r="AG138" s="78">
        <v>14</v>
      </c>
      <c r="AH138" s="78">
        <v>20</v>
      </c>
      <c r="AI138" s="78">
        <v>16</v>
      </c>
      <c r="AJ138" s="78">
        <v>18</v>
      </c>
      <c r="AK138" s="78">
        <v>22</v>
      </c>
      <c r="AL138" s="78">
        <v>18</v>
      </c>
      <c r="AM138" s="78">
        <v>16</v>
      </c>
      <c r="AN138" s="78">
        <v>11</v>
      </c>
      <c r="AO138" s="78">
        <v>10</v>
      </c>
      <c r="AP138" s="78">
        <v>15</v>
      </c>
      <c r="AQ138" s="78">
        <v>11</v>
      </c>
      <c r="AR138" s="78">
        <v>17</v>
      </c>
      <c r="AS138" s="78">
        <v>11</v>
      </c>
      <c r="AT138" s="78">
        <v>13</v>
      </c>
      <c r="AU138" s="78">
        <v>11</v>
      </c>
      <c r="AV138" s="78">
        <v>10</v>
      </c>
      <c r="AW138" s="78">
        <v>9</v>
      </c>
      <c r="AX138" s="78">
        <v>16</v>
      </c>
      <c r="AY138" s="78">
        <v>11</v>
      </c>
      <c r="AZ138" s="78">
        <v>11</v>
      </c>
      <c r="BA138" s="78">
        <v>20</v>
      </c>
      <c r="BB138" s="78">
        <v>20</v>
      </c>
      <c r="BC138" s="78">
        <v>13</v>
      </c>
      <c r="BD138" s="78">
        <v>9</v>
      </c>
      <c r="BE138" s="78">
        <v>7</v>
      </c>
      <c r="BF138" s="78">
        <v>18</v>
      </c>
      <c r="BG138" s="78">
        <v>16</v>
      </c>
      <c r="BH138" s="78">
        <v>26</v>
      </c>
      <c r="BI138" s="78">
        <v>16</v>
      </c>
      <c r="BJ138" s="78">
        <v>19</v>
      </c>
      <c r="BK138" s="78">
        <v>17</v>
      </c>
      <c r="BL138" s="78">
        <v>23</v>
      </c>
      <c r="BM138" s="78">
        <v>11</v>
      </c>
      <c r="BN138" s="78">
        <v>19</v>
      </c>
      <c r="BO138" s="78">
        <v>13</v>
      </c>
      <c r="BP138" s="78">
        <v>26</v>
      </c>
      <c r="BQ138" s="78">
        <v>12</v>
      </c>
      <c r="BR138" s="78">
        <v>22</v>
      </c>
      <c r="BS138" s="78">
        <v>23</v>
      </c>
      <c r="BT138" s="78">
        <v>16</v>
      </c>
      <c r="BU138" s="78">
        <v>12</v>
      </c>
      <c r="BV138" s="78">
        <v>27</v>
      </c>
      <c r="BW138" s="78">
        <v>12</v>
      </c>
      <c r="BX138" s="78">
        <v>21</v>
      </c>
      <c r="BY138" s="78">
        <v>9</v>
      </c>
      <c r="BZ138" s="78">
        <v>15</v>
      </c>
      <c r="CA138" s="78">
        <v>7</v>
      </c>
      <c r="CB138" s="78">
        <v>8</v>
      </c>
      <c r="CC138" s="78">
        <v>12</v>
      </c>
      <c r="CD138" s="78">
        <v>9</v>
      </c>
      <c r="CE138" s="78">
        <v>10</v>
      </c>
      <c r="CF138" s="78">
        <v>23</v>
      </c>
      <c r="CG138" s="78">
        <v>12</v>
      </c>
      <c r="CH138" s="78">
        <v>23</v>
      </c>
      <c r="CI138" s="78">
        <v>15</v>
      </c>
      <c r="CJ138" s="78">
        <v>16</v>
      </c>
      <c r="CK138" s="78">
        <v>10</v>
      </c>
      <c r="CL138" s="78">
        <v>13</v>
      </c>
      <c r="CM138" s="78">
        <v>25</v>
      </c>
      <c r="CN138" s="78">
        <v>2</v>
      </c>
    </row>
    <row r="139" spans="1:92" x14ac:dyDescent="0.2">
      <c r="A139" s="78" t="s">
        <v>26</v>
      </c>
      <c r="B139" s="78" t="s">
        <v>25</v>
      </c>
      <c r="C139" s="78">
        <v>254</v>
      </c>
      <c r="D139" s="78">
        <v>6.2871428571428565</v>
      </c>
      <c r="E139" s="78">
        <v>0</v>
      </c>
      <c r="F139" s="78">
        <f>VLOOKUP(B139,遗传信息!$B:$F,5,FALSE)</f>
        <v>1</v>
      </c>
      <c r="G139" s="78">
        <v>25</v>
      </c>
      <c r="H139" s="78">
        <v>7.2</v>
      </c>
      <c r="I139" s="78">
        <v>7</v>
      </c>
      <c r="J139" s="78">
        <v>989</v>
      </c>
      <c r="K139" s="78">
        <v>67.14</v>
      </c>
      <c r="L139" s="78">
        <v>86</v>
      </c>
      <c r="M139" s="78">
        <v>61</v>
      </c>
      <c r="N139" s="78">
        <v>74</v>
      </c>
      <c r="O139" s="78">
        <v>47</v>
      </c>
      <c r="P139" s="78">
        <v>52</v>
      </c>
      <c r="Q139" s="78">
        <v>46</v>
      </c>
      <c r="R139" s="78">
        <v>64</v>
      </c>
      <c r="S139" s="78">
        <v>50</v>
      </c>
      <c r="T139" s="78">
        <v>78</v>
      </c>
      <c r="U139" s="78">
        <v>66</v>
      </c>
      <c r="V139" s="78">
        <v>83</v>
      </c>
      <c r="W139" s="78">
        <v>67</v>
      </c>
      <c r="X139" s="78">
        <v>52</v>
      </c>
      <c r="Y139" s="78">
        <v>39</v>
      </c>
      <c r="Z139" s="78">
        <v>73</v>
      </c>
      <c r="AA139" s="78">
        <v>50</v>
      </c>
      <c r="AB139" s="78">
        <v>22</v>
      </c>
      <c r="AC139" s="78">
        <v>25</v>
      </c>
      <c r="AD139" s="78">
        <v>26</v>
      </c>
      <c r="AE139" s="78">
        <v>12</v>
      </c>
      <c r="AF139" s="78">
        <v>11</v>
      </c>
      <c r="AG139" s="78">
        <v>14</v>
      </c>
      <c r="AH139" s="78">
        <v>20</v>
      </c>
      <c r="AI139" s="78">
        <v>16</v>
      </c>
      <c r="AJ139" s="78">
        <v>18</v>
      </c>
      <c r="AK139" s="78">
        <v>22</v>
      </c>
      <c r="AL139" s="78">
        <v>18</v>
      </c>
      <c r="AM139" s="78">
        <v>16</v>
      </c>
      <c r="AN139" s="78">
        <v>11</v>
      </c>
      <c r="AO139" s="78">
        <v>10</v>
      </c>
      <c r="AP139" s="78">
        <v>15</v>
      </c>
      <c r="AQ139" s="78">
        <v>11</v>
      </c>
      <c r="AR139" s="78">
        <v>17</v>
      </c>
      <c r="AS139" s="78">
        <v>11</v>
      </c>
      <c r="AT139" s="78">
        <v>13</v>
      </c>
      <c r="AU139" s="78">
        <v>11</v>
      </c>
      <c r="AV139" s="78">
        <v>10</v>
      </c>
      <c r="AW139" s="78">
        <v>9</v>
      </c>
      <c r="AX139" s="78">
        <v>16</v>
      </c>
      <c r="AY139" s="78">
        <v>11</v>
      </c>
      <c r="AZ139" s="78">
        <v>11</v>
      </c>
      <c r="BA139" s="78">
        <v>20</v>
      </c>
      <c r="BB139" s="78">
        <v>20</v>
      </c>
      <c r="BC139" s="78">
        <v>13</v>
      </c>
      <c r="BD139" s="78">
        <v>9</v>
      </c>
      <c r="BE139" s="78">
        <v>7</v>
      </c>
      <c r="BF139" s="78">
        <v>18</v>
      </c>
      <c r="BG139" s="78">
        <v>16</v>
      </c>
      <c r="BH139" s="78">
        <v>26</v>
      </c>
      <c r="BI139" s="78">
        <v>16</v>
      </c>
      <c r="BJ139" s="78">
        <v>19</v>
      </c>
      <c r="BK139" s="78">
        <v>17</v>
      </c>
      <c r="BL139" s="78">
        <v>23</v>
      </c>
      <c r="BM139" s="78">
        <v>11</v>
      </c>
      <c r="BN139" s="78">
        <v>19</v>
      </c>
      <c r="BO139" s="78">
        <v>13</v>
      </c>
      <c r="BP139" s="78">
        <v>26</v>
      </c>
      <c r="BQ139" s="78">
        <v>12</v>
      </c>
      <c r="BR139" s="78">
        <v>22</v>
      </c>
      <c r="BS139" s="78">
        <v>23</v>
      </c>
      <c r="BT139" s="78">
        <v>16</v>
      </c>
      <c r="BU139" s="78">
        <v>12</v>
      </c>
      <c r="BV139" s="78">
        <v>27</v>
      </c>
      <c r="BW139" s="78">
        <v>12</v>
      </c>
      <c r="BX139" s="78">
        <v>21</v>
      </c>
      <c r="BY139" s="78">
        <v>9</v>
      </c>
      <c r="BZ139" s="78">
        <v>15</v>
      </c>
      <c r="CA139" s="78">
        <v>7</v>
      </c>
      <c r="CB139" s="78">
        <v>8</v>
      </c>
      <c r="CC139" s="78">
        <v>12</v>
      </c>
      <c r="CD139" s="78">
        <v>9</v>
      </c>
      <c r="CE139" s="78">
        <v>10</v>
      </c>
      <c r="CF139" s="78">
        <v>23</v>
      </c>
      <c r="CG139" s="78">
        <v>12</v>
      </c>
      <c r="CH139" s="78">
        <v>23</v>
      </c>
      <c r="CI139" s="78">
        <v>15</v>
      </c>
      <c r="CJ139" s="78">
        <v>16</v>
      </c>
      <c r="CK139" s="78">
        <v>10</v>
      </c>
      <c r="CL139" s="78">
        <v>13</v>
      </c>
      <c r="CM139" s="78">
        <v>25</v>
      </c>
      <c r="CN139" s="78">
        <v>3</v>
      </c>
    </row>
    <row r="140" spans="1:92" x14ac:dyDescent="0.2">
      <c r="A140" s="78" t="s">
        <v>26</v>
      </c>
      <c r="B140" s="78" t="s">
        <v>25</v>
      </c>
      <c r="C140" s="78">
        <v>254</v>
      </c>
      <c r="D140" s="78">
        <v>8.0728571428571421</v>
      </c>
      <c r="E140" s="78">
        <v>0</v>
      </c>
      <c r="F140" s="78">
        <f>VLOOKUP(B140,遗传信息!$B:$F,5,FALSE)</f>
        <v>1</v>
      </c>
      <c r="G140" s="78">
        <v>25</v>
      </c>
      <c r="H140" s="78">
        <v>7.2</v>
      </c>
      <c r="I140" s="78">
        <v>7</v>
      </c>
      <c r="J140" s="78">
        <v>989</v>
      </c>
      <c r="K140" s="78">
        <v>67.14</v>
      </c>
      <c r="L140" s="78">
        <v>86</v>
      </c>
      <c r="M140" s="78">
        <v>61</v>
      </c>
      <c r="N140" s="78">
        <v>74</v>
      </c>
      <c r="O140" s="78">
        <v>47</v>
      </c>
      <c r="P140" s="78">
        <v>52</v>
      </c>
      <c r="Q140" s="78">
        <v>46</v>
      </c>
      <c r="R140" s="78">
        <v>64</v>
      </c>
      <c r="S140" s="78">
        <v>50</v>
      </c>
      <c r="T140" s="78">
        <v>78</v>
      </c>
      <c r="U140" s="78">
        <v>66</v>
      </c>
      <c r="V140" s="78">
        <v>83</v>
      </c>
      <c r="W140" s="78">
        <v>67</v>
      </c>
      <c r="X140" s="78">
        <v>52</v>
      </c>
      <c r="Y140" s="78">
        <v>39</v>
      </c>
      <c r="Z140" s="78">
        <v>73</v>
      </c>
      <c r="AA140" s="78">
        <v>50</v>
      </c>
      <c r="AB140" s="78">
        <v>22</v>
      </c>
      <c r="AC140" s="78">
        <v>25</v>
      </c>
      <c r="AD140" s="78">
        <v>26</v>
      </c>
      <c r="AE140" s="78">
        <v>12</v>
      </c>
      <c r="AF140" s="78">
        <v>11</v>
      </c>
      <c r="AG140" s="78">
        <v>14</v>
      </c>
      <c r="AH140" s="78">
        <v>20</v>
      </c>
      <c r="AI140" s="78">
        <v>16</v>
      </c>
      <c r="AJ140" s="78">
        <v>18</v>
      </c>
      <c r="AK140" s="78">
        <v>22</v>
      </c>
      <c r="AL140" s="78">
        <v>18</v>
      </c>
      <c r="AM140" s="78">
        <v>16</v>
      </c>
      <c r="AN140" s="78">
        <v>11</v>
      </c>
      <c r="AO140" s="78">
        <v>10</v>
      </c>
      <c r="AP140" s="78">
        <v>15</v>
      </c>
      <c r="AQ140" s="78">
        <v>11</v>
      </c>
      <c r="AR140" s="78">
        <v>17</v>
      </c>
      <c r="AS140" s="78">
        <v>11</v>
      </c>
      <c r="AT140" s="78">
        <v>13</v>
      </c>
      <c r="AU140" s="78">
        <v>11</v>
      </c>
      <c r="AV140" s="78">
        <v>10</v>
      </c>
      <c r="AW140" s="78">
        <v>9</v>
      </c>
      <c r="AX140" s="78">
        <v>16</v>
      </c>
      <c r="AY140" s="78">
        <v>11</v>
      </c>
      <c r="AZ140" s="78">
        <v>11</v>
      </c>
      <c r="BA140" s="78">
        <v>20</v>
      </c>
      <c r="BB140" s="78">
        <v>20</v>
      </c>
      <c r="BC140" s="78">
        <v>13</v>
      </c>
      <c r="BD140" s="78">
        <v>9</v>
      </c>
      <c r="BE140" s="78">
        <v>7</v>
      </c>
      <c r="BF140" s="78">
        <v>18</v>
      </c>
      <c r="BG140" s="78">
        <v>16</v>
      </c>
      <c r="BH140" s="78">
        <v>26</v>
      </c>
      <c r="BI140" s="78">
        <v>16</v>
      </c>
      <c r="BJ140" s="78">
        <v>19</v>
      </c>
      <c r="BK140" s="78">
        <v>17</v>
      </c>
      <c r="BL140" s="78">
        <v>23</v>
      </c>
      <c r="BM140" s="78">
        <v>11</v>
      </c>
      <c r="BN140" s="78">
        <v>19</v>
      </c>
      <c r="BO140" s="78">
        <v>13</v>
      </c>
      <c r="BP140" s="78">
        <v>26</v>
      </c>
      <c r="BQ140" s="78">
        <v>12</v>
      </c>
      <c r="BR140" s="78">
        <v>22</v>
      </c>
      <c r="BS140" s="78">
        <v>23</v>
      </c>
      <c r="BT140" s="78">
        <v>16</v>
      </c>
      <c r="BU140" s="78">
        <v>12</v>
      </c>
      <c r="BV140" s="78">
        <v>27</v>
      </c>
      <c r="BW140" s="78">
        <v>12</v>
      </c>
      <c r="BX140" s="78">
        <v>21</v>
      </c>
      <c r="BY140" s="78">
        <v>9</v>
      </c>
      <c r="BZ140" s="78">
        <v>15</v>
      </c>
      <c r="CA140" s="78">
        <v>7</v>
      </c>
      <c r="CB140" s="78">
        <v>8</v>
      </c>
      <c r="CC140" s="78">
        <v>12</v>
      </c>
      <c r="CD140" s="78">
        <v>9</v>
      </c>
      <c r="CE140" s="78">
        <v>10</v>
      </c>
      <c r="CF140" s="78">
        <v>23</v>
      </c>
      <c r="CG140" s="78">
        <v>12</v>
      </c>
      <c r="CH140" s="78">
        <v>23</v>
      </c>
      <c r="CI140" s="78">
        <v>15</v>
      </c>
      <c r="CJ140" s="78">
        <v>16</v>
      </c>
      <c r="CK140" s="78">
        <v>10</v>
      </c>
      <c r="CL140" s="78">
        <v>13</v>
      </c>
      <c r="CM140" s="78">
        <v>25</v>
      </c>
      <c r="CN140" s="78">
        <v>4</v>
      </c>
    </row>
    <row r="141" spans="1:92" x14ac:dyDescent="0.2">
      <c r="A141" s="78" t="s">
        <v>26</v>
      </c>
      <c r="B141" s="78" t="s">
        <v>25</v>
      </c>
      <c r="C141" s="78">
        <v>265</v>
      </c>
      <c r="D141" s="78">
        <v>4.4987719298245619</v>
      </c>
      <c r="E141" s="78">
        <v>0</v>
      </c>
      <c r="F141" s="78">
        <f>VLOOKUP(B141,遗传信息!$B:$F,5,FALSE)</f>
        <v>1</v>
      </c>
      <c r="G141" s="78">
        <v>25</v>
      </c>
      <c r="H141" s="78">
        <v>7.2</v>
      </c>
      <c r="I141" s="78">
        <v>7</v>
      </c>
      <c r="J141" s="78">
        <v>989</v>
      </c>
      <c r="K141" s="78">
        <v>67.14</v>
      </c>
      <c r="L141" s="78">
        <v>86</v>
      </c>
      <c r="M141" s="78">
        <v>61</v>
      </c>
      <c r="N141" s="78">
        <v>74</v>
      </c>
      <c r="O141" s="78">
        <v>47</v>
      </c>
      <c r="P141" s="78">
        <v>52</v>
      </c>
      <c r="Q141" s="78">
        <v>46</v>
      </c>
      <c r="R141" s="78">
        <v>64</v>
      </c>
      <c r="S141" s="78">
        <v>50</v>
      </c>
      <c r="T141" s="78">
        <v>78</v>
      </c>
      <c r="U141" s="78">
        <v>66</v>
      </c>
      <c r="V141" s="78">
        <v>83</v>
      </c>
      <c r="W141" s="78">
        <v>67</v>
      </c>
      <c r="X141" s="78">
        <v>52</v>
      </c>
      <c r="Y141" s="78">
        <v>39</v>
      </c>
      <c r="Z141" s="78">
        <v>73</v>
      </c>
      <c r="AA141" s="78">
        <v>50</v>
      </c>
      <c r="AB141" s="78">
        <v>22</v>
      </c>
      <c r="AC141" s="78">
        <v>25</v>
      </c>
      <c r="AD141" s="78">
        <v>26</v>
      </c>
      <c r="AE141" s="78">
        <v>12</v>
      </c>
      <c r="AF141" s="78">
        <v>11</v>
      </c>
      <c r="AG141" s="78">
        <v>14</v>
      </c>
      <c r="AH141" s="78">
        <v>20</v>
      </c>
      <c r="AI141" s="78">
        <v>16</v>
      </c>
      <c r="AJ141" s="78">
        <v>18</v>
      </c>
      <c r="AK141" s="78">
        <v>22</v>
      </c>
      <c r="AL141" s="78">
        <v>18</v>
      </c>
      <c r="AM141" s="78">
        <v>16</v>
      </c>
      <c r="AN141" s="78">
        <v>11</v>
      </c>
      <c r="AO141" s="78">
        <v>10</v>
      </c>
      <c r="AP141" s="78">
        <v>15</v>
      </c>
      <c r="AQ141" s="78">
        <v>11</v>
      </c>
      <c r="AR141" s="78">
        <v>17</v>
      </c>
      <c r="AS141" s="78">
        <v>11</v>
      </c>
      <c r="AT141" s="78">
        <v>13</v>
      </c>
      <c r="AU141" s="78">
        <v>11</v>
      </c>
      <c r="AV141" s="78">
        <v>10</v>
      </c>
      <c r="AW141" s="78">
        <v>9</v>
      </c>
      <c r="AX141" s="78">
        <v>16</v>
      </c>
      <c r="AY141" s="78">
        <v>11</v>
      </c>
      <c r="AZ141" s="78">
        <v>11</v>
      </c>
      <c r="BA141" s="78">
        <v>20</v>
      </c>
      <c r="BB141" s="78">
        <v>20</v>
      </c>
      <c r="BC141" s="78">
        <v>13</v>
      </c>
      <c r="BD141" s="78">
        <v>9</v>
      </c>
      <c r="BE141" s="78">
        <v>7</v>
      </c>
      <c r="BF141" s="78">
        <v>18</v>
      </c>
      <c r="BG141" s="78">
        <v>16</v>
      </c>
      <c r="BH141" s="78">
        <v>26</v>
      </c>
      <c r="BI141" s="78">
        <v>16</v>
      </c>
      <c r="BJ141" s="78">
        <v>19</v>
      </c>
      <c r="BK141" s="78">
        <v>17</v>
      </c>
      <c r="BL141" s="78">
        <v>23</v>
      </c>
      <c r="BM141" s="78">
        <v>11</v>
      </c>
      <c r="BN141" s="78">
        <v>19</v>
      </c>
      <c r="BO141" s="78">
        <v>13</v>
      </c>
      <c r="BP141" s="78">
        <v>26</v>
      </c>
      <c r="BQ141" s="78">
        <v>12</v>
      </c>
      <c r="BR141" s="78">
        <v>22</v>
      </c>
      <c r="BS141" s="78">
        <v>23</v>
      </c>
      <c r="BT141" s="78">
        <v>16</v>
      </c>
      <c r="BU141" s="78">
        <v>12</v>
      </c>
      <c r="BV141" s="78">
        <v>27</v>
      </c>
      <c r="BW141" s="78">
        <v>12</v>
      </c>
      <c r="BX141" s="78">
        <v>21</v>
      </c>
      <c r="BY141" s="78">
        <v>9</v>
      </c>
      <c r="BZ141" s="78">
        <v>15</v>
      </c>
      <c r="CA141" s="78">
        <v>7</v>
      </c>
      <c r="CB141" s="78">
        <v>8</v>
      </c>
      <c r="CC141" s="78">
        <v>12</v>
      </c>
      <c r="CD141" s="78">
        <v>9</v>
      </c>
      <c r="CE141" s="78">
        <v>10</v>
      </c>
      <c r="CF141" s="78">
        <v>23</v>
      </c>
      <c r="CG141" s="78">
        <v>12</v>
      </c>
      <c r="CH141" s="78">
        <v>23</v>
      </c>
      <c r="CI141" s="78">
        <v>15</v>
      </c>
      <c r="CJ141" s="78">
        <v>16</v>
      </c>
      <c r="CK141" s="78">
        <v>10</v>
      </c>
      <c r="CL141" s="78">
        <v>13</v>
      </c>
      <c r="CM141" s="78">
        <v>25</v>
      </c>
      <c r="CN141" s="78">
        <v>2</v>
      </c>
    </row>
    <row r="142" spans="1:92" x14ac:dyDescent="0.2">
      <c r="A142" s="78" t="s">
        <v>26</v>
      </c>
      <c r="B142" s="78" t="s">
        <v>25</v>
      </c>
      <c r="C142" s="78">
        <v>265</v>
      </c>
      <c r="D142" s="78">
        <v>6.1931578947368422</v>
      </c>
      <c r="E142" s="78">
        <v>0</v>
      </c>
      <c r="F142" s="78">
        <f>VLOOKUP(B142,遗传信息!$B:$F,5,FALSE)</f>
        <v>1</v>
      </c>
      <c r="G142" s="78">
        <v>25</v>
      </c>
      <c r="H142" s="78">
        <v>7.2</v>
      </c>
      <c r="I142" s="78">
        <v>7</v>
      </c>
      <c r="J142" s="78">
        <v>989</v>
      </c>
      <c r="K142" s="78">
        <v>67.14</v>
      </c>
      <c r="L142" s="78">
        <v>86</v>
      </c>
      <c r="M142" s="78">
        <v>61</v>
      </c>
      <c r="N142" s="78">
        <v>74</v>
      </c>
      <c r="O142" s="78">
        <v>47</v>
      </c>
      <c r="P142" s="78">
        <v>52</v>
      </c>
      <c r="Q142" s="78">
        <v>46</v>
      </c>
      <c r="R142" s="78">
        <v>64</v>
      </c>
      <c r="S142" s="78">
        <v>50</v>
      </c>
      <c r="T142" s="78">
        <v>78</v>
      </c>
      <c r="U142" s="78">
        <v>66</v>
      </c>
      <c r="V142" s="78">
        <v>83</v>
      </c>
      <c r="W142" s="78">
        <v>67</v>
      </c>
      <c r="X142" s="78">
        <v>52</v>
      </c>
      <c r="Y142" s="78">
        <v>39</v>
      </c>
      <c r="Z142" s="78">
        <v>73</v>
      </c>
      <c r="AA142" s="78">
        <v>50</v>
      </c>
      <c r="AB142" s="78">
        <v>22</v>
      </c>
      <c r="AC142" s="78">
        <v>25</v>
      </c>
      <c r="AD142" s="78">
        <v>26</v>
      </c>
      <c r="AE142" s="78">
        <v>12</v>
      </c>
      <c r="AF142" s="78">
        <v>11</v>
      </c>
      <c r="AG142" s="78">
        <v>14</v>
      </c>
      <c r="AH142" s="78">
        <v>20</v>
      </c>
      <c r="AI142" s="78">
        <v>16</v>
      </c>
      <c r="AJ142" s="78">
        <v>18</v>
      </c>
      <c r="AK142" s="78">
        <v>22</v>
      </c>
      <c r="AL142" s="78">
        <v>18</v>
      </c>
      <c r="AM142" s="78">
        <v>16</v>
      </c>
      <c r="AN142" s="78">
        <v>11</v>
      </c>
      <c r="AO142" s="78">
        <v>10</v>
      </c>
      <c r="AP142" s="78">
        <v>15</v>
      </c>
      <c r="AQ142" s="78">
        <v>11</v>
      </c>
      <c r="AR142" s="78">
        <v>17</v>
      </c>
      <c r="AS142" s="78">
        <v>11</v>
      </c>
      <c r="AT142" s="78">
        <v>13</v>
      </c>
      <c r="AU142" s="78">
        <v>11</v>
      </c>
      <c r="AV142" s="78">
        <v>10</v>
      </c>
      <c r="AW142" s="78">
        <v>9</v>
      </c>
      <c r="AX142" s="78">
        <v>16</v>
      </c>
      <c r="AY142" s="78">
        <v>11</v>
      </c>
      <c r="AZ142" s="78">
        <v>11</v>
      </c>
      <c r="BA142" s="78">
        <v>20</v>
      </c>
      <c r="BB142" s="78">
        <v>20</v>
      </c>
      <c r="BC142" s="78">
        <v>13</v>
      </c>
      <c r="BD142" s="78">
        <v>9</v>
      </c>
      <c r="BE142" s="78">
        <v>7</v>
      </c>
      <c r="BF142" s="78">
        <v>18</v>
      </c>
      <c r="BG142" s="78">
        <v>16</v>
      </c>
      <c r="BH142" s="78">
        <v>26</v>
      </c>
      <c r="BI142" s="78">
        <v>16</v>
      </c>
      <c r="BJ142" s="78">
        <v>19</v>
      </c>
      <c r="BK142" s="78">
        <v>17</v>
      </c>
      <c r="BL142" s="78">
        <v>23</v>
      </c>
      <c r="BM142" s="78">
        <v>11</v>
      </c>
      <c r="BN142" s="78">
        <v>19</v>
      </c>
      <c r="BO142" s="78">
        <v>13</v>
      </c>
      <c r="BP142" s="78">
        <v>26</v>
      </c>
      <c r="BQ142" s="78">
        <v>12</v>
      </c>
      <c r="BR142" s="78">
        <v>22</v>
      </c>
      <c r="BS142" s="78">
        <v>23</v>
      </c>
      <c r="BT142" s="78">
        <v>16</v>
      </c>
      <c r="BU142" s="78">
        <v>12</v>
      </c>
      <c r="BV142" s="78">
        <v>27</v>
      </c>
      <c r="BW142" s="78">
        <v>12</v>
      </c>
      <c r="BX142" s="78">
        <v>21</v>
      </c>
      <c r="BY142" s="78">
        <v>9</v>
      </c>
      <c r="BZ142" s="78">
        <v>15</v>
      </c>
      <c r="CA142" s="78">
        <v>7</v>
      </c>
      <c r="CB142" s="78">
        <v>8</v>
      </c>
      <c r="CC142" s="78">
        <v>12</v>
      </c>
      <c r="CD142" s="78">
        <v>9</v>
      </c>
      <c r="CE142" s="78">
        <v>10</v>
      </c>
      <c r="CF142" s="78">
        <v>23</v>
      </c>
      <c r="CG142" s="78">
        <v>12</v>
      </c>
      <c r="CH142" s="78">
        <v>23</v>
      </c>
      <c r="CI142" s="78">
        <v>15</v>
      </c>
      <c r="CJ142" s="78">
        <v>16</v>
      </c>
      <c r="CK142" s="78">
        <v>10</v>
      </c>
      <c r="CL142" s="78">
        <v>13</v>
      </c>
      <c r="CM142" s="78">
        <v>25</v>
      </c>
      <c r="CN142" s="78">
        <v>3</v>
      </c>
    </row>
    <row r="143" spans="1:92" x14ac:dyDescent="0.2">
      <c r="A143" s="78" t="s">
        <v>26</v>
      </c>
      <c r="B143" s="78" t="s">
        <v>25</v>
      </c>
      <c r="C143" s="78">
        <v>265</v>
      </c>
      <c r="D143" s="78">
        <v>7.947543859649123</v>
      </c>
      <c r="E143" s="78">
        <v>0</v>
      </c>
      <c r="F143" s="78">
        <f>VLOOKUP(B143,遗传信息!$B:$F,5,FALSE)</f>
        <v>1</v>
      </c>
      <c r="G143" s="78">
        <v>25</v>
      </c>
      <c r="H143" s="78">
        <v>7.2</v>
      </c>
      <c r="I143" s="78">
        <v>7</v>
      </c>
      <c r="J143" s="78">
        <v>989</v>
      </c>
      <c r="K143" s="78">
        <v>67.14</v>
      </c>
      <c r="L143" s="78">
        <v>86</v>
      </c>
      <c r="M143" s="78">
        <v>61</v>
      </c>
      <c r="N143" s="78">
        <v>74</v>
      </c>
      <c r="O143" s="78">
        <v>47</v>
      </c>
      <c r="P143" s="78">
        <v>52</v>
      </c>
      <c r="Q143" s="78">
        <v>46</v>
      </c>
      <c r="R143" s="78">
        <v>64</v>
      </c>
      <c r="S143" s="78">
        <v>50</v>
      </c>
      <c r="T143" s="78">
        <v>78</v>
      </c>
      <c r="U143" s="78">
        <v>66</v>
      </c>
      <c r="V143" s="78">
        <v>83</v>
      </c>
      <c r="W143" s="78">
        <v>67</v>
      </c>
      <c r="X143" s="78">
        <v>52</v>
      </c>
      <c r="Y143" s="78">
        <v>39</v>
      </c>
      <c r="Z143" s="78">
        <v>73</v>
      </c>
      <c r="AA143" s="78">
        <v>50</v>
      </c>
      <c r="AB143" s="78">
        <v>22</v>
      </c>
      <c r="AC143" s="78">
        <v>25</v>
      </c>
      <c r="AD143" s="78">
        <v>26</v>
      </c>
      <c r="AE143" s="78">
        <v>12</v>
      </c>
      <c r="AF143" s="78">
        <v>11</v>
      </c>
      <c r="AG143" s="78">
        <v>14</v>
      </c>
      <c r="AH143" s="78">
        <v>20</v>
      </c>
      <c r="AI143" s="78">
        <v>16</v>
      </c>
      <c r="AJ143" s="78">
        <v>18</v>
      </c>
      <c r="AK143" s="78">
        <v>22</v>
      </c>
      <c r="AL143" s="78">
        <v>18</v>
      </c>
      <c r="AM143" s="78">
        <v>16</v>
      </c>
      <c r="AN143" s="78">
        <v>11</v>
      </c>
      <c r="AO143" s="78">
        <v>10</v>
      </c>
      <c r="AP143" s="78">
        <v>15</v>
      </c>
      <c r="AQ143" s="78">
        <v>11</v>
      </c>
      <c r="AR143" s="78">
        <v>17</v>
      </c>
      <c r="AS143" s="78">
        <v>11</v>
      </c>
      <c r="AT143" s="78">
        <v>13</v>
      </c>
      <c r="AU143" s="78">
        <v>11</v>
      </c>
      <c r="AV143" s="78">
        <v>10</v>
      </c>
      <c r="AW143" s="78">
        <v>9</v>
      </c>
      <c r="AX143" s="78">
        <v>16</v>
      </c>
      <c r="AY143" s="78">
        <v>11</v>
      </c>
      <c r="AZ143" s="78">
        <v>11</v>
      </c>
      <c r="BA143" s="78">
        <v>20</v>
      </c>
      <c r="BB143" s="78">
        <v>20</v>
      </c>
      <c r="BC143" s="78">
        <v>13</v>
      </c>
      <c r="BD143" s="78">
        <v>9</v>
      </c>
      <c r="BE143" s="78">
        <v>7</v>
      </c>
      <c r="BF143" s="78">
        <v>18</v>
      </c>
      <c r="BG143" s="78">
        <v>16</v>
      </c>
      <c r="BH143" s="78">
        <v>26</v>
      </c>
      <c r="BI143" s="78">
        <v>16</v>
      </c>
      <c r="BJ143" s="78">
        <v>19</v>
      </c>
      <c r="BK143" s="78">
        <v>17</v>
      </c>
      <c r="BL143" s="78">
        <v>23</v>
      </c>
      <c r="BM143" s="78">
        <v>11</v>
      </c>
      <c r="BN143" s="78">
        <v>19</v>
      </c>
      <c r="BO143" s="78">
        <v>13</v>
      </c>
      <c r="BP143" s="78">
        <v>26</v>
      </c>
      <c r="BQ143" s="78">
        <v>12</v>
      </c>
      <c r="BR143" s="78">
        <v>22</v>
      </c>
      <c r="BS143" s="78">
        <v>23</v>
      </c>
      <c r="BT143" s="78">
        <v>16</v>
      </c>
      <c r="BU143" s="78">
        <v>12</v>
      </c>
      <c r="BV143" s="78">
        <v>27</v>
      </c>
      <c r="BW143" s="78">
        <v>12</v>
      </c>
      <c r="BX143" s="78">
        <v>21</v>
      </c>
      <c r="BY143" s="78">
        <v>9</v>
      </c>
      <c r="BZ143" s="78">
        <v>15</v>
      </c>
      <c r="CA143" s="78">
        <v>7</v>
      </c>
      <c r="CB143" s="78">
        <v>8</v>
      </c>
      <c r="CC143" s="78">
        <v>12</v>
      </c>
      <c r="CD143" s="78">
        <v>9</v>
      </c>
      <c r="CE143" s="78">
        <v>10</v>
      </c>
      <c r="CF143" s="78">
        <v>23</v>
      </c>
      <c r="CG143" s="78">
        <v>12</v>
      </c>
      <c r="CH143" s="78">
        <v>23</v>
      </c>
      <c r="CI143" s="78">
        <v>15</v>
      </c>
      <c r="CJ143" s="78">
        <v>16</v>
      </c>
      <c r="CK143" s="78">
        <v>10</v>
      </c>
      <c r="CL143" s="78">
        <v>13</v>
      </c>
      <c r="CM143" s="78">
        <v>25</v>
      </c>
      <c r="CN143" s="78">
        <v>4</v>
      </c>
    </row>
    <row r="144" spans="1:92" x14ac:dyDescent="0.2">
      <c r="A144" s="78" t="s">
        <v>26</v>
      </c>
      <c r="B144" s="78" t="s">
        <v>25</v>
      </c>
      <c r="C144" s="78">
        <v>275</v>
      </c>
      <c r="D144" s="78">
        <v>5.2035849056603771</v>
      </c>
      <c r="E144" s="78">
        <v>0</v>
      </c>
      <c r="F144" s="78">
        <f>VLOOKUP(B144,遗传信息!$B:$F,5,FALSE)</f>
        <v>1</v>
      </c>
      <c r="G144" s="78">
        <v>25</v>
      </c>
      <c r="H144" s="78">
        <v>7.2</v>
      </c>
      <c r="I144" s="78">
        <v>7</v>
      </c>
      <c r="J144" s="78">
        <v>989</v>
      </c>
      <c r="K144" s="78">
        <v>67.14</v>
      </c>
      <c r="L144" s="78">
        <v>86</v>
      </c>
      <c r="M144" s="78">
        <v>61</v>
      </c>
      <c r="N144" s="78">
        <v>74</v>
      </c>
      <c r="O144" s="78">
        <v>47</v>
      </c>
      <c r="P144" s="78">
        <v>52</v>
      </c>
      <c r="Q144" s="78">
        <v>46</v>
      </c>
      <c r="R144" s="78">
        <v>64</v>
      </c>
      <c r="S144" s="78">
        <v>50</v>
      </c>
      <c r="T144" s="78">
        <v>78</v>
      </c>
      <c r="U144" s="78">
        <v>66</v>
      </c>
      <c r="V144" s="78">
        <v>83</v>
      </c>
      <c r="W144" s="78">
        <v>67</v>
      </c>
      <c r="X144" s="78">
        <v>52</v>
      </c>
      <c r="Y144" s="78">
        <v>39</v>
      </c>
      <c r="Z144" s="78">
        <v>73</v>
      </c>
      <c r="AA144" s="78">
        <v>50</v>
      </c>
      <c r="AB144" s="78">
        <v>22</v>
      </c>
      <c r="AC144" s="78">
        <v>25</v>
      </c>
      <c r="AD144" s="78">
        <v>26</v>
      </c>
      <c r="AE144" s="78">
        <v>12</v>
      </c>
      <c r="AF144" s="78">
        <v>11</v>
      </c>
      <c r="AG144" s="78">
        <v>14</v>
      </c>
      <c r="AH144" s="78">
        <v>20</v>
      </c>
      <c r="AI144" s="78">
        <v>16</v>
      </c>
      <c r="AJ144" s="78">
        <v>18</v>
      </c>
      <c r="AK144" s="78">
        <v>22</v>
      </c>
      <c r="AL144" s="78">
        <v>18</v>
      </c>
      <c r="AM144" s="78">
        <v>16</v>
      </c>
      <c r="AN144" s="78">
        <v>11</v>
      </c>
      <c r="AO144" s="78">
        <v>10</v>
      </c>
      <c r="AP144" s="78">
        <v>15</v>
      </c>
      <c r="AQ144" s="78">
        <v>11</v>
      </c>
      <c r="AR144" s="78">
        <v>17</v>
      </c>
      <c r="AS144" s="78">
        <v>11</v>
      </c>
      <c r="AT144" s="78">
        <v>13</v>
      </c>
      <c r="AU144" s="78">
        <v>11</v>
      </c>
      <c r="AV144" s="78">
        <v>10</v>
      </c>
      <c r="AW144" s="78">
        <v>9</v>
      </c>
      <c r="AX144" s="78">
        <v>16</v>
      </c>
      <c r="AY144" s="78">
        <v>11</v>
      </c>
      <c r="AZ144" s="78">
        <v>11</v>
      </c>
      <c r="BA144" s="78">
        <v>20</v>
      </c>
      <c r="BB144" s="78">
        <v>20</v>
      </c>
      <c r="BC144" s="78">
        <v>13</v>
      </c>
      <c r="BD144" s="78">
        <v>9</v>
      </c>
      <c r="BE144" s="78">
        <v>7</v>
      </c>
      <c r="BF144" s="78">
        <v>18</v>
      </c>
      <c r="BG144" s="78">
        <v>16</v>
      </c>
      <c r="BH144" s="78">
        <v>26</v>
      </c>
      <c r="BI144" s="78">
        <v>16</v>
      </c>
      <c r="BJ144" s="78">
        <v>19</v>
      </c>
      <c r="BK144" s="78">
        <v>17</v>
      </c>
      <c r="BL144" s="78">
        <v>23</v>
      </c>
      <c r="BM144" s="78">
        <v>11</v>
      </c>
      <c r="BN144" s="78">
        <v>19</v>
      </c>
      <c r="BO144" s="78">
        <v>13</v>
      </c>
      <c r="BP144" s="78">
        <v>26</v>
      </c>
      <c r="BQ144" s="78">
        <v>12</v>
      </c>
      <c r="BR144" s="78">
        <v>22</v>
      </c>
      <c r="BS144" s="78">
        <v>23</v>
      </c>
      <c r="BT144" s="78">
        <v>16</v>
      </c>
      <c r="BU144" s="78">
        <v>12</v>
      </c>
      <c r="BV144" s="78">
        <v>27</v>
      </c>
      <c r="BW144" s="78">
        <v>12</v>
      </c>
      <c r="BX144" s="78">
        <v>21</v>
      </c>
      <c r="BY144" s="78">
        <v>9</v>
      </c>
      <c r="BZ144" s="78">
        <v>15</v>
      </c>
      <c r="CA144" s="78">
        <v>7</v>
      </c>
      <c r="CB144" s="78">
        <v>8</v>
      </c>
      <c r="CC144" s="78">
        <v>12</v>
      </c>
      <c r="CD144" s="78">
        <v>9</v>
      </c>
      <c r="CE144" s="78">
        <v>10</v>
      </c>
      <c r="CF144" s="78">
        <v>23</v>
      </c>
      <c r="CG144" s="78">
        <v>12</v>
      </c>
      <c r="CH144" s="78">
        <v>23</v>
      </c>
      <c r="CI144" s="78">
        <v>15</v>
      </c>
      <c r="CJ144" s="78">
        <v>16</v>
      </c>
      <c r="CK144" s="78">
        <v>10</v>
      </c>
      <c r="CL144" s="78">
        <v>13</v>
      </c>
      <c r="CM144" s="78">
        <v>25</v>
      </c>
      <c r="CN144" s="78">
        <v>2</v>
      </c>
    </row>
    <row r="145" spans="1:92" x14ac:dyDescent="0.2">
      <c r="A145" s="78" t="s">
        <v>26</v>
      </c>
      <c r="B145" s="78" t="s">
        <v>25</v>
      </c>
      <c r="C145" s="78">
        <v>275</v>
      </c>
      <c r="D145" s="78">
        <v>7.0903773584905654</v>
      </c>
      <c r="E145" s="78">
        <v>0</v>
      </c>
      <c r="F145" s="78">
        <f>VLOOKUP(B145,遗传信息!$B:$F,5,FALSE)</f>
        <v>1</v>
      </c>
      <c r="G145" s="78">
        <v>25</v>
      </c>
      <c r="H145" s="78">
        <v>7.2</v>
      </c>
      <c r="I145" s="78">
        <v>7</v>
      </c>
      <c r="J145" s="78">
        <v>989</v>
      </c>
      <c r="K145" s="78">
        <v>67.14</v>
      </c>
      <c r="L145" s="78">
        <v>86</v>
      </c>
      <c r="M145" s="78">
        <v>61</v>
      </c>
      <c r="N145" s="78">
        <v>74</v>
      </c>
      <c r="O145" s="78">
        <v>47</v>
      </c>
      <c r="P145" s="78">
        <v>52</v>
      </c>
      <c r="Q145" s="78">
        <v>46</v>
      </c>
      <c r="R145" s="78">
        <v>64</v>
      </c>
      <c r="S145" s="78">
        <v>50</v>
      </c>
      <c r="T145" s="78">
        <v>78</v>
      </c>
      <c r="U145" s="78">
        <v>66</v>
      </c>
      <c r="V145" s="78">
        <v>83</v>
      </c>
      <c r="W145" s="78">
        <v>67</v>
      </c>
      <c r="X145" s="78">
        <v>52</v>
      </c>
      <c r="Y145" s="78">
        <v>39</v>
      </c>
      <c r="Z145" s="78">
        <v>73</v>
      </c>
      <c r="AA145" s="78">
        <v>50</v>
      </c>
      <c r="AB145" s="78">
        <v>22</v>
      </c>
      <c r="AC145" s="78">
        <v>25</v>
      </c>
      <c r="AD145" s="78">
        <v>26</v>
      </c>
      <c r="AE145" s="78">
        <v>12</v>
      </c>
      <c r="AF145" s="78">
        <v>11</v>
      </c>
      <c r="AG145" s="78">
        <v>14</v>
      </c>
      <c r="AH145" s="78">
        <v>20</v>
      </c>
      <c r="AI145" s="78">
        <v>16</v>
      </c>
      <c r="AJ145" s="78">
        <v>18</v>
      </c>
      <c r="AK145" s="78">
        <v>22</v>
      </c>
      <c r="AL145" s="78">
        <v>18</v>
      </c>
      <c r="AM145" s="78">
        <v>16</v>
      </c>
      <c r="AN145" s="78">
        <v>11</v>
      </c>
      <c r="AO145" s="78">
        <v>10</v>
      </c>
      <c r="AP145" s="78">
        <v>15</v>
      </c>
      <c r="AQ145" s="78">
        <v>11</v>
      </c>
      <c r="AR145" s="78">
        <v>17</v>
      </c>
      <c r="AS145" s="78">
        <v>11</v>
      </c>
      <c r="AT145" s="78">
        <v>13</v>
      </c>
      <c r="AU145" s="78">
        <v>11</v>
      </c>
      <c r="AV145" s="78">
        <v>10</v>
      </c>
      <c r="AW145" s="78">
        <v>9</v>
      </c>
      <c r="AX145" s="78">
        <v>16</v>
      </c>
      <c r="AY145" s="78">
        <v>11</v>
      </c>
      <c r="AZ145" s="78">
        <v>11</v>
      </c>
      <c r="BA145" s="78">
        <v>20</v>
      </c>
      <c r="BB145" s="78">
        <v>20</v>
      </c>
      <c r="BC145" s="78">
        <v>13</v>
      </c>
      <c r="BD145" s="78">
        <v>9</v>
      </c>
      <c r="BE145" s="78">
        <v>7</v>
      </c>
      <c r="BF145" s="78">
        <v>18</v>
      </c>
      <c r="BG145" s="78">
        <v>16</v>
      </c>
      <c r="BH145" s="78">
        <v>26</v>
      </c>
      <c r="BI145" s="78">
        <v>16</v>
      </c>
      <c r="BJ145" s="78">
        <v>19</v>
      </c>
      <c r="BK145" s="78">
        <v>17</v>
      </c>
      <c r="BL145" s="78">
        <v>23</v>
      </c>
      <c r="BM145" s="78">
        <v>11</v>
      </c>
      <c r="BN145" s="78">
        <v>19</v>
      </c>
      <c r="BO145" s="78">
        <v>13</v>
      </c>
      <c r="BP145" s="78">
        <v>26</v>
      </c>
      <c r="BQ145" s="78">
        <v>12</v>
      </c>
      <c r="BR145" s="78">
        <v>22</v>
      </c>
      <c r="BS145" s="78">
        <v>23</v>
      </c>
      <c r="BT145" s="78">
        <v>16</v>
      </c>
      <c r="BU145" s="78">
        <v>12</v>
      </c>
      <c r="BV145" s="78">
        <v>27</v>
      </c>
      <c r="BW145" s="78">
        <v>12</v>
      </c>
      <c r="BX145" s="78">
        <v>21</v>
      </c>
      <c r="BY145" s="78">
        <v>9</v>
      </c>
      <c r="BZ145" s="78">
        <v>15</v>
      </c>
      <c r="CA145" s="78">
        <v>7</v>
      </c>
      <c r="CB145" s="78">
        <v>8</v>
      </c>
      <c r="CC145" s="78">
        <v>12</v>
      </c>
      <c r="CD145" s="78">
        <v>9</v>
      </c>
      <c r="CE145" s="78">
        <v>10</v>
      </c>
      <c r="CF145" s="78">
        <v>23</v>
      </c>
      <c r="CG145" s="78">
        <v>12</v>
      </c>
      <c r="CH145" s="78">
        <v>23</v>
      </c>
      <c r="CI145" s="78">
        <v>15</v>
      </c>
      <c r="CJ145" s="78">
        <v>16</v>
      </c>
      <c r="CK145" s="78">
        <v>10</v>
      </c>
      <c r="CL145" s="78">
        <v>13</v>
      </c>
      <c r="CM145" s="78">
        <v>25</v>
      </c>
      <c r="CN145" s="78">
        <v>3</v>
      </c>
    </row>
    <row r="146" spans="1:92" x14ac:dyDescent="0.2">
      <c r="A146" s="78" t="s">
        <v>26</v>
      </c>
      <c r="B146" s="78" t="s">
        <v>25</v>
      </c>
      <c r="C146" s="78">
        <v>275</v>
      </c>
      <c r="D146" s="78">
        <v>8.9771698113207545</v>
      </c>
      <c r="E146" s="78">
        <v>0</v>
      </c>
      <c r="F146" s="78">
        <f>VLOOKUP(B146,遗传信息!$B:$F,5,FALSE)</f>
        <v>1</v>
      </c>
      <c r="G146" s="78">
        <v>25</v>
      </c>
      <c r="H146" s="78">
        <v>7.2</v>
      </c>
      <c r="I146" s="78">
        <v>7</v>
      </c>
      <c r="J146" s="78">
        <v>989</v>
      </c>
      <c r="K146" s="78">
        <v>67.14</v>
      </c>
      <c r="L146" s="78">
        <v>86</v>
      </c>
      <c r="M146" s="78">
        <v>61</v>
      </c>
      <c r="N146" s="78">
        <v>74</v>
      </c>
      <c r="O146" s="78">
        <v>47</v>
      </c>
      <c r="P146" s="78">
        <v>52</v>
      </c>
      <c r="Q146" s="78">
        <v>46</v>
      </c>
      <c r="R146" s="78">
        <v>64</v>
      </c>
      <c r="S146" s="78">
        <v>50</v>
      </c>
      <c r="T146" s="78">
        <v>78</v>
      </c>
      <c r="U146" s="78">
        <v>66</v>
      </c>
      <c r="V146" s="78">
        <v>83</v>
      </c>
      <c r="W146" s="78">
        <v>67</v>
      </c>
      <c r="X146" s="78">
        <v>52</v>
      </c>
      <c r="Y146" s="78">
        <v>39</v>
      </c>
      <c r="Z146" s="78">
        <v>73</v>
      </c>
      <c r="AA146" s="78">
        <v>50</v>
      </c>
      <c r="AB146" s="78">
        <v>22</v>
      </c>
      <c r="AC146" s="78">
        <v>25</v>
      </c>
      <c r="AD146" s="78">
        <v>26</v>
      </c>
      <c r="AE146" s="78">
        <v>12</v>
      </c>
      <c r="AF146" s="78">
        <v>11</v>
      </c>
      <c r="AG146" s="78">
        <v>14</v>
      </c>
      <c r="AH146" s="78">
        <v>20</v>
      </c>
      <c r="AI146" s="78">
        <v>16</v>
      </c>
      <c r="AJ146" s="78">
        <v>18</v>
      </c>
      <c r="AK146" s="78">
        <v>22</v>
      </c>
      <c r="AL146" s="78">
        <v>18</v>
      </c>
      <c r="AM146" s="78">
        <v>16</v>
      </c>
      <c r="AN146" s="78">
        <v>11</v>
      </c>
      <c r="AO146" s="78">
        <v>10</v>
      </c>
      <c r="AP146" s="78">
        <v>15</v>
      </c>
      <c r="AQ146" s="78">
        <v>11</v>
      </c>
      <c r="AR146" s="78">
        <v>17</v>
      </c>
      <c r="AS146" s="78">
        <v>11</v>
      </c>
      <c r="AT146" s="78">
        <v>13</v>
      </c>
      <c r="AU146" s="78">
        <v>11</v>
      </c>
      <c r="AV146" s="78">
        <v>10</v>
      </c>
      <c r="AW146" s="78">
        <v>9</v>
      </c>
      <c r="AX146" s="78">
        <v>16</v>
      </c>
      <c r="AY146" s="78">
        <v>11</v>
      </c>
      <c r="AZ146" s="78">
        <v>11</v>
      </c>
      <c r="BA146" s="78">
        <v>20</v>
      </c>
      <c r="BB146" s="78">
        <v>20</v>
      </c>
      <c r="BC146" s="78">
        <v>13</v>
      </c>
      <c r="BD146" s="78">
        <v>9</v>
      </c>
      <c r="BE146" s="78">
        <v>7</v>
      </c>
      <c r="BF146" s="78">
        <v>18</v>
      </c>
      <c r="BG146" s="78">
        <v>16</v>
      </c>
      <c r="BH146" s="78">
        <v>26</v>
      </c>
      <c r="BI146" s="78">
        <v>16</v>
      </c>
      <c r="BJ146" s="78">
        <v>19</v>
      </c>
      <c r="BK146" s="78">
        <v>17</v>
      </c>
      <c r="BL146" s="78">
        <v>23</v>
      </c>
      <c r="BM146" s="78">
        <v>11</v>
      </c>
      <c r="BN146" s="78">
        <v>19</v>
      </c>
      <c r="BO146" s="78">
        <v>13</v>
      </c>
      <c r="BP146" s="78">
        <v>26</v>
      </c>
      <c r="BQ146" s="78">
        <v>12</v>
      </c>
      <c r="BR146" s="78">
        <v>22</v>
      </c>
      <c r="BS146" s="78">
        <v>23</v>
      </c>
      <c r="BT146" s="78">
        <v>16</v>
      </c>
      <c r="BU146" s="78">
        <v>12</v>
      </c>
      <c r="BV146" s="78">
        <v>27</v>
      </c>
      <c r="BW146" s="78">
        <v>12</v>
      </c>
      <c r="BX146" s="78">
        <v>21</v>
      </c>
      <c r="BY146" s="78">
        <v>9</v>
      </c>
      <c r="BZ146" s="78">
        <v>15</v>
      </c>
      <c r="CA146" s="78">
        <v>7</v>
      </c>
      <c r="CB146" s="78">
        <v>8</v>
      </c>
      <c r="CC146" s="78">
        <v>12</v>
      </c>
      <c r="CD146" s="78">
        <v>9</v>
      </c>
      <c r="CE146" s="78">
        <v>10</v>
      </c>
      <c r="CF146" s="78">
        <v>23</v>
      </c>
      <c r="CG146" s="78">
        <v>12</v>
      </c>
      <c r="CH146" s="78">
        <v>23</v>
      </c>
      <c r="CI146" s="78">
        <v>15</v>
      </c>
      <c r="CJ146" s="78">
        <v>16</v>
      </c>
      <c r="CK146" s="78">
        <v>10</v>
      </c>
      <c r="CL146" s="78">
        <v>13</v>
      </c>
      <c r="CM146" s="78">
        <v>25</v>
      </c>
      <c r="CN146" s="78">
        <v>4</v>
      </c>
    </row>
    <row r="147" spans="1:92" x14ac:dyDescent="0.2">
      <c r="A147" s="78" t="s">
        <v>26</v>
      </c>
      <c r="B147" s="78" t="s">
        <v>25</v>
      </c>
      <c r="C147" s="78">
        <v>285</v>
      </c>
      <c r="D147" s="78">
        <v>7.1</v>
      </c>
      <c r="E147" s="78">
        <v>0</v>
      </c>
      <c r="F147" s="78">
        <f>VLOOKUP(B147,遗传信息!$B:$F,5,FALSE)</f>
        <v>1</v>
      </c>
      <c r="G147" s="78">
        <v>25</v>
      </c>
      <c r="H147" s="78">
        <v>7.2</v>
      </c>
      <c r="I147" s="78">
        <v>7</v>
      </c>
      <c r="J147" s="78">
        <v>989</v>
      </c>
      <c r="K147" s="78">
        <v>67.14</v>
      </c>
      <c r="L147" s="78">
        <v>86</v>
      </c>
      <c r="M147" s="78">
        <v>61</v>
      </c>
      <c r="N147" s="78">
        <v>74</v>
      </c>
      <c r="O147" s="78">
        <v>47</v>
      </c>
      <c r="P147" s="78">
        <v>52</v>
      </c>
      <c r="Q147" s="78">
        <v>46</v>
      </c>
      <c r="R147" s="78">
        <v>64</v>
      </c>
      <c r="S147" s="78">
        <v>50</v>
      </c>
      <c r="T147" s="78">
        <v>78</v>
      </c>
      <c r="U147" s="78">
        <v>66</v>
      </c>
      <c r="V147" s="78">
        <v>83</v>
      </c>
      <c r="W147" s="78">
        <v>67</v>
      </c>
      <c r="X147" s="78">
        <v>52</v>
      </c>
      <c r="Y147" s="78">
        <v>39</v>
      </c>
      <c r="Z147" s="78">
        <v>73</v>
      </c>
      <c r="AA147" s="78">
        <v>50</v>
      </c>
      <c r="AB147" s="78">
        <v>22</v>
      </c>
      <c r="AC147" s="78">
        <v>25</v>
      </c>
      <c r="AD147" s="78">
        <v>26</v>
      </c>
      <c r="AE147" s="78">
        <v>12</v>
      </c>
      <c r="AF147" s="78">
        <v>11</v>
      </c>
      <c r="AG147" s="78">
        <v>14</v>
      </c>
      <c r="AH147" s="78">
        <v>20</v>
      </c>
      <c r="AI147" s="78">
        <v>16</v>
      </c>
      <c r="AJ147" s="78">
        <v>18</v>
      </c>
      <c r="AK147" s="78">
        <v>22</v>
      </c>
      <c r="AL147" s="78">
        <v>18</v>
      </c>
      <c r="AM147" s="78">
        <v>16</v>
      </c>
      <c r="AN147" s="78">
        <v>11</v>
      </c>
      <c r="AO147" s="78">
        <v>10</v>
      </c>
      <c r="AP147" s="78">
        <v>15</v>
      </c>
      <c r="AQ147" s="78">
        <v>11</v>
      </c>
      <c r="AR147" s="78">
        <v>17</v>
      </c>
      <c r="AS147" s="78">
        <v>11</v>
      </c>
      <c r="AT147" s="78">
        <v>13</v>
      </c>
      <c r="AU147" s="78">
        <v>11</v>
      </c>
      <c r="AV147" s="78">
        <v>10</v>
      </c>
      <c r="AW147" s="78">
        <v>9</v>
      </c>
      <c r="AX147" s="78">
        <v>16</v>
      </c>
      <c r="AY147" s="78">
        <v>11</v>
      </c>
      <c r="AZ147" s="78">
        <v>11</v>
      </c>
      <c r="BA147" s="78">
        <v>20</v>
      </c>
      <c r="BB147" s="78">
        <v>20</v>
      </c>
      <c r="BC147" s="78">
        <v>13</v>
      </c>
      <c r="BD147" s="78">
        <v>9</v>
      </c>
      <c r="BE147" s="78">
        <v>7</v>
      </c>
      <c r="BF147" s="78">
        <v>18</v>
      </c>
      <c r="BG147" s="78">
        <v>16</v>
      </c>
      <c r="BH147" s="78">
        <v>26</v>
      </c>
      <c r="BI147" s="78">
        <v>16</v>
      </c>
      <c r="BJ147" s="78">
        <v>19</v>
      </c>
      <c r="BK147" s="78">
        <v>17</v>
      </c>
      <c r="BL147" s="78">
        <v>23</v>
      </c>
      <c r="BM147" s="78">
        <v>11</v>
      </c>
      <c r="BN147" s="78">
        <v>19</v>
      </c>
      <c r="BO147" s="78">
        <v>13</v>
      </c>
      <c r="BP147" s="78">
        <v>26</v>
      </c>
      <c r="BQ147" s="78">
        <v>12</v>
      </c>
      <c r="BR147" s="78">
        <v>22</v>
      </c>
      <c r="BS147" s="78">
        <v>23</v>
      </c>
      <c r="BT147" s="78">
        <v>16</v>
      </c>
      <c r="BU147" s="78">
        <v>12</v>
      </c>
      <c r="BV147" s="78">
        <v>27</v>
      </c>
      <c r="BW147" s="78">
        <v>12</v>
      </c>
      <c r="BX147" s="78">
        <v>21</v>
      </c>
      <c r="BY147" s="78">
        <v>9</v>
      </c>
      <c r="BZ147" s="78">
        <v>15</v>
      </c>
      <c r="CA147" s="78">
        <v>7</v>
      </c>
      <c r="CB147" s="78">
        <v>8</v>
      </c>
      <c r="CC147" s="78">
        <v>12</v>
      </c>
      <c r="CD147" s="78">
        <v>9</v>
      </c>
      <c r="CE147" s="78">
        <v>10</v>
      </c>
      <c r="CF147" s="78">
        <v>23</v>
      </c>
      <c r="CG147" s="78">
        <v>12</v>
      </c>
      <c r="CH147" s="78">
        <v>23</v>
      </c>
      <c r="CI147" s="78">
        <v>15</v>
      </c>
      <c r="CJ147" s="78">
        <v>16</v>
      </c>
      <c r="CK147" s="78">
        <v>10</v>
      </c>
      <c r="CL147" s="78">
        <v>13</v>
      </c>
      <c r="CM147" s="78">
        <v>25</v>
      </c>
      <c r="CN147" s="78">
        <v>2</v>
      </c>
    </row>
    <row r="148" spans="1:92" x14ac:dyDescent="0.2">
      <c r="A148" s="78" t="s">
        <v>26</v>
      </c>
      <c r="B148" s="78" t="s">
        <v>25</v>
      </c>
      <c r="C148" s="78">
        <v>285</v>
      </c>
      <c r="D148" s="78">
        <v>10.225</v>
      </c>
      <c r="E148" s="78">
        <v>0</v>
      </c>
      <c r="F148" s="78">
        <f>VLOOKUP(B148,遗传信息!$B:$F,5,FALSE)</f>
        <v>1</v>
      </c>
      <c r="G148" s="78">
        <v>25</v>
      </c>
      <c r="H148" s="78">
        <v>7.2</v>
      </c>
      <c r="I148" s="78">
        <v>7</v>
      </c>
      <c r="J148" s="78">
        <v>989</v>
      </c>
      <c r="K148" s="78">
        <v>67.14</v>
      </c>
      <c r="L148" s="78">
        <v>86</v>
      </c>
      <c r="M148" s="78">
        <v>61</v>
      </c>
      <c r="N148" s="78">
        <v>74</v>
      </c>
      <c r="O148" s="78">
        <v>47</v>
      </c>
      <c r="P148" s="78">
        <v>52</v>
      </c>
      <c r="Q148" s="78">
        <v>46</v>
      </c>
      <c r="R148" s="78">
        <v>64</v>
      </c>
      <c r="S148" s="78">
        <v>50</v>
      </c>
      <c r="T148" s="78">
        <v>78</v>
      </c>
      <c r="U148" s="78">
        <v>66</v>
      </c>
      <c r="V148" s="78">
        <v>83</v>
      </c>
      <c r="W148" s="78">
        <v>67</v>
      </c>
      <c r="X148" s="78">
        <v>52</v>
      </c>
      <c r="Y148" s="78">
        <v>39</v>
      </c>
      <c r="Z148" s="78">
        <v>73</v>
      </c>
      <c r="AA148" s="78">
        <v>50</v>
      </c>
      <c r="AB148" s="78">
        <v>22</v>
      </c>
      <c r="AC148" s="78">
        <v>25</v>
      </c>
      <c r="AD148" s="78">
        <v>26</v>
      </c>
      <c r="AE148" s="78">
        <v>12</v>
      </c>
      <c r="AF148" s="78">
        <v>11</v>
      </c>
      <c r="AG148" s="78">
        <v>14</v>
      </c>
      <c r="AH148" s="78">
        <v>20</v>
      </c>
      <c r="AI148" s="78">
        <v>16</v>
      </c>
      <c r="AJ148" s="78">
        <v>18</v>
      </c>
      <c r="AK148" s="78">
        <v>22</v>
      </c>
      <c r="AL148" s="78">
        <v>18</v>
      </c>
      <c r="AM148" s="78">
        <v>16</v>
      </c>
      <c r="AN148" s="78">
        <v>11</v>
      </c>
      <c r="AO148" s="78">
        <v>10</v>
      </c>
      <c r="AP148" s="78">
        <v>15</v>
      </c>
      <c r="AQ148" s="78">
        <v>11</v>
      </c>
      <c r="AR148" s="78">
        <v>17</v>
      </c>
      <c r="AS148" s="78">
        <v>11</v>
      </c>
      <c r="AT148" s="78">
        <v>13</v>
      </c>
      <c r="AU148" s="78">
        <v>11</v>
      </c>
      <c r="AV148" s="78">
        <v>10</v>
      </c>
      <c r="AW148" s="78">
        <v>9</v>
      </c>
      <c r="AX148" s="78">
        <v>16</v>
      </c>
      <c r="AY148" s="78">
        <v>11</v>
      </c>
      <c r="AZ148" s="78">
        <v>11</v>
      </c>
      <c r="BA148" s="78">
        <v>20</v>
      </c>
      <c r="BB148" s="78">
        <v>20</v>
      </c>
      <c r="BC148" s="78">
        <v>13</v>
      </c>
      <c r="BD148" s="78">
        <v>9</v>
      </c>
      <c r="BE148" s="78">
        <v>7</v>
      </c>
      <c r="BF148" s="78">
        <v>18</v>
      </c>
      <c r="BG148" s="78">
        <v>16</v>
      </c>
      <c r="BH148" s="78">
        <v>26</v>
      </c>
      <c r="BI148" s="78">
        <v>16</v>
      </c>
      <c r="BJ148" s="78">
        <v>19</v>
      </c>
      <c r="BK148" s="78">
        <v>17</v>
      </c>
      <c r="BL148" s="78">
        <v>23</v>
      </c>
      <c r="BM148" s="78">
        <v>11</v>
      </c>
      <c r="BN148" s="78">
        <v>19</v>
      </c>
      <c r="BO148" s="78">
        <v>13</v>
      </c>
      <c r="BP148" s="78">
        <v>26</v>
      </c>
      <c r="BQ148" s="78">
        <v>12</v>
      </c>
      <c r="BR148" s="78">
        <v>22</v>
      </c>
      <c r="BS148" s="78">
        <v>23</v>
      </c>
      <c r="BT148" s="78">
        <v>16</v>
      </c>
      <c r="BU148" s="78">
        <v>12</v>
      </c>
      <c r="BV148" s="78">
        <v>27</v>
      </c>
      <c r="BW148" s="78">
        <v>12</v>
      </c>
      <c r="BX148" s="78">
        <v>21</v>
      </c>
      <c r="BY148" s="78">
        <v>9</v>
      </c>
      <c r="BZ148" s="78">
        <v>15</v>
      </c>
      <c r="CA148" s="78">
        <v>7</v>
      </c>
      <c r="CB148" s="78">
        <v>8</v>
      </c>
      <c r="CC148" s="78">
        <v>12</v>
      </c>
      <c r="CD148" s="78">
        <v>9</v>
      </c>
      <c r="CE148" s="78">
        <v>10</v>
      </c>
      <c r="CF148" s="78">
        <v>23</v>
      </c>
      <c r="CG148" s="78">
        <v>12</v>
      </c>
      <c r="CH148" s="78">
        <v>23</v>
      </c>
      <c r="CI148" s="78">
        <v>15</v>
      </c>
      <c r="CJ148" s="78">
        <v>16</v>
      </c>
      <c r="CK148" s="78">
        <v>10</v>
      </c>
      <c r="CL148" s="78">
        <v>13</v>
      </c>
      <c r="CM148" s="78">
        <v>25</v>
      </c>
      <c r="CN148" s="78">
        <v>3</v>
      </c>
    </row>
    <row r="149" spans="1:92" x14ac:dyDescent="0.2">
      <c r="A149" s="78" t="s">
        <v>26</v>
      </c>
      <c r="B149" s="78" t="s">
        <v>25</v>
      </c>
      <c r="C149" s="78">
        <v>285</v>
      </c>
      <c r="D149" s="78">
        <v>13.35</v>
      </c>
      <c r="E149" s="78">
        <v>0</v>
      </c>
      <c r="F149" s="78">
        <f>VLOOKUP(B149,遗传信息!$B:$F,5,FALSE)</f>
        <v>1</v>
      </c>
      <c r="G149" s="78">
        <v>25</v>
      </c>
      <c r="H149" s="78">
        <v>7.2</v>
      </c>
      <c r="I149" s="78">
        <v>7</v>
      </c>
      <c r="J149" s="78">
        <v>989</v>
      </c>
      <c r="K149" s="78">
        <v>67.14</v>
      </c>
      <c r="L149" s="78">
        <v>86</v>
      </c>
      <c r="M149" s="78">
        <v>61</v>
      </c>
      <c r="N149" s="78">
        <v>74</v>
      </c>
      <c r="O149" s="78">
        <v>47</v>
      </c>
      <c r="P149" s="78">
        <v>52</v>
      </c>
      <c r="Q149" s="78">
        <v>46</v>
      </c>
      <c r="R149" s="78">
        <v>64</v>
      </c>
      <c r="S149" s="78">
        <v>50</v>
      </c>
      <c r="T149" s="78">
        <v>78</v>
      </c>
      <c r="U149" s="78">
        <v>66</v>
      </c>
      <c r="V149" s="78">
        <v>83</v>
      </c>
      <c r="W149" s="78">
        <v>67</v>
      </c>
      <c r="X149" s="78">
        <v>52</v>
      </c>
      <c r="Y149" s="78">
        <v>39</v>
      </c>
      <c r="Z149" s="78">
        <v>73</v>
      </c>
      <c r="AA149" s="78">
        <v>50</v>
      </c>
      <c r="AB149" s="78">
        <v>22</v>
      </c>
      <c r="AC149" s="78">
        <v>25</v>
      </c>
      <c r="AD149" s="78">
        <v>26</v>
      </c>
      <c r="AE149" s="78">
        <v>12</v>
      </c>
      <c r="AF149" s="78">
        <v>11</v>
      </c>
      <c r="AG149" s="78">
        <v>14</v>
      </c>
      <c r="AH149" s="78">
        <v>20</v>
      </c>
      <c r="AI149" s="78">
        <v>16</v>
      </c>
      <c r="AJ149" s="78">
        <v>18</v>
      </c>
      <c r="AK149" s="78">
        <v>22</v>
      </c>
      <c r="AL149" s="78">
        <v>18</v>
      </c>
      <c r="AM149" s="78">
        <v>16</v>
      </c>
      <c r="AN149" s="78">
        <v>11</v>
      </c>
      <c r="AO149" s="78">
        <v>10</v>
      </c>
      <c r="AP149" s="78">
        <v>15</v>
      </c>
      <c r="AQ149" s="78">
        <v>11</v>
      </c>
      <c r="AR149" s="78">
        <v>17</v>
      </c>
      <c r="AS149" s="78">
        <v>11</v>
      </c>
      <c r="AT149" s="78">
        <v>13</v>
      </c>
      <c r="AU149" s="78">
        <v>11</v>
      </c>
      <c r="AV149" s="78">
        <v>10</v>
      </c>
      <c r="AW149" s="78">
        <v>9</v>
      </c>
      <c r="AX149" s="78">
        <v>16</v>
      </c>
      <c r="AY149" s="78">
        <v>11</v>
      </c>
      <c r="AZ149" s="78">
        <v>11</v>
      </c>
      <c r="BA149" s="78">
        <v>20</v>
      </c>
      <c r="BB149" s="78">
        <v>20</v>
      </c>
      <c r="BC149" s="78">
        <v>13</v>
      </c>
      <c r="BD149" s="78">
        <v>9</v>
      </c>
      <c r="BE149" s="78">
        <v>7</v>
      </c>
      <c r="BF149" s="78">
        <v>18</v>
      </c>
      <c r="BG149" s="78">
        <v>16</v>
      </c>
      <c r="BH149" s="78">
        <v>26</v>
      </c>
      <c r="BI149" s="78">
        <v>16</v>
      </c>
      <c r="BJ149" s="78">
        <v>19</v>
      </c>
      <c r="BK149" s="78">
        <v>17</v>
      </c>
      <c r="BL149" s="78">
        <v>23</v>
      </c>
      <c r="BM149" s="78">
        <v>11</v>
      </c>
      <c r="BN149" s="78">
        <v>19</v>
      </c>
      <c r="BO149" s="78">
        <v>13</v>
      </c>
      <c r="BP149" s="78">
        <v>26</v>
      </c>
      <c r="BQ149" s="78">
        <v>12</v>
      </c>
      <c r="BR149" s="78">
        <v>22</v>
      </c>
      <c r="BS149" s="78">
        <v>23</v>
      </c>
      <c r="BT149" s="78">
        <v>16</v>
      </c>
      <c r="BU149" s="78">
        <v>12</v>
      </c>
      <c r="BV149" s="78">
        <v>27</v>
      </c>
      <c r="BW149" s="78">
        <v>12</v>
      </c>
      <c r="BX149" s="78">
        <v>21</v>
      </c>
      <c r="BY149" s="78">
        <v>9</v>
      </c>
      <c r="BZ149" s="78">
        <v>15</v>
      </c>
      <c r="CA149" s="78">
        <v>7</v>
      </c>
      <c r="CB149" s="78">
        <v>8</v>
      </c>
      <c r="CC149" s="78">
        <v>12</v>
      </c>
      <c r="CD149" s="78">
        <v>9</v>
      </c>
      <c r="CE149" s="78">
        <v>10</v>
      </c>
      <c r="CF149" s="78">
        <v>23</v>
      </c>
      <c r="CG149" s="78">
        <v>12</v>
      </c>
      <c r="CH149" s="78">
        <v>23</v>
      </c>
      <c r="CI149" s="78">
        <v>15</v>
      </c>
      <c r="CJ149" s="78">
        <v>16</v>
      </c>
      <c r="CK149" s="78">
        <v>10</v>
      </c>
      <c r="CL149" s="78">
        <v>13</v>
      </c>
      <c r="CM149" s="78">
        <v>25</v>
      </c>
      <c r="CN149" s="78">
        <v>4</v>
      </c>
    </row>
    <row r="150" spans="1:92" x14ac:dyDescent="0.2">
      <c r="A150" s="78" t="s">
        <v>26</v>
      </c>
      <c r="B150" s="78" t="s">
        <v>25</v>
      </c>
      <c r="C150" s="78">
        <v>300</v>
      </c>
      <c r="D150" s="78">
        <v>40.1</v>
      </c>
      <c r="E150" s="78">
        <v>0</v>
      </c>
      <c r="F150" s="78">
        <f>VLOOKUP(B150,遗传信息!$B:$F,5,FALSE)</f>
        <v>1</v>
      </c>
      <c r="G150" s="78">
        <v>25</v>
      </c>
      <c r="H150" s="78">
        <v>7.2</v>
      </c>
      <c r="I150" s="78">
        <v>7</v>
      </c>
      <c r="J150" s="78">
        <v>989</v>
      </c>
      <c r="K150" s="78">
        <v>67.14</v>
      </c>
      <c r="L150" s="78">
        <v>86</v>
      </c>
      <c r="M150" s="78">
        <v>61</v>
      </c>
      <c r="N150" s="78">
        <v>74</v>
      </c>
      <c r="O150" s="78">
        <v>47</v>
      </c>
      <c r="P150" s="78">
        <v>52</v>
      </c>
      <c r="Q150" s="78">
        <v>46</v>
      </c>
      <c r="R150" s="78">
        <v>64</v>
      </c>
      <c r="S150" s="78">
        <v>50</v>
      </c>
      <c r="T150" s="78">
        <v>78</v>
      </c>
      <c r="U150" s="78">
        <v>66</v>
      </c>
      <c r="V150" s="78">
        <v>83</v>
      </c>
      <c r="W150" s="78">
        <v>67</v>
      </c>
      <c r="X150" s="78">
        <v>52</v>
      </c>
      <c r="Y150" s="78">
        <v>39</v>
      </c>
      <c r="Z150" s="78">
        <v>73</v>
      </c>
      <c r="AA150" s="78">
        <v>50</v>
      </c>
      <c r="AB150" s="78">
        <v>22</v>
      </c>
      <c r="AC150" s="78">
        <v>25</v>
      </c>
      <c r="AD150" s="78">
        <v>26</v>
      </c>
      <c r="AE150" s="78">
        <v>12</v>
      </c>
      <c r="AF150" s="78">
        <v>11</v>
      </c>
      <c r="AG150" s="78">
        <v>14</v>
      </c>
      <c r="AH150" s="78">
        <v>20</v>
      </c>
      <c r="AI150" s="78">
        <v>16</v>
      </c>
      <c r="AJ150" s="78">
        <v>18</v>
      </c>
      <c r="AK150" s="78">
        <v>22</v>
      </c>
      <c r="AL150" s="78">
        <v>18</v>
      </c>
      <c r="AM150" s="78">
        <v>16</v>
      </c>
      <c r="AN150" s="78">
        <v>11</v>
      </c>
      <c r="AO150" s="78">
        <v>10</v>
      </c>
      <c r="AP150" s="78">
        <v>15</v>
      </c>
      <c r="AQ150" s="78">
        <v>11</v>
      </c>
      <c r="AR150" s="78">
        <v>17</v>
      </c>
      <c r="AS150" s="78">
        <v>11</v>
      </c>
      <c r="AT150" s="78">
        <v>13</v>
      </c>
      <c r="AU150" s="78">
        <v>11</v>
      </c>
      <c r="AV150" s="78">
        <v>10</v>
      </c>
      <c r="AW150" s="78">
        <v>9</v>
      </c>
      <c r="AX150" s="78">
        <v>16</v>
      </c>
      <c r="AY150" s="78">
        <v>11</v>
      </c>
      <c r="AZ150" s="78">
        <v>11</v>
      </c>
      <c r="BA150" s="78">
        <v>20</v>
      </c>
      <c r="BB150" s="78">
        <v>20</v>
      </c>
      <c r="BC150" s="78">
        <v>13</v>
      </c>
      <c r="BD150" s="78">
        <v>9</v>
      </c>
      <c r="BE150" s="78">
        <v>7</v>
      </c>
      <c r="BF150" s="78">
        <v>18</v>
      </c>
      <c r="BG150" s="78">
        <v>16</v>
      </c>
      <c r="BH150" s="78">
        <v>26</v>
      </c>
      <c r="BI150" s="78">
        <v>16</v>
      </c>
      <c r="BJ150" s="78">
        <v>19</v>
      </c>
      <c r="BK150" s="78">
        <v>17</v>
      </c>
      <c r="BL150" s="78">
        <v>23</v>
      </c>
      <c r="BM150" s="78">
        <v>11</v>
      </c>
      <c r="BN150" s="78">
        <v>19</v>
      </c>
      <c r="BO150" s="78">
        <v>13</v>
      </c>
      <c r="BP150" s="78">
        <v>26</v>
      </c>
      <c r="BQ150" s="78">
        <v>12</v>
      </c>
      <c r="BR150" s="78">
        <v>22</v>
      </c>
      <c r="BS150" s="78">
        <v>23</v>
      </c>
      <c r="BT150" s="78">
        <v>16</v>
      </c>
      <c r="BU150" s="78">
        <v>12</v>
      </c>
      <c r="BV150" s="78">
        <v>27</v>
      </c>
      <c r="BW150" s="78">
        <v>12</v>
      </c>
      <c r="BX150" s="78">
        <v>21</v>
      </c>
      <c r="BY150" s="78">
        <v>9</v>
      </c>
      <c r="BZ150" s="78">
        <v>15</v>
      </c>
      <c r="CA150" s="78">
        <v>7</v>
      </c>
      <c r="CB150" s="78">
        <v>8</v>
      </c>
      <c r="CC150" s="78">
        <v>12</v>
      </c>
      <c r="CD150" s="78">
        <v>9</v>
      </c>
      <c r="CE150" s="78">
        <v>10</v>
      </c>
      <c r="CF150" s="78">
        <v>23</v>
      </c>
      <c r="CG150" s="78">
        <v>12</v>
      </c>
      <c r="CH150" s="78">
        <v>23</v>
      </c>
      <c r="CI150" s="78">
        <v>15</v>
      </c>
      <c r="CJ150" s="78">
        <v>16</v>
      </c>
      <c r="CK150" s="78">
        <v>10</v>
      </c>
      <c r="CL150" s="78">
        <v>13</v>
      </c>
      <c r="CM150" s="78">
        <v>25</v>
      </c>
      <c r="CN150" s="78">
        <v>2</v>
      </c>
    </row>
    <row r="151" spans="1:92" x14ac:dyDescent="0.2">
      <c r="A151" s="78" t="s">
        <v>26</v>
      </c>
      <c r="B151" s="78" t="s">
        <v>25</v>
      </c>
      <c r="C151" s="78">
        <v>300</v>
      </c>
      <c r="D151" s="78">
        <v>50.1</v>
      </c>
      <c r="E151" s="78">
        <v>0</v>
      </c>
      <c r="F151" s="78">
        <f>VLOOKUP(B151,遗传信息!$B:$F,5,FALSE)</f>
        <v>1</v>
      </c>
      <c r="G151" s="78">
        <v>25</v>
      </c>
      <c r="H151" s="78">
        <v>7.2</v>
      </c>
      <c r="I151" s="78">
        <v>7</v>
      </c>
      <c r="J151" s="78">
        <v>989</v>
      </c>
      <c r="K151" s="78">
        <v>67.14</v>
      </c>
      <c r="L151" s="78">
        <v>86</v>
      </c>
      <c r="M151" s="78">
        <v>61</v>
      </c>
      <c r="N151" s="78">
        <v>74</v>
      </c>
      <c r="O151" s="78">
        <v>47</v>
      </c>
      <c r="P151" s="78">
        <v>52</v>
      </c>
      <c r="Q151" s="78">
        <v>46</v>
      </c>
      <c r="R151" s="78">
        <v>64</v>
      </c>
      <c r="S151" s="78">
        <v>50</v>
      </c>
      <c r="T151" s="78">
        <v>78</v>
      </c>
      <c r="U151" s="78">
        <v>66</v>
      </c>
      <c r="V151" s="78">
        <v>83</v>
      </c>
      <c r="W151" s="78">
        <v>67</v>
      </c>
      <c r="X151" s="78">
        <v>52</v>
      </c>
      <c r="Y151" s="78">
        <v>39</v>
      </c>
      <c r="Z151" s="78">
        <v>73</v>
      </c>
      <c r="AA151" s="78">
        <v>50</v>
      </c>
      <c r="AB151" s="78">
        <v>22</v>
      </c>
      <c r="AC151" s="78">
        <v>25</v>
      </c>
      <c r="AD151" s="78">
        <v>26</v>
      </c>
      <c r="AE151" s="78">
        <v>12</v>
      </c>
      <c r="AF151" s="78">
        <v>11</v>
      </c>
      <c r="AG151" s="78">
        <v>14</v>
      </c>
      <c r="AH151" s="78">
        <v>20</v>
      </c>
      <c r="AI151" s="78">
        <v>16</v>
      </c>
      <c r="AJ151" s="78">
        <v>18</v>
      </c>
      <c r="AK151" s="78">
        <v>22</v>
      </c>
      <c r="AL151" s="78">
        <v>18</v>
      </c>
      <c r="AM151" s="78">
        <v>16</v>
      </c>
      <c r="AN151" s="78">
        <v>11</v>
      </c>
      <c r="AO151" s="78">
        <v>10</v>
      </c>
      <c r="AP151" s="78">
        <v>15</v>
      </c>
      <c r="AQ151" s="78">
        <v>11</v>
      </c>
      <c r="AR151" s="78">
        <v>17</v>
      </c>
      <c r="AS151" s="78">
        <v>11</v>
      </c>
      <c r="AT151" s="78">
        <v>13</v>
      </c>
      <c r="AU151" s="78">
        <v>11</v>
      </c>
      <c r="AV151" s="78">
        <v>10</v>
      </c>
      <c r="AW151" s="78">
        <v>9</v>
      </c>
      <c r="AX151" s="78">
        <v>16</v>
      </c>
      <c r="AY151" s="78">
        <v>11</v>
      </c>
      <c r="AZ151" s="78">
        <v>11</v>
      </c>
      <c r="BA151" s="78">
        <v>20</v>
      </c>
      <c r="BB151" s="78">
        <v>20</v>
      </c>
      <c r="BC151" s="78">
        <v>13</v>
      </c>
      <c r="BD151" s="78">
        <v>9</v>
      </c>
      <c r="BE151" s="78">
        <v>7</v>
      </c>
      <c r="BF151" s="78">
        <v>18</v>
      </c>
      <c r="BG151" s="78">
        <v>16</v>
      </c>
      <c r="BH151" s="78">
        <v>26</v>
      </c>
      <c r="BI151" s="78">
        <v>16</v>
      </c>
      <c r="BJ151" s="78">
        <v>19</v>
      </c>
      <c r="BK151" s="78">
        <v>17</v>
      </c>
      <c r="BL151" s="78">
        <v>23</v>
      </c>
      <c r="BM151" s="78">
        <v>11</v>
      </c>
      <c r="BN151" s="78">
        <v>19</v>
      </c>
      <c r="BO151" s="78">
        <v>13</v>
      </c>
      <c r="BP151" s="78">
        <v>26</v>
      </c>
      <c r="BQ151" s="78">
        <v>12</v>
      </c>
      <c r="BR151" s="78">
        <v>22</v>
      </c>
      <c r="BS151" s="78">
        <v>23</v>
      </c>
      <c r="BT151" s="78">
        <v>16</v>
      </c>
      <c r="BU151" s="78">
        <v>12</v>
      </c>
      <c r="BV151" s="78">
        <v>27</v>
      </c>
      <c r="BW151" s="78">
        <v>12</v>
      </c>
      <c r="BX151" s="78">
        <v>21</v>
      </c>
      <c r="BY151" s="78">
        <v>9</v>
      </c>
      <c r="BZ151" s="78">
        <v>15</v>
      </c>
      <c r="CA151" s="78">
        <v>7</v>
      </c>
      <c r="CB151" s="78">
        <v>8</v>
      </c>
      <c r="CC151" s="78">
        <v>12</v>
      </c>
      <c r="CD151" s="78">
        <v>9</v>
      </c>
      <c r="CE151" s="78">
        <v>10</v>
      </c>
      <c r="CF151" s="78">
        <v>23</v>
      </c>
      <c r="CG151" s="78">
        <v>12</v>
      </c>
      <c r="CH151" s="78">
        <v>23</v>
      </c>
      <c r="CI151" s="78">
        <v>15</v>
      </c>
      <c r="CJ151" s="78">
        <v>16</v>
      </c>
      <c r="CK151" s="78">
        <v>10</v>
      </c>
      <c r="CL151" s="78">
        <v>13</v>
      </c>
      <c r="CM151" s="78">
        <v>25</v>
      </c>
      <c r="CN151" s="78">
        <v>3</v>
      </c>
    </row>
    <row r="152" spans="1:92" x14ac:dyDescent="0.2">
      <c r="A152" s="78" t="s">
        <v>26</v>
      </c>
      <c r="B152" s="78" t="s">
        <v>25</v>
      </c>
      <c r="C152" s="78">
        <v>300</v>
      </c>
      <c r="D152" s="78">
        <v>60.1</v>
      </c>
      <c r="E152" s="78">
        <v>0</v>
      </c>
      <c r="F152" s="78">
        <f>VLOOKUP(B152,遗传信息!$B:$F,5,FALSE)</f>
        <v>1</v>
      </c>
      <c r="G152" s="78">
        <v>25</v>
      </c>
      <c r="H152" s="78">
        <v>7.2</v>
      </c>
      <c r="I152" s="78">
        <v>7</v>
      </c>
      <c r="J152" s="78">
        <v>989</v>
      </c>
      <c r="K152" s="78">
        <v>67.14</v>
      </c>
      <c r="L152" s="78">
        <v>86</v>
      </c>
      <c r="M152" s="78">
        <v>61</v>
      </c>
      <c r="N152" s="78">
        <v>74</v>
      </c>
      <c r="O152" s="78">
        <v>47</v>
      </c>
      <c r="P152" s="78">
        <v>52</v>
      </c>
      <c r="Q152" s="78">
        <v>46</v>
      </c>
      <c r="R152" s="78">
        <v>64</v>
      </c>
      <c r="S152" s="78">
        <v>50</v>
      </c>
      <c r="T152" s="78">
        <v>78</v>
      </c>
      <c r="U152" s="78">
        <v>66</v>
      </c>
      <c r="V152" s="78">
        <v>83</v>
      </c>
      <c r="W152" s="78">
        <v>67</v>
      </c>
      <c r="X152" s="78">
        <v>52</v>
      </c>
      <c r="Y152" s="78">
        <v>39</v>
      </c>
      <c r="Z152" s="78">
        <v>73</v>
      </c>
      <c r="AA152" s="78">
        <v>50</v>
      </c>
      <c r="AB152" s="78">
        <v>22</v>
      </c>
      <c r="AC152" s="78">
        <v>25</v>
      </c>
      <c r="AD152" s="78">
        <v>26</v>
      </c>
      <c r="AE152" s="78">
        <v>12</v>
      </c>
      <c r="AF152" s="78">
        <v>11</v>
      </c>
      <c r="AG152" s="78">
        <v>14</v>
      </c>
      <c r="AH152" s="78">
        <v>20</v>
      </c>
      <c r="AI152" s="78">
        <v>16</v>
      </c>
      <c r="AJ152" s="78">
        <v>18</v>
      </c>
      <c r="AK152" s="78">
        <v>22</v>
      </c>
      <c r="AL152" s="78">
        <v>18</v>
      </c>
      <c r="AM152" s="78">
        <v>16</v>
      </c>
      <c r="AN152" s="78">
        <v>11</v>
      </c>
      <c r="AO152" s="78">
        <v>10</v>
      </c>
      <c r="AP152" s="78">
        <v>15</v>
      </c>
      <c r="AQ152" s="78">
        <v>11</v>
      </c>
      <c r="AR152" s="78">
        <v>17</v>
      </c>
      <c r="AS152" s="78">
        <v>11</v>
      </c>
      <c r="AT152" s="78">
        <v>13</v>
      </c>
      <c r="AU152" s="78">
        <v>11</v>
      </c>
      <c r="AV152" s="78">
        <v>10</v>
      </c>
      <c r="AW152" s="78">
        <v>9</v>
      </c>
      <c r="AX152" s="78">
        <v>16</v>
      </c>
      <c r="AY152" s="78">
        <v>11</v>
      </c>
      <c r="AZ152" s="78">
        <v>11</v>
      </c>
      <c r="BA152" s="78">
        <v>20</v>
      </c>
      <c r="BB152" s="78">
        <v>20</v>
      </c>
      <c r="BC152" s="78">
        <v>13</v>
      </c>
      <c r="BD152" s="78">
        <v>9</v>
      </c>
      <c r="BE152" s="78">
        <v>7</v>
      </c>
      <c r="BF152" s="78">
        <v>18</v>
      </c>
      <c r="BG152" s="78">
        <v>16</v>
      </c>
      <c r="BH152" s="78">
        <v>26</v>
      </c>
      <c r="BI152" s="78">
        <v>16</v>
      </c>
      <c r="BJ152" s="78">
        <v>19</v>
      </c>
      <c r="BK152" s="78">
        <v>17</v>
      </c>
      <c r="BL152" s="78">
        <v>23</v>
      </c>
      <c r="BM152" s="78">
        <v>11</v>
      </c>
      <c r="BN152" s="78">
        <v>19</v>
      </c>
      <c r="BO152" s="78">
        <v>13</v>
      </c>
      <c r="BP152" s="78">
        <v>26</v>
      </c>
      <c r="BQ152" s="78">
        <v>12</v>
      </c>
      <c r="BR152" s="78">
        <v>22</v>
      </c>
      <c r="BS152" s="78">
        <v>23</v>
      </c>
      <c r="BT152" s="78">
        <v>16</v>
      </c>
      <c r="BU152" s="78">
        <v>12</v>
      </c>
      <c r="BV152" s="78">
        <v>27</v>
      </c>
      <c r="BW152" s="78">
        <v>12</v>
      </c>
      <c r="BX152" s="78">
        <v>21</v>
      </c>
      <c r="BY152" s="78">
        <v>9</v>
      </c>
      <c r="BZ152" s="78">
        <v>15</v>
      </c>
      <c r="CA152" s="78">
        <v>7</v>
      </c>
      <c r="CB152" s="78">
        <v>8</v>
      </c>
      <c r="CC152" s="78">
        <v>12</v>
      </c>
      <c r="CD152" s="78">
        <v>9</v>
      </c>
      <c r="CE152" s="78">
        <v>10</v>
      </c>
      <c r="CF152" s="78">
        <v>23</v>
      </c>
      <c r="CG152" s="78">
        <v>12</v>
      </c>
      <c r="CH152" s="78">
        <v>23</v>
      </c>
      <c r="CI152" s="78">
        <v>15</v>
      </c>
      <c r="CJ152" s="78">
        <v>16</v>
      </c>
      <c r="CK152" s="78">
        <v>10</v>
      </c>
      <c r="CL152" s="78">
        <v>13</v>
      </c>
      <c r="CM152" s="78">
        <v>25</v>
      </c>
      <c r="CN152" s="78">
        <v>4</v>
      </c>
    </row>
    <row r="153" spans="1:92" x14ac:dyDescent="0.2">
      <c r="A153" s="78" t="s">
        <v>30</v>
      </c>
      <c r="B153" s="78" t="s">
        <v>14</v>
      </c>
      <c r="C153" s="78">
        <v>222</v>
      </c>
      <c r="D153" s="78">
        <v>8.1965517241379313</v>
      </c>
      <c r="E153" s="73">
        <v>0</v>
      </c>
      <c r="F153" s="78">
        <f>VLOOKUP(B153,遗传信息!$B:$F,5,FALSE)</f>
        <v>1</v>
      </c>
      <c r="G153" s="78">
        <v>25</v>
      </c>
      <c r="H153" s="78">
        <v>7.2</v>
      </c>
      <c r="I153" s="78">
        <v>7</v>
      </c>
      <c r="J153" s="78">
        <v>1507</v>
      </c>
      <c r="K153" s="78">
        <v>56.07</v>
      </c>
      <c r="L153" s="78">
        <v>107</v>
      </c>
      <c r="M153" s="78">
        <v>98</v>
      </c>
      <c r="N153" s="78">
        <v>115</v>
      </c>
      <c r="O153" s="78">
        <v>58</v>
      </c>
      <c r="P153" s="78">
        <v>85</v>
      </c>
      <c r="Q153" s="78">
        <v>86</v>
      </c>
      <c r="R153" s="78">
        <v>107</v>
      </c>
      <c r="S153" s="78">
        <v>75</v>
      </c>
      <c r="T153" s="78">
        <v>118</v>
      </c>
      <c r="U153" s="78">
        <v>106</v>
      </c>
      <c r="V153" s="78">
        <v>147</v>
      </c>
      <c r="W153" s="78">
        <v>106</v>
      </c>
      <c r="X153" s="78">
        <v>67</v>
      </c>
      <c r="Y153" s="78">
        <v>64</v>
      </c>
      <c r="Z153" s="78">
        <v>108</v>
      </c>
      <c r="AA153" s="78">
        <v>59</v>
      </c>
      <c r="AB153" s="78">
        <v>20</v>
      </c>
      <c r="AC153" s="78">
        <v>32</v>
      </c>
      <c r="AD153" s="78">
        <v>35</v>
      </c>
      <c r="AE153" s="78">
        <v>20</v>
      </c>
      <c r="AF153" s="78">
        <v>27</v>
      </c>
      <c r="AG153" s="78">
        <v>25</v>
      </c>
      <c r="AH153" s="78">
        <v>28</v>
      </c>
      <c r="AI153" s="78">
        <v>18</v>
      </c>
      <c r="AJ153" s="78">
        <v>23</v>
      </c>
      <c r="AK153" s="78">
        <v>32</v>
      </c>
      <c r="AL153" s="78">
        <v>34</v>
      </c>
      <c r="AM153" s="78">
        <v>26</v>
      </c>
      <c r="AN153" s="78">
        <v>9</v>
      </c>
      <c r="AO153" s="78">
        <v>15</v>
      </c>
      <c r="AP153" s="78">
        <v>23</v>
      </c>
      <c r="AQ153" s="78">
        <v>11</v>
      </c>
      <c r="AR153" s="78">
        <v>24</v>
      </c>
      <c r="AS153" s="78">
        <v>22</v>
      </c>
      <c r="AT153" s="78">
        <v>26</v>
      </c>
      <c r="AU153" s="78">
        <v>13</v>
      </c>
      <c r="AV153" s="78">
        <v>16</v>
      </c>
      <c r="AW153" s="78">
        <v>20</v>
      </c>
      <c r="AX153" s="78">
        <v>29</v>
      </c>
      <c r="AY153" s="78">
        <v>21</v>
      </c>
      <c r="AZ153" s="78">
        <v>20</v>
      </c>
      <c r="BA153" s="78">
        <v>26</v>
      </c>
      <c r="BB153" s="78">
        <v>36</v>
      </c>
      <c r="BC153" s="78">
        <v>25</v>
      </c>
      <c r="BD153" s="78">
        <v>15</v>
      </c>
      <c r="BE153" s="78">
        <v>16</v>
      </c>
      <c r="BF153" s="78">
        <v>27</v>
      </c>
      <c r="BG153" s="78">
        <v>17</v>
      </c>
      <c r="BH153" s="78">
        <v>36</v>
      </c>
      <c r="BI153" s="78">
        <v>27</v>
      </c>
      <c r="BJ153" s="78">
        <v>33</v>
      </c>
      <c r="BK153" s="78">
        <v>22</v>
      </c>
      <c r="BL153" s="78">
        <v>29</v>
      </c>
      <c r="BM153" s="78">
        <v>25</v>
      </c>
      <c r="BN153" s="78">
        <v>29</v>
      </c>
      <c r="BO153" s="78">
        <v>22</v>
      </c>
      <c r="BP153" s="78">
        <v>40</v>
      </c>
      <c r="BQ153" s="78">
        <v>27</v>
      </c>
      <c r="BR153" s="78">
        <v>43</v>
      </c>
      <c r="BS153" s="78">
        <v>37</v>
      </c>
      <c r="BT153" s="78">
        <v>26</v>
      </c>
      <c r="BU153" s="78">
        <v>19</v>
      </c>
      <c r="BV153" s="78">
        <v>38</v>
      </c>
      <c r="BW153" s="78">
        <v>23</v>
      </c>
      <c r="BX153" s="78">
        <v>27</v>
      </c>
      <c r="BY153" s="78">
        <v>17</v>
      </c>
      <c r="BZ153" s="78">
        <v>20</v>
      </c>
      <c r="CA153" s="78">
        <v>3</v>
      </c>
      <c r="CB153" s="78">
        <v>13</v>
      </c>
      <c r="CC153" s="78">
        <v>20</v>
      </c>
      <c r="CD153" s="78">
        <v>21</v>
      </c>
      <c r="CE153" s="78">
        <v>14</v>
      </c>
      <c r="CF153" s="78">
        <v>35</v>
      </c>
      <c r="CG153" s="78">
        <v>21</v>
      </c>
      <c r="CH153" s="78">
        <v>34</v>
      </c>
      <c r="CI153" s="78">
        <v>18</v>
      </c>
      <c r="CJ153" s="78">
        <v>17</v>
      </c>
      <c r="CK153" s="78">
        <v>14</v>
      </c>
      <c r="CL153" s="78">
        <v>20</v>
      </c>
      <c r="CM153" s="78">
        <v>32</v>
      </c>
      <c r="CN153" s="78">
        <v>2</v>
      </c>
    </row>
    <row r="154" spans="1:92" x14ac:dyDescent="0.2">
      <c r="A154" s="78" t="s">
        <v>30</v>
      </c>
      <c r="B154" s="78" t="s">
        <v>14</v>
      </c>
      <c r="C154" s="78">
        <v>222</v>
      </c>
      <c r="D154" s="78">
        <v>11.644827586206898</v>
      </c>
      <c r="E154" s="73">
        <v>0</v>
      </c>
      <c r="F154" s="78">
        <f>VLOOKUP(B154,遗传信息!$B:$F,5,FALSE)</f>
        <v>1</v>
      </c>
      <c r="G154" s="78">
        <v>25</v>
      </c>
      <c r="H154" s="78">
        <v>7.2</v>
      </c>
      <c r="I154" s="78">
        <v>7</v>
      </c>
      <c r="J154" s="78">
        <v>1507</v>
      </c>
      <c r="K154" s="78">
        <v>56.07</v>
      </c>
      <c r="L154" s="78">
        <v>107</v>
      </c>
      <c r="M154" s="78">
        <v>98</v>
      </c>
      <c r="N154" s="78">
        <v>115</v>
      </c>
      <c r="O154" s="78">
        <v>58</v>
      </c>
      <c r="P154" s="78">
        <v>85</v>
      </c>
      <c r="Q154" s="78">
        <v>86</v>
      </c>
      <c r="R154" s="78">
        <v>107</v>
      </c>
      <c r="S154" s="78">
        <v>75</v>
      </c>
      <c r="T154" s="78">
        <v>118</v>
      </c>
      <c r="U154" s="78">
        <v>106</v>
      </c>
      <c r="V154" s="78">
        <v>147</v>
      </c>
      <c r="W154" s="78">
        <v>106</v>
      </c>
      <c r="X154" s="78">
        <v>67</v>
      </c>
      <c r="Y154" s="78">
        <v>64</v>
      </c>
      <c r="Z154" s="78">
        <v>108</v>
      </c>
      <c r="AA154" s="78">
        <v>59</v>
      </c>
      <c r="AB154" s="78">
        <v>20</v>
      </c>
      <c r="AC154" s="78">
        <v>32</v>
      </c>
      <c r="AD154" s="78">
        <v>35</v>
      </c>
      <c r="AE154" s="78">
        <v>20</v>
      </c>
      <c r="AF154" s="78">
        <v>27</v>
      </c>
      <c r="AG154" s="78">
        <v>25</v>
      </c>
      <c r="AH154" s="78">
        <v>28</v>
      </c>
      <c r="AI154" s="78">
        <v>18</v>
      </c>
      <c r="AJ154" s="78">
        <v>23</v>
      </c>
      <c r="AK154" s="78">
        <v>32</v>
      </c>
      <c r="AL154" s="78">
        <v>34</v>
      </c>
      <c r="AM154" s="78">
        <v>26</v>
      </c>
      <c r="AN154" s="78">
        <v>9</v>
      </c>
      <c r="AO154" s="78">
        <v>15</v>
      </c>
      <c r="AP154" s="78">
        <v>23</v>
      </c>
      <c r="AQ154" s="78">
        <v>11</v>
      </c>
      <c r="AR154" s="78">
        <v>24</v>
      </c>
      <c r="AS154" s="78">
        <v>22</v>
      </c>
      <c r="AT154" s="78">
        <v>26</v>
      </c>
      <c r="AU154" s="78">
        <v>13</v>
      </c>
      <c r="AV154" s="78">
        <v>16</v>
      </c>
      <c r="AW154" s="78">
        <v>20</v>
      </c>
      <c r="AX154" s="78">
        <v>29</v>
      </c>
      <c r="AY154" s="78">
        <v>21</v>
      </c>
      <c r="AZ154" s="78">
        <v>20</v>
      </c>
      <c r="BA154" s="78">
        <v>26</v>
      </c>
      <c r="BB154" s="78">
        <v>36</v>
      </c>
      <c r="BC154" s="78">
        <v>25</v>
      </c>
      <c r="BD154" s="78">
        <v>15</v>
      </c>
      <c r="BE154" s="78">
        <v>16</v>
      </c>
      <c r="BF154" s="78">
        <v>27</v>
      </c>
      <c r="BG154" s="78">
        <v>17</v>
      </c>
      <c r="BH154" s="78">
        <v>36</v>
      </c>
      <c r="BI154" s="78">
        <v>27</v>
      </c>
      <c r="BJ154" s="78">
        <v>33</v>
      </c>
      <c r="BK154" s="78">
        <v>22</v>
      </c>
      <c r="BL154" s="78">
        <v>29</v>
      </c>
      <c r="BM154" s="78">
        <v>25</v>
      </c>
      <c r="BN154" s="78">
        <v>29</v>
      </c>
      <c r="BO154" s="78">
        <v>22</v>
      </c>
      <c r="BP154" s="78">
        <v>40</v>
      </c>
      <c r="BQ154" s="78">
        <v>27</v>
      </c>
      <c r="BR154" s="78">
        <v>43</v>
      </c>
      <c r="BS154" s="78">
        <v>37</v>
      </c>
      <c r="BT154" s="78">
        <v>26</v>
      </c>
      <c r="BU154" s="78">
        <v>19</v>
      </c>
      <c r="BV154" s="78">
        <v>38</v>
      </c>
      <c r="BW154" s="78">
        <v>23</v>
      </c>
      <c r="BX154" s="78">
        <v>27</v>
      </c>
      <c r="BY154" s="78">
        <v>17</v>
      </c>
      <c r="BZ154" s="78">
        <v>20</v>
      </c>
      <c r="CA154" s="78">
        <v>3</v>
      </c>
      <c r="CB154" s="78">
        <v>13</v>
      </c>
      <c r="CC154" s="78">
        <v>20</v>
      </c>
      <c r="CD154" s="78">
        <v>21</v>
      </c>
      <c r="CE154" s="78">
        <v>14</v>
      </c>
      <c r="CF154" s="78">
        <v>35</v>
      </c>
      <c r="CG154" s="78">
        <v>21</v>
      </c>
      <c r="CH154" s="78">
        <v>34</v>
      </c>
      <c r="CI154" s="78">
        <v>18</v>
      </c>
      <c r="CJ154" s="78">
        <v>17</v>
      </c>
      <c r="CK154" s="78">
        <v>14</v>
      </c>
      <c r="CL154" s="78">
        <v>20</v>
      </c>
      <c r="CM154" s="78">
        <v>32</v>
      </c>
      <c r="CN154" s="78">
        <v>3</v>
      </c>
    </row>
    <row r="155" spans="1:92" x14ac:dyDescent="0.2">
      <c r="A155" s="78" t="s">
        <v>30</v>
      </c>
      <c r="B155" s="78" t="s">
        <v>14</v>
      </c>
      <c r="C155" s="78">
        <v>222</v>
      </c>
      <c r="D155" s="78">
        <v>15.093103448275864</v>
      </c>
      <c r="E155" s="73">
        <v>0</v>
      </c>
      <c r="F155" s="78">
        <f>VLOOKUP(B155,遗传信息!$B:$F,5,FALSE)</f>
        <v>1</v>
      </c>
      <c r="G155" s="78">
        <v>25</v>
      </c>
      <c r="H155" s="78">
        <v>7.2</v>
      </c>
      <c r="I155" s="78">
        <v>7</v>
      </c>
      <c r="J155" s="78">
        <v>1507</v>
      </c>
      <c r="K155" s="78">
        <v>56.07</v>
      </c>
      <c r="L155" s="78">
        <v>107</v>
      </c>
      <c r="M155" s="78">
        <v>98</v>
      </c>
      <c r="N155" s="78">
        <v>115</v>
      </c>
      <c r="O155" s="78">
        <v>58</v>
      </c>
      <c r="P155" s="78">
        <v>85</v>
      </c>
      <c r="Q155" s="78">
        <v>86</v>
      </c>
      <c r="R155" s="78">
        <v>107</v>
      </c>
      <c r="S155" s="78">
        <v>75</v>
      </c>
      <c r="T155" s="78">
        <v>118</v>
      </c>
      <c r="U155" s="78">
        <v>106</v>
      </c>
      <c r="V155" s="78">
        <v>147</v>
      </c>
      <c r="W155" s="78">
        <v>106</v>
      </c>
      <c r="X155" s="78">
        <v>67</v>
      </c>
      <c r="Y155" s="78">
        <v>64</v>
      </c>
      <c r="Z155" s="78">
        <v>108</v>
      </c>
      <c r="AA155" s="78">
        <v>59</v>
      </c>
      <c r="AB155" s="78">
        <v>20</v>
      </c>
      <c r="AC155" s="78">
        <v>32</v>
      </c>
      <c r="AD155" s="78">
        <v>35</v>
      </c>
      <c r="AE155" s="78">
        <v>20</v>
      </c>
      <c r="AF155" s="78">
        <v>27</v>
      </c>
      <c r="AG155" s="78">
        <v>25</v>
      </c>
      <c r="AH155" s="78">
        <v>28</v>
      </c>
      <c r="AI155" s="78">
        <v>18</v>
      </c>
      <c r="AJ155" s="78">
        <v>23</v>
      </c>
      <c r="AK155" s="78">
        <v>32</v>
      </c>
      <c r="AL155" s="78">
        <v>34</v>
      </c>
      <c r="AM155" s="78">
        <v>26</v>
      </c>
      <c r="AN155" s="78">
        <v>9</v>
      </c>
      <c r="AO155" s="78">
        <v>15</v>
      </c>
      <c r="AP155" s="78">
        <v>23</v>
      </c>
      <c r="AQ155" s="78">
        <v>11</v>
      </c>
      <c r="AR155" s="78">
        <v>24</v>
      </c>
      <c r="AS155" s="78">
        <v>22</v>
      </c>
      <c r="AT155" s="78">
        <v>26</v>
      </c>
      <c r="AU155" s="78">
        <v>13</v>
      </c>
      <c r="AV155" s="78">
        <v>16</v>
      </c>
      <c r="AW155" s="78">
        <v>20</v>
      </c>
      <c r="AX155" s="78">
        <v>29</v>
      </c>
      <c r="AY155" s="78">
        <v>21</v>
      </c>
      <c r="AZ155" s="78">
        <v>20</v>
      </c>
      <c r="BA155" s="78">
        <v>26</v>
      </c>
      <c r="BB155" s="78">
        <v>36</v>
      </c>
      <c r="BC155" s="78">
        <v>25</v>
      </c>
      <c r="BD155" s="78">
        <v>15</v>
      </c>
      <c r="BE155" s="78">
        <v>16</v>
      </c>
      <c r="BF155" s="78">
        <v>27</v>
      </c>
      <c r="BG155" s="78">
        <v>17</v>
      </c>
      <c r="BH155" s="78">
        <v>36</v>
      </c>
      <c r="BI155" s="78">
        <v>27</v>
      </c>
      <c r="BJ155" s="78">
        <v>33</v>
      </c>
      <c r="BK155" s="78">
        <v>22</v>
      </c>
      <c r="BL155" s="78">
        <v>29</v>
      </c>
      <c r="BM155" s="78">
        <v>25</v>
      </c>
      <c r="BN155" s="78">
        <v>29</v>
      </c>
      <c r="BO155" s="78">
        <v>22</v>
      </c>
      <c r="BP155" s="78">
        <v>40</v>
      </c>
      <c r="BQ155" s="78">
        <v>27</v>
      </c>
      <c r="BR155" s="78">
        <v>43</v>
      </c>
      <c r="BS155" s="78">
        <v>37</v>
      </c>
      <c r="BT155" s="78">
        <v>26</v>
      </c>
      <c r="BU155" s="78">
        <v>19</v>
      </c>
      <c r="BV155" s="78">
        <v>38</v>
      </c>
      <c r="BW155" s="78">
        <v>23</v>
      </c>
      <c r="BX155" s="78">
        <v>27</v>
      </c>
      <c r="BY155" s="78">
        <v>17</v>
      </c>
      <c r="BZ155" s="78">
        <v>20</v>
      </c>
      <c r="CA155" s="78">
        <v>3</v>
      </c>
      <c r="CB155" s="78">
        <v>13</v>
      </c>
      <c r="CC155" s="78">
        <v>20</v>
      </c>
      <c r="CD155" s="78">
        <v>21</v>
      </c>
      <c r="CE155" s="78">
        <v>14</v>
      </c>
      <c r="CF155" s="78">
        <v>35</v>
      </c>
      <c r="CG155" s="78">
        <v>21</v>
      </c>
      <c r="CH155" s="78">
        <v>34</v>
      </c>
      <c r="CI155" s="78">
        <v>18</v>
      </c>
      <c r="CJ155" s="78">
        <v>17</v>
      </c>
      <c r="CK155" s="78">
        <v>14</v>
      </c>
      <c r="CL155" s="78">
        <v>20</v>
      </c>
      <c r="CM155" s="78">
        <v>32</v>
      </c>
      <c r="CN155" s="78">
        <v>4</v>
      </c>
    </row>
    <row r="156" spans="1:92" x14ac:dyDescent="0.2">
      <c r="A156" s="78" t="s">
        <v>30</v>
      </c>
      <c r="B156" s="78" t="s">
        <v>14</v>
      </c>
      <c r="C156" s="78">
        <v>254</v>
      </c>
      <c r="D156" s="78">
        <v>8.2042857142857137</v>
      </c>
      <c r="E156" s="73">
        <v>0</v>
      </c>
      <c r="F156" s="78">
        <f>VLOOKUP(B156,遗传信息!$B:$F,5,FALSE)</f>
        <v>1</v>
      </c>
      <c r="G156" s="78">
        <v>25</v>
      </c>
      <c r="H156" s="78">
        <v>7.2</v>
      </c>
      <c r="I156" s="78">
        <v>7</v>
      </c>
      <c r="J156" s="78">
        <v>1507</v>
      </c>
      <c r="K156" s="78">
        <v>56.07</v>
      </c>
      <c r="L156" s="78">
        <v>107</v>
      </c>
      <c r="M156" s="78">
        <v>98</v>
      </c>
      <c r="N156" s="78">
        <v>115</v>
      </c>
      <c r="O156" s="78">
        <v>58</v>
      </c>
      <c r="P156" s="78">
        <v>85</v>
      </c>
      <c r="Q156" s="78">
        <v>86</v>
      </c>
      <c r="R156" s="78">
        <v>107</v>
      </c>
      <c r="S156" s="78">
        <v>75</v>
      </c>
      <c r="T156" s="78">
        <v>118</v>
      </c>
      <c r="U156" s="78">
        <v>106</v>
      </c>
      <c r="V156" s="78">
        <v>147</v>
      </c>
      <c r="W156" s="78">
        <v>106</v>
      </c>
      <c r="X156" s="78">
        <v>67</v>
      </c>
      <c r="Y156" s="78">
        <v>64</v>
      </c>
      <c r="Z156" s="78">
        <v>108</v>
      </c>
      <c r="AA156" s="78">
        <v>59</v>
      </c>
      <c r="AB156" s="78">
        <v>20</v>
      </c>
      <c r="AC156" s="78">
        <v>32</v>
      </c>
      <c r="AD156" s="78">
        <v>35</v>
      </c>
      <c r="AE156" s="78">
        <v>20</v>
      </c>
      <c r="AF156" s="78">
        <v>27</v>
      </c>
      <c r="AG156" s="78">
        <v>25</v>
      </c>
      <c r="AH156" s="78">
        <v>28</v>
      </c>
      <c r="AI156" s="78">
        <v>18</v>
      </c>
      <c r="AJ156" s="78">
        <v>23</v>
      </c>
      <c r="AK156" s="78">
        <v>32</v>
      </c>
      <c r="AL156" s="78">
        <v>34</v>
      </c>
      <c r="AM156" s="78">
        <v>26</v>
      </c>
      <c r="AN156" s="78">
        <v>9</v>
      </c>
      <c r="AO156" s="78">
        <v>15</v>
      </c>
      <c r="AP156" s="78">
        <v>23</v>
      </c>
      <c r="AQ156" s="78">
        <v>11</v>
      </c>
      <c r="AR156" s="78">
        <v>24</v>
      </c>
      <c r="AS156" s="78">
        <v>22</v>
      </c>
      <c r="AT156" s="78">
        <v>26</v>
      </c>
      <c r="AU156" s="78">
        <v>13</v>
      </c>
      <c r="AV156" s="78">
        <v>16</v>
      </c>
      <c r="AW156" s="78">
        <v>20</v>
      </c>
      <c r="AX156" s="78">
        <v>29</v>
      </c>
      <c r="AY156" s="78">
        <v>21</v>
      </c>
      <c r="AZ156" s="78">
        <v>20</v>
      </c>
      <c r="BA156" s="78">
        <v>26</v>
      </c>
      <c r="BB156" s="78">
        <v>36</v>
      </c>
      <c r="BC156" s="78">
        <v>25</v>
      </c>
      <c r="BD156" s="78">
        <v>15</v>
      </c>
      <c r="BE156" s="78">
        <v>16</v>
      </c>
      <c r="BF156" s="78">
        <v>27</v>
      </c>
      <c r="BG156" s="78">
        <v>17</v>
      </c>
      <c r="BH156" s="78">
        <v>36</v>
      </c>
      <c r="BI156" s="78">
        <v>27</v>
      </c>
      <c r="BJ156" s="78">
        <v>33</v>
      </c>
      <c r="BK156" s="78">
        <v>22</v>
      </c>
      <c r="BL156" s="78">
        <v>29</v>
      </c>
      <c r="BM156" s="78">
        <v>25</v>
      </c>
      <c r="BN156" s="78">
        <v>29</v>
      </c>
      <c r="BO156" s="78">
        <v>22</v>
      </c>
      <c r="BP156" s="78">
        <v>40</v>
      </c>
      <c r="BQ156" s="78">
        <v>27</v>
      </c>
      <c r="BR156" s="78">
        <v>43</v>
      </c>
      <c r="BS156" s="78">
        <v>37</v>
      </c>
      <c r="BT156" s="78">
        <v>26</v>
      </c>
      <c r="BU156" s="78">
        <v>19</v>
      </c>
      <c r="BV156" s="78">
        <v>38</v>
      </c>
      <c r="BW156" s="78">
        <v>23</v>
      </c>
      <c r="BX156" s="78">
        <v>27</v>
      </c>
      <c r="BY156" s="78">
        <v>17</v>
      </c>
      <c r="BZ156" s="78">
        <v>20</v>
      </c>
      <c r="CA156" s="78">
        <v>3</v>
      </c>
      <c r="CB156" s="78">
        <v>13</v>
      </c>
      <c r="CC156" s="78">
        <v>20</v>
      </c>
      <c r="CD156" s="78">
        <v>21</v>
      </c>
      <c r="CE156" s="78">
        <v>14</v>
      </c>
      <c r="CF156" s="78">
        <v>35</v>
      </c>
      <c r="CG156" s="78">
        <v>21</v>
      </c>
      <c r="CH156" s="78">
        <v>34</v>
      </c>
      <c r="CI156" s="78">
        <v>18</v>
      </c>
      <c r="CJ156" s="78">
        <v>17</v>
      </c>
      <c r="CK156" s="78">
        <v>14</v>
      </c>
      <c r="CL156" s="78">
        <v>20</v>
      </c>
      <c r="CM156" s="78">
        <v>32</v>
      </c>
      <c r="CN156" s="78">
        <v>2</v>
      </c>
    </row>
    <row r="157" spans="1:92" x14ac:dyDescent="0.2">
      <c r="A157" s="78" t="s">
        <v>30</v>
      </c>
      <c r="B157" s="78" t="s">
        <v>14</v>
      </c>
      <c r="C157" s="78">
        <v>254</v>
      </c>
      <c r="D157" s="78">
        <v>11.061428571428571</v>
      </c>
      <c r="E157" s="73">
        <v>0</v>
      </c>
      <c r="F157" s="78">
        <f>VLOOKUP(B157,遗传信息!$B:$F,5,FALSE)</f>
        <v>1</v>
      </c>
      <c r="G157" s="78">
        <v>25</v>
      </c>
      <c r="H157" s="78">
        <v>7.2</v>
      </c>
      <c r="I157" s="78">
        <v>7</v>
      </c>
      <c r="J157" s="78">
        <v>1507</v>
      </c>
      <c r="K157" s="78">
        <v>56.07</v>
      </c>
      <c r="L157" s="78">
        <v>107</v>
      </c>
      <c r="M157" s="78">
        <v>98</v>
      </c>
      <c r="N157" s="78">
        <v>115</v>
      </c>
      <c r="O157" s="78">
        <v>58</v>
      </c>
      <c r="P157" s="78">
        <v>85</v>
      </c>
      <c r="Q157" s="78">
        <v>86</v>
      </c>
      <c r="R157" s="78">
        <v>107</v>
      </c>
      <c r="S157" s="78">
        <v>75</v>
      </c>
      <c r="T157" s="78">
        <v>118</v>
      </c>
      <c r="U157" s="78">
        <v>106</v>
      </c>
      <c r="V157" s="78">
        <v>147</v>
      </c>
      <c r="W157" s="78">
        <v>106</v>
      </c>
      <c r="X157" s="78">
        <v>67</v>
      </c>
      <c r="Y157" s="78">
        <v>64</v>
      </c>
      <c r="Z157" s="78">
        <v>108</v>
      </c>
      <c r="AA157" s="78">
        <v>59</v>
      </c>
      <c r="AB157" s="78">
        <v>20</v>
      </c>
      <c r="AC157" s="78">
        <v>32</v>
      </c>
      <c r="AD157" s="78">
        <v>35</v>
      </c>
      <c r="AE157" s="78">
        <v>20</v>
      </c>
      <c r="AF157" s="78">
        <v>27</v>
      </c>
      <c r="AG157" s="78">
        <v>25</v>
      </c>
      <c r="AH157" s="78">
        <v>28</v>
      </c>
      <c r="AI157" s="78">
        <v>18</v>
      </c>
      <c r="AJ157" s="78">
        <v>23</v>
      </c>
      <c r="AK157" s="78">
        <v>32</v>
      </c>
      <c r="AL157" s="78">
        <v>34</v>
      </c>
      <c r="AM157" s="78">
        <v>26</v>
      </c>
      <c r="AN157" s="78">
        <v>9</v>
      </c>
      <c r="AO157" s="78">
        <v>15</v>
      </c>
      <c r="AP157" s="78">
        <v>23</v>
      </c>
      <c r="AQ157" s="78">
        <v>11</v>
      </c>
      <c r="AR157" s="78">
        <v>24</v>
      </c>
      <c r="AS157" s="78">
        <v>22</v>
      </c>
      <c r="AT157" s="78">
        <v>26</v>
      </c>
      <c r="AU157" s="78">
        <v>13</v>
      </c>
      <c r="AV157" s="78">
        <v>16</v>
      </c>
      <c r="AW157" s="78">
        <v>20</v>
      </c>
      <c r="AX157" s="78">
        <v>29</v>
      </c>
      <c r="AY157" s="78">
        <v>21</v>
      </c>
      <c r="AZ157" s="78">
        <v>20</v>
      </c>
      <c r="BA157" s="78">
        <v>26</v>
      </c>
      <c r="BB157" s="78">
        <v>36</v>
      </c>
      <c r="BC157" s="78">
        <v>25</v>
      </c>
      <c r="BD157" s="78">
        <v>15</v>
      </c>
      <c r="BE157" s="78">
        <v>16</v>
      </c>
      <c r="BF157" s="78">
        <v>27</v>
      </c>
      <c r="BG157" s="78">
        <v>17</v>
      </c>
      <c r="BH157" s="78">
        <v>36</v>
      </c>
      <c r="BI157" s="78">
        <v>27</v>
      </c>
      <c r="BJ157" s="78">
        <v>33</v>
      </c>
      <c r="BK157" s="78">
        <v>22</v>
      </c>
      <c r="BL157" s="78">
        <v>29</v>
      </c>
      <c r="BM157" s="78">
        <v>25</v>
      </c>
      <c r="BN157" s="78">
        <v>29</v>
      </c>
      <c r="BO157" s="78">
        <v>22</v>
      </c>
      <c r="BP157" s="78">
        <v>40</v>
      </c>
      <c r="BQ157" s="78">
        <v>27</v>
      </c>
      <c r="BR157" s="78">
        <v>43</v>
      </c>
      <c r="BS157" s="78">
        <v>37</v>
      </c>
      <c r="BT157" s="78">
        <v>26</v>
      </c>
      <c r="BU157" s="78">
        <v>19</v>
      </c>
      <c r="BV157" s="78">
        <v>38</v>
      </c>
      <c r="BW157" s="78">
        <v>23</v>
      </c>
      <c r="BX157" s="78">
        <v>27</v>
      </c>
      <c r="BY157" s="78">
        <v>17</v>
      </c>
      <c r="BZ157" s="78">
        <v>20</v>
      </c>
      <c r="CA157" s="78">
        <v>3</v>
      </c>
      <c r="CB157" s="78">
        <v>13</v>
      </c>
      <c r="CC157" s="78">
        <v>20</v>
      </c>
      <c r="CD157" s="78">
        <v>21</v>
      </c>
      <c r="CE157" s="78">
        <v>14</v>
      </c>
      <c r="CF157" s="78">
        <v>35</v>
      </c>
      <c r="CG157" s="78">
        <v>21</v>
      </c>
      <c r="CH157" s="78">
        <v>34</v>
      </c>
      <c r="CI157" s="78">
        <v>18</v>
      </c>
      <c r="CJ157" s="78">
        <v>17</v>
      </c>
      <c r="CK157" s="78">
        <v>14</v>
      </c>
      <c r="CL157" s="78">
        <v>20</v>
      </c>
      <c r="CM157" s="78">
        <v>32</v>
      </c>
      <c r="CN157" s="78">
        <v>3</v>
      </c>
    </row>
    <row r="158" spans="1:92" x14ac:dyDescent="0.2">
      <c r="A158" s="78" t="s">
        <v>30</v>
      </c>
      <c r="B158" s="78" t="s">
        <v>14</v>
      </c>
      <c r="C158" s="78">
        <v>254</v>
      </c>
      <c r="D158" s="78">
        <v>13.918571428571429</v>
      </c>
      <c r="E158" s="73">
        <v>0</v>
      </c>
      <c r="F158" s="78">
        <f>VLOOKUP(B158,遗传信息!$B:$F,5,FALSE)</f>
        <v>1</v>
      </c>
      <c r="G158" s="78">
        <v>25</v>
      </c>
      <c r="H158" s="78">
        <v>7.2</v>
      </c>
      <c r="I158" s="78">
        <v>7</v>
      </c>
      <c r="J158" s="78">
        <v>1507</v>
      </c>
      <c r="K158" s="78">
        <v>56.07</v>
      </c>
      <c r="L158" s="78">
        <v>107</v>
      </c>
      <c r="M158" s="78">
        <v>98</v>
      </c>
      <c r="N158" s="78">
        <v>115</v>
      </c>
      <c r="O158" s="78">
        <v>58</v>
      </c>
      <c r="P158" s="78">
        <v>85</v>
      </c>
      <c r="Q158" s="78">
        <v>86</v>
      </c>
      <c r="R158" s="78">
        <v>107</v>
      </c>
      <c r="S158" s="78">
        <v>75</v>
      </c>
      <c r="T158" s="78">
        <v>118</v>
      </c>
      <c r="U158" s="78">
        <v>106</v>
      </c>
      <c r="V158" s="78">
        <v>147</v>
      </c>
      <c r="W158" s="78">
        <v>106</v>
      </c>
      <c r="X158" s="78">
        <v>67</v>
      </c>
      <c r="Y158" s="78">
        <v>64</v>
      </c>
      <c r="Z158" s="78">
        <v>108</v>
      </c>
      <c r="AA158" s="78">
        <v>59</v>
      </c>
      <c r="AB158" s="78">
        <v>20</v>
      </c>
      <c r="AC158" s="78">
        <v>32</v>
      </c>
      <c r="AD158" s="78">
        <v>35</v>
      </c>
      <c r="AE158" s="78">
        <v>20</v>
      </c>
      <c r="AF158" s="78">
        <v>27</v>
      </c>
      <c r="AG158" s="78">
        <v>25</v>
      </c>
      <c r="AH158" s="78">
        <v>28</v>
      </c>
      <c r="AI158" s="78">
        <v>18</v>
      </c>
      <c r="AJ158" s="78">
        <v>23</v>
      </c>
      <c r="AK158" s="78">
        <v>32</v>
      </c>
      <c r="AL158" s="78">
        <v>34</v>
      </c>
      <c r="AM158" s="78">
        <v>26</v>
      </c>
      <c r="AN158" s="78">
        <v>9</v>
      </c>
      <c r="AO158" s="78">
        <v>15</v>
      </c>
      <c r="AP158" s="78">
        <v>23</v>
      </c>
      <c r="AQ158" s="78">
        <v>11</v>
      </c>
      <c r="AR158" s="78">
        <v>24</v>
      </c>
      <c r="AS158" s="78">
        <v>22</v>
      </c>
      <c r="AT158" s="78">
        <v>26</v>
      </c>
      <c r="AU158" s="78">
        <v>13</v>
      </c>
      <c r="AV158" s="78">
        <v>16</v>
      </c>
      <c r="AW158" s="78">
        <v>20</v>
      </c>
      <c r="AX158" s="78">
        <v>29</v>
      </c>
      <c r="AY158" s="78">
        <v>21</v>
      </c>
      <c r="AZ158" s="78">
        <v>20</v>
      </c>
      <c r="BA158" s="78">
        <v>26</v>
      </c>
      <c r="BB158" s="78">
        <v>36</v>
      </c>
      <c r="BC158" s="78">
        <v>25</v>
      </c>
      <c r="BD158" s="78">
        <v>15</v>
      </c>
      <c r="BE158" s="78">
        <v>16</v>
      </c>
      <c r="BF158" s="78">
        <v>27</v>
      </c>
      <c r="BG158" s="78">
        <v>17</v>
      </c>
      <c r="BH158" s="78">
        <v>36</v>
      </c>
      <c r="BI158" s="78">
        <v>27</v>
      </c>
      <c r="BJ158" s="78">
        <v>33</v>
      </c>
      <c r="BK158" s="78">
        <v>22</v>
      </c>
      <c r="BL158" s="78">
        <v>29</v>
      </c>
      <c r="BM158" s="78">
        <v>25</v>
      </c>
      <c r="BN158" s="78">
        <v>29</v>
      </c>
      <c r="BO158" s="78">
        <v>22</v>
      </c>
      <c r="BP158" s="78">
        <v>40</v>
      </c>
      <c r="BQ158" s="78">
        <v>27</v>
      </c>
      <c r="BR158" s="78">
        <v>43</v>
      </c>
      <c r="BS158" s="78">
        <v>37</v>
      </c>
      <c r="BT158" s="78">
        <v>26</v>
      </c>
      <c r="BU158" s="78">
        <v>19</v>
      </c>
      <c r="BV158" s="78">
        <v>38</v>
      </c>
      <c r="BW158" s="78">
        <v>23</v>
      </c>
      <c r="BX158" s="78">
        <v>27</v>
      </c>
      <c r="BY158" s="78">
        <v>17</v>
      </c>
      <c r="BZ158" s="78">
        <v>20</v>
      </c>
      <c r="CA158" s="78">
        <v>3</v>
      </c>
      <c r="CB158" s="78">
        <v>13</v>
      </c>
      <c r="CC158" s="78">
        <v>20</v>
      </c>
      <c r="CD158" s="78">
        <v>21</v>
      </c>
      <c r="CE158" s="78">
        <v>14</v>
      </c>
      <c r="CF158" s="78">
        <v>35</v>
      </c>
      <c r="CG158" s="78">
        <v>21</v>
      </c>
      <c r="CH158" s="78">
        <v>34</v>
      </c>
      <c r="CI158" s="78">
        <v>18</v>
      </c>
      <c r="CJ158" s="78">
        <v>17</v>
      </c>
      <c r="CK158" s="78">
        <v>14</v>
      </c>
      <c r="CL158" s="78">
        <v>20</v>
      </c>
      <c r="CM158" s="78">
        <v>32</v>
      </c>
      <c r="CN158" s="78">
        <v>4</v>
      </c>
    </row>
    <row r="159" spans="1:92" x14ac:dyDescent="0.2">
      <c r="A159" s="78" t="s">
        <v>30</v>
      </c>
      <c r="B159" s="78" t="s">
        <v>14</v>
      </c>
      <c r="C159" s="78">
        <v>265</v>
      </c>
      <c r="D159" s="78">
        <v>6.20156862745098</v>
      </c>
      <c r="E159" s="73">
        <v>0</v>
      </c>
      <c r="F159" s="78">
        <f>VLOOKUP(B159,遗传信息!$B:$F,5,FALSE)</f>
        <v>1</v>
      </c>
      <c r="G159" s="78">
        <v>25</v>
      </c>
      <c r="H159" s="78">
        <v>7.2</v>
      </c>
      <c r="I159" s="78">
        <v>7</v>
      </c>
      <c r="J159" s="78">
        <v>1507</v>
      </c>
      <c r="K159" s="78">
        <v>56.07</v>
      </c>
      <c r="L159" s="78">
        <v>107</v>
      </c>
      <c r="M159" s="78">
        <v>98</v>
      </c>
      <c r="N159" s="78">
        <v>115</v>
      </c>
      <c r="O159" s="78">
        <v>58</v>
      </c>
      <c r="P159" s="78">
        <v>85</v>
      </c>
      <c r="Q159" s="78">
        <v>86</v>
      </c>
      <c r="R159" s="78">
        <v>107</v>
      </c>
      <c r="S159" s="78">
        <v>75</v>
      </c>
      <c r="T159" s="78">
        <v>118</v>
      </c>
      <c r="U159" s="78">
        <v>106</v>
      </c>
      <c r="V159" s="78">
        <v>147</v>
      </c>
      <c r="W159" s="78">
        <v>106</v>
      </c>
      <c r="X159" s="78">
        <v>67</v>
      </c>
      <c r="Y159" s="78">
        <v>64</v>
      </c>
      <c r="Z159" s="78">
        <v>108</v>
      </c>
      <c r="AA159" s="78">
        <v>59</v>
      </c>
      <c r="AB159" s="78">
        <v>20</v>
      </c>
      <c r="AC159" s="78">
        <v>32</v>
      </c>
      <c r="AD159" s="78">
        <v>35</v>
      </c>
      <c r="AE159" s="78">
        <v>20</v>
      </c>
      <c r="AF159" s="78">
        <v>27</v>
      </c>
      <c r="AG159" s="78">
        <v>25</v>
      </c>
      <c r="AH159" s="78">
        <v>28</v>
      </c>
      <c r="AI159" s="78">
        <v>18</v>
      </c>
      <c r="AJ159" s="78">
        <v>23</v>
      </c>
      <c r="AK159" s="78">
        <v>32</v>
      </c>
      <c r="AL159" s="78">
        <v>34</v>
      </c>
      <c r="AM159" s="78">
        <v>26</v>
      </c>
      <c r="AN159" s="78">
        <v>9</v>
      </c>
      <c r="AO159" s="78">
        <v>15</v>
      </c>
      <c r="AP159" s="78">
        <v>23</v>
      </c>
      <c r="AQ159" s="78">
        <v>11</v>
      </c>
      <c r="AR159" s="78">
        <v>24</v>
      </c>
      <c r="AS159" s="78">
        <v>22</v>
      </c>
      <c r="AT159" s="78">
        <v>26</v>
      </c>
      <c r="AU159" s="78">
        <v>13</v>
      </c>
      <c r="AV159" s="78">
        <v>16</v>
      </c>
      <c r="AW159" s="78">
        <v>20</v>
      </c>
      <c r="AX159" s="78">
        <v>29</v>
      </c>
      <c r="AY159" s="78">
        <v>21</v>
      </c>
      <c r="AZ159" s="78">
        <v>20</v>
      </c>
      <c r="BA159" s="78">
        <v>26</v>
      </c>
      <c r="BB159" s="78">
        <v>36</v>
      </c>
      <c r="BC159" s="78">
        <v>25</v>
      </c>
      <c r="BD159" s="78">
        <v>15</v>
      </c>
      <c r="BE159" s="78">
        <v>16</v>
      </c>
      <c r="BF159" s="78">
        <v>27</v>
      </c>
      <c r="BG159" s="78">
        <v>17</v>
      </c>
      <c r="BH159" s="78">
        <v>36</v>
      </c>
      <c r="BI159" s="78">
        <v>27</v>
      </c>
      <c r="BJ159" s="78">
        <v>33</v>
      </c>
      <c r="BK159" s="78">
        <v>22</v>
      </c>
      <c r="BL159" s="78">
        <v>29</v>
      </c>
      <c r="BM159" s="78">
        <v>25</v>
      </c>
      <c r="BN159" s="78">
        <v>29</v>
      </c>
      <c r="BO159" s="78">
        <v>22</v>
      </c>
      <c r="BP159" s="78">
        <v>40</v>
      </c>
      <c r="BQ159" s="78">
        <v>27</v>
      </c>
      <c r="BR159" s="78">
        <v>43</v>
      </c>
      <c r="BS159" s="78">
        <v>37</v>
      </c>
      <c r="BT159" s="78">
        <v>26</v>
      </c>
      <c r="BU159" s="78">
        <v>19</v>
      </c>
      <c r="BV159" s="78">
        <v>38</v>
      </c>
      <c r="BW159" s="78">
        <v>23</v>
      </c>
      <c r="BX159" s="78">
        <v>27</v>
      </c>
      <c r="BY159" s="78">
        <v>17</v>
      </c>
      <c r="BZ159" s="78">
        <v>20</v>
      </c>
      <c r="CA159" s="78">
        <v>3</v>
      </c>
      <c r="CB159" s="78">
        <v>13</v>
      </c>
      <c r="CC159" s="78">
        <v>20</v>
      </c>
      <c r="CD159" s="78">
        <v>21</v>
      </c>
      <c r="CE159" s="78">
        <v>14</v>
      </c>
      <c r="CF159" s="78">
        <v>35</v>
      </c>
      <c r="CG159" s="78">
        <v>21</v>
      </c>
      <c r="CH159" s="78">
        <v>34</v>
      </c>
      <c r="CI159" s="78">
        <v>18</v>
      </c>
      <c r="CJ159" s="78">
        <v>17</v>
      </c>
      <c r="CK159" s="78">
        <v>14</v>
      </c>
      <c r="CL159" s="78">
        <v>20</v>
      </c>
      <c r="CM159" s="78">
        <v>32</v>
      </c>
      <c r="CN159" s="78">
        <v>2</v>
      </c>
    </row>
    <row r="160" spans="1:92" x14ac:dyDescent="0.2">
      <c r="A160" s="78" t="s">
        <v>30</v>
      </c>
      <c r="B160" s="78" t="s">
        <v>14</v>
      </c>
      <c r="C160" s="78">
        <v>265</v>
      </c>
      <c r="D160" s="78">
        <v>8.1623529411764704</v>
      </c>
      <c r="E160" s="73">
        <v>0</v>
      </c>
      <c r="F160" s="78">
        <f>VLOOKUP(B160,遗传信息!$B:$F,5,FALSE)</f>
        <v>1</v>
      </c>
      <c r="G160" s="78">
        <v>25</v>
      </c>
      <c r="H160" s="78">
        <v>7.2</v>
      </c>
      <c r="I160" s="78">
        <v>7</v>
      </c>
      <c r="J160" s="78">
        <v>1507</v>
      </c>
      <c r="K160" s="78">
        <v>56.07</v>
      </c>
      <c r="L160" s="78">
        <v>107</v>
      </c>
      <c r="M160" s="78">
        <v>98</v>
      </c>
      <c r="N160" s="78">
        <v>115</v>
      </c>
      <c r="O160" s="78">
        <v>58</v>
      </c>
      <c r="P160" s="78">
        <v>85</v>
      </c>
      <c r="Q160" s="78">
        <v>86</v>
      </c>
      <c r="R160" s="78">
        <v>107</v>
      </c>
      <c r="S160" s="78">
        <v>75</v>
      </c>
      <c r="T160" s="78">
        <v>118</v>
      </c>
      <c r="U160" s="78">
        <v>106</v>
      </c>
      <c r="V160" s="78">
        <v>147</v>
      </c>
      <c r="W160" s="78">
        <v>106</v>
      </c>
      <c r="X160" s="78">
        <v>67</v>
      </c>
      <c r="Y160" s="78">
        <v>64</v>
      </c>
      <c r="Z160" s="78">
        <v>108</v>
      </c>
      <c r="AA160" s="78">
        <v>59</v>
      </c>
      <c r="AB160" s="78">
        <v>20</v>
      </c>
      <c r="AC160" s="78">
        <v>32</v>
      </c>
      <c r="AD160" s="78">
        <v>35</v>
      </c>
      <c r="AE160" s="78">
        <v>20</v>
      </c>
      <c r="AF160" s="78">
        <v>27</v>
      </c>
      <c r="AG160" s="78">
        <v>25</v>
      </c>
      <c r="AH160" s="78">
        <v>28</v>
      </c>
      <c r="AI160" s="78">
        <v>18</v>
      </c>
      <c r="AJ160" s="78">
        <v>23</v>
      </c>
      <c r="AK160" s="78">
        <v>32</v>
      </c>
      <c r="AL160" s="78">
        <v>34</v>
      </c>
      <c r="AM160" s="78">
        <v>26</v>
      </c>
      <c r="AN160" s="78">
        <v>9</v>
      </c>
      <c r="AO160" s="78">
        <v>15</v>
      </c>
      <c r="AP160" s="78">
        <v>23</v>
      </c>
      <c r="AQ160" s="78">
        <v>11</v>
      </c>
      <c r="AR160" s="78">
        <v>24</v>
      </c>
      <c r="AS160" s="78">
        <v>22</v>
      </c>
      <c r="AT160" s="78">
        <v>26</v>
      </c>
      <c r="AU160" s="78">
        <v>13</v>
      </c>
      <c r="AV160" s="78">
        <v>16</v>
      </c>
      <c r="AW160" s="78">
        <v>20</v>
      </c>
      <c r="AX160" s="78">
        <v>29</v>
      </c>
      <c r="AY160" s="78">
        <v>21</v>
      </c>
      <c r="AZ160" s="78">
        <v>20</v>
      </c>
      <c r="BA160" s="78">
        <v>26</v>
      </c>
      <c r="BB160" s="78">
        <v>36</v>
      </c>
      <c r="BC160" s="78">
        <v>25</v>
      </c>
      <c r="BD160" s="78">
        <v>15</v>
      </c>
      <c r="BE160" s="78">
        <v>16</v>
      </c>
      <c r="BF160" s="78">
        <v>27</v>
      </c>
      <c r="BG160" s="78">
        <v>17</v>
      </c>
      <c r="BH160" s="78">
        <v>36</v>
      </c>
      <c r="BI160" s="78">
        <v>27</v>
      </c>
      <c r="BJ160" s="78">
        <v>33</v>
      </c>
      <c r="BK160" s="78">
        <v>22</v>
      </c>
      <c r="BL160" s="78">
        <v>29</v>
      </c>
      <c r="BM160" s="78">
        <v>25</v>
      </c>
      <c r="BN160" s="78">
        <v>29</v>
      </c>
      <c r="BO160" s="78">
        <v>22</v>
      </c>
      <c r="BP160" s="78">
        <v>40</v>
      </c>
      <c r="BQ160" s="78">
        <v>27</v>
      </c>
      <c r="BR160" s="78">
        <v>43</v>
      </c>
      <c r="BS160" s="78">
        <v>37</v>
      </c>
      <c r="BT160" s="78">
        <v>26</v>
      </c>
      <c r="BU160" s="78">
        <v>19</v>
      </c>
      <c r="BV160" s="78">
        <v>38</v>
      </c>
      <c r="BW160" s="78">
        <v>23</v>
      </c>
      <c r="BX160" s="78">
        <v>27</v>
      </c>
      <c r="BY160" s="78">
        <v>17</v>
      </c>
      <c r="BZ160" s="78">
        <v>20</v>
      </c>
      <c r="CA160" s="78">
        <v>3</v>
      </c>
      <c r="CB160" s="78">
        <v>13</v>
      </c>
      <c r="CC160" s="78">
        <v>20</v>
      </c>
      <c r="CD160" s="78">
        <v>21</v>
      </c>
      <c r="CE160" s="78">
        <v>14</v>
      </c>
      <c r="CF160" s="78">
        <v>35</v>
      </c>
      <c r="CG160" s="78">
        <v>21</v>
      </c>
      <c r="CH160" s="78">
        <v>34</v>
      </c>
      <c r="CI160" s="78">
        <v>18</v>
      </c>
      <c r="CJ160" s="78">
        <v>17</v>
      </c>
      <c r="CK160" s="78">
        <v>14</v>
      </c>
      <c r="CL160" s="78">
        <v>20</v>
      </c>
      <c r="CM160" s="78">
        <v>32</v>
      </c>
      <c r="CN160" s="78">
        <v>3</v>
      </c>
    </row>
    <row r="161" spans="1:92" x14ac:dyDescent="0.2">
      <c r="A161" s="78" t="s">
        <v>30</v>
      </c>
      <c r="B161" s="78" t="s">
        <v>14</v>
      </c>
      <c r="C161" s="78">
        <v>265</v>
      </c>
      <c r="D161" s="78">
        <v>10.123137254901961</v>
      </c>
      <c r="E161" s="73">
        <v>0</v>
      </c>
      <c r="F161" s="78">
        <f>VLOOKUP(B161,遗传信息!$B:$F,5,FALSE)</f>
        <v>1</v>
      </c>
      <c r="G161" s="78">
        <v>25</v>
      </c>
      <c r="H161" s="78">
        <v>7.2</v>
      </c>
      <c r="I161" s="78">
        <v>7</v>
      </c>
      <c r="J161" s="78">
        <v>1507</v>
      </c>
      <c r="K161" s="78">
        <v>56.07</v>
      </c>
      <c r="L161" s="78">
        <v>107</v>
      </c>
      <c r="M161" s="78">
        <v>98</v>
      </c>
      <c r="N161" s="78">
        <v>115</v>
      </c>
      <c r="O161" s="78">
        <v>58</v>
      </c>
      <c r="P161" s="78">
        <v>85</v>
      </c>
      <c r="Q161" s="78">
        <v>86</v>
      </c>
      <c r="R161" s="78">
        <v>107</v>
      </c>
      <c r="S161" s="78">
        <v>75</v>
      </c>
      <c r="T161" s="78">
        <v>118</v>
      </c>
      <c r="U161" s="78">
        <v>106</v>
      </c>
      <c r="V161" s="78">
        <v>147</v>
      </c>
      <c r="W161" s="78">
        <v>106</v>
      </c>
      <c r="X161" s="78">
        <v>67</v>
      </c>
      <c r="Y161" s="78">
        <v>64</v>
      </c>
      <c r="Z161" s="78">
        <v>108</v>
      </c>
      <c r="AA161" s="78">
        <v>59</v>
      </c>
      <c r="AB161" s="78">
        <v>20</v>
      </c>
      <c r="AC161" s="78">
        <v>32</v>
      </c>
      <c r="AD161" s="78">
        <v>35</v>
      </c>
      <c r="AE161" s="78">
        <v>20</v>
      </c>
      <c r="AF161" s="78">
        <v>27</v>
      </c>
      <c r="AG161" s="78">
        <v>25</v>
      </c>
      <c r="AH161" s="78">
        <v>28</v>
      </c>
      <c r="AI161" s="78">
        <v>18</v>
      </c>
      <c r="AJ161" s="78">
        <v>23</v>
      </c>
      <c r="AK161" s="78">
        <v>32</v>
      </c>
      <c r="AL161" s="78">
        <v>34</v>
      </c>
      <c r="AM161" s="78">
        <v>26</v>
      </c>
      <c r="AN161" s="78">
        <v>9</v>
      </c>
      <c r="AO161" s="78">
        <v>15</v>
      </c>
      <c r="AP161" s="78">
        <v>23</v>
      </c>
      <c r="AQ161" s="78">
        <v>11</v>
      </c>
      <c r="AR161" s="78">
        <v>24</v>
      </c>
      <c r="AS161" s="78">
        <v>22</v>
      </c>
      <c r="AT161" s="78">
        <v>26</v>
      </c>
      <c r="AU161" s="78">
        <v>13</v>
      </c>
      <c r="AV161" s="78">
        <v>16</v>
      </c>
      <c r="AW161" s="78">
        <v>20</v>
      </c>
      <c r="AX161" s="78">
        <v>29</v>
      </c>
      <c r="AY161" s="78">
        <v>21</v>
      </c>
      <c r="AZ161" s="78">
        <v>20</v>
      </c>
      <c r="BA161" s="78">
        <v>26</v>
      </c>
      <c r="BB161" s="78">
        <v>36</v>
      </c>
      <c r="BC161" s="78">
        <v>25</v>
      </c>
      <c r="BD161" s="78">
        <v>15</v>
      </c>
      <c r="BE161" s="78">
        <v>16</v>
      </c>
      <c r="BF161" s="78">
        <v>27</v>
      </c>
      <c r="BG161" s="78">
        <v>17</v>
      </c>
      <c r="BH161" s="78">
        <v>36</v>
      </c>
      <c r="BI161" s="78">
        <v>27</v>
      </c>
      <c r="BJ161" s="78">
        <v>33</v>
      </c>
      <c r="BK161" s="78">
        <v>22</v>
      </c>
      <c r="BL161" s="78">
        <v>29</v>
      </c>
      <c r="BM161" s="78">
        <v>25</v>
      </c>
      <c r="BN161" s="78">
        <v>29</v>
      </c>
      <c r="BO161" s="78">
        <v>22</v>
      </c>
      <c r="BP161" s="78">
        <v>40</v>
      </c>
      <c r="BQ161" s="78">
        <v>27</v>
      </c>
      <c r="BR161" s="78">
        <v>43</v>
      </c>
      <c r="BS161" s="78">
        <v>37</v>
      </c>
      <c r="BT161" s="78">
        <v>26</v>
      </c>
      <c r="BU161" s="78">
        <v>19</v>
      </c>
      <c r="BV161" s="78">
        <v>38</v>
      </c>
      <c r="BW161" s="78">
        <v>23</v>
      </c>
      <c r="BX161" s="78">
        <v>27</v>
      </c>
      <c r="BY161" s="78">
        <v>17</v>
      </c>
      <c r="BZ161" s="78">
        <v>20</v>
      </c>
      <c r="CA161" s="78">
        <v>3</v>
      </c>
      <c r="CB161" s="78">
        <v>13</v>
      </c>
      <c r="CC161" s="78">
        <v>20</v>
      </c>
      <c r="CD161" s="78">
        <v>21</v>
      </c>
      <c r="CE161" s="78">
        <v>14</v>
      </c>
      <c r="CF161" s="78">
        <v>35</v>
      </c>
      <c r="CG161" s="78">
        <v>21</v>
      </c>
      <c r="CH161" s="78">
        <v>34</v>
      </c>
      <c r="CI161" s="78">
        <v>18</v>
      </c>
      <c r="CJ161" s="78">
        <v>17</v>
      </c>
      <c r="CK161" s="78">
        <v>14</v>
      </c>
      <c r="CL161" s="78">
        <v>20</v>
      </c>
      <c r="CM161" s="78">
        <v>32</v>
      </c>
      <c r="CN161" s="78">
        <v>4</v>
      </c>
    </row>
    <row r="162" spans="1:92" x14ac:dyDescent="0.2">
      <c r="A162" s="78" t="s">
        <v>30</v>
      </c>
      <c r="B162" s="78" t="s">
        <v>14</v>
      </c>
      <c r="C162" s="78">
        <v>275</v>
      </c>
      <c r="D162" s="78">
        <v>9.3965517241379324</v>
      </c>
      <c r="E162" s="73">
        <v>0</v>
      </c>
      <c r="F162" s="78">
        <f>VLOOKUP(B162,遗传信息!$B:$F,5,FALSE)</f>
        <v>1</v>
      </c>
      <c r="G162" s="78">
        <v>25</v>
      </c>
      <c r="H162" s="78">
        <v>7.2</v>
      </c>
      <c r="I162" s="78">
        <v>7</v>
      </c>
      <c r="J162" s="78">
        <v>1507</v>
      </c>
      <c r="K162" s="78">
        <v>56.07</v>
      </c>
      <c r="L162" s="78">
        <v>107</v>
      </c>
      <c r="M162" s="78">
        <v>98</v>
      </c>
      <c r="N162" s="78">
        <v>115</v>
      </c>
      <c r="O162" s="78">
        <v>58</v>
      </c>
      <c r="P162" s="78">
        <v>85</v>
      </c>
      <c r="Q162" s="78">
        <v>86</v>
      </c>
      <c r="R162" s="78">
        <v>107</v>
      </c>
      <c r="S162" s="78">
        <v>75</v>
      </c>
      <c r="T162" s="78">
        <v>118</v>
      </c>
      <c r="U162" s="78">
        <v>106</v>
      </c>
      <c r="V162" s="78">
        <v>147</v>
      </c>
      <c r="W162" s="78">
        <v>106</v>
      </c>
      <c r="X162" s="78">
        <v>67</v>
      </c>
      <c r="Y162" s="78">
        <v>64</v>
      </c>
      <c r="Z162" s="78">
        <v>108</v>
      </c>
      <c r="AA162" s="78">
        <v>59</v>
      </c>
      <c r="AB162" s="78">
        <v>20</v>
      </c>
      <c r="AC162" s="78">
        <v>32</v>
      </c>
      <c r="AD162" s="78">
        <v>35</v>
      </c>
      <c r="AE162" s="78">
        <v>20</v>
      </c>
      <c r="AF162" s="78">
        <v>27</v>
      </c>
      <c r="AG162" s="78">
        <v>25</v>
      </c>
      <c r="AH162" s="78">
        <v>28</v>
      </c>
      <c r="AI162" s="78">
        <v>18</v>
      </c>
      <c r="AJ162" s="78">
        <v>23</v>
      </c>
      <c r="AK162" s="78">
        <v>32</v>
      </c>
      <c r="AL162" s="78">
        <v>34</v>
      </c>
      <c r="AM162" s="78">
        <v>26</v>
      </c>
      <c r="AN162" s="78">
        <v>9</v>
      </c>
      <c r="AO162" s="78">
        <v>15</v>
      </c>
      <c r="AP162" s="78">
        <v>23</v>
      </c>
      <c r="AQ162" s="78">
        <v>11</v>
      </c>
      <c r="AR162" s="78">
        <v>24</v>
      </c>
      <c r="AS162" s="78">
        <v>22</v>
      </c>
      <c r="AT162" s="78">
        <v>26</v>
      </c>
      <c r="AU162" s="78">
        <v>13</v>
      </c>
      <c r="AV162" s="78">
        <v>16</v>
      </c>
      <c r="AW162" s="78">
        <v>20</v>
      </c>
      <c r="AX162" s="78">
        <v>29</v>
      </c>
      <c r="AY162" s="78">
        <v>21</v>
      </c>
      <c r="AZ162" s="78">
        <v>20</v>
      </c>
      <c r="BA162" s="78">
        <v>26</v>
      </c>
      <c r="BB162" s="78">
        <v>36</v>
      </c>
      <c r="BC162" s="78">
        <v>25</v>
      </c>
      <c r="BD162" s="78">
        <v>15</v>
      </c>
      <c r="BE162" s="78">
        <v>16</v>
      </c>
      <c r="BF162" s="78">
        <v>27</v>
      </c>
      <c r="BG162" s="78">
        <v>17</v>
      </c>
      <c r="BH162" s="78">
        <v>36</v>
      </c>
      <c r="BI162" s="78">
        <v>27</v>
      </c>
      <c r="BJ162" s="78">
        <v>33</v>
      </c>
      <c r="BK162" s="78">
        <v>22</v>
      </c>
      <c r="BL162" s="78">
        <v>29</v>
      </c>
      <c r="BM162" s="78">
        <v>25</v>
      </c>
      <c r="BN162" s="78">
        <v>29</v>
      </c>
      <c r="BO162" s="78">
        <v>22</v>
      </c>
      <c r="BP162" s="78">
        <v>40</v>
      </c>
      <c r="BQ162" s="78">
        <v>27</v>
      </c>
      <c r="BR162" s="78">
        <v>43</v>
      </c>
      <c r="BS162" s="78">
        <v>37</v>
      </c>
      <c r="BT162" s="78">
        <v>26</v>
      </c>
      <c r="BU162" s="78">
        <v>19</v>
      </c>
      <c r="BV162" s="78">
        <v>38</v>
      </c>
      <c r="BW162" s="78">
        <v>23</v>
      </c>
      <c r="BX162" s="78">
        <v>27</v>
      </c>
      <c r="BY162" s="78">
        <v>17</v>
      </c>
      <c r="BZ162" s="78">
        <v>20</v>
      </c>
      <c r="CA162" s="78">
        <v>3</v>
      </c>
      <c r="CB162" s="78">
        <v>13</v>
      </c>
      <c r="CC162" s="78">
        <v>20</v>
      </c>
      <c r="CD162" s="78">
        <v>21</v>
      </c>
      <c r="CE162" s="78">
        <v>14</v>
      </c>
      <c r="CF162" s="78">
        <v>35</v>
      </c>
      <c r="CG162" s="78">
        <v>21</v>
      </c>
      <c r="CH162" s="78">
        <v>34</v>
      </c>
      <c r="CI162" s="78">
        <v>18</v>
      </c>
      <c r="CJ162" s="78">
        <v>17</v>
      </c>
      <c r="CK162" s="78">
        <v>14</v>
      </c>
      <c r="CL162" s="78">
        <v>20</v>
      </c>
      <c r="CM162" s="78">
        <v>32</v>
      </c>
      <c r="CN162" s="78">
        <v>2</v>
      </c>
    </row>
    <row r="163" spans="1:92" x14ac:dyDescent="0.2">
      <c r="A163" s="78" t="s">
        <v>30</v>
      </c>
      <c r="B163" s="78" t="s">
        <v>14</v>
      </c>
      <c r="C163" s="78">
        <v>275</v>
      </c>
      <c r="D163" s="78">
        <v>12.844827586206897</v>
      </c>
      <c r="E163" s="73">
        <v>0</v>
      </c>
      <c r="F163" s="78">
        <f>VLOOKUP(B163,遗传信息!$B:$F,5,FALSE)</f>
        <v>1</v>
      </c>
      <c r="G163" s="78">
        <v>25</v>
      </c>
      <c r="H163" s="78">
        <v>7.2</v>
      </c>
      <c r="I163" s="78">
        <v>7</v>
      </c>
      <c r="J163" s="78">
        <v>1507</v>
      </c>
      <c r="K163" s="78">
        <v>56.07</v>
      </c>
      <c r="L163" s="78">
        <v>107</v>
      </c>
      <c r="M163" s="78">
        <v>98</v>
      </c>
      <c r="N163" s="78">
        <v>115</v>
      </c>
      <c r="O163" s="78">
        <v>58</v>
      </c>
      <c r="P163" s="78">
        <v>85</v>
      </c>
      <c r="Q163" s="78">
        <v>86</v>
      </c>
      <c r="R163" s="78">
        <v>107</v>
      </c>
      <c r="S163" s="78">
        <v>75</v>
      </c>
      <c r="T163" s="78">
        <v>118</v>
      </c>
      <c r="U163" s="78">
        <v>106</v>
      </c>
      <c r="V163" s="78">
        <v>147</v>
      </c>
      <c r="W163" s="78">
        <v>106</v>
      </c>
      <c r="X163" s="78">
        <v>67</v>
      </c>
      <c r="Y163" s="78">
        <v>64</v>
      </c>
      <c r="Z163" s="78">
        <v>108</v>
      </c>
      <c r="AA163" s="78">
        <v>59</v>
      </c>
      <c r="AB163" s="78">
        <v>20</v>
      </c>
      <c r="AC163" s="78">
        <v>32</v>
      </c>
      <c r="AD163" s="78">
        <v>35</v>
      </c>
      <c r="AE163" s="78">
        <v>20</v>
      </c>
      <c r="AF163" s="78">
        <v>27</v>
      </c>
      <c r="AG163" s="78">
        <v>25</v>
      </c>
      <c r="AH163" s="78">
        <v>28</v>
      </c>
      <c r="AI163" s="78">
        <v>18</v>
      </c>
      <c r="AJ163" s="78">
        <v>23</v>
      </c>
      <c r="AK163" s="78">
        <v>32</v>
      </c>
      <c r="AL163" s="78">
        <v>34</v>
      </c>
      <c r="AM163" s="78">
        <v>26</v>
      </c>
      <c r="AN163" s="78">
        <v>9</v>
      </c>
      <c r="AO163" s="78">
        <v>15</v>
      </c>
      <c r="AP163" s="78">
        <v>23</v>
      </c>
      <c r="AQ163" s="78">
        <v>11</v>
      </c>
      <c r="AR163" s="78">
        <v>24</v>
      </c>
      <c r="AS163" s="78">
        <v>22</v>
      </c>
      <c r="AT163" s="78">
        <v>26</v>
      </c>
      <c r="AU163" s="78">
        <v>13</v>
      </c>
      <c r="AV163" s="78">
        <v>16</v>
      </c>
      <c r="AW163" s="78">
        <v>20</v>
      </c>
      <c r="AX163" s="78">
        <v>29</v>
      </c>
      <c r="AY163" s="78">
        <v>21</v>
      </c>
      <c r="AZ163" s="78">
        <v>20</v>
      </c>
      <c r="BA163" s="78">
        <v>26</v>
      </c>
      <c r="BB163" s="78">
        <v>36</v>
      </c>
      <c r="BC163" s="78">
        <v>25</v>
      </c>
      <c r="BD163" s="78">
        <v>15</v>
      </c>
      <c r="BE163" s="78">
        <v>16</v>
      </c>
      <c r="BF163" s="78">
        <v>27</v>
      </c>
      <c r="BG163" s="78">
        <v>17</v>
      </c>
      <c r="BH163" s="78">
        <v>36</v>
      </c>
      <c r="BI163" s="78">
        <v>27</v>
      </c>
      <c r="BJ163" s="78">
        <v>33</v>
      </c>
      <c r="BK163" s="78">
        <v>22</v>
      </c>
      <c r="BL163" s="78">
        <v>29</v>
      </c>
      <c r="BM163" s="78">
        <v>25</v>
      </c>
      <c r="BN163" s="78">
        <v>29</v>
      </c>
      <c r="BO163" s="78">
        <v>22</v>
      </c>
      <c r="BP163" s="78">
        <v>40</v>
      </c>
      <c r="BQ163" s="78">
        <v>27</v>
      </c>
      <c r="BR163" s="78">
        <v>43</v>
      </c>
      <c r="BS163" s="78">
        <v>37</v>
      </c>
      <c r="BT163" s="78">
        <v>26</v>
      </c>
      <c r="BU163" s="78">
        <v>19</v>
      </c>
      <c r="BV163" s="78">
        <v>38</v>
      </c>
      <c r="BW163" s="78">
        <v>23</v>
      </c>
      <c r="BX163" s="78">
        <v>27</v>
      </c>
      <c r="BY163" s="78">
        <v>17</v>
      </c>
      <c r="BZ163" s="78">
        <v>20</v>
      </c>
      <c r="CA163" s="78">
        <v>3</v>
      </c>
      <c r="CB163" s="78">
        <v>13</v>
      </c>
      <c r="CC163" s="78">
        <v>20</v>
      </c>
      <c r="CD163" s="78">
        <v>21</v>
      </c>
      <c r="CE163" s="78">
        <v>14</v>
      </c>
      <c r="CF163" s="78">
        <v>35</v>
      </c>
      <c r="CG163" s="78">
        <v>21</v>
      </c>
      <c r="CH163" s="78">
        <v>34</v>
      </c>
      <c r="CI163" s="78">
        <v>18</v>
      </c>
      <c r="CJ163" s="78">
        <v>17</v>
      </c>
      <c r="CK163" s="78">
        <v>14</v>
      </c>
      <c r="CL163" s="78">
        <v>20</v>
      </c>
      <c r="CM163" s="78">
        <v>32</v>
      </c>
      <c r="CN163" s="78">
        <v>3</v>
      </c>
    </row>
    <row r="164" spans="1:92" x14ac:dyDescent="0.2">
      <c r="A164" s="78" t="s">
        <v>30</v>
      </c>
      <c r="B164" s="78" t="s">
        <v>14</v>
      </c>
      <c r="C164" s="78">
        <v>275</v>
      </c>
      <c r="D164" s="78">
        <v>16.293103448275865</v>
      </c>
      <c r="E164" s="73">
        <v>0</v>
      </c>
      <c r="F164" s="78">
        <f>VLOOKUP(B164,遗传信息!$B:$F,5,FALSE)</f>
        <v>1</v>
      </c>
      <c r="G164" s="78">
        <v>25</v>
      </c>
      <c r="H164" s="78">
        <v>7.2</v>
      </c>
      <c r="I164" s="78">
        <v>7</v>
      </c>
      <c r="J164" s="78">
        <v>1507</v>
      </c>
      <c r="K164" s="78">
        <v>56.07</v>
      </c>
      <c r="L164" s="78">
        <v>107</v>
      </c>
      <c r="M164" s="78">
        <v>98</v>
      </c>
      <c r="N164" s="78">
        <v>115</v>
      </c>
      <c r="O164" s="78">
        <v>58</v>
      </c>
      <c r="P164" s="78">
        <v>85</v>
      </c>
      <c r="Q164" s="78">
        <v>86</v>
      </c>
      <c r="R164" s="78">
        <v>107</v>
      </c>
      <c r="S164" s="78">
        <v>75</v>
      </c>
      <c r="T164" s="78">
        <v>118</v>
      </c>
      <c r="U164" s="78">
        <v>106</v>
      </c>
      <c r="V164" s="78">
        <v>147</v>
      </c>
      <c r="W164" s="78">
        <v>106</v>
      </c>
      <c r="X164" s="78">
        <v>67</v>
      </c>
      <c r="Y164" s="78">
        <v>64</v>
      </c>
      <c r="Z164" s="78">
        <v>108</v>
      </c>
      <c r="AA164" s="78">
        <v>59</v>
      </c>
      <c r="AB164" s="78">
        <v>20</v>
      </c>
      <c r="AC164" s="78">
        <v>32</v>
      </c>
      <c r="AD164" s="78">
        <v>35</v>
      </c>
      <c r="AE164" s="78">
        <v>20</v>
      </c>
      <c r="AF164" s="78">
        <v>27</v>
      </c>
      <c r="AG164" s="78">
        <v>25</v>
      </c>
      <c r="AH164" s="78">
        <v>28</v>
      </c>
      <c r="AI164" s="78">
        <v>18</v>
      </c>
      <c r="AJ164" s="78">
        <v>23</v>
      </c>
      <c r="AK164" s="78">
        <v>32</v>
      </c>
      <c r="AL164" s="78">
        <v>34</v>
      </c>
      <c r="AM164" s="78">
        <v>26</v>
      </c>
      <c r="AN164" s="78">
        <v>9</v>
      </c>
      <c r="AO164" s="78">
        <v>15</v>
      </c>
      <c r="AP164" s="78">
        <v>23</v>
      </c>
      <c r="AQ164" s="78">
        <v>11</v>
      </c>
      <c r="AR164" s="78">
        <v>24</v>
      </c>
      <c r="AS164" s="78">
        <v>22</v>
      </c>
      <c r="AT164" s="78">
        <v>26</v>
      </c>
      <c r="AU164" s="78">
        <v>13</v>
      </c>
      <c r="AV164" s="78">
        <v>16</v>
      </c>
      <c r="AW164" s="78">
        <v>20</v>
      </c>
      <c r="AX164" s="78">
        <v>29</v>
      </c>
      <c r="AY164" s="78">
        <v>21</v>
      </c>
      <c r="AZ164" s="78">
        <v>20</v>
      </c>
      <c r="BA164" s="78">
        <v>26</v>
      </c>
      <c r="BB164" s="78">
        <v>36</v>
      </c>
      <c r="BC164" s="78">
        <v>25</v>
      </c>
      <c r="BD164" s="78">
        <v>15</v>
      </c>
      <c r="BE164" s="78">
        <v>16</v>
      </c>
      <c r="BF164" s="78">
        <v>27</v>
      </c>
      <c r="BG164" s="78">
        <v>17</v>
      </c>
      <c r="BH164" s="78">
        <v>36</v>
      </c>
      <c r="BI164" s="78">
        <v>27</v>
      </c>
      <c r="BJ164" s="78">
        <v>33</v>
      </c>
      <c r="BK164" s="78">
        <v>22</v>
      </c>
      <c r="BL164" s="78">
        <v>29</v>
      </c>
      <c r="BM164" s="78">
        <v>25</v>
      </c>
      <c r="BN164" s="78">
        <v>29</v>
      </c>
      <c r="BO164" s="78">
        <v>22</v>
      </c>
      <c r="BP164" s="78">
        <v>40</v>
      </c>
      <c r="BQ164" s="78">
        <v>27</v>
      </c>
      <c r="BR164" s="78">
        <v>43</v>
      </c>
      <c r="BS164" s="78">
        <v>37</v>
      </c>
      <c r="BT164" s="78">
        <v>26</v>
      </c>
      <c r="BU164" s="78">
        <v>19</v>
      </c>
      <c r="BV164" s="78">
        <v>38</v>
      </c>
      <c r="BW164" s="78">
        <v>23</v>
      </c>
      <c r="BX164" s="78">
        <v>27</v>
      </c>
      <c r="BY164" s="78">
        <v>17</v>
      </c>
      <c r="BZ164" s="78">
        <v>20</v>
      </c>
      <c r="CA164" s="78">
        <v>3</v>
      </c>
      <c r="CB164" s="78">
        <v>13</v>
      </c>
      <c r="CC164" s="78">
        <v>20</v>
      </c>
      <c r="CD164" s="78">
        <v>21</v>
      </c>
      <c r="CE164" s="78">
        <v>14</v>
      </c>
      <c r="CF164" s="78">
        <v>35</v>
      </c>
      <c r="CG164" s="78">
        <v>21</v>
      </c>
      <c r="CH164" s="78">
        <v>34</v>
      </c>
      <c r="CI164" s="78">
        <v>18</v>
      </c>
      <c r="CJ164" s="78">
        <v>17</v>
      </c>
      <c r="CK164" s="78">
        <v>14</v>
      </c>
      <c r="CL164" s="78">
        <v>20</v>
      </c>
      <c r="CM164" s="78">
        <v>32</v>
      </c>
      <c r="CN164" s="78">
        <v>4</v>
      </c>
    </row>
    <row r="165" spans="1:92" x14ac:dyDescent="0.2">
      <c r="A165" s="78" t="s">
        <v>30</v>
      </c>
      <c r="B165" s="78" t="s">
        <v>14</v>
      </c>
      <c r="C165" s="78">
        <v>285</v>
      </c>
      <c r="D165" s="78">
        <v>10.797407407407407</v>
      </c>
      <c r="E165" s="73">
        <v>0</v>
      </c>
      <c r="F165" s="78">
        <f>VLOOKUP(B165,遗传信息!$B:$F,5,FALSE)</f>
        <v>1</v>
      </c>
      <c r="G165" s="78">
        <v>25</v>
      </c>
      <c r="H165" s="78">
        <v>7.2</v>
      </c>
      <c r="I165" s="78">
        <v>7</v>
      </c>
      <c r="J165" s="78">
        <v>1507</v>
      </c>
      <c r="K165" s="78">
        <v>56.07</v>
      </c>
      <c r="L165" s="78">
        <v>107</v>
      </c>
      <c r="M165" s="78">
        <v>98</v>
      </c>
      <c r="N165" s="78">
        <v>115</v>
      </c>
      <c r="O165" s="78">
        <v>58</v>
      </c>
      <c r="P165" s="78">
        <v>85</v>
      </c>
      <c r="Q165" s="78">
        <v>86</v>
      </c>
      <c r="R165" s="78">
        <v>107</v>
      </c>
      <c r="S165" s="78">
        <v>75</v>
      </c>
      <c r="T165" s="78">
        <v>118</v>
      </c>
      <c r="U165" s="78">
        <v>106</v>
      </c>
      <c r="V165" s="78">
        <v>147</v>
      </c>
      <c r="W165" s="78">
        <v>106</v>
      </c>
      <c r="X165" s="78">
        <v>67</v>
      </c>
      <c r="Y165" s="78">
        <v>64</v>
      </c>
      <c r="Z165" s="78">
        <v>108</v>
      </c>
      <c r="AA165" s="78">
        <v>59</v>
      </c>
      <c r="AB165" s="78">
        <v>20</v>
      </c>
      <c r="AC165" s="78">
        <v>32</v>
      </c>
      <c r="AD165" s="78">
        <v>35</v>
      </c>
      <c r="AE165" s="78">
        <v>20</v>
      </c>
      <c r="AF165" s="78">
        <v>27</v>
      </c>
      <c r="AG165" s="78">
        <v>25</v>
      </c>
      <c r="AH165" s="78">
        <v>28</v>
      </c>
      <c r="AI165" s="78">
        <v>18</v>
      </c>
      <c r="AJ165" s="78">
        <v>23</v>
      </c>
      <c r="AK165" s="78">
        <v>32</v>
      </c>
      <c r="AL165" s="78">
        <v>34</v>
      </c>
      <c r="AM165" s="78">
        <v>26</v>
      </c>
      <c r="AN165" s="78">
        <v>9</v>
      </c>
      <c r="AO165" s="78">
        <v>15</v>
      </c>
      <c r="AP165" s="78">
        <v>23</v>
      </c>
      <c r="AQ165" s="78">
        <v>11</v>
      </c>
      <c r="AR165" s="78">
        <v>24</v>
      </c>
      <c r="AS165" s="78">
        <v>22</v>
      </c>
      <c r="AT165" s="78">
        <v>26</v>
      </c>
      <c r="AU165" s="78">
        <v>13</v>
      </c>
      <c r="AV165" s="78">
        <v>16</v>
      </c>
      <c r="AW165" s="78">
        <v>20</v>
      </c>
      <c r="AX165" s="78">
        <v>29</v>
      </c>
      <c r="AY165" s="78">
        <v>21</v>
      </c>
      <c r="AZ165" s="78">
        <v>20</v>
      </c>
      <c r="BA165" s="78">
        <v>26</v>
      </c>
      <c r="BB165" s="78">
        <v>36</v>
      </c>
      <c r="BC165" s="78">
        <v>25</v>
      </c>
      <c r="BD165" s="78">
        <v>15</v>
      </c>
      <c r="BE165" s="78">
        <v>16</v>
      </c>
      <c r="BF165" s="78">
        <v>27</v>
      </c>
      <c r="BG165" s="78">
        <v>17</v>
      </c>
      <c r="BH165" s="78">
        <v>36</v>
      </c>
      <c r="BI165" s="78">
        <v>27</v>
      </c>
      <c r="BJ165" s="78">
        <v>33</v>
      </c>
      <c r="BK165" s="78">
        <v>22</v>
      </c>
      <c r="BL165" s="78">
        <v>29</v>
      </c>
      <c r="BM165" s="78">
        <v>25</v>
      </c>
      <c r="BN165" s="78">
        <v>29</v>
      </c>
      <c r="BO165" s="78">
        <v>22</v>
      </c>
      <c r="BP165" s="78">
        <v>40</v>
      </c>
      <c r="BQ165" s="78">
        <v>27</v>
      </c>
      <c r="BR165" s="78">
        <v>43</v>
      </c>
      <c r="BS165" s="78">
        <v>37</v>
      </c>
      <c r="BT165" s="78">
        <v>26</v>
      </c>
      <c r="BU165" s="78">
        <v>19</v>
      </c>
      <c r="BV165" s="78">
        <v>38</v>
      </c>
      <c r="BW165" s="78">
        <v>23</v>
      </c>
      <c r="BX165" s="78">
        <v>27</v>
      </c>
      <c r="BY165" s="78">
        <v>17</v>
      </c>
      <c r="BZ165" s="78">
        <v>20</v>
      </c>
      <c r="CA165" s="78">
        <v>3</v>
      </c>
      <c r="CB165" s="78">
        <v>13</v>
      </c>
      <c r="CC165" s="78">
        <v>20</v>
      </c>
      <c r="CD165" s="78">
        <v>21</v>
      </c>
      <c r="CE165" s="78">
        <v>14</v>
      </c>
      <c r="CF165" s="78">
        <v>35</v>
      </c>
      <c r="CG165" s="78">
        <v>21</v>
      </c>
      <c r="CH165" s="78">
        <v>34</v>
      </c>
      <c r="CI165" s="78">
        <v>18</v>
      </c>
      <c r="CJ165" s="78">
        <v>17</v>
      </c>
      <c r="CK165" s="78">
        <v>14</v>
      </c>
      <c r="CL165" s="78">
        <v>20</v>
      </c>
      <c r="CM165" s="78">
        <v>32</v>
      </c>
      <c r="CN165" s="78">
        <v>2</v>
      </c>
    </row>
    <row r="166" spans="1:92" x14ac:dyDescent="0.2">
      <c r="A166" s="78" t="s">
        <v>30</v>
      </c>
      <c r="B166" s="78" t="s">
        <v>14</v>
      </c>
      <c r="C166" s="78">
        <v>285</v>
      </c>
      <c r="D166" s="78">
        <v>14.501111111111111</v>
      </c>
      <c r="E166" s="73">
        <v>0</v>
      </c>
      <c r="F166" s="78">
        <f>VLOOKUP(B166,遗传信息!$B:$F,5,FALSE)</f>
        <v>1</v>
      </c>
      <c r="G166" s="78">
        <v>25</v>
      </c>
      <c r="H166" s="78">
        <v>7.2</v>
      </c>
      <c r="I166" s="78">
        <v>7</v>
      </c>
      <c r="J166" s="78">
        <v>1507</v>
      </c>
      <c r="K166" s="78">
        <v>56.07</v>
      </c>
      <c r="L166" s="78">
        <v>107</v>
      </c>
      <c r="M166" s="78">
        <v>98</v>
      </c>
      <c r="N166" s="78">
        <v>115</v>
      </c>
      <c r="O166" s="78">
        <v>58</v>
      </c>
      <c r="P166" s="78">
        <v>85</v>
      </c>
      <c r="Q166" s="78">
        <v>86</v>
      </c>
      <c r="R166" s="78">
        <v>107</v>
      </c>
      <c r="S166" s="78">
        <v>75</v>
      </c>
      <c r="T166" s="78">
        <v>118</v>
      </c>
      <c r="U166" s="78">
        <v>106</v>
      </c>
      <c r="V166" s="78">
        <v>147</v>
      </c>
      <c r="W166" s="78">
        <v>106</v>
      </c>
      <c r="X166" s="78">
        <v>67</v>
      </c>
      <c r="Y166" s="78">
        <v>64</v>
      </c>
      <c r="Z166" s="78">
        <v>108</v>
      </c>
      <c r="AA166" s="78">
        <v>59</v>
      </c>
      <c r="AB166" s="78">
        <v>20</v>
      </c>
      <c r="AC166" s="78">
        <v>32</v>
      </c>
      <c r="AD166" s="78">
        <v>35</v>
      </c>
      <c r="AE166" s="78">
        <v>20</v>
      </c>
      <c r="AF166" s="78">
        <v>27</v>
      </c>
      <c r="AG166" s="78">
        <v>25</v>
      </c>
      <c r="AH166" s="78">
        <v>28</v>
      </c>
      <c r="AI166" s="78">
        <v>18</v>
      </c>
      <c r="AJ166" s="78">
        <v>23</v>
      </c>
      <c r="AK166" s="78">
        <v>32</v>
      </c>
      <c r="AL166" s="78">
        <v>34</v>
      </c>
      <c r="AM166" s="78">
        <v>26</v>
      </c>
      <c r="AN166" s="78">
        <v>9</v>
      </c>
      <c r="AO166" s="78">
        <v>15</v>
      </c>
      <c r="AP166" s="78">
        <v>23</v>
      </c>
      <c r="AQ166" s="78">
        <v>11</v>
      </c>
      <c r="AR166" s="78">
        <v>24</v>
      </c>
      <c r="AS166" s="78">
        <v>22</v>
      </c>
      <c r="AT166" s="78">
        <v>26</v>
      </c>
      <c r="AU166" s="78">
        <v>13</v>
      </c>
      <c r="AV166" s="78">
        <v>16</v>
      </c>
      <c r="AW166" s="78">
        <v>20</v>
      </c>
      <c r="AX166" s="78">
        <v>29</v>
      </c>
      <c r="AY166" s="78">
        <v>21</v>
      </c>
      <c r="AZ166" s="78">
        <v>20</v>
      </c>
      <c r="BA166" s="78">
        <v>26</v>
      </c>
      <c r="BB166" s="78">
        <v>36</v>
      </c>
      <c r="BC166" s="78">
        <v>25</v>
      </c>
      <c r="BD166" s="78">
        <v>15</v>
      </c>
      <c r="BE166" s="78">
        <v>16</v>
      </c>
      <c r="BF166" s="78">
        <v>27</v>
      </c>
      <c r="BG166" s="78">
        <v>17</v>
      </c>
      <c r="BH166" s="78">
        <v>36</v>
      </c>
      <c r="BI166" s="78">
        <v>27</v>
      </c>
      <c r="BJ166" s="78">
        <v>33</v>
      </c>
      <c r="BK166" s="78">
        <v>22</v>
      </c>
      <c r="BL166" s="78">
        <v>29</v>
      </c>
      <c r="BM166" s="78">
        <v>25</v>
      </c>
      <c r="BN166" s="78">
        <v>29</v>
      </c>
      <c r="BO166" s="78">
        <v>22</v>
      </c>
      <c r="BP166" s="78">
        <v>40</v>
      </c>
      <c r="BQ166" s="78">
        <v>27</v>
      </c>
      <c r="BR166" s="78">
        <v>43</v>
      </c>
      <c r="BS166" s="78">
        <v>37</v>
      </c>
      <c r="BT166" s="78">
        <v>26</v>
      </c>
      <c r="BU166" s="78">
        <v>19</v>
      </c>
      <c r="BV166" s="78">
        <v>38</v>
      </c>
      <c r="BW166" s="78">
        <v>23</v>
      </c>
      <c r="BX166" s="78">
        <v>27</v>
      </c>
      <c r="BY166" s="78">
        <v>17</v>
      </c>
      <c r="BZ166" s="78">
        <v>20</v>
      </c>
      <c r="CA166" s="78">
        <v>3</v>
      </c>
      <c r="CB166" s="78">
        <v>13</v>
      </c>
      <c r="CC166" s="78">
        <v>20</v>
      </c>
      <c r="CD166" s="78">
        <v>21</v>
      </c>
      <c r="CE166" s="78">
        <v>14</v>
      </c>
      <c r="CF166" s="78">
        <v>35</v>
      </c>
      <c r="CG166" s="78">
        <v>21</v>
      </c>
      <c r="CH166" s="78">
        <v>34</v>
      </c>
      <c r="CI166" s="78">
        <v>18</v>
      </c>
      <c r="CJ166" s="78">
        <v>17</v>
      </c>
      <c r="CK166" s="78">
        <v>14</v>
      </c>
      <c r="CL166" s="78">
        <v>20</v>
      </c>
      <c r="CM166" s="78">
        <v>32</v>
      </c>
      <c r="CN166" s="78">
        <v>3</v>
      </c>
    </row>
    <row r="167" spans="1:92" x14ac:dyDescent="0.2">
      <c r="A167" s="78" t="s">
        <v>30</v>
      </c>
      <c r="B167" s="78" t="s">
        <v>14</v>
      </c>
      <c r="C167" s="78">
        <v>285</v>
      </c>
      <c r="D167" s="78">
        <v>18.204814814814814</v>
      </c>
      <c r="E167" s="73">
        <v>0</v>
      </c>
      <c r="F167" s="78">
        <f>VLOOKUP(B167,遗传信息!$B:$F,5,FALSE)</f>
        <v>1</v>
      </c>
      <c r="G167" s="78">
        <v>25</v>
      </c>
      <c r="H167" s="78">
        <v>7.2</v>
      </c>
      <c r="I167" s="78">
        <v>7</v>
      </c>
      <c r="J167" s="78">
        <v>1507</v>
      </c>
      <c r="K167" s="78">
        <v>56.07</v>
      </c>
      <c r="L167" s="78">
        <v>107</v>
      </c>
      <c r="M167" s="78">
        <v>98</v>
      </c>
      <c r="N167" s="78">
        <v>115</v>
      </c>
      <c r="O167" s="78">
        <v>58</v>
      </c>
      <c r="P167" s="78">
        <v>85</v>
      </c>
      <c r="Q167" s="78">
        <v>86</v>
      </c>
      <c r="R167" s="78">
        <v>107</v>
      </c>
      <c r="S167" s="78">
        <v>75</v>
      </c>
      <c r="T167" s="78">
        <v>118</v>
      </c>
      <c r="U167" s="78">
        <v>106</v>
      </c>
      <c r="V167" s="78">
        <v>147</v>
      </c>
      <c r="W167" s="78">
        <v>106</v>
      </c>
      <c r="X167" s="78">
        <v>67</v>
      </c>
      <c r="Y167" s="78">
        <v>64</v>
      </c>
      <c r="Z167" s="78">
        <v>108</v>
      </c>
      <c r="AA167" s="78">
        <v>59</v>
      </c>
      <c r="AB167" s="78">
        <v>20</v>
      </c>
      <c r="AC167" s="78">
        <v>32</v>
      </c>
      <c r="AD167" s="78">
        <v>35</v>
      </c>
      <c r="AE167" s="78">
        <v>20</v>
      </c>
      <c r="AF167" s="78">
        <v>27</v>
      </c>
      <c r="AG167" s="78">
        <v>25</v>
      </c>
      <c r="AH167" s="78">
        <v>28</v>
      </c>
      <c r="AI167" s="78">
        <v>18</v>
      </c>
      <c r="AJ167" s="78">
        <v>23</v>
      </c>
      <c r="AK167" s="78">
        <v>32</v>
      </c>
      <c r="AL167" s="78">
        <v>34</v>
      </c>
      <c r="AM167" s="78">
        <v>26</v>
      </c>
      <c r="AN167" s="78">
        <v>9</v>
      </c>
      <c r="AO167" s="78">
        <v>15</v>
      </c>
      <c r="AP167" s="78">
        <v>23</v>
      </c>
      <c r="AQ167" s="78">
        <v>11</v>
      </c>
      <c r="AR167" s="78">
        <v>24</v>
      </c>
      <c r="AS167" s="78">
        <v>22</v>
      </c>
      <c r="AT167" s="78">
        <v>26</v>
      </c>
      <c r="AU167" s="78">
        <v>13</v>
      </c>
      <c r="AV167" s="78">
        <v>16</v>
      </c>
      <c r="AW167" s="78">
        <v>20</v>
      </c>
      <c r="AX167" s="78">
        <v>29</v>
      </c>
      <c r="AY167" s="78">
        <v>21</v>
      </c>
      <c r="AZ167" s="78">
        <v>20</v>
      </c>
      <c r="BA167" s="78">
        <v>26</v>
      </c>
      <c r="BB167" s="78">
        <v>36</v>
      </c>
      <c r="BC167" s="78">
        <v>25</v>
      </c>
      <c r="BD167" s="78">
        <v>15</v>
      </c>
      <c r="BE167" s="78">
        <v>16</v>
      </c>
      <c r="BF167" s="78">
        <v>27</v>
      </c>
      <c r="BG167" s="78">
        <v>17</v>
      </c>
      <c r="BH167" s="78">
        <v>36</v>
      </c>
      <c r="BI167" s="78">
        <v>27</v>
      </c>
      <c r="BJ167" s="78">
        <v>33</v>
      </c>
      <c r="BK167" s="78">
        <v>22</v>
      </c>
      <c r="BL167" s="78">
        <v>29</v>
      </c>
      <c r="BM167" s="78">
        <v>25</v>
      </c>
      <c r="BN167" s="78">
        <v>29</v>
      </c>
      <c r="BO167" s="78">
        <v>22</v>
      </c>
      <c r="BP167" s="78">
        <v>40</v>
      </c>
      <c r="BQ167" s="78">
        <v>27</v>
      </c>
      <c r="BR167" s="78">
        <v>43</v>
      </c>
      <c r="BS167" s="78">
        <v>37</v>
      </c>
      <c r="BT167" s="78">
        <v>26</v>
      </c>
      <c r="BU167" s="78">
        <v>19</v>
      </c>
      <c r="BV167" s="78">
        <v>38</v>
      </c>
      <c r="BW167" s="78">
        <v>23</v>
      </c>
      <c r="BX167" s="78">
        <v>27</v>
      </c>
      <c r="BY167" s="78">
        <v>17</v>
      </c>
      <c r="BZ167" s="78">
        <v>20</v>
      </c>
      <c r="CA167" s="78">
        <v>3</v>
      </c>
      <c r="CB167" s="78">
        <v>13</v>
      </c>
      <c r="CC167" s="78">
        <v>20</v>
      </c>
      <c r="CD167" s="78">
        <v>21</v>
      </c>
      <c r="CE167" s="78">
        <v>14</v>
      </c>
      <c r="CF167" s="78">
        <v>35</v>
      </c>
      <c r="CG167" s="78">
        <v>21</v>
      </c>
      <c r="CH167" s="78">
        <v>34</v>
      </c>
      <c r="CI167" s="78">
        <v>18</v>
      </c>
      <c r="CJ167" s="78">
        <v>17</v>
      </c>
      <c r="CK167" s="78">
        <v>14</v>
      </c>
      <c r="CL167" s="78">
        <v>20</v>
      </c>
      <c r="CM167" s="78">
        <v>32</v>
      </c>
      <c r="CN167" s="78">
        <v>4</v>
      </c>
    </row>
    <row r="168" spans="1:92" x14ac:dyDescent="0.2">
      <c r="A168" s="78" t="s">
        <v>30</v>
      </c>
      <c r="B168" s="78" t="s">
        <v>14</v>
      </c>
      <c r="C168" s="78">
        <v>300</v>
      </c>
      <c r="D168" s="78">
        <v>50.2</v>
      </c>
      <c r="E168" s="73">
        <v>0</v>
      </c>
      <c r="F168" s="78">
        <f>VLOOKUP(B168,遗传信息!$B:$F,5,FALSE)</f>
        <v>1</v>
      </c>
      <c r="G168" s="78">
        <v>25</v>
      </c>
      <c r="H168" s="78">
        <v>7.2</v>
      </c>
      <c r="I168" s="78">
        <v>7</v>
      </c>
      <c r="J168" s="78">
        <v>1507</v>
      </c>
      <c r="K168" s="78">
        <v>56.07</v>
      </c>
      <c r="L168" s="78">
        <v>107</v>
      </c>
      <c r="M168" s="78">
        <v>98</v>
      </c>
      <c r="N168" s="78">
        <v>115</v>
      </c>
      <c r="O168" s="78">
        <v>58</v>
      </c>
      <c r="P168" s="78">
        <v>85</v>
      </c>
      <c r="Q168" s="78">
        <v>86</v>
      </c>
      <c r="R168" s="78">
        <v>107</v>
      </c>
      <c r="S168" s="78">
        <v>75</v>
      </c>
      <c r="T168" s="78">
        <v>118</v>
      </c>
      <c r="U168" s="78">
        <v>106</v>
      </c>
      <c r="V168" s="78">
        <v>147</v>
      </c>
      <c r="W168" s="78">
        <v>106</v>
      </c>
      <c r="X168" s="78">
        <v>67</v>
      </c>
      <c r="Y168" s="78">
        <v>64</v>
      </c>
      <c r="Z168" s="78">
        <v>108</v>
      </c>
      <c r="AA168" s="78">
        <v>59</v>
      </c>
      <c r="AB168" s="78">
        <v>20</v>
      </c>
      <c r="AC168" s="78">
        <v>32</v>
      </c>
      <c r="AD168" s="78">
        <v>35</v>
      </c>
      <c r="AE168" s="78">
        <v>20</v>
      </c>
      <c r="AF168" s="78">
        <v>27</v>
      </c>
      <c r="AG168" s="78">
        <v>25</v>
      </c>
      <c r="AH168" s="78">
        <v>28</v>
      </c>
      <c r="AI168" s="78">
        <v>18</v>
      </c>
      <c r="AJ168" s="78">
        <v>23</v>
      </c>
      <c r="AK168" s="78">
        <v>32</v>
      </c>
      <c r="AL168" s="78">
        <v>34</v>
      </c>
      <c r="AM168" s="78">
        <v>26</v>
      </c>
      <c r="AN168" s="78">
        <v>9</v>
      </c>
      <c r="AO168" s="78">
        <v>15</v>
      </c>
      <c r="AP168" s="78">
        <v>23</v>
      </c>
      <c r="AQ168" s="78">
        <v>11</v>
      </c>
      <c r="AR168" s="78">
        <v>24</v>
      </c>
      <c r="AS168" s="78">
        <v>22</v>
      </c>
      <c r="AT168" s="78">
        <v>26</v>
      </c>
      <c r="AU168" s="78">
        <v>13</v>
      </c>
      <c r="AV168" s="78">
        <v>16</v>
      </c>
      <c r="AW168" s="78">
        <v>20</v>
      </c>
      <c r="AX168" s="78">
        <v>29</v>
      </c>
      <c r="AY168" s="78">
        <v>21</v>
      </c>
      <c r="AZ168" s="78">
        <v>20</v>
      </c>
      <c r="BA168" s="78">
        <v>26</v>
      </c>
      <c r="BB168" s="78">
        <v>36</v>
      </c>
      <c r="BC168" s="78">
        <v>25</v>
      </c>
      <c r="BD168" s="78">
        <v>15</v>
      </c>
      <c r="BE168" s="78">
        <v>16</v>
      </c>
      <c r="BF168" s="78">
        <v>27</v>
      </c>
      <c r="BG168" s="78">
        <v>17</v>
      </c>
      <c r="BH168" s="78">
        <v>36</v>
      </c>
      <c r="BI168" s="78">
        <v>27</v>
      </c>
      <c r="BJ168" s="78">
        <v>33</v>
      </c>
      <c r="BK168" s="78">
        <v>22</v>
      </c>
      <c r="BL168" s="78">
        <v>29</v>
      </c>
      <c r="BM168" s="78">
        <v>25</v>
      </c>
      <c r="BN168" s="78">
        <v>29</v>
      </c>
      <c r="BO168" s="78">
        <v>22</v>
      </c>
      <c r="BP168" s="78">
        <v>40</v>
      </c>
      <c r="BQ168" s="78">
        <v>27</v>
      </c>
      <c r="BR168" s="78">
        <v>43</v>
      </c>
      <c r="BS168" s="78">
        <v>37</v>
      </c>
      <c r="BT168" s="78">
        <v>26</v>
      </c>
      <c r="BU168" s="78">
        <v>19</v>
      </c>
      <c r="BV168" s="78">
        <v>38</v>
      </c>
      <c r="BW168" s="78">
        <v>23</v>
      </c>
      <c r="BX168" s="78">
        <v>27</v>
      </c>
      <c r="BY168" s="78">
        <v>17</v>
      </c>
      <c r="BZ168" s="78">
        <v>20</v>
      </c>
      <c r="CA168" s="78">
        <v>3</v>
      </c>
      <c r="CB168" s="78">
        <v>13</v>
      </c>
      <c r="CC168" s="78">
        <v>20</v>
      </c>
      <c r="CD168" s="78">
        <v>21</v>
      </c>
      <c r="CE168" s="78">
        <v>14</v>
      </c>
      <c r="CF168" s="78">
        <v>35</v>
      </c>
      <c r="CG168" s="78">
        <v>21</v>
      </c>
      <c r="CH168" s="78">
        <v>34</v>
      </c>
      <c r="CI168" s="78">
        <v>18</v>
      </c>
      <c r="CJ168" s="78">
        <v>17</v>
      </c>
      <c r="CK168" s="78">
        <v>14</v>
      </c>
      <c r="CL168" s="78">
        <v>20</v>
      </c>
      <c r="CM168" s="78">
        <v>32</v>
      </c>
      <c r="CN168" s="78">
        <v>2</v>
      </c>
    </row>
    <row r="169" spans="1:92" x14ac:dyDescent="0.2">
      <c r="A169" s="78" t="s">
        <v>30</v>
      </c>
      <c r="B169" s="78" t="s">
        <v>14</v>
      </c>
      <c r="C169" s="78">
        <v>300</v>
      </c>
      <c r="D169" s="78">
        <v>67</v>
      </c>
      <c r="E169" s="73">
        <v>0</v>
      </c>
      <c r="F169" s="78">
        <f>VLOOKUP(B169,遗传信息!$B:$F,5,FALSE)</f>
        <v>1</v>
      </c>
      <c r="G169" s="78">
        <v>25</v>
      </c>
      <c r="H169" s="78">
        <v>7.2</v>
      </c>
      <c r="I169" s="78">
        <v>7</v>
      </c>
      <c r="J169" s="78">
        <v>1507</v>
      </c>
      <c r="K169" s="78">
        <v>56.07</v>
      </c>
      <c r="L169" s="78">
        <v>107</v>
      </c>
      <c r="M169" s="78">
        <v>98</v>
      </c>
      <c r="N169" s="78">
        <v>115</v>
      </c>
      <c r="O169" s="78">
        <v>58</v>
      </c>
      <c r="P169" s="78">
        <v>85</v>
      </c>
      <c r="Q169" s="78">
        <v>86</v>
      </c>
      <c r="R169" s="78">
        <v>107</v>
      </c>
      <c r="S169" s="78">
        <v>75</v>
      </c>
      <c r="T169" s="78">
        <v>118</v>
      </c>
      <c r="U169" s="78">
        <v>106</v>
      </c>
      <c r="V169" s="78">
        <v>147</v>
      </c>
      <c r="W169" s="78">
        <v>106</v>
      </c>
      <c r="X169" s="78">
        <v>67</v>
      </c>
      <c r="Y169" s="78">
        <v>64</v>
      </c>
      <c r="Z169" s="78">
        <v>108</v>
      </c>
      <c r="AA169" s="78">
        <v>59</v>
      </c>
      <c r="AB169" s="78">
        <v>20</v>
      </c>
      <c r="AC169" s="78">
        <v>32</v>
      </c>
      <c r="AD169" s="78">
        <v>35</v>
      </c>
      <c r="AE169" s="78">
        <v>20</v>
      </c>
      <c r="AF169" s="78">
        <v>27</v>
      </c>
      <c r="AG169" s="78">
        <v>25</v>
      </c>
      <c r="AH169" s="78">
        <v>28</v>
      </c>
      <c r="AI169" s="78">
        <v>18</v>
      </c>
      <c r="AJ169" s="78">
        <v>23</v>
      </c>
      <c r="AK169" s="78">
        <v>32</v>
      </c>
      <c r="AL169" s="78">
        <v>34</v>
      </c>
      <c r="AM169" s="78">
        <v>26</v>
      </c>
      <c r="AN169" s="78">
        <v>9</v>
      </c>
      <c r="AO169" s="78">
        <v>15</v>
      </c>
      <c r="AP169" s="78">
        <v>23</v>
      </c>
      <c r="AQ169" s="78">
        <v>11</v>
      </c>
      <c r="AR169" s="78">
        <v>24</v>
      </c>
      <c r="AS169" s="78">
        <v>22</v>
      </c>
      <c r="AT169" s="78">
        <v>26</v>
      </c>
      <c r="AU169" s="78">
        <v>13</v>
      </c>
      <c r="AV169" s="78">
        <v>16</v>
      </c>
      <c r="AW169" s="78">
        <v>20</v>
      </c>
      <c r="AX169" s="78">
        <v>29</v>
      </c>
      <c r="AY169" s="78">
        <v>21</v>
      </c>
      <c r="AZ169" s="78">
        <v>20</v>
      </c>
      <c r="BA169" s="78">
        <v>26</v>
      </c>
      <c r="BB169" s="78">
        <v>36</v>
      </c>
      <c r="BC169" s="78">
        <v>25</v>
      </c>
      <c r="BD169" s="78">
        <v>15</v>
      </c>
      <c r="BE169" s="78">
        <v>16</v>
      </c>
      <c r="BF169" s="78">
        <v>27</v>
      </c>
      <c r="BG169" s="78">
        <v>17</v>
      </c>
      <c r="BH169" s="78">
        <v>36</v>
      </c>
      <c r="BI169" s="78">
        <v>27</v>
      </c>
      <c r="BJ169" s="78">
        <v>33</v>
      </c>
      <c r="BK169" s="78">
        <v>22</v>
      </c>
      <c r="BL169" s="78">
        <v>29</v>
      </c>
      <c r="BM169" s="78">
        <v>25</v>
      </c>
      <c r="BN169" s="78">
        <v>29</v>
      </c>
      <c r="BO169" s="78">
        <v>22</v>
      </c>
      <c r="BP169" s="78">
        <v>40</v>
      </c>
      <c r="BQ169" s="78">
        <v>27</v>
      </c>
      <c r="BR169" s="78">
        <v>43</v>
      </c>
      <c r="BS169" s="78">
        <v>37</v>
      </c>
      <c r="BT169" s="78">
        <v>26</v>
      </c>
      <c r="BU169" s="78">
        <v>19</v>
      </c>
      <c r="BV169" s="78">
        <v>38</v>
      </c>
      <c r="BW169" s="78">
        <v>23</v>
      </c>
      <c r="BX169" s="78">
        <v>27</v>
      </c>
      <c r="BY169" s="78">
        <v>17</v>
      </c>
      <c r="BZ169" s="78">
        <v>20</v>
      </c>
      <c r="CA169" s="78">
        <v>3</v>
      </c>
      <c r="CB169" s="78">
        <v>13</v>
      </c>
      <c r="CC169" s="78">
        <v>20</v>
      </c>
      <c r="CD169" s="78">
        <v>21</v>
      </c>
      <c r="CE169" s="78">
        <v>14</v>
      </c>
      <c r="CF169" s="78">
        <v>35</v>
      </c>
      <c r="CG169" s="78">
        <v>21</v>
      </c>
      <c r="CH169" s="78">
        <v>34</v>
      </c>
      <c r="CI169" s="78">
        <v>18</v>
      </c>
      <c r="CJ169" s="78">
        <v>17</v>
      </c>
      <c r="CK169" s="78">
        <v>14</v>
      </c>
      <c r="CL169" s="78">
        <v>20</v>
      </c>
      <c r="CM169" s="78">
        <v>32</v>
      </c>
      <c r="CN169" s="78">
        <v>3</v>
      </c>
    </row>
    <row r="170" spans="1:92" x14ac:dyDescent="0.2">
      <c r="A170" s="78" t="s">
        <v>30</v>
      </c>
      <c r="B170" s="78" t="s">
        <v>14</v>
      </c>
      <c r="C170" s="78">
        <v>300</v>
      </c>
      <c r="D170" s="78">
        <v>83.666666666666671</v>
      </c>
      <c r="E170" s="73">
        <v>0</v>
      </c>
      <c r="F170" s="78">
        <f>VLOOKUP(B170,遗传信息!$B:$F,5,FALSE)</f>
        <v>1</v>
      </c>
      <c r="G170" s="78">
        <v>25</v>
      </c>
      <c r="H170" s="78">
        <v>7.2</v>
      </c>
      <c r="I170" s="78">
        <v>7</v>
      </c>
      <c r="J170" s="78">
        <v>1507</v>
      </c>
      <c r="K170" s="78">
        <v>56.07</v>
      </c>
      <c r="L170" s="78">
        <v>107</v>
      </c>
      <c r="M170" s="78">
        <v>98</v>
      </c>
      <c r="N170" s="78">
        <v>115</v>
      </c>
      <c r="O170" s="78">
        <v>58</v>
      </c>
      <c r="P170" s="78">
        <v>85</v>
      </c>
      <c r="Q170" s="78">
        <v>86</v>
      </c>
      <c r="R170" s="78">
        <v>107</v>
      </c>
      <c r="S170" s="78">
        <v>75</v>
      </c>
      <c r="T170" s="78">
        <v>118</v>
      </c>
      <c r="U170" s="78">
        <v>106</v>
      </c>
      <c r="V170" s="78">
        <v>147</v>
      </c>
      <c r="W170" s="78">
        <v>106</v>
      </c>
      <c r="X170" s="78">
        <v>67</v>
      </c>
      <c r="Y170" s="78">
        <v>64</v>
      </c>
      <c r="Z170" s="78">
        <v>108</v>
      </c>
      <c r="AA170" s="78">
        <v>59</v>
      </c>
      <c r="AB170" s="78">
        <v>20</v>
      </c>
      <c r="AC170" s="78">
        <v>32</v>
      </c>
      <c r="AD170" s="78">
        <v>35</v>
      </c>
      <c r="AE170" s="78">
        <v>20</v>
      </c>
      <c r="AF170" s="78">
        <v>27</v>
      </c>
      <c r="AG170" s="78">
        <v>25</v>
      </c>
      <c r="AH170" s="78">
        <v>28</v>
      </c>
      <c r="AI170" s="78">
        <v>18</v>
      </c>
      <c r="AJ170" s="78">
        <v>23</v>
      </c>
      <c r="AK170" s="78">
        <v>32</v>
      </c>
      <c r="AL170" s="78">
        <v>34</v>
      </c>
      <c r="AM170" s="78">
        <v>26</v>
      </c>
      <c r="AN170" s="78">
        <v>9</v>
      </c>
      <c r="AO170" s="78">
        <v>15</v>
      </c>
      <c r="AP170" s="78">
        <v>23</v>
      </c>
      <c r="AQ170" s="78">
        <v>11</v>
      </c>
      <c r="AR170" s="78">
        <v>24</v>
      </c>
      <c r="AS170" s="78">
        <v>22</v>
      </c>
      <c r="AT170" s="78">
        <v>26</v>
      </c>
      <c r="AU170" s="78">
        <v>13</v>
      </c>
      <c r="AV170" s="78">
        <v>16</v>
      </c>
      <c r="AW170" s="78">
        <v>20</v>
      </c>
      <c r="AX170" s="78">
        <v>29</v>
      </c>
      <c r="AY170" s="78">
        <v>21</v>
      </c>
      <c r="AZ170" s="78">
        <v>20</v>
      </c>
      <c r="BA170" s="78">
        <v>26</v>
      </c>
      <c r="BB170" s="78">
        <v>36</v>
      </c>
      <c r="BC170" s="78">
        <v>25</v>
      </c>
      <c r="BD170" s="78">
        <v>15</v>
      </c>
      <c r="BE170" s="78">
        <v>16</v>
      </c>
      <c r="BF170" s="78">
        <v>27</v>
      </c>
      <c r="BG170" s="78">
        <v>17</v>
      </c>
      <c r="BH170" s="78">
        <v>36</v>
      </c>
      <c r="BI170" s="78">
        <v>27</v>
      </c>
      <c r="BJ170" s="78">
        <v>33</v>
      </c>
      <c r="BK170" s="78">
        <v>22</v>
      </c>
      <c r="BL170" s="78">
        <v>29</v>
      </c>
      <c r="BM170" s="78">
        <v>25</v>
      </c>
      <c r="BN170" s="78">
        <v>29</v>
      </c>
      <c r="BO170" s="78">
        <v>22</v>
      </c>
      <c r="BP170" s="78">
        <v>40</v>
      </c>
      <c r="BQ170" s="78">
        <v>27</v>
      </c>
      <c r="BR170" s="78">
        <v>43</v>
      </c>
      <c r="BS170" s="78">
        <v>37</v>
      </c>
      <c r="BT170" s="78">
        <v>26</v>
      </c>
      <c r="BU170" s="78">
        <v>19</v>
      </c>
      <c r="BV170" s="78">
        <v>38</v>
      </c>
      <c r="BW170" s="78">
        <v>23</v>
      </c>
      <c r="BX170" s="78">
        <v>27</v>
      </c>
      <c r="BY170" s="78">
        <v>17</v>
      </c>
      <c r="BZ170" s="78">
        <v>20</v>
      </c>
      <c r="CA170" s="78">
        <v>3</v>
      </c>
      <c r="CB170" s="78">
        <v>13</v>
      </c>
      <c r="CC170" s="78">
        <v>20</v>
      </c>
      <c r="CD170" s="78">
        <v>21</v>
      </c>
      <c r="CE170" s="78">
        <v>14</v>
      </c>
      <c r="CF170" s="78">
        <v>35</v>
      </c>
      <c r="CG170" s="78">
        <v>21</v>
      </c>
      <c r="CH170" s="78">
        <v>34</v>
      </c>
      <c r="CI170" s="78">
        <v>18</v>
      </c>
      <c r="CJ170" s="78">
        <v>17</v>
      </c>
      <c r="CK170" s="78">
        <v>14</v>
      </c>
      <c r="CL170" s="78">
        <v>20</v>
      </c>
      <c r="CM170" s="78">
        <v>32</v>
      </c>
      <c r="CN170" s="78">
        <v>4</v>
      </c>
    </row>
    <row r="171" spans="1:92" x14ac:dyDescent="0.2">
      <c r="A171" s="78" t="s">
        <v>28</v>
      </c>
      <c r="B171" s="78" t="s">
        <v>36</v>
      </c>
      <c r="C171" s="78">
        <v>260</v>
      </c>
      <c r="D171" s="78">
        <v>3.8</v>
      </c>
      <c r="E171" s="78">
        <v>0</v>
      </c>
      <c r="F171" s="78">
        <f>VLOOKUP(B171,遗传信息!$B:$F,5,FALSE)</f>
        <v>0</v>
      </c>
      <c r="G171" s="78">
        <v>25</v>
      </c>
      <c r="H171" s="78">
        <v>7.2</v>
      </c>
      <c r="I171" s="78">
        <v>6</v>
      </c>
      <c r="J171" s="78">
        <v>1452</v>
      </c>
      <c r="K171" s="78">
        <v>49.26</v>
      </c>
      <c r="L171" s="78">
        <v>105</v>
      </c>
      <c r="M171" s="78">
        <v>85</v>
      </c>
      <c r="N171" s="78">
        <v>109</v>
      </c>
      <c r="O171" s="78">
        <v>63</v>
      </c>
      <c r="P171" s="78">
        <v>80</v>
      </c>
      <c r="Q171" s="78">
        <v>78</v>
      </c>
      <c r="R171" s="78">
        <v>96</v>
      </c>
      <c r="S171" s="78">
        <v>75</v>
      </c>
      <c r="T171" s="78">
        <v>115</v>
      </c>
      <c r="U171" s="78">
        <v>106</v>
      </c>
      <c r="V171" s="78">
        <v>147</v>
      </c>
      <c r="W171" s="78">
        <v>93</v>
      </c>
      <c r="X171" s="78">
        <v>63</v>
      </c>
      <c r="Y171" s="78">
        <v>61</v>
      </c>
      <c r="Z171" s="78">
        <v>108</v>
      </c>
      <c r="AA171" s="78">
        <v>57</v>
      </c>
      <c r="AB171" s="78">
        <v>22</v>
      </c>
      <c r="AC171" s="78">
        <v>26</v>
      </c>
      <c r="AD171" s="78">
        <v>34</v>
      </c>
      <c r="AE171" s="78">
        <v>22</v>
      </c>
      <c r="AF171" s="78">
        <v>17</v>
      </c>
      <c r="AG171" s="78">
        <v>22</v>
      </c>
      <c r="AH171" s="78">
        <v>27</v>
      </c>
      <c r="AI171" s="78">
        <v>19</v>
      </c>
      <c r="AJ171" s="78">
        <v>28</v>
      </c>
      <c r="AK171" s="78">
        <v>25</v>
      </c>
      <c r="AL171" s="78">
        <v>30</v>
      </c>
      <c r="AM171" s="78">
        <v>25</v>
      </c>
      <c r="AN171" s="78">
        <v>13</v>
      </c>
      <c r="AO171" s="78">
        <v>13</v>
      </c>
      <c r="AP171" s="78">
        <v>27</v>
      </c>
      <c r="AQ171" s="78">
        <v>10</v>
      </c>
      <c r="AR171" s="78">
        <v>22</v>
      </c>
      <c r="AS171" s="78">
        <v>16</v>
      </c>
      <c r="AT171" s="78">
        <v>25</v>
      </c>
      <c r="AU171" s="78">
        <v>16</v>
      </c>
      <c r="AV171" s="78">
        <v>17</v>
      </c>
      <c r="AW171" s="78">
        <v>15</v>
      </c>
      <c r="AX171" s="78">
        <v>21</v>
      </c>
      <c r="AY171" s="78">
        <v>25</v>
      </c>
      <c r="AZ171" s="78">
        <v>18</v>
      </c>
      <c r="BA171" s="78">
        <v>21</v>
      </c>
      <c r="BB171" s="78">
        <v>35</v>
      </c>
      <c r="BC171" s="78">
        <v>22</v>
      </c>
      <c r="BD171" s="78">
        <v>11</v>
      </c>
      <c r="BE171" s="78">
        <v>16</v>
      </c>
      <c r="BF171" s="78">
        <v>28</v>
      </c>
      <c r="BG171" s="78">
        <v>20</v>
      </c>
      <c r="BH171" s="78">
        <v>36</v>
      </c>
      <c r="BI171" s="78">
        <v>23</v>
      </c>
      <c r="BJ171" s="78">
        <v>33</v>
      </c>
      <c r="BK171" s="78">
        <v>22</v>
      </c>
      <c r="BL171" s="78">
        <v>28</v>
      </c>
      <c r="BM171" s="78">
        <v>26</v>
      </c>
      <c r="BN171" s="78">
        <v>28</v>
      </c>
      <c r="BO171" s="78">
        <v>23</v>
      </c>
      <c r="BP171" s="78">
        <v>42</v>
      </c>
      <c r="BQ171" s="78">
        <v>30</v>
      </c>
      <c r="BR171" s="78">
        <v>46</v>
      </c>
      <c r="BS171" s="78">
        <v>29</v>
      </c>
      <c r="BT171" s="78">
        <v>23</v>
      </c>
      <c r="BU171" s="78">
        <v>22</v>
      </c>
      <c r="BV171" s="78">
        <v>30</v>
      </c>
      <c r="BW171" s="78">
        <v>18</v>
      </c>
      <c r="BX171" s="78">
        <v>25</v>
      </c>
      <c r="BY171" s="78">
        <v>19</v>
      </c>
      <c r="BZ171" s="78">
        <v>16</v>
      </c>
      <c r="CA171" s="78">
        <v>3</v>
      </c>
      <c r="CB171" s="78">
        <v>18</v>
      </c>
      <c r="CC171" s="78">
        <v>22</v>
      </c>
      <c r="CD171" s="78">
        <v>20</v>
      </c>
      <c r="CE171" s="78">
        <v>8</v>
      </c>
      <c r="CF171" s="78">
        <v>27</v>
      </c>
      <c r="CG171" s="78">
        <v>28</v>
      </c>
      <c r="CH171" s="78">
        <v>36</v>
      </c>
      <c r="CI171" s="78">
        <v>17</v>
      </c>
      <c r="CJ171" s="78">
        <v>15</v>
      </c>
      <c r="CK171" s="78">
        <v>10</v>
      </c>
      <c r="CL171" s="78">
        <v>23</v>
      </c>
      <c r="CM171" s="78">
        <v>26</v>
      </c>
      <c r="CN171" s="78">
        <v>0.86</v>
      </c>
    </row>
    <row r="172" spans="1:92" x14ac:dyDescent="0.2">
      <c r="A172" s="78" t="s">
        <v>28</v>
      </c>
      <c r="B172" s="78" t="s">
        <v>36</v>
      </c>
      <c r="C172" s="78">
        <v>260</v>
      </c>
      <c r="D172" s="78">
        <v>7.93</v>
      </c>
      <c r="E172" s="78">
        <v>0</v>
      </c>
      <c r="F172" s="78">
        <f>VLOOKUP(B172,遗传信息!$B:$F,5,FALSE)</f>
        <v>0</v>
      </c>
      <c r="G172" s="78">
        <v>25</v>
      </c>
      <c r="H172" s="78">
        <v>7.2</v>
      </c>
      <c r="I172" s="78">
        <v>6</v>
      </c>
      <c r="J172" s="78">
        <v>1452</v>
      </c>
      <c r="K172" s="78">
        <v>49.26</v>
      </c>
      <c r="L172" s="78">
        <v>105</v>
      </c>
      <c r="M172" s="78">
        <v>85</v>
      </c>
      <c r="N172" s="78">
        <v>109</v>
      </c>
      <c r="O172" s="78">
        <v>63</v>
      </c>
      <c r="P172" s="78">
        <v>80</v>
      </c>
      <c r="Q172" s="78">
        <v>78</v>
      </c>
      <c r="R172" s="78">
        <v>96</v>
      </c>
      <c r="S172" s="78">
        <v>75</v>
      </c>
      <c r="T172" s="78">
        <v>115</v>
      </c>
      <c r="U172" s="78">
        <v>106</v>
      </c>
      <c r="V172" s="78">
        <v>147</v>
      </c>
      <c r="W172" s="78">
        <v>93</v>
      </c>
      <c r="X172" s="78">
        <v>63</v>
      </c>
      <c r="Y172" s="78">
        <v>61</v>
      </c>
      <c r="Z172" s="78">
        <v>108</v>
      </c>
      <c r="AA172" s="78">
        <v>57</v>
      </c>
      <c r="AB172" s="78">
        <v>22</v>
      </c>
      <c r="AC172" s="78">
        <v>26</v>
      </c>
      <c r="AD172" s="78">
        <v>34</v>
      </c>
      <c r="AE172" s="78">
        <v>22</v>
      </c>
      <c r="AF172" s="78">
        <v>17</v>
      </c>
      <c r="AG172" s="78">
        <v>22</v>
      </c>
      <c r="AH172" s="78">
        <v>27</v>
      </c>
      <c r="AI172" s="78">
        <v>19</v>
      </c>
      <c r="AJ172" s="78">
        <v>28</v>
      </c>
      <c r="AK172" s="78">
        <v>25</v>
      </c>
      <c r="AL172" s="78">
        <v>30</v>
      </c>
      <c r="AM172" s="78">
        <v>25</v>
      </c>
      <c r="AN172" s="78">
        <v>13</v>
      </c>
      <c r="AO172" s="78">
        <v>13</v>
      </c>
      <c r="AP172" s="78">
        <v>27</v>
      </c>
      <c r="AQ172" s="78">
        <v>10</v>
      </c>
      <c r="AR172" s="78">
        <v>22</v>
      </c>
      <c r="AS172" s="78">
        <v>16</v>
      </c>
      <c r="AT172" s="78">
        <v>25</v>
      </c>
      <c r="AU172" s="78">
        <v>16</v>
      </c>
      <c r="AV172" s="78">
        <v>17</v>
      </c>
      <c r="AW172" s="78">
        <v>15</v>
      </c>
      <c r="AX172" s="78">
        <v>21</v>
      </c>
      <c r="AY172" s="78">
        <v>25</v>
      </c>
      <c r="AZ172" s="78">
        <v>18</v>
      </c>
      <c r="BA172" s="78">
        <v>21</v>
      </c>
      <c r="BB172" s="78">
        <v>35</v>
      </c>
      <c r="BC172" s="78">
        <v>22</v>
      </c>
      <c r="BD172" s="78">
        <v>11</v>
      </c>
      <c r="BE172" s="78">
        <v>16</v>
      </c>
      <c r="BF172" s="78">
        <v>28</v>
      </c>
      <c r="BG172" s="78">
        <v>20</v>
      </c>
      <c r="BH172" s="78">
        <v>36</v>
      </c>
      <c r="BI172" s="78">
        <v>23</v>
      </c>
      <c r="BJ172" s="78">
        <v>33</v>
      </c>
      <c r="BK172" s="78">
        <v>22</v>
      </c>
      <c r="BL172" s="78">
        <v>28</v>
      </c>
      <c r="BM172" s="78">
        <v>26</v>
      </c>
      <c r="BN172" s="78">
        <v>28</v>
      </c>
      <c r="BO172" s="78">
        <v>23</v>
      </c>
      <c r="BP172" s="78">
        <v>42</v>
      </c>
      <c r="BQ172" s="78">
        <v>30</v>
      </c>
      <c r="BR172" s="78">
        <v>46</v>
      </c>
      <c r="BS172" s="78">
        <v>29</v>
      </c>
      <c r="BT172" s="78">
        <v>23</v>
      </c>
      <c r="BU172" s="78">
        <v>22</v>
      </c>
      <c r="BV172" s="78">
        <v>30</v>
      </c>
      <c r="BW172" s="78">
        <v>18</v>
      </c>
      <c r="BX172" s="78">
        <v>25</v>
      </c>
      <c r="BY172" s="78">
        <v>19</v>
      </c>
      <c r="BZ172" s="78">
        <v>16</v>
      </c>
      <c r="CA172" s="78">
        <v>3</v>
      </c>
      <c r="CB172" s="78">
        <v>18</v>
      </c>
      <c r="CC172" s="78">
        <v>22</v>
      </c>
      <c r="CD172" s="78">
        <v>20</v>
      </c>
      <c r="CE172" s="78">
        <v>8</v>
      </c>
      <c r="CF172" s="78">
        <v>27</v>
      </c>
      <c r="CG172" s="78">
        <v>28</v>
      </c>
      <c r="CH172" s="78">
        <v>36</v>
      </c>
      <c r="CI172" s="78">
        <v>17</v>
      </c>
      <c r="CJ172" s="78">
        <v>15</v>
      </c>
      <c r="CK172" s="78">
        <v>10</v>
      </c>
      <c r="CL172" s="78">
        <v>23</v>
      </c>
      <c r="CM172" s="78">
        <v>26</v>
      </c>
      <c r="CN172" s="78">
        <v>2.5299999999999998</v>
      </c>
    </row>
    <row r="173" spans="1:92" x14ac:dyDescent="0.2">
      <c r="A173" s="78" t="s">
        <v>28</v>
      </c>
      <c r="B173" s="78" t="s">
        <v>36</v>
      </c>
      <c r="C173" s="78">
        <v>260</v>
      </c>
      <c r="D173" s="78">
        <v>11.4</v>
      </c>
      <c r="E173" s="78">
        <v>0</v>
      </c>
      <c r="F173" s="78">
        <f>VLOOKUP(B173,遗传信息!$B:$F,5,FALSE)</f>
        <v>0</v>
      </c>
      <c r="G173" s="78">
        <v>25</v>
      </c>
      <c r="H173" s="78">
        <v>7.2</v>
      </c>
      <c r="I173" s="78">
        <v>6</v>
      </c>
      <c r="J173" s="78">
        <v>1452</v>
      </c>
      <c r="K173" s="78">
        <v>49.26</v>
      </c>
      <c r="L173" s="78">
        <v>105</v>
      </c>
      <c r="M173" s="78">
        <v>85</v>
      </c>
      <c r="N173" s="78">
        <v>109</v>
      </c>
      <c r="O173" s="78">
        <v>63</v>
      </c>
      <c r="P173" s="78">
        <v>80</v>
      </c>
      <c r="Q173" s="78">
        <v>78</v>
      </c>
      <c r="R173" s="78">
        <v>96</v>
      </c>
      <c r="S173" s="78">
        <v>75</v>
      </c>
      <c r="T173" s="78">
        <v>115</v>
      </c>
      <c r="U173" s="78">
        <v>106</v>
      </c>
      <c r="V173" s="78">
        <v>147</v>
      </c>
      <c r="W173" s="78">
        <v>93</v>
      </c>
      <c r="X173" s="78">
        <v>63</v>
      </c>
      <c r="Y173" s="78">
        <v>61</v>
      </c>
      <c r="Z173" s="78">
        <v>108</v>
      </c>
      <c r="AA173" s="78">
        <v>57</v>
      </c>
      <c r="AB173" s="78">
        <v>22</v>
      </c>
      <c r="AC173" s="78">
        <v>26</v>
      </c>
      <c r="AD173" s="78">
        <v>34</v>
      </c>
      <c r="AE173" s="78">
        <v>22</v>
      </c>
      <c r="AF173" s="78">
        <v>17</v>
      </c>
      <c r="AG173" s="78">
        <v>22</v>
      </c>
      <c r="AH173" s="78">
        <v>27</v>
      </c>
      <c r="AI173" s="78">
        <v>19</v>
      </c>
      <c r="AJ173" s="78">
        <v>28</v>
      </c>
      <c r="AK173" s="78">
        <v>25</v>
      </c>
      <c r="AL173" s="78">
        <v>30</v>
      </c>
      <c r="AM173" s="78">
        <v>25</v>
      </c>
      <c r="AN173" s="78">
        <v>13</v>
      </c>
      <c r="AO173" s="78">
        <v>13</v>
      </c>
      <c r="AP173" s="78">
        <v>27</v>
      </c>
      <c r="AQ173" s="78">
        <v>10</v>
      </c>
      <c r="AR173" s="78">
        <v>22</v>
      </c>
      <c r="AS173" s="78">
        <v>16</v>
      </c>
      <c r="AT173" s="78">
        <v>25</v>
      </c>
      <c r="AU173" s="78">
        <v>16</v>
      </c>
      <c r="AV173" s="78">
        <v>17</v>
      </c>
      <c r="AW173" s="78">
        <v>15</v>
      </c>
      <c r="AX173" s="78">
        <v>21</v>
      </c>
      <c r="AY173" s="78">
        <v>25</v>
      </c>
      <c r="AZ173" s="78">
        <v>18</v>
      </c>
      <c r="BA173" s="78">
        <v>21</v>
      </c>
      <c r="BB173" s="78">
        <v>35</v>
      </c>
      <c r="BC173" s="78">
        <v>22</v>
      </c>
      <c r="BD173" s="78">
        <v>11</v>
      </c>
      <c r="BE173" s="78">
        <v>16</v>
      </c>
      <c r="BF173" s="78">
        <v>28</v>
      </c>
      <c r="BG173" s="78">
        <v>20</v>
      </c>
      <c r="BH173" s="78">
        <v>36</v>
      </c>
      <c r="BI173" s="78">
        <v>23</v>
      </c>
      <c r="BJ173" s="78">
        <v>33</v>
      </c>
      <c r="BK173" s="78">
        <v>22</v>
      </c>
      <c r="BL173" s="78">
        <v>28</v>
      </c>
      <c r="BM173" s="78">
        <v>26</v>
      </c>
      <c r="BN173" s="78">
        <v>28</v>
      </c>
      <c r="BO173" s="78">
        <v>23</v>
      </c>
      <c r="BP173" s="78">
        <v>42</v>
      </c>
      <c r="BQ173" s="78">
        <v>30</v>
      </c>
      <c r="BR173" s="78">
        <v>46</v>
      </c>
      <c r="BS173" s="78">
        <v>29</v>
      </c>
      <c r="BT173" s="78">
        <v>23</v>
      </c>
      <c r="BU173" s="78">
        <v>22</v>
      </c>
      <c r="BV173" s="78">
        <v>30</v>
      </c>
      <c r="BW173" s="78">
        <v>18</v>
      </c>
      <c r="BX173" s="78">
        <v>25</v>
      </c>
      <c r="BY173" s="78">
        <v>19</v>
      </c>
      <c r="BZ173" s="78">
        <v>16</v>
      </c>
      <c r="CA173" s="78">
        <v>3</v>
      </c>
      <c r="CB173" s="78">
        <v>18</v>
      </c>
      <c r="CC173" s="78">
        <v>22</v>
      </c>
      <c r="CD173" s="78">
        <v>20</v>
      </c>
      <c r="CE173" s="78">
        <v>8</v>
      </c>
      <c r="CF173" s="78">
        <v>27</v>
      </c>
      <c r="CG173" s="78">
        <v>28</v>
      </c>
      <c r="CH173" s="78">
        <v>36</v>
      </c>
      <c r="CI173" s="78">
        <v>17</v>
      </c>
      <c r="CJ173" s="78">
        <v>15</v>
      </c>
      <c r="CK173" s="78">
        <v>10</v>
      </c>
      <c r="CL173" s="78">
        <v>23</v>
      </c>
      <c r="CM173" s="78">
        <v>26</v>
      </c>
      <c r="CN173" s="78">
        <v>3.34</v>
      </c>
    </row>
    <row r="174" spans="1:92" x14ac:dyDescent="0.2">
      <c r="A174" s="78" t="s">
        <v>28</v>
      </c>
      <c r="B174" s="78" t="s">
        <v>36</v>
      </c>
      <c r="C174" s="78">
        <v>260</v>
      </c>
      <c r="D174" s="78">
        <v>15.27</v>
      </c>
      <c r="E174" s="78">
        <v>0</v>
      </c>
      <c r="F174" s="78">
        <f>VLOOKUP(B174,遗传信息!$B:$F,5,FALSE)</f>
        <v>0</v>
      </c>
      <c r="G174" s="78">
        <v>25</v>
      </c>
      <c r="H174" s="78">
        <v>7.2</v>
      </c>
      <c r="I174" s="78">
        <v>6</v>
      </c>
      <c r="J174" s="78">
        <v>1452</v>
      </c>
      <c r="K174" s="78">
        <v>49.26</v>
      </c>
      <c r="L174" s="78">
        <v>105</v>
      </c>
      <c r="M174" s="78">
        <v>85</v>
      </c>
      <c r="N174" s="78">
        <v>109</v>
      </c>
      <c r="O174" s="78">
        <v>63</v>
      </c>
      <c r="P174" s="78">
        <v>80</v>
      </c>
      <c r="Q174" s="78">
        <v>78</v>
      </c>
      <c r="R174" s="78">
        <v>96</v>
      </c>
      <c r="S174" s="78">
        <v>75</v>
      </c>
      <c r="T174" s="78">
        <v>115</v>
      </c>
      <c r="U174" s="78">
        <v>106</v>
      </c>
      <c r="V174" s="78">
        <v>147</v>
      </c>
      <c r="W174" s="78">
        <v>93</v>
      </c>
      <c r="X174" s="78">
        <v>63</v>
      </c>
      <c r="Y174" s="78">
        <v>61</v>
      </c>
      <c r="Z174" s="78">
        <v>108</v>
      </c>
      <c r="AA174" s="78">
        <v>57</v>
      </c>
      <c r="AB174" s="78">
        <v>22</v>
      </c>
      <c r="AC174" s="78">
        <v>26</v>
      </c>
      <c r="AD174" s="78">
        <v>34</v>
      </c>
      <c r="AE174" s="78">
        <v>22</v>
      </c>
      <c r="AF174" s="78">
        <v>17</v>
      </c>
      <c r="AG174" s="78">
        <v>22</v>
      </c>
      <c r="AH174" s="78">
        <v>27</v>
      </c>
      <c r="AI174" s="78">
        <v>19</v>
      </c>
      <c r="AJ174" s="78">
        <v>28</v>
      </c>
      <c r="AK174" s="78">
        <v>25</v>
      </c>
      <c r="AL174" s="78">
        <v>30</v>
      </c>
      <c r="AM174" s="78">
        <v>25</v>
      </c>
      <c r="AN174" s="78">
        <v>13</v>
      </c>
      <c r="AO174" s="78">
        <v>13</v>
      </c>
      <c r="AP174" s="78">
        <v>27</v>
      </c>
      <c r="AQ174" s="78">
        <v>10</v>
      </c>
      <c r="AR174" s="78">
        <v>22</v>
      </c>
      <c r="AS174" s="78">
        <v>16</v>
      </c>
      <c r="AT174" s="78">
        <v>25</v>
      </c>
      <c r="AU174" s="78">
        <v>16</v>
      </c>
      <c r="AV174" s="78">
        <v>17</v>
      </c>
      <c r="AW174" s="78">
        <v>15</v>
      </c>
      <c r="AX174" s="78">
        <v>21</v>
      </c>
      <c r="AY174" s="78">
        <v>25</v>
      </c>
      <c r="AZ174" s="78">
        <v>18</v>
      </c>
      <c r="BA174" s="78">
        <v>21</v>
      </c>
      <c r="BB174" s="78">
        <v>35</v>
      </c>
      <c r="BC174" s="78">
        <v>22</v>
      </c>
      <c r="BD174" s="78">
        <v>11</v>
      </c>
      <c r="BE174" s="78">
        <v>16</v>
      </c>
      <c r="BF174" s="78">
        <v>28</v>
      </c>
      <c r="BG174" s="78">
        <v>20</v>
      </c>
      <c r="BH174" s="78">
        <v>36</v>
      </c>
      <c r="BI174" s="78">
        <v>23</v>
      </c>
      <c r="BJ174" s="78">
        <v>33</v>
      </c>
      <c r="BK174" s="78">
        <v>22</v>
      </c>
      <c r="BL174" s="78">
        <v>28</v>
      </c>
      <c r="BM174" s="78">
        <v>26</v>
      </c>
      <c r="BN174" s="78">
        <v>28</v>
      </c>
      <c r="BO174" s="78">
        <v>23</v>
      </c>
      <c r="BP174" s="78">
        <v>42</v>
      </c>
      <c r="BQ174" s="78">
        <v>30</v>
      </c>
      <c r="BR174" s="78">
        <v>46</v>
      </c>
      <c r="BS174" s="78">
        <v>29</v>
      </c>
      <c r="BT174" s="78">
        <v>23</v>
      </c>
      <c r="BU174" s="78">
        <v>22</v>
      </c>
      <c r="BV174" s="78">
        <v>30</v>
      </c>
      <c r="BW174" s="78">
        <v>18</v>
      </c>
      <c r="BX174" s="78">
        <v>25</v>
      </c>
      <c r="BY174" s="78">
        <v>19</v>
      </c>
      <c r="BZ174" s="78">
        <v>16</v>
      </c>
      <c r="CA174" s="78">
        <v>3</v>
      </c>
      <c r="CB174" s="78">
        <v>18</v>
      </c>
      <c r="CC174" s="78">
        <v>22</v>
      </c>
      <c r="CD174" s="78">
        <v>20</v>
      </c>
      <c r="CE174" s="78">
        <v>8</v>
      </c>
      <c r="CF174" s="78">
        <v>27</v>
      </c>
      <c r="CG174" s="78">
        <v>28</v>
      </c>
      <c r="CH174" s="78">
        <v>36</v>
      </c>
      <c r="CI174" s="78">
        <v>17</v>
      </c>
      <c r="CJ174" s="78">
        <v>15</v>
      </c>
      <c r="CK174" s="78">
        <v>10</v>
      </c>
      <c r="CL174" s="78">
        <v>23</v>
      </c>
      <c r="CM174" s="78">
        <v>26</v>
      </c>
      <c r="CN174" s="78">
        <v>3.58</v>
      </c>
    </row>
    <row r="175" spans="1:92" x14ac:dyDescent="0.2">
      <c r="A175" s="78" t="s">
        <v>28</v>
      </c>
      <c r="B175" s="78" t="s">
        <v>36</v>
      </c>
      <c r="C175" s="78">
        <v>280</v>
      </c>
      <c r="D175" s="78">
        <v>3.98</v>
      </c>
      <c r="E175" s="78">
        <v>0</v>
      </c>
      <c r="F175" s="78">
        <f>VLOOKUP(B175,遗传信息!$B:$F,5,FALSE)</f>
        <v>0</v>
      </c>
      <c r="G175" s="78">
        <v>25</v>
      </c>
      <c r="H175" s="78">
        <v>7.2</v>
      </c>
      <c r="I175" s="78">
        <v>6</v>
      </c>
      <c r="J175" s="78">
        <v>1452</v>
      </c>
      <c r="K175" s="78">
        <v>49.26</v>
      </c>
      <c r="L175" s="78">
        <v>105</v>
      </c>
      <c r="M175" s="78">
        <v>85</v>
      </c>
      <c r="N175" s="78">
        <v>109</v>
      </c>
      <c r="O175" s="78">
        <v>63</v>
      </c>
      <c r="P175" s="78">
        <v>80</v>
      </c>
      <c r="Q175" s="78">
        <v>78</v>
      </c>
      <c r="R175" s="78">
        <v>96</v>
      </c>
      <c r="S175" s="78">
        <v>75</v>
      </c>
      <c r="T175" s="78">
        <v>115</v>
      </c>
      <c r="U175" s="78">
        <v>106</v>
      </c>
      <c r="V175" s="78">
        <v>147</v>
      </c>
      <c r="W175" s="78">
        <v>93</v>
      </c>
      <c r="X175" s="78">
        <v>63</v>
      </c>
      <c r="Y175" s="78">
        <v>61</v>
      </c>
      <c r="Z175" s="78">
        <v>108</v>
      </c>
      <c r="AA175" s="78">
        <v>57</v>
      </c>
      <c r="AB175" s="78">
        <v>22</v>
      </c>
      <c r="AC175" s="78">
        <v>26</v>
      </c>
      <c r="AD175" s="78">
        <v>34</v>
      </c>
      <c r="AE175" s="78">
        <v>22</v>
      </c>
      <c r="AF175" s="78">
        <v>17</v>
      </c>
      <c r="AG175" s="78">
        <v>22</v>
      </c>
      <c r="AH175" s="78">
        <v>27</v>
      </c>
      <c r="AI175" s="78">
        <v>19</v>
      </c>
      <c r="AJ175" s="78">
        <v>28</v>
      </c>
      <c r="AK175" s="78">
        <v>25</v>
      </c>
      <c r="AL175" s="78">
        <v>30</v>
      </c>
      <c r="AM175" s="78">
        <v>25</v>
      </c>
      <c r="AN175" s="78">
        <v>13</v>
      </c>
      <c r="AO175" s="78">
        <v>13</v>
      </c>
      <c r="AP175" s="78">
        <v>27</v>
      </c>
      <c r="AQ175" s="78">
        <v>10</v>
      </c>
      <c r="AR175" s="78">
        <v>22</v>
      </c>
      <c r="AS175" s="78">
        <v>16</v>
      </c>
      <c r="AT175" s="78">
        <v>25</v>
      </c>
      <c r="AU175" s="78">
        <v>16</v>
      </c>
      <c r="AV175" s="78">
        <v>17</v>
      </c>
      <c r="AW175" s="78">
        <v>15</v>
      </c>
      <c r="AX175" s="78">
        <v>21</v>
      </c>
      <c r="AY175" s="78">
        <v>25</v>
      </c>
      <c r="AZ175" s="78">
        <v>18</v>
      </c>
      <c r="BA175" s="78">
        <v>21</v>
      </c>
      <c r="BB175" s="78">
        <v>35</v>
      </c>
      <c r="BC175" s="78">
        <v>22</v>
      </c>
      <c r="BD175" s="78">
        <v>11</v>
      </c>
      <c r="BE175" s="78">
        <v>16</v>
      </c>
      <c r="BF175" s="78">
        <v>28</v>
      </c>
      <c r="BG175" s="78">
        <v>20</v>
      </c>
      <c r="BH175" s="78">
        <v>36</v>
      </c>
      <c r="BI175" s="78">
        <v>23</v>
      </c>
      <c r="BJ175" s="78">
        <v>33</v>
      </c>
      <c r="BK175" s="78">
        <v>22</v>
      </c>
      <c r="BL175" s="78">
        <v>28</v>
      </c>
      <c r="BM175" s="78">
        <v>26</v>
      </c>
      <c r="BN175" s="78">
        <v>28</v>
      </c>
      <c r="BO175" s="78">
        <v>23</v>
      </c>
      <c r="BP175" s="78">
        <v>42</v>
      </c>
      <c r="BQ175" s="78">
        <v>30</v>
      </c>
      <c r="BR175" s="78">
        <v>46</v>
      </c>
      <c r="BS175" s="78">
        <v>29</v>
      </c>
      <c r="BT175" s="78">
        <v>23</v>
      </c>
      <c r="BU175" s="78">
        <v>22</v>
      </c>
      <c r="BV175" s="78">
        <v>30</v>
      </c>
      <c r="BW175" s="78">
        <v>18</v>
      </c>
      <c r="BX175" s="78">
        <v>25</v>
      </c>
      <c r="BY175" s="78">
        <v>19</v>
      </c>
      <c r="BZ175" s="78">
        <v>16</v>
      </c>
      <c r="CA175" s="78">
        <v>3</v>
      </c>
      <c r="CB175" s="78">
        <v>18</v>
      </c>
      <c r="CC175" s="78">
        <v>22</v>
      </c>
      <c r="CD175" s="78">
        <v>20</v>
      </c>
      <c r="CE175" s="78">
        <v>8</v>
      </c>
      <c r="CF175" s="78">
        <v>27</v>
      </c>
      <c r="CG175" s="78">
        <v>28</v>
      </c>
      <c r="CH175" s="78">
        <v>36</v>
      </c>
      <c r="CI175" s="78">
        <v>17</v>
      </c>
      <c r="CJ175" s="78">
        <v>15</v>
      </c>
      <c r="CK175" s="78">
        <v>10</v>
      </c>
      <c r="CL175" s="78">
        <v>23</v>
      </c>
      <c r="CM175" s="78">
        <v>26</v>
      </c>
      <c r="CN175" s="78">
        <v>0.63</v>
      </c>
    </row>
    <row r="176" spans="1:92" x14ac:dyDescent="0.2">
      <c r="A176" s="78" t="s">
        <v>28</v>
      </c>
      <c r="B176" s="78" t="s">
        <v>36</v>
      </c>
      <c r="C176" s="78">
        <v>280</v>
      </c>
      <c r="D176" s="78">
        <v>7.98</v>
      </c>
      <c r="E176" s="78">
        <v>0</v>
      </c>
      <c r="F176" s="78">
        <f>VLOOKUP(B176,遗传信息!$B:$F,5,FALSE)</f>
        <v>0</v>
      </c>
      <c r="G176" s="78">
        <v>25</v>
      </c>
      <c r="H176" s="78">
        <v>7.2</v>
      </c>
      <c r="I176" s="78">
        <v>6</v>
      </c>
      <c r="J176" s="78">
        <v>1452</v>
      </c>
      <c r="K176" s="78">
        <v>49.26</v>
      </c>
      <c r="L176" s="78">
        <v>105</v>
      </c>
      <c r="M176" s="78">
        <v>85</v>
      </c>
      <c r="N176" s="78">
        <v>109</v>
      </c>
      <c r="O176" s="78">
        <v>63</v>
      </c>
      <c r="P176" s="78">
        <v>80</v>
      </c>
      <c r="Q176" s="78">
        <v>78</v>
      </c>
      <c r="R176" s="78">
        <v>96</v>
      </c>
      <c r="S176" s="78">
        <v>75</v>
      </c>
      <c r="T176" s="78">
        <v>115</v>
      </c>
      <c r="U176" s="78">
        <v>106</v>
      </c>
      <c r="V176" s="78">
        <v>147</v>
      </c>
      <c r="W176" s="78">
        <v>93</v>
      </c>
      <c r="X176" s="78">
        <v>63</v>
      </c>
      <c r="Y176" s="78">
        <v>61</v>
      </c>
      <c r="Z176" s="78">
        <v>108</v>
      </c>
      <c r="AA176" s="78">
        <v>57</v>
      </c>
      <c r="AB176" s="78">
        <v>22</v>
      </c>
      <c r="AC176" s="78">
        <v>26</v>
      </c>
      <c r="AD176" s="78">
        <v>34</v>
      </c>
      <c r="AE176" s="78">
        <v>22</v>
      </c>
      <c r="AF176" s="78">
        <v>17</v>
      </c>
      <c r="AG176" s="78">
        <v>22</v>
      </c>
      <c r="AH176" s="78">
        <v>27</v>
      </c>
      <c r="AI176" s="78">
        <v>19</v>
      </c>
      <c r="AJ176" s="78">
        <v>28</v>
      </c>
      <c r="AK176" s="78">
        <v>25</v>
      </c>
      <c r="AL176" s="78">
        <v>30</v>
      </c>
      <c r="AM176" s="78">
        <v>25</v>
      </c>
      <c r="AN176" s="78">
        <v>13</v>
      </c>
      <c r="AO176" s="78">
        <v>13</v>
      </c>
      <c r="AP176" s="78">
        <v>27</v>
      </c>
      <c r="AQ176" s="78">
        <v>10</v>
      </c>
      <c r="AR176" s="78">
        <v>22</v>
      </c>
      <c r="AS176" s="78">
        <v>16</v>
      </c>
      <c r="AT176" s="78">
        <v>25</v>
      </c>
      <c r="AU176" s="78">
        <v>16</v>
      </c>
      <c r="AV176" s="78">
        <v>17</v>
      </c>
      <c r="AW176" s="78">
        <v>15</v>
      </c>
      <c r="AX176" s="78">
        <v>21</v>
      </c>
      <c r="AY176" s="78">
        <v>25</v>
      </c>
      <c r="AZ176" s="78">
        <v>18</v>
      </c>
      <c r="BA176" s="78">
        <v>21</v>
      </c>
      <c r="BB176" s="78">
        <v>35</v>
      </c>
      <c r="BC176" s="78">
        <v>22</v>
      </c>
      <c r="BD176" s="78">
        <v>11</v>
      </c>
      <c r="BE176" s="78">
        <v>16</v>
      </c>
      <c r="BF176" s="78">
        <v>28</v>
      </c>
      <c r="BG176" s="78">
        <v>20</v>
      </c>
      <c r="BH176" s="78">
        <v>36</v>
      </c>
      <c r="BI176" s="78">
        <v>23</v>
      </c>
      <c r="BJ176" s="78">
        <v>33</v>
      </c>
      <c r="BK176" s="78">
        <v>22</v>
      </c>
      <c r="BL176" s="78">
        <v>28</v>
      </c>
      <c r="BM176" s="78">
        <v>26</v>
      </c>
      <c r="BN176" s="78">
        <v>28</v>
      </c>
      <c r="BO176" s="78">
        <v>23</v>
      </c>
      <c r="BP176" s="78">
        <v>42</v>
      </c>
      <c r="BQ176" s="78">
        <v>30</v>
      </c>
      <c r="BR176" s="78">
        <v>46</v>
      </c>
      <c r="BS176" s="78">
        <v>29</v>
      </c>
      <c r="BT176" s="78">
        <v>23</v>
      </c>
      <c r="BU176" s="78">
        <v>22</v>
      </c>
      <c r="BV176" s="78">
        <v>30</v>
      </c>
      <c r="BW176" s="78">
        <v>18</v>
      </c>
      <c r="BX176" s="78">
        <v>25</v>
      </c>
      <c r="BY176" s="78">
        <v>19</v>
      </c>
      <c r="BZ176" s="78">
        <v>16</v>
      </c>
      <c r="CA176" s="78">
        <v>3</v>
      </c>
      <c r="CB176" s="78">
        <v>18</v>
      </c>
      <c r="CC176" s="78">
        <v>22</v>
      </c>
      <c r="CD176" s="78">
        <v>20</v>
      </c>
      <c r="CE176" s="78">
        <v>8</v>
      </c>
      <c r="CF176" s="78">
        <v>27</v>
      </c>
      <c r="CG176" s="78">
        <v>28</v>
      </c>
      <c r="CH176" s="78">
        <v>36</v>
      </c>
      <c r="CI176" s="78">
        <v>17</v>
      </c>
      <c r="CJ176" s="78">
        <v>15</v>
      </c>
      <c r="CK176" s="78">
        <v>10</v>
      </c>
      <c r="CL176" s="78">
        <v>23</v>
      </c>
      <c r="CM176" s="78">
        <v>26</v>
      </c>
      <c r="CN176" s="78">
        <v>2.59</v>
      </c>
    </row>
    <row r="177" spans="1:92" x14ac:dyDescent="0.2">
      <c r="A177" s="78" t="s">
        <v>28</v>
      </c>
      <c r="B177" s="78" t="s">
        <v>36</v>
      </c>
      <c r="C177" s="78">
        <v>280</v>
      </c>
      <c r="D177" s="78">
        <v>11.93</v>
      </c>
      <c r="E177" s="78">
        <v>0</v>
      </c>
      <c r="F177" s="78">
        <f>VLOOKUP(B177,遗传信息!$B:$F,5,FALSE)</f>
        <v>0</v>
      </c>
      <c r="G177" s="78">
        <v>25</v>
      </c>
      <c r="H177" s="78">
        <v>7.2</v>
      </c>
      <c r="I177" s="78">
        <v>6</v>
      </c>
      <c r="J177" s="78">
        <v>1452</v>
      </c>
      <c r="K177" s="78">
        <v>49.26</v>
      </c>
      <c r="L177" s="78">
        <v>105</v>
      </c>
      <c r="M177" s="78">
        <v>85</v>
      </c>
      <c r="N177" s="78">
        <v>109</v>
      </c>
      <c r="O177" s="78">
        <v>63</v>
      </c>
      <c r="P177" s="78">
        <v>80</v>
      </c>
      <c r="Q177" s="78">
        <v>78</v>
      </c>
      <c r="R177" s="78">
        <v>96</v>
      </c>
      <c r="S177" s="78">
        <v>75</v>
      </c>
      <c r="T177" s="78">
        <v>115</v>
      </c>
      <c r="U177" s="78">
        <v>106</v>
      </c>
      <c r="V177" s="78">
        <v>147</v>
      </c>
      <c r="W177" s="78">
        <v>93</v>
      </c>
      <c r="X177" s="78">
        <v>63</v>
      </c>
      <c r="Y177" s="78">
        <v>61</v>
      </c>
      <c r="Z177" s="78">
        <v>108</v>
      </c>
      <c r="AA177" s="78">
        <v>57</v>
      </c>
      <c r="AB177" s="78">
        <v>22</v>
      </c>
      <c r="AC177" s="78">
        <v>26</v>
      </c>
      <c r="AD177" s="78">
        <v>34</v>
      </c>
      <c r="AE177" s="78">
        <v>22</v>
      </c>
      <c r="AF177" s="78">
        <v>17</v>
      </c>
      <c r="AG177" s="78">
        <v>22</v>
      </c>
      <c r="AH177" s="78">
        <v>27</v>
      </c>
      <c r="AI177" s="78">
        <v>19</v>
      </c>
      <c r="AJ177" s="78">
        <v>28</v>
      </c>
      <c r="AK177" s="78">
        <v>25</v>
      </c>
      <c r="AL177" s="78">
        <v>30</v>
      </c>
      <c r="AM177" s="78">
        <v>25</v>
      </c>
      <c r="AN177" s="78">
        <v>13</v>
      </c>
      <c r="AO177" s="78">
        <v>13</v>
      </c>
      <c r="AP177" s="78">
        <v>27</v>
      </c>
      <c r="AQ177" s="78">
        <v>10</v>
      </c>
      <c r="AR177" s="78">
        <v>22</v>
      </c>
      <c r="AS177" s="78">
        <v>16</v>
      </c>
      <c r="AT177" s="78">
        <v>25</v>
      </c>
      <c r="AU177" s="78">
        <v>16</v>
      </c>
      <c r="AV177" s="78">
        <v>17</v>
      </c>
      <c r="AW177" s="78">
        <v>15</v>
      </c>
      <c r="AX177" s="78">
        <v>21</v>
      </c>
      <c r="AY177" s="78">
        <v>25</v>
      </c>
      <c r="AZ177" s="78">
        <v>18</v>
      </c>
      <c r="BA177" s="78">
        <v>21</v>
      </c>
      <c r="BB177" s="78">
        <v>35</v>
      </c>
      <c r="BC177" s="78">
        <v>22</v>
      </c>
      <c r="BD177" s="78">
        <v>11</v>
      </c>
      <c r="BE177" s="78">
        <v>16</v>
      </c>
      <c r="BF177" s="78">
        <v>28</v>
      </c>
      <c r="BG177" s="78">
        <v>20</v>
      </c>
      <c r="BH177" s="78">
        <v>36</v>
      </c>
      <c r="BI177" s="78">
        <v>23</v>
      </c>
      <c r="BJ177" s="78">
        <v>33</v>
      </c>
      <c r="BK177" s="78">
        <v>22</v>
      </c>
      <c r="BL177" s="78">
        <v>28</v>
      </c>
      <c r="BM177" s="78">
        <v>26</v>
      </c>
      <c r="BN177" s="78">
        <v>28</v>
      </c>
      <c r="BO177" s="78">
        <v>23</v>
      </c>
      <c r="BP177" s="78">
        <v>42</v>
      </c>
      <c r="BQ177" s="78">
        <v>30</v>
      </c>
      <c r="BR177" s="78">
        <v>46</v>
      </c>
      <c r="BS177" s="78">
        <v>29</v>
      </c>
      <c r="BT177" s="78">
        <v>23</v>
      </c>
      <c r="BU177" s="78">
        <v>22</v>
      </c>
      <c r="BV177" s="78">
        <v>30</v>
      </c>
      <c r="BW177" s="78">
        <v>18</v>
      </c>
      <c r="BX177" s="78">
        <v>25</v>
      </c>
      <c r="BY177" s="78">
        <v>19</v>
      </c>
      <c r="BZ177" s="78">
        <v>16</v>
      </c>
      <c r="CA177" s="78">
        <v>3</v>
      </c>
      <c r="CB177" s="78">
        <v>18</v>
      </c>
      <c r="CC177" s="78">
        <v>22</v>
      </c>
      <c r="CD177" s="78">
        <v>20</v>
      </c>
      <c r="CE177" s="78">
        <v>8</v>
      </c>
      <c r="CF177" s="78">
        <v>27</v>
      </c>
      <c r="CG177" s="78">
        <v>28</v>
      </c>
      <c r="CH177" s="78">
        <v>36</v>
      </c>
      <c r="CI177" s="78">
        <v>17</v>
      </c>
      <c r="CJ177" s="78">
        <v>15</v>
      </c>
      <c r="CK177" s="78">
        <v>10</v>
      </c>
      <c r="CL177" s="78">
        <v>23</v>
      </c>
      <c r="CM177" s="78">
        <v>26</v>
      </c>
      <c r="CN177" s="78">
        <v>3.86</v>
      </c>
    </row>
    <row r="178" spans="1:92" x14ac:dyDescent="0.2">
      <c r="A178" s="78" t="s">
        <v>28</v>
      </c>
      <c r="B178" s="78" t="s">
        <v>36</v>
      </c>
      <c r="C178" s="78">
        <v>280</v>
      </c>
      <c r="D178" s="78">
        <v>15.89</v>
      </c>
      <c r="E178" s="78">
        <v>0</v>
      </c>
      <c r="F178" s="78">
        <f>VLOOKUP(B178,遗传信息!$B:$F,5,FALSE)</f>
        <v>0</v>
      </c>
      <c r="G178" s="78">
        <v>25</v>
      </c>
      <c r="H178" s="78">
        <v>7.2</v>
      </c>
      <c r="I178" s="78">
        <v>6</v>
      </c>
      <c r="J178" s="78">
        <v>1452</v>
      </c>
      <c r="K178" s="78">
        <v>49.26</v>
      </c>
      <c r="L178" s="78">
        <v>105</v>
      </c>
      <c r="M178" s="78">
        <v>85</v>
      </c>
      <c r="N178" s="78">
        <v>109</v>
      </c>
      <c r="O178" s="78">
        <v>63</v>
      </c>
      <c r="P178" s="78">
        <v>80</v>
      </c>
      <c r="Q178" s="78">
        <v>78</v>
      </c>
      <c r="R178" s="78">
        <v>96</v>
      </c>
      <c r="S178" s="78">
        <v>75</v>
      </c>
      <c r="T178" s="78">
        <v>115</v>
      </c>
      <c r="U178" s="78">
        <v>106</v>
      </c>
      <c r="V178" s="78">
        <v>147</v>
      </c>
      <c r="W178" s="78">
        <v>93</v>
      </c>
      <c r="X178" s="78">
        <v>63</v>
      </c>
      <c r="Y178" s="78">
        <v>61</v>
      </c>
      <c r="Z178" s="78">
        <v>108</v>
      </c>
      <c r="AA178" s="78">
        <v>57</v>
      </c>
      <c r="AB178" s="78">
        <v>22</v>
      </c>
      <c r="AC178" s="78">
        <v>26</v>
      </c>
      <c r="AD178" s="78">
        <v>34</v>
      </c>
      <c r="AE178" s="78">
        <v>22</v>
      </c>
      <c r="AF178" s="78">
        <v>17</v>
      </c>
      <c r="AG178" s="78">
        <v>22</v>
      </c>
      <c r="AH178" s="78">
        <v>27</v>
      </c>
      <c r="AI178" s="78">
        <v>19</v>
      </c>
      <c r="AJ178" s="78">
        <v>28</v>
      </c>
      <c r="AK178" s="78">
        <v>25</v>
      </c>
      <c r="AL178" s="78">
        <v>30</v>
      </c>
      <c r="AM178" s="78">
        <v>25</v>
      </c>
      <c r="AN178" s="78">
        <v>13</v>
      </c>
      <c r="AO178" s="78">
        <v>13</v>
      </c>
      <c r="AP178" s="78">
        <v>27</v>
      </c>
      <c r="AQ178" s="78">
        <v>10</v>
      </c>
      <c r="AR178" s="78">
        <v>22</v>
      </c>
      <c r="AS178" s="78">
        <v>16</v>
      </c>
      <c r="AT178" s="78">
        <v>25</v>
      </c>
      <c r="AU178" s="78">
        <v>16</v>
      </c>
      <c r="AV178" s="78">
        <v>17</v>
      </c>
      <c r="AW178" s="78">
        <v>15</v>
      </c>
      <c r="AX178" s="78">
        <v>21</v>
      </c>
      <c r="AY178" s="78">
        <v>25</v>
      </c>
      <c r="AZ178" s="78">
        <v>18</v>
      </c>
      <c r="BA178" s="78">
        <v>21</v>
      </c>
      <c r="BB178" s="78">
        <v>35</v>
      </c>
      <c r="BC178" s="78">
        <v>22</v>
      </c>
      <c r="BD178" s="78">
        <v>11</v>
      </c>
      <c r="BE178" s="78">
        <v>16</v>
      </c>
      <c r="BF178" s="78">
        <v>28</v>
      </c>
      <c r="BG178" s="78">
        <v>20</v>
      </c>
      <c r="BH178" s="78">
        <v>36</v>
      </c>
      <c r="BI178" s="78">
        <v>23</v>
      </c>
      <c r="BJ178" s="78">
        <v>33</v>
      </c>
      <c r="BK178" s="78">
        <v>22</v>
      </c>
      <c r="BL178" s="78">
        <v>28</v>
      </c>
      <c r="BM178" s="78">
        <v>26</v>
      </c>
      <c r="BN178" s="78">
        <v>28</v>
      </c>
      <c r="BO178" s="78">
        <v>23</v>
      </c>
      <c r="BP178" s="78">
        <v>42</v>
      </c>
      <c r="BQ178" s="78">
        <v>30</v>
      </c>
      <c r="BR178" s="78">
        <v>46</v>
      </c>
      <c r="BS178" s="78">
        <v>29</v>
      </c>
      <c r="BT178" s="78">
        <v>23</v>
      </c>
      <c r="BU178" s="78">
        <v>22</v>
      </c>
      <c r="BV178" s="78">
        <v>30</v>
      </c>
      <c r="BW178" s="78">
        <v>18</v>
      </c>
      <c r="BX178" s="78">
        <v>25</v>
      </c>
      <c r="BY178" s="78">
        <v>19</v>
      </c>
      <c r="BZ178" s="78">
        <v>16</v>
      </c>
      <c r="CA178" s="78">
        <v>3</v>
      </c>
      <c r="CB178" s="78">
        <v>18</v>
      </c>
      <c r="CC178" s="78">
        <v>22</v>
      </c>
      <c r="CD178" s="78">
        <v>20</v>
      </c>
      <c r="CE178" s="78">
        <v>8</v>
      </c>
      <c r="CF178" s="78">
        <v>27</v>
      </c>
      <c r="CG178" s="78">
        <v>28</v>
      </c>
      <c r="CH178" s="78">
        <v>36</v>
      </c>
      <c r="CI178" s="78">
        <v>17</v>
      </c>
      <c r="CJ178" s="78">
        <v>15</v>
      </c>
      <c r="CK178" s="78">
        <v>10</v>
      </c>
      <c r="CL178" s="78">
        <v>23</v>
      </c>
      <c r="CM178" s="78">
        <v>26</v>
      </c>
      <c r="CN178" s="78">
        <v>4.46</v>
      </c>
    </row>
    <row r="179" spans="1:92" x14ac:dyDescent="0.2">
      <c r="A179" s="78" t="s">
        <v>28</v>
      </c>
      <c r="B179" s="78" t="s">
        <v>36</v>
      </c>
      <c r="C179" s="78">
        <v>254</v>
      </c>
      <c r="D179" s="78">
        <v>4</v>
      </c>
      <c r="E179" s="78">
        <v>0</v>
      </c>
      <c r="F179" s="78">
        <f>VLOOKUP(B179,遗传信息!$B:$F,5,FALSE)</f>
        <v>0</v>
      </c>
      <c r="G179" s="78">
        <v>25</v>
      </c>
      <c r="H179" s="78">
        <v>7.2</v>
      </c>
      <c r="I179" s="78">
        <v>6</v>
      </c>
      <c r="J179" s="78">
        <v>1452</v>
      </c>
      <c r="K179" s="78">
        <v>49.26</v>
      </c>
      <c r="L179" s="78">
        <v>105</v>
      </c>
      <c r="M179" s="78">
        <v>85</v>
      </c>
      <c r="N179" s="78">
        <v>109</v>
      </c>
      <c r="O179" s="78">
        <v>63</v>
      </c>
      <c r="P179" s="78">
        <v>80</v>
      </c>
      <c r="Q179" s="78">
        <v>78</v>
      </c>
      <c r="R179" s="78">
        <v>96</v>
      </c>
      <c r="S179" s="78">
        <v>75</v>
      </c>
      <c r="T179" s="78">
        <v>115</v>
      </c>
      <c r="U179" s="78">
        <v>106</v>
      </c>
      <c r="V179" s="78">
        <v>147</v>
      </c>
      <c r="W179" s="78">
        <v>93</v>
      </c>
      <c r="X179" s="78">
        <v>63</v>
      </c>
      <c r="Y179" s="78">
        <v>61</v>
      </c>
      <c r="Z179" s="78">
        <v>108</v>
      </c>
      <c r="AA179" s="78">
        <v>57</v>
      </c>
      <c r="AB179" s="78">
        <v>22</v>
      </c>
      <c r="AC179" s="78">
        <v>26</v>
      </c>
      <c r="AD179" s="78">
        <v>34</v>
      </c>
      <c r="AE179" s="78">
        <v>22</v>
      </c>
      <c r="AF179" s="78">
        <v>17</v>
      </c>
      <c r="AG179" s="78">
        <v>22</v>
      </c>
      <c r="AH179" s="78">
        <v>27</v>
      </c>
      <c r="AI179" s="78">
        <v>19</v>
      </c>
      <c r="AJ179" s="78">
        <v>28</v>
      </c>
      <c r="AK179" s="78">
        <v>25</v>
      </c>
      <c r="AL179" s="78">
        <v>30</v>
      </c>
      <c r="AM179" s="78">
        <v>25</v>
      </c>
      <c r="AN179" s="78">
        <v>13</v>
      </c>
      <c r="AO179" s="78">
        <v>13</v>
      </c>
      <c r="AP179" s="78">
        <v>27</v>
      </c>
      <c r="AQ179" s="78">
        <v>10</v>
      </c>
      <c r="AR179" s="78">
        <v>22</v>
      </c>
      <c r="AS179" s="78">
        <v>16</v>
      </c>
      <c r="AT179" s="78">
        <v>25</v>
      </c>
      <c r="AU179" s="78">
        <v>16</v>
      </c>
      <c r="AV179" s="78">
        <v>17</v>
      </c>
      <c r="AW179" s="78">
        <v>15</v>
      </c>
      <c r="AX179" s="78">
        <v>21</v>
      </c>
      <c r="AY179" s="78">
        <v>25</v>
      </c>
      <c r="AZ179" s="78">
        <v>18</v>
      </c>
      <c r="BA179" s="78">
        <v>21</v>
      </c>
      <c r="BB179" s="78">
        <v>35</v>
      </c>
      <c r="BC179" s="78">
        <v>22</v>
      </c>
      <c r="BD179" s="78">
        <v>11</v>
      </c>
      <c r="BE179" s="78">
        <v>16</v>
      </c>
      <c r="BF179" s="78">
        <v>28</v>
      </c>
      <c r="BG179" s="78">
        <v>20</v>
      </c>
      <c r="BH179" s="78">
        <v>36</v>
      </c>
      <c r="BI179" s="78">
        <v>23</v>
      </c>
      <c r="BJ179" s="78">
        <v>33</v>
      </c>
      <c r="BK179" s="78">
        <v>22</v>
      </c>
      <c r="BL179" s="78">
        <v>28</v>
      </c>
      <c r="BM179" s="78">
        <v>26</v>
      </c>
      <c r="BN179" s="78">
        <v>28</v>
      </c>
      <c r="BO179" s="78">
        <v>23</v>
      </c>
      <c r="BP179" s="78">
        <v>42</v>
      </c>
      <c r="BQ179" s="78">
        <v>30</v>
      </c>
      <c r="BR179" s="78">
        <v>46</v>
      </c>
      <c r="BS179" s="78">
        <v>29</v>
      </c>
      <c r="BT179" s="78">
        <v>23</v>
      </c>
      <c r="BU179" s="78">
        <v>22</v>
      </c>
      <c r="BV179" s="78">
        <v>30</v>
      </c>
      <c r="BW179" s="78">
        <v>18</v>
      </c>
      <c r="BX179" s="78">
        <v>25</v>
      </c>
      <c r="BY179" s="78">
        <v>19</v>
      </c>
      <c r="BZ179" s="78">
        <v>16</v>
      </c>
      <c r="CA179" s="78">
        <v>3</v>
      </c>
      <c r="CB179" s="78">
        <v>18</v>
      </c>
      <c r="CC179" s="78">
        <v>22</v>
      </c>
      <c r="CD179" s="78">
        <v>20</v>
      </c>
      <c r="CE179" s="78">
        <v>8</v>
      </c>
      <c r="CF179" s="78">
        <v>27</v>
      </c>
      <c r="CG179" s="78">
        <v>28</v>
      </c>
      <c r="CH179" s="78">
        <v>36</v>
      </c>
      <c r="CI179" s="78">
        <v>17</v>
      </c>
      <c r="CJ179" s="78">
        <v>15</v>
      </c>
      <c r="CK179" s="78">
        <v>10</v>
      </c>
      <c r="CL179" s="78">
        <v>23</v>
      </c>
      <c r="CM179" s="78">
        <v>26</v>
      </c>
      <c r="CN179" s="78">
        <v>1.0900000000000001</v>
      </c>
    </row>
    <row r="180" spans="1:92" x14ac:dyDescent="0.2">
      <c r="A180" s="78" t="s">
        <v>28</v>
      </c>
      <c r="B180" s="78" t="s">
        <v>36</v>
      </c>
      <c r="C180" s="78">
        <v>254</v>
      </c>
      <c r="D180" s="78">
        <v>8.0399999999999991</v>
      </c>
      <c r="E180" s="78">
        <v>0</v>
      </c>
      <c r="F180" s="78">
        <f>VLOOKUP(B180,遗传信息!$B:$F,5,FALSE)</f>
        <v>0</v>
      </c>
      <c r="G180" s="78">
        <v>25</v>
      </c>
      <c r="H180" s="78">
        <v>7.2</v>
      </c>
      <c r="I180" s="78">
        <v>6</v>
      </c>
      <c r="J180" s="78">
        <v>1452</v>
      </c>
      <c r="K180" s="78">
        <v>49.26</v>
      </c>
      <c r="L180" s="78">
        <v>105</v>
      </c>
      <c r="M180" s="78">
        <v>85</v>
      </c>
      <c r="N180" s="78">
        <v>109</v>
      </c>
      <c r="O180" s="78">
        <v>63</v>
      </c>
      <c r="P180" s="78">
        <v>80</v>
      </c>
      <c r="Q180" s="78">
        <v>78</v>
      </c>
      <c r="R180" s="78">
        <v>96</v>
      </c>
      <c r="S180" s="78">
        <v>75</v>
      </c>
      <c r="T180" s="78">
        <v>115</v>
      </c>
      <c r="U180" s="78">
        <v>106</v>
      </c>
      <c r="V180" s="78">
        <v>147</v>
      </c>
      <c r="W180" s="78">
        <v>93</v>
      </c>
      <c r="X180" s="78">
        <v>63</v>
      </c>
      <c r="Y180" s="78">
        <v>61</v>
      </c>
      <c r="Z180" s="78">
        <v>108</v>
      </c>
      <c r="AA180" s="78">
        <v>57</v>
      </c>
      <c r="AB180" s="78">
        <v>22</v>
      </c>
      <c r="AC180" s="78">
        <v>26</v>
      </c>
      <c r="AD180" s="78">
        <v>34</v>
      </c>
      <c r="AE180" s="78">
        <v>22</v>
      </c>
      <c r="AF180" s="78">
        <v>17</v>
      </c>
      <c r="AG180" s="78">
        <v>22</v>
      </c>
      <c r="AH180" s="78">
        <v>27</v>
      </c>
      <c r="AI180" s="78">
        <v>19</v>
      </c>
      <c r="AJ180" s="78">
        <v>28</v>
      </c>
      <c r="AK180" s="78">
        <v>25</v>
      </c>
      <c r="AL180" s="78">
        <v>30</v>
      </c>
      <c r="AM180" s="78">
        <v>25</v>
      </c>
      <c r="AN180" s="78">
        <v>13</v>
      </c>
      <c r="AO180" s="78">
        <v>13</v>
      </c>
      <c r="AP180" s="78">
        <v>27</v>
      </c>
      <c r="AQ180" s="78">
        <v>10</v>
      </c>
      <c r="AR180" s="78">
        <v>22</v>
      </c>
      <c r="AS180" s="78">
        <v>16</v>
      </c>
      <c r="AT180" s="78">
        <v>25</v>
      </c>
      <c r="AU180" s="78">
        <v>16</v>
      </c>
      <c r="AV180" s="78">
        <v>17</v>
      </c>
      <c r="AW180" s="78">
        <v>15</v>
      </c>
      <c r="AX180" s="78">
        <v>21</v>
      </c>
      <c r="AY180" s="78">
        <v>25</v>
      </c>
      <c r="AZ180" s="78">
        <v>18</v>
      </c>
      <c r="BA180" s="78">
        <v>21</v>
      </c>
      <c r="BB180" s="78">
        <v>35</v>
      </c>
      <c r="BC180" s="78">
        <v>22</v>
      </c>
      <c r="BD180" s="78">
        <v>11</v>
      </c>
      <c r="BE180" s="78">
        <v>16</v>
      </c>
      <c r="BF180" s="78">
        <v>28</v>
      </c>
      <c r="BG180" s="78">
        <v>20</v>
      </c>
      <c r="BH180" s="78">
        <v>36</v>
      </c>
      <c r="BI180" s="78">
        <v>23</v>
      </c>
      <c r="BJ180" s="78">
        <v>33</v>
      </c>
      <c r="BK180" s="78">
        <v>22</v>
      </c>
      <c r="BL180" s="78">
        <v>28</v>
      </c>
      <c r="BM180" s="78">
        <v>26</v>
      </c>
      <c r="BN180" s="78">
        <v>28</v>
      </c>
      <c r="BO180" s="78">
        <v>23</v>
      </c>
      <c r="BP180" s="78">
        <v>42</v>
      </c>
      <c r="BQ180" s="78">
        <v>30</v>
      </c>
      <c r="BR180" s="78">
        <v>46</v>
      </c>
      <c r="BS180" s="78">
        <v>29</v>
      </c>
      <c r="BT180" s="78">
        <v>23</v>
      </c>
      <c r="BU180" s="78">
        <v>22</v>
      </c>
      <c r="BV180" s="78">
        <v>30</v>
      </c>
      <c r="BW180" s="78">
        <v>18</v>
      </c>
      <c r="BX180" s="78">
        <v>25</v>
      </c>
      <c r="BY180" s="78">
        <v>19</v>
      </c>
      <c r="BZ180" s="78">
        <v>16</v>
      </c>
      <c r="CA180" s="78">
        <v>3</v>
      </c>
      <c r="CB180" s="78">
        <v>18</v>
      </c>
      <c r="CC180" s="78">
        <v>22</v>
      </c>
      <c r="CD180" s="78">
        <v>20</v>
      </c>
      <c r="CE180" s="78">
        <v>8</v>
      </c>
      <c r="CF180" s="78">
        <v>27</v>
      </c>
      <c r="CG180" s="78">
        <v>28</v>
      </c>
      <c r="CH180" s="78">
        <v>36</v>
      </c>
      <c r="CI180" s="78">
        <v>17</v>
      </c>
      <c r="CJ180" s="78">
        <v>15</v>
      </c>
      <c r="CK180" s="78">
        <v>10</v>
      </c>
      <c r="CL180" s="78">
        <v>23</v>
      </c>
      <c r="CM180" s="78">
        <v>26</v>
      </c>
      <c r="CN180" s="78">
        <v>1.74</v>
      </c>
    </row>
    <row r="181" spans="1:92" x14ac:dyDescent="0.2">
      <c r="A181" s="78" t="s">
        <v>28</v>
      </c>
      <c r="B181" s="78" t="s">
        <v>36</v>
      </c>
      <c r="C181" s="78">
        <v>254</v>
      </c>
      <c r="D181" s="78">
        <v>12</v>
      </c>
      <c r="E181" s="78">
        <v>0</v>
      </c>
      <c r="F181" s="78">
        <f>VLOOKUP(B181,遗传信息!$B:$F,5,FALSE)</f>
        <v>0</v>
      </c>
      <c r="G181" s="78">
        <v>25</v>
      </c>
      <c r="H181" s="78">
        <v>7.2</v>
      </c>
      <c r="I181" s="78">
        <v>6</v>
      </c>
      <c r="J181" s="78">
        <v>1452</v>
      </c>
      <c r="K181" s="78">
        <v>49.26</v>
      </c>
      <c r="L181" s="78">
        <v>105</v>
      </c>
      <c r="M181" s="78">
        <v>85</v>
      </c>
      <c r="N181" s="78">
        <v>109</v>
      </c>
      <c r="O181" s="78">
        <v>63</v>
      </c>
      <c r="P181" s="78">
        <v>80</v>
      </c>
      <c r="Q181" s="78">
        <v>78</v>
      </c>
      <c r="R181" s="78">
        <v>96</v>
      </c>
      <c r="S181" s="78">
        <v>75</v>
      </c>
      <c r="T181" s="78">
        <v>115</v>
      </c>
      <c r="U181" s="78">
        <v>106</v>
      </c>
      <c r="V181" s="78">
        <v>147</v>
      </c>
      <c r="W181" s="78">
        <v>93</v>
      </c>
      <c r="X181" s="78">
        <v>63</v>
      </c>
      <c r="Y181" s="78">
        <v>61</v>
      </c>
      <c r="Z181" s="78">
        <v>108</v>
      </c>
      <c r="AA181" s="78">
        <v>57</v>
      </c>
      <c r="AB181" s="78">
        <v>22</v>
      </c>
      <c r="AC181" s="78">
        <v>26</v>
      </c>
      <c r="AD181" s="78">
        <v>34</v>
      </c>
      <c r="AE181" s="78">
        <v>22</v>
      </c>
      <c r="AF181" s="78">
        <v>17</v>
      </c>
      <c r="AG181" s="78">
        <v>22</v>
      </c>
      <c r="AH181" s="78">
        <v>27</v>
      </c>
      <c r="AI181" s="78">
        <v>19</v>
      </c>
      <c r="AJ181" s="78">
        <v>28</v>
      </c>
      <c r="AK181" s="78">
        <v>25</v>
      </c>
      <c r="AL181" s="78">
        <v>30</v>
      </c>
      <c r="AM181" s="78">
        <v>25</v>
      </c>
      <c r="AN181" s="78">
        <v>13</v>
      </c>
      <c r="AO181" s="78">
        <v>13</v>
      </c>
      <c r="AP181" s="78">
        <v>27</v>
      </c>
      <c r="AQ181" s="78">
        <v>10</v>
      </c>
      <c r="AR181" s="78">
        <v>22</v>
      </c>
      <c r="AS181" s="78">
        <v>16</v>
      </c>
      <c r="AT181" s="78">
        <v>25</v>
      </c>
      <c r="AU181" s="78">
        <v>16</v>
      </c>
      <c r="AV181" s="78">
        <v>17</v>
      </c>
      <c r="AW181" s="78">
        <v>15</v>
      </c>
      <c r="AX181" s="78">
        <v>21</v>
      </c>
      <c r="AY181" s="78">
        <v>25</v>
      </c>
      <c r="AZ181" s="78">
        <v>18</v>
      </c>
      <c r="BA181" s="78">
        <v>21</v>
      </c>
      <c r="BB181" s="78">
        <v>35</v>
      </c>
      <c r="BC181" s="78">
        <v>22</v>
      </c>
      <c r="BD181" s="78">
        <v>11</v>
      </c>
      <c r="BE181" s="78">
        <v>16</v>
      </c>
      <c r="BF181" s="78">
        <v>28</v>
      </c>
      <c r="BG181" s="78">
        <v>20</v>
      </c>
      <c r="BH181" s="78">
        <v>36</v>
      </c>
      <c r="BI181" s="78">
        <v>23</v>
      </c>
      <c r="BJ181" s="78">
        <v>33</v>
      </c>
      <c r="BK181" s="78">
        <v>22</v>
      </c>
      <c r="BL181" s="78">
        <v>28</v>
      </c>
      <c r="BM181" s="78">
        <v>26</v>
      </c>
      <c r="BN181" s="78">
        <v>28</v>
      </c>
      <c r="BO181" s="78">
        <v>23</v>
      </c>
      <c r="BP181" s="78">
        <v>42</v>
      </c>
      <c r="BQ181" s="78">
        <v>30</v>
      </c>
      <c r="BR181" s="78">
        <v>46</v>
      </c>
      <c r="BS181" s="78">
        <v>29</v>
      </c>
      <c r="BT181" s="78">
        <v>23</v>
      </c>
      <c r="BU181" s="78">
        <v>22</v>
      </c>
      <c r="BV181" s="78">
        <v>30</v>
      </c>
      <c r="BW181" s="78">
        <v>18</v>
      </c>
      <c r="BX181" s="78">
        <v>25</v>
      </c>
      <c r="BY181" s="78">
        <v>19</v>
      </c>
      <c r="BZ181" s="78">
        <v>16</v>
      </c>
      <c r="CA181" s="78">
        <v>3</v>
      </c>
      <c r="CB181" s="78">
        <v>18</v>
      </c>
      <c r="CC181" s="78">
        <v>22</v>
      </c>
      <c r="CD181" s="78">
        <v>20</v>
      </c>
      <c r="CE181" s="78">
        <v>8</v>
      </c>
      <c r="CF181" s="78">
        <v>27</v>
      </c>
      <c r="CG181" s="78">
        <v>28</v>
      </c>
      <c r="CH181" s="78">
        <v>36</v>
      </c>
      <c r="CI181" s="78">
        <v>17</v>
      </c>
      <c r="CJ181" s="78">
        <v>15</v>
      </c>
      <c r="CK181" s="78">
        <v>10</v>
      </c>
      <c r="CL181" s="78">
        <v>23</v>
      </c>
      <c r="CM181" s="78">
        <v>26</v>
      </c>
      <c r="CN181" s="78">
        <v>3.44</v>
      </c>
    </row>
    <row r="182" spans="1:92" x14ac:dyDescent="0.2">
      <c r="A182" s="78" t="s">
        <v>28</v>
      </c>
      <c r="B182" s="78" t="s">
        <v>36</v>
      </c>
      <c r="C182" s="78">
        <v>254</v>
      </c>
      <c r="D182" s="78">
        <v>16</v>
      </c>
      <c r="E182" s="78">
        <v>0</v>
      </c>
      <c r="F182" s="78">
        <f>VLOOKUP(B182,遗传信息!$B:$F,5,FALSE)</f>
        <v>0</v>
      </c>
      <c r="G182" s="78">
        <v>25</v>
      </c>
      <c r="H182" s="78">
        <v>7.2</v>
      </c>
      <c r="I182" s="78">
        <v>6</v>
      </c>
      <c r="J182" s="78">
        <v>1452</v>
      </c>
      <c r="K182" s="78">
        <v>49.26</v>
      </c>
      <c r="L182" s="78">
        <v>105</v>
      </c>
      <c r="M182" s="78">
        <v>85</v>
      </c>
      <c r="N182" s="78">
        <v>109</v>
      </c>
      <c r="O182" s="78">
        <v>63</v>
      </c>
      <c r="P182" s="78">
        <v>80</v>
      </c>
      <c r="Q182" s="78">
        <v>78</v>
      </c>
      <c r="R182" s="78">
        <v>96</v>
      </c>
      <c r="S182" s="78">
        <v>75</v>
      </c>
      <c r="T182" s="78">
        <v>115</v>
      </c>
      <c r="U182" s="78">
        <v>106</v>
      </c>
      <c r="V182" s="78">
        <v>147</v>
      </c>
      <c r="W182" s="78">
        <v>93</v>
      </c>
      <c r="X182" s="78">
        <v>63</v>
      </c>
      <c r="Y182" s="78">
        <v>61</v>
      </c>
      <c r="Z182" s="78">
        <v>108</v>
      </c>
      <c r="AA182" s="78">
        <v>57</v>
      </c>
      <c r="AB182" s="78">
        <v>22</v>
      </c>
      <c r="AC182" s="78">
        <v>26</v>
      </c>
      <c r="AD182" s="78">
        <v>34</v>
      </c>
      <c r="AE182" s="78">
        <v>22</v>
      </c>
      <c r="AF182" s="78">
        <v>17</v>
      </c>
      <c r="AG182" s="78">
        <v>22</v>
      </c>
      <c r="AH182" s="78">
        <v>27</v>
      </c>
      <c r="AI182" s="78">
        <v>19</v>
      </c>
      <c r="AJ182" s="78">
        <v>28</v>
      </c>
      <c r="AK182" s="78">
        <v>25</v>
      </c>
      <c r="AL182" s="78">
        <v>30</v>
      </c>
      <c r="AM182" s="78">
        <v>25</v>
      </c>
      <c r="AN182" s="78">
        <v>13</v>
      </c>
      <c r="AO182" s="78">
        <v>13</v>
      </c>
      <c r="AP182" s="78">
        <v>27</v>
      </c>
      <c r="AQ182" s="78">
        <v>10</v>
      </c>
      <c r="AR182" s="78">
        <v>22</v>
      </c>
      <c r="AS182" s="78">
        <v>16</v>
      </c>
      <c r="AT182" s="78">
        <v>25</v>
      </c>
      <c r="AU182" s="78">
        <v>16</v>
      </c>
      <c r="AV182" s="78">
        <v>17</v>
      </c>
      <c r="AW182" s="78">
        <v>15</v>
      </c>
      <c r="AX182" s="78">
        <v>21</v>
      </c>
      <c r="AY182" s="78">
        <v>25</v>
      </c>
      <c r="AZ182" s="78">
        <v>18</v>
      </c>
      <c r="BA182" s="78">
        <v>21</v>
      </c>
      <c r="BB182" s="78">
        <v>35</v>
      </c>
      <c r="BC182" s="78">
        <v>22</v>
      </c>
      <c r="BD182" s="78">
        <v>11</v>
      </c>
      <c r="BE182" s="78">
        <v>16</v>
      </c>
      <c r="BF182" s="78">
        <v>28</v>
      </c>
      <c r="BG182" s="78">
        <v>20</v>
      </c>
      <c r="BH182" s="78">
        <v>36</v>
      </c>
      <c r="BI182" s="78">
        <v>23</v>
      </c>
      <c r="BJ182" s="78">
        <v>33</v>
      </c>
      <c r="BK182" s="78">
        <v>22</v>
      </c>
      <c r="BL182" s="78">
        <v>28</v>
      </c>
      <c r="BM182" s="78">
        <v>26</v>
      </c>
      <c r="BN182" s="78">
        <v>28</v>
      </c>
      <c r="BO182" s="78">
        <v>23</v>
      </c>
      <c r="BP182" s="78">
        <v>42</v>
      </c>
      <c r="BQ182" s="78">
        <v>30</v>
      </c>
      <c r="BR182" s="78">
        <v>46</v>
      </c>
      <c r="BS182" s="78">
        <v>29</v>
      </c>
      <c r="BT182" s="78">
        <v>23</v>
      </c>
      <c r="BU182" s="78">
        <v>22</v>
      </c>
      <c r="BV182" s="78">
        <v>30</v>
      </c>
      <c r="BW182" s="78">
        <v>18</v>
      </c>
      <c r="BX182" s="78">
        <v>25</v>
      </c>
      <c r="BY182" s="78">
        <v>19</v>
      </c>
      <c r="BZ182" s="78">
        <v>16</v>
      </c>
      <c r="CA182" s="78">
        <v>3</v>
      </c>
      <c r="CB182" s="78">
        <v>18</v>
      </c>
      <c r="CC182" s="78">
        <v>22</v>
      </c>
      <c r="CD182" s="78">
        <v>20</v>
      </c>
      <c r="CE182" s="78">
        <v>8</v>
      </c>
      <c r="CF182" s="78">
        <v>27</v>
      </c>
      <c r="CG182" s="78">
        <v>28</v>
      </c>
      <c r="CH182" s="78">
        <v>36</v>
      </c>
      <c r="CI182" s="78">
        <v>17</v>
      </c>
      <c r="CJ182" s="78">
        <v>15</v>
      </c>
      <c r="CK182" s="78">
        <v>10</v>
      </c>
      <c r="CL182" s="78">
        <v>23</v>
      </c>
      <c r="CM182" s="78">
        <v>26</v>
      </c>
      <c r="CN182" s="78">
        <v>3.69</v>
      </c>
    </row>
    <row r="183" spans="1:92" x14ac:dyDescent="0.2">
      <c r="A183" s="78" t="s">
        <v>37</v>
      </c>
      <c r="B183" s="78" t="s">
        <v>14</v>
      </c>
      <c r="C183" s="78">
        <v>269</v>
      </c>
      <c r="D183" s="78">
        <v>117</v>
      </c>
      <c r="E183" s="73">
        <v>1</v>
      </c>
      <c r="F183" s="78">
        <f>VLOOKUP(B183,遗传信息!$B:$F,5,FALSE)</f>
        <v>1</v>
      </c>
      <c r="G183" s="78">
        <v>25</v>
      </c>
      <c r="H183" s="78">
        <v>7.4</v>
      </c>
      <c r="I183" s="78">
        <v>6</v>
      </c>
      <c r="J183" s="78">
        <v>1507</v>
      </c>
      <c r="K183" s="78">
        <v>56.07</v>
      </c>
      <c r="L183" s="78">
        <v>107</v>
      </c>
      <c r="M183" s="78">
        <v>98</v>
      </c>
      <c r="N183" s="78">
        <v>115</v>
      </c>
      <c r="O183" s="78">
        <v>58</v>
      </c>
      <c r="P183" s="78">
        <v>85</v>
      </c>
      <c r="Q183" s="78">
        <v>86</v>
      </c>
      <c r="R183" s="78">
        <v>107</v>
      </c>
      <c r="S183" s="78">
        <v>75</v>
      </c>
      <c r="T183" s="78">
        <v>118</v>
      </c>
      <c r="U183" s="78">
        <v>106</v>
      </c>
      <c r="V183" s="78">
        <v>147</v>
      </c>
      <c r="W183" s="78">
        <v>106</v>
      </c>
      <c r="X183" s="78">
        <v>67</v>
      </c>
      <c r="Y183" s="78">
        <v>64</v>
      </c>
      <c r="Z183" s="78">
        <v>108</v>
      </c>
      <c r="AA183" s="78">
        <v>59</v>
      </c>
      <c r="AB183" s="78">
        <v>20</v>
      </c>
      <c r="AC183" s="78">
        <v>32</v>
      </c>
      <c r="AD183" s="78">
        <v>35</v>
      </c>
      <c r="AE183" s="78">
        <v>20</v>
      </c>
      <c r="AF183" s="78">
        <v>27</v>
      </c>
      <c r="AG183" s="78">
        <v>25</v>
      </c>
      <c r="AH183" s="78">
        <v>28</v>
      </c>
      <c r="AI183" s="78">
        <v>18</v>
      </c>
      <c r="AJ183" s="78">
        <v>23</v>
      </c>
      <c r="AK183" s="78">
        <v>32</v>
      </c>
      <c r="AL183" s="78">
        <v>34</v>
      </c>
      <c r="AM183" s="78">
        <v>26</v>
      </c>
      <c r="AN183" s="78">
        <v>9</v>
      </c>
      <c r="AO183" s="78">
        <v>15</v>
      </c>
      <c r="AP183" s="78">
        <v>23</v>
      </c>
      <c r="AQ183" s="78">
        <v>11</v>
      </c>
      <c r="AR183" s="78">
        <v>24</v>
      </c>
      <c r="AS183" s="78">
        <v>22</v>
      </c>
      <c r="AT183" s="78">
        <v>26</v>
      </c>
      <c r="AU183" s="78">
        <v>13</v>
      </c>
      <c r="AV183" s="78">
        <v>16</v>
      </c>
      <c r="AW183" s="78">
        <v>20</v>
      </c>
      <c r="AX183" s="78">
        <v>29</v>
      </c>
      <c r="AY183" s="78">
        <v>21</v>
      </c>
      <c r="AZ183" s="78">
        <v>20</v>
      </c>
      <c r="BA183" s="78">
        <v>26</v>
      </c>
      <c r="BB183" s="78">
        <v>36</v>
      </c>
      <c r="BC183" s="78">
        <v>25</v>
      </c>
      <c r="BD183" s="78">
        <v>15</v>
      </c>
      <c r="BE183" s="78">
        <v>16</v>
      </c>
      <c r="BF183" s="78">
        <v>27</v>
      </c>
      <c r="BG183" s="78">
        <v>17</v>
      </c>
      <c r="BH183" s="78">
        <v>36</v>
      </c>
      <c r="BI183" s="78">
        <v>27</v>
      </c>
      <c r="BJ183" s="78">
        <v>33</v>
      </c>
      <c r="BK183" s="78">
        <v>22</v>
      </c>
      <c r="BL183" s="78">
        <v>29</v>
      </c>
      <c r="BM183" s="78">
        <v>25</v>
      </c>
      <c r="BN183" s="78">
        <v>29</v>
      </c>
      <c r="BO183" s="78">
        <v>22</v>
      </c>
      <c r="BP183" s="78">
        <v>40</v>
      </c>
      <c r="BQ183" s="78">
        <v>27</v>
      </c>
      <c r="BR183" s="78">
        <v>43</v>
      </c>
      <c r="BS183" s="78">
        <v>37</v>
      </c>
      <c r="BT183" s="78">
        <v>26</v>
      </c>
      <c r="BU183" s="78">
        <v>19</v>
      </c>
      <c r="BV183" s="78">
        <v>38</v>
      </c>
      <c r="BW183" s="78">
        <v>23</v>
      </c>
      <c r="BX183" s="78">
        <v>27</v>
      </c>
      <c r="BY183" s="78">
        <v>17</v>
      </c>
      <c r="BZ183" s="78">
        <v>20</v>
      </c>
      <c r="CA183" s="78">
        <v>3</v>
      </c>
      <c r="CB183" s="78">
        <v>13</v>
      </c>
      <c r="CC183" s="78">
        <v>20</v>
      </c>
      <c r="CD183" s="78">
        <v>21</v>
      </c>
      <c r="CE183" s="78">
        <v>14</v>
      </c>
      <c r="CF183" s="78">
        <v>35</v>
      </c>
      <c r="CG183" s="78">
        <v>21</v>
      </c>
      <c r="CH183" s="78">
        <v>34</v>
      </c>
      <c r="CI183" s="78">
        <v>18</v>
      </c>
      <c r="CJ183" s="78">
        <v>17</v>
      </c>
      <c r="CK183" s="78">
        <v>14</v>
      </c>
      <c r="CL183" s="78">
        <v>20</v>
      </c>
      <c r="CM183" s="78">
        <v>32</v>
      </c>
      <c r="CN183" s="78">
        <v>1.9</v>
      </c>
    </row>
    <row r="184" spans="1:92" x14ac:dyDescent="0.2">
      <c r="A184" s="78" t="s">
        <v>37</v>
      </c>
      <c r="B184" s="78" t="s">
        <v>14</v>
      </c>
      <c r="C184" s="78">
        <v>269</v>
      </c>
      <c r="D184" s="78">
        <v>146</v>
      </c>
      <c r="E184" s="73">
        <v>1</v>
      </c>
      <c r="F184" s="78">
        <f>VLOOKUP(B184,遗传信息!$B:$F,5,FALSE)</f>
        <v>1</v>
      </c>
      <c r="G184" s="78">
        <v>25</v>
      </c>
      <c r="H184" s="78">
        <v>7.4</v>
      </c>
      <c r="I184" s="78">
        <v>6</v>
      </c>
      <c r="J184" s="78">
        <v>1507</v>
      </c>
      <c r="K184" s="78">
        <v>56.07</v>
      </c>
      <c r="L184" s="78">
        <v>107</v>
      </c>
      <c r="M184" s="78">
        <v>98</v>
      </c>
      <c r="N184" s="78">
        <v>115</v>
      </c>
      <c r="O184" s="78">
        <v>58</v>
      </c>
      <c r="P184" s="78">
        <v>85</v>
      </c>
      <c r="Q184" s="78">
        <v>86</v>
      </c>
      <c r="R184" s="78">
        <v>107</v>
      </c>
      <c r="S184" s="78">
        <v>75</v>
      </c>
      <c r="T184" s="78">
        <v>118</v>
      </c>
      <c r="U184" s="78">
        <v>106</v>
      </c>
      <c r="V184" s="78">
        <v>147</v>
      </c>
      <c r="W184" s="78">
        <v>106</v>
      </c>
      <c r="X184" s="78">
        <v>67</v>
      </c>
      <c r="Y184" s="78">
        <v>64</v>
      </c>
      <c r="Z184" s="78">
        <v>108</v>
      </c>
      <c r="AA184" s="78">
        <v>59</v>
      </c>
      <c r="AB184" s="78">
        <v>20</v>
      </c>
      <c r="AC184" s="78">
        <v>32</v>
      </c>
      <c r="AD184" s="78">
        <v>35</v>
      </c>
      <c r="AE184" s="78">
        <v>20</v>
      </c>
      <c r="AF184" s="78">
        <v>27</v>
      </c>
      <c r="AG184" s="78">
        <v>25</v>
      </c>
      <c r="AH184" s="78">
        <v>28</v>
      </c>
      <c r="AI184" s="78">
        <v>18</v>
      </c>
      <c r="AJ184" s="78">
        <v>23</v>
      </c>
      <c r="AK184" s="78">
        <v>32</v>
      </c>
      <c r="AL184" s="78">
        <v>34</v>
      </c>
      <c r="AM184" s="78">
        <v>26</v>
      </c>
      <c r="AN184" s="78">
        <v>9</v>
      </c>
      <c r="AO184" s="78">
        <v>15</v>
      </c>
      <c r="AP184" s="78">
        <v>23</v>
      </c>
      <c r="AQ184" s="78">
        <v>11</v>
      </c>
      <c r="AR184" s="78">
        <v>24</v>
      </c>
      <c r="AS184" s="78">
        <v>22</v>
      </c>
      <c r="AT184" s="78">
        <v>26</v>
      </c>
      <c r="AU184" s="78">
        <v>13</v>
      </c>
      <c r="AV184" s="78">
        <v>16</v>
      </c>
      <c r="AW184" s="78">
        <v>20</v>
      </c>
      <c r="AX184" s="78">
        <v>29</v>
      </c>
      <c r="AY184" s="78">
        <v>21</v>
      </c>
      <c r="AZ184" s="78">
        <v>20</v>
      </c>
      <c r="BA184" s="78">
        <v>26</v>
      </c>
      <c r="BB184" s="78">
        <v>36</v>
      </c>
      <c r="BC184" s="78">
        <v>25</v>
      </c>
      <c r="BD184" s="78">
        <v>15</v>
      </c>
      <c r="BE184" s="78">
        <v>16</v>
      </c>
      <c r="BF184" s="78">
        <v>27</v>
      </c>
      <c r="BG184" s="78">
        <v>17</v>
      </c>
      <c r="BH184" s="78">
        <v>36</v>
      </c>
      <c r="BI184" s="78">
        <v>27</v>
      </c>
      <c r="BJ184" s="78">
        <v>33</v>
      </c>
      <c r="BK184" s="78">
        <v>22</v>
      </c>
      <c r="BL184" s="78">
        <v>29</v>
      </c>
      <c r="BM184" s="78">
        <v>25</v>
      </c>
      <c r="BN184" s="78">
        <v>29</v>
      </c>
      <c r="BO184" s="78">
        <v>22</v>
      </c>
      <c r="BP184" s="78">
        <v>40</v>
      </c>
      <c r="BQ184" s="78">
        <v>27</v>
      </c>
      <c r="BR184" s="78">
        <v>43</v>
      </c>
      <c r="BS184" s="78">
        <v>37</v>
      </c>
      <c r="BT184" s="78">
        <v>26</v>
      </c>
      <c r="BU184" s="78">
        <v>19</v>
      </c>
      <c r="BV184" s="78">
        <v>38</v>
      </c>
      <c r="BW184" s="78">
        <v>23</v>
      </c>
      <c r="BX184" s="78">
        <v>27</v>
      </c>
      <c r="BY184" s="78">
        <v>17</v>
      </c>
      <c r="BZ184" s="78">
        <v>20</v>
      </c>
      <c r="CA184" s="78">
        <v>3</v>
      </c>
      <c r="CB184" s="78">
        <v>13</v>
      </c>
      <c r="CC184" s="78">
        <v>20</v>
      </c>
      <c r="CD184" s="78">
        <v>21</v>
      </c>
      <c r="CE184" s="78">
        <v>14</v>
      </c>
      <c r="CF184" s="78">
        <v>35</v>
      </c>
      <c r="CG184" s="78">
        <v>21</v>
      </c>
      <c r="CH184" s="78">
        <v>34</v>
      </c>
      <c r="CI184" s="78">
        <v>18</v>
      </c>
      <c r="CJ184" s="78">
        <v>17</v>
      </c>
      <c r="CK184" s="78">
        <v>14</v>
      </c>
      <c r="CL184" s="78">
        <v>20</v>
      </c>
      <c r="CM184" s="78">
        <v>32</v>
      </c>
      <c r="CN184" s="78">
        <v>2.2999999999999998</v>
      </c>
    </row>
    <row r="185" spans="1:92" x14ac:dyDescent="0.2">
      <c r="A185" s="78" t="s">
        <v>37</v>
      </c>
      <c r="B185" s="78" t="s">
        <v>14</v>
      </c>
      <c r="C185" s="78">
        <v>269</v>
      </c>
      <c r="D185" s="78">
        <v>175</v>
      </c>
      <c r="E185" s="73">
        <v>1</v>
      </c>
      <c r="F185" s="78">
        <f>VLOOKUP(B185,遗传信息!$B:$F,5,FALSE)</f>
        <v>1</v>
      </c>
      <c r="G185" s="78">
        <v>25</v>
      </c>
      <c r="H185" s="78">
        <v>7.4</v>
      </c>
      <c r="I185" s="78">
        <v>6</v>
      </c>
      <c r="J185" s="78">
        <v>1507</v>
      </c>
      <c r="K185" s="78">
        <v>56.07</v>
      </c>
      <c r="L185" s="78">
        <v>107</v>
      </c>
      <c r="M185" s="78">
        <v>98</v>
      </c>
      <c r="N185" s="78">
        <v>115</v>
      </c>
      <c r="O185" s="78">
        <v>58</v>
      </c>
      <c r="P185" s="78">
        <v>85</v>
      </c>
      <c r="Q185" s="78">
        <v>86</v>
      </c>
      <c r="R185" s="78">
        <v>107</v>
      </c>
      <c r="S185" s="78">
        <v>75</v>
      </c>
      <c r="T185" s="78">
        <v>118</v>
      </c>
      <c r="U185" s="78">
        <v>106</v>
      </c>
      <c r="V185" s="78">
        <v>147</v>
      </c>
      <c r="W185" s="78">
        <v>106</v>
      </c>
      <c r="X185" s="78">
        <v>67</v>
      </c>
      <c r="Y185" s="78">
        <v>64</v>
      </c>
      <c r="Z185" s="78">
        <v>108</v>
      </c>
      <c r="AA185" s="78">
        <v>59</v>
      </c>
      <c r="AB185" s="78">
        <v>20</v>
      </c>
      <c r="AC185" s="78">
        <v>32</v>
      </c>
      <c r="AD185" s="78">
        <v>35</v>
      </c>
      <c r="AE185" s="78">
        <v>20</v>
      </c>
      <c r="AF185" s="78">
        <v>27</v>
      </c>
      <c r="AG185" s="78">
        <v>25</v>
      </c>
      <c r="AH185" s="78">
        <v>28</v>
      </c>
      <c r="AI185" s="78">
        <v>18</v>
      </c>
      <c r="AJ185" s="78">
        <v>23</v>
      </c>
      <c r="AK185" s="78">
        <v>32</v>
      </c>
      <c r="AL185" s="78">
        <v>34</v>
      </c>
      <c r="AM185" s="78">
        <v>26</v>
      </c>
      <c r="AN185" s="78">
        <v>9</v>
      </c>
      <c r="AO185" s="78">
        <v>15</v>
      </c>
      <c r="AP185" s="78">
        <v>23</v>
      </c>
      <c r="AQ185" s="78">
        <v>11</v>
      </c>
      <c r="AR185" s="78">
        <v>24</v>
      </c>
      <c r="AS185" s="78">
        <v>22</v>
      </c>
      <c r="AT185" s="78">
        <v>26</v>
      </c>
      <c r="AU185" s="78">
        <v>13</v>
      </c>
      <c r="AV185" s="78">
        <v>16</v>
      </c>
      <c r="AW185" s="78">
        <v>20</v>
      </c>
      <c r="AX185" s="78">
        <v>29</v>
      </c>
      <c r="AY185" s="78">
        <v>21</v>
      </c>
      <c r="AZ185" s="78">
        <v>20</v>
      </c>
      <c r="BA185" s="78">
        <v>26</v>
      </c>
      <c r="BB185" s="78">
        <v>36</v>
      </c>
      <c r="BC185" s="78">
        <v>25</v>
      </c>
      <c r="BD185" s="78">
        <v>15</v>
      </c>
      <c r="BE185" s="78">
        <v>16</v>
      </c>
      <c r="BF185" s="78">
        <v>27</v>
      </c>
      <c r="BG185" s="78">
        <v>17</v>
      </c>
      <c r="BH185" s="78">
        <v>36</v>
      </c>
      <c r="BI185" s="78">
        <v>27</v>
      </c>
      <c r="BJ185" s="78">
        <v>33</v>
      </c>
      <c r="BK185" s="78">
        <v>22</v>
      </c>
      <c r="BL185" s="78">
        <v>29</v>
      </c>
      <c r="BM185" s="78">
        <v>25</v>
      </c>
      <c r="BN185" s="78">
        <v>29</v>
      </c>
      <c r="BO185" s="78">
        <v>22</v>
      </c>
      <c r="BP185" s="78">
        <v>40</v>
      </c>
      <c r="BQ185" s="78">
        <v>27</v>
      </c>
      <c r="BR185" s="78">
        <v>43</v>
      </c>
      <c r="BS185" s="78">
        <v>37</v>
      </c>
      <c r="BT185" s="78">
        <v>26</v>
      </c>
      <c r="BU185" s="78">
        <v>19</v>
      </c>
      <c r="BV185" s="78">
        <v>38</v>
      </c>
      <c r="BW185" s="78">
        <v>23</v>
      </c>
      <c r="BX185" s="78">
        <v>27</v>
      </c>
      <c r="BY185" s="78">
        <v>17</v>
      </c>
      <c r="BZ185" s="78">
        <v>20</v>
      </c>
      <c r="CA185" s="78">
        <v>3</v>
      </c>
      <c r="CB185" s="78">
        <v>13</v>
      </c>
      <c r="CC185" s="78">
        <v>20</v>
      </c>
      <c r="CD185" s="78">
        <v>21</v>
      </c>
      <c r="CE185" s="78">
        <v>14</v>
      </c>
      <c r="CF185" s="78">
        <v>35</v>
      </c>
      <c r="CG185" s="78">
        <v>21</v>
      </c>
      <c r="CH185" s="78">
        <v>34</v>
      </c>
      <c r="CI185" s="78">
        <v>18</v>
      </c>
      <c r="CJ185" s="78">
        <v>17</v>
      </c>
      <c r="CK185" s="78">
        <v>14</v>
      </c>
      <c r="CL185" s="78">
        <v>20</v>
      </c>
      <c r="CM185" s="78">
        <v>32</v>
      </c>
      <c r="CN185" s="78">
        <v>2.7</v>
      </c>
    </row>
    <row r="186" spans="1:92" x14ac:dyDescent="0.2">
      <c r="A186" s="78" t="s">
        <v>37</v>
      </c>
      <c r="B186" s="78" t="s">
        <v>14</v>
      </c>
      <c r="C186" s="78">
        <v>269</v>
      </c>
      <c r="D186" s="78">
        <v>204</v>
      </c>
      <c r="E186" s="73">
        <v>1</v>
      </c>
      <c r="F186" s="78">
        <f>VLOOKUP(B186,遗传信息!$B:$F,5,FALSE)</f>
        <v>1</v>
      </c>
      <c r="G186" s="78">
        <v>25</v>
      </c>
      <c r="H186" s="78">
        <v>7.4</v>
      </c>
      <c r="I186" s="78">
        <v>6</v>
      </c>
      <c r="J186" s="78">
        <v>1507</v>
      </c>
      <c r="K186" s="78">
        <v>56.07</v>
      </c>
      <c r="L186" s="78">
        <v>107</v>
      </c>
      <c r="M186" s="78">
        <v>98</v>
      </c>
      <c r="N186" s="78">
        <v>115</v>
      </c>
      <c r="O186" s="78">
        <v>58</v>
      </c>
      <c r="P186" s="78">
        <v>85</v>
      </c>
      <c r="Q186" s="78">
        <v>86</v>
      </c>
      <c r="R186" s="78">
        <v>107</v>
      </c>
      <c r="S186" s="78">
        <v>75</v>
      </c>
      <c r="T186" s="78">
        <v>118</v>
      </c>
      <c r="U186" s="78">
        <v>106</v>
      </c>
      <c r="V186" s="78">
        <v>147</v>
      </c>
      <c r="W186" s="78">
        <v>106</v>
      </c>
      <c r="X186" s="78">
        <v>67</v>
      </c>
      <c r="Y186" s="78">
        <v>64</v>
      </c>
      <c r="Z186" s="78">
        <v>108</v>
      </c>
      <c r="AA186" s="78">
        <v>59</v>
      </c>
      <c r="AB186" s="78">
        <v>20</v>
      </c>
      <c r="AC186" s="78">
        <v>32</v>
      </c>
      <c r="AD186" s="78">
        <v>35</v>
      </c>
      <c r="AE186" s="78">
        <v>20</v>
      </c>
      <c r="AF186" s="78">
        <v>27</v>
      </c>
      <c r="AG186" s="78">
        <v>25</v>
      </c>
      <c r="AH186" s="78">
        <v>28</v>
      </c>
      <c r="AI186" s="78">
        <v>18</v>
      </c>
      <c r="AJ186" s="78">
        <v>23</v>
      </c>
      <c r="AK186" s="78">
        <v>32</v>
      </c>
      <c r="AL186" s="78">
        <v>34</v>
      </c>
      <c r="AM186" s="78">
        <v>26</v>
      </c>
      <c r="AN186" s="78">
        <v>9</v>
      </c>
      <c r="AO186" s="78">
        <v>15</v>
      </c>
      <c r="AP186" s="78">
        <v>23</v>
      </c>
      <c r="AQ186" s="78">
        <v>11</v>
      </c>
      <c r="AR186" s="78">
        <v>24</v>
      </c>
      <c r="AS186" s="78">
        <v>22</v>
      </c>
      <c r="AT186" s="78">
        <v>26</v>
      </c>
      <c r="AU186" s="78">
        <v>13</v>
      </c>
      <c r="AV186" s="78">
        <v>16</v>
      </c>
      <c r="AW186" s="78">
        <v>20</v>
      </c>
      <c r="AX186" s="78">
        <v>29</v>
      </c>
      <c r="AY186" s="78">
        <v>21</v>
      </c>
      <c r="AZ186" s="78">
        <v>20</v>
      </c>
      <c r="BA186" s="78">
        <v>26</v>
      </c>
      <c r="BB186" s="78">
        <v>36</v>
      </c>
      <c r="BC186" s="78">
        <v>25</v>
      </c>
      <c r="BD186" s="78">
        <v>15</v>
      </c>
      <c r="BE186" s="78">
        <v>16</v>
      </c>
      <c r="BF186" s="78">
        <v>27</v>
      </c>
      <c r="BG186" s="78">
        <v>17</v>
      </c>
      <c r="BH186" s="78">
        <v>36</v>
      </c>
      <c r="BI186" s="78">
        <v>27</v>
      </c>
      <c r="BJ186" s="78">
        <v>33</v>
      </c>
      <c r="BK186" s="78">
        <v>22</v>
      </c>
      <c r="BL186" s="78">
        <v>29</v>
      </c>
      <c r="BM186" s="78">
        <v>25</v>
      </c>
      <c r="BN186" s="78">
        <v>29</v>
      </c>
      <c r="BO186" s="78">
        <v>22</v>
      </c>
      <c r="BP186" s="78">
        <v>40</v>
      </c>
      <c r="BQ186" s="78">
        <v>27</v>
      </c>
      <c r="BR186" s="78">
        <v>43</v>
      </c>
      <c r="BS186" s="78">
        <v>37</v>
      </c>
      <c r="BT186" s="78">
        <v>26</v>
      </c>
      <c r="BU186" s="78">
        <v>19</v>
      </c>
      <c r="BV186" s="78">
        <v>38</v>
      </c>
      <c r="BW186" s="78">
        <v>23</v>
      </c>
      <c r="BX186" s="78">
        <v>27</v>
      </c>
      <c r="BY186" s="78">
        <v>17</v>
      </c>
      <c r="BZ186" s="78">
        <v>20</v>
      </c>
      <c r="CA186" s="78">
        <v>3</v>
      </c>
      <c r="CB186" s="78">
        <v>13</v>
      </c>
      <c r="CC186" s="78">
        <v>20</v>
      </c>
      <c r="CD186" s="78">
        <v>21</v>
      </c>
      <c r="CE186" s="78">
        <v>14</v>
      </c>
      <c r="CF186" s="78">
        <v>35</v>
      </c>
      <c r="CG186" s="78">
        <v>21</v>
      </c>
      <c r="CH186" s="78">
        <v>34</v>
      </c>
      <c r="CI186" s="78">
        <v>18</v>
      </c>
      <c r="CJ186" s="78">
        <v>17</v>
      </c>
      <c r="CK186" s="78">
        <v>14</v>
      </c>
      <c r="CL186" s="78">
        <v>20</v>
      </c>
      <c r="CM186" s="78">
        <v>32</v>
      </c>
      <c r="CN186" s="78">
        <v>3.1</v>
      </c>
    </row>
    <row r="187" spans="1:92" x14ac:dyDescent="0.2">
      <c r="A187" s="78" t="s">
        <v>37</v>
      </c>
      <c r="B187" s="78" t="s">
        <v>14</v>
      </c>
      <c r="C187" s="78">
        <v>269</v>
      </c>
      <c r="D187" s="78">
        <v>233</v>
      </c>
      <c r="E187" s="73">
        <v>1</v>
      </c>
      <c r="F187" s="78">
        <f>VLOOKUP(B187,遗传信息!$B:$F,5,FALSE)</f>
        <v>1</v>
      </c>
      <c r="G187" s="78">
        <v>25</v>
      </c>
      <c r="H187" s="78">
        <v>7.4</v>
      </c>
      <c r="I187" s="78">
        <v>6</v>
      </c>
      <c r="J187" s="78">
        <v>1507</v>
      </c>
      <c r="K187" s="78">
        <v>56.07</v>
      </c>
      <c r="L187" s="78">
        <v>107</v>
      </c>
      <c r="M187" s="78">
        <v>98</v>
      </c>
      <c r="N187" s="78">
        <v>115</v>
      </c>
      <c r="O187" s="78">
        <v>58</v>
      </c>
      <c r="P187" s="78">
        <v>85</v>
      </c>
      <c r="Q187" s="78">
        <v>86</v>
      </c>
      <c r="R187" s="78">
        <v>107</v>
      </c>
      <c r="S187" s="78">
        <v>75</v>
      </c>
      <c r="T187" s="78">
        <v>118</v>
      </c>
      <c r="U187" s="78">
        <v>106</v>
      </c>
      <c r="V187" s="78">
        <v>147</v>
      </c>
      <c r="W187" s="78">
        <v>106</v>
      </c>
      <c r="X187" s="78">
        <v>67</v>
      </c>
      <c r="Y187" s="78">
        <v>64</v>
      </c>
      <c r="Z187" s="78">
        <v>108</v>
      </c>
      <c r="AA187" s="78">
        <v>59</v>
      </c>
      <c r="AB187" s="78">
        <v>20</v>
      </c>
      <c r="AC187" s="78">
        <v>32</v>
      </c>
      <c r="AD187" s="78">
        <v>35</v>
      </c>
      <c r="AE187" s="78">
        <v>20</v>
      </c>
      <c r="AF187" s="78">
        <v>27</v>
      </c>
      <c r="AG187" s="78">
        <v>25</v>
      </c>
      <c r="AH187" s="78">
        <v>28</v>
      </c>
      <c r="AI187" s="78">
        <v>18</v>
      </c>
      <c r="AJ187" s="78">
        <v>23</v>
      </c>
      <c r="AK187" s="78">
        <v>32</v>
      </c>
      <c r="AL187" s="78">
        <v>34</v>
      </c>
      <c r="AM187" s="78">
        <v>26</v>
      </c>
      <c r="AN187" s="78">
        <v>9</v>
      </c>
      <c r="AO187" s="78">
        <v>15</v>
      </c>
      <c r="AP187" s="78">
        <v>23</v>
      </c>
      <c r="AQ187" s="78">
        <v>11</v>
      </c>
      <c r="AR187" s="78">
        <v>24</v>
      </c>
      <c r="AS187" s="78">
        <v>22</v>
      </c>
      <c r="AT187" s="78">
        <v>26</v>
      </c>
      <c r="AU187" s="78">
        <v>13</v>
      </c>
      <c r="AV187" s="78">
        <v>16</v>
      </c>
      <c r="AW187" s="78">
        <v>20</v>
      </c>
      <c r="AX187" s="78">
        <v>29</v>
      </c>
      <c r="AY187" s="78">
        <v>21</v>
      </c>
      <c r="AZ187" s="78">
        <v>20</v>
      </c>
      <c r="BA187" s="78">
        <v>26</v>
      </c>
      <c r="BB187" s="78">
        <v>36</v>
      </c>
      <c r="BC187" s="78">
        <v>25</v>
      </c>
      <c r="BD187" s="78">
        <v>15</v>
      </c>
      <c r="BE187" s="78">
        <v>16</v>
      </c>
      <c r="BF187" s="78">
        <v>27</v>
      </c>
      <c r="BG187" s="78">
        <v>17</v>
      </c>
      <c r="BH187" s="78">
        <v>36</v>
      </c>
      <c r="BI187" s="78">
        <v>27</v>
      </c>
      <c r="BJ187" s="78">
        <v>33</v>
      </c>
      <c r="BK187" s="78">
        <v>22</v>
      </c>
      <c r="BL187" s="78">
        <v>29</v>
      </c>
      <c r="BM187" s="78">
        <v>25</v>
      </c>
      <c r="BN187" s="78">
        <v>29</v>
      </c>
      <c r="BO187" s="78">
        <v>22</v>
      </c>
      <c r="BP187" s="78">
        <v>40</v>
      </c>
      <c r="BQ187" s="78">
        <v>27</v>
      </c>
      <c r="BR187" s="78">
        <v>43</v>
      </c>
      <c r="BS187" s="78">
        <v>37</v>
      </c>
      <c r="BT187" s="78">
        <v>26</v>
      </c>
      <c r="BU187" s="78">
        <v>19</v>
      </c>
      <c r="BV187" s="78">
        <v>38</v>
      </c>
      <c r="BW187" s="78">
        <v>23</v>
      </c>
      <c r="BX187" s="78">
        <v>27</v>
      </c>
      <c r="BY187" s="78">
        <v>17</v>
      </c>
      <c r="BZ187" s="78">
        <v>20</v>
      </c>
      <c r="CA187" s="78">
        <v>3</v>
      </c>
      <c r="CB187" s="78">
        <v>13</v>
      </c>
      <c r="CC187" s="78">
        <v>20</v>
      </c>
      <c r="CD187" s="78">
        <v>21</v>
      </c>
      <c r="CE187" s="78">
        <v>14</v>
      </c>
      <c r="CF187" s="78">
        <v>35</v>
      </c>
      <c r="CG187" s="78">
        <v>21</v>
      </c>
      <c r="CH187" s="78">
        <v>34</v>
      </c>
      <c r="CI187" s="78">
        <v>18</v>
      </c>
      <c r="CJ187" s="78">
        <v>17</v>
      </c>
      <c r="CK187" s="78">
        <v>14</v>
      </c>
      <c r="CL187" s="78">
        <v>20</v>
      </c>
      <c r="CM187" s="78">
        <v>32</v>
      </c>
      <c r="CN187" s="78">
        <v>3.6</v>
      </c>
    </row>
    <row r="188" spans="1:92" x14ac:dyDescent="0.2">
      <c r="A188" s="78" t="s">
        <v>37</v>
      </c>
      <c r="B188" s="78" t="s">
        <v>14</v>
      </c>
      <c r="C188" s="78">
        <v>282</v>
      </c>
      <c r="D188" s="78">
        <v>230</v>
      </c>
      <c r="E188" s="73">
        <v>1</v>
      </c>
      <c r="F188" s="78">
        <f>VLOOKUP(B188,遗传信息!$B:$F,5,FALSE)</f>
        <v>1</v>
      </c>
      <c r="G188" s="78">
        <v>25</v>
      </c>
      <c r="H188" s="78">
        <v>7.4</v>
      </c>
      <c r="I188" s="78">
        <v>6</v>
      </c>
      <c r="J188" s="78">
        <v>1507</v>
      </c>
      <c r="K188" s="78">
        <v>56.07</v>
      </c>
      <c r="L188" s="78">
        <v>107</v>
      </c>
      <c r="M188" s="78">
        <v>98</v>
      </c>
      <c r="N188" s="78">
        <v>115</v>
      </c>
      <c r="O188" s="78">
        <v>58</v>
      </c>
      <c r="P188" s="78">
        <v>85</v>
      </c>
      <c r="Q188" s="78">
        <v>86</v>
      </c>
      <c r="R188" s="78">
        <v>107</v>
      </c>
      <c r="S188" s="78">
        <v>75</v>
      </c>
      <c r="T188" s="78">
        <v>118</v>
      </c>
      <c r="U188" s="78">
        <v>106</v>
      </c>
      <c r="V188" s="78">
        <v>147</v>
      </c>
      <c r="W188" s="78">
        <v>106</v>
      </c>
      <c r="X188" s="78">
        <v>67</v>
      </c>
      <c r="Y188" s="78">
        <v>64</v>
      </c>
      <c r="Z188" s="78">
        <v>108</v>
      </c>
      <c r="AA188" s="78">
        <v>59</v>
      </c>
      <c r="AB188" s="78">
        <v>20</v>
      </c>
      <c r="AC188" s="78">
        <v>32</v>
      </c>
      <c r="AD188" s="78">
        <v>35</v>
      </c>
      <c r="AE188" s="78">
        <v>20</v>
      </c>
      <c r="AF188" s="78">
        <v>27</v>
      </c>
      <c r="AG188" s="78">
        <v>25</v>
      </c>
      <c r="AH188" s="78">
        <v>28</v>
      </c>
      <c r="AI188" s="78">
        <v>18</v>
      </c>
      <c r="AJ188" s="78">
        <v>23</v>
      </c>
      <c r="AK188" s="78">
        <v>32</v>
      </c>
      <c r="AL188" s="78">
        <v>34</v>
      </c>
      <c r="AM188" s="78">
        <v>26</v>
      </c>
      <c r="AN188" s="78">
        <v>9</v>
      </c>
      <c r="AO188" s="78">
        <v>15</v>
      </c>
      <c r="AP188" s="78">
        <v>23</v>
      </c>
      <c r="AQ188" s="78">
        <v>11</v>
      </c>
      <c r="AR188" s="78">
        <v>24</v>
      </c>
      <c r="AS188" s="78">
        <v>22</v>
      </c>
      <c r="AT188" s="78">
        <v>26</v>
      </c>
      <c r="AU188" s="78">
        <v>13</v>
      </c>
      <c r="AV188" s="78">
        <v>16</v>
      </c>
      <c r="AW188" s="78">
        <v>20</v>
      </c>
      <c r="AX188" s="78">
        <v>29</v>
      </c>
      <c r="AY188" s="78">
        <v>21</v>
      </c>
      <c r="AZ188" s="78">
        <v>20</v>
      </c>
      <c r="BA188" s="78">
        <v>26</v>
      </c>
      <c r="BB188" s="78">
        <v>36</v>
      </c>
      <c r="BC188" s="78">
        <v>25</v>
      </c>
      <c r="BD188" s="78">
        <v>15</v>
      </c>
      <c r="BE188" s="78">
        <v>16</v>
      </c>
      <c r="BF188" s="78">
        <v>27</v>
      </c>
      <c r="BG188" s="78">
        <v>17</v>
      </c>
      <c r="BH188" s="78">
        <v>36</v>
      </c>
      <c r="BI188" s="78">
        <v>27</v>
      </c>
      <c r="BJ188" s="78">
        <v>33</v>
      </c>
      <c r="BK188" s="78">
        <v>22</v>
      </c>
      <c r="BL188" s="78">
        <v>29</v>
      </c>
      <c r="BM188" s="78">
        <v>25</v>
      </c>
      <c r="BN188" s="78">
        <v>29</v>
      </c>
      <c r="BO188" s="78">
        <v>22</v>
      </c>
      <c r="BP188" s="78">
        <v>40</v>
      </c>
      <c r="BQ188" s="78">
        <v>27</v>
      </c>
      <c r="BR188" s="78">
        <v>43</v>
      </c>
      <c r="BS188" s="78">
        <v>37</v>
      </c>
      <c r="BT188" s="78">
        <v>26</v>
      </c>
      <c r="BU188" s="78">
        <v>19</v>
      </c>
      <c r="BV188" s="78">
        <v>38</v>
      </c>
      <c r="BW188" s="78">
        <v>23</v>
      </c>
      <c r="BX188" s="78">
        <v>27</v>
      </c>
      <c r="BY188" s="78">
        <v>17</v>
      </c>
      <c r="BZ188" s="78">
        <v>20</v>
      </c>
      <c r="CA188" s="78">
        <v>3</v>
      </c>
      <c r="CB188" s="78">
        <v>13</v>
      </c>
      <c r="CC188" s="78">
        <v>20</v>
      </c>
      <c r="CD188" s="78">
        <v>21</v>
      </c>
      <c r="CE188" s="78">
        <v>14</v>
      </c>
      <c r="CF188" s="78">
        <v>35</v>
      </c>
      <c r="CG188" s="78">
        <v>21</v>
      </c>
      <c r="CH188" s="78">
        <v>34</v>
      </c>
      <c r="CI188" s="78">
        <v>18</v>
      </c>
      <c r="CJ188" s="78">
        <v>17</v>
      </c>
      <c r="CK188" s="78">
        <v>14</v>
      </c>
      <c r="CL188" s="78">
        <v>20</v>
      </c>
      <c r="CM188" s="78">
        <v>32</v>
      </c>
      <c r="CN188" s="78">
        <v>2.4</v>
      </c>
    </row>
    <row r="189" spans="1:92" x14ac:dyDescent="0.2">
      <c r="A189" s="78" t="s">
        <v>37</v>
      </c>
      <c r="B189" s="78" t="s">
        <v>14</v>
      </c>
      <c r="C189" s="78">
        <v>282</v>
      </c>
      <c r="D189" s="78">
        <v>287</v>
      </c>
      <c r="E189" s="73">
        <v>1</v>
      </c>
      <c r="F189" s="78">
        <f>VLOOKUP(B189,遗传信息!$B:$F,5,FALSE)</f>
        <v>1</v>
      </c>
      <c r="G189" s="78">
        <v>25</v>
      </c>
      <c r="H189" s="78">
        <v>7.4</v>
      </c>
      <c r="I189" s="78">
        <v>6</v>
      </c>
      <c r="J189" s="78">
        <v>1507</v>
      </c>
      <c r="K189" s="78">
        <v>56.07</v>
      </c>
      <c r="L189" s="78">
        <v>107</v>
      </c>
      <c r="M189" s="78">
        <v>98</v>
      </c>
      <c r="N189" s="78">
        <v>115</v>
      </c>
      <c r="O189" s="78">
        <v>58</v>
      </c>
      <c r="P189" s="78">
        <v>85</v>
      </c>
      <c r="Q189" s="78">
        <v>86</v>
      </c>
      <c r="R189" s="78">
        <v>107</v>
      </c>
      <c r="S189" s="78">
        <v>75</v>
      </c>
      <c r="T189" s="78">
        <v>118</v>
      </c>
      <c r="U189" s="78">
        <v>106</v>
      </c>
      <c r="V189" s="78">
        <v>147</v>
      </c>
      <c r="W189" s="78">
        <v>106</v>
      </c>
      <c r="X189" s="78">
        <v>67</v>
      </c>
      <c r="Y189" s="78">
        <v>64</v>
      </c>
      <c r="Z189" s="78">
        <v>108</v>
      </c>
      <c r="AA189" s="78">
        <v>59</v>
      </c>
      <c r="AB189" s="78">
        <v>20</v>
      </c>
      <c r="AC189" s="78">
        <v>32</v>
      </c>
      <c r="AD189" s="78">
        <v>35</v>
      </c>
      <c r="AE189" s="78">
        <v>20</v>
      </c>
      <c r="AF189" s="78">
        <v>27</v>
      </c>
      <c r="AG189" s="78">
        <v>25</v>
      </c>
      <c r="AH189" s="78">
        <v>28</v>
      </c>
      <c r="AI189" s="78">
        <v>18</v>
      </c>
      <c r="AJ189" s="78">
        <v>23</v>
      </c>
      <c r="AK189" s="78">
        <v>32</v>
      </c>
      <c r="AL189" s="78">
        <v>34</v>
      </c>
      <c r="AM189" s="78">
        <v>26</v>
      </c>
      <c r="AN189" s="78">
        <v>9</v>
      </c>
      <c r="AO189" s="78">
        <v>15</v>
      </c>
      <c r="AP189" s="78">
        <v>23</v>
      </c>
      <c r="AQ189" s="78">
        <v>11</v>
      </c>
      <c r="AR189" s="78">
        <v>24</v>
      </c>
      <c r="AS189" s="78">
        <v>22</v>
      </c>
      <c r="AT189" s="78">
        <v>26</v>
      </c>
      <c r="AU189" s="78">
        <v>13</v>
      </c>
      <c r="AV189" s="78">
        <v>16</v>
      </c>
      <c r="AW189" s="78">
        <v>20</v>
      </c>
      <c r="AX189" s="78">
        <v>29</v>
      </c>
      <c r="AY189" s="78">
        <v>21</v>
      </c>
      <c r="AZ189" s="78">
        <v>20</v>
      </c>
      <c r="BA189" s="78">
        <v>26</v>
      </c>
      <c r="BB189" s="78">
        <v>36</v>
      </c>
      <c r="BC189" s="78">
        <v>25</v>
      </c>
      <c r="BD189" s="78">
        <v>15</v>
      </c>
      <c r="BE189" s="78">
        <v>16</v>
      </c>
      <c r="BF189" s="78">
        <v>27</v>
      </c>
      <c r="BG189" s="78">
        <v>17</v>
      </c>
      <c r="BH189" s="78">
        <v>36</v>
      </c>
      <c r="BI189" s="78">
        <v>27</v>
      </c>
      <c r="BJ189" s="78">
        <v>33</v>
      </c>
      <c r="BK189" s="78">
        <v>22</v>
      </c>
      <c r="BL189" s="78">
        <v>29</v>
      </c>
      <c r="BM189" s="78">
        <v>25</v>
      </c>
      <c r="BN189" s="78">
        <v>29</v>
      </c>
      <c r="BO189" s="78">
        <v>22</v>
      </c>
      <c r="BP189" s="78">
        <v>40</v>
      </c>
      <c r="BQ189" s="78">
        <v>27</v>
      </c>
      <c r="BR189" s="78">
        <v>43</v>
      </c>
      <c r="BS189" s="78">
        <v>37</v>
      </c>
      <c r="BT189" s="78">
        <v>26</v>
      </c>
      <c r="BU189" s="78">
        <v>19</v>
      </c>
      <c r="BV189" s="78">
        <v>38</v>
      </c>
      <c r="BW189" s="78">
        <v>23</v>
      </c>
      <c r="BX189" s="78">
        <v>27</v>
      </c>
      <c r="BY189" s="78">
        <v>17</v>
      </c>
      <c r="BZ189" s="78">
        <v>20</v>
      </c>
      <c r="CA189" s="78">
        <v>3</v>
      </c>
      <c r="CB189" s="78">
        <v>13</v>
      </c>
      <c r="CC189" s="78">
        <v>20</v>
      </c>
      <c r="CD189" s="78">
        <v>21</v>
      </c>
      <c r="CE189" s="78">
        <v>14</v>
      </c>
      <c r="CF189" s="78">
        <v>35</v>
      </c>
      <c r="CG189" s="78">
        <v>21</v>
      </c>
      <c r="CH189" s="78">
        <v>34</v>
      </c>
      <c r="CI189" s="78">
        <v>18</v>
      </c>
      <c r="CJ189" s="78">
        <v>17</v>
      </c>
      <c r="CK189" s="78">
        <v>14</v>
      </c>
      <c r="CL189" s="78">
        <v>20</v>
      </c>
      <c r="CM189" s="78">
        <v>32</v>
      </c>
      <c r="CN189" s="78">
        <v>3</v>
      </c>
    </row>
    <row r="190" spans="1:92" x14ac:dyDescent="0.2">
      <c r="A190" s="78" t="s">
        <v>37</v>
      </c>
      <c r="B190" s="78" t="s">
        <v>14</v>
      </c>
      <c r="C190" s="78">
        <v>282</v>
      </c>
      <c r="D190" s="78">
        <v>345</v>
      </c>
      <c r="E190" s="73">
        <v>1</v>
      </c>
      <c r="F190" s="78">
        <f>VLOOKUP(B190,遗传信息!$B:$F,5,FALSE)</f>
        <v>1</v>
      </c>
      <c r="G190" s="78">
        <v>25</v>
      </c>
      <c r="H190" s="78">
        <v>7.4</v>
      </c>
      <c r="I190" s="78">
        <v>6</v>
      </c>
      <c r="J190" s="78">
        <v>1507</v>
      </c>
      <c r="K190" s="78">
        <v>56.07</v>
      </c>
      <c r="L190" s="78">
        <v>107</v>
      </c>
      <c r="M190" s="78">
        <v>98</v>
      </c>
      <c r="N190" s="78">
        <v>115</v>
      </c>
      <c r="O190" s="78">
        <v>58</v>
      </c>
      <c r="P190" s="78">
        <v>85</v>
      </c>
      <c r="Q190" s="78">
        <v>86</v>
      </c>
      <c r="R190" s="78">
        <v>107</v>
      </c>
      <c r="S190" s="78">
        <v>75</v>
      </c>
      <c r="T190" s="78">
        <v>118</v>
      </c>
      <c r="U190" s="78">
        <v>106</v>
      </c>
      <c r="V190" s="78">
        <v>147</v>
      </c>
      <c r="W190" s="78">
        <v>106</v>
      </c>
      <c r="X190" s="78">
        <v>67</v>
      </c>
      <c r="Y190" s="78">
        <v>64</v>
      </c>
      <c r="Z190" s="78">
        <v>108</v>
      </c>
      <c r="AA190" s="78">
        <v>59</v>
      </c>
      <c r="AB190" s="78">
        <v>20</v>
      </c>
      <c r="AC190" s="78">
        <v>32</v>
      </c>
      <c r="AD190" s="78">
        <v>35</v>
      </c>
      <c r="AE190" s="78">
        <v>20</v>
      </c>
      <c r="AF190" s="78">
        <v>27</v>
      </c>
      <c r="AG190" s="78">
        <v>25</v>
      </c>
      <c r="AH190" s="78">
        <v>28</v>
      </c>
      <c r="AI190" s="78">
        <v>18</v>
      </c>
      <c r="AJ190" s="78">
        <v>23</v>
      </c>
      <c r="AK190" s="78">
        <v>32</v>
      </c>
      <c r="AL190" s="78">
        <v>34</v>
      </c>
      <c r="AM190" s="78">
        <v>26</v>
      </c>
      <c r="AN190" s="78">
        <v>9</v>
      </c>
      <c r="AO190" s="78">
        <v>15</v>
      </c>
      <c r="AP190" s="78">
        <v>23</v>
      </c>
      <c r="AQ190" s="78">
        <v>11</v>
      </c>
      <c r="AR190" s="78">
        <v>24</v>
      </c>
      <c r="AS190" s="78">
        <v>22</v>
      </c>
      <c r="AT190" s="78">
        <v>26</v>
      </c>
      <c r="AU190" s="78">
        <v>13</v>
      </c>
      <c r="AV190" s="78">
        <v>16</v>
      </c>
      <c r="AW190" s="78">
        <v>20</v>
      </c>
      <c r="AX190" s="78">
        <v>29</v>
      </c>
      <c r="AY190" s="78">
        <v>21</v>
      </c>
      <c r="AZ190" s="78">
        <v>20</v>
      </c>
      <c r="BA190" s="78">
        <v>26</v>
      </c>
      <c r="BB190" s="78">
        <v>36</v>
      </c>
      <c r="BC190" s="78">
        <v>25</v>
      </c>
      <c r="BD190" s="78">
        <v>15</v>
      </c>
      <c r="BE190" s="78">
        <v>16</v>
      </c>
      <c r="BF190" s="78">
        <v>27</v>
      </c>
      <c r="BG190" s="78">
        <v>17</v>
      </c>
      <c r="BH190" s="78">
        <v>36</v>
      </c>
      <c r="BI190" s="78">
        <v>27</v>
      </c>
      <c r="BJ190" s="78">
        <v>33</v>
      </c>
      <c r="BK190" s="78">
        <v>22</v>
      </c>
      <c r="BL190" s="78">
        <v>29</v>
      </c>
      <c r="BM190" s="78">
        <v>25</v>
      </c>
      <c r="BN190" s="78">
        <v>29</v>
      </c>
      <c r="BO190" s="78">
        <v>22</v>
      </c>
      <c r="BP190" s="78">
        <v>40</v>
      </c>
      <c r="BQ190" s="78">
        <v>27</v>
      </c>
      <c r="BR190" s="78">
        <v>43</v>
      </c>
      <c r="BS190" s="78">
        <v>37</v>
      </c>
      <c r="BT190" s="78">
        <v>26</v>
      </c>
      <c r="BU190" s="78">
        <v>19</v>
      </c>
      <c r="BV190" s="78">
        <v>38</v>
      </c>
      <c r="BW190" s="78">
        <v>23</v>
      </c>
      <c r="BX190" s="78">
        <v>27</v>
      </c>
      <c r="BY190" s="78">
        <v>17</v>
      </c>
      <c r="BZ190" s="78">
        <v>20</v>
      </c>
      <c r="CA190" s="78">
        <v>3</v>
      </c>
      <c r="CB190" s="78">
        <v>13</v>
      </c>
      <c r="CC190" s="78">
        <v>20</v>
      </c>
      <c r="CD190" s="78">
        <v>21</v>
      </c>
      <c r="CE190" s="78">
        <v>14</v>
      </c>
      <c r="CF190" s="78">
        <v>35</v>
      </c>
      <c r="CG190" s="78">
        <v>21</v>
      </c>
      <c r="CH190" s="78">
        <v>34</v>
      </c>
      <c r="CI190" s="78">
        <v>18</v>
      </c>
      <c r="CJ190" s="78">
        <v>17</v>
      </c>
      <c r="CK190" s="78">
        <v>14</v>
      </c>
      <c r="CL190" s="78">
        <v>20</v>
      </c>
      <c r="CM190" s="78">
        <v>32</v>
      </c>
      <c r="CN190" s="78">
        <v>3.7</v>
      </c>
    </row>
    <row r="191" spans="1:92" x14ac:dyDescent="0.2">
      <c r="A191" s="78" t="s">
        <v>37</v>
      </c>
      <c r="B191" s="78" t="s">
        <v>14</v>
      </c>
      <c r="C191" s="78">
        <v>282</v>
      </c>
      <c r="D191" s="78">
        <v>402</v>
      </c>
      <c r="E191" s="73">
        <v>1</v>
      </c>
      <c r="F191" s="78">
        <f>VLOOKUP(B191,遗传信息!$B:$F,5,FALSE)</f>
        <v>1</v>
      </c>
      <c r="G191" s="78">
        <v>25</v>
      </c>
      <c r="H191" s="78">
        <v>7.4</v>
      </c>
      <c r="I191" s="78">
        <v>6</v>
      </c>
      <c r="J191" s="78">
        <v>1507</v>
      </c>
      <c r="K191" s="78">
        <v>56.07</v>
      </c>
      <c r="L191" s="78">
        <v>107</v>
      </c>
      <c r="M191" s="78">
        <v>98</v>
      </c>
      <c r="N191" s="78">
        <v>115</v>
      </c>
      <c r="O191" s="78">
        <v>58</v>
      </c>
      <c r="P191" s="78">
        <v>85</v>
      </c>
      <c r="Q191" s="78">
        <v>86</v>
      </c>
      <c r="R191" s="78">
        <v>107</v>
      </c>
      <c r="S191" s="78">
        <v>75</v>
      </c>
      <c r="T191" s="78">
        <v>118</v>
      </c>
      <c r="U191" s="78">
        <v>106</v>
      </c>
      <c r="V191" s="78">
        <v>147</v>
      </c>
      <c r="W191" s="78">
        <v>106</v>
      </c>
      <c r="X191" s="78">
        <v>67</v>
      </c>
      <c r="Y191" s="78">
        <v>64</v>
      </c>
      <c r="Z191" s="78">
        <v>108</v>
      </c>
      <c r="AA191" s="78">
        <v>59</v>
      </c>
      <c r="AB191" s="78">
        <v>20</v>
      </c>
      <c r="AC191" s="78">
        <v>32</v>
      </c>
      <c r="AD191" s="78">
        <v>35</v>
      </c>
      <c r="AE191" s="78">
        <v>20</v>
      </c>
      <c r="AF191" s="78">
        <v>27</v>
      </c>
      <c r="AG191" s="78">
        <v>25</v>
      </c>
      <c r="AH191" s="78">
        <v>28</v>
      </c>
      <c r="AI191" s="78">
        <v>18</v>
      </c>
      <c r="AJ191" s="78">
        <v>23</v>
      </c>
      <c r="AK191" s="78">
        <v>32</v>
      </c>
      <c r="AL191" s="78">
        <v>34</v>
      </c>
      <c r="AM191" s="78">
        <v>26</v>
      </c>
      <c r="AN191" s="78">
        <v>9</v>
      </c>
      <c r="AO191" s="78">
        <v>15</v>
      </c>
      <c r="AP191" s="78">
        <v>23</v>
      </c>
      <c r="AQ191" s="78">
        <v>11</v>
      </c>
      <c r="AR191" s="78">
        <v>24</v>
      </c>
      <c r="AS191" s="78">
        <v>22</v>
      </c>
      <c r="AT191" s="78">
        <v>26</v>
      </c>
      <c r="AU191" s="78">
        <v>13</v>
      </c>
      <c r="AV191" s="78">
        <v>16</v>
      </c>
      <c r="AW191" s="78">
        <v>20</v>
      </c>
      <c r="AX191" s="78">
        <v>29</v>
      </c>
      <c r="AY191" s="78">
        <v>21</v>
      </c>
      <c r="AZ191" s="78">
        <v>20</v>
      </c>
      <c r="BA191" s="78">
        <v>26</v>
      </c>
      <c r="BB191" s="78">
        <v>36</v>
      </c>
      <c r="BC191" s="78">
        <v>25</v>
      </c>
      <c r="BD191" s="78">
        <v>15</v>
      </c>
      <c r="BE191" s="78">
        <v>16</v>
      </c>
      <c r="BF191" s="78">
        <v>27</v>
      </c>
      <c r="BG191" s="78">
        <v>17</v>
      </c>
      <c r="BH191" s="78">
        <v>36</v>
      </c>
      <c r="BI191" s="78">
        <v>27</v>
      </c>
      <c r="BJ191" s="78">
        <v>33</v>
      </c>
      <c r="BK191" s="78">
        <v>22</v>
      </c>
      <c r="BL191" s="78">
        <v>29</v>
      </c>
      <c r="BM191" s="78">
        <v>25</v>
      </c>
      <c r="BN191" s="78">
        <v>29</v>
      </c>
      <c r="BO191" s="78">
        <v>22</v>
      </c>
      <c r="BP191" s="78">
        <v>40</v>
      </c>
      <c r="BQ191" s="78">
        <v>27</v>
      </c>
      <c r="BR191" s="78">
        <v>43</v>
      </c>
      <c r="BS191" s="78">
        <v>37</v>
      </c>
      <c r="BT191" s="78">
        <v>26</v>
      </c>
      <c r="BU191" s="78">
        <v>19</v>
      </c>
      <c r="BV191" s="78">
        <v>38</v>
      </c>
      <c r="BW191" s="78">
        <v>23</v>
      </c>
      <c r="BX191" s="78">
        <v>27</v>
      </c>
      <c r="BY191" s="78">
        <v>17</v>
      </c>
      <c r="BZ191" s="78">
        <v>20</v>
      </c>
      <c r="CA191" s="78">
        <v>3</v>
      </c>
      <c r="CB191" s="78">
        <v>13</v>
      </c>
      <c r="CC191" s="78">
        <v>20</v>
      </c>
      <c r="CD191" s="78">
        <v>21</v>
      </c>
      <c r="CE191" s="78">
        <v>14</v>
      </c>
      <c r="CF191" s="78">
        <v>35</v>
      </c>
      <c r="CG191" s="78">
        <v>21</v>
      </c>
      <c r="CH191" s="78">
        <v>34</v>
      </c>
      <c r="CI191" s="78">
        <v>18</v>
      </c>
      <c r="CJ191" s="78">
        <v>17</v>
      </c>
      <c r="CK191" s="78">
        <v>14</v>
      </c>
      <c r="CL191" s="78">
        <v>20</v>
      </c>
      <c r="CM191" s="78">
        <v>32</v>
      </c>
      <c r="CN191" s="78">
        <v>4.4000000000000004</v>
      </c>
    </row>
    <row r="192" spans="1:92" x14ac:dyDescent="0.2">
      <c r="A192" s="78" t="s">
        <v>37</v>
      </c>
      <c r="B192" s="78" t="s">
        <v>14</v>
      </c>
      <c r="C192" s="78">
        <v>282</v>
      </c>
      <c r="D192" s="78">
        <v>460</v>
      </c>
      <c r="E192" s="73">
        <v>1</v>
      </c>
      <c r="F192" s="78">
        <f>VLOOKUP(B192,遗传信息!$B:$F,5,FALSE)</f>
        <v>1</v>
      </c>
      <c r="G192" s="78">
        <v>25</v>
      </c>
      <c r="H192" s="78">
        <v>7.4</v>
      </c>
      <c r="I192" s="78">
        <v>6</v>
      </c>
      <c r="J192" s="78">
        <v>1507</v>
      </c>
      <c r="K192" s="78">
        <v>56.07</v>
      </c>
      <c r="L192" s="78">
        <v>107</v>
      </c>
      <c r="M192" s="78">
        <v>98</v>
      </c>
      <c r="N192" s="78">
        <v>115</v>
      </c>
      <c r="O192" s="78">
        <v>58</v>
      </c>
      <c r="P192" s="78">
        <v>85</v>
      </c>
      <c r="Q192" s="78">
        <v>86</v>
      </c>
      <c r="R192" s="78">
        <v>107</v>
      </c>
      <c r="S192" s="78">
        <v>75</v>
      </c>
      <c r="T192" s="78">
        <v>118</v>
      </c>
      <c r="U192" s="78">
        <v>106</v>
      </c>
      <c r="V192" s="78">
        <v>147</v>
      </c>
      <c r="W192" s="78">
        <v>106</v>
      </c>
      <c r="X192" s="78">
        <v>67</v>
      </c>
      <c r="Y192" s="78">
        <v>64</v>
      </c>
      <c r="Z192" s="78">
        <v>108</v>
      </c>
      <c r="AA192" s="78">
        <v>59</v>
      </c>
      <c r="AB192" s="78">
        <v>20</v>
      </c>
      <c r="AC192" s="78">
        <v>32</v>
      </c>
      <c r="AD192" s="78">
        <v>35</v>
      </c>
      <c r="AE192" s="78">
        <v>20</v>
      </c>
      <c r="AF192" s="78">
        <v>27</v>
      </c>
      <c r="AG192" s="78">
        <v>25</v>
      </c>
      <c r="AH192" s="78">
        <v>28</v>
      </c>
      <c r="AI192" s="78">
        <v>18</v>
      </c>
      <c r="AJ192" s="78">
        <v>23</v>
      </c>
      <c r="AK192" s="78">
        <v>32</v>
      </c>
      <c r="AL192" s="78">
        <v>34</v>
      </c>
      <c r="AM192" s="78">
        <v>26</v>
      </c>
      <c r="AN192" s="78">
        <v>9</v>
      </c>
      <c r="AO192" s="78">
        <v>15</v>
      </c>
      <c r="AP192" s="78">
        <v>23</v>
      </c>
      <c r="AQ192" s="78">
        <v>11</v>
      </c>
      <c r="AR192" s="78">
        <v>24</v>
      </c>
      <c r="AS192" s="78">
        <v>22</v>
      </c>
      <c r="AT192" s="78">
        <v>26</v>
      </c>
      <c r="AU192" s="78">
        <v>13</v>
      </c>
      <c r="AV192" s="78">
        <v>16</v>
      </c>
      <c r="AW192" s="78">
        <v>20</v>
      </c>
      <c r="AX192" s="78">
        <v>29</v>
      </c>
      <c r="AY192" s="78">
        <v>21</v>
      </c>
      <c r="AZ192" s="78">
        <v>20</v>
      </c>
      <c r="BA192" s="78">
        <v>26</v>
      </c>
      <c r="BB192" s="78">
        <v>36</v>
      </c>
      <c r="BC192" s="78">
        <v>25</v>
      </c>
      <c r="BD192" s="78">
        <v>15</v>
      </c>
      <c r="BE192" s="78">
        <v>16</v>
      </c>
      <c r="BF192" s="78">
        <v>27</v>
      </c>
      <c r="BG192" s="78">
        <v>17</v>
      </c>
      <c r="BH192" s="78">
        <v>36</v>
      </c>
      <c r="BI192" s="78">
        <v>27</v>
      </c>
      <c r="BJ192" s="78">
        <v>33</v>
      </c>
      <c r="BK192" s="78">
        <v>22</v>
      </c>
      <c r="BL192" s="78">
        <v>29</v>
      </c>
      <c r="BM192" s="78">
        <v>25</v>
      </c>
      <c r="BN192" s="78">
        <v>29</v>
      </c>
      <c r="BO192" s="78">
        <v>22</v>
      </c>
      <c r="BP192" s="78">
        <v>40</v>
      </c>
      <c r="BQ192" s="78">
        <v>27</v>
      </c>
      <c r="BR192" s="78">
        <v>43</v>
      </c>
      <c r="BS192" s="78">
        <v>37</v>
      </c>
      <c r="BT192" s="78">
        <v>26</v>
      </c>
      <c r="BU192" s="78">
        <v>19</v>
      </c>
      <c r="BV192" s="78">
        <v>38</v>
      </c>
      <c r="BW192" s="78">
        <v>23</v>
      </c>
      <c r="BX192" s="78">
        <v>27</v>
      </c>
      <c r="BY192" s="78">
        <v>17</v>
      </c>
      <c r="BZ192" s="78">
        <v>20</v>
      </c>
      <c r="CA192" s="78">
        <v>3</v>
      </c>
      <c r="CB192" s="78">
        <v>13</v>
      </c>
      <c r="CC192" s="78">
        <v>20</v>
      </c>
      <c r="CD192" s="78">
        <v>21</v>
      </c>
      <c r="CE192" s="78">
        <v>14</v>
      </c>
      <c r="CF192" s="78">
        <v>35</v>
      </c>
      <c r="CG192" s="78">
        <v>21</v>
      </c>
      <c r="CH192" s="78">
        <v>34</v>
      </c>
      <c r="CI192" s="78">
        <v>18</v>
      </c>
      <c r="CJ192" s="78">
        <v>17</v>
      </c>
      <c r="CK192" s="78">
        <v>14</v>
      </c>
      <c r="CL192" s="78">
        <v>20</v>
      </c>
      <c r="CM192" s="78">
        <v>32</v>
      </c>
      <c r="CN192" s="78">
        <v>5.0999999999999996</v>
      </c>
    </row>
    <row r="193" spans="1:92" x14ac:dyDescent="0.2">
      <c r="A193" s="78" t="s">
        <v>15</v>
      </c>
      <c r="B193" s="78" t="s">
        <v>17</v>
      </c>
      <c r="C193" s="78">
        <v>254</v>
      </c>
      <c r="D193" s="78">
        <v>2</v>
      </c>
      <c r="E193" s="78">
        <v>0</v>
      </c>
      <c r="F193" s="78">
        <f>VLOOKUP(B193,遗传信息!$B:$F,5,FALSE)</f>
        <v>0</v>
      </c>
      <c r="G193" s="78">
        <v>25</v>
      </c>
      <c r="H193" s="78">
        <v>7.2</v>
      </c>
      <c r="I193" s="78">
        <v>6</v>
      </c>
      <c r="J193" s="78">
        <v>1467</v>
      </c>
      <c r="K193" s="78">
        <v>61.68</v>
      </c>
      <c r="L193" s="78">
        <v>99</v>
      </c>
      <c r="M193" s="78">
        <v>93</v>
      </c>
      <c r="N193" s="78">
        <v>107</v>
      </c>
      <c r="O193" s="78">
        <v>72</v>
      </c>
      <c r="P193" s="78">
        <v>79</v>
      </c>
      <c r="Q193" s="78">
        <v>66</v>
      </c>
      <c r="R193" s="78">
        <v>90</v>
      </c>
      <c r="S193" s="78">
        <v>74</v>
      </c>
      <c r="T193" s="78">
        <v>114</v>
      </c>
      <c r="U193" s="78">
        <v>97</v>
      </c>
      <c r="V193" s="78">
        <v>158</v>
      </c>
      <c r="W193" s="78">
        <v>98</v>
      </c>
      <c r="X193" s="78">
        <v>79</v>
      </c>
      <c r="Y193" s="78">
        <v>53</v>
      </c>
      <c r="Z193" s="78">
        <v>111</v>
      </c>
      <c r="AA193" s="78">
        <v>62</v>
      </c>
      <c r="AB193" s="78">
        <v>18</v>
      </c>
      <c r="AC193" s="78">
        <v>26</v>
      </c>
      <c r="AD193" s="78">
        <v>31</v>
      </c>
      <c r="AE193" s="78">
        <v>24</v>
      </c>
      <c r="AF193" s="78">
        <v>24</v>
      </c>
      <c r="AG193" s="78">
        <v>23</v>
      </c>
      <c r="AH193" s="78">
        <v>25</v>
      </c>
      <c r="AI193" s="78">
        <v>21</v>
      </c>
      <c r="AJ193" s="78">
        <v>25</v>
      </c>
      <c r="AK193" s="78">
        <v>27</v>
      </c>
      <c r="AL193" s="78">
        <v>28</v>
      </c>
      <c r="AM193" s="78">
        <v>27</v>
      </c>
      <c r="AN193" s="78">
        <v>18</v>
      </c>
      <c r="AO193" s="78">
        <v>11</v>
      </c>
      <c r="AP193" s="78">
        <v>25</v>
      </c>
      <c r="AQ193" s="78">
        <v>18</v>
      </c>
      <c r="AR193" s="78">
        <v>20</v>
      </c>
      <c r="AS193" s="78">
        <v>21</v>
      </c>
      <c r="AT193" s="78">
        <v>23</v>
      </c>
      <c r="AU193" s="78">
        <v>15</v>
      </c>
      <c r="AV193" s="78">
        <v>14</v>
      </c>
      <c r="AW193" s="78">
        <v>10</v>
      </c>
      <c r="AX193" s="78">
        <v>17</v>
      </c>
      <c r="AY193" s="78">
        <v>25</v>
      </c>
      <c r="AZ193" s="78">
        <v>21</v>
      </c>
      <c r="BA193" s="78">
        <v>18</v>
      </c>
      <c r="BB193" s="78">
        <v>31</v>
      </c>
      <c r="BC193" s="78">
        <v>20</v>
      </c>
      <c r="BD193" s="78">
        <v>16</v>
      </c>
      <c r="BE193" s="78">
        <v>9</v>
      </c>
      <c r="BF193" s="78">
        <v>32</v>
      </c>
      <c r="BG193" s="78">
        <v>17</v>
      </c>
      <c r="BH193" s="78">
        <v>33</v>
      </c>
      <c r="BI193" s="78">
        <v>24</v>
      </c>
      <c r="BJ193" s="78">
        <v>31</v>
      </c>
      <c r="BK193" s="78">
        <v>26</v>
      </c>
      <c r="BL193" s="78">
        <v>29</v>
      </c>
      <c r="BM193" s="78">
        <v>19</v>
      </c>
      <c r="BN193" s="78">
        <v>28</v>
      </c>
      <c r="BO193" s="78">
        <v>21</v>
      </c>
      <c r="BP193" s="78">
        <v>37</v>
      </c>
      <c r="BQ193" s="78">
        <v>31</v>
      </c>
      <c r="BR193" s="78">
        <v>56</v>
      </c>
      <c r="BS193" s="78">
        <v>34</v>
      </c>
      <c r="BT193" s="78">
        <v>20</v>
      </c>
      <c r="BU193" s="78">
        <v>24</v>
      </c>
      <c r="BV193" s="78">
        <v>33</v>
      </c>
      <c r="BW193" s="78">
        <v>20</v>
      </c>
      <c r="BX193" s="78">
        <v>28</v>
      </c>
      <c r="BY193" s="78">
        <v>22</v>
      </c>
      <c r="BZ193" s="78">
        <v>22</v>
      </c>
      <c r="CA193" s="78">
        <v>7</v>
      </c>
      <c r="CB193" s="78">
        <v>12</v>
      </c>
      <c r="CC193" s="78">
        <v>24</v>
      </c>
      <c r="CD193" s="78">
        <v>20</v>
      </c>
      <c r="CE193" s="78">
        <v>7</v>
      </c>
      <c r="CF193" s="78">
        <v>30</v>
      </c>
      <c r="CG193" s="78">
        <v>20</v>
      </c>
      <c r="CH193" s="78">
        <v>43</v>
      </c>
      <c r="CI193" s="78">
        <v>17</v>
      </c>
      <c r="CJ193" s="78">
        <v>25</v>
      </c>
      <c r="CK193" s="78">
        <v>9</v>
      </c>
      <c r="CL193" s="78">
        <v>21</v>
      </c>
      <c r="CM193" s="78">
        <v>26</v>
      </c>
      <c r="CN193" s="78">
        <v>1.24</v>
      </c>
    </row>
    <row r="194" spans="1:92" x14ac:dyDescent="0.2">
      <c r="A194" s="78" t="s">
        <v>15</v>
      </c>
      <c r="B194" s="78" t="s">
        <v>17</v>
      </c>
      <c r="C194" s="78">
        <v>254</v>
      </c>
      <c r="D194" s="78">
        <v>4</v>
      </c>
      <c r="E194" s="78">
        <v>0</v>
      </c>
      <c r="F194" s="78">
        <f>VLOOKUP(B194,遗传信息!$B:$F,5,FALSE)</f>
        <v>0</v>
      </c>
      <c r="G194" s="78">
        <v>25</v>
      </c>
      <c r="H194" s="78">
        <v>7.2</v>
      </c>
      <c r="I194" s="78">
        <v>6</v>
      </c>
      <c r="J194" s="78">
        <v>1467</v>
      </c>
      <c r="K194" s="78">
        <v>61.68</v>
      </c>
      <c r="L194" s="78">
        <v>99</v>
      </c>
      <c r="M194" s="78">
        <v>93</v>
      </c>
      <c r="N194" s="78">
        <v>107</v>
      </c>
      <c r="O194" s="78">
        <v>72</v>
      </c>
      <c r="P194" s="78">
        <v>79</v>
      </c>
      <c r="Q194" s="78">
        <v>66</v>
      </c>
      <c r="R194" s="78">
        <v>90</v>
      </c>
      <c r="S194" s="78">
        <v>74</v>
      </c>
      <c r="T194" s="78">
        <v>114</v>
      </c>
      <c r="U194" s="78">
        <v>97</v>
      </c>
      <c r="V194" s="78">
        <v>158</v>
      </c>
      <c r="W194" s="78">
        <v>98</v>
      </c>
      <c r="X194" s="78">
        <v>79</v>
      </c>
      <c r="Y194" s="78">
        <v>53</v>
      </c>
      <c r="Z194" s="78">
        <v>111</v>
      </c>
      <c r="AA194" s="78">
        <v>62</v>
      </c>
      <c r="AB194" s="78">
        <v>18</v>
      </c>
      <c r="AC194" s="78">
        <v>26</v>
      </c>
      <c r="AD194" s="78">
        <v>31</v>
      </c>
      <c r="AE194" s="78">
        <v>24</v>
      </c>
      <c r="AF194" s="78">
        <v>24</v>
      </c>
      <c r="AG194" s="78">
        <v>23</v>
      </c>
      <c r="AH194" s="78">
        <v>25</v>
      </c>
      <c r="AI194" s="78">
        <v>21</v>
      </c>
      <c r="AJ194" s="78">
        <v>25</v>
      </c>
      <c r="AK194" s="78">
        <v>27</v>
      </c>
      <c r="AL194" s="78">
        <v>28</v>
      </c>
      <c r="AM194" s="78">
        <v>27</v>
      </c>
      <c r="AN194" s="78">
        <v>18</v>
      </c>
      <c r="AO194" s="78">
        <v>11</v>
      </c>
      <c r="AP194" s="78">
        <v>25</v>
      </c>
      <c r="AQ194" s="78">
        <v>18</v>
      </c>
      <c r="AR194" s="78">
        <v>20</v>
      </c>
      <c r="AS194" s="78">
        <v>21</v>
      </c>
      <c r="AT194" s="78">
        <v>23</v>
      </c>
      <c r="AU194" s="78">
        <v>15</v>
      </c>
      <c r="AV194" s="78">
        <v>14</v>
      </c>
      <c r="AW194" s="78">
        <v>10</v>
      </c>
      <c r="AX194" s="78">
        <v>17</v>
      </c>
      <c r="AY194" s="78">
        <v>25</v>
      </c>
      <c r="AZ194" s="78">
        <v>21</v>
      </c>
      <c r="BA194" s="78">
        <v>18</v>
      </c>
      <c r="BB194" s="78">
        <v>31</v>
      </c>
      <c r="BC194" s="78">
        <v>20</v>
      </c>
      <c r="BD194" s="78">
        <v>16</v>
      </c>
      <c r="BE194" s="78">
        <v>9</v>
      </c>
      <c r="BF194" s="78">
        <v>32</v>
      </c>
      <c r="BG194" s="78">
        <v>17</v>
      </c>
      <c r="BH194" s="78">
        <v>33</v>
      </c>
      <c r="BI194" s="78">
        <v>24</v>
      </c>
      <c r="BJ194" s="78">
        <v>31</v>
      </c>
      <c r="BK194" s="78">
        <v>26</v>
      </c>
      <c r="BL194" s="78">
        <v>29</v>
      </c>
      <c r="BM194" s="78">
        <v>19</v>
      </c>
      <c r="BN194" s="78">
        <v>28</v>
      </c>
      <c r="BO194" s="78">
        <v>21</v>
      </c>
      <c r="BP194" s="78">
        <v>37</v>
      </c>
      <c r="BQ194" s="78">
        <v>31</v>
      </c>
      <c r="BR194" s="78">
        <v>56</v>
      </c>
      <c r="BS194" s="78">
        <v>34</v>
      </c>
      <c r="BT194" s="78">
        <v>20</v>
      </c>
      <c r="BU194" s="78">
        <v>24</v>
      </c>
      <c r="BV194" s="78">
        <v>33</v>
      </c>
      <c r="BW194" s="78">
        <v>20</v>
      </c>
      <c r="BX194" s="78">
        <v>28</v>
      </c>
      <c r="BY194" s="78">
        <v>22</v>
      </c>
      <c r="BZ194" s="78">
        <v>22</v>
      </c>
      <c r="CA194" s="78">
        <v>7</v>
      </c>
      <c r="CB194" s="78">
        <v>12</v>
      </c>
      <c r="CC194" s="78">
        <v>24</v>
      </c>
      <c r="CD194" s="78">
        <v>20</v>
      </c>
      <c r="CE194" s="78">
        <v>7</v>
      </c>
      <c r="CF194" s="78">
        <v>30</v>
      </c>
      <c r="CG194" s="78">
        <v>20</v>
      </c>
      <c r="CH194" s="78">
        <v>43</v>
      </c>
      <c r="CI194" s="78">
        <v>17</v>
      </c>
      <c r="CJ194" s="78">
        <v>25</v>
      </c>
      <c r="CK194" s="78">
        <v>9</v>
      </c>
      <c r="CL194" s="78">
        <v>21</v>
      </c>
      <c r="CM194" s="78">
        <v>26</v>
      </c>
      <c r="CN194" s="78">
        <v>2.48</v>
      </c>
    </row>
    <row r="195" spans="1:92" x14ac:dyDescent="0.2">
      <c r="A195" s="78" t="s">
        <v>15</v>
      </c>
      <c r="B195" s="78" t="s">
        <v>17</v>
      </c>
      <c r="C195" s="78">
        <v>254</v>
      </c>
      <c r="D195" s="78">
        <v>6</v>
      </c>
      <c r="E195" s="78">
        <v>0</v>
      </c>
      <c r="F195" s="78">
        <f>VLOOKUP(B195,遗传信息!$B:$F,5,FALSE)</f>
        <v>0</v>
      </c>
      <c r="G195" s="78">
        <v>25</v>
      </c>
      <c r="H195" s="78">
        <v>7.2</v>
      </c>
      <c r="I195" s="78">
        <v>6</v>
      </c>
      <c r="J195" s="78">
        <v>1467</v>
      </c>
      <c r="K195" s="78">
        <v>61.68</v>
      </c>
      <c r="L195" s="78">
        <v>99</v>
      </c>
      <c r="M195" s="78">
        <v>93</v>
      </c>
      <c r="N195" s="78">
        <v>107</v>
      </c>
      <c r="O195" s="78">
        <v>72</v>
      </c>
      <c r="P195" s="78">
        <v>79</v>
      </c>
      <c r="Q195" s="78">
        <v>66</v>
      </c>
      <c r="R195" s="78">
        <v>90</v>
      </c>
      <c r="S195" s="78">
        <v>74</v>
      </c>
      <c r="T195" s="78">
        <v>114</v>
      </c>
      <c r="U195" s="78">
        <v>97</v>
      </c>
      <c r="V195" s="78">
        <v>158</v>
      </c>
      <c r="W195" s="78">
        <v>98</v>
      </c>
      <c r="X195" s="78">
        <v>79</v>
      </c>
      <c r="Y195" s="78">
        <v>53</v>
      </c>
      <c r="Z195" s="78">
        <v>111</v>
      </c>
      <c r="AA195" s="78">
        <v>62</v>
      </c>
      <c r="AB195" s="78">
        <v>18</v>
      </c>
      <c r="AC195" s="78">
        <v>26</v>
      </c>
      <c r="AD195" s="78">
        <v>31</v>
      </c>
      <c r="AE195" s="78">
        <v>24</v>
      </c>
      <c r="AF195" s="78">
        <v>24</v>
      </c>
      <c r="AG195" s="78">
        <v>23</v>
      </c>
      <c r="AH195" s="78">
        <v>25</v>
      </c>
      <c r="AI195" s="78">
        <v>21</v>
      </c>
      <c r="AJ195" s="78">
        <v>25</v>
      </c>
      <c r="AK195" s="78">
        <v>27</v>
      </c>
      <c r="AL195" s="78">
        <v>28</v>
      </c>
      <c r="AM195" s="78">
        <v>27</v>
      </c>
      <c r="AN195" s="78">
        <v>18</v>
      </c>
      <c r="AO195" s="78">
        <v>11</v>
      </c>
      <c r="AP195" s="78">
        <v>25</v>
      </c>
      <c r="AQ195" s="78">
        <v>18</v>
      </c>
      <c r="AR195" s="78">
        <v>20</v>
      </c>
      <c r="AS195" s="78">
        <v>21</v>
      </c>
      <c r="AT195" s="78">
        <v>23</v>
      </c>
      <c r="AU195" s="78">
        <v>15</v>
      </c>
      <c r="AV195" s="78">
        <v>14</v>
      </c>
      <c r="AW195" s="78">
        <v>10</v>
      </c>
      <c r="AX195" s="78">
        <v>17</v>
      </c>
      <c r="AY195" s="78">
        <v>25</v>
      </c>
      <c r="AZ195" s="78">
        <v>21</v>
      </c>
      <c r="BA195" s="78">
        <v>18</v>
      </c>
      <c r="BB195" s="78">
        <v>31</v>
      </c>
      <c r="BC195" s="78">
        <v>20</v>
      </c>
      <c r="BD195" s="78">
        <v>16</v>
      </c>
      <c r="BE195" s="78">
        <v>9</v>
      </c>
      <c r="BF195" s="78">
        <v>32</v>
      </c>
      <c r="BG195" s="78">
        <v>17</v>
      </c>
      <c r="BH195" s="78">
        <v>33</v>
      </c>
      <c r="BI195" s="78">
        <v>24</v>
      </c>
      <c r="BJ195" s="78">
        <v>31</v>
      </c>
      <c r="BK195" s="78">
        <v>26</v>
      </c>
      <c r="BL195" s="78">
        <v>29</v>
      </c>
      <c r="BM195" s="78">
        <v>19</v>
      </c>
      <c r="BN195" s="78">
        <v>28</v>
      </c>
      <c r="BO195" s="78">
        <v>21</v>
      </c>
      <c r="BP195" s="78">
        <v>37</v>
      </c>
      <c r="BQ195" s="78">
        <v>31</v>
      </c>
      <c r="BR195" s="78">
        <v>56</v>
      </c>
      <c r="BS195" s="78">
        <v>34</v>
      </c>
      <c r="BT195" s="78">
        <v>20</v>
      </c>
      <c r="BU195" s="78">
        <v>24</v>
      </c>
      <c r="BV195" s="78">
        <v>33</v>
      </c>
      <c r="BW195" s="78">
        <v>20</v>
      </c>
      <c r="BX195" s="78">
        <v>28</v>
      </c>
      <c r="BY195" s="78">
        <v>22</v>
      </c>
      <c r="BZ195" s="78">
        <v>22</v>
      </c>
      <c r="CA195" s="78">
        <v>7</v>
      </c>
      <c r="CB195" s="78">
        <v>12</v>
      </c>
      <c r="CC195" s="78">
        <v>24</v>
      </c>
      <c r="CD195" s="78">
        <v>20</v>
      </c>
      <c r="CE195" s="78">
        <v>7</v>
      </c>
      <c r="CF195" s="78">
        <v>30</v>
      </c>
      <c r="CG195" s="78">
        <v>20</v>
      </c>
      <c r="CH195" s="78">
        <v>43</v>
      </c>
      <c r="CI195" s="78">
        <v>17</v>
      </c>
      <c r="CJ195" s="78">
        <v>25</v>
      </c>
      <c r="CK195" s="78">
        <v>9</v>
      </c>
      <c r="CL195" s="78">
        <v>21</v>
      </c>
      <c r="CM195" s="78">
        <v>26</v>
      </c>
      <c r="CN195" s="78">
        <v>3.7199999999999998</v>
      </c>
    </row>
    <row r="196" spans="1:92" x14ac:dyDescent="0.2">
      <c r="A196" s="78" t="s">
        <v>15</v>
      </c>
      <c r="B196" s="78" t="s">
        <v>17</v>
      </c>
      <c r="C196" s="78">
        <v>254</v>
      </c>
      <c r="D196" s="78">
        <v>8</v>
      </c>
      <c r="E196" s="78">
        <v>0</v>
      </c>
      <c r="F196" s="78">
        <f>VLOOKUP(B196,遗传信息!$B:$F,5,FALSE)</f>
        <v>0</v>
      </c>
      <c r="G196" s="78">
        <v>25</v>
      </c>
      <c r="H196" s="78">
        <v>7.2</v>
      </c>
      <c r="I196" s="78">
        <v>6</v>
      </c>
      <c r="J196" s="78">
        <v>1467</v>
      </c>
      <c r="K196" s="78">
        <v>61.68</v>
      </c>
      <c r="L196" s="78">
        <v>99</v>
      </c>
      <c r="M196" s="78">
        <v>93</v>
      </c>
      <c r="N196" s="78">
        <v>107</v>
      </c>
      <c r="O196" s="78">
        <v>72</v>
      </c>
      <c r="P196" s="78">
        <v>79</v>
      </c>
      <c r="Q196" s="78">
        <v>66</v>
      </c>
      <c r="R196" s="78">
        <v>90</v>
      </c>
      <c r="S196" s="78">
        <v>74</v>
      </c>
      <c r="T196" s="78">
        <v>114</v>
      </c>
      <c r="U196" s="78">
        <v>97</v>
      </c>
      <c r="V196" s="78">
        <v>158</v>
      </c>
      <c r="W196" s="78">
        <v>98</v>
      </c>
      <c r="X196" s="78">
        <v>79</v>
      </c>
      <c r="Y196" s="78">
        <v>53</v>
      </c>
      <c r="Z196" s="78">
        <v>111</v>
      </c>
      <c r="AA196" s="78">
        <v>62</v>
      </c>
      <c r="AB196" s="78">
        <v>18</v>
      </c>
      <c r="AC196" s="78">
        <v>26</v>
      </c>
      <c r="AD196" s="78">
        <v>31</v>
      </c>
      <c r="AE196" s="78">
        <v>24</v>
      </c>
      <c r="AF196" s="78">
        <v>24</v>
      </c>
      <c r="AG196" s="78">
        <v>23</v>
      </c>
      <c r="AH196" s="78">
        <v>25</v>
      </c>
      <c r="AI196" s="78">
        <v>21</v>
      </c>
      <c r="AJ196" s="78">
        <v>25</v>
      </c>
      <c r="AK196" s="78">
        <v>27</v>
      </c>
      <c r="AL196" s="78">
        <v>28</v>
      </c>
      <c r="AM196" s="78">
        <v>27</v>
      </c>
      <c r="AN196" s="78">
        <v>18</v>
      </c>
      <c r="AO196" s="78">
        <v>11</v>
      </c>
      <c r="AP196" s="78">
        <v>25</v>
      </c>
      <c r="AQ196" s="78">
        <v>18</v>
      </c>
      <c r="AR196" s="78">
        <v>20</v>
      </c>
      <c r="AS196" s="78">
        <v>21</v>
      </c>
      <c r="AT196" s="78">
        <v>23</v>
      </c>
      <c r="AU196" s="78">
        <v>15</v>
      </c>
      <c r="AV196" s="78">
        <v>14</v>
      </c>
      <c r="AW196" s="78">
        <v>10</v>
      </c>
      <c r="AX196" s="78">
        <v>17</v>
      </c>
      <c r="AY196" s="78">
        <v>25</v>
      </c>
      <c r="AZ196" s="78">
        <v>21</v>
      </c>
      <c r="BA196" s="78">
        <v>18</v>
      </c>
      <c r="BB196" s="78">
        <v>31</v>
      </c>
      <c r="BC196" s="78">
        <v>20</v>
      </c>
      <c r="BD196" s="78">
        <v>16</v>
      </c>
      <c r="BE196" s="78">
        <v>9</v>
      </c>
      <c r="BF196" s="78">
        <v>32</v>
      </c>
      <c r="BG196" s="78">
        <v>17</v>
      </c>
      <c r="BH196" s="78">
        <v>33</v>
      </c>
      <c r="BI196" s="78">
        <v>24</v>
      </c>
      <c r="BJ196" s="78">
        <v>31</v>
      </c>
      <c r="BK196" s="78">
        <v>26</v>
      </c>
      <c r="BL196" s="78">
        <v>29</v>
      </c>
      <c r="BM196" s="78">
        <v>19</v>
      </c>
      <c r="BN196" s="78">
        <v>28</v>
      </c>
      <c r="BO196" s="78">
        <v>21</v>
      </c>
      <c r="BP196" s="78">
        <v>37</v>
      </c>
      <c r="BQ196" s="78">
        <v>31</v>
      </c>
      <c r="BR196" s="78">
        <v>56</v>
      </c>
      <c r="BS196" s="78">
        <v>34</v>
      </c>
      <c r="BT196" s="78">
        <v>20</v>
      </c>
      <c r="BU196" s="78">
        <v>24</v>
      </c>
      <c r="BV196" s="78">
        <v>33</v>
      </c>
      <c r="BW196" s="78">
        <v>20</v>
      </c>
      <c r="BX196" s="78">
        <v>28</v>
      </c>
      <c r="BY196" s="78">
        <v>22</v>
      </c>
      <c r="BZ196" s="78">
        <v>22</v>
      </c>
      <c r="CA196" s="78">
        <v>7</v>
      </c>
      <c r="CB196" s="78">
        <v>12</v>
      </c>
      <c r="CC196" s="78">
        <v>24</v>
      </c>
      <c r="CD196" s="78">
        <v>20</v>
      </c>
      <c r="CE196" s="78">
        <v>7</v>
      </c>
      <c r="CF196" s="78">
        <v>30</v>
      </c>
      <c r="CG196" s="78">
        <v>20</v>
      </c>
      <c r="CH196" s="78">
        <v>43</v>
      </c>
      <c r="CI196" s="78">
        <v>17</v>
      </c>
      <c r="CJ196" s="78">
        <v>25</v>
      </c>
      <c r="CK196" s="78">
        <v>9</v>
      </c>
      <c r="CL196" s="78">
        <v>21</v>
      </c>
      <c r="CM196" s="78">
        <v>26</v>
      </c>
      <c r="CN196" s="78">
        <v>4.96</v>
      </c>
    </row>
    <row r="197" spans="1:92" x14ac:dyDescent="0.2">
      <c r="A197" s="78" t="s">
        <v>28</v>
      </c>
      <c r="B197" s="78" t="s">
        <v>51</v>
      </c>
      <c r="C197" s="78">
        <v>254</v>
      </c>
      <c r="D197" s="78">
        <v>2</v>
      </c>
      <c r="E197" s="78">
        <v>0</v>
      </c>
      <c r="F197" s="78">
        <f>VLOOKUP(B197,遗传信息!$B:$F,5,FALSE)</f>
        <v>0</v>
      </c>
      <c r="G197" s="78">
        <v>25</v>
      </c>
      <c r="H197" s="78">
        <v>7.2</v>
      </c>
      <c r="I197" s="78">
        <v>6</v>
      </c>
      <c r="J197" s="78">
        <v>1467</v>
      </c>
      <c r="K197" s="78">
        <v>49.390000000000008</v>
      </c>
      <c r="L197" s="78">
        <v>105</v>
      </c>
      <c r="M197" s="78">
        <v>89</v>
      </c>
      <c r="N197" s="78">
        <v>107</v>
      </c>
      <c r="O197" s="78">
        <v>63</v>
      </c>
      <c r="P197" s="78">
        <v>81</v>
      </c>
      <c r="Q197" s="78">
        <v>80</v>
      </c>
      <c r="R197" s="78">
        <v>98</v>
      </c>
      <c r="S197" s="78">
        <v>77</v>
      </c>
      <c r="T197" s="78">
        <v>115</v>
      </c>
      <c r="U197" s="78">
        <v>107</v>
      </c>
      <c r="V197" s="78">
        <v>149</v>
      </c>
      <c r="W197" s="78">
        <v>94</v>
      </c>
      <c r="X197" s="78">
        <v>62</v>
      </c>
      <c r="Y197" s="78">
        <v>60</v>
      </c>
      <c r="Z197" s="78">
        <v>109</v>
      </c>
      <c r="AA197" s="78">
        <v>58</v>
      </c>
      <c r="AB197" s="78">
        <v>21</v>
      </c>
      <c r="AC197" s="78">
        <v>26</v>
      </c>
      <c r="AD197" s="78">
        <v>35</v>
      </c>
      <c r="AE197" s="78">
        <v>22</v>
      </c>
      <c r="AF197" s="78">
        <v>17</v>
      </c>
      <c r="AG197" s="78">
        <v>23</v>
      </c>
      <c r="AH197" s="78">
        <v>28</v>
      </c>
      <c r="AI197" s="78">
        <v>21</v>
      </c>
      <c r="AJ197" s="78">
        <v>27</v>
      </c>
      <c r="AK197" s="78">
        <v>28</v>
      </c>
      <c r="AL197" s="78">
        <v>28</v>
      </c>
      <c r="AM197" s="78">
        <v>23</v>
      </c>
      <c r="AN197" s="78">
        <v>13</v>
      </c>
      <c r="AO197" s="78">
        <v>12</v>
      </c>
      <c r="AP197" s="78">
        <v>27</v>
      </c>
      <c r="AQ197" s="78">
        <v>11</v>
      </c>
      <c r="AR197" s="78">
        <v>22</v>
      </c>
      <c r="AS197" s="78">
        <v>19</v>
      </c>
      <c r="AT197" s="78">
        <v>24</v>
      </c>
      <c r="AU197" s="78">
        <v>16</v>
      </c>
      <c r="AV197" s="78">
        <v>18</v>
      </c>
      <c r="AW197" s="78">
        <v>16</v>
      </c>
      <c r="AX197" s="78">
        <v>21</v>
      </c>
      <c r="AY197" s="78">
        <v>25</v>
      </c>
      <c r="AZ197" s="78">
        <v>17</v>
      </c>
      <c r="BA197" s="78">
        <v>23</v>
      </c>
      <c r="BB197" s="78">
        <v>36</v>
      </c>
      <c r="BC197" s="78">
        <v>22</v>
      </c>
      <c r="BD197" s="78">
        <v>11</v>
      </c>
      <c r="BE197" s="78">
        <v>15</v>
      </c>
      <c r="BF197" s="78">
        <v>28</v>
      </c>
      <c r="BG197" s="78">
        <v>21</v>
      </c>
      <c r="BH197" s="78">
        <v>37</v>
      </c>
      <c r="BI197" s="78">
        <v>24</v>
      </c>
      <c r="BJ197" s="78">
        <v>33</v>
      </c>
      <c r="BK197" s="78">
        <v>21</v>
      </c>
      <c r="BL197" s="78">
        <v>29</v>
      </c>
      <c r="BM197" s="78">
        <v>26</v>
      </c>
      <c r="BN197" s="78">
        <v>29</v>
      </c>
      <c r="BO197" s="78">
        <v>23</v>
      </c>
      <c r="BP197" s="78">
        <v>42</v>
      </c>
      <c r="BQ197" s="78">
        <v>29</v>
      </c>
      <c r="BR197" s="78">
        <v>48</v>
      </c>
      <c r="BS197" s="78">
        <v>30</v>
      </c>
      <c r="BT197" s="78">
        <v>22</v>
      </c>
      <c r="BU197" s="78">
        <v>22</v>
      </c>
      <c r="BV197" s="78">
        <v>32</v>
      </c>
      <c r="BW197" s="78">
        <v>17</v>
      </c>
      <c r="BX197" s="78">
        <v>25</v>
      </c>
      <c r="BY197" s="78">
        <v>20</v>
      </c>
      <c r="BZ197" s="78">
        <v>14</v>
      </c>
      <c r="CA197" s="78">
        <v>3</v>
      </c>
      <c r="CB197" s="78">
        <v>17</v>
      </c>
      <c r="CC197" s="78">
        <v>22</v>
      </c>
      <c r="CD197" s="78">
        <v>20</v>
      </c>
      <c r="CE197" s="78">
        <v>8</v>
      </c>
      <c r="CF197" s="78">
        <v>29</v>
      </c>
      <c r="CG197" s="78">
        <v>26</v>
      </c>
      <c r="CH197" s="78">
        <v>36</v>
      </c>
      <c r="CI197" s="78">
        <v>18</v>
      </c>
      <c r="CJ197" s="78">
        <v>16</v>
      </c>
      <c r="CK197" s="78">
        <v>11</v>
      </c>
      <c r="CL197" s="78">
        <v>22</v>
      </c>
      <c r="CM197" s="78">
        <v>26</v>
      </c>
      <c r="CN197" s="78">
        <v>0.88</v>
      </c>
    </row>
    <row r="198" spans="1:92" x14ac:dyDescent="0.2">
      <c r="A198" s="78" t="s">
        <v>28</v>
      </c>
      <c r="B198" s="78" t="s">
        <v>51</v>
      </c>
      <c r="C198" s="78">
        <v>254</v>
      </c>
      <c r="D198" s="78">
        <v>4</v>
      </c>
      <c r="E198" s="78">
        <v>0</v>
      </c>
      <c r="F198" s="78">
        <f>VLOOKUP(B198,遗传信息!$B:$F,5,FALSE)</f>
        <v>0</v>
      </c>
      <c r="G198" s="78">
        <v>25</v>
      </c>
      <c r="H198" s="78">
        <v>7.2</v>
      </c>
      <c r="I198" s="78">
        <v>6</v>
      </c>
      <c r="J198" s="78">
        <v>1467</v>
      </c>
      <c r="K198" s="78">
        <v>49.390000000000008</v>
      </c>
      <c r="L198" s="78">
        <v>105</v>
      </c>
      <c r="M198" s="78">
        <v>89</v>
      </c>
      <c r="N198" s="78">
        <v>107</v>
      </c>
      <c r="O198" s="78">
        <v>63</v>
      </c>
      <c r="P198" s="78">
        <v>81</v>
      </c>
      <c r="Q198" s="78">
        <v>80</v>
      </c>
      <c r="R198" s="78">
        <v>98</v>
      </c>
      <c r="S198" s="78">
        <v>77</v>
      </c>
      <c r="T198" s="78">
        <v>115</v>
      </c>
      <c r="U198" s="78">
        <v>107</v>
      </c>
      <c r="V198" s="78">
        <v>149</v>
      </c>
      <c r="W198" s="78">
        <v>94</v>
      </c>
      <c r="X198" s="78">
        <v>62</v>
      </c>
      <c r="Y198" s="78">
        <v>60</v>
      </c>
      <c r="Z198" s="78">
        <v>109</v>
      </c>
      <c r="AA198" s="78">
        <v>58</v>
      </c>
      <c r="AB198" s="78">
        <v>21</v>
      </c>
      <c r="AC198" s="78">
        <v>26</v>
      </c>
      <c r="AD198" s="78">
        <v>35</v>
      </c>
      <c r="AE198" s="78">
        <v>22</v>
      </c>
      <c r="AF198" s="78">
        <v>17</v>
      </c>
      <c r="AG198" s="78">
        <v>23</v>
      </c>
      <c r="AH198" s="78">
        <v>28</v>
      </c>
      <c r="AI198" s="78">
        <v>21</v>
      </c>
      <c r="AJ198" s="78">
        <v>27</v>
      </c>
      <c r="AK198" s="78">
        <v>28</v>
      </c>
      <c r="AL198" s="78">
        <v>28</v>
      </c>
      <c r="AM198" s="78">
        <v>23</v>
      </c>
      <c r="AN198" s="78">
        <v>13</v>
      </c>
      <c r="AO198" s="78">
        <v>12</v>
      </c>
      <c r="AP198" s="78">
        <v>27</v>
      </c>
      <c r="AQ198" s="78">
        <v>11</v>
      </c>
      <c r="AR198" s="78">
        <v>22</v>
      </c>
      <c r="AS198" s="78">
        <v>19</v>
      </c>
      <c r="AT198" s="78">
        <v>24</v>
      </c>
      <c r="AU198" s="78">
        <v>16</v>
      </c>
      <c r="AV198" s="78">
        <v>18</v>
      </c>
      <c r="AW198" s="78">
        <v>16</v>
      </c>
      <c r="AX198" s="78">
        <v>21</v>
      </c>
      <c r="AY198" s="78">
        <v>25</v>
      </c>
      <c r="AZ198" s="78">
        <v>17</v>
      </c>
      <c r="BA198" s="78">
        <v>23</v>
      </c>
      <c r="BB198" s="78">
        <v>36</v>
      </c>
      <c r="BC198" s="78">
        <v>22</v>
      </c>
      <c r="BD198" s="78">
        <v>11</v>
      </c>
      <c r="BE198" s="78">
        <v>15</v>
      </c>
      <c r="BF198" s="78">
        <v>28</v>
      </c>
      <c r="BG198" s="78">
        <v>21</v>
      </c>
      <c r="BH198" s="78">
        <v>37</v>
      </c>
      <c r="BI198" s="78">
        <v>24</v>
      </c>
      <c r="BJ198" s="78">
        <v>33</v>
      </c>
      <c r="BK198" s="78">
        <v>21</v>
      </c>
      <c r="BL198" s="78">
        <v>29</v>
      </c>
      <c r="BM198" s="78">
        <v>26</v>
      </c>
      <c r="BN198" s="78">
        <v>29</v>
      </c>
      <c r="BO198" s="78">
        <v>23</v>
      </c>
      <c r="BP198" s="78">
        <v>42</v>
      </c>
      <c r="BQ198" s="78">
        <v>29</v>
      </c>
      <c r="BR198" s="78">
        <v>48</v>
      </c>
      <c r="BS198" s="78">
        <v>30</v>
      </c>
      <c r="BT198" s="78">
        <v>22</v>
      </c>
      <c r="BU198" s="78">
        <v>22</v>
      </c>
      <c r="BV198" s="78">
        <v>32</v>
      </c>
      <c r="BW198" s="78">
        <v>17</v>
      </c>
      <c r="BX198" s="78">
        <v>25</v>
      </c>
      <c r="BY198" s="78">
        <v>20</v>
      </c>
      <c r="BZ198" s="78">
        <v>14</v>
      </c>
      <c r="CA198" s="78">
        <v>3</v>
      </c>
      <c r="CB198" s="78">
        <v>17</v>
      </c>
      <c r="CC198" s="78">
        <v>22</v>
      </c>
      <c r="CD198" s="78">
        <v>20</v>
      </c>
      <c r="CE198" s="78">
        <v>8</v>
      </c>
      <c r="CF198" s="78">
        <v>29</v>
      </c>
      <c r="CG198" s="78">
        <v>26</v>
      </c>
      <c r="CH198" s="78">
        <v>36</v>
      </c>
      <c r="CI198" s="78">
        <v>18</v>
      </c>
      <c r="CJ198" s="78">
        <v>16</v>
      </c>
      <c r="CK198" s="78">
        <v>11</v>
      </c>
      <c r="CL198" s="78">
        <v>22</v>
      </c>
      <c r="CM198" s="78">
        <v>26</v>
      </c>
      <c r="CN198" s="78">
        <v>1.76</v>
      </c>
    </row>
    <row r="199" spans="1:92" x14ac:dyDescent="0.2">
      <c r="A199" s="78" t="s">
        <v>28</v>
      </c>
      <c r="B199" s="78" t="s">
        <v>51</v>
      </c>
      <c r="C199" s="78">
        <v>254</v>
      </c>
      <c r="D199" s="78">
        <v>6</v>
      </c>
      <c r="E199" s="78">
        <v>0</v>
      </c>
      <c r="F199" s="78">
        <f>VLOOKUP(B199,遗传信息!$B:$F,5,FALSE)</f>
        <v>0</v>
      </c>
      <c r="G199" s="78">
        <v>25</v>
      </c>
      <c r="H199" s="78">
        <v>7.2</v>
      </c>
      <c r="I199" s="78">
        <v>6</v>
      </c>
      <c r="J199" s="78">
        <v>1467</v>
      </c>
      <c r="K199" s="78">
        <v>49.390000000000008</v>
      </c>
      <c r="L199" s="78">
        <v>105</v>
      </c>
      <c r="M199" s="78">
        <v>89</v>
      </c>
      <c r="N199" s="78">
        <v>107</v>
      </c>
      <c r="O199" s="78">
        <v>63</v>
      </c>
      <c r="P199" s="78">
        <v>81</v>
      </c>
      <c r="Q199" s="78">
        <v>80</v>
      </c>
      <c r="R199" s="78">
        <v>98</v>
      </c>
      <c r="S199" s="78">
        <v>77</v>
      </c>
      <c r="T199" s="78">
        <v>115</v>
      </c>
      <c r="U199" s="78">
        <v>107</v>
      </c>
      <c r="V199" s="78">
        <v>149</v>
      </c>
      <c r="W199" s="78">
        <v>94</v>
      </c>
      <c r="X199" s="78">
        <v>62</v>
      </c>
      <c r="Y199" s="78">
        <v>60</v>
      </c>
      <c r="Z199" s="78">
        <v>109</v>
      </c>
      <c r="AA199" s="78">
        <v>58</v>
      </c>
      <c r="AB199" s="78">
        <v>21</v>
      </c>
      <c r="AC199" s="78">
        <v>26</v>
      </c>
      <c r="AD199" s="78">
        <v>35</v>
      </c>
      <c r="AE199" s="78">
        <v>22</v>
      </c>
      <c r="AF199" s="78">
        <v>17</v>
      </c>
      <c r="AG199" s="78">
        <v>23</v>
      </c>
      <c r="AH199" s="78">
        <v>28</v>
      </c>
      <c r="AI199" s="78">
        <v>21</v>
      </c>
      <c r="AJ199" s="78">
        <v>27</v>
      </c>
      <c r="AK199" s="78">
        <v>28</v>
      </c>
      <c r="AL199" s="78">
        <v>28</v>
      </c>
      <c r="AM199" s="78">
        <v>23</v>
      </c>
      <c r="AN199" s="78">
        <v>13</v>
      </c>
      <c r="AO199" s="78">
        <v>12</v>
      </c>
      <c r="AP199" s="78">
        <v>27</v>
      </c>
      <c r="AQ199" s="78">
        <v>11</v>
      </c>
      <c r="AR199" s="78">
        <v>22</v>
      </c>
      <c r="AS199" s="78">
        <v>19</v>
      </c>
      <c r="AT199" s="78">
        <v>24</v>
      </c>
      <c r="AU199" s="78">
        <v>16</v>
      </c>
      <c r="AV199" s="78">
        <v>18</v>
      </c>
      <c r="AW199" s="78">
        <v>16</v>
      </c>
      <c r="AX199" s="78">
        <v>21</v>
      </c>
      <c r="AY199" s="78">
        <v>25</v>
      </c>
      <c r="AZ199" s="78">
        <v>17</v>
      </c>
      <c r="BA199" s="78">
        <v>23</v>
      </c>
      <c r="BB199" s="78">
        <v>36</v>
      </c>
      <c r="BC199" s="78">
        <v>22</v>
      </c>
      <c r="BD199" s="78">
        <v>11</v>
      </c>
      <c r="BE199" s="78">
        <v>15</v>
      </c>
      <c r="BF199" s="78">
        <v>28</v>
      </c>
      <c r="BG199" s="78">
        <v>21</v>
      </c>
      <c r="BH199" s="78">
        <v>37</v>
      </c>
      <c r="BI199" s="78">
        <v>24</v>
      </c>
      <c r="BJ199" s="78">
        <v>33</v>
      </c>
      <c r="BK199" s="78">
        <v>21</v>
      </c>
      <c r="BL199" s="78">
        <v>29</v>
      </c>
      <c r="BM199" s="78">
        <v>26</v>
      </c>
      <c r="BN199" s="78">
        <v>29</v>
      </c>
      <c r="BO199" s="78">
        <v>23</v>
      </c>
      <c r="BP199" s="78">
        <v>42</v>
      </c>
      <c r="BQ199" s="78">
        <v>29</v>
      </c>
      <c r="BR199" s="78">
        <v>48</v>
      </c>
      <c r="BS199" s="78">
        <v>30</v>
      </c>
      <c r="BT199" s="78">
        <v>22</v>
      </c>
      <c r="BU199" s="78">
        <v>22</v>
      </c>
      <c r="BV199" s="78">
        <v>32</v>
      </c>
      <c r="BW199" s="78">
        <v>17</v>
      </c>
      <c r="BX199" s="78">
        <v>25</v>
      </c>
      <c r="BY199" s="78">
        <v>20</v>
      </c>
      <c r="BZ199" s="78">
        <v>14</v>
      </c>
      <c r="CA199" s="78">
        <v>3</v>
      </c>
      <c r="CB199" s="78">
        <v>17</v>
      </c>
      <c r="CC199" s="78">
        <v>22</v>
      </c>
      <c r="CD199" s="78">
        <v>20</v>
      </c>
      <c r="CE199" s="78">
        <v>8</v>
      </c>
      <c r="CF199" s="78">
        <v>29</v>
      </c>
      <c r="CG199" s="78">
        <v>26</v>
      </c>
      <c r="CH199" s="78">
        <v>36</v>
      </c>
      <c r="CI199" s="78">
        <v>18</v>
      </c>
      <c r="CJ199" s="78">
        <v>16</v>
      </c>
      <c r="CK199" s="78">
        <v>11</v>
      </c>
      <c r="CL199" s="78">
        <v>22</v>
      </c>
      <c r="CM199" s="78">
        <v>26</v>
      </c>
      <c r="CN199" s="78">
        <v>2.64</v>
      </c>
    </row>
    <row r="200" spans="1:92" x14ac:dyDescent="0.2">
      <c r="A200" s="78" t="s">
        <v>28</v>
      </c>
      <c r="B200" s="78" t="s">
        <v>51</v>
      </c>
      <c r="C200" s="78">
        <v>254</v>
      </c>
      <c r="D200" s="78">
        <v>8</v>
      </c>
      <c r="E200" s="78">
        <v>0</v>
      </c>
      <c r="F200" s="78">
        <f>VLOOKUP(B200,遗传信息!$B:$F,5,FALSE)</f>
        <v>0</v>
      </c>
      <c r="G200" s="78">
        <v>25</v>
      </c>
      <c r="H200" s="78">
        <v>7.2</v>
      </c>
      <c r="I200" s="78">
        <v>6</v>
      </c>
      <c r="J200" s="78">
        <v>1467</v>
      </c>
      <c r="K200" s="78">
        <v>49.390000000000008</v>
      </c>
      <c r="L200" s="78">
        <v>105</v>
      </c>
      <c r="M200" s="78">
        <v>89</v>
      </c>
      <c r="N200" s="78">
        <v>107</v>
      </c>
      <c r="O200" s="78">
        <v>63</v>
      </c>
      <c r="P200" s="78">
        <v>81</v>
      </c>
      <c r="Q200" s="78">
        <v>80</v>
      </c>
      <c r="R200" s="78">
        <v>98</v>
      </c>
      <c r="S200" s="78">
        <v>77</v>
      </c>
      <c r="T200" s="78">
        <v>115</v>
      </c>
      <c r="U200" s="78">
        <v>107</v>
      </c>
      <c r="V200" s="78">
        <v>149</v>
      </c>
      <c r="W200" s="78">
        <v>94</v>
      </c>
      <c r="X200" s="78">
        <v>62</v>
      </c>
      <c r="Y200" s="78">
        <v>60</v>
      </c>
      <c r="Z200" s="78">
        <v>109</v>
      </c>
      <c r="AA200" s="78">
        <v>58</v>
      </c>
      <c r="AB200" s="78">
        <v>21</v>
      </c>
      <c r="AC200" s="78">
        <v>26</v>
      </c>
      <c r="AD200" s="78">
        <v>35</v>
      </c>
      <c r="AE200" s="78">
        <v>22</v>
      </c>
      <c r="AF200" s="78">
        <v>17</v>
      </c>
      <c r="AG200" s="78">
        <v>23</v>
      </c>
      <c r="AH200" s="78">
        <v>28</v>
      </c>
      <c r="AI200" s="78">
        <v>21</v>
      </c>
      <c r="AJ200" s="78">
        <v>27</v>
      </c>
      <c r="AK200" s="78">
        <v>28</v>
      </c>
      <c r="AL200" s="78">
        <v>28</v>
      </c>
      <c r="AM200" s="78">
        <v>23</v>
      </c>
      <c r="AN200" s="78">
        <v>13</v>
      </c>
      <c r="AO200" s="78">
        <v>12</v>
      </c>
      <c r="AP200" s="78">
        <v>27</v>
      </c>
      <c r="AQ200" s="78">
        <v>11</v>
      </c>
      <c r="AR200" s="78">
        <v>22</v>
      </c>
      <c r="AS200" s="78">
        <v>19</v>
      </c>
      <c r="AT200" s="78">
        <v>24</v>
      </c>
      <c r="AU200" s="78">
        <v>16</v>
      </c>
      <c r="AV200" s="78">
        <v>18</v>
      </c>
      <c r="AW200" s="78">
        <v>16</v>
      </c>
      <c r="AX200" s="78">
        <v>21</v>
      </c>
      <c r="AY200" s="78">
        <v>25</v>
      </c>
      <c r="AZ200" s="78">
        <v>17</v>
      </c>
      <c r="BA200" s="78">
        <v>23</v>
      </c>
      <c r="BB200" s="78">
        <v>36</v>
      </c>
      <c r="BC200" s="78">
        <v>22</v>
      </c>
      <c r="BD200" s="78">
        <v>11</v>
      </c>
      <c r="BE200" s="78">
        <v>15</v>
      </c>
      <c r="BF200" s="78">
        <v>28</v>
      </c>
      <c r="BG200" s="78">
        <v>21</v>
      </c>
      <c r="BH200" s="78">
        <v>37</v>
      </c>
      <c r="BI200" s="78">
        <v>24</v>
      </c>
      <c r="BJ200" s="78">
        <v>33</v>
      </c>
      <c r="BK200" s="78">
        <v>21</v>
      </c>
      <c r="BL200" s="78">
        <v>29</v>
      </c>
      <c r="BM200" s="78">
        <v>26</v>
      </c>
      <c r="BN200" s="78">
        <v>29</v>
      </c>
      <c r="BO200" s="78">
        <v>23</v>
      </c>
      <c r="BP200" s="78">
        <v>42</v>
      </c>
      <c r="BQ200" s="78">
        <v>29</v>
      </c>
      <c r="BR200" s="78">
        <v>48</v>
      </c>
      <c r="BS200" s="78">
        <v>30</v>
      </c>
      <c r="BT200" s="78">
        <v>22</v>
      </c>
      <c r="BU200" s="78">
        <v>22</v>
      </c>
      <c r="BV200" s="78">
        <v>32</v>
      </c>
      <c r="BW200" s="78">
        <v>17</v>
      </c>
      <c r="BX200" s="78">
        <v>25</v>
      </c>
      <c r="BY200" s="78">
        <v>20</v>
      </c>
      <c r="BZ200" s="78">
        <v>14</v>
      </c>
      <c r="CA200" s="78">
        <v>3</v>
      </c>
      <c r="CB200" s="78">
        <v>17</v>
      </c>
      <c r="CC200" s="78">
        <v>22</v>
      </c>
      <c r="CD200" s="78">
        <v>20</v>
      </c>
      <c r="CE200" s="78">
        <v>8</v>
      </c>
      <c r="CF200" s="78">
        <v>29</v>
      </c>
      <c r="CG200" s="78">
        <v>26</v>
      </c>
      <c r="CH200" s="78">
        <v>36</v>
      </c>
      <c r="CI200" s="78">
        <v>18</v>
      </c>
      <c r="CJ200" s="78">
        <v>16</v>
      </c>
      <c r="CK200" s="78">
        <v>11</v>
      </c>
      <c r="CL200" s="78">
        <v>22</v>
      </c>
      <c r="CM200" s="78">
        <v>26</v>
      </c>
      <c r="CN200" s="78">
        <v>3.52</v>
      </c>
    </row>
    <row r="201" spans="1:92" x14ac:dyDescent="0.2">
      <c r="A201" s="78" t="s">
        <v>15</v>
      </c>
      <c r="B201" s="78" t="s">
        <v>17</v>
      </c>
      <c r="C201" s="78">
        <v>254</v>
      </c>
      <c r="D201" s="78">
        <v>1.7000000000000002</v>
      </c>
      <c r="E201" s="78">
        <v>0</v>
      </c>
      <c r="F201" s="78">
        <f>VLOOKUP(B201,遗传信息!$B:$F,5,FALSE)</f>
        <v>0</v>
      </c>
      <c r="G201" s="78">
        <v>25</v>
      </c>
      <c r="H201" s="78">
        <v>7.2</v>
      </c>
      <c r="I201" s="78">
        <v>5.6989700043360187</v>
      </c>
      <c r="J201" s="78">
        <v>1467</v>
      </c>
      <c r="K201" s="78">
        <v>61.68</v>
      </c>
      <c r="L201" s="78">
        <v>99</v>
      </c>
      <c r="M201" s="78">
        <v>93</v>
      </c>
      <c r="N201" s="78">
        <v>107</v>
      </c>
      <c r="O201" s="78">
        <v>72</v>
      </c>
      <c r="P201" s="78">
        <v>79</v>
      </c>
      <c r="Q201" s="78">
        <v>66</v>
      </c>
      <c r="R201" s="78">
        <v>90</v>
      </c>
      <c r="S201" s="78">
        <v>74</v>
      </c>
      <c r="T201" s="78">
        <v>114</v>
      </c>
      <c r="U201" s="78">
        <v>97</v>
      </c>
      <c r="V201" s="78">
        <v>158</v>
      </c>
      <c r="W201" s="78">
        <v>98</v>
      </c>
      <c r="X201" s="78">
        <v>79</v>
      </c>
      <c r="Y201" s="78">
        <v>53</v>
      </c>
      <c r="Z201" s="78">
        <v>111</v>
      </c>
      <c r="AA201" s="78">
        <v>62</v>
      </c>
      <c r="AB201" s="78">
        <v>18</v>
      </c>
      <c r="AC201" s="78">
        <v>26</v>
      </c>
      <c r="AD201" s="78">
        <v>31</v>
      </c>
      <c r="AE201" s="78">
        <v>24</v>
      </c>
      <c r="AF201" s="78">
        <v>24</v>
      </c>
      <c r="AG201" s="78">
        <v>23</v>
      </c>
      <c r="AH201" s="78">
        <v>25</v>
      </c>
      <c r="AI201" s="78">
        <v>21</v>
      </c>
      <c r="AJ201" s="78">
        <v>25</v>
      </c>
      <c r="AK201" s="78">
        <v>27</v>
      </c>
      <c r="AL201" s="78">
        <v>28</v>
      </c>
      <c r="AM201" s="78">
        <v>27</v>
      </c>
      <c r="AN201" s="78">
        <v>18</v>
      </c>
      <c r="AO201" s="78">
        <v>11</v>
      </c>
      <c r="AP201" s="78">
        <v>25</v>
      </c>
      <c r="AQ201" s="78">
        <v>18</v>
      </c>
      <c r="AR201" s="78">
        <v>20</v>
      </c>
      <c r="AS201" s="78">
        <v>21</v>
      </c>
      <c r="AT201" s="78">
        <v>23</v>
      </c>
      <c r="AU201" s="78">
        <v>15</v>
      </c>
      <c r="AV201" s="78">
        <v>14</v>
      </c>
      <c r="AW201" s="78">
        <v>10</v>
      </c>
      <c r="AX201" s="78">
        <v>17</v>
      </c>
      <c r="AY201" s="78">
        <v>25</v>
      </c>
      <c r="AZ201" s="78">
        <v>21</v>
      </c>
      <c r="BA201" s="78">
        <v>18</v>
      </c>
      <c r="BB201" s="78">
        <v>31</v>
      </c>
      <c r="BC201" s="78">
        <v>20</v>
      </c>
      <c r="BD201" s="78">
        <v>16</v>
      </c>
      <c r="BE201" s="78">
        <v>9</v>
      </c>
      <c r="BF201" s="78">
        <v>32</v>
      </c>
      <c r="BG201" s="78">
        <v>17</v>
      </c>
      <c r="BH201" s="78">
        <v>33</v>
      </c>
      <c r="BI201" s="78">
        <v>24</v>
      </c>
      <c r="BJ201" s="78">
        <v>31</v>
      </c>
      <c r="BK201" s="78">
        <v>26</v>
      </c>
      <c r="BL201" s="78">
        <v>29</v>
      </c>
      <c r="BM201" s="78">
        <v>19</v>
      </c>
      <c r="BN201" s="78">
        <v>28</v>
      </c>
      <c r="BO201" s="78">
        <v>21</v>
      </c>
      <c r="BP201" s="78">
        <v>37</v>
      </c>
      <c r="BQ201" s="78">
        <v>31</v>
      </c>
      <c r="BR201" s="78">
        <v>56</v>
      </c>
      <c r="BS201" s="78">
        <v>34</v>
      </c>
      <c r="BT201" s="78">
        <v>20</v>
      </c>
      <c r="BU201" s="78">
        <v>24</v>
      </c>
      <c r="BV201" s="78">
        <v>33</v>
      </c>
      <c r="BW201" s="78">
        <v>20</v>
      </c>
      <c r="BX201" s="78">
        <v>28</v>
      </c>
      <c r="BY201" s="78">
        <v>22</v>
      </c>
      <c r="BZ201" s="78">
        <v>22</v>
      </c>
      <c r="CA201" s="78">
        <v>7</v>
      </c>
      <c r="CB201" s="78">
        <v>12</v>
      </c>
      <c r="CC201" s="78">
        <v>24</v>
      </c>
      <c r="CD201" s="78">
        <v>20</v>
      </c>
      <c r="CE201" s="78">
        <v>7</v>
      </c>
      <c r="CF201" s="78">
        <v>30</v>
      </c>
      <c r="CG201" s="78">
        <v>20</v>
      </c>
      <c r="CH201" s="78">
        <v>43</v>
      </c>
      <c r="CI201" s="78">
        <v>17</v>
      </c>
      <c r="CJ201" s="78">
        <v>25</v>
      </c>
      <c r="CK201" s="78">
        <v>9</v>
      </c>
      <c r="CL201" s="78">
        <v>21</v>
      </c>
      <c r="CM201" s="78">
        <v>26</v>
      </c>
      <c r="CN201" s="78">
        <v>1</v>
      </c>
    </row>
    <row r="202" spans="1:92" x14ac:dyDescent="0.2">
      <c r="A202" s="78" t="s">
        <v>15</v>
      </c>
      <c r="B202" s="78" t="s">
        <v>17</v>
      </c>
      <c r="C202" s="78">
        <v>254</v>
      </c>
      <c r="D202" s="78">
        <v>3</v>
      </c>
      <c r="E202" s="78">
        <v>0</v>
      </c>
      <c r="F202" s="78">
        <f>VLOOKUP(B202,遗传信息!$B:$F,5,FALSE)</f>
        <v>0</v>
      </c>
      <c r="G202" s="78">
        <v>25</v>
      </c>
      <c r="H202" s="78">
        <v>7.2</v>
      </c>
      <c r="I202" s="78">
        <v>5.6989700043360187</v>
      </c>
      <c r="J202" s="78">
        <v>1467</v>
      </c>
      <c r="K202" s="78">
        <v>61.68</v>
      </c>
      <c r="L202" s="78">
        <v>99</v>
      </c>
      <c r="M202" s="78">
        <v>93</v>
      </c>
      <c r="N202" s="78">
        <v>107</v>
      </c>
      <c r="O202" s="78">
        <v>72</v>
      </c>
      <c r="P202" s="78">
        <v>79</v>
      </c>
      <c r="Q202" s="78">
        <v>66</v>
      </c>
      <c r="R202" s="78">
        <v>90</v>
      </c>
      <c r="S202" s="78">
        <v>74</v>
      </c>
      <c r="T202" s="78">
        <v>114</v>
      </c>
      <c r="U202" s="78">
        <v>97</v>
      </c>
      <c r="V202" s="78">
        <v>158</v>
      </c>
      <c r="W202" s="78">
        <v>98</v>
      </c>
      <c r="X202" s="78">
        <v>79</v>
      </c>
      <c r="Y202" s="78">
        <v>53</v>
      </c>
      <c r="Z202" s="78">
        <v>111</v>
      </c>
      <c r="AA202" s="78">
        <v>62</v>
      </c>
      <c r="AB202" s="78">
        <v>18</v>
      </c>
      <c r="AC202" s="78">
        <v>26</v>
      </c>
      <c r="AD202" s="78">
        <v>31</v>
      </c>
      <c r="AE202" s="78">
        <v>24</v>
      </c>
      <c r="AF202" s="78">
        <v>24</v>
      </c>
      <c r="AG202" s="78">
        <v>23</v>
      </c>
      <c r="AH202" s="78">
        <v>25</v>
      </c>
      <c r="AI202" s="78">
        <v>21</v>
      </c>
      <c r="AJ202" s="78">
        <v>25</v>
      </c>
      <c r="AK202" s="78">
        <v>27</v>
      </c>
      <c r="AL202" s="78">
        <v>28</v>
      </c>
      <c r="AM202" s="78">
        <v>27</v>
      </c>
      <c r="AN202" s="78">
        <v>18</v>
      </c>
      <c r="AO202" s="78">
        <v>11</v>
      </c>
      <c r="AP202" s="78">
        <v>25</v>
      </c>
      <c r="AQ202" s="78">
        <v>18</v>
      </c>
      <c r="AR202" s="78">
        <v>20</v>
      </c>
      <c r="AS202" s="78">
        <v>21</v>
      </c>
      <c r="AT202" s="78">
        <v>23</v>
      </c>
      <c r="AU202" s="78">
        <v>15</v>
      </c>
      <c r="AV202" s="78">
        <v>14</v>
      </c>
      <c r="AW202" s="78">
        <v>10</v>
      </c>
      <c r="AX202" s="78">
        <v>17</v>
      </c>
      <c r="AY202" s="78">
        <v>25</v>
      </c>
      <c r="AZ202" s="78">
        <v>21</v>
      </c>
      <c r="BA202" s="78">
        <v>18</v>
      </c>
      <c r="BB202" s="78">
        <v>31</v>
      </c>
      <c r="BC202" s="78">
        <v>20</v>
      </c>
      <c r="BD202" s="78">
        <v>16</v>
      </c>
      <c r="BE202" s="78">
        <v>9</v>
      </c>
      <c r="BF202" s="78">
        <v>32</v>
      </c>
      <c r="BG202" s="78">
        <v>17</v>
      </c>
      <c r="BH202" s="78">
        <v>33</v>
      </c>
      <c r="BI202" s="78">
        <v>24</v>
      </c>
      <c r="BJ202" s="78">
        <v>31</v>
      </c>
      <c r="BK202" s="78">
        <v>26</v>
      </c>
      <c r="BL202" s="78">
        <v>29</v>
      </c>
      <c r="BM202" s="78">
        <v>19</v>
      </c>
      <c r="BN202" s="78">
        <v>28</v>
      </c>
      <c r="BO202" s="78">
        <v>21</v>
      </c>
      <c r="BP202" s="78">
        <v>37</v>
      </c>
      <c r="BQ202" s="78">
        <v>31</v>
      </c>
      <c r="BR202" s="78">
        <v>56</v>
      </c>
      <c r="BS202" s="78">
        <v>34</v>
      </c>
      <c r="BT202" s="78">
        <v>20</v>
      </c>
      <c r="BU202" s="78">
        <v>24</v>
      </c>
      <c r="BV202" s="78">
        <v>33</v>
      </c>
      <c r="BW202" s="78">
        <v>20</v>
      </c>
      <c r="BX202" s="78">
        <v>28</v>
      </c>
      <c r="BY202" s="78">
        <v>22</v>
      </c>
      <c r="BZ202" s="78">
        <v>22</v>
      </c>
      <c r="CA202" s="78">
        <v>7</v>
      </c>
      <c r="CB202" s="78">
        <v>12</v>
      </c>
      <c r="CC202" s="78">
        <v>24</v>
      </c>
      <c r="CD202" s="78">
        <v>20</v>
      </c>
      <c r="CE202" s="78">
        <v>7</v>
      </c>
      <c r="CF202" s="78">
        <v>30</v>
      </c>
      <c r="CG202" s="78">
        <v>20</v>
      </c>
      <c r="CH202" s="78">
        <v>43</v>
      </c>
      <c r="CI202" s="78">
        <v>17</v>
      </c>
      <c r="CJ202" s="78">
        <v>25</v>
      </c>
      <c r="CK202" s="78">
        <v>9</v>
      </c>
      <c r="CL202" s="78">
        <v>21</v>
      </c>
      <c r="CM202" s="78">
        <v>26</v>
      </c>
      <c r="CN202" s="78">
        <v>2</v>
      </c>
    </row>
    <row r="203" spans="1:92" x14ac:dyDescent="0.2">
      <c r="A203" s="78" t="s">
        <v>15</v>
      </c>
      <c r="B203" s="78" t="s">
        <v>17</v>
      </c>
      <c r="C203" s="78">
        <v>254</v>
      </c>
      <c r="D203" s="78">
        <v>4.3</v>
      </c>
      <c r="E203" s="78">
        <v>0</v>
      </c>
      <c r="F203" s="78">
        <f>VLOOKUP(B203,遗传信息!$B:$F,5,FALSE)</f>
        <v>0</v>
      </c>
      <c r="G203" s="78">
        <v>25</v>
      </c>
      <c r="H203" s="78">
        <v>7.2</v>
      </c>
      <c r="I203" s="78">
        <v>5.6989700043360187</v>
      </c>
      <c r="J203" s="78">
        <v>1467</v>
      </c>
      <c r="K203" s="78">
        <v>61.68</v>
      </c>
      <c r="L203" s="78">
        <v>99</v>
      </c>
      <c r="M203" s="78">
        <v>93</v>
      </c>
      <c r="N203" s="78">
        <v>107</v>
      </c>
      <c r="O203" s="78">
        <v>72</v>
      </c>
      <c r="P203" s="78">
        <v>79</v>
      </c>
      <c r="Q203" s="78">
        <v>66</v>
      </c>
      <c r="R203" s="78">
        <v>90</v>
      </c>
      <c r="S203" s="78">
        <v>74</v>
      </c>
      <c r="T203" s="78">
        <v>114</v>
      </c>
      <c r="U203" s="78">
        <v>97</v>
      </c>
      <c r="V203" s="78">
        <v>158</v>
      </c>
      <c r="W203" s="78">
        <v>98</v>
      </c>
      <c r="X203" s="78">
        <v>79</v>
      </c>
      <c r="Y203" s="78">
        <v>53</v>
      </c>
      <c r="Z203" s="78">
        <v>111</v>
      </c>
      <c r="AA203" s="78">
        <v>62</v>
      </c>
      <c r="AB203" s="78">
        <v>18</v>
      </c>
      <c r="AC203" s="78">
        <v>26</v>
      </c>
      <c r="AD203" s="78">
        <v>31</v>
      </c>
      <c r="AE203" s="78">
        <v>24</v>
      </c>
      <c r="AF203" s="78">
        <v>24</v>
      </c>
      <c r="AG203" s="78">
        <v>23</v>
      </c>
      <c r="AH203" s="78">
        <v>25</v>
      </c>
      <c r="AI203" s="78">
        <v>21</v>
      </c>
      <c r="AJ203" s="78">
        <v>25</v>
      </c>
      <c r="AK203" s="78">
        <v>27</v>
      </c>
      <c r="AL203" s="78">
        <v>28</v>
      </c>
      <c r="AM203" s="78">
        <v>27</v>
      </c>
      <c r="AN203" s="78">
        <v>18</v>
      </c>
      <c r="AO203" s="78">
        <v>11</v>
      </c>
      <c r="AP203" s="78">
        <v>25</v>
      </c>
      <c r="AQ203" s="78">
        <v>18</v>
      </c>
      <c r="AR203" s="78">
        <v>20</v>
      </c>
      <c r="AS203" s="78">
        <v>21</v>
      </c>
      <c r="AT203" s="78">
        <v>23</v>
      </c>
      <c r="AU203" s="78">
        <v>15</v>
      </c>
      <c r="AV203" s="78">
        <v>14</v>
      </c>
      <c r="AW203" s="78">
        <v>10</v>
      </c>
      <c r="AX203" s="78">
        <v>17</v>
      </c>
      <c r="AY203" s="78">
        <v>25</v>
      </c>
      <c r="AZ203" s="78">
        <v>21</v>
      </c>
      <c r="BA203" s="78">
        <v>18</v>
      </c>
      <c r="BB203" s="78">
        <v>31</v>
      </c>
      <c r="BC203" s="78">
        <v>20</v>
      </c>
      <c r="BD203" s="78">
        <v>16</v>
      </c>
      <c r="BE203" s="78">
        <v>9</v>
      </c>
      <c r="BF203" s="78">
        <v>32</v>
      </c>
      <c r="BG203" s="78">
        <v>17</v>
      </c>
      <c r="BH203" s="78">
        <v>33</v>
      </c>
      <c r="BI203" s="78">
        <v>24</v>
      </c>
      <c r="BJ203" s="78">
        <v>31</v>
      </c>
      <c r="BK203" s="78">
        <v>26</v>
      </c>
      <c r="BL203" s="78">
        <v>29</v>
      </c>
      <c r="BM203" s="78">
        <v>19</v>
      </c>
      <c r="BN203" s="78">
        <v>28</v>
      </c>
      <c r="BO203" s="78">
        <v>21</v>
      </c>
      <c r="BP203" s="78">
        <v>37</v>
      </c>
      <c r="BQ203" s="78">
        <v>31</v>
      </c>
      <c r="BR203" s="78">
        <v>56</v>
      </c>
      <c r="BS203" s="78">
        <v>34</v>
      </c>
      <c r="BT203" s="78">
        <v>20</v>
      </c>
      <c r="BU203" s="78">
        <v>24</v>
      </c>
      <c r="BV203" s="78">
        <v>33</v>
      </c>
      <c r="BW203" s="78">
        <v>20</v>
      </c>
      <c r="BX203" s="78">
        <v>28</v>
      </c>
      <c r="BY203" s="78">
        <v>22</v>
      </c>
      <c r="BZ203" s="78">
        <v>22</v>
      </c>
      <c r="CA203" s="78">
        <v>7</v>
      </c>
      <c r="CB203" s="78">
        <v>12</v>
      </c>
      <c r="CC203" s="78">
        <v>24</v>
      </c>
      <c r="CD203" s="78">
        <v>20</v>
      </c>
      <c r="CE203" s="78">
        <v>7</v>
      </c>
      <c r="CF203" s="78">
        <v>30</v>
      </c>
      <c r="CG203" s="78">
        <v>20</v>
      </c>
      <c r="CH203" s="78">
        <v>43</v>
      </c>
      <c r="CI203" s="78">
        <v>17</v>
      </c>
      <c r="CJ203" s="78">
        <v>25</v>
      </c>
      <c r="CK203" s="78">
        <v>9</v>
      </c>
      <c r="CL203" s="78">
        <v>21</v>
      </c>
      <c r="CM203" s="78">
        <v>26</v>
      </c>
      <c r="CN203" s="78">
        <v>3</v>
      </c>
    </row>
    <row r="204" spans="1:92" x14ac:dyDescent="0.2">
      <c r="A204" s="78" t="s">
        <v>15</v>
      </c>
      <c r="B204" s="78" t="s">
        <v>17</v>
      </c>
      <c r="C204" s="78">
        <v>254</v>
      </c>
      <c r="D204" s="78">
        <v>5.7</v>
      </c>
      <c r="E204" s="78">
        <v>0</v>
      </c>
      <c r="F204" s="78">
        <f>VLOOKUP(B204,遗传信息!$B:$F,5,FALSE)</f>
        <v>0</v>
      </c>
      <c r="G204" s="78">
        <v>25</v>
      </c>
      <c r="H204" s="78">
        <v>7.2</v>
      </c>
      <c r="I204" s="78">
        <v>5.6989700043360187</v>
      </c>
      <c r="J204" s="78">
        <v>1467</v>
      </c>
      <c r="K204" s="78">
        <v>61.68</v>
      </c>
      <c r="L204" s="78">
        <v>99</v>
      </c>
      <c r="M204" s="78">
        <v>93</v>
      </c>
      <c r="N204" s="78">
        <v>107</v>
      </c>
      <c r="O204" s="78">
        <v>72</v>
      </c>
      <c r="P204" s="78">
        <v>79</v>
      </c>
      <c r="Q204" s="78">
        <v>66</v>
      </c>
      <c r="R204" s="78">
        <v>90</v>
      </c>
      <c r="S204" s="78">
        <v>74</v>
      </c>
      <c r="T204" s="78">
        <v>114</v>
      </c>
      <c r="U204" s="78">
        <v>97</v>
      </c>
      <c r="V204" s="78">
        <v>158</v>
      </c>
      <c r="W204" s="78">
        <v>98</v>
      </c>
      <c r="X204" s="78">
        <v>79</v>
      </c>
      <c r="Y204" s="78">
        <v>53</v>
      </c>
      <c r="Z204" s="78">
        <v>111</v>
      </c>
      <c r="AA204" s="78">
        <v>62</v>
      </c>
      <c r="AB204" s="78">
        <v>18</v>
      </c>
      <c r="AC204" s="78">
        <v>26</v>
      </c>
      <c r="AD204" s="78">
        <v>31</v>
      </c>
      <c r="AE204" s="78">
        <v>24</v>
      </c>
      <c r="AF204" s="78">
        <v>24</v>
      </c>
      <c r="AG204" s="78">
        <v>23</v>
      </c>
      <c r="AH204" s="78">
        <v>25</v>
      </c>
      <c r="AI204" s="78">
        <v>21</v>
      </c>
      <c r="AJ204" s="78">
        <v>25</v>
      </c>
      <c r="AK204" s="78">
        <v>27</v>
      </c>
      <c r="AL204" s="78">
        <v>28</v>
      </c>
      <c r="AM204" s="78">
        <v>27</v>
      </c>
      <c r="AN204" s="78">
        <v>18</v>
      </c>
      <c r="AO204" s="78">
        <v>11</v>
      </c>
      <c r="AP204" s="78">
        <v>25</v>
      </c>
      <c r="AQ204" s="78">
        <v>18</v>
      </c>
      <c r="AR204" s="78">
        <v>20</v>
      </c>
      <c r="AS204" s="78">
        <v>21</v>
      </c>
      <c r="AT204" s="78">
        <v>23</v>
      </c>
      <c r="AU204" s="78">
        <v>15</v>
      </c>
      <c r="AV204" s="78">
        <v>14</v>
      </c>
      <c r="AW204" s="78">
        <v>10</v>
      </c>
      <c r="AX204" s="78">
        <v>17</v>
      </c>
      <c r="AY204" s="78">
        <v>25</v>
      </c>
      <c r="AZ204" s="78">
        <v>21</v>
      </c>
      <c r="BA204" s="78">
        <v>18</v>
      </c>
      <c r="BB204" s="78">
        <v>31</v>
      </c>
      <c r="BC204" s="78">
        <v>20</v>
      </c>
      <c r="BD204" s="78">
        <v>16</v>
      </c>
      <c r="BE204" s="78">
        <v>9</v>
      </c>
      <c r="BF204" s="78">
        <v>32</v>
      </c>
      <c r="BG204" s="78">
        <v>17</v>
      </c>
      <c r="BH204" s="78">
        <v>33</v>
      </c>
      <c r="BI204" s="78">
        <v>24</v>
      </c>
      <c r="BJ204" s="78">
        <v>31</v>
      </c>
      <c r="BK204" s="78">
        <v>26</v>
      </c>
      <c r="BL204" s="78">
        <v>29</v>
      </c>
      <c r="BM204" s="78">
        <v>19</v>
      </c>
      <c r="BN204" s="78">
        <v>28</v>
      </c>
      <c r="BO204" s="78">
        <v>21</v>
      </c>
      <c r="BP204" s="78">
        <v>37</v>
      </c>
      <c r="BQ204" s="78">
        <v>31</v>
      </c>
      <c r="BR204" s="78">
        <v>56</v>
      </c>
      <c r="BS204" s="78">
        <v>34</v>
      </c>
      <c r="BT204" s="78">
        <v>20</v>
      </c>
      <c r="BU204" s="78">
        <v>24</v>
      </c>
      <c r="BV204" s="78">
        <v>33</v>
      </c>
      <c r="BW204" s="78">
        <v>20</v>
      </c>
      <c r="BX204" s="78">
        <v>28</v>
      </c>
      <c r="BY204" s="78">
        <v>22</v>
      </c>
      <c r="BZ204" s="78">
        <v>22</v>
      </c>
      <c r="CA204" s="78">
        <v>7</v>
      </c>
      <c r="CB204" s="78">
        <v>12</v>
      </c>
      <c r="CC204" s="78">
        <v>24</v>
      </c>
      <c r="CD204" s="78">
        <v>20</v>
      </c>
      <c r="CE204" s="78">
        <v>7</v>
      </c>
      <c r="CF204" s="78">
        <v>30</v>
      </c>
      <c r="CG204" s="78">
        <v>20</v>
      </c>
      <c r="CH204" s="78">
        <v>43</v>
      </c>
      <c r="CI204" s="78">
        <v>17</v>
      </c>
      <c r="CJ204" s="78">
        <v>25</v>
      </c>
      <c r="CK204" s="78">
        <v>9</v>
      </c>
      <c r="CL204" s="78">
        <v>21</v>
      </c>
      <c r="CM204" s="78">
        <v>26</v>
      </c>
      <c r="CN204" s="78">
        <v>4</v>
      </c>
    </row>
    <row r="205" spans="1:92" x14ac:dyDescent="0.2">
      <c r="A205" s="78" t="s">
        <v>15</v>
      </c>
      <c r="B205" s="78" t="s">
        <v>47</v>
      </c>
      <c r="C205" s="78">
        <v>254</v>
      </c>
      <c r="D205" s="78">
        <v>1.7</v>
      </c>
      <c r="E205" s="78">
        <v>0</v>
      </c>
      <c r="F205" s="78">
        <f>VLOOKUP(B205,遗传信息!$B:$F,5,FALSE)</f>
        <v>0</v>
      </c>
      <c r="G205" s="78">
        <v>25</v>
      </c>
      <c r="H205" s="78">
        <v>7.2</v>
      </c>
      <c r="I205" s="78">
        <v>5.6989700043360196</v>
      </c>
      <c r="J205" s="78">
        <v>1452</v>
      </c>
      <c r="K205" s="78">
        <v>61.65</v>
      </c>
      <c r="L205" s="78">
        <v>105</v>
      </c>
      <c r="M205" s="78">
        <v>85</v>
      </c>
      <c r="N205" s="78">
        <v>109</v>
      </c>
      <c r="O205" s="78">
        <v>63</v>
      </c>
      <c r="P205" s="78">
        <v>80</v>
      </c>
      <c r="Q205" s="78">
        <v>78</v>
      </c>
      <c r="R205" s="78">
        <v>96</v>
      </c>
      <c r="S205" s="78">
        <v>75</v>
      </c>
      <c r="T205" s="78">
        <v>115</v>
      </c>
      <c r="U205" s="78">
        <v>106</v>
      </c>
      <c r="V205" s="78">
        <v>147</v>
      </c>
      <c r="W205" s="78">
        <v>93</v>
      </c>
      <c r="X205" s="78">
        <v>63</v>
      </c>
      <c r="Y205" s="78">
        <v>61</v>
      </c>
      <c r="Z205" s="78">
        <v>108</v>
      </c>
      <c r="AA205" s="78">
        <v>57</v>
      </c>
      <c r="AB205" s="78">
        <v>22</v>
      </c>
      <c r="AC205" s="78">
        <v>26</v>
      </c>
      <c r="AD205" s="78">
        <v>34</v>
      </c>
      <c r="AE205" s="78">
        <v>22</v>
      </c>
      <c r="AF205" s="78">
        <v>17</v>
      </c>
      <c r="AG205" s="78">
        <v>22</v>
      </c>
      <c r="AH205" s="78">
        <v>27</v>
      </c>
      <c r="AI205" s="78">
        <v>19</v>
      </c>
      <c r="AJ205" s="78">
        <v>28</v>
      </c>
      <c r="AK205" s="78">
        <v>25</v>
      </c>
      <c r="AL205" s="78">
        <v>30</v>
      </c>
      <c r="AM205" s="78">
        <v>25</v>
      </c>
      <c r="AN205" s="78">
        <v>13</v>
      </c>
      <c r="AO205" s="78">
        <v>13</v>
      </c>
      <c r="AP205" s="78">
        <v>27</v>
      </c>
      <c r="AQ205" s="78">
        <v>10</v>
      </c>
      <c r="AR205" s="78">
        <v>22</v>
      </c>
      <c r="AS205" s="78">
        <v>16</v>
      </c>
      <c r="AT205" s="78">
        <v>25</v>
      </c>
      <c r="AU205" s="78">
        <v>16</v>
      </c>
      <c r="AV205" s="78">
        <v>17</v>
      </c>
      <c r="AW205" s="78">
        <v>15</v>
      </c>
      <c r="AX205" s="78">
        <v>21</v>
      </c>
      <c r="AY205" s="78">
        <v>25</v>
      </c>
      <c r="AZ205" s="78">
        <v>18</v>
      </c>
      <c r="BA205" s="78">
        <v>21</v>
      </c>
      <c r="BB205" s="78">
        <v>35</v>
      </c>
      <c r="BC205" s="78">
        <v>22</v>
      </c>
      <c r="BD205" s="78">
        <v>11</v>
      </c>
      <c r="BE205" s="78">
        <v>16</v>
      </c>
      <c r="BF205" s="78">
        <v>28</v>
      </c>
      <c r="BG205" s="78">
        <v>20</v>
      </c>
      <c r="BH205" s="78">
        <v>36</v>
      </c>
      <c r="BI205" s="78">
        <v>23</v>
      </c>
      <c r="BJ205" s="78">
        <v>33</v>
      </c>
      <c r="BK205" s="78">
        <v>22</v>
      </c>
      <c r="BL205" s="78">
        <v>28</v>
      </c>
      <c r="BM205" s="78">
        <v>26</v>
      </c>
      <c r="BN205" s="78">
        <v>28</v>
      </c>
      <c r="BO205" s="78">
        <v>23</v>
      </c>
      <c r="BP205" s="78">
        <v>42</v>
      </c>
      <c r="BQ205" s="78">
        <v>30</v>
      </c>
      <c r="BR205" s="78">
        <v>46</v>
      </c>
      <c r="BS205" s="78">
        <v>29</v>
      </c>
      <c r="BT205" s="78">
        <v>23</v>
      </c>
      <c r="BU205" s="78">
        <v>22</v>
      </c>
      <c r="BV205" s="78">
        <v>30</v>
      </c>
      <c r="BW205" s="78">
        <v>18</v>
      </c>
      <c r="BX205" s="78">
        <v>25</v>
      </c>
      <c r="BY205" s="78">
        <v>19</v>
      </c>
      <c r="BZ205" s="78">
        <v>16</v>
      </c>
      <c r="CA205" s="78">
        <v>3</v>
      </c>
      <c r="CB205" s="78">
        <v>18</v>
      </c>
      <c r="CC205" s="78">
        <v>22</v>
      </c>
      <c r="CD205" s="78">
        <v>20</v>
      </c>
      <c r="CE205" s="78">
        <v>8</v>
      </c>
      <c r="CF205" s="78">
        <v>27</v>
      </c>
      <c r="CG205" s="78">
        <v>28</v>
      </c>
      <c r="CH205" s="78">
        <v>36</v>
      </c>
      <c r="CI205" s="78">
        <v>17</v>
      </c>
      <c r="CJ205" s="78">
        <v>15</v>
      </c>
      <c r="CK205" s="78">
        <v>10</v>
      </c>
      <c r="CL205" s="78">
        <v>23</v>
      </c>
      <c r="CM205" s="78">
        <v>26</v>
      </c>
      <c r="CN205" s="78">
        <v>1</v>
      </c>
    </row>
    <row r="206" spans="1:92" x14ac:dyDescent="0.2">
      <c r="A206" s="78" t="s">
        <v>15</v>
      </c>
      <c r="B206" s="78" t="s">
        <v>47</v>
      </c>
      <c r="C206" s="78">
        <v>254</v>
      </c>
      <c r="D206" s="78">
        <v>3.1</v>
      </c>
      <c r="E206" s="78">
        <v>0</v>
      </c>
      <c r="F206" s="78">
        <f>VLOOKUP(B206,遗传信息!$B:$F,5,FALSE)</f>
        <v>0</v>
      </c>
      <c r="G206" s="78">
        <v>25</v>
      </c>
      <c r="H206" s="78">
        <v>7.2</v>
      </c>
      <c r="I206" s="78">
        <v>5.6989700043360196</v>
      </c>
      <c r="J206" s="78">
        <v>1452</v>
      </c>
      <c r="K206" s="78">
        <v>61.65</v>
      </c>
      <c r="L206" s="78">
        <v>105</v>
      </c>
      <c r="M206" s="78">
        <v>85</v>
      </c>
      <c r="N206" s="78">
        <v>109</v>
      </c>
      <c r="O206" s="78">
        <v>63</v>
      </c>
      <c r="P206" s="78">
        <v>80</v>
      </c>
      <c r="Q206" s="78">
        <v>78</v>
      </c>
      <c r="R206" s="78">
        <v>96</v>
      </c>
      <c r="S206" s="78">
        <v>75</v>
      </c>
      <c r="T206" s="78">
        <v>115</v>
      </c>
      <c r="U206" s="78">
        <v>106</v>
      </c>
      <c r="V206" s="78">
        <v>147</v>
      </c>
      <c r="W206" s="78">
        <v>93</v>
      </c>
      <c r="X206" s="78">
        <v>63</v>
      </c>
      <c r="Y206" s="78">
        <v>61</v>
      </c>
      <c r="Z206" s="78">
        <v>108</v>
      </c>
      <c r="AA206" s="78">
        <v>57</v>
      </c>
      <c r="AB206" s="78">
        <v>22</v>
      </c>
      <c r="AC206" s="78">
        <v>26</v>
      </c>
      <c r="AD206" s="78">
        <v>34</v>
      </c>
      <c r="AE206" s="78">
        <v>22</v>
      </c>
      <c r="AF206" s="78">
        <v>17</v>
      </c>
      <c r="AG206" s="78">
        <v>22</v>
      </c>
      <c r="AH206" s="78">
        <v>27</v>
      </c>
      <c r="AI206" s="78">
        <v>19</v>
      </c>
      <c r="AJ206" s="78">
        <v>28</v>
      </c>
      <c r="AK206" s="78">
        <v>25</v>
      </c>
      <c r="AL206" s="78">
        <v>30</v>
      </c>
      <c r="AM206" s="78">
        <v>25</v>
      </c>
      <c r="AN206" s="78">
        <v>13</v>
      </c>
      <c r="AO206" s="78">
        <v>13</v>
      </c>
      <c r="AP206" s="78">
        <v>27</v>
      </c>
      <c r="AQ206" s="78">
        <v>10</v>
      </c>
      <c r="AR206" s="78">
        <v>22</v>
      </c>
      <c r="AS206" s="78">
        <v>16</v>
      </c>
      <c r="AT206" s="78">
        <v>25</v>
      </c>
      <c r="AU206" s="78">
        <v>16</v>
      </c>
      <c r="AV206" s="78">
        <v>17</v>
      </c>
      <c r="AW206" s="78">
        <v>15</v>
      </c>
      <c r="AX206" s="78">
        <v>21</v>
      </c>
      <c r="AY206" s="78">
        <v>25</v>
      </c>
      <c r="AZ206" s="78">
        <v>18</v>
      </c>
      <c r="BA206" s="78">
        <v>21</v>
      </c>
      <c r="BB206" s="78">
        <v>35</v>
      </c>
      <c r="BC206" s="78">
        <v>22</v>
      </c>
      <c r="BD206" s="78">
        <v>11</v>
      </c>
      <c r="BE206" s="78">
        <v>16</v>
      </c>
      <c r="BF206" s="78">
        <v>28</v>
      </c>
      <c r="BG206" s="78">
        <v>20</v>
      </c>
      <c r="BH206" s="78">
        <v>36</v>
      </c>
      <c r="BI206" s="78">
        <v>23</v>
      </c>
      <c r="BJ206" s="78">
        <v>33</v>
      </c>
      <c r="BK206" s="78">
        <v>22</v>
      </c>
      <c r="BL206" s="78">
        <v>28</v>
      </c>
      <c r="BM206" s="78">
        <v>26</v>
      </c>
      <c r="BN206" s="78">
        <v>28</v>
      </c>
      <c r="BO206" s="78">
        <v>23</v>
      </c>
      <c r="BP206" s="78">
        <v>42</v>
      </c>
      <c r="BQ206" s="78">
        <v>30</v>
      </c>
      <c r="BR206" s="78">
        <v>46</v>
      </c>
      <c r="BS206" s="78">
        <v>29</v>
      </c>
      <c r="BT206" s="78">
        <v>23</v>
      </c>
      <c r="BU206" s="78">
        <v>22</v>
      </c>
      <c r="BV206" s="78">
        <v>30</v>
      </c>
      <c r="BW206" s="78">
        <v>18</v>
      </c>
      <c r="BX206" s="78">
        <v>25</v>
      </c>
      <c r="BY206" s="78">
        <v>19</v>
      </c>
      <c r="BZ206" s="78">
        <v>16</v>
      </c>
      <c r="CA206" s="78">
        <v>3</v>
      </c>
      <c r="CB206" s="78">
        <v>18</v>
      </c>
      <c r="CC206" s="78">
        <v>22</v>
      </c>
      <c r="CD206" s="78">
        <v>20</v>
      </c>
      <c r="CE206" s="78">
        <v>8</v>
      </c>
      <c r="CF206" s="78">
        <v>27</v>
      </c>
      <c r="CG206" s="78">
        <v>28</v>
      </c>
      <c r="CH206" s="78">
        <v>36</v>
      </c>
      <c r="CI206" s="78">
        <v>17</v>
      </c>
      <c r="CJ206" s="78">
        <v>15</v>
      </c>
      <c r="CK206" s="78">
        <v>10</v>
      </c>
      <c r="CL206" s="78">
        <v>23</v>
      </c>
      <c r="CM206" s="78">
        <v>26</v>
      </c>
      <c r="CN206" s="78">
        <v>2</v>
      </c>
    </row>
    <row r="207" spans="1:92" x14ac:dyDescent="0.2">
      <c r="A207" s="78" t="s">
        <v>15</v>
      </c>
      <c r="B207" s="78" t="s">
        <v>47</v>
      </c>
      <c r="C207" s="78">
        <v>254</v>
      </c>
      <c r="D207" s="78">
        <v>4.5</v>
      </c>
      <c r="E207" s="78">
        <v>0</v>
      </c>
      <c r="F207" s="78">
        <f>VLOOKUP(B207,遗传信息!$B:$F,5,FALSE)</f>
        <v>0</v>
      </c>
      <c r="G207" s="78">
        <v>25</v>
      </c>
      <c r="H207" s="78">
        <v>7.2</v>
      </c>
      <c r="I207" s="78">
        <v>5.6989700043360196</v>
      </c>
      <c r="J207" s="78">
        <v>1452</v>
      </c>
      <c r="K207" s="78">
        <v>61.65</v>
      </c>
      <c r="L207" s="78">
        <v>105</v>
      </c>
      <c r="M207" s="78">
        <v>85</v>
      </c>
      <c r="N207" s="78">
        <v>109</v>
      </c>
      <c r="O207" s="78">
        <v>63</v>
      </c>
      <c r="P207" s="78">
        <v>80</v>
      </c>
      <c r="Q207" s="78">
        <v>78</v>
      </c>
      <c r="R207" s="78">
        <v>96</v>
      </c>
      <c r="S207" s="78">
        <v>75</v>
      </c>
      <c r="T207" s="78">
        <v>115</v>
      </c>
      <c r="U207" s="78">
        <v>106</v>
      </c>
      <c r="V207" s="78">
        <v>147</v>
      </c>
      <c r="W207" s="78">
        <v>93</v>
      </c>
      <c r="X207" s="78">
        <v>63</v>
      </c>
      <c r="Y207" s="78">
        <v>61</v>
      </c>
      <c r="Z207" s="78">
        <v>108</v>
      </c>
      <c r="AA207" s="78">
        <v>57</v>
      </c>
      <c r="AB207" s="78">
        <v>22</v>
      </c>
      <c r="AC207" s="78">
        <v>26</v>
      </c>
      <c r="AD207" s="78">
        <v>34</v>
      </c>
      <c r="AE207" s="78">
        <v>22</v>
      </c>
      <c r="AF207" s="78">
        <v>17</v>
      </c>
      <c r="AG207" s="78">
        <v>22</v>
      </c>
      <c r="AH207" s="78">
        <v>27</v>
      </c>
      <c r="AI207" s="78">
        <v>19</v>
      </c>
      <c r="AJ207" s="78">
        <v>28</v>
      </c>
      <c r="AK207" s="78">
        <v>25</v>
      </c>
      <c r="AL207" s="78">
        <v>30</v>
      </c>
      <c r="AM207" s="78">
        <v>25</v>
      </c>
      <c r="AN207" s="78">
        <v>13</v>
      </c>
      <c r="AO207" s="78">
        <v>13</v>
      </c>
      <c r="AP207" s="78">
        <v>27</v>
      </c>
      <c r="AQ207" s="78">
        <v>10</v>
      </c>
      <c r="AR207" s="78">
        <v>22</v>
      </c>
      <c r="AS207" s="78">
        <v>16</v>
      </c>
      <c r="AT207" s="78">
        <v>25</v>
      </c>
      <c r="AU207" s="78">
        <v>16</v>
      </c>
      <c r="AV207" s="78">
        <v>17</v>
      </c>
      <c r="AW207" s="78">
        <v>15</v>
      </c>
      <c r="AX207" s="78">
        <v>21</v>
      </c>
      <c r="AY207" s="78">
        <v>25</v>
      </c>
      <c r="AZ207" s="78">
        <v>18</v>
      </c>
      <c r="BA207" s="78">
        <v>21</v>
      </c>
      <c r="BB207" s="78">
        <v>35</v>
      </c>
      <c r="BC207" s="78">
        <v>22</v>
      </c>
      <c r="BD207" s="78">
        <v>11</v>
      </c>
      <c r="BE207" s="78">
        <v>16</v>
      </c>
      <c r="BF207" s="78">
        <v>28</v>
      </c>
      <c r="BG207" s="78">
        <v>20</v>
      </c>
      <c r="BH207" s="78">
        <v>36</v>
      </c>
      <c r="BI207" s="78">
        <v>23</v>
      </c>
      <c r="BJ207" s="78">
        <v>33</v>
      </c>
      <c r="BK207" s="78">
        <v>22</v>
      </c>
      <c r="BL207" s="78">
        <v>28</v>
      </c>
      <c r="BM207" s="78">
        <v>26</v>
      </c>
      <c r="BN207" s="78">
        <v>28</v>
      </c>
      <c r="BO207" s="78">
        <v>23</v>
      </c>
      <c r="BP207" s="78">
        <v>42</v>
      </c>
      <c r="BQ207" s="78">
        <v>30</v>
      </c>
      <c r="BR207" s="78">
        <v>46</v>
      </c>
      <c r="BS207" s="78">
        <v>29</v>
      </c>
      <c r="BT207" s="78">
        <v>23</v>
      </c>
      <c r="BU207" s="78">
        <v>22</v>
      </c>
      <c r="BV207" s="78">
        <v>30</v>
      </c>
      <c r="BW207" s="78">
        <v>18</v>
      </c>
      <c r="BX207" s="78">
        <v>25</v>
      </c>
      <c r="BY207" s="78">
        <v>19</v>
      </c>
      <c r="BZ207" s="78">
        <v>16</v>
      </c>
      <c r="CA207" s="78">
        <v>3</v>
      </c>
      <c r="CB207" s="78">
        <v>18</v>
      </c>
      <c r="CC207" s="78">
        <v>22</v>
      </c>
      <c r="CD207" s="78">
        <v>20</v>
      </c>
      <c r="CE207" s="78">
        <v>8</v>
      </c>
      <c r="CF207" s="78">
        <v>27</v>
      </c>
      <c r="CG207" s="78">
        <v>28</v>
      </c>
      <c r="CH207" s="78">
        <v>36</v>
      </c>
      <c r="CI207" s="78">
        <v>17</v>
      </c>
      <c r="CJ207" s="78">
        <v>15</v>
      </c>
      <c r="CK207" s="78">
        <v>10</v>
      </c>
      <c r="CL207" s="78">
        <v>23</v>
      </c>
      <c r="CM207" s="78">
        <v>26</v>
      </c>
      <c r="CN207" s="78">
        <v>3</v>
      </c>
    </row>
    <row r="208" spans="1:92" x14ac:dyDescent="0.2">
      <c r="A208" s="78" t="s">
        <v>15</v>
      </c>
      <c r="B208" s="78" t="s">
        <v>47</v>
      </c>
      <c r="C208" s="78">
        <v>254</v>
      </c>
      <c r="D208" s="78">
        <v>5.8000000000000007</v>
      </c>
      <c r="E208" s="78">
        <v>0</v>
      </c>
      <c r="F208" s="78">
        <f>VLOOKUP(B208,遗传信息!$B:$F,5,FALSE)</f>
        <v>0</v>
      </c>
      <c r="G208" s="78">
        <v>25</v>
      </c>
      <c r="H208" s="78">
        <v>7.2</v>
      </c>
      <c r="I208" s="78">
        <v>5.6989700043360196</v>
      </c>
      <c r="J208" s="78">
        <v>1452</v>
      </c>
      <c r="K208" s="78">
        <v>61.65</v>
      </c>
      <c r="L208" s="78">
        <v>105</v>
      </c>
      <c r="M208" s="78">
        <v>85</v>
      </c>
      <c r="N208" s="78">
        <v>109</v>
      </c>
      <c r="O208" s="78">
        <v>63</v>
      </c>
      <c r="P208" s="78">
        <v>80</v>
      </c>
      <c r="Q208" s="78">
        <v>78</v>
      </c>
      <c r="R208" s="78">
        <v>96</v>
      </c>
      <c r="S208" s="78">
        <v>75</v>
      </c>
      <c r="T208" s="78">
        <v>115</v>
      </c>
      <c r="U208" s="78">
        <v>106</v>
      </c>
      <c r="V208" s="78">
        <v>147</v>
      </c>
      <c r="W208" s="78">
        <v>93</v>
      </c>
      <c r="X208" s="78">
        <v>63</v>
      </c>
      <c r="Y208" s="78">
        <v>61</v>
      </c>
      <c r="Z208" s="78">
        <v>108</v>
      </c>
      <c r="AA208" s="78">
        <v>57</v>
      </c>
      <c r="AB208" s="78">
        <v>22</v>
      </c>
      <c r="AC208" s="78">
        <v>26</v>
      </c>
      <c r="AD208" s="78">
        <v>34</v>
      </c>
      <c r="AE208" s="78">
        <v>22</v>
      </c>
      <c r="AF208" s="78">
        <v>17</v>
      </c>
      <c r="AG208" s="78">
        <v>22</v>
      </c>
      <c r="AH208" s="78">
        <v>27</v>
      </c>
      <c r="AI208" s="78">
        <v>19</v>
      </c>
      <c r="AJ208" s="78">
        <v>28</v>
      </c>
      <c r="AK208" s="78">
        <v>25</v>
      </c>
      <c r="AL208" s="78">
        <v>30</v>
      </c>
      <c r="AM208" s="78">
        <v>25</v>
      </c>
      <c r="AN208" s="78">
        <v>13</v>
      </c>
      <c r="AO208" s="78">
        <v>13</v>
      </c>
      <c r="AP208" s="78">
        <v>27</v>
      </c>
      <c r="AQ208" s="78">
        <v>10</v>
      </c>
      <c r="AR208" s="78">
        <v>22</v>
      </c>
      <c r="AS208" s="78">
        <v>16</v>
      </c>
      <c r="AT208" s="78">
        <v>25</v>
      </c>
      <c r="AU208" s="78">
        <v>16</v>
      </c>
      <c r="AV208" s="78">
        <v>17</v>
      </c>
      <c r="AW208" s="78">
        <v>15</v>
      </c>
      <c r="AX208" s="78">
        <v>21</v>
      </c>
      <c r="AY208" s="78">
        <v>25</v>
      </c>
      <c r="AZ208" s="78">
        <v>18</v>
      </c>
      <c r="BA208" s="78">
        <v>21</v>
      </c>
      <c r="BB208" s="78">
        <v>35</v>
      </c>
      <c r="BC208" s="78">
        <v>22</v>
      </c>
      <c r="BD208" s="78">
        <v>11</v>
      </c>
      <c r="BE208" s="78">
        <v>16</v>
      </c>
      <c r="BF208" s="78">
        <v>28</v>
      </c>
      <c r="BG208" s="78">
        <v>20</v>
      </c>
      <c r="BH208" s="78">
        <v>36</v>
      </c>
      <c r="BI208" s="78">
        <v>23</v>
      </c>
      <c r="BJ208" s="78">
        <v>33</v>
      </c>
      <c r="BK208" s="78">
        <v>22</v>
      </c>
      <c r="BL208" s="78">
        <v>28</v>
      </c>
      <c r="BM208" s="78">
        <v>26</v>
      </c>
      <c r="BN208" s="78">
        <v>28</v>
      </c>
      <c r="BO208" s="78">
        <v>23</v>
      </c>
      <c r="BP208" s="78">
        <v>42</v>
      </c>
      <c r="BQ208" s="78">
        <v>30</v>
      </c>
      <c r="BR208" s="78">
        <v>46</v>
      </c>
      <c r="BS208" s="78">
        <v>29</v>
      </c>
      <c r="BT208" s="78">
        <v>23</v>
      </c>
      <c r="BU208" s="78">
        <v>22</v>
      </c>
      <c r="BV208" s="78">
        <v>30</v>
      </c>
      <c r="BW208" s="78">
        <v>18</v>
      </c>
      <c r="BX208" s="78">
        <v>25</v>
      </c>
      <c r="BY208" s="78">
        <v>19</v>
      </c>
      <c r="BZ208" s="78">
        <v>16</v>
      </c>
      <c r="CA208" s="78">
        <v>3</v>
      </c>
      <c r="CB208" s="78">
        <v>18</v>
      </c>
      <c r="CC208" s="78">
        <v>22</v>
      </c>
      <c r="CD208" s="78">
        <v>20</v>
      </c>
      <c r="CE208" s="78">
        <v>8</v>
      </c>
      <c r="CF208" s="78">
        <v>27</v>
      </c>
      <c r="CG208" s="78">
        <v>28</v>
      </c>
      <c r="CH208" s="78">
        <v>36</v>
      </c>
      <c r="CI208" s="78">
        <v>17</v>
      </c>
      <c r="CJ208" s="78">
        <v>15</v>
      </c>
      <c r="CK208" s="78">
        <v>10</v>
      </c>
      <c r="CL208" s="78">
        <v>23</v>
      </c>
      <c r="CM208" s="78">
        <v>26</v>
      </c>
      <c r="CN208" s="78">
        <v>4</v>
      </c>
    </row>
    <row r="209" spans="1:92" x14ac:dyDescent="0.2">
      <c r="A209" s="78" t="s">
        <v>15</v>
      </c>
      <c r="B209" s="78" t="s">
        <v>48</v>
      </c>
      <c r="C209" s="78">
        <v>254</v>
      </c>
      <c r="D209" s="78">
        <v>1.4</v>
      </c>
      <c r="E209" s="78">
        <v>0</v>
      </c>
      <c r="F209" s="78">
        <f>VLOOKUP(B209,遗传信息!$B:$F,5,FALSE)</f>
        <v>0</v>
      </c>
      <c r="G209" s="78">
        <v>25</v>
      </c>
      <c r="H209" s="78">
        <v>7.2</v>
      </c>
      <c r="I209" s="78">
        <v>5.6989700043360196</v>
      </c>
      <c r="J209" s="78">
        <v>1466</v>
      </c>
      <c r="K209" s="78">
        <v>62.94</v>
      </c>
      <c r="L209" s="78">
        <v>100</v>
      </c>
      <c r="M209" s="78">
        <v>93</v>
      </c>
      <c r="N209" s="78">
        <v>111</v>
      </c>
      <c r="O209" s="78">
        <v>73</v>
      </c>
      <c r="P209" s="78">
        <v>78</v>
      </c>
      <c r="Q209" s="78">
        <v>68</v>
      </c>
      <c r="R209" s="78">
        <v>90</v>
      </c>
      <c r="S209" s="78">
        <v>73</v>
      </c>
      <c r="T209" s="78">
        <v>118</v>
      </c>
      <c r="U209" s="78">
        <v>96</v>
      </c>
      <c r="V209" s="78">
        <v>154</v>
      </c>
      <c r="W209" s="78">
        <v>102</v>
      </c>
      <c r="X209" s="78">
        <v>81</v>
      </c>
      <c r="Y209" s="78">
        <v>53</v>
      </c>
      <c r="Z209" s="78">
        <v>114</v>
      </c>
      <c r="AA209" s="78">
        <v>61</v>
      </c>
      <c r="AB209" s="78">
        <v>16</v>
      </c>
      <c r="AC209" s="78">
        <v>26</v>
      </c>
      <c r="AD209" s="78">
        <v>35</v>
      </c>
      <c r="AE209" s="78">
        <v>23</v>
      </c>
      <c r="AF209" s="78">
        <v>22</v>
      </c>
      <c r="AG209" s="78">
        <v>24</v>
      </c>
      <c r="AH209" s="78">
        <v>25</v>
      </c>
      <c r="AI209" s="78">
        <v>21</v>
      </c>
      <c r="AJ209" s="78">
        <v>24</v>
      </c>
      <c r="AK209" s="78">
        <v>30</v>
      </c>
      <c r="AL209" s="78">
        <v>29</v>
      </c>
      <c r="AM209" s="78">
        <v>28</v>
      </c>
      <c r="AN209" s="78">
        <v>19</v>
      </c>
      <c r="AO209" s="78">
        <v>11</v>
      </c>
      <c r="AP209" s="78">
        <v>27</v>
      </c>
      <c r="AQ209" s="78">
        <v>16</v>
      </c>
      <c r="AR209" s="78">
        <v>20</v>
      </c>
      <c r="AS209" s="78">
        <v>22</v>
      </c>
      <c r="AT209" s="78">
        <v>23</v>
      </c>
      <c r="AU209" s="78">
        <v>13</v>
      </c>
      <c r="AV209" s="78">
        <v>15</v>
      </c>
      <c r="AW209" s="78">
        <v>11</v>
      </c>
      <c r="AX209" s="78">
        <v>17</v>
      </c>
      <c r="AY209" s="78">
        <v>25</v>
      </c>
      <c r="AZ209" s="78">
        <v>19</v>
      </c>
      <c r="BA209" s="78">
        <v>16</v>
      </c>
      <c r="BB209" s="78">
        <v>30</v>
      </c>
      <c r="BC209" s="78">
        <v>25</v>
      </c>
      <c r="BD209" s="78">
        <v>17</v>
      </c>
      <c r="BE209" s="78">
        <v>9</v>
      </c>
      <c r="BF209" s="78">
        <v>30</v>
      </c>
      <c r="BG209" s="78">
        <v>17</v>
      </c>
      <c r="BH209" s="78">
        <v>37</v>
      </c>
      <c r="BI209" s="78">
        <v>23</v>
      </c>
      <c r="BJ209" s="78">
        <v>29</v>
      </c>
      <c r="BK209" s="78">
        <v>29</v>
      </c>
      <c r="BL209" s="78">
        <v>29</v>
      </c>
      <c r="BM209" s="78">
        <v>20</v>
      </c>
      <c r="BN209" s="78">
        <v>27</v>
      </c>
      <c r="BO209" s="78">
        <v>20</v>
      </c>
      <c r="BP209" s="78">
        <v>40</v>
      </c>
      <c r="BQ209" s="78">
        <v>29</v>
      </c>
      <c r="BR209" s="78">
        <v>52</v>
      </c>
      <c r="BS209" s="78">
        <v>33</v>
      </c>
      <c r="BT209" s="78">
        <v>23</v>
      </c>
      <c r="BU209" s="78">
        <v>24</v>
      </c>
      <c r="BV209" s="78">
        <v>35</v>
      </c>
      <c r="BW209" s="78">
        <v>20</v>
      </c>
      <c r="BX209" s="78">
        <v>27</v>
      </c>
      <c r="BY209" s="78">
        <v>22</v>
      </c>
      <c r="BZ209" s="78">
        <v>24</v>
      </c>
      <c r="CA209" s="78">
        <v>8</v>
      </c>
      <c r="CB209" s="78">
        <v>12</v>
      </c>
      <c r="CC209" s="78">
        <v>23</v>
      </c>
      <c r="CD209" s="78">
        <v>21</v>
      </c>
      <c r="CE209" s="78">
        <v>7</v>
      </c>
      <c r="CF209" s="78">
        <v>35</v>
      </c>
      <c r="CG209" s="78">
        <v>21</v>
      </c>
      <c r="CH209" s="78">
        <v>42</v>
      </c>
      <c r="CI209" s="78">
        <v>16</v>
      </c>
      <c r="CJ209" s="78">
        <v>22</v>
      </c>
      <c r="CK209" s="78">
        <v>9</v>
      </c>
      <c r="CL209" s="78">
        <v>22</v>
      </c>
      <c r="CM209" s="78">
        <v>26</v>
      </c>
      <c r="CN209" s="78">
        <v>1</v>
      </c>
    </row>
    <row r="210" spans="1:92" x14ac:dyDescent="0.2">
      <c r="A210" s="78" t="s">
        <v>15</v>
      </c>
      <c r="B210" s="78" t="s">
        <v>48</v>
      </c>
      <c r="C210" s="78">
        <v>254</v>
      </c>
      <c r="D210" s="78">
        <v>3</v>
      </c>
      <c r="E210" s="78">
        <v>0</v>
      </c>
      <c r="F210" s="78">
        <f>VLOOKUP(B210,遗传信息!$B:$F,5,FALSE)</f>
        <v>0</v>
      </c>
      <c r="G210" s="78">
        <v>25</v>
      </c>
      <c r="H210" s="78">
        <v>7.2</v>
      </c>
      <c r="I210" s="78">
        <v>5.6989700043360196</v>
      </c>
      <c r="J210" s="78">
        <v>1466</v>
      </c>
      <c r="K210" s="78">
        <v>62.94</v>
      </c>
      <c r="L210" s="78">
        <v>100</v>
      </c>
      <c r="M210" s="78">
        <v>93</v>
      </c>
      <c r="N210" s="78">
        <v>111</v>
      </c>
      <c r="O210" s="78">
        <v>73</v>
      </c>
      <c r="P210" s="78">
        <v>78</v>
      </c>
      <c r="Q210" s="78">
        <v>68</v>
      </c>
      <c r="R210" s="78">
        <v>90</v>
      </c>
      <c r="S210" s="78">
        <v>73</v>
      </c>
      <c r="T210" s="78">
        <v>118</v>
      </c>
      <c r="U210" s="78">
        <v>96</v>
      </c>
      <c r="V210" s="78">
        <v>154</v>
      </c>
      <c r="W210" s="78">
        <v>102</v>
      </c>
      <c r="X210" s="78">
        <v>81</v>
      </c>
      <c r="Y210" s="78">
        <v>53</v>
      </c>
      <c r="Z210" s="78">
        <v>114</v>
      </c>
      <c r="AA210" s="78">
        <v>61</v>
      </c>
      <c r="AB210" s="78">
        <v>16</v>
      </c>
      <c r="AC210" s="78">
        <v>26</v>
      </c>
      <c r="AD210" s="78">
        <v>35</v>
      </c>
      <c r="AE210" s="78">
        <v>23</v>
      </c>
      <c r="AF210" s="78">
        <v>22</v>
      </c>
      <c r="AG210" s="78">
        <v>24</v>
      </c>
      <c r="AH210" s="78">
        <v>25</v>
      </c>
      <c r="AI210" s="78">
        <v>21</v>
      </c>
      <c r="AJ210" s="78">
        <v>24</v>
      </c>
      <c r="AK210" s="78">
        <v>30</v>
      </c>
      <c r="AL210" s="78">
        <v>29</v>
      </c>
      <c r="AM210" s="78">
        <v>28</v>
      </c>
      <c r="AN210" s="78">
        <v>19</v>
      </c>
      <c r="AO210" s="78">
        <v>11</v>
      </c>
      <c r="AP210" s="78">
        <v>27</v>
      </c>
      <c r="AQ210" s="78">
        <v>16</v>
      </c>
      <c r="AR210" s="78">
        <v>20</v>
      </c>
      <c r="AS210" s="78">
        <v>22</v>
      </c>
      <c r="AT210" s="78">
        <v>23</v>
      </c>
      <c r="AU210" s="78">
        <v>13</v>
      </c>
      <c r="AV210" s="78">
        <v>15</v>
      </c>
      <c r="AW210" s="78">
        <v>11</v>
      </c>
      <c r="AX210" s="78">
        <v>17</v>
      </c>
      <c r="AY210" s="78">
        <v>25</v>
      </c>
      <c r="AZ210" s="78">
        <v>19</v>
      </c>
      <c r="BA210" s="78">
        <v>16</v>
      </c>
      <c r="BB210" s="78">
        <v>30</v>
      </c>
      <c r="BC210" s="78">
        <v>25</v>
      </c>
      <c r="BD210" s="78">
        <v>17</v>
      </c>
      <c r="BE210" s="78">
        <v>9</v>
      </c>
      <c r="BF210" s="78">
        <v>30</v>
      </c>
      <c r="BG210" s="78">
        <v>17</v>
      </c>
      <c r="BH210" s="78">
        <v>37</v>
      </c>
      <c r="BI210" s="78">
        <v>23</v>
      </c>
      <c r="BJ210" s="78">
        <v>29</v>
      </c>
      <c r="BK210" s="78">
        <v>29</v>
      </c>
      <c r="BL210" s="78">
        <v>29</v>
      </c>
      <c r="BM210" s="78">
        <v>20</v>
      </c>
      <c r="BN210" s="78">
        <v>27</v>
      </c>
      <c r="BO210" s="78">
        <v>20</v>
      </c>
      <c r="BP210" s="78">
        <v>40</v>
      </c>
      <c r="BQ210" s="78">
        <v>29</v>
      </c>
      <c r="BR210" s="78">
        <v>52</v>
      </c>
      <c r="BS210" s="78">
        <v>33</v>
      </c>
      <c r="BT210" s="78">
        <v>23</v>
      </c>
      <c r="BU210" s="78">
        <v>24</v>
      </c>
      <c r="BV210" s="78">
        <v>35</v>
      </c>
      <c r="BW210" s="78">
        <v>20</v>
      </c>
      <c r="BX210" s="78">
        <v>27</v>
      </c>
      <c r="BY210" s="78">
        <v>22</v>
      </c>
      <c r="BZ210" s="78">
        <v>24</v>
      </c>
      <c r="CA210" s="78">
        <v>8</v>
      </c>
      <c r="CB210" s="78">
        <v>12</v>
      </c>
      <c r="CC210" s="78">
        <v>23</v>
      </c>
      <c r="CD210" s="78">
        <v>21</v>
      </c>
      <c r="CE210" s="78">
        <v>7</v>
      </c>
      <c r="CF210" s="78">
        <v>35</v>
      </c>
      <c r="CG210" s="78">
        <v>21</v>
      </c>
      <c r="CH210" s="78">
        <v>42</v>
      </c>
      <c r="CI210" s="78">
        <v>16</v>
      </c>
      <c r="CJ210" s="78">
        <v>22</v>
      </c>
      <c r="CK210" s="78">
        <v>9</v>
      </c>
      <c r="CL210" s="78">
        <v>22</v>
      </c>
      <c r="CM210" s="78">
        <v>26</v>
      </c>
      <c r="CN210" s="78">
        <v>2</v>
      </c>
    </row>
    <row r="211" spans="1:92" x14ac:dyDescent="0.2">
      <c r="A211" s="78" t="s">
        <v>15</v>
      </c>
      <c r="B211" s="78" t="s">
        <v>48</v>
      </c>
      <c r="C211" s="78">
        <v>254</v>
      </c>
      <c r="D211" s="78">
        <v>4.7</v>
      </c>
      <c r="E211" s="78">
        <v>0</v>
      </c>
      <c r="F211" s="78">
        <f>VLOOKUP(B211,遗传信息!$B:$F,5,FALSE)</f>
        <v>0</v>
      </c>
      <c r="G211" s="78">
        <v>25</v>
      </c>
      <c r="H211" s="78">
        <v>7.2</v>
      </c>
      <c r="I211" s="78">
        <v>5.6989700043360196</v>
      </c>
      <c r="J211" s="78">
        <v>1466</v>
      </c>
      <c r="K211" s="78">
        <v>62.94</v>
      </c>
      <c r="L211" s="78">
        <v>100</v>
      </c>
      <c r="M211" s="78">
        <v>93</v>
      </c>
      <c r="N211" s="78">
        <v>111</v>
      </c>
      <c r="O211" s="78">
        <v>73</v>
      </c>
      <c r="P211" s="78">
        <v>78</v>
      </c>
      <c r="Q211" s="78">
        <v>68</v>
      </c>
      <c r="R211" s="78">
        <v>90</v>
      </c>
      <c r="S211" s="78">
        <v>73</v>
      </c>
      <c r="T211" s="78">
        <v>118</v>
      </c>
      <c r="U211" s="78">
        <v>96</v>
      </c>
      <c r="V211" s="78">
        <v>154</v>
      </c>
      <c r="W211" s="78">
        <v>102</v>
      </c>
      <c r="X211" s="78">
        <v>81</v>
      </c>
      <c r="Y211" s="78">
        <v>53</v>
      </c>
      <c r="Z211" s="78">
        <v>114</v>
      </c>
      <c r="AA211" s="78">
        <v>61</v>
      </c>
      <c r="AB211" s="78">
        <v>16</v>
      </c>
      <c r="AC211" s="78">
        <v>26</v>
      </c>
      <c r="AD211" s="78">
        <v>35</v>
      </c>
      <c r="AE211" s="78">
        <v>23</v>
      </c>
      <c r="AF211" s="78">
        <v>22</v>
      </c>
      <c r="AG211" s="78">
        <v>24</v>
      </c>
      <c r="AH211" s="78">
        <v>25</v>
      </c>
      <c r="AI211" s="78">
        <v>21</v>
      </c>
      <c r="AJ211" s="78">
        <v>24</v>
      </c>
      <c r="AK211" s="78">
        <v>30</v>
      </c>
      <c r="AL211" s="78">
        <v>29</v>
      </c>
      <c r="AM211" s="78">
        <v>28</v>
      </c>
      <c r="AN211" s="78">
        <v>19</v>
      </c>
      <c r="AO211" s="78">
        <v>11</v>
      </c>
      <c r="AP211" s="78">
        <v>27</v>
      </c>
      <c r="AQ211" s="78">
        <v>16</v>
      </c>
      <c r="AR211" s="78">
        <v>20</v>
      </c>
      <c r="AS211" s="78">
        <v>22</v>
      </c>
      <c r="AT211" s="78">
        <v>23</v>
      </c>
      <c r="AU211" s="78">
        <v>13</v>
      </c>
      <c r="AV211" s="78">
        <v>15</v>
      </c>
      <c r="AW211" s="78">
        <v>11</v>
      </c>
      <c r="AX211" s="78">
        <v>17</v>
      </c>
      <c r="AY211" s="78">
        <v>25</v>
      </c>
      <c r="AZ211" s="78">
        <v>19</v>
      </c>
      <c r="BA211" s="78">
        <v>16</v>
      </c>
      <c r="BB211" s="78">
        <v>30</v>
      </c>
      <c r="BC211" s="78">
        <v>25</v>
      </c>
      <c r="BD211" s="78">
        <v>17</v>
      </c>
      <c r="BE211" s="78">
        <v>9</v>
      </c>
      <c r="BF211" s="78">
        <v>30</v>
      </c>
      <c r="BG211" s="78">
        <v>17</v>
      </c>
      <c r="BH211" s="78">
        <v>37</v>
      </c>
      <c r="BI211" s="78">
        <v>23</v>
      </c>
      <c r="BJ211" s="78">
        <v>29</v>
      </c>
      <c r="BK211" s="78">
        <v>29</v>
      </c>
      <c r="BL211" s="78">
        <v>29</v>
      </c>
      <c r="BM211" s="78">
        <v>20</v>
      </c>
      <c r="BN211" s="78">
        <v>27</v>
      </c>
      <c r="BO211" s="78">
        <v>20</v>
      </c>
      <c r="BP211" s="78">
        <v>40</v>
      </c>
      <c r="BQ211" s="78">
        <v>29</v>
      </c>
      <c r="BR211" s="78">
        <v>52</v>
      </c>
      <c r="BS211" s="78">
        <v>33</v>
      </c>
      <c r="BT211" s="78">
        <v>23</v>
      </c>
      <c r="BU211" s="78">
        <v>24</v>
      </c>
      <c r="BV211" s="78">
        <v>35</v>
      </c>
      <c r="BW211" s="78">
        <v>20</v>
      </c>
      <c r="BX211" s="78">
        <v>27</v>
      </c>
      <c r="BY211" s="78">
        <v>22</v>
      </c>
      <c r="BZ211" s="78">
        <v>24</v>
      </c>
      <c r="CA211" s="78">
        <v>8</v>
      </c>
      <c r="CB211" s="78">
        <v>12</v>
      </c>
      <c r="CC211" s="78">
        <v>23</v>
      </c>
      <c r="CD211" s="78">
        <v>21</v>
      </c>
      <c r="CE211" s="78">
        <v>7</v>
      </c>
      <c r="CF211" s="78">
        <v>35</v>
      </c>
      <c r="CG211" s="78">
        <v>21</v>
      </c>
      <c r="CH211" s="78">
        <v>42</v>
      </c>
      <c r="CI211" s="78">
        <v>16</v>
      </c>
      <c r="CJ211" s="78">
        <v>22</v>
      </c>
      <c r="CK211" s="78">
        <v>9</v>
      </c>
      <c r="CL211" s="78">
        <v>22</v>
      </c>
      <c r="CM211" s="78">
        <v>26</v>
      </c>
      <c r="CN211" s="78">
        <v>3</v>
      </c>
    </row>
    <row r="212" spans="1:92" x14ac:dyDescent="0.2">
      <c r="A212" s="78" t="s">
        <v>15</v>
      </c>
      <c r="B212" s="78" t="s">
        <v>48</v>
      </c>
      <c r="C212" s="78">
        <v>254</v>
      </c>
      <c r="D212" s="78">
        <v>6.3000000000000007</v>
      </c>
      <c r="E212" s="78">
        <v>0</v>
      </c>
      <c r="F212" s="78">
        <f>VLOOKUP(B212,遗传信息!$B:$F,5,FALSE)</f>
        <v>0</v>
      </c>
      <c r="G212" s="78">
        <v>25</v>
      </c>
      <c r="H212" s="78">
        <v>7.2</v>
      </c>
      <c r="I212" s="78">
        <v>5.6989700043360196</v>
      </c>
      <c r="J212" s="78">
        <v>1466</v>
      </c>
      <c r="K212" s="78">
        <v>62.94</v>
      </c>
      <c r="L212" s="78">
        <v>100</v>
      </c>
      <c r="M212" s="78">
        <v>93</v>
      </c>
      <c r="N212" s="78">
        <v>111</v>
      </c>
      <c r="O212" s="78">
        <v>73</v>
      </c>
      <c r="P212" s="78">
        <v>78</v>
      </c>
      <c r="Q212" s="78">
        <v>68</v>
      </c>
      <c r="R212" s="78">
        <v>90</v>
      </c>
      <c r="S212" s="78">
        <v>73</v>
      </c>
      <c r="T212" s="78">
        <v>118</v>
      </c>
      <c r="U212" s="78">
        <v>96</v>
      </c>
      <c r="V212" s="78">
        <v>154</v>
      </c>
      <c r="W212" s="78">
        <v>102</v>
      </c>
      <c r="X212" s="78">
        <v>81</v>
      </c>
      <c r="Y212" s="78">
        <v>53</v>
      </c>
      <c r="Z212" s="78">
        <v>114</v>
      </c>
      <c r="AA212" s="78">
        <v>61</v>
      </c>
      <c r="AB212" s="78">
        <v>16</v>
      </c>
      <c r="AC212" s="78">
        <v>26</v>
      </c>
      <c r="AD212" s="78">
        <v>35</v>
      </c>
      <c r="AE212" s="78">
        <v>23</v>
      </c>
      <c r="AF212" s="78">
        <v>22</v>
      </c>
      <c r="AG212" s="78">
        <v>24</v>
      </c>
      <c r="AH212" s="78">
        <v>25</v>
      </c>
      <c r="AI212" s="78">
        <v>21</v>
      </c>
      <c r="AJ212" s="78">
        <v>24</v>
      </c>
      <c r="AK212" s="78">
        <v>30</v>
      </c>
      <c r="AL212" s="78">
        <v>29</v>
      </c>
      <c r="AM212" s="78">
        <v>28</v>
      </c>
      <c r="AN212" s="78">
        <v>19</v>
      </c>
      <c r="AO212" s="78">
        <v>11</v>
      </c>
      <c r="AP212" s="78">
        <v>27</v>
      </c>
      <c r="AQ212" s="78">
        <v>16</v>
      </c>
      <c r="AR212" s="78">
        <v>20</v>
      </c>
      <c r="AS212" s="78">
        <v>22</v>
      </c>
      <c r="AT212" s="78">
        <v>23</v>
      </c>
      <c r="AU212" s="78">
        <v>13</v>
      </c>
      <c r="AV212" s="78">
        <v>15</v>
      </c>
      <c r="AW212" s="78">
        <v>11</v>
      </c>
      <c r="AX212" s="78">
        <v>17</v>
      </c>
      <c r="AY212" s="78">
        <v>25</v>
      </c>
      <c r="AZ212" s="78">
        <v>19</v>
      </c>
      <c r="BA212" s="78">
        <v>16</v>
      </c>
      <c r="BB212" s="78">
        <v>30</v>
      </c>
      <c r="BC212" s="78">
        <v>25</v>
      </c>
      <c r="BD212" s="78">
        <v>17</v>
      </c>
      <c r="BE212" s="78">
        <v>9</v>
      </c>
      <c r="BF212" s="78">
        <v>30</v>
      </c>
      <c r="BG212" s="78">
        <v>17</v>
      </c>
      <c r="BH212" s="78">
        <v>37</v>
      </c>
      <c r="BI212" s="78">
        <v>23</v>
      </c>
      <c r="BJ212" s="78">
        <v>29</v>
      </c>
      <c r="BK212" s="78">
        <v>29</v>
      </c>
      <c r="BL212" s="78">
        <v>29</v>
      </c>
      <c r="BM212" s="78">
        <v>20</v>
      </c>
      <c r="BN212" s="78">
        <v>27</v>
      </c>
      <c r="BO212" s="78">
        <v>20</v>
      </c>
      <c r="BP212" s="78">
        <v>40</v>
      </c>
      <c r="BQ212" s="78">
        <v>29</v>
      </c>
      <c r="BR212" s="78">
        <v>52</v>
      </c>
      <c r="BS212" s="78">
        <v>33</v>
      </c>
      <c r="BT212" s="78">
        <v>23</v>
      </c>
      <c r="BU212" s="78">
        <v>24</v>
      </c>
      <c r="BV212" s="78">
        <v>35</v>
      </c>
      <c r="BW212" s="78">
        <v>20</v>
      </c>
      <c r="BX212" s="78">
        <v>27</v>
      </c>
      <c r="BY212" s="78">
        <v>22</v>
      </c>
      <c r="BZ212" s="78">
        <v>24</v>
      </c>
      <c r="CA212" s="78">
        <v>8</v>
      </c>
      <c r="CB212" s="78">
        <v>12</v>
      </c>
      <c r="CC212" s="78">
        <v>23</v>
      </c>
      <c r="CD212" s="78">
        <v>21</v>
      </c>
      <c r="CE212" s="78">
        <v>7</v>
      </c>
      <c r="CF212" s="78">
        <v>35</v>
      </c>
      <c r="CG212" s="78">
        <v>21</v>
      </c>
      <c r="CH212" s="78">
        <v>42</v>
      </c>
      <c r="CI212" s="78">
        <v>16</v>
      </c>
      <c r="CJ212" s="78">
        <v>22</v>
      </c>
      <c r="CK212" s="78">
        <v>9</v>
      </c>
      <c r="CL212" s="78">
        <v>22</v>
      </c>
      <c r="CM212" s="78">
        <v>26</v>
      </c>
      <c r="CN212" s="78">
        <v>4</v>
      </c>
    </row>
    <row r="213" spans="1:92" x14ac:dyDescent="0.2">
      <c r="A213" s="78" t="s">
        <v>28</v>
      </c>
      <c r="B213" s="78" t="s">
        <v>36</v>
      </c>
      <c r="C213" s="78">
        <v>265</v>
      </c>
      <c r="D213" s="78">
        <v>2</v>
      </c>
      <c r="E213" s="78">
        <v>0</v>
      </c>
      <c r="F213" s="78">
        <f>VLOOKUP(B213,遗传信息!$B:$F,5,FALSE)</f>
        <v>0</v>
      </c>
      <c r="G213" s="78">
        <v>25</v>
      </c>
      <c r="H213" s="78">
        <v>7.4</v>
      </c>
      <c r="I213" s="78">
        <v>6</v>
      </c>
      <c r="J213" s="78">
        <v>1452</v>
      </c>
      <c r="K213" s="78">
        <v>49.26</v>
      </c>
      <c r="L213" s="78">
        <v>105</v>
      </c>
      <c r="M213" s="78">
        <v>85</v>
      </c>
      <c r="N213" s="78">
        <v>109</v>
      </c>
      <c r="O213" s="78">
        <v>63</v>
      </c>
      <c r="P213" s="78">
        <v>80</v>
      </c>
      <c r="Q213" s="78">
        <v>78</v>
      </c>
      <c r="R213" s="78">
        <v>96</v>
      </c>
      <c r="S213" s="78">
        <v>75</v>
      </c>
      <c r="T213" s="78">
        <v>115</v>
      </c>
      <c r="U213" s="78">
        <v>106</v>
      </c>
      <c r="V213" s="78">
        <v>147</v>
      </c>
      <c r="W213" s="78">
        <v>93</v>
      </c>
      <c r="X213" s="78">
        <v>63</v>
      </c>
      <c r="Y213" s="78">
        <v>61</v>
      </c>
      <c r="Z213" s="78">
        <v>108</v>
      </c>
      <c r="AA213" s="78">
        <v>57</v>
      </c>
      <c r="AB213" s="78">
        <v>22</v>
      </c>
      <c r="AC213" s="78">
        <v>26</v>
      </c>
      <c r="AD213" s="78">
        <v>34</v>
      </c>
      <c r="AE213" s="78">
        <v>22</v>
      </c>
      <c r="AF213" s="78">
        <v>17</v>
      </c>
      <c r="AG213" s="78">
        <v>22</v>
      </c>
      <c r="AH213" s="78">
        <v>27</v>
      </c>
      <c r="AI213" s="78">
        <v>19</v>
      </c>
      <c r="AJ213" s="78">
        <v>28</v>
      </c>
      <c r="AK213" s="78">
        <v>25</v>
      </c>
      <c r="AL213" s="78">
        <v>30</v>
      </c>
      <c r="AM213" s="78">
        <v>25</v>
      </c>
      <c r="AN213" s="78">
        <v>13</v>
      </c>
      <c r="AO213" s="78">
        <v>13</v>
      </c>
      <c r="AP213" s="78">
        <v>27</v>
      </c>
      <c r="AQ213" s="78">
        <v>10</v>
      </c>
      <c r="AR213" s="78">
        <v>22</v>
      </c>
      <c r="AS213" s="78">
        <v>16</v>
      </c>
      <c r="AT213" s="78">
        <v>25</v>
      </c>
      <c r="AU213" s="78">
        <v>16</v>
      </c>
      <c r="AV213" s="78">
        <v>17</v>
      </c>
      <c r="AW213" s="78">
        <v>15</v>
      </c>
      <c r="AX213" s="78">
        <v>21</v>
      </c>
      <c r="AY213" s="78">
        <v>25</v>
      </c>
      <c r="AZ213" s="78">
        <v>18</v>
      </c>
      <c r="BA213" s="78">
        <v>21</v>
      </c>
      <c r="BB213" s="78">
        <v>35</v>
      </c>
      <c r="BC213" s="78">
        <v>22</v>
      </c>
      <c r="BD213" s="78">
        <v>11</v>
      </c>
      <c r="BE213" s="78">
        <v>16</v>
      </c>
      <c r="BF213" s="78">
        <v>28</v>
      </c>
      <c r="BG213" s="78">
        <v>20</v>
      </c>
      <c r="BH213" s="78">
        <v>36</v>
      </c>
      <c r="BI213" s="78">
        <v>23</v>
      </c>
      <c r="BJ213" s="78">
        <v>33</v>
      </c>
      <c r="BK213" s="78">
        <v>22</v>
      </c>
      <c r="BL213" s="78">
        <v>28</v>
      </c>
      <c r="BM213" s="78">
        <v>26</v>
      </c>
      <c r="BN213" s="78">
        <v>28</v>
      </c>
      <c r="BO213" s="78">
        <v>23</v>
      </c>
      <c r="BP213" s="78">
        <v>42</v>
      </c>
      <c r="BQ213" s="78">
        <v>30</v>
      </c>
      <c r="BR213" s="78">
        <v>46</v>
      </c>
      <c r="BS213" s="78">
        <v>29</v>
      </c>
      <c r="BT213" s="78">
        <v>23</v>
      </c>
      <c r="BU213" s="78">
        <v>22</v>
      </c>
      <c r="BV213" s="78">
        <v>30</v>
      </c>
      <c r="BW213" s="78">
        <v>18</v>
      </c>
      <c r="BX213" s="78">
        <v>25</v>
      </c>
      <c r="BY213" s="78">
        <v>19</v>
      </c>
      <c r="BZ213" s="78">
        <v>16</v>
      </c>
      <c r="CA213" s="78">
        <v>3</v>
      </c>
      <c r="CB213" s="78">
        <v>18</v>
      </c>
      <c r="CC213" s="78">
        <v>22</v>
      </c>
      <c r="CD213" s="78">
        <v>20</v>
      </c>
      <c r="CE213" s="78">
        <v>8</v>
      </c>
      <c r="CF213" s="78">
        <v>27</v>
      </c>
      <c r="CG213" s="78">
        <v>28</v>
      </c>
      <c r="CH213" s="78">
        <v>36</v>
      </c>
      <c r="CI213" s="78">
        <v>17</v>
      </c>
      <c r="CJ213" s="78">
        <v>15</v>
      </c>
      <c r="CK213" s="78">
        <v>10</v>
      </c>
      <c r="CL213" s="78">
        <v>23</v>
      </c>
      <c r="CM213" s="78">
        <v>26</v>
      </c>
      <c r="CN213" s="78">
        <v>1.25</v>
      </c>
    </row>
    <row r="214" spans="1:92" x14ac:dyDescent="0.2">
      <c r="A214" s="78" t="s">
        <v>28</v>
      </c>
      <c r="B214" s="78" t="s">
        <v>36</v>
      </c>
      <c r="C214" s="78">
        <v>265</v>
      </c>
      <c r="D214" s="78">
        <v>5</v>
      </c>
      <c r="E214" s="78">
        <v>0</v>
      </c>
      <c r="F214" s="78">
        <f>VLOOKUP(B214,遗传信息!$B:$F,5,FALSE)</f>
        <v>0</v>
      </c>
      <c r="G214" s="78">
        <v>25</v>
      </c>
      <c r="H214" s="78">
        <v>7.4</v>
      </c>
      <c r="I214" s="78">
        <v>6</v>
      </c>
      <c r="J214" s="78">
        <v>1452</v>
      </c>
      <c r="K214" s="78">
        <v>49.26</v>
      </c>
      <c r="L214" s="78">
        <v>105</v>
      </c>
      <c r="M214" s="78">
        <v>85</v>
      </c>
      <c r="N214" s="78">
        <v>109</v>
      </c>
      <c r="O214" s="78">
        <v>63</v>
      </c>
      <c r="P214" s="78">
        <v>80</v>
      </c>
      <c r="Q214" s="78">
        <v>78</v>
      </c>
      <c r="R214" s="78">
        <v>96</v>
      </c>
      <c r="S214" s="78">
        <v>75</v>
      </c>
      <c r="T214" s="78">
        <v>115</v>
      </c>
      <c r="U214" s="78">
        <v>106</v>
      </c>
      <c r="V214" s="78">
        <v>147</v>
      </c>
      <c r="W214" s="78">
        <v>93</v>
      </c>
      <c r="X214" s="78">
        <v>63</v>
      </c>
      <c r="Y214" s="78">
        <v>61</v>
      </c>
      <c r="Z214" s="78">
        <v>108</v>
      </c>
      <c r="AA214" s="78">
        <v>57</v>
      </c>
      <c r="AB214" s="78">
        <v>22</v>
      </c>
      <c r="AC214" s="78">
        <v>26</v>
      </c>
      <c r="AD214" s="78">
        <v>34</v>
      </c>
      <c r="AE214" s="78">
        <v>22</v>
      </c>
      <c r="AF214" s="78">
        <v>17</v>
      </c>
      <c r="AG214" s="78">
        <v>22</v>
      </c>
      <c r="AH214" s="78">
        <v>27</v>
      </c>
      <c r="AI214" s="78">
        <v>19</v>
      </c>
      <c r="AJ214" s="78">
        <v>28</v>
      </c>
      <c r="AK214" s="78">
        <v>25</v>
      </c>
      <c r="AL214" s="78">
        <v>30</v>
      </c>
      <c r="AM214" s="78">
        <v>25</v>
      </c>
      <c r="AN214" s="78">
        <v>13</v>
      </c>
      <c r="AO214" s="78">
        <v>13</v>
      </c>
      <c r="AP214" s="78">
        <v>27</v>
      </c>
      <c r="AQ214" s="78">
        <v>10</v>
      </c>
      <c r="AR214" s="78">
        <v>22</v>
      </c>
      <c r="AS214" s="78">
        <v>16</v>
      </c>
      <c r="AT214" s="78">
        <v>25</v>
      </c>
      <c r="AU214" s="78">
        <v>16</v>
      </c>
      <c r="AV214" s="78">
        <v>17</v>
      </c>
      <c r="AW214" s="78">
        <v>15</v>
      </c>
      <c r="AX214" s="78">
        <v>21</v>
      </c>
      <c r="AY214" s="78">
        <v>25</v>
      </c>
      <c r="AZ214" s="78">
        <v>18</v>
      </c>
      <c r="BA214" s="78">
        <v>21</v>
      </c>
      <c r="BB214" s="78">
        <v>35</v>
      </c>
      <c r="BC214" s="78">
        <v>22</v>
      </c>
      <c r="BD214" s="78">
        <v>11</v>
      </c>
      <c r="BE214" s="78">
        <v>16</v>
      </c>
      <c r="BF214" s="78">
        <v>28</v>
      </c>
      <c r="BG214" s="78">
        <v>20</v>
      </c>
      <c r="BH214" s="78">
        <v>36</v>
      </c>
      <c r="BI214" s="78">
        <v>23</v>
      </c>
      <c r="BJ214" s="78">
        <v>33</v>
      </c>
      <c r="BK214" s="78">
        <v>22</v>
      </c>
      <c r="BL214" s="78">
        <v>28</v>
      </c>
      <c r="BM214" s="78">
        <v>26</v>
      </c>
      <c r="BN214" s="78">
        <v>28</v>
      </c>
      <c r="BO214" s="78">
        <v>23</v>
      </c>
      <c r="BP214" s="78">
        <v>42</v>
      </c>
      <c r="BQ214" s="78">
        <v>30</v>
      </c>
      <c r="BR214" s="78">
        <v>46</v>
      </c>
      <c r="BS214" s="78">
        <v>29</v>
      </c>
      <c r="BT214" s="78">
        <v>23</v>
      </c>
      <c r="BU214" s="78">
        <v>22</v>
      </c>
      <c r="BV214" s="78">
        <v>30</v>
      </c>
      <c r="BW214" s="78">
        <v>18</v>
      </c>
      <c r="BX214" s="78">
        <v>25</v>
      </c>
      <c r="BY214" s="78">
        <v>19</v>
      </c>
      <c r="BZ214" s="78">
        <v>16</v>
      </c>
      <c r="CA214" s="78">
        <v>3</v>
      </c>
      <c r="CB214" s="78">
        <v>18</v>
      </c>
      <c r="CC214" s="78">
        <v>22</v>
      </c>
      <c r="CD214" s="78">
        <v>20</v>
      </c>
      <c r="CE214" s="78">
        <v>8</v>
      </c>
      <c r="CF214" s="78">
        <v>27</v>
      </c>
      <c r="CG214" s="78">
        <v>28</v>
      </c>
      <c r="CH214" s="78">
        <v>36</v>
      </c>
      <c r="CI214" s="78">
        <v>17</v>
      </c>
      <c r="CJ214" s="78">
        <v>15</v>
      </c>
      <c r="CK214" s="78">
        <v>10</v>
      </c>
      <c r="CL214" s="78">
        <v>23</v>
      </c>
      <c r="CM214" s="78">
        <v>26</v>
      </c>
      <c r="CN214" s="78">
        <v>1.75</v>
      </c>
    </row>
    <row r="215" spans="1:92" x14ac:dyDescent="0.2">
      <c r="A215" s="78" t="s">
        <v>28</v>
      </c>
      <c r="B215" s="78" t="s">
        <v>36</v>
      </c>
      <c r="C215" s="78">
        <v>265</v>
      </c>
      <c r="D215" s="78">
        <v>10</v>
      </c>
      <c r="E215" s="78">
        <v>0</v>
      </c>
      <c r="F215" s="78">
        <f>VLOOKUP(B215,遗传信息!$B:$F,5,FALSE)</f>
        <v>0</v>
      </c>
      <c r="G215" s="78">
        <v>25</v>
      </c>
      <c r="H215" s="78">
        <v>7.4</v>
      </c>
      <c r="I215" s="78">
        <v>6</v>
      </c>
      <c r="J215" s="78">
        <v>1452</v>
      </c>
      <c r="K215" s="78">
        <v>49.26</v>
      </c>
      <c r="L215" s="78">
        <v>105</v>
      </c>
      <c r="M215" s="78">
        <v>85</v>
      </c>
      <c r="N215" s="78">
        <v>109</v>
      </c>
      <c r="O215" s="78">
        <v>63</v>
      </c>
      <c r="P215" s="78">
        <v>80</v>
      </c>
      <c r="Q215" s="78">
        <v>78</v>
      </c>
      <c r="R215" s="78">
        <v>96</v>
      </c>
      <c r="S215" s="78">
        <v>75</v>
      </c>
      <c r="T215" s="78">
        <v>115</v>
      </c>
      <c r="U215" s="78">
        <v>106</v>
      </c>
      <c r="V215" s="78">
        <v>147</v>
      </c>
      <c r="W215" s="78">
        <v>93</v>
      </c>
      <c r="X215" s="78">
        <v>63</v>
      </c>
      <c r="Y215" s="78">
        <v>61</v>
      </c>
      <c r="Z215" s="78">
        <v>108</v>
      </c>
      <c r="AA215" s="78">
        <v>57</v>
      </c>
      <c r="AB215" s="78">
        <v>22</v>
      </c>
      <c r="AC215" s="78">
        <v>26</v>
      </c>
      <c r="AD215" s="78">
        <v>34</v>
      </c>
      <c r="AE215" s="78">
        <v>22</v>
      </c>
      <c r="AF215" s="78">
        <v>17</v>
      </c>
      <c r="AG215" s="78">
        <v>22</v>
      </c>
      <c r="AH215" s="78">
        <v>27</v>
      </c>
      <c r="AI215" s="78">
        <v>19</v>
      </c>
      <c r="AJ215" s="78">
        <v>28</v>
      </c>
      <c r="AK215" s="78">
        <v>25</v>
      </c>
      <c r="AL215" s="78">
        <v>30</v>
      </c>
      <c r="AM215" s="78">
        <v>25</v>
      </c>
      <c r="AN215" s="78">
        <v>13</v>
      </c>
      <c r="AO215" s="78">
        <v>13</v>
      </c>
      <c r="AP215" s="78">
        <v>27</v>
      </c>
      <c r="AQ215" s="78">
        <v>10</v>
      </c>
      <c r="AR215" s="78">
        <v>22</v>
      </c>
      <c r="AS215" s="78">
        <v>16</v>
      </c>
      <c r="AT215" s="78">
        <v>25</v>
      </c>
      <c r="AU215" s="78">
        <v>16</v>
      </c>
      <c r="AV215" s="78">
        <v>17</v>
      </c>
      <c r="AW215" s="78">
        <v>15</v>
      </c>
      <c r="AX215" s="78">
        <v>21</v>
      </c>
      <c r="AY215" s="78">
        <v>25</v>
      </c>
      <c r="AZ215" s="78">
        <v>18</v>
      </c>
      <c r="BA215" s="78">
        <v>21</v>
      </c>
      <c r="BB215" s="78">
        <v>35</v>
      </c>
      <c r="BC215" s="78">
        <v>22</v>
      </c>
      <c r="BD215" s="78">
        <v>11</v>
      </c>
      <c r="BE215" s="78">
        <v>16</v>
      </c>
      <c r="BF215" s="78">
        <v>28</v>
      </c>
      <c r="BG215" s="78">
        <v>20</v>
      </c>
      <c r="BH215" s="78">
        <v>36</v>
      </c>
      <c r="BI215" s="78">
        <v>23</v>
      </c>
      <c r="BJ215" s="78">
        <v>33</v>
      </c>
      <c r="BK215" s="78">
        <v>22</v>
      </c>
      <c r="BL215" s="78">
        <v>28</v>
      </c>
      <c r="BM215" s="78">
        <v>26</v>
      </c>
      <c r="BN215" s="78">
        <v>28</v>
      </c>
      <c r="BO215" s="78">
        <v>23</v>
      </c>
      <c r="BP215" s="78">
        <v>42</v>
      </c>
      <c r="BQ215" s="78">
        <v>30</v>
      </c>
      <c r="BR215" s="78">
        <v>46</v>
      </c>
      <c r="BS215" s="78">
        <v>29</v>
      </c>
      <c r="BT215" s="78">
        <v>23</v>
      </c>
      <c r="BU215" s="78">
        <v>22</v>
      </c>
      <c r="BV215" s="78">
        <v>30</v>
      </c>
      <c r="BW215" s="78">
        <v>18</v>
      </c>
      <c r="BX215" s="78">
        <v>25</v>
      </c>
      <c r="BY215" s="78">
        <v>19</v>
      </c>
      <c r="BZ215" s="78">
        <v>16</v>
      </c>
      <c r="CA215" s="78">
        <v>3</v>
      </c>
      <c r="CB215" s="78">
        <v>18</v>
      </c>
      <c r="CC215" s="78">
        <v>22</v>
      </c>
      <c r="CD215" s="78">
        <v>20</v>
      </c>
      <c r="CE215" s="78">
        <v>8</v>
      </c>
      <c r="CF215" s="78">
        <v>27</v>
      </c>
      <c r="CG215" s="78">
        <v>28</v>
      </c>
      <c r="CH215" s="78">
        <v>36</v>
      </c>
      <c r="CI215" s="78">
        <v>17</v>
      </c>
      <c r="CJ215" s="78">
        <v>15</v>
      </c>
      <c r="CK215" s="78">
        <v>10</v>
      </c>
      <c r="CL215" s="78">
        <v>23</v>
      </c>
      <c r="CM215" s="78">
        <v>26</v>
      </c>
      <c r="CN215" s="78">
        <v>2.25</v>
      </c>
    </row>
    <row r="216" spans="1:92" x14ac:dyDescent="0.2">
      <c r="A216" s="78" t="s">
        <v>28</v>
      </c>
      <c r="B216" s="78" t="s">
        <v>36</v>
      </c>
      <c r="C216" s="78">
        <v>265</v>
      </c>
      <c r="D216" s="78">
        <v>15</v>
      </c>
      <c r="E216" s="78">
        <v>0</v>
      </c>
      <c r="F216" s="78">
        <f>VLOOKUP(B216,遗传信息!$B:$F,5,FALSE)</f>
        <v>0</v>
      </c>
      <c r="G216" s="78">
        <v>25</v>
      </c>
      <c r="H216" s="78">
        <v>7.4</v>
      </c>
      <c r="I216" s="78">
        <v>6</v>
      </c>
      <c r="J216" s="78">
        <v>1452</v>
      </c>
      <c r="K216" s="78">
        <v>49.26</v>
      </c>
      <c r="L216" s="78">
        <v>105</v>
      </c>
      <c r="M216" s="78">
        <v>85</v>
      </c>
      <c r="N216" s="78">
        <v>109</v>
      </c>
      <c r="O216" s="78">
        <v>63</v>
      </c>
      <c r="P216" s="78">
        <v>80</v>
      </c>
      <c r="Q216" s="78">
        <v>78</v>
      </c>
      <c r="R216" s="78">
        <v>96</v>
      </c>
      <c r="S216" s="78">
        <v>75</v>
      </c>
      <c r="T216" s="78">
        <v>115</v>
      </c>
      <c r="U216" s="78">
        <v>106</v>
      </c>
      <c r="V216" s="78">
        <v>147</v>
      </c>
      <c r="W216" s="78">
        <v>93</v>
      </c>
      <c r="X216" s="78">
        <v>63</v>
      </c>
      <c r="Y216" s="78">
        <v>61</v>
      </c>
      <c r="Z216" s="78">
        <v>108</v>
      </c>
      <c r="AA216" s="78">
        <v>57</v>
      </c>
      <c r="AB216" s="78">
        <v>22</v>
      </c>
      <c r="AC216" s="78">
        <v>26</v>
      </c>
      <c r="AD216" s="78">
        <v>34</v>
      </c>
      <c r="AE216" s="78">
        <v>22</v>
      </c>
      <c r="AF216" s="78">
        <v>17</v>
      </c>
      <c r="AG216" s="78">
        <v>22</v>
      </c>
      <c r="AH216" s="78">
        <v>27</v>
      </c>
      <c r="AI216" s="78">
        <v>19</v>
      </c>
      <c r="AJ216" s="78">
        <v>28</v>
      </c>
      <c r="AK216" s="78">
        <v>25</v>
      </c>
      <c r="AL216" s="78">
        <v>30</v>
      </c>
      <c r="AM216" s="78">
        <v>25</v>
      </c>
      <c r="AN216" s="78">
        <v>13</v>
      </c>
      <c r="AO216" s="78">
        <v>13</v>
      </c>
      <c r="AP216" s="78">
        <v>27</v>
      </c>
      <c r="AQ216" s="78">
        <v>10</v>
      </c>
      <c r="AR216" s="78">
        <v>22</v>
      </c>
      <c r="AS216" s="78">
        <v>16</v>
      </c>
      <c r="AT216" s="78">
        <v>25</v>
      </c>
      <c r="AU216" s="78">
        <v>16</v>
      </c>
      <c r="AV216" s="78">
        <v>17</v>
      </c>
      <c r="AW216" s="78">
        <v>15</v>
      </c>
      <c r="AX216" s="78">
        <v>21</v>
      </c>
      <c r="AY216" s="78">
        <v>25</v>
      </c>
      <c r="AZ216" s="78">
        <v>18</v>
      </c>
      <c r="BA216" s="78">
        <v>21</v>
      </c>
      <c r="BB216" s="78">
        <v>35</v>
      </c>
      <c r="BC216" s="78">
        <v>22</v>
      </c>
      <c r="BD216" s="78">
        <v>11</v>
      </c>
      <c r="BE216" s="78">
        <v>16</v>
      </c>
      <c r="BF216" s="78">
        <v>28</v>
      </c>
      <c r="BG216" s="78">
        <v>20</v>
      </c>
      <c r="BH216" s="78">
        <v>36</v>
      </c>
      <c r="BI216" s="78">
        <v>23</v>
      </c>
      <c r="BJ216" s="78">
        <v>33</v>
      </c>
      <c r="BK216" s="78">
        <v>22</v>
      </c>
      <c r="BL216" s="78">
        <v>28</v>
      </c>
      <c r="BM216" s="78">
        <v>26</v>
      </c>
      <c r="BN216" s="78">
        <v>28</v>
      </c>
      <c r="BO216" s="78">
        <v>23</v>
      </c>
      <c r="BP216" s="78">
        <v>42</v>
      </c>
      <c r="BQ216" s="78">
        <v>30</v>
      </c>
      <c r="BR216" s="78">
        <v>46</v>
      </c>
      <c r="BS216" s="78">
        <v>29</v>
      </c>
      <c r="BT216" s="78">
        <v>23</v>
      </c>
      <c r="BU216" s="78">
        <v>22</v>
      </c>
      <c r="BV216" s="78">
        <v>30</v>
      </c>
      <c r="BW216" s="78">
        <v>18</v>
      </c>
      <c r="BX216" s="78">
        <v>25</v>
      </c>
      <c r="BY216" s="78">
        <v>19</v>
      </c>
      <c r="BZ216" s="78">
        <v>16</v>
      </c>
      <c r="CA216" s="78">
        <v>3</v>
      </c>
      <c r="CB216" s="78">
        <v>18</v>
      </c>
      <c r="CC216" s="78">
        <v>22</v>
      </c>
      <c r="CD216" s="78">
        <v>20</v>
      </c>
      <c r="CE216" s="78">
        <v>8</v>
      </c>
      <c r="CF216" s="78">
        <v>27</v>
      </c>
      <c r="CG216" s="78">
        <v>28</v>
      </c>
      <c r="CH216" s="78">
        <v>36</v>
      </c>
      <c r="CI216" s="78">
        <v>17</v>
      </c>
      <c r="CJ216" s="78">
        <v>15</v>
      </c>
      <c r="CK216" s="78">
        <v>10</v>
      </c>
      <c r="CL216" s="78">
        <v>23</v>
      </c>
      <c r="CM216" s="78">
        <v>26</v>
      </c>
      <c r="CN216" s="78">
        <v>2.5</v>
      </c>
    </row>
    <row r="217" spans="1:92" x14ac:dyDescent="0.2">
      <c r="A217" s="78" t="s">
        <v>28</v>
      </c>
      <c r="B217" s="78" t="s">
        <v>36</v>
      </c>
      <c r="C217" s="78">
        <v>265</v>
      </c>
      <c r="D217" s="78">
        <v>20</v>
      </c>
      <c r="E217" s="78">
        <v>0</v>
      </c>
      <c r="F217" s="78">
        <f>VLOOKUP(B217,遗传信息!$B:$F,5,FALSE)</f>
        <v>0</v>
      </c>
      <c r="G217" s="78">
        <v>25</v>
      </c>
      <c r="H217" s="78">
        <v>7.4</v>
      </c>
      <c r="I217" s="78">
        <v>6</v>
      </c>
      <c r="J217" s="78">
        <v>1452</v>
      </c>
      <c r="K217" s="78">
        <v>49.26</v>
      </c>
      <c r="L217" s="78">
        <v>105</v>
      </c>
      <c r="M217" s="78">
        <v>85</v>
      </c>
      <c r="N217" s="78">
        <v>109</v>
      </c>
      <c r="O217" s="78">
        <v>63</v>
      </c>
      <c r="P217" s="78">
        <v>80</v>
      </c>
      <c r="Q217" s="78">
        <v>78</v>
      </c>
      <c r="R217" s="78">
        <v>96</v>
      </c>
      <c r="S217" s="78">
        <v>75</v>
      </c>
      <c r="T217" s="78">
        <v>115</v>
      </c>
      <c r="U217" s="78">
        <v>106</v>
      </c>
      <c r="V217" s="78">
        <v>147</v>
      </c>
      <c r="W217" s="78">
        <v>93</v>
      </c>
      <c r="X217" s="78">
        <v>63</v>
      </c>
      <c r="Y217" s="78">
        <v>61</v>
      </c>
      <c r="Z217" s="78">
        <v>108</v>
      </c>
      <c r="AA217" s="78">
        <v>57</v>
      </c>
      <c r="AB217" s="78">
        <v>22</v>
      </c>
      <c r="AC217" s="78">
        <v>26</v>
      </c>
      <c r="AD217" s="78">
        <v>34</v>
      </c>
      <c r="AE217" s="78">
        <v>22</v>
      </c>
      <c r="AF217" s="78">
        <v>17</v>
      </c>
      <c r="AG217" s="78">
        <v>22</v>
      </c>
      <c r="AH217" s="78">
        <v>27</v>
      </c>
      <c r="AI217" s="78">
        <v>19</v>
      </c>
      <c r="AJ217" s="78">
        <v>28</v>
      </c>
      <c r="AK217" s="78">
        <v>25</v>
      </c>
      <c r="AL217" s="78">
        <v>30</v>
      </c>
      <c r="AM217" s="78">
        <v>25</v>
      </c>
      <c r="AN217" s="78">
        <v>13</v>
      </c>
      <c r="AO217" s="78">
        <v>13</v>
      </c>
      <c r="AP217" s="78">
        <v>27</v>
      </c>
      <c r="AQ217" s="78">
        <v>10</v>
      </c>
      <c r="AR217" s="78">
        <v>22</v>
      </c>
      <c r="AS217" s="78">
        <v>16</v>
      </c>
      <c r="AT217" s="78">
        <v>25</v>
      </c>
      <c r="AU217" s="78">
        <v>16</v>
      </c>
      <c r="AV217" s="78">
        <v>17</v>
      </c>
      <c r="AW217" s="78">
        <v>15</v>
      </c>
      <c r="AX217" s="78">
        <v>21</v>
      </c>
      <c r="AY217" s="78">
        <v>25</v>
      </c>
      <c r="AZ217" s="78">
        <v>18</v>
      </c>
      <c r="BA217" s="78">
        <v>21</v>
      </c>
      <c r="BB217" s="78">
        <v>35</v>
      </c>
      <c r="BC217" s="78">
        <v>22</v>
      </c>
      <c r="BD217" s="78">
        <v>11</v>
      </c>
      <c r="BE217" s="78">
        <v>16</v>
      </c>
      <c r="BF217" s="78">
        <v>28</v>
      </c>
      <c r="BG217" s="78">
        <v>20</v>
      </c>
      <c r="BH217" s="78">
        <v>36</v>
      </c>
      <c r="BI217" s="78">
        <v>23</v>
      </c>
      <c r="BJ217" s="78">
        <v>33</v>
      </c>
      <c r="BK217" s="78">
        <v>22</v>
      </c>
      <c r="BL217" s="78">
        <v>28</v>
      </c>
      <c r="BM217" s="78">
        <v>26</v>
      </c>
      <c r="BN217" s="78">
        <v>28</v>
      </c>
      <c r="BO217" s="78">
        <v>23</v>
      </c>
      <c r="BP217" s="78">
        <v>42</v>
      </c>
      <c r="BQ217" s="78">
        <v>30</v>
      </c>
      <c r="BR217" s="78">
        <v>46</v>
      </c>
      <c r="BS217" s="78">
        <v>29</v>
      </c>
      <c r="BT217" s="78">
        <v>23</v>
      </c>
      <c r="BU217" s="78">
        <v>22</v>
      </c>
      <c r="BV217" s="78">
        <v>30</v>
      </c>
      <c r="BW217" s="78">
        <v>18</v>
      </c>
      <c r="BX217" s="78">
        <v>25</v>
      </c>
      <c r="BY217" s="78">
        <v>19</v>
      </c>
      <c r="BZ217" s="78">
        <v>16</v>
      </c>
      <c r="CA217" s="78">
        <v>3</v>
      </c>
      <c r="CB217" s="78">
        <v>18</v>
      </c>
      <c r="CC217" s="78">
        <v>22</v>
      </c>
      <c r="CD217" s="78">
        <v>20</v>
      </c>
      <c r="CE217" s="78">
        <v>8</v>
      </c>
      <c r="CF217" s="78">
        <v>27</v>
      </c>
      <c r="CG217" s="78">
        <v>28</v>
      </c>
      <c r="CH217" s="78">
        <v>36</v>
      </c>
      <c r="CI217" s="78">
        <v>17</v>
      </c>
      <c r="CJ217" s="78">
        <v>15</v>
      </c>
      <c r="CK217" s="78">
        <v>10</v>
      </c>
      <c r="CL217" s="78">
        <v>23</v>
      </c>
      <c r="CM217" s="78">
        <v>26</v>
      </c>
      <c r="CN217" s="78">
        <v>2.75</v>
      </c>
    </row>
    <row r="218" spans="1:92" x14ac:dyDescent="0.2">
      <c r="A218" s="78" t="s">
        <v>28</v>
      </c>
      <c r="B218" s="78" t="s">
        <v>36</v>
      </c>
      <c r="C218" s="78">
        <v>254</v>
      </c>
      <c r="D218" s="78">
        <v>2</v>
      </c>
      <c r="E218" s="78">
        <v>0</v>
      </c>
      <c r="F218" s="78">
        <f>VLOOKUP(B218,遗传信息!$B:$F,5,FALSE)</f>
        <v>0</v>
      </c>
      <c r="G218" s="78">
        <v>25</v>
      </c>
      <c r="H218" s="78">
        <v>7.4</v>
      </c>
      <c r="I218" s="78">
        <v>6</v>
      </c>
      <c r="J218" s="78">
        <v>1452</v>
      </c>
      <c r="K218" s="78">
        <v>49.26</v>
      </c>
      <c r="L218" s="78">
        <v>105</v>
      </c>
      <c r="M218" s="78">
        <v>85</v>
      </c>
      <c r="N218" s="78">
        <v>109</v>
      </c>
      <c r="O218" s="78">
        <v>63</v>
      </c>
      <c r="P218" s="78">
        <v>80</v>
      </c>
      <c r="Q218" s="78">
        <v>78</v>
      </c>
      <c r="R218" s="78">
        <v>96</v>
      </c>
      <c r="S218" s="78">
        <v>75</v>
      </c>
      <c r="T218" s="78">
        <v>115</v>
      </c>
      <c r="U218" s="78">
        <v>106</v>
      </c>
      <c r="V218" s="78">
        <v>147</v>
      </c>
      <c r="W218" s="78">
        <v>93</v>
      </c>
      <c r="X218" s="78">
        <v>63</v>
      </c>
      <c r="Y218" s="78">
        <v>61</v>
      </c>
      <c r="Z218" s="78">
        <v>108</v>
      </c>
      <c r="AA218" s="78">
        <v>57</v>
      </c>
      <c r="AB218" s="78">
        <v>22</v>
      </c>
      <c r="AC218" s="78">
        <v>26</v>
      </c>
      <c r="AD218" s="78">
        <v>34</v>
      </c>
      <c r="AE218" s="78">
        <v>22</v>
      </c>
      <c r="AF218" s="78">
        <v>17</v>
      </c>
      <c r="AG218" s="78">
        <v>22</v>
      </c>
      <c r="AH218" s="78">
        <v>27</v>
      </c>
      <c r="AI218" s="78">
        <v>19</v>
      </c>
      <c r="AJ218" s="78">
        <v>28</v>
      </c>
      <c r="AK218" s="78">
        <v>25</v>
      </c>
      <c r="AL218" s="78">
        <v>30</v>
      </c>
      <c r="AM218" s="78">
        <v>25</v>
      </c>
      <c r="AN218" s="78">
        <v>13</v>
      </c>
      <c r="AO218" s="78">
        <v>13</v>
      </c>
      <c r="AP218" s="78">
        <v>27</v>
      </c>
      <c r="AQ218" s="78">
        <v>10</v>
      </c>
      <c r="AR218" s="78">
        <v>22</v>
      </c>
      <c r="AS218" s="78">
        <v>16</v>
      </c>
      <c r="AT218" s="78">
        <v>25</v>
      </c>
      <c r="AU218" s="78">
        <v>16</v>
      </c>
      <c r="AV218" s="78">
        <v>17</v>
      </c>
      <c r="AW218" s="78">
        <v>15</v>
      </c>
      <c r="AX218" s="78">
        <v>21</v>
      </c>
      <c r="AY218" s="78">
        <v>25</v>
      </c>
      <c r="AZ218" s="78">
        <v>18</v>
      </c>
      <c r="BA218" s="78">
        <v>21</v>
      </c>
      <c r="BB218" s="78">
        <v>35</v>
      </c>
      <c r="BC218" s="78">
        <v>22</v>
      </c>
      <c r="BD218" s="78">
        <v>11</v>
      </c>
      <c r="BE218" s="78">
        <v>16</v>
      </c>
      <c r="BF218" s="78">
        <v>28</v>
      </c>
      <c r="BG218" s="78">
        <v>20</v>
      </c>
      <c r="BH218" s="78">
        <v>36</v>
      </c>
      <c r="BI218" s="78">
        <v>23</v>
      </c>
      <c r="BJ218" s="78">
        <v>33</v>
      </c>
      <c r="BK218" s="78">
        <v>22</v>
      </c>
      <c r="BL218" s="78">
        <v>28</v>
      </c>
      <c r="BM218" s="78">
        <v>26</v>
      </c>
      <c r="BN218" s="78">
        <v>28</v>
      </c>
      <c r="BO218" s="78">
        <v>23</v>
      </c>
      <c r="BP218" s="78">
        <v>42</v>
      </c>
      <c r="BQ218" s="78">
        <v>30</v>
      </c>
      <c r="BR218" s="78">
        <v>46</v>
      </c>
      <c r="BS218" s="78">
        <v>29</v>
      </c>
      <c r="BT218" s="78">
        <v>23</v>
      </c>
      <c r="BU218" s="78">
        <v>22</v>
      </c>
      <c r="BV218" s="78">
        <v>30</v>
      </c>
      <c r="BW218" s="78">
        <v>18</v>
      </c>
      <c r="BX218" s="78">
        <v>25</v>
      </c>
      <c r="BY218" s="78">
        <v>19</v>
      </c>
      <c r="BZ218" s="78">
        <v>16</v>
      </c>
      <c r="CA218" s="78">
        <v>3</v>
      </c>
      <c r="CB218" s="78">
        <v>18</v>
      </c>
      <c r="CC218" s="78">
        <v>22</v>
      </c>
      <c r="CD218" s="78">
        <v>20</v>
      </c>
      <c r="CE218" s="78">
        <v>8</v>
      </c>
      <c r="CF218" s="78">
        <v>27</v>
      </c>
      <c r="CG218" s="78">
        <v>28</v>
      </c>
      <c r="CH218" s="78">
        <v>36</v>
      </c>
      <c r="CI218" s="78">
        <v>17</v>
      </c>
      <c r="CJ218" s="78">
        <v>15</v>
      </c>
      <c r="CK218" s="78">
        <v>10</v>
      </c>
      <c r="CL218" s="78">
        <v>23</v>
      </c>
      <c r="CM218" s="78">
        <v>26</v>
      </c>
      <c r="CN218" s="78">
        <v>1</v>
      </c>
    </row>
    <row r="219" spans="1:92" x14ac:dyDescent="0.2">
      <c r="A219" s="78" t="s">
        <v>28</v>
      </c>
      <c r="B219" s="78" t="s">
        <v>36</v>
      </c>
      <c r="C219" s="78">
        <v>254</v>
      </c>
      <c r="D219" s="78">
        <v>5</v>
      </c>
      <c r="E219" s="78">
        <v>0</v>
      </c>
      <c r="F219" s="78">
        <f>VLOOKUP(B219,遗传信息!$B:$F,5,FALSE)</f>
        <v>0</v>
      </c>
      <c r="G219" s="78">
        <v>25</v>
      </c>
      <c r="H219" s="78">
        <v>7.4</v>
      </c>
      <c r="I219" s="78">
        <v>6</v>
      </c>
      <c r="J219" s="78">
        <v>1452</v>
      </c>
      <c r="K219" s="78">
        <v>49.26</v>
      </c>
      <c r="L219" s="78">
        <v>105</v>
      </c>
      <c r="M219" s="78">
        <v>85</v>
      </c>
      <c r="N219" s="78">
        <v>109</v>
      </c>
      <c r="O219" s="78">
        <v>63</v>
      </c>
      <c r="P219" s="78">
        <v>80</v>
      </c>
      <c r="Q219" s="78">
        <v>78</v>
      </c>
      <c r="R219" s="78">
        <v>96</v>
      </c>
      <c r="S219" s="78">
        <v>75</v>
      </c>
      <c r="T219" s="78">
        <v>115</v>
      </c>
      <c r="U219" s="78">
        <v>106</v>
      </c>
      <c r="V219" s="78">
        <v>147</v>
      </c>
      <c r="W219" s="78">
        <v>93</v>
      </c>
      <c r="X219" s="78">
        <v>63</v>
      </c>
      <c r="Y219" s="78">
        <v>61</v>
      </c>
      <c r="Z219" s="78">
        <v>108</v>
      </c>
      <c r="AA219" s="78">
        <v>57</v>
      </c>
      <c r="AB219" s="78">
        <v>22</v>
      </c>
      <c r="AC219" s="78">
        <v>26</v>
      </c>
      <c r="AD219" s="78">
        <v>34</v>
      </c>
      <c r="AE219" s="78">
        <v>22</v>
      </c>
      <c r="AF219" s="78">
        <v>17</v>
      </c>
      <c r="AG219" s="78">
        <v>22</v>
      </c>
      <c r="AH219" s="78">
        <v>27</v>
      </c>
      <c r="AI219" s="78">
        <v>19</v>
      </c>
      <c r="AJ219" s="78">
        <v>28</v>
      </c>
      <c r="AK219" s="78">
        <v>25</v>
      </c>
      <c r="AL219" s="78">
        <v>30</v>
      </c>
      <c r="AM219" s="78">
        <v>25</v>
      </c>
      <c r="AN219" s="78">
        <v>13</v>
      </c>
      <c r="AO219" s="78">
        <v>13</v>
      </c>
      <c r="AP219" s="78">
        <v>27</v>
      </c>
      <c r="AQ219" s="78">
        <v>10</v>
      </c>
      <c r="AR219" s="78">
        <v>22</v>
      </c>
      <c r="AS219" s="78">
        <v>16</v>
      </c>
      <c r="AT219" s="78">
        <v>25</v>
      </c>
      <c r="AU219" s="78">
        <v>16</v>
      </c>
      <c r="AV219" s="78">
        <v>17</v>
      </c>
      <c r="AW219" s="78">
        <v>15</v>
      </c>
      <c r="AX219" s="78">
        <v>21</v>
      </c>
      <c r="AY219" s="78">
        <v>25</v>
      </c>
      <c r="AZ219" s="78">
        <v>18</v>
      </c>
      <c r="BA219" s="78">
        <v>21</v>
      </c>
      <c r="BB219" s="78">
        <v>35</v>
      </c>
      <c r="BC219" s="78">
        <v>22</v>
      </c>
      <c r="BD219" s="78">
        <v>11</v>
      </c>
      <c r="BE219" s="78">
        <v>16</v>
      </c>
      <c r="BF219" s="78">
        <v>28</v>
      </c>
      <c r="BG219" s="78">
        <v>20</v>
      </c>
      <c r="BH219" s="78">
        <v>36</v>
      </c>
      <c r="BI219" s="78">
        <v>23</v>
      </c>
      <c r="BJ219" s="78">
        <v>33</v>
      </c>
      <c r="BK219" s="78">
        <v>22</v>
      </c>
      <c r="BL219" s="78">
        <v>28</v>
      </c>
      <c r="BM219" s="78">
        <v>26</v>
      </c>
      <c r="BN219" s="78">
        <v>28</v>
      </c>
      <c r="BO219" s="78">
        <v>23</v>
      </c>
      <c r="BP219" s="78">
        <v>42</v>
      </c>
      <c r="BQ219" s="78">
        <v>30</v>
      </c>
      <c r="BR219" s="78">
        <v>46</v>
      </c>
      <c r="BS219" s="78">
        <v>29</v>
      </c>
      <c r="BT219" s="78">
        <v>23</v>
      </c>
      <c r="BU219" s="78">
        <v>22</v>
      </c>
      <c r="BV219" s="78">
        <v>30</v>
      </c>
      <c r="BW219" s="78">
        <v>18</v>
      </c>
      <c r="BX219" s="78">
        <v>25</v>
      </c>
      <c r="BY219" s="78">
        <v>19</v>
      </c>
      <c r="BZ219" s="78">
        <v>16</v>
      </c>
      <c r="CA219" s="78">
        <v>3</v>
      </c>
      <c r="CB219" s="78">
        <v>18</v>
      </c>
      <c r="CC219" s="78">
        <v>22</v>
      </c>
      <c r="CD219" s="78">
        <v>20</v>
      </c>
      <c r="CE219" s="78">
        <v>8</v>
      </c>
      <c r="CF219" s="78">
        <v>27</v>
      </c>
      <c r="CG219" s="78">
        <v>28</v>
      </c>
      <c r="CH219" s="78">
        <v>36</v>
      </c>
      <c r="CI219" s="78">
        <v>17</v>
      </c>
      <c r="CJ219" s="78">
        <v>15</v>
      </c>
      <c r="CK219" s="78">
        <v>10</v>
      </c>
      <c r="CL219" s="78">
        <v>23</v>
      </c>
      <c r="CM219" s="78">
        <v>26</v>
      </c>
      <c r="CN219" s="78">
        <v>1.5</v>
      </c>
    </row>
    <row r="220" spans="1:92" x14ac:dyDescent="0.2">
      <c r="A220" s="78" t="s">
        <v>28</v>
      </c>
      <c r="B220" s="78" t="s">
        <v>36</v>
      </c>
      <c r="C220" s="78">
        <v>254</v>
      </c>
      <c r="D220" s="78">
        <v>10</v>
      </c>
      <c r="E220" s="78">
        <v>0</v>
      </c>
      <c r="F220" s="78">
        <f>VLOOKUP(B220,遗传信息!$B:$F,5,FALSE)</f>
        <v>0</v>
      </c>
      <c r="G220" s="78">
        <v>25</v>
      </c>
      <c r="H220" s="78">
        <v>7.4</v>
      </c>
      <c r="I220" s="78">
        <v>6</v>
      </c>
      <c r="J220" s="78">
        <v>1452</v>
      </c>
      <c r="K220" s="78">
        <v>49.26</v>
      </c>
      <c r="L220" s="78">
        <v>105</v>
      </c>
      <c r="M220" s="78">
        <v>85</v>
      </c>
      <c r="N220" s="78">
        <v>109</v>
      </c>
      <c r="O220" s="78">
        <v>63</v>
      </c>
      <c r="P220" s="78">
        <v>80</v>
      </c>
      <c r="Q220" s="78">
        <v>78</v>
      </c>
      <c r="R220" s="78">
        <v>96</v>
      </c>
      <c r="S220" s="78">
        <v>75</v>
      </c>
      <c r="T220" s="78">
        <v>115</v>
      </c>
      <c r="U220" s="78">
        <v>106</v>
      </c>
      <c r="V220" s="78">
        <v>147</v>
      </c>
      <c r="W220" s="78">
        <v>93</v>
      </c>
      <c r="X220" s="78">
        <v>63</v>
      </c>
      <c r="Y220" s="78">
        <v>61</v>
      </c>
      <c r="Z220" s="78">
        <v>108</v>
      </c>
      <c r="AA220" s="78">
        <v>57</v>
      </c>
      <c r="AB220" s="78">
        <v>22</v>
      </c>
      <c r="AC220" s="78">
        <v>26</v>
      </c>
      <c r="AD220" s="78">
        <v>34</v>
      </c>
      <c r="AE220" s="78">
        <v>22</v>
      </c>
      <c r="AF220" s="78">
        <v>17</v>
      </c>
      <c r="AG220" s="78">
        <v>22</v>
      </c>
      <c r="AH220" s="78">
        <v>27</v>
      </c>
      <c r="AI220" s="78">
        <v>19</v>
      </c>
      <c r="AJ220" s="78">
        <v>28</v>
      </c>
      <c r="AK220" s="78">
        <v>25</v>
      </c>
      <c r="AL220" s="78">
        <v>30</v>
      </c>
      <c r="AM220" s="78">
        <v>25</v>
      </c>
      <c r="AN220" s="78">
        <v>13</v>
      </c>
      <c r="AO220" s="78">
        <v>13</v>
      </c>
      <c r="AP220" s="78">
        <v>27</v>
      </c>
      <c r="AQ220" s="78">
        <v>10</v>
      </c>
      <c r="AR220" s="78">
        <v>22</v>
      </c>
      <c r="AS220" s="78">
        <v>16</v>
      </c>
      <c r="AT220" s="78">
        <v>25</v>
      </c>
      <c r="AU220" s="78">
        <v>16</v>
      </c>
      <c r="AV220" s="78">
        <v>17</v>
      </c>
      <c r="AW220" s="78">
        <v>15</v>
      </c>
      <c r="AX220" s="78">
        <v>21</v>
      </c>
      <c r="AY220" s="78">
        <v>25</v>
      </c>
      <c r="AZ220" s="78">
        <v>18</v>
      </c>
      <c r="BA220" s="78">
        <v>21</v>
      </c>
      <c r="BB220" s="78">
        <v>35</v>
      </c>
      <c r="BC220" s="78">
        <v>22</v>
      </c>
      <c r="BD220" s="78">
        <v>11</v>
      </c>
      <c r="BE220" s="78">
        <v>16</v>
      </c>
      <c r="BF220" s="78">
        <v>28</v>
      </c>
      <c r="BG220" s="78">
        <v>20</v>
      </c>
      <c r="BH220" s="78">
        <v>36</v>
      </c>
      <c r="BI220" s="78">
        <v>23</v>
      </c>
      <c r="BJ220" s="78">
        <v>33</v>
      </c>
      <c r="BK220" s="78">
        <v>22</v>
      </c>
      <c r="BL220" s="78">
        <v>28</v>
      </c>
      <c r="BM220" s="78">
        <v>26</v>
      </c>
      <c r="BN220" s="78">
        <v>28</v>
      </c>
      <c r="BO220" s="78">
        <v>23</v>
      </c>
      <c r="BP220" s="78">
        <v>42</v>
      </c>
      <c r="BQ220" s="78">
        <v>30</v>
      </c>
      <c r="BR220" s="78">
        <v>46</v>
      </c>
      <c r="BS220" s="78">
        <v>29</v>
      </c>
      <c r="BT220" s="78">
        <v>23</v>
      </c>
      <c r="BU220" s="78">
        <v>22</v>
      </c>
      <c r="BV220" s="78">
        <v>30</v>
      </c>
      <c r="BW220" s="78">
        <v>18</v>
      </c>
      <c r="BX220" s="78">
        <v>25</v>
      </c>
      <c r="BY220" s="78">
        <v>19</v>
      </c>
      <c r="BZ220" s="78">
        <v>16</v>
      </c>
      <c r="CA220" s="78">
        <v>3</v>
      </c>
      <c r="CB220" s="78">
        <v>18</v>
      </c>
      <c r="CC220" s="78">
        <v>22</v>
      </c>
      <c r="CD220" s="78">
        <v>20</v>
      </c>
      <c r="CE220" s="78">
        <v>8</v>
      </c>
      <c r="CF220" s="78">
        <v>27</v>
      </c>
      <c r="CG220" s="78">
        <v>28</v>
      </c>
      <c r="CH220" s="78">
        <v>36</v>
      </c>
      <c r="CI220" s="78">
        <v>17</v>
      </c>
      <c r="CJ220" s="78">
        <v>15</v>
      </c>
      <c r="CK220" s="78">
        <v>10</v>
      </c>
      <c r="CL220" s="78">
        <v>23</v>
      </c>
      <c r="CM220" s="78">
        <v>26</v>
      </c>
      <c r="CN220" s="78">
        <v>2</v>
      </c>
    </row>
    <row r="221" spans="1:92" x14ac:dyDescent="0.2">
      <c r="A221" s="78" t="s">
        <v>28</v>
      </c>
      <c r="B221" s="78" t="s">
        <v>36</v>
      </c>
      <c r="C221" s="78">
        <v>254</v>
      </c>
      <c r="D221" s="78">
        <v>15</v>
      </c>
      <c r="E221" s="78">
        <v>0</v>
      </c>
      <c r="F221" s="78">
        <f>VLOOKUP(B221,遗传信息!$B:$F,5,FALSE)</f>
        <v>0</v>
      </c>
      <c r="G221" s="78">
        <v>25</v>
      </c>
      <c r="H221" s="78">
        <v>7.4</v>
      </c>
      <c r="I221" s="78">
        <v>6</v>
      </c>
      <c r="J221" s="78">
        <v>1452</v>
      </c>
      <c r="K221" s="78">
        <v>49.26</v>
      </c>
      <c r="L221" s="78">
        <v>105</v>
      </c>
      <c r="M221" s="78">
        <v>85</v>
      </c>
      <c r="N221" s="78">
        <v>109</v>
      </c>
      <c r="O221" s="78">
        <v>63</v>
      </c>
      <c r="P221" s="78">
        <v>80</v>
      </c>
      <c r="Q221" s="78">
        <v>78</v>
      </c>
      <c r="R221" s="78">
        <v>96</v>
      </c>
      <c r="S221" s="78">
        <v>75</v>
      </c>
      <c r="T221" s="78">
        <v>115</v>
      </c>
      <c r="U221" s="78">
        <v>106</v>
      </c>
      <c r="V221" s="78">
        <v>147</v>
      </c>
      <c r="W221" s="78">
        <v>93</v>
      </c>
      <c r="X221" s="78">
        <v>63</v>
      </c>
      <c r="Y221" s="78">
        <v>61</v>
      </c>
      <c r="Z221" s="78">
        <v>108</v>
      </c>
      <c r="AA221" s="78">
        <v>57</v>
      </c>
      <c r="AB221" s="78">
        <v>22</v>
      </c>
      <c r="AC221" s="78">
        <v>26</v>
      </c>
      <c r="AD221" s="78">
        <v>34</v>
      </c>
      <c r="AE221" s="78">
        <v>22</v>
      </c>
      <c r="AF221" s="78">
        <v>17</v>
      </c>
      <c r="AG221" s="78">
        <v>22</v>
      </c>
      <c r="AH221" s="78">
        <v>27</v>
      </c>
      <c r="AI221" s="78">
        <v>19</v>
      </c>
      <c r="AJ221" s="78">
        <v>28</v>
      </c>
      <c r="AK221" s="78">
        <v>25</v>
      </c>
      <c r="AL221" s="78">
        <v>30</v>
      </c>
      <c r="AM221" s="78">
        <v>25</v>
      </c>
      <c r="AN221" s="78">
        <v>13</v>
      </c>
      <c r="AO221" s="78">
        <v>13</v>
      </c>
      <c r="AP221" s="78">
        <v>27</v>
      </c>
      <c r="AQ221" s="78">
        <v>10</v>
      </c>
      <c r="AR221" s="78">
        <v>22</v>
      </c>
      <c r="AS221" s="78">
        <v>16</v>
      </c>
      <c r="AT221" s="78">
        <v>25</v>
      </c>
      <c r="AU221" s="78">
        <v>16</v>
      </c>
      <c r="AV221" s="78">
        <v>17</v>
      </c>
      <c r="AW221" s="78">
        <v>15</v>
      </c>
      <c r="AX221" s="78">
        <v>21</v>
      </c>
      <c r="AY221" s="78">
        <v>25</v>
      </c>
      <c r="AZ221" s="78">
        <v>18</v>
      </c>
      <c r="BA221" s="78">
        <v>21</v>
      </c>
      <c r="BB221" s="78">
        <v>35</v>
      </c>
      <c r="BC221" s="78">
        <v>22</v>
      </c>
      <c r="BD221" s="78">
        <v>11</v>
      </c>
      <c r="BE221" s="78">
        <v>16</v>
      </c>
      <c r="BF221" s="78">
        <v>28</v>
      </c>
      <c r="BG221" s="78">
        <v>20</v>
      </c>
      <c r="BH221" s="78">
        <v>36</v>
      </c>
      <c r="BI221" s="78">
        <v>23</v>
      </c>
      <c r="BJ221" s="78">
        <v>33</v>
      </c>
      <c r="BK221" s="78">
        <v>22</v>
      </c>
      <c r="BL221" s="78">
        <v>28</v>
      </c>
      <c r="BM221" s="78">
        <v>26</v>
      </c>
      <c r="BN221" s="78">
        <v>28</v>
      </c>
      <c r="BO221" s="78">
        <v>23</v>
      </c>
      <c r="BP221" s="78">
        <v>42</v>
      </c>
      <c r="BQ221" s="78">
        <v>30</v>
      </c>
      <c r="BR221" s="78">
        <v>46</v>
      </c>
      <c r="BS221" s="78">
        <v>29</v>
      </c>
      <c r="BT221" s="78">
        <v>23</v>
      </c>
      <c r="BU221" s="78">
        <v>22</v>
      </c>
      <c r="BV221" s="78">
        <v>30</v>
      </c>
      <c r="BW221" s="78">
        <v>18</v>
      </c>
      <c r="BX221" s="78">
        <v>25</v>
      </c>
      <c r="BY221" s="78">
        <v>19</v>
      </c>
      <c r="BZ221" s="78">
        <v>16</v>
      </c>
      <c r="CA221" s="78">
        <v>3</v>
      </c>
      <c r="CB221" s="78">
        <v>18</v>
      </c>
      <c r="CC221" s="78">
        <v>22</v>
      </c>
      <c r="CD221" s="78">
        <v>20</v>
      </c>
      <c r="CE221" s="78">
        <v>8</v>
      </c>
      <c r="CF221" s="78">
        <v>27</v>
      </c>
      <c r="CG221" s="78">
        <v>28</v>
      </c>
      <c r="CH221" s="78">
        <v>36</v>
      </c>
      <c r="CI221" s="78">
        <v>17</v>
      </c>
      <c r="CJ221" s="78">
        <v>15</v>
      </c>
      <c r="CK221" s="78">
        <v>10</v>
      </c>
      <c r="CL221" s="78">
        <v>23</v>
      </c>
      <c r="CM221" s="78">
        <v>26</v>
      </c>
      <c r="CN221" s="78">
        <v>2.25</v>
      </c>
    </row>
    <row r="222" spans="1:92" x14ac:dyDescent="0.2">
      <c r="A222" s="78" t="s">
        <v>28</v>
      </c>
      <c r="B222" s="78" t="s">
        <v>36</v>
      </c>
      <c r="C222" s="78">
        <v>254</v>
      </c>
      <c r="D222" s="78">
        <v>20</v>
      </c>
      <c r="E222" s="78">
        <v>0</v>
      </c>
      <c r="F222" s="78">
        <f>VLOOKUP(B222,遗传信息!$B:$F,5,FALSE)</f>
        <v>0</v>
      </c>
      <c r="G222" s="78">
        <v>25</v>
      </c>
      <c r="H222" s="78">
        <v>7.4</v>
      </c>
      <c r="I222" s="78">
        <v>6</v>
      </c>
      <c r="J222" s="78">
        <v>1452</v>
      </c>
      <c r="K222" s="78">
        <v>49.26</v>
      </c>
      <c r="L222" s="78">
        <v>105</v>
      </c>
      <c r="M222" s="78">
        <v>85</v>
      </c>
      <c r="N222" s="78">
        <v>109</v>
      </c>
      <c r="O222" s="78">
        <v>63</v>
      </c>
      <c r="P222" s="78">
        <v>80</v>
      </c>
      <c r="Q222" s="78">
        <v>78</v>
      </c>
      <c r="R222" s="78">
        <v>96</v>
      </c>
      <c r="S222" s="78">
        <v>75</v>
      </c>
      <c r="T222" s="78">
        <v>115</v>
      </c>
      <c r="U222" s="78">
        <v>106</v>
      </c>
      <c r="V222" s="78">
        <v>147</v>
      </c>
      <c r="W222" s="78">
        <v>93</v>
      </c>
      <c r="X222" s="78">
        <v>63</v>
      </c>
      <c r="Y222" s="78">
        <v>61</v>
      </c>
      <c r="Z222" s="78">
        <v>108</v>
      </c>
      <c r="AA222" s="78">
        <v>57</v>
      </c>
      <c r="AB222" s="78">
        <v>22</v>
      </c>
      <c r="AC222" s="78">
        <v>26</v>
      </c>
      <c r="AD222" s="78">
        <v>34</v>
      </c>
      <c r="AE222" s="78">
        <v>22</v>
      </c>
      <c r="AF222" s="78">
        <v>17</v>
      </c>
      <c r="AG222" s="78">
        <v>22</v>
      </c>
      <c r="AH222" s="78">
        <v>27</v>
      </c>
      <c r="AI222" s="78">
        <v>19</v>
      </c>
      <c r="AJ222" s="78">
        <v>28</v>
      </c>
      <c r="AK222" s="78">
        <v>25</v>
      </c>
      <c r="AL222" s="78">
        <v>30</v>
      </c>
      <c r="AM222" s="78">
        <v>25</v>
      </c>
      <c r="AN222" s="78">
        <v>13</v>
      </c>
      <c r="AO222" s="78">
        <v>13</v>
      </c>
      <c r="AP222" s="78">
        <v>27</v>
      </c>
      <c r="AQ222" s="78">
        <v>10</v>
      </c>
      <c r="AR222" s="78">
        <v>22</v>
      </c>
      <c r="AS222" s="78">
        <v>16</v>
      </c>
      <c r="AT222" s="78">
        <v>25</v>
      </c>
      <c r="AU222" s="78">
        <v>16</v>
      </c>
      <c r="AV222" s="78">
        <v>17</v>
      </c>
      <c r="AW222" s="78">
        <v>15</v>
      </c>
      <c r="AX222" s="78">
        <v>21</v>
      </c>
      <c r="AY222" s="78">
        <v>25</v>
      </c>
      <c r="AZ222" s="78">
        <v>18</v>
      </c>
      <c r="BA222" s="78">
        <v>21</v>
      </c>
      <c r="BB222" s="78">
        <v>35</v>
      </c>
      <c r="BC222" s="78">
        <v>22</v>
      </c>
      <c r="BD222" s="78">
        <v>11</v>
      </c>
      <c r="BE222" s="78">
        <v>16</v>
      </c>
      <c r="BF222" s="78">
        <v>28</v>
      </c>
      <c r="BG222" s="78">
        <v>20</v>
      </c>
      <c r="BH222" s="78">
        <v>36</v>
      </c>
      <c r="BI222" s="78">
        <v>23</v>
      </c>
      <c r="BJ222" s="78">
        <v>33</v>
      </c>
      <c r="BK222" s="78">
        <v>22</v>
      </c>
      <c r="BL222" s="78">
        <v>28</v>
      </c>
      <c r="BM222" s="78">
        <v>26</v>
      </c>
      <c r="BN222" s="78">
        <v>28</v>
      </c>
      <c r="BO222" s="78">
        <v>23</v>
      </c>
      <c r="BP222" s="78">
        <v>42</v>
      </c>
      <c r="BQ222" s="78">
        <v>30</v>
      </c>
      <c r="BR222" s="78">
        <v>46</v>
      </c>
      <c r="BS222" s="78">
        <v>29</v>
      </c>
      <c r="BT222" s="78">
        <v>23</v>
      </c>
      <c r="BU222" s="78">
        <v>22</v>
      </c>
      <c r="BV222" s="78">
        <v>30</v>
      </c>
      <c r="BW222" s="78">
        <v>18</v>
      </c>
      <c r="BX222" s="78">
        <v>25</v>
      </c>
      <c r="BY222" s="78">
        <v>19</v>
      </c>
      <c r="BZ222" s="78">
        <v>16</v>
      </c>
      <c r="CA222" s="78">
        <v>3</v>
      </c>
      <c r="CB222" s="78">
        <v>18</v>
      </c>
      <c r="CC222" s="78">
        <v>22</v>
      </c>
      <c r="CD222" s="78">
        <v>20</v>
      </c>
      <c r="CE222" s="78">
        <v>8</v>
      </c>
      <c r="CF222" s="78">
        <v>27</v>
      </c>
      <c r="CG222" s="78">
        <v>28</v>
      </c>
      <c r="CH222" s="78">
        <v>36</v>
      </c>
      <c r="CI222" s="78">
        <v>17</v>
      </c>
      <c r="CJ222" s="78">
        <v>15</v>
      </c>
      <c r="CK222" s="78">
        <v>10</v>
      </c>
      <c r="CL222" s="78">
        <v>23</v>
      </c>
      <c r="CM222" s="78">
        <v>26</v>
      </c>
      <c r="CN222" s="78">
        <v>2.5</v>
      </c>
    </row>
    <row r="223" spans="1:92" x14ac:dyDescent="0.2">
      <c r="A223" s="78" t="s">
        <v>28</v>
      </c>
      <c r="B223" s="78" t="s">
        <v>42</v>
      </c>
      <c r="C223" s="78">
        <v>254</v>
      </c>
      <c r="D223" s="78">
        <v>1</v>
      </c>
      <c r="E223" s="78">
        <v>0</v>
      </c>
      <c r="F223" s="78">
        <f>VLOOKUP(B223,遗传信息!$B:$F,5,FALSE)</f>
        <v>0</v>
      </c>
      <c r="G223" s="78">
        <v>25</v>
      </c>
      <c r="H223" s="78">
        <v>7.4</v>
      </c>
      <c r="I223" s="78">
        <v>8</v>
      </c>
      <c r="J223" s="78">
        <v>1362</v>
      </c>
      <c r="K223" s="78">
        <v>49.33</v>
      </c>
      <c r="L223" s="78">
        <v>94</v>
      </c>
      <c r="M223" s="78">
        <v>84</v>
      </c>
      <c r="N223" s="78">
        <v>104</v>
      </c>
      <c r="O223" s="78">
        <v>59</v>
      </c>
      <c r="P223" s="78">
        <v>74</v>
      </c>
      <c r="Q223" s="78">
        <v>74</v>
      </c>
      <c r="R223" s="78">
        <v>94</v>
      </c>
      <c r="S223" s="78">
        <v>72</v>
      </c>
      <c r="T223" s="78">
        <v>107</v>
      </c>
      <c r="U223" s="78">
        <v>99</v>
      </c>
      <c r="V223" s="78">
        <v>141</v>
      </c>
      <c r="W223" s="78">
        <v>89</v>
      </c>
      <c r="X223" s="78">
        <v>66</v>
      </c>
      <c r="Y223" s="78">
        <v>57</v>
      </c>
      <c r="Z223" s="78">
        <v>98</v>
      </c>
      <c r="AA223" s="78">
        <v>49</v>
      </c>
      <c r="AB223" s="78">
        <v>20</v>
      </c>
      <c r="AC223" s="78">
        <v>20</v>
      </c>
      <c r="AD223" s="78">
        <v>33</v>
      </c>
      <c r="AE223" s="78">
        <v>21</v>
      </c>
      <c r="AF223" s="78">
        <v>14</v>
      </c>
      <c r="AG223" s="78">
        <v>22</v>
      </c>
      <c r="AH223" s="78">
        <v>26</v>
      </c>
      <c r="AI223" s="78">
        <v>22</v>
      </c>
      <c r="AJ223" s="78">
        <v>27</v>
      </c>
      <c r="AK223" s="78">
        <v>28</v>
      </c>
      <c r="AL223" s="78">
        <v>27</v>
      </c>
      <c r="AM223" s="78">
        <v>22</v>
      </c>
      <c r="AN223" s="78">
        <v>13</v>
      </c>
      <c r="AO223" s="78">
        <v>12</v>
      </c>
      <c r="AP223" s="78">
        <v>25</v>
      </c>
      <c r="AQ223" s="78">
        <v>9</v>
      </c>
      <c r="AR223" s="78">
        <v>19</v>
      </c>
      <c r="AS223" s="78">
        <v>19</v>
      </c>
      <c r="AT223" s="78">
        <v>22</v>
      </c>
      <c r="AU223" s="78">
        <v>14</v>
      </c>
      <c r="AV223" s="78">
        <v>17</v>
      </c>
      <c r="AW223" s="78">
        <v>15</v>
      </c>
      <c r="AX223" s="78">
        <v>21</v>
      </c>
      <c r="AY223" s="78">
        <v>21</v>
      </c>
      <c r="AZ223" s="78">
        <v>15</v>
      </c>
      <c r="BA223" s="78">
        <v>23</v>
      </c>
      <c r="BB223" s="78">
        <v>34</v>
      </c>
      <c r="BC223" s="78">
        <v>22</v>
      </c>
      <c r="BD223" s="78">
        <v>14</v>
      </c>
      <c r="BE223" s="78">
        <v>15</v>
      </c>
      <c r="BF223" s="78">
        <v>27</v>
      </c>
      <c r="BG223" s="78">
        <v>16</v>
      </c>
      <c r="BH223" s="78">
        <v>32</v>
      </c>
      <c r="BI223" s="78">
        <v>22</v>
      </c>
      <c r="BJ223" s="78">
        <v>33</v>
      </c>
      <c r="BK223" s="78">
        <v>20</v>
      </c>
      <c r="BL223" s="78">
        <v>29</v>
      </c>
      <c r="BM223" s="78">
        <v>23</v>
      </c>
      <c r="BN223" s="78">
        <v>27</v>
      </c>
      <c r="BO223" s="78">
        <v>20</v>
      </c>
      <c r="BP223" s="78">
        <v>42</v>
      </c>
      <c r="BQ223" s="78">
        <v>25</v>
      </c>
      <c r="BR223" s="78">
        <v>46</v>
      </c>
      <c r="BS223" s="78">
        <v>28</v>
      </c>
      <c r="BT223" s="78">
        <v>23</v>
      </c>
      <c r="BU223" s="78">
        <v>21</v>
      </c>
      <c r="BV223" s="78">
        <v>29</v>
      </c>
      <c r="BW223" s="78">
        <v>16</v>
      </c>
      <c r="BX223" s="78">
        <v>23</v>
      </c>
      <c r="BY223" s="78">
        <v>23</v>
      </c>
      <c r="BZ223" s="78">
        <v>16</v>
      </c>
      <c r="CA223" s="78">
        <v>4</v>
      </c>
      <c r="CB223" s="78">
        <v>14</v>
      </c>
      <c r="CC223" s="78">
        <v>21</v>
      </c>
      <c r="CD223" s="78">
        <v>20</v>
      </c>
      <c r="CE223" s="78">
        <v>9</v>
      </c>
      <c r="CF223" s="78">
        <v>23</v>
      </c>
      <c r="CG223" s="78">
        <v>23</v>
      </c>
      <c r="CH223" s="78">
        <v>34</v>
      </c>
      <c r="CI223" s="78">
        <v>17</v>
      </c>
      <c r="CJ223" s="78">
        <v>16</v>
      </c>
      <c r="CK223" s="78">
        <v>9</v>
      </c>
      <c r="CL223" s="78">
        <v>17</v>
      </c>
      <c r="CM223" s="78">
        <v>20</v>
      </c>
      <c r="CN223" s="78">
        <v>0.2</v>
      </c>
    </row>
    <row r="224" spans="1:92" x14ac:dyDescent="0.2">
      <c r="A224" s="78" t="s">
        <v>28</v>
      </c>
      <c r="B224" s="78" t="s">
        <v>42</v>
      </c>
      <c r="C224" s="78">
        <v>254</v>
      </c>
      <c r="D224" s="78">
        <v>2</v>
      </c>
      <c r="E224" s="78">
        <v>0</v>
      </c>
      <c r="F224" s="78">
        <f>VLOOKUP(B224,遗传信息!$B:$F,5,FALSE)</f>
        <v>0</v>
      </c>
      <c r="G224" s="78">
        <v>25</v>
      </c>
      <c r="H224" s="78">
        <v>7.4</v>
      </c>
      <c r="I224" s="78">
        <v>8</v>
      </c>
      <c r="J224" s="78">
        <v>1362</v>
      </c>
      <c r="K224" s="78">
        <v>49.33</v>
      </c>
      <c r="L224" s="78">
        <v>94</v>
      </c>
      <c r="M224" s="78">
        <v>84</v>
      </c>
      <c r="N224" s="78">
        <v>104</v>
      </c>
      <c r="O224" s="78">
        <v>59</v>
      </c>
      <c r="P224" s="78">
        <v>74</v>
      </c>
      <c r="Q224" s="78">
        <v>74</v>
      </c>
      <c r="R224" s="78">
        <v>94</v>
      </c>
      <c r="S224" s="78">
        <v>72</v>
      </c>
      <c r="T224" s="78">
        <v>107</v>
      </c>
      <c r="U224" s="78">
        <v>99</v>
      </c>
      <c r="V224" s="78">
        <v>141</v>
      </c>
      <c r="W224" s="78">
        <v>89</v>
      </c>
      <c r="X224" s="78">
        <v>66</v>
      </c>
      <c r="Y224" s="78">
        <v>57</v>
      </c>
      <c r="Z224" s="78">
        <v>98</v>
      </c>
      <c r="AA224" s="78">
        <v>49</v>
      </c>
      <c r="AB224" s="78">
        <v>20</v>
      </c>
      <c r="AC224" s="78">
        <v>20</v>
      </c>
      <c r="AD224" s="78">
        <v>33</v>
      </c>
      <c r="AE224" s="78">
        <v>21</v>
      </c>
      <c r="AF224" s="78">
        <v>14</v>
      </c>
      <c r="AG224" s="78">
        <v>22</v>
      </c>
      <c r="AH224" s="78">
        <v>26</v>
      </c>
      <c r="AI224" s="78">
        <v>22</v>
      </c>
      <c r="AJ224" s="78">
        <v>27</v>
      </c>
      <c r="AK224" s="78">
        <v>28</v>
      </c>
      <c r="AL224" s="78">
        <v>27</v>
      </c>
      <c r="AM224" s="78">
        <v>22</v>
      </c>
      <c r="AN224" s="78">
        <v>13</v>
      </c>
      <c r="AO224" s="78">
        <v>12</v>
      </c>
      <c r="AP224" s="78">
        <v>25</v>
      </c>
      <c r="AQ224" s="78">
        <v>9</v>
      </c>
      <c r="AR224" s="78">
        <v>19</v>
      </c>
      <c r="AS224" s="78">
        <v>19</v>
      </c>
      <c r="AT224" s="78">
        <v>22</v>
      </c>
      <c r="AU224" s="78">
        <v>14</v>
      </c>
      <c r="AV224" s="78">
        <v>17</v>
      </c>
      <c r="AW224" s="78">
        <v>15</v>
      </c>
      <c r="AX224" s="78">
        <v>21</v>
      </c>
      <c r="AY224" s="78">
        <v>21</v>
      </c>
      <c r="AZ224" s="78">
        <v>15</v>
      </c>
      <c r="BA224" s="78">
        <v>23</v>
      </c>
      <c r="BB224" s="78">
        <v>34</v>
      </c>
      <c r="BC224" s="78">
        <v>22</v>
      </c>
      <c r="BD224" s="78">
        <v>14</v>
      </c>
      <c r="BE224" s="78">
        <v>15</v>
      </c>
      <c r="BF224" s="78">
        <v>27</v>
      </c>
      <c r="BG224" s="78">
        <v>16</v>
      </c>
      <c r="BH224" s="78">
        <v>32</v>
      </c>
      <c r="BI224" s="78">
        <v>22</v>
      </c>
      <c r="BJ224" s="78">
        <v>33</v>
      </c>
      <c r="BK224" s="78">
        <v>20</v>
      </c>
      <c r="BL224" s="78">
        <v>29</v>
      </c>
      <c r="BM224" s="78">
        <v>23</v>
      </c>
      <c r="BN224" s="78">
        <v>27</v>
      </c>
      <c r="BO224" s="78">
        <v>20</v>
      </c>
      <c r="BP224" s="78">
        <v>42</v>
      </c>
      <c r="BQ224" s="78">
        <v>25</v>
      </c>
      <c r="BR224" s="78">
        <v>46</v>
      </c>
      <c r="BS224" s="78">
        <v>28</v>
      </c>
      <c r="BT224" s="78">
        <v>23</v>
      </c>
      <c r="BU224" s="78">
        <v>21</v>
      </c>
      <c r="BV224" s="78">
        <v>29</v>
      </c>
      <c r="BW224" s="78">
        <v>16</v>
      </c>
      <c r="BX224" s="78">
        <v>23</v>
      </c>
      <c r="BY224" s="78">
        <v>23</v>
      </c>
      <c r="BZ224" s="78">
        <v>16</v>
      </c>
      <c r="CA224" s="78">
        <v>4</v>
      </c>
      <c r="CB224" s="78">
        <v>14</v>
      </c>
      <c r="CC224" s="78">
        <v>21</v>
      </c>
      <c r="CD224" s="78">
        <v>20</v>
      </c>
      <c r="CE224" s="78">
        <v>9</v>
      </c>
      <c r="CF224" s="78">
        <v>23</v>
      </c>
      <c r="CG224" s="78">
        <v>23</v>
      </c>
      <c r="CH224" s="78">
        <v>34</v>
      </c>
      <c r="CI224" s="78">
        <v>17</v>
      </c>
      <c r="CJ224" s="78">
        <v>16</v>
      </c>
      <c r="CK224" s="78">
        <v>9</v>
      </c>
      <c r="CL224" s="78">
        <v>17</v>
      </c>
      <c r="CM224" s="78">
        <v>20</v>
      </c>
      <c r="CN224" s="78">
        <v>0.3</v>
      </c>
    </row>
    <row r="225" spans="1:92" x14ac:dyDescent="0.2">
      <c r="A225" s="78" t="s">
        <v>28</v>
      </c>
      <c r="B225" s="78" t="s">
        <v>42</v>
      </c>
      <c r="C225" s="78">
        <v>254</v>
      </c>
      <c r="D225" s="78">
        <v>3</v>
      </c>
      <c r="E225" s="78">
        <v>0</v>
      </c>
      <c r="F225" s="78">
        <f>VLOOKUP(B225,遗传信息!$B:$F,5,FALSE)</f>
        <v>0</v>
      </c>
      <c r="G225" s="78">
        <v>25</v>
      </c>
      <c r="H225" s="78">
        <v>7.4</v>
      </c>
      <c r="I225" s="78">
        <v>8</v>
      </c>
      <c r="J225" s="78">
        <v>1362</v>
      </c>
      <c r="K225" s="78">
        <v>49.33</v>
      </c>
      <c r="L225" s="78">
        <v>94</v>
      </c>
      <c r="M225" s="78">
        <v>84</v>
      </c>
      <c r="N225" s="78">
        <v>104</v>
      </c>
      <c r="O225" s="78">
        <v>59</v>
      </c>
      <c r="P225" s="78">
        <v>74</v>
      </c>
      <c r="Q225" s="78">
        <v>74</v>
      </c>
      <c r="R225" s="78">
        <v>94</v>
      </c>
      <c r="S225" s="78">
        <v>72</v>
      </c>
      <c r="T225" s="78">
        <v>107</v>
      </c>
      <c r="U225" s="78">
        <v>99</v>
      </c>
      <c r="V225" s="78">
        <v>141</v>
      </c>
      <c r="W225" s="78">
        <v>89</v>
      </c>
      <c r="X225" s="78">
        <v>66</v>
      </c>
      <c r="Y225" s="78">
        <v>57</v>
      </c>
      <c r="Z225" s="78">
        <v>98</v>
      </c>
      <c r="AA225" s="78">
        <v>49</v>
      </c>
      <c r="AB225" s="78">
        <v>20</v>
      </c>
      <c r="AC225" s="78">
        <v>20</v>
      </c>
      <c r="AD225" s="78">
        <v>33</v>
      </c>
      <c r="AE225" s="78">
        <v>21</v>
      </c>
      <c r="AF225" s="78">
        <v>14</v>
      </c>
      <c r="AG225" s="78">
        <v>22</v>
      </c>
      <c r="AH225" s="78">
        <v>26</v>
      </c>
      <c r="AI225" s="78">
        <v>22</v>
      </c>
      <c r="AJ225" s="78">
        <v>27</v>
      </c>
      <c r="AK225" s="78">
        <v>28</v>
      </c>
      <c r="AL225" s="78">
        <v>27</v>
      </c>
      <c r="AM225" s="78">
        <v>22</v>
      </c>
      <c r="AN225" s="78">
        <v>13</v>
      </c>
      <c r="AO225" s="78">
        <v>12</v>
      </c>
      <c r="AP225" s="78">
        <v>25</v>
      </c>
      <c r="AQ225" s="78">
        <v>9</v>
      </c>
      <c r="AR225" s="78">
        <v>19</v>
      </c>
      <c r="AS225" s="78">
        <v>19</v>
      </c>
      <c r="AT225" s="78">
        <v>22</v>
      </c>
      <c r="AU225" s="78">
        <v>14</v>
      </c>
      <c r="AV225" s="78">
        <v>17</v>
      </c>
      <c r="AW225" s="78">
        <v>15</v>
      </c>
      <c r="AX225" s="78">
        <v>21</v>
      </c>
      <c r="AY225" s="78">
        <v>21</v>
      </c>
      <c r="AZ225" s="78">
        <v>15</v>
      </c>
      <c r="BA225" s="78">
        <v>23</v>
      </c>
      <c r="BB225" s="78">
        <v>34</v>
      </c>
      <c r="BC225" s="78">
        <v>22</v>
      </c>
      <c r="BD225" s="78">
        <v>14</v>
      </c>
      <c r="BE225" s="78">
        <v>15</v>
      </c>
      <c r="BF225" s="78">
        <v>27</v>
      </c>
      <c r="BG225" s="78">
        <v>16</v>
      </c>
      <c r="BH225" s="78">
        <v>32</v>
      </c>
      <c r="BI225" s="78">
        <v>22</v>
      </c>
      <c r="BJ225" s="78">
        <v>33</v>
      </c>
      <c r="BK225" s="78">
        <v>20</v>
      </c>
      <c r="BL225" s="78">
        <v>29</v>
      </c>
      <c r="BM225" s="78">
        <v>23</v>
      </c>
      <c r="BN225" s="78">
        <v>27</v>
      </c>
      <c r="BO225" s="78">
        <v>20</v>
      </c>
      <c r="BP225" s="78">
        <v>42</v>
      </c>
      <c r="BQ225" s="78">
        <v>25</v>
      </c>
      <c r="BR225" s="78">
        <v>46</v>
      </c>
      <c r="BS225" s="78">
        <v>28</v>
      </c>
      <c r="BT225" s="78">
        <v>23</v>
      </c>
      <c r="BU225" s="78">
        <v>21</v>
      </c>
      <c r="BV225" s="78">
        <v>29</v>
      </c>
      <c r="BW225" s="78">
        <v>16</v>
      </c>
      <c r="BX225" s="78">
        <v>23</v>
      </c>
      <c r="BY225" s="78">
        <v>23</v>
      </c>
      <c r="BZ225" s="78">
        <v>16</v>
      </c>
      <c r="CA225" s="78">
        <v>4</v>
      </c>
      <c r="CB225" s="78">
        <v>14</v>
      </c>
      <c r="CC225" s="78">
        <v>21</v>
      </c>
      <c r="CD225" s="78">
        <v>20</v>
      </c>
      <c r="CE225" s="78">
        <v>9</v>
      </c>
      <c r="CF225" s="78">
        <v>23</v>
      </c>
      <c r="CG225" s="78">
        <v>23</v>
      </c>
      <c r="CH225" s="78">
        <v>34</v>
      </c>
      <c r="CI225" s="78">
        <v>17</v>
      </c>
      <c r="CJ225" s="78">
        <v>16</v>
      </c>
      <c r="CK225" s="78">
        <v>9</v>
      </c>
      <c r="CL225" s="78">
        <v>17</v>
      </c>
      <c r="CM225" s="78">
        <v>20</v>
      </c>
      <c r="CN225" s="78">
        <v>0.48</v>
      </c>
    </row>
    <row r="226" spans="1:92" x14ac:dyDescent="0.2">
      <c r="A226" s="78" t="s">
        <v>28</v>
      </c>
      <c r="B226" s="78" t="s">
        <v>42</v>
      </c>
      <c r="C226" s="78">
        <v>254</v>
      </c>
      <c r="D226" s="78">
        <v>4</v>
      </c>
      <c r="E226" s="78">
        <v>0</v>
      </c>
      <c r="F226" s="78">
        <f>VLOOKUP(B226,遗传信息!$B:$F,5,FALSE)</f>
        <v>0</v>
      </c>
      <c r="G226" s="78">
        <v>25</v>
      </c>
      <c r="H226" s="78">
        <v>7.4</v>
      </c>
      <c r="I226" s="78">
        <v>8</v>
      </c>
      <c r="J226" s="78">
        <v>1362</v>
      </c>
      <c r="K226" s="78">
        <v>49.33</v>
      </c>
      <c r="L226" s="78">
        <v>94</v>
      </c>
      <c r="M226" s="78">
        <v>84</v>
      </c>
      <c r="N226" s="78">
        <v>104</v>
      </c>
      <c r="O226" s="78">
        <v>59</v>
      </c>
      <c r="P226" s="78">
        <v>74</v>
      </c>
      <c r="Q226" s="78">
        <v>74</v>
      </c>
      <c r="R226" s="78">
        <v>94</v>
      </c>
      <c r="S226" s="78">
        <v>72</v>
      </c>
      <c r="T226" s="78">
        <v>107</v>
      </c>
      <c r="U226" s="78">
        <v>99</v>
      </c>
      <c r="V226" s="78">
        <v>141</v>
      </c>
      <c r="W226" s="78">
        <v>89</v>
      </c>
      <c r="X226" s="78">
        <v>66</v>
      </c>
      <c r="Y226" s="78">
        <v>57</v>
      </c>
      <c r="Z226" s="78">
        <v>98</v>
      </c>
      <c r="AA226" s="78">
        <v>49</v>
      </c>
      <c r="AB226" s="78">
        <v>20</v>
      </c>
      <c r="AC226" s="78">
        <v>20</v>
      </c>
      <c r="AD226" s="78">
        <v>33</v>
      </c>
      <c r="AE226" s="78">
        <v>21</v>
      </c>
      <c r="AF226" s="78">
        <v>14</v>
      </c>
      <c r="AG226" s="78">
        <v>22</v>
      </c>
      <c r="AH226" s="78">
        <v>26</v>
      </c>
      <c r="AI226" s="78">
        <v>22</v>
      </c>
      <c r="AJ226" s="78">
        <v>27</v>
      </c>
      <c r="AK226" s="78">
        <v>28</v>
      </c>
      <c r="AL226" s="78">
        <v>27</v>
      </c>
      <c r="AM226" s="78">
        <v>22</v>
      </c>
      <c r="AN226" s="78">
        <v>13</v>
      </c>
      <c r="AO226" s="78">
        <v>12</v>
      </c>
      <c r="AP226" s="78">
        <v>25</v>
      </c>
      <c r="AQ226" s="78">
        <v>9</v>
      </c>
      <c r="AR226" s="78">
        <v>19</v>
      </c>
      <c r="AS226" s="78">
        <v>19</v>
      </c>
      <c r="AT226" s="78">
        <v>22</v>
      </c>
      <c r="AU226" s="78">
        <v>14</v>
      </c>
      <c r="AV226" s="78">
        <v>17</v>
      </c>
      <c r="AW226" s="78">
        <v>15</v>
      </c>
      <c r="AX226" s="78">
        <v>21</v>
      </c>
      <c r="AY226" s="78">
        <v>21</v>
      </c>
      <c r="AZ226" s="78">
        <v>15</v>
      </c>
      <c r="BA226" s="78">
        <v>23</v>
      </c>
      <c r="BB226" s="78">
        <v>34</v>
      </c>
      <c r="BC226" s="78">
        <v>22</v>
      </c>
      <c r="BD226" s="78">
        <v>14</v>
      </c>
      <c r="BE226" s="78">
        <v>15</v>
      </c>
      <c r="BF226" s="78">
        <v>27</v>
      </c>
      <c r="BG226" s="78">
        <v>16</v>
      </c>
      <c r="BH226" s="78">
        <v>32</v>
      </c>
      <c r="BI226" s="78">
        <v>22</v>
      </c>
      <c r="BJ226" s="78">
        <v>33</v>
      </c>
      <c r="BK226" s="78">
        <v>20</v>
      </c>
      <c r="BL226" s="78">
        <v>29</v>
      </c>
      <c r="BM226" s="78">
        <v>23</v>
      </c>
      <c r="BN226" s="78">
        <v>27</v>
      </c>
      <c r="BO226" s="78">
        <v>20</v>
      </c>
      <c r="BP226" s="78">
        <v>42</v>
      </c>
      <c r="BQ226" s="78">
        <v>25</v>
      </c>
      <c r="BR226" s="78">
        <v>46</v>
      </c>
      <c r="BS226" s="78">
        <v>28</v>
      </c>
      <c r="BT226" s="78">
        <v>23</v>
      </c>
      <c r="BU226" s="78">
        <v>21</v>
      </c>
      <c r="BV226" s="78">
        <v>29</v>
      </c>
      <c r="BW226" s="78">
        <v>16</v>
      </c>
      <c r="BX226" s="78">
        <v>23</v>
      </c>
      <c r="BY226" s="78">
        <v>23</v>
      </c>
      <c r="BZ226" s="78">
        <v>16</v>
      </c>
      <c r="CA226" s="78">
        <v>4</v>
      </c>
      <c r="CB226" s="78">
        <v>14</v>
      </c>
      <c r="CC226" s="78">
        <v>21</v>
      </c>
      <c r="CD226" s="78">
        <v>20</v>
      </c>
      <c r="CE226" s="78">
        <v>9</v>
      </c>
      <c r="CF226" s="78">
        <v>23</v>
      </c>
      <c r="CG226" s="78">
        <v>23</v>
      </c>
      <c r="CH226" s="78">
        <v>34</v>
      </c>
      <c r="CI226" s="78">
        <v>17</v>
      </c>
      <c r="CJ226" s="78">
        <v>16</v>
      </c>
      <c r="CK226" s="78">
        <v>9</v>
      </c>
      <c r="CL226" s="78">
        <v>17</v>
      </c>
      <c r="CM226" s="78">
        <v>20</v>
      </c>
      <c r="CN226" s="78">
        <v>0.87</v>
      </c>
    </row>
    <row r="227" spans="1:92" x14ac:dyDescent="0.2">
      <c r="A227" s="78" t="s">
        <v>28</v>
      </c>
      <c r="B227" s="78" t="s">
        <v>42</v>
      </c>
      <c r="C227" s="78">
        <v>254</v>
      </c>
      <c r="D227" s="78">
        <v>5</v>
      </c>
      <c r="E227" s="78">
        <v>0</v>
      </c>
      <c r="F227" s="78">
        <f>VLOOKUP(B227,遗传信息!$B:$F,5,FALSE)</f>
        <v>0</v>
      </c>
      <c r="G227" s="78">
        <v>25</v>
      </c>
      <c r="H227" s="78">
        <v>7.4</v>
      </c>
      <c r="I227" s="78">
        <v>8</v>
      </c>
      <c r="J227" s="78">
        <v>1362</v>
      </c>
      <c r="K227" s="78">
        <v>49.33</v>
      </c>
      <c r="L227" s="78">
        <v>94</v>
      </c>
      <c r="M227" s="78">
        <v>84</v>
      </c>
      <c r="N227" s="78">
        <v>104</v>
      </c>
      <c r="O227" s="78">
        <v>59</v>
      </c>
      <c r="P227" s="78">
        <v>74</v>
      </c>
      <c r="Q227" s="78">
        <v>74</v>
      </c>
      <c r="R227" s="78">
        <v>94</v>
      </c>
      <c r="S227" s="78">
        <v>72</v>
      </c>
      <c r="T227" s="78">
        <v>107</v>
      </c>
      <c r="U227" s="78">
        <v>99</v>
      </c>
      <c r="V227" s="78">
        <v>141</v>
      </c>
      <c r="W227" s="78">
        <v>89</v>
      </c>
      <c r="X227" s="78">
        <v>66</v>
      </c>
      <c r="Y227" s="78">
        <v>57</v>
      </c>
      <c r="Z227" s="78">
        <v>98</v>
      </c>
      <c r="AA227" s="78">
        <v>49</v>
      </c>
      <c r="AB227" s="78">
        <v>20</v>
      </c>
      <c r="AC227" s="78">
        <v>20</v>
      </c>
      <c r="AD227" s="78">
        <v>33</v>
      </c>
      <c r="AE227" s="78">
        <v>21</v>
      </c>
      <c r="AF227" s="78">
        <v>14</v>
      </c>
      <c r="AG227" s="78">
        <v>22</v>
      </c>
      <c r="AH227" s="78">
        <v>26</v>
      </c>
      <c r="AI227" s="78">
        <v>22</v>
      </c>
      <c r="AJ227" s="78">
        <v>27</v>
      </c>
      <c r="AK227" s="78">
        <v>28</v>
      </c>
      <c r="AL227" s="78">
        <v>27</v>
      </c>
      <c r="AM227" s="78">
        <v>22</v>
      </c>
      <c r="AN227" s="78">
        <v>13</v>
      </c>
      <c r="AO227" s="78">
        <v>12</v>
      </c>
      <c r="AP227" s="78">
        <v>25</v>
      </c>
      <c r="AQ227" s="78">
        <v>9</v>
      </c>
      <c r="AR227" s="78">
        <v>19</v>
      </c>
      <c r="AS227" s="78">
        <v>19</v>
      </c>
      <c r="AT227" s="78">
        <v>22</v>
      </c>
      <c r="AU227" s="78">
        <v>14</v>
      </c>
      <c r="AV227" s="78">
        <v>17</v>
      </c>
      <c r="AW227" s="78">
        <v>15</v>
      </c>
      <c r="AX227" s="78">
        <v>21</v>
      </c>
      <c r="AY227" s="78">
        <v>21</v>
      </c>
      <c r="AZ227" s="78">
        <v>15</v>
      </c>
      <c r="BA227" s="78">
        <v>23</v>
      </c>
      <c r="BB227" s="78">
        <v>34</v>
      </c>
      <c r="BC227" s="78">
        <v>22</v>
      </c>
      <c r="BD227" s="78">
        <v>14</v>
      </c>
      <c r="BE227" s="78">
        <v>15</v>
      </c>
      <c r="BF227" s="78">
        <v>27</v>
      </c>
      <c r="BG227" s="78">
        <v>16</v>
      </c>
      <c r="BH227" s="78">
        <v>32</v>
      </c>
      <c r="BI227" s="78">
        <v>22</v>
      </c>
      <c r="BJ227" s="78">
        <v>33</v>
      </c>
      <c r="BK227" s="78">
        <v>20</v>
      </c>
      <c r="BL227" s="78">
        <v>29</v>
      </c>
      <c r="BM227" s="78">
        <v>23</v>
      </c>
      <c r="BN227" s="78">
        <v>27</v>
      </c>
      <c r="BO227" s="78">
        <v>20</v>
      </c>
      <c r="BP227" s="78">
        <v>42</v>
      </c>
      <c r="BQ227" s="78">
        <v>25</v>
      </c>
      <c r="BR227" s="78">
        <v>46</v>
      </c>
      <c r="BS227" s="78">
        <v>28</v>
      </c>
      <c r="BT227" s="78">
        <v>23</v>
      </c>
      <c r="BU227" s="78">
        <v>21</v>
      </c>
      <c r="BV227" s="78">
        <v>29</v>
      </c>
      <c r="BW227" s="78">
        <v>16</v>
      </c>
      <c r="BX227" s="78">
        <v>23</v>
      </c>
      <c r="BY227" s="78">
        <v>23</v>
      </c>
      <c r="BZ227" s="78">
        <v>16</v>
      </c>
      <c r="CA227" s="78">
        <v>4</v>
      </c>
      <c r="CB227" s="78">
        <v>14</v>
      </c>
      <c r="CC227" s="78">
        <v>21</v>
      </c>
      <c r="CD227" s="78">
        <v>20</v>
      </c>
      <c r="CE227" s="78">
        <v>9</v>
      </c>
      <c r="CF227" s="78">
        <v>23</v>
      </c>
      <c r="CG227" s="78">
        <v>23</v>
      </c>
      <c r="CH227" s="78">
        <v>34</v>
      </c>
      <c r="CI227" s="78">
        <v>17</v>
      </c>
      <c r="CJ227" s="78">
        <v>16</v>
      </c>
      <c r="CK227" s="78">
        <v>9</v>
      </c>
      <c r="CL227" s="78">
        <v>17</v>
      </c>
      <c r="CM227" s="78">
        <v>20</v>
      </c>
      <c r="CN227" s="78">
        <v>1.9</v>
      </c>
    </row>
    <row r="228" spans="1:92" x14ac:dyDescent="0.2">
      <c r="A228" s="78" t="s">
        <v>28</v>
      </c>
      <c r="B228" s="78" t="s">
        <v>42</v>
      </c>
      <c r="C228" s="78">
        <v>254</v>
      </c>
      <c r="D228" s="78">
        <v>7</v>
      </c>
      <c r="E228" s="78">
        <v>0</v>
      </c>
      <c r="F228" s="78">
        <f>VLOOKUP(B228,遗传信息!$B:$F,5,FALSE)</f>
        <v>0</v>
      </c>
      <c r="G228" s="78">
        <v>25</v>
      </c>
      <c r="H228" s="78">
        <v>7.4</v>
      </c>
      <c r="I228" s="78">
        <v>8</v>
      </c>
      <c r="J228" s="78">
        <v>1362</v>
      </c>
      <c r="K228" s="78">
        <v>49.33</v>
      </c>
      <c r="L228" s="78">
        <v>94</v>
      </c>
      <c r="M228" s="78">
        <v>84</v>
      </c>
      <c r="N228" s="78">
        <v>104</v>
      </c>
      <c r="O228" s="78">
        <v>59</v>
      </c>
      <c r="P228" s="78">
        <v>74</v>
      </c>
      <c r="Q228" s="78">
        <v>74</v>
      </c>
      <c r="R228" s="78">
        <v>94</v>
      </c>
      <c r="S228" s="78">
        <v>72</v>
      </c>
      <c r="T228" s="78">
        <v>107</v>
      </c>
      <c r="U228" s="78">
        <v>99</v>
      </c>
      <c r="V228" s="78">
        <v>141</v>
      </c>
      <c r="W228" s="78">
        <v>89</v>
      </c>
      <c r="X228" s="78">
        <v>66</v>
      </c>
      <c r="Y228" s="78">
        <v>57</v>
      </c>
      <c r="Z228" s="78">
        <v>98</v>
      </c>
      <c r="AA228" s="78">
        <v>49</v>
      </c>
      <c r="AB228" s="78">
        <v>20</v>
      </c>
      <c r="AC228" s="78">
        <v>20</v>
      </c>
      <c r="AD228" s="78">
        <v>33</v>
      </c>
      <c r="AE228" s="78">
        <v>21</v>
      </c>
      <c r="AF228" s="78">
        <v>14</v>
      </c>
      <c r="AG228" s="78">
        <v>22</v>
      </c>
      <c r="AH228" s="78">
        <v>26</v>
      </c>
      <c r="AI228" s="78">
        <v>22</v>
      </c>
      <c r="AJ228" s="78">
        <v>27</v>
      </c>
      <c r="AK228" s="78">
        <v>28</v>
      </c>
      <c r="AL228" s="78">
        <v>27</v>
      </c>
      <c r="AM228" s="78">
        <v>22</v>
      </c>
      <c r="AN228" s="78">
        <v>13</v>
      </c>
      <c r="AO228" s="78">
        <v>12</v>
      </c>
      <c r="AP228" s="78">
        <v>25</v>
      </c>
      <c r="AQ228" s="78">
        <v>9</v>
      </c>
      <c r="AR228" s="78">
        <v>19</v>
      </c>
      <c r="AS228" s="78">
        <v>19</v>
      </c>
      <c r="AT228" s="78">
        <v>22</v>
      </c>
      <c r="AU228" s="78">
        <v>14</v>
      </c>
      <c r="AV228" s="78">
        <v>17</v>
      </c>
      <c r="AW228" s="78">
        <v>15</v>
      </c>
      <c r="AX228" s="78">
        <v>21</v>
      </c>
      <c r="AY228" s="78">
        <v>21</v>
      </c>
      <c r="AZ228" s="78">
        <v>15</v>
      </c>
      <c r="BA228" s="78">
        <v>23</v>
      </c>
      <c r="BB228" s="78">
        <v>34</v>
      </c>
      <c r="BC228" s="78">
        <v>22</v>
      </c>
      <c r="BD228" s="78">
        <v>14</v>
      </c>
      <c r="BE228" s="78">
        <v>15</v>
      </c>
      <c r="BF228" s="78">
        <v>27</v>
      </c>
      <c r="BG228" s="78">
        <v>16</v>
      </c>
      <c r="BH228" s="78">
        <v>32</v>
      </c>
      <c r="BI228" s="78">
        <v>22</v>
      </c>
      <c r="BJ228" s="78">
        <v>33</v>
      </c>
      <c r="BK228" s="78">
        <v>20</v>
      </c>
      <c r="BL228" s="78">
        <v>29</v>
      </c>
      <c r="BM228" s="78">
        <v>23</v>
      </c>
      <c r="BN228" s="78">
        <v>27</v>
      </c>
      <c r="BO228" s="78">
        <v>20</v>
      </c>
      <c r="BP228" s="78">
        <v>42</v>
      </c>
      <c r="BQ228" s="78">
        <v>25</v>
      </c>
      <c r="BR228" s="78">
        <v>46</v>
      </c>
      <c r="BS228" s="78">
        <v>28</v>
      </c>
      <c r="BT228" s="78">
        <v>23</v>
      </c>
      <c r="BU228" s="78">
        <v>21</v>
      </c>
      <c r="BV228" s="78">
        <v>29</v>
      </c>
      <c r="BW228" s="78">
        <v>16</v>
      </c>
      <c r="BX228" s="78">
        <v>23</v>
      </c>
      <c r="BY228" s="78">
        <v>23</v>
      </c>
      <c r="BZ228" s="78">
        <v>16</v>
      </c>
      <c r="CA228" s="78">
        <v>4</v>
      </c>
      <c r="CB228" s="78">
        <v>14</v>
      </c>
      <c r="CC228" s="78">
        <v>21</v>
      </c>
      <c r="CD228" s="78">
        <v>20</v>
      </c>
      <c r="CE228" s="78">
        <v>9</v>
      </c>
      <c r="CF228" s="78">
        <v>23</v>
      </c>
      <c r="CG228" s="78">
        <v>23</v>
      </c>
      <c r="CH228" s="78">
        <v>34</v>
      </c>
      <c r="CI228" s="78">
        <v>17</v>
      </c>
      <c r="CJ228" s="78">
        <v>16</v>
      </c>
      <c r="CK228" s="78">
        <v>9</v>
      </c>
      <c r="CL228" s="78">
        <v>17</v>
      </c>
      <c r="CM228" s="78">
        <v>20</v>
      </c>
      <c r="CN228" s="78">
        <v>3.78</v>
      </c>
    </row>
    <row r="229" spans="1:92" x14ac:dyDescent="0.2">
      <c r="A229" s="78" t="s">
        <v>28</v>
      </c>
      <c r="B229" s="78" t="s">
        <v>42</v>
      </c>
      <c r="C229" s="78">
        <v>255</v>
      </c>
      <c r="D229" s="78">
        <v>3</v>
      </c>
      <c r="E229" s="78">
        <v>0</v>
      </c>
      <c r="F229" s="78">
        <f>VLOOKUP(B229,遗传信息!$B:$F,5,FALSE)</f>
        <v>0</v>
      </c>
      <c r="G229" s="78">
        <v>25</v>
      </c>
      <c r="H229" s="78">
        <v>7.4</v>
      </c>
      <c r="I229" s="78">
        <v>8</v>
      </c>
      <c r="J229" s="78">
        <v>1362</v>
      </c>
      <c r="K229" s="78">
        <v>49.33</v>
      </c>
      <c r="L229" s="78">
        <v>94</v>
      </c>
      <c r="M229" s="78">
        <v>84</v>
      </c>
      <c r="N229" s="78">
        <v>104</v>
      </c>
      <c r="O229" s="78">
        <v>59</v>
      </c>
      <c r="P229" s="78">
        <v>74</v>
      </c>
      <c r="Q229" s="78">
        <v>74</v>
      </c>
      <c r="R229" s="78">
        <v>94</v>
      </c>
      <c r="S229" s="78">
        <v>72</v>
      </c>
      <c r="T229" s="78">
        <v>107</v>
      </c>
      <c r="U229" s="78">
        <v>99</v>
      </c>
      <c r="V229" s="78">
        <v>141</v>
      </c>
      <c r="W229" s="78">
        <v>89</v>
      </c>
      <c r="X229" s="78">
        <v>66</v>
      </c>
      <c r="Y229" s="78">
        <v>57</v>
      </c>
      <c r="Z229" s="78">
        <v>98</v>
      </c>
      <c r="AA229" s="78">
        <v>49</v>
      </c>
      <c r="AB229" s="78">
        <v>20</v>
      </c>
      <c r="AC229" s="78">
        <v>20</v>
      </c>
      <c r="AD229" s="78">
        <v>33</v>
      </c>
      <c r="AE229" s="78">
        <v>21</v>
      </c>
      <c r="AF229" s="78">
        <v>14</v>
      </c>
      <c r="AG229" s="78">
        <v>22</v>
      </c>
      <c r="AH229" s="78">
        <v>26</v>
      </c>
      <c r="AI229" s="78">
        <v>22</v>
      </c>
      <c r="AJ229" s="78">
        <v>27</v>
      </c>
      <c r="AK229" s="78">
        <v>28</v>
      </c>
      <c r="AL229" s="78">
        <v>27</v>
      </c>
      <c r="AM229" s="78">
        <v>22</v>
      </c>
      <c r="AN229" s="78">
        <v>13</v>
      </c>
      <c r="AO229" s="78">
        <v>12</v>
      </c>
      <c r="AP229" s="78">
        <v>25</v>
      </c>
      <c r="AQ229" s="78">
        <v>9</v>
      </c>
      <c r="AR229" s="78">
        <v>19</v>
      </c>
      <c r="AS229" s="78">
        <v>19</v>
      </c>
      <c r="AT229" s="78">
        <v>22</v>
      </c>
      <c r="AU229" s="78">
        <v>14</v>
      </c>
      <c r="AV229" s="78">
        <v>17</v>
      </c>
      <c r="AW229" s="78">
        <v>15</v>
      </c>
      <c r="AX229" s="78">
        <v>21</v>
      </c>
      <c r="AY229" s="78">
        <v>21</v>
      </c>
      <c r="AZ229" s="78">
        <v>15</v>
      </c>
      <c r="BA229" s="78">
        <v>23</v>
      </c>
      <c r="BB229" s="78">
        <v>34</v>
      </c>
      <c r="BC229" s="78">
        <v>22</v>
      </c>
      <c r="BD229" s="78">
        <v>14</v>
      </c>
      <c r="BE229" s="78">
        <v>15</v>
      </c>
      <c r="BF229" s="78">
        <v>27</v>
      </c>
      <c r="BG229" s="78">
        <v>16</v>
      </c>
      <c r="BH229" s="78">
        <v>32</v>
      </c>
      <c r="BI229" s="78">
        <v>22</v>
      </c>
      <c r="BJ229" s="78">
        <v>33</v>
      </c>
      <c r="BK229" s="78">
        <v>20</v>
      </c>
      <c r="BL229" s="78">
        <v>29</v>
      </c>
      <c r="BM229" s="78">
        <v>23</v>
      </c>
      <c r="BN229" s="78">
        <v>27</v>
      </c>
      <c r="BO229" s="78">
        <v>20</v>
      </c>
      <c r="BP229" s="78">
        <v>42</v>
      </c>
      <c r="BQ229" s="78">
        <v>25</v>
      </c>
      <c r="BR229" s="78">
        <v>46</v>
      </c>
      <c r="BS229" s="78">
        <v>28</v>
      </c>
      <c r="BT229" s="78">
        <v>23</v>
      </c>
      <c r="BU229" s="78">
        <v>21</v>
      </c>
      <c r="BV229" s="78">
        <v>29</v>
      </c>
      <c r="BW229" s="78">
        <v>16</v>
      </c>
      <c r="BX229" s="78">
        <v>23</v>
      </c>
      <c r="BY229" s="78">
        <v>23</v>
      </c>
      <c r="BZ229" s="78">
        <v>16</v>
      </c>
      <c r="CA229" s="78">
        <v>4</v>
      </c>
      <c r="CB229" s="78">
        <v>14</v>
      </c>
      <c r="CC229" s="78">
        <v>21</v>
      </c>
      <c r="CD229" s="78">
        <v>20</v>
      </c>
      <c r="CE229" s="78">
        <v>9</v>
      </c>
      <c r="CF229" s="78">
        <v>23</v>
      </c>
      <c r="CG229" s="78">
        <v>23</v>
      </c>
      <c r="CH229" s="78">
        <v>34</v>
      </c>
      <c r="CI229" s="78">
        <v>17</v>
      </c>
      <c r="CJ229" s="78">
        <v>16</v>
      </c>
      <c r="CK229" s="78">
        <v>9</v>
      </c>
      <c r="CL229" s="78">
        <v>17</v>
      </c>
      <c r="CM229" s="78">
        <v>20</v>
      </c>
      <c r="CN229" s="78">
        <v>0.28000000000000003</v>
      </c>
    </row>
    <row r="230" spans="1:92" x14ac:dyDescent="0.2">
      <c r="A230" s="78" t="s">
        <v>28</v>
      </c>
      <c r="B230" s="78" t="s">
        <v>42</v>
      </c>
      <c r="C230" s="78">
        <v>255</v>
      </c>
      <c r="D230" s="78">
        <v>5</v>
      </c>
      <c r="E230" s="78">
        <v>0</v>
      </c>
      <c r="F230" s="78">
        <f>VLOOKUP(B230,遗传信息!$B:$F,5,FALSE)</f>
        <v>0</v>
      </c>
      <c r="G230" s="78">
        <v>25</v>
      </c>
      <c r="H230" s="78">
        <v>7.4</v>
      </c>
      <c r="I230" s="78">
        <v>8</v>
      </c>
      <c r="J230" s="78">
        <v>1362</v>
      </c>
      <c r="K230" s="78">
        <v>49.33</v>
      </c>
      <c r="L230" s="78">
        <v>94</v>
      </c>
      <c r="M230" s="78">
        <v>84</v>
      </c>
      <c r="N230" s="78">
        <v>104</v>
      </c>
      <c r="O230" s="78">
        <v>59</v>
      </c>
      <c r="P230" s="78">
        <v>74</v>
      </c>
      <c r="Q230" s="78">
        <v>74</v>
      </c>
      <c r="R230" s="78">
        <v>94</v>
      </c>
      <c r="S230" s="78">
        <v>72</v>
      </c>
      <c r="T230" s="78">
        <v>107</v>
      </c>
      <c r="U230" s="78">
        <v>99</v>
      </c>
      <c r="V230" s="78">
        <v>141</v>
      </c>
      <c r="W230" s="78">
        <v>89</v>
      </c>
      <c r="X230" s="78">
        <v>66</v>
      </c>
      <c r="Y230" s="78">
        <v>57</v>
      </c>
      <c r="Z230" s="78">
        <v>98</v>
      </c>
      <c r="AA230" s="78">
        <v>49</v>
      </c>
      <c r="AB230" s="78">
        <v>20</v>
      </c>
      <c r="AC230" s="78">
        <v>20</v>
      </c>
      <c r="AD230" s="78">
        <v>33</v>
      </c>
      <c r="AE230" s="78">
        <v>21</v>
      </c>
      <c r="AF230" s="78">
        <v>14</v>
      </c>
      <c r="AG230" s="78">
        <v>22</v>
      </c>
      <c r="AH230" s="78">
        <v>26</v>
      </c>
      <c r="AI230" s="78">
        <v>22</v>
      </c>
      <c r="AJ230" s="78">
        <v>27</v>
      </c>
      <c r="AK230" s="78">
        <v>28</v>
      </c>
      <c r="AL230" s="78">
        <v>27</v>
      </c>
      <c r="AM230" s="78">
        <v>22</v>
      </c>
      <c r="AN230" s="78">
        <v>13</v>
      </c>
      <c r="AO230" s="78">
        <v>12</v>
      </c>
      <c r="AP230" s="78">
        <v>25</v>
      </c>
      <c r="AQ230" s="78">
        <v>9</v>
      </c>
      <c r="AR230" s="78">
        <v>19</v>
      </c>
      <c r="AS230" s="78">
        <v>19</v>
      </c>
      <c r="AT230" s="78">
        <v>22</v>
      </c>
      <c r="AU230" s="78">
        <v>14</v>
      </c>
      <c r="AV230" s="78">
        <v>17</v>
      </c>
      <c r="AW230" s="78">
        <v>15</v>
      </c>
      <c r="AX230" s="78">
        <v>21</v>
      </c>
      <c r="AY230" s="78">
        <v>21</v>
      </c>
      <c r="AZ230" s="78">
        <v>15</v>
      </c>
      <c r="BA230" s="78">
        <v>23</v>
      </c>
      <c r="BB230" s="78">
        <v>34</v>
      </c>
      <c r="BC230" s="78">
        <v>22</v>
      </c>
      <c r="BD230" s="78">
        <v>14</v>
      </c>
      <c r="BE230" s="78">
        <v>15</v>
      </c>
      <c r="BF230" s="78">
        <v>27</v>
      </c>
      <c r="BG230" s="78">
        <v>16</v>
      </c>
      <c r="BH230" s="78">
        <v>32</v>
      </c>
      <c r="BI230" s="78">
        <v>22</v>
      </c>
      <c r="BJ230" s="78">
        <v>33</v>
      </c>
      <c r="BK230" s="78">
        <v>20</v>
      </c>
      <c r="BL230" s="78">
        <v>29</v>
      </c>
      <c r="BM230" s="78">
        <v>23</v>
      </c>
      <c r="BN230" s="78">
        <v>27</v>
      </c>
      <c r="BO230" s="78">
        <v>20</v>
      </c>
      <c r="BP230" s="78">
        <v>42</v>
      </c>
      <c r="BQ230" s="78">
        <v>25</v>
      </c>
      <c r="BR230" s="78">
        <v>46</v>
      </c>
      <c r="BS230" s="78">
        <v>28</v>
      </c>
      <c r="BT230" s="78">
        <v>23</v>
      </c>
      <c r="BU230" s="78">
        <v>21</v>
      </c>
      <c r="BV230" s="78">
        <v>29</v>
      </c>
      <c r="BW230" s="78">
        <v>16</v>
      </c>
      <c r="BX230" s="78">
        <v>23</v>
      </c>
      <c r="BY230" s="78">
        <v>23</v>
      </c>
      <c r="BZ230" s="78">
        <v>16</v>
      </c>
      <c r="CA230" s="78">
        <v>4</v>
      </c>
      <c r="CB230" s="78">
        <v>14</v>
      </c>
      <c r="CC230" s="78">
        <v>21</v>
      </c>
      <c r="CD230" s="78">
        <v>20</v>
      </c>
      <c r="CE230" s="78">
        <v>9</v>
      </c>
      <c r="CF230" s="78">
        <v>23</v>
      </c>
      <c r="CG230" s="78">
        <v>23</v>
      </c>
      <c r="CH230" s="78">
        <v>34</v>
      </c>
      <c r="CI230" s="78">
        <v>17</v>
      </c>
      <c r="CJ230" s="78">
        <v>16</v>
      </c>
      <c r="CK230" s="78">
        <v>9</v>
      </c>
      <c r="CL230" s="78">
        <v>17</v>
      </c>
      <c r="CM230" s="78">
        <v>20</v>
      </c>
      <c r="CN230" s="78">
        <v>0.6</v>
      </c>
    </row>
    <row r="231" spans="1:92" x14ac:dyDescent="0.2">
      <c r="A231" s="78" t="s">
        <v>28</v>
      </c>
      <c r="B231" s="78" t="s">
        <v>42</v>
      </c>
      <c r="C231" s="78">
        <v>255</v>
      </c>
      <c r="D231" s="78">
        <v>7</v>
      </c>
      <c r="E231" s="78">
        <v>0</v>
      </c>
      <c r="F231" s="78">
        <f>VLOOKUP(B231,遗传信息!$B:$F,5,FALSE)</f>
        <v>0</v>
      </c>
      <c r="G231" s="78">
        <v>25</v>
      </c>
      <c r="H231" s="78">
        <v>7.4</v>
      </c>
      <c r="I231" s="78">
        <v>8</v>
      </c>
      <c r="J231" s="78">
        <v>1362</v>
      </c>
      <c r="K231" s="78">
        <v>49.33</v>
      </c>
      <c r="L231" s="78">
        <v>94</v>
      </c>
      <c r="M231" s="78">
        <v>84</v>
      </c>
      <c r="N231" s="78">
        <v>104</v>
      </c>
      <c r="O231" s="78">
        <v>59</v>
      </c>
      <c r="P231" s="78">
        <v>74</v>
      </c>
      <c r="Q231" s="78">
        <v>74</v>
      </c>
      <c r="R231" s="78">
        <v>94</v>
      </c>
      <c r="S231" s="78">
        <v>72</v>
      </c>
      <c r="T231" s="78">
        <v>107</v>
      </c>
      <c r="U231" s="78">
        <v>99</v>
      </c>
      <c r="V231" s="78">
        <v>141</v>
      </c>
      <c r="W231" s="78">
        <v>89</v>
      </c>
      <c r="X231" s="78">
        <v>66</v>
      </c>
      <c r="Y231" s="78">
        <v>57</v>
      </c>
      <c r="Z231" s="78">
        <v>98</v>
      </c>
      <c r="AA231" s="78">
        <v>49</v>
      </c>
      <c r="AB231" s="78">
        <v>20</v>
      </c>
      <c r="AC231" s="78">
        <v>20</v>
      </c>
      <c r="AD231" s="78">
        <v>33</v>
      </c>
      <c r="AE231" s="78">
        <v>21</v>
      </c>
      <c r="AF231" s="78">
        <v>14</v>
      </c>
      <c r="AG231" s="78">
        <v>22</v>
      </c>
      <c r="AH231" s="78">
        <v>26</v>
      </c>
      <c r="AI231" s="78">
        <v>22</v>
      </c>
      <c r="AJ231" s="78">
        <v>27</v>
      </c>
      <c r="AK231" s="78">
        <v>28</v>
      </c>
      <c r="AL231" s="78">
        <v>27</v>
      </c>
      <c r="AM231" s="78">
        <v>22</v>
      </c>
      <c r="AN231" s="78">
        <v>13</v>
      </c>
      <c r="AO231" s="78">
        <v>12</v>
      </c>
      <c r="AP231" s="78">
        <v>25</v>
      </c>
      <c r="AQ231" s="78">
        <v>9</v>
      </c>
      <c r="AR231" s="78">
        <v>19</v>
      </c>
      <c r="AS231" s="78">
        <v>19</v>
      </c>
      <c r="AT231" s="78">
        <v>22</v>
      </c>
      <c r="AU231" s="78">
        <v>14</v>
      </c>
      <c r="AV231" s="78">
        <v>17</v>
      </c>
      <c r="AW231" s="78">
        <v>15</v>
      </c>
      <c r="AX231" s="78">
        <v>21</v>
      </c>
      <c r="AY231" s="78">
        <v>21</v>
      </c>
      <c r="AZ231" s="78">
        <v>15</v>
      </c>
      <c r="BA231" s="78">
        <v>23</v>
      </c>
      <c r="BB231" s="78">
        <v>34</v>
      </c>
      <c r="BC231" s="78">
        <v>22</v>
      </c>
      <c r="BD231" s="78">
        <v>14</v>
      </c>
      <c r="BE231" s="78">
        <v>15</v>
      </c>
      <c r="BF231" s="78">
        <v>27</v>
      </c>
      <c r="BG231" s="78">
        <v>16</v>
      </c>
      <c r="BH231" s="78">
        <v>32</v>
      </c>
      <c r="BI231" s="78">
        <v>22</v>
      </c>
      <c r="BJ231" s="78">
        <v>33</v>
      </c>
      <c r="BK231" s="78">
        <v>20</v>
      </c>
      <c r="BL231" s="78">
        <v>29</v>
      </c>
      <c r="BM231" s="78">
        <v>23</v>
      </c>
      <c r="BN231" s="78">
        <v>27</v>
      </c>
      <c r="BO231" s="78">
        <v>20</v>
      </c>
      <c r="BP231" s="78">
        <v>42</v>
      </c>
      <c r="BQ231" s="78">
        <v>25</v>
      </c>
      <c r="BR231" s="78">
        <v>46</v>
      </c>
      <c r="BS231" s="78">
        <v>28</v>
      </c>
      <c r="BT231" s="78">
        <v>23</v>
      </c>
      <c r="BU231" s="78">
        <v>21</v>
      </c>
      <c r="BV231" s="78">
        <v>29</v>
      </c>
      <c r="BW231" s="78">
        <v>16</v>
      </c>
      <c r="BX231" s="78">
        <v>23</v>
      </c>
      <c r="BY231" s="78">
        <v>23</v>
      </c>
      <c r="BZ231" s="78">
        <v>16</v>
      </c>
      <c r="CA231" s="78">
        <v>4</v>
      </c>
      <c r="CB231" s="78">
        <v>14</v>
      </c>
      <c r="CC231" s="78">
        <v>21</v>
      </c>
      <c r="CD231" s="78">
        <v>20</v>
      </c>
      <c r="CE231" s="78">
        <v>9</v>
      </c>
      <c r="CF231" s="78">
        <v>23</v>
      </c>
      <c r="CG231" s="78">
        <v>23</v>
      </c>
      <c r="CH231" s="78">
        <v>34</v>
      </c>
      <c r="CI231" s="78">
        <v>17</v>
      </c>
      <c r="CJ231" s="78">
        <v>16</v>
      </c>
      <c r="CK231" s="78">
        <v>9</v>
      </c>
      <c r="CL231" s="78">
        <v>17</v>
      </c>
      <c r="CM231" s="78">
        <v>20</v>
      </c>
      <c r="CN231" s="78">
        <v>1.45</v>
      </c>
    </row>
    <row r="232" spans="1:92" x14ac:dyDescent="0.2">
      <c r="A232" s="78" t="s">
        <v>28</v>
      </c>
      <c r="B232" s="78" t="s">
        <v>42</v>
      </c>
      <c r="C232" s="78">
        <v>255</v>
      </c>
      <c r="D232" s="78">
        <v>9</v>
      </c>
      <c r="E232" s="78">
        <v>0</v>
      </c>
      <c r="F232" s="78">
        <f>VLOOKUP(B232,遗传信息!$B:$F,5,FALSE)</f>
        <v>0</v>
      </c>
      <c r="G232" s="78">
        <v>25</v>
      </c>
      <c r="H232" s="78">
        <v>7.4</v>
      </c>
      <c r="I232" s="78">
        <v>8</v>
      </c>
      <c r="J232" s="78">
        <v>1362</v>
      </c>
      <c r="K232" s="78">
        <v>49.33</v>
      </c>
      <c r="L232" s="78">
        <v>94</v>
      </c>
      <c r="M232" s="78">
        <v>84</v>
      </c>
      <c r="N232" s="78">
        <v>104</v>
      </c>
      <c r="O232" s="78">
        <v>59</v>
      </c>
      <c r="P232" s="78">
        <v>74</v>
      </c>
      <c r="Q232" s="78">
        <v>74</v>
      </c>
      <c r="R232" s="78">
        <v>94</v>
      </c>
      <c r="S232" s="78">
        <v>72</v>
      </c>
      <c r="T232" s="78">
        <v>107</v>
      </c>
      <c r="U232" s="78">
        <v>99</v>
      </c>
      <c r="V232" s="78">
        <v>141</v>
      </c>
      <c r="W232" s="78">
        <v>89</v>
      </c>
      <c r="X232" s="78">
        <v>66</v>
      </c>
      <c r="Y232" s="78">
        <v>57</v>
      </c>
      <c r="Z232" s="78">
        <v>98</v>
      </c>
      <c r="AA232" s="78">
        <v>49</v>
      </c>
      <c r="AB232" s="78">
        <v>20</v>
      </c>
      <c r="AC232" s="78">
        <v>20</v>
      </c>
      <c r="AD232" s="78">
        <v>33</v>
      </c>
      <c r="AE232" s="78">
        <v>21</v>
      </c>
      <c r="AF232" s="78">
        <v>14</v>
      </c>
      <c r="AG232" s="78">
        <v>22</v>
      </c>
      <c r="AH232" s="78">
        <v>26</v>
      </c>
      <c r="AI232" s="78">
        <v>22</v>
      </c>
      <c r="AJ232" s="78">
        <v>27</v>
      </c>
      <c r="AK232" s="78">
        <v>28</v>
      </c>
      <c r="AL232" s="78">
        <v>27</v>
      </c>
      <c r="AM232" s="78">
        <v>22</v>
      </c>
      <c r="AN232" s="78">
        <v>13</v>
      </c>
      <c r="AO232" s="78">
        <v>12</v>
      </c>
      <c r="AP232" s="78">
        <v>25</v>
      </c>
      <c r="AQ232" s="78">
        <v>9</v>
      </c>
      <c r="AR232" s="78">
        <v>19</v>
      </c>
      <c r="AS232" s="78">
        <v>19</v>
      </c>
      <c r="AT232" s="78">
        <v>22</v>
      </c>
      <c r="AU232" s="78">
        <v>14</v>
      </c>
      <c r="AV232" s="78">
        <v>17</v>
      </c>
      <c r="AW232" s="78">
        <v>15</v>
      </c>
      <c r="AX232" s="78">
        <v>21</v>
      </c>
      <c r="AY232" s="78">
        <v>21</v>
      </c>
      <c r="AZ232" s="78">
        <v>15</v>
      </c>
      <c r="BA232" s="78">
        <v>23</v>
      </c>
      <c r="BB232" s="78">
        <v>34</v>
      </c>
      <c r="BC232" s="78">
        <v>22</v>
      </c>
      <c r="BD232" s="78">
        <v>14</v>
      </c>
      <c r="BE232" s="78">
        <v>15</v>
      </c>
      <c r="BF232" s="78">
        <v>27</v>
      </c>
      <c r="BG232" s="78">
        <v>16</v>
      </c>
      <c r="BH232" s="78">
        <v>32</v>
      </c>
      <c r="BI232" s="78">
        <v>22</v>
      </c>
      <c r="BJ232" s="78">
        <v>33</v>
      </c>
      <c r="BK232" s="78">
        <v>20</v>
      </c>
      <c r="BL232" s="78">
        <v>29</v>
      </c>
      <c r="BM232" s="78">
        <v>23</v>
      </c>
      <c r="BN232" s="78">
        <v>27</v>
      </c>
      <c r="BO232" s="78">
        <v>20</v>
      </c>
      <c r="BP232" s="78">
        <v>42</v>
      </c>
      <c r="BQ232" s="78">
        <v>25</v>
      </c>
      <c r="BR232" s="78">
        <v>46</v>
      </c>
      <c r="BS232" s="78">
        <v>28</v>
      </c>
      <c r="BT232" s="78">
        <v>23</v>
      </c>
      <c r="BU232" s="78">
        <v>21</v>
      </c>
      <c r="BV232" s="78">
        <v>29</v>
      </c>
      <c r="BW232" s="78">
        <v>16</v>
      </c>
      <c r="BX232" s="78">
        <v>23</v>
      </c>
      <c r="BY232" s="78">
        <v>23</v>
      </c>
      <c r="BZ232" s="78">
        <v>16</v>
      </c>
      <c r="CA232" s="78">
        <v>4</v>
      </c>
      <c r="CB232" s="78">
        <v>14</v>
      </c>
      <c r="CC232" s="78">
        <v>21</v>
      </c>
      <c r="CD232" s="78">
        <v>20</v>
      </c>
      <c r="CE232" s="78">
        <v>9</v>
      </c>
      <c r="CF232" s="78">
        <v>23</v>
      </c>
      <c r="CG232" s="78">
        <v>23</v>
      </c>
      <c r="CH232" s="78">
        <v>34</v>
      </c>
      <c r="CI232" s="78">
        <v>17</v>
      </c>
      <c r="CJ232" s="78">
        <v>16</v>
      </c>
      <c r="CK232" s="78">
        <v>9</v>
      </c>
      <c r="CL232" s="78">
        <v>17</v>
      </c>
      <c r="CM232" s="78">
        <v>20</v>
      </c>
      <c r="CN232" s="78">
        <v>2.62</v>
      </c>
    </row>
    <row r="233" spans="1:92" x14ac:dyDescent="0.2">
      <c r="A233" s="78" t="s">
        <v>28</v>
      </c>
      <c r="B233" s="78" t="s">
        <v>42</v>
      </c>
      <c r="C233" s="78">
        <v>275</v>
      </c>
      <c r="D233" s="78">
        <v>5</v>
      </c>
      <c r="E233" s="78">
        <v>0</v>
      </c>
      <c r="F233" s="78">
        <f>VLOOKUP(B233,遗传信息!$B:$F,5,FALSE)</f>
        <v>0</v>
      </c>
      <c r="G233" s="78">
        <v>25</v>
      </c>
      <c r="H233" s="78">
        <v>7.4</v>
      </c>
      <c r="I233" s="78">
        <v>8</v>
      </c>
      <c r="J233" s="78">
        <v>1362</v>
      </c>
      <c r="K233" s="78">
        <v>49.33</v>
      </c>
      <c r="L233" s="78">
        <v>94</v>
      </c>
      <c r="M233" s="78">
        <v>84</v>
      </c>
      <c r="N233" s="78">
        <v>104</v>
      </c>
      <c r="O233" s="78">
        <v>59</v>
      </c>
      <c r="P233" s="78">
        <v>74</v>
      </c>
      <c r="Q233" s="78">
        <v>74</v>
      </c>
      <c r="R233" s="78">
        <v>94</v>
      </c>
      <c r="S233" s="78">
        <v>72</v>
      </c>
      <c r="T233" s="78">
        <v>107</v>
      </c>
      <c r="U233" s="78">
        <v>99</v>
      </c>
      <c r="V233" s="78">
        <v>141</v>
      </c>
      <c r="W233" s="78">
        <v>89</v>
      </c>
      <c r="X233" s="78">
        <v>66</v>
      </c>
      <c r="Y233" s="78">
        <v>57</v>
      </c>
      <c r="Z233" s="78">
        <v>98</v>
      </c>
      <c r="AA233" s="78">
        <v>49</v>
      </c>
      <c r="AB233" s="78">
        <v>20</v>
      </c>
      <c r="AC233" s="78">
        <v>20</v>
      </c>
      <c r="AD233" s="78">
        <v>33</v>
      </c>
      <c r="AE233" s="78">
        <v>21</v>
      </c>
      <c r="AF233" s="78">
        <v>14</v>
      </c>
      <c r="AG233" s="78">
        <v>22</v>
      </c>
      <c r="AH233" s="78">
        <v>26</v>
      </c>
      <c r="AI233" s="78">
        <v>22</v>
      </c>
      <c r="AJ233" s="78">
        <v>27</v>
      </c>
      <c r="AK233" s="78">
        <v>28</v>
      </c>
      <c r="AL233" s="78">
        <v>27</v>
      </c>
      <c r="AM233" s="78">
        <v>22</v>
      </c>
      <c r="AN233" s="78">
        <v>13</v>
      </c>
      <c r="AO233" s="78">
        <v>12</v>
      </c>
      <c r="AP233" s="78">
        <v>25</v>
      </c>
      <c r="AQ233" s="78">
        <v>9</v>
      </c>
      <c r="AR233" s="78">
        <v>19</v>
      </c>
      <c r="AS233" s="78">
        <v>19</v>
      </c>
      <c r="AT233" s="78">
        <v>22</v>
      </c>
      <c r="AU233" s="78">
        <v>14</v>
      </c>
      <c r="AV233" s="78">
        <v>17</v>
      </c>
      <c r="AW233" s="78">
        <v>15</v>
      </c>
      <c r="AX233" s="78">
        <v>21</v>
      </c>
      <c r="AY233" s="78">
        <v>21</v>
      </c>
      <c r="AZ233" s="78">
        <v>15</v>
      </c>
      <c r="BA233" s="78">
        <v>23</v>
      </c>
      <c r="BB233" s="78">
        <v>34</v>
      </c>
      <c r="BC233" s="78">
        <v>22</v>
      </c>
      <c r="BD233" s="78">
        <v>14</v>
      </c>
      <c r="BE233" s="78">
        <v>15</v>
      </c>
      <c r="BF233" s="78">
        <v>27</v>
      </c>
      <c r="BG233" s="78">
        <v>16</v>
      </c>
      <c r="BH233" s="78">
        <v>32</v>
      </c>
      <c r="BI233" s="78">
        <v>22</v>
      </c>
      <c r="BJ233" s="78">
        <v>33</v>
      </c>
      <c r="BK233" s="78">
        <v>20</v>
      </c>
      <c r="BL233" s="78">
        <v>29</v>
      </c>
      <c r="BM233" s="78">
        <v>23</v>
      </c>
      <c r="BN233" s="78">
        <v>27</v>
      </c>
      <c r="BO233" s="78">
        <v>20</v>
      </c>
      <c r="BP233" s="78">
        <v>42</v>
      </c>
      <c r="BQ233" s="78">
        <v>25</v>
      </c>
      <c r="BR233" s="78">
        <v>46</v>
      </c>
      <c r="BS233" s="78">
        <v>28</v>
      </c>
      <c r="BT233" s="78">
        <v>23</v>
      </c>
      <c r="BU233" s="78">
        <v>21</v>
      </c>
      <c r="BV233" s="78">
        <v>29</v>
      </c>
      <c r="BW233" s="78">
        <v>16</v>
      </c>
      <c r="BX233" s="78">
        <v>23</v>
      </c>
      <c r="BY233" s="78">
        <v>23</v>
      </c>
      <c r="BZ233" s="78">
        <v>16</v>
      </c>
      <c r="CA233" s="78">
        <v>4</v>
      </c>
      <c r="CB233" s="78">
        <v>14</v>
      </c>
      <c r="CC233" s="78">
        <v>21</v>
      </c>
      <c r="CD233" s="78">
        <v>20</v>
      </c>
      <c r="CE233" s="78">
        <v>9</v>
      </c>
      <c r="CF233" s="78">
        <v>23</v>
      </c>
      <c r="CG233" s="78">
        <v>23</v>
      </c>
      <c r="CH233" s="78">
        <v>34</v>
      </c>
      <c r="CI233" s="78">
        <v>17</v>
      </c>
      <c r="CJ233" s="78">
        <v>16</v>
      </c>
      <c r="CK233" s="78">
        <v>9</v>
      </c>
      <c r="CL233" s="78">
        <v>17</v>
      </c>
      <c r="CM233" s="78">
        <v>20</v>
      </c>
      <c r="CN233" s="78">
        <v>1.22</v>
      </c>
    </row>
    <row r="234" spans="1:92" x14ac:dyDescent="0.2">
      <c r="A234" s="78" t="s">
        <v>28</v>
      </c>
      <c r="B234" s="78" t="s">
        <v>42</v>
      </c>
      <c r="C234" s="78">
        <v>275</v>
      </c>
      <c r="D234" s="78">
        <v>7</v>
      </c>
      <c r="E234" s="78">
        <v>0</v>
      </c>
      <c r="F234" s="78">
        <f>VLOOKUP(B234,遗传信息!$B:$F,5,FALSE)</f>
        <v>0</v>
      </c>
      <c r="G234" s="78">
        <v>25</v>
      </c>
      <c r="H234" s="78">
        <v>7.4</v>
      </c>
      <c r="I234" s="78">
        <v>8</v>
      </c>
      <c r="J234" s="78">
        <v>1362</v>
      </c>
      <c r="K234" s="78">
        <v>49.33</v>
      </c>
      <c r="L234" s="78">
        <v>94</v>
      </c>
      <c r="M234" s="78">
        <v>84</v>
      </c>
      <c r="N234" s="78">
        <v>104</v>
      </c>
      <c r="O234" s="78">
        <v>59</v>
      </c>
      <c r="P234" s="78">
        <v>74</v>
      </c>
      <c r="Q234" s="78">
        <v>74</v>
      </c>
      <c r="R234" s="78">
        <v>94</v>
      </c>
      <c r="S234" s="78">
        <v>72</v>
      </c>
      <c r="T234" s="78">
        <v>107</v>
      </c>
      <c r="U234" s="78">
        <v>99</v>
      </c>
      <c r="V234" s="78">
        <v>141</v>
      </c>
      <c r="W234" s="78">
        <v>89</v>
      </c>
      <c r="X234" s="78">
        <v>66</v>
      </c>
      <c r="Y234" s="78">
        <v>57</v>
      </c>
      <c r="Z234" s="78">
        <v>98</v>
      </c>
      <c r="AA234" s="78">
        <v>49</v>
      </c>
      <c r="AB234" s="78">
        <v>20</v>
      </c>
      <c r="AC234" s="78">
        <v>20</v>
      </c>
      <c r="AD234" s="78">
        <v>33</v>
      </c>
      <c r="AE234" s="78">
        <v>21</v>
      </c>
      <c r="AF234" s="78">
        <v>14</v>
      </c>
      <c r="AG234" s="78">
        <v>22</v>
      </c>
      <c r="AH234" s="78">
        <v>26</v>
      </c>
      <c r="AI234" s="78">
        <v>22</v>
      </c>
      <c r="AJ234" s="78">
        <v>27</v>
      </c>
      <c r="AK234" s="78">
        <v>28</v>
      </c>
      <c r="AL234" s="78">
        <v>27</v>
      </c>
      <c r="AM234" s="78">
        <v>22</v>
      </c>
      <c r="AN234" s="78">
        <v>13</v>
      </c>
      <c r="AO234" s="78">
        <v>12</v>
      </c>
      <c r="AP234" s="78">
        <v>25</v>
      </c>
      <c r="AQ234" s="78">
        <v>9</v>
      </c>
      <c r="AR234" s="78">
        <v>19</v>
      </c>
      <c r="AS234" s="78">
        <v>19</v>
      </c>
      <c r="AT234" s="78">
        <v>22</v>
      </c>
      <c r="AU234" s="78">
        <v>14</v>
      </c>
      <c r="AV234" s="78">
        <v>17</v>
      </c>
      <c r="AW234" s="78">
        <v>15</v>
      </c>
      <c r="AX234" s="78">
        <v>21</v>
      </c>
      <c r="AY234" s="78">
        <v>21</v>
      </c>
      <c r="AZ234" s="78">
        <v>15</v>
      </c>
      <c r="BA234" s="78">
        <v>23</v>
      </c>
      <c r="BB234" s="78">
        <v>34</v>
      </c>
      <c r="BC234" s="78">
        <v>22</v>
      </c>
      <c r="BD234" s="78">
        <v>14</v>
      </c>
      <c r="BE234" s="78">
        <v>15</v>
      </c>
      <c r="BF234" s="78">
        <v>27</v>
      </c>
      <c r="BG234" s="78">
        <v>16</v>
      </c>
      <c r="BH234" s="78">
        <v>32</v>
      </c>
      <c r="BI234" s="78">
        <v>22</v>
      </c>
      <c r="BJ234" s="78">
        <v>33</v>
      </c>
      <c r="BK234" s="78">
        <v>20</v>
      </c>
      <c r="BL234" s="78">
        <v>29</v>
      </c>
      <c r="BM234" s="78">
        <v>23</v>
      </c>
      <c r="BN234" s="78">
        <v>27</v>
      </c>
      <c r="BO234" s="78">
        <v>20</v>
      </c>
      <c r="BP234" s="78">
        <v>42</v>
      </c>
      <c r="BQ234" s="78">
        <v>25</v>
      </c>
      <c r="BR234" s="78">
        <v>46</v>
      </c>
      <c r="BS234" s="78">
        <v>28</v>
      </c>
      <c r="BT234" s="78">
        <v>23</v>
      </c>
      <c r="BU234" s="78">
        <v>21</v>
      </c>
      <c r="BV234" s="78">
        <v>29</v>
      </c>
      <c r="BW234" s="78">
        <v>16</v>
      </c>
      <c r="BX234" s="78">
        <v>23</v>
      </c>
      <c r="BY234" s="78">
        <v>23</v>
      </c>
      <c r="BZ234" s="78">
        <v>16</v>
      </c>
      <c r="CA234" s="78">
        <v>4</v>
      </c>
      <c r="CB234" s="78">
        <v>14</v>
      </c>
      <c r="CC234" s="78">
        <v>21</v>
      </c>
      <c r="CD234" s="78">
        <v>20</v>
      </c>
      <c r="CE234" s="78">
        <v>9</v>
      </c>
      <c r="CF234" s="78">
        <v>23</v>
      </c>
      <c r="CG234" s="78">
        <v>23</v>
      </c>
      <c r="CH234" s="78">
        <v>34</v>
      </c>
      <c r="CI234" s="78">
        <v>17</v>
      </c>
      <c r="CJ234" s="78">
        <v>16</v>
      </c>
      <c r="CK234" s="78">
        <v>9</v>
      </c>
      <c r="CL234" s="78">
        <v>17</v>
      </c>
      <c r="CM234" s="78">
        <v>20</v>
      </c>
      <c r="CN234" s="78">
        <v>2.54</v>
      </c>
    </row>
    <row r="235" spans="1:92" x14ac:dyDescent="0.2">
      <c r="A235" s="78" t="s">
        <v>28</v>
      </c>
      <c r="B235" s="78" t="s">
        <v>42</v>
      </c>
      <c r="C235" s="78">
        <v>275</v>
      </c>
      <c r="D235" s="78">
        <v>9</v>
      </c>
      <c r="E235" s="78">
        <v>0</v>
      </c>
      <c r="F235" s="78">
        <f>VLOOKUP(B235,遗传信息!$B:$F,5,FALSE)</f>
        <v>0</v>
      </c>
      <c r="G235" s="78">
        <v>25</v>
      </c>
      <c r="H235" s="78">
        <v>7.4</v>
      </c>
      <c r="I235" s="78">
        <v>8</v>
      </c>
      <c r="J235" s="78">
        <v>1362</v>
      </c>
      <c r="K235" s="78">
        <v>49.33</v>
      </c>
      <c r="L235" s="78">
        <v>94</v>
      </c>
      <c r="M235" s="78">
        <v>84</v>
      </c>
      <c r="N235" s="78">
        <v>104</v>
      </c>
      <c r="O235" s="78">
        <v>59</v>
      </c>
      <c r="P235" s="78">
        <v>74</v>
      </c>
      <c r="Q235" s="78">
        <v>74</v>
      </c>
      <c r="R235" s="78">
        <v>94</v>
      </c>
      <c r="S235" s="78">
        <v>72</v>
      </c>
      <c r="T235" s="78">
        <v>107</v>
      </c>
      <c r="U235" s="78">
        <v>99</v>
      </c>
      <c r="V235" s="78">
        <v>141</v>
      </c>
      <c r="W235" s="78">
        <v>89</v>
      </c>
      <c r="X235" s="78">
        <v>66</v>
      </c>
      <c r="Y235" s="78">
        <v>57</v>
      </c>
      <c r="Z235" s="78">
        <v>98</v>
      </c>
      <c r="AA235" s="78">
        <v>49</v>
      </c>
      <c r="AB235" s="78">
        <v>20</v>
      </c>
      <c r="AC235" s="78">
        <v>20</v>
      </c>
      <c r="AD235" s="78">
        <v>33</v>
      </c>
      <c r="AE235" s="78">
        <v>21</v>
      </c>
      <c r="AF235" s="78">
        <v>14</v>
      </c>
      <c r="AG235" s="78">
        <v>22</v>
      </c>
      <c r="AH235" s="78">
        <v>26</v>
      </c>
      <c r="AI235" s="78">
        <v>22</v>
      </c>
      <c r="AJ235" s="78">
        <v>27</v>
      </c>
      <c r="AK235" s="78">
        <v>28</v>
      </c>
      <c r="AL235" s="78">
        <v>27</v>
      </c>
      <c r="AM235" s="78">
        <v>22</v>
      </c>
      <c r="AN235" s="78">
        <v>13</v>
      </c>
      <c r="AO235" s="78">
        <v>12</v>
      </c>
      <c r="AP235" s="78">
        <v>25</v>
      </c>
      <c r="AQ235" s="78">
        <v>9</v>
      </c>
      <c r="AR235" s="78">
        <v>19</v>
      </c>
      <c r="AS235" s="78">
        <v>19</v>
      </c>
      <c r="AT235" s="78">
        <v>22</v>
      </c>
      <c r="AU235" s="78">
        <v>14</v>
      </c>
      <c r="AV235" s="78">
        <v>17</v>
      </c>
      <c r="AW235" s="78">
        <v>15</v>
      </c>
      <c r="AX235" s="78">
        <v>21</v>
      </c>
      <c r="AY235" s="78">
        <v>21</v>
      </c>
      <c r="AZ235" s="78">
        <v>15</v>
      </c>
      <c r="BA235" s="78">
        <v>23</v>
      </c>
      <c r="BB235" s="78">
        <v>34</v>
      </c>
      <c r="BC235" s="78">
        <v>22</v>
      </c>
      <c r="BD235" s="78">
        <v>14</v>
      </c>
      <c r="BE235" s="78">
        <v>15</v>
      </c>
      <c r="BF235" s="78">
        <v>27</v>
      </c>
      <c r="BG235" s="78">
        <v>16</v>
      </c>
      <c r="BH235" s="78">
        <v>32</v>
      </c>
      <c r="BI235" s="78">
        <v>22</v>
      </c>
      <c r="BJ235" s="78">
        <v>33</v>
      </c>
      <c r="BK235" s="78">
        <v>20</v>
      </c>
      <c r="BL235" s="78">
        <v>29</v>
      </c>
      <c r="BM235" s="78">
        <v>23</v>
      </c>
      <c r="BN235" s="78">
        <v>27</v>
      </c>
      <c r="BO235" s="78">
        <v>20</v>
      </c>
      <c r="BP235" s="78">
        <v>42</v>
      </c>
      <c r="BQ235" s="78">
        <v>25</v>
      </c>
      <c r="BR235" s="78">
        <v>46</v>
      </c>
      <c r="BS235" s="78">
        <v>28</v>
      </c>
      <c r="BT235" s="78">
        <v>23</v>
      </c>
      <c r="BU235" s="78">
        <v>21</v>
      </c>
      <c r="BV235" s="78">
        <v>29</v>
      </c>
      <c r="BW235" s="78">
        <v>16</v>
      </c>
      <c r="BX235" s="78">
        <v>23</v>
      </c>
      <c r="BY235" s="78">
        <v>23</v>
      </c>
      <c r="BZ235" s="78">
        <v>16</v>
      </c>
      <c r="CA235" s="78">
        <v>4</v>
      </c>
      <c r="CB235" s="78">
        <v>14</v>
      </c>
      <c r="CC235" s="78">
        <v>21</v>
      </c>
      <c r="CD235" s="78">
        <v>20</v>
      </c>
      <c r="CE235" s="78">
        <v>9</v>
      </c>
      <c r="CF235" s="78">
        <v>23</v>
      </c>
      <c r="CG235" s="78">
        <v>23</v>
      </c>
      <c r="CH235" s="78">
        <v>34</v>
      </c>
      <c r="CI235" s="78">
        <v>17</v>
      </c>
      <c r="CJ235" s="78">
        <v>16</v>
      </c>
      <c r="CK235" s="78">
        <v>9</v>
      </c>
      <c r="CL235" s="78">
        <v>17</v>
      </c>
      <c r="CM235" s="78">
        <v>20</v>
      </c>
      <c r="CN235" s="78">
        <v>3.81</v>
      </c>
    </row>
    <row r="236" spans="1:92" x14ac:dyDescent="0.2">
      <c r="A236" s="78" t="s">
        <v>28</v>
      </c>
      <c r="B236" s="78" t="s">
        <v>55</v>
      </c>
      <c r="C236" s="78">
        <v>254</v>
      </c>
      <c r="D236" s="78">
        <v>4.5999999999999996</v>
      </c>
      <c r="E236" s="78">
        <v>0</v>
      </c>
      <c r="F236" s="78">
        <f>VLOOKUP(B236,遗传信息!$B:$F,5,FALSE)</f>
        <v>0</v>
      </c>
      <c r="G236" s="78">
        <v>25</v>
      </c>
      <c r="H236" s="78">
        <v>7.4</v>
      </c>
      <c r="I236" s="78">
        <v>4</v>
      </c>
      <c r="J236" s="78">
        <v>1452</v>
      </c>
      <c r="K236" s="78">
        <v>49.58</v>
      </c>
      <c r="L236" s="78">
        <v>105</v>
      </c>
      <c r="M236" s="78">
        <v>85</v>
      </c>
      <c r="N236" s="78">
        <v>109</v>
      </c>
      <c r="O236" s="78">
        <v>63</v>
      </c>
      <c r="P236" s="78">
        <v>80</v>
      </c>
      <c r="Q236" s="78">
        <v>78</v>
      </c>
      <c r="R236" s="78">
        <v>96</v>
      </c>
      <c r="S236" s="78">
        <v>75</v>
      </c>
      <c r="T236" s="78">
        <v>115</v>
      </c>
      <c r="U236" s="78">
        <v>106</v>
      </c>
      <c r="V236" s="78">
        <v>147</v>
      </c>
      <c r="W236" s="78">
        <v>93</v>
      </c>
      <c r="X236" s="78">
        <v>63</v>
      </c>
      <c r="Y236" s="78">
        <v>61</v>
      </c>
      <c r="Z236" s="78">
        <v>108</v>
      </c>
      <c r="AA236" s="78">
        <v>57</v>
      </c>
      <c r="AB236" s="78">
        <v>22</v>
      </c>
      <c r="AC236" s="78">
        <v>26</v>
      </c>
      <c r="AD236" s="78">
        <v>34</v>
      </c>
      <c r="AE236" s="78">
        <v>22</v>
      </c>
      <c r="AF236" s="78">
        <v>17</v>
      </c>
      <c r="AG236" s="78">
        <v>22</v>
      </c>
      <c r="AH236" s="78">
        <v>27</v>
      </c>
      <c r="AI236" s="78">
        <v>19</v>
      </c>
      <c r="AJ236" s="78">
        <v>28</v>
      </c>
      <c r="AK236" s="78">
        <v>25</v>
      </c>
      <c r="AL236" s="78">
        <v>30</v>
      </c>
      <c r="AM236" s="78">
        <v>25</v>
      </c>
      <c r="AN236" s="78">
        <v>13</v>
      </c>
      <c r="AO236" s="78">
        <v>13</v>
      </c>
      <c r="AP236" s="78">
        <v>27</v>
      </c>
      <c r="AQ236" s="78">
        <v>10</v>
      </c>
      <c r="AR236" s="78">
        <v>22</v>
      </c>
      <c r="AS236" s="78">
        <v>16</v>
      </c>
      <c r="AT236" s="78">
        <v>25</v>
      </c>
      <c r="AU236" s="78">
        <v>16</v>
      </c>
      <c r="AV236" s="78">
        <v>17</v>
      </c>
      <c r="AW236" s="78">
        <v>15</v>
      </c>
      <c r="AX236" s="78">
        <v>21</v>
      </c>
      <c r="AY236" s="78">
        <v>25</v>
      </c>
      <c r="AZ236" s="78">
        <v>18</v>
      </c>
      <c r="BA236" s="78">
        <v>21</v>
      </c>
      <c r="BB236" s="78">
        <v>35</v>
      </c>
      <c r="BC236" s="78">
        <v>22</v>
      </c>
      <c r="BD236" s="78">
        <v>11</v>
      </c>
      <c r="BE236" s="78">
        <v>16</v>
      </c>
      <c r="BF236" s="78">
        <v>28</v>
      </c>
      <c r="BG236" s="78">
        <v>20</v>
      </c>
      <c r="BH236" s="78">
        <v>36</v>
      </c>
      <c r="BI236" s="78">
        <v>23</v>
      </c>
      <c r="BJ236" s="78">
        <v>33</v>
      </c>
      <c r="BK236" s="78">
        <v>22</v>
      </c>
      <c r="BL236" s="78">
        <v>28</v>
      </c>
      <c r="BM236" s="78">
        <v>26</v>
      </c>
      <c r="BN236" s="78">
        <v>28</v>
      </c>
      <c r="BO236" s="78">
        <v>23</v>
      </c>
      <c r="BP236" s="78">
        <v>42</v>
      </c>
      <c r="BQ236" s="78">
        <v>30</v>
      </c>
      <c r="BR236" s="78">
        <v>46</v>
      </c>
      <c r="BS236" s="78">
        <v>29</v>
      </c>
      <c r="BT236" s="78">
        <v>23</v>
      </c>
      <c r="BU236" s="78">
        <v>22</v>
      </c>
      <c r="BV236" s="78">
        <v>30</v>
      </c>
      <c r="BW236" s="78">
        <v>18</v>
      </c>
      <c r="BX236" s="78">
        <v>25</v>
      </c>
      <c r="BY236" s="78">
        <v>19</v>
      </c>
      <c r="BZ236" s="78">
        <v>16</v>
      </c>
      <c r="CA236" s="78">
        <v>3</v>
      </c>
      <c r="CB236" s="78">
        <v>18</v>
      </c>
      <c r="CC236" s="78">
        <v>22</v>
      </c>
      <c r="CD236" s="78">
        <v>20</v>
      </c>
      <c r="CE236" s="78">
        <v>8</v>
      </c>
      <c r="CF236" s="78">
        <v>27</v>
      </c>
      <c r="CG236" s="78">
        <v>28</v>
      </c>
      <c r="CH236" s="78">
        <v>36</v>
      </c>
      <c r="CI236" s="78">
        <v>17</v>
      </c>
      <c r="CJ236" s="78">
        <v>15</v>
      </c>
      <c r="CK236" s="78">
        <v>10</v>
      </c>
      <c r="CL236" s="78">
        <v>23</v>
      </c>
      <c r="CM236" s="78">
        <v>26</v>
      </c>
      <c r="CN236" s="78">
        <v>0.875</v>
      </c>
    </row>
    <row r="237" spans="1:92" x14ac:dyDescent="0.2">
      <c r="A237" s="78" t="s">
        <v>28</v>
      </c>
      <c r="B237" s="78" t="s">
        <v>55</v>
      </c>
      <c r="C237" s="78">
        <v>254</v>
      </c>
      <c r="D237" s="78">
        <v>12</v>
      </c>
      <c r="E237" s="78">
        <v>0</v>
      </c>
      <c r="F237" s="78">
        <f>VLOOKUP(B237,遗传信息!$B:$F,5,FALSE)</f>
        <v>0</v>
      </c>
      <c r="G237" s="78">
        <v>25</v>
      </c>
      <c r="H237" s="78">
        <v>7.4</v>
      </c>
      <c r="I237" s="78">
        <v>4</v>
      </c>
      <c r="J237" s="78">
        <v>1452</v>
      </c>
      <c r="K237" s="78">
        <v>49.58</v>
      </c>
      <c r="L237" s="78">
        <v>105</v>
      </c>
      <c r="M237" s="78">
        <v>85</v>
      </c>
      <c r="N237" s="78">
        <v>109</v>
      </c>
      <c r="O237" s="78">
        <v>63</v>
      </c>
      <c r="P237" s="78">
        <v>80</v>
      </c>
      <c r="Q237" s="78">
        <v>78</v>
      </c>
      <c r="R237" s="78">
        <v>96</v>
      </c>
      <c r="S237" s="78">
        <v>75</v>
      </c>
      <c r="T237" s="78">
        <v>115</v>
      </c>
      <c r="U237" s="78">
        <v>106</v>
      </c>
      <c r="V237" s="78">
        <v>147</v>
      </c>
      <c r="W237" s="78">
        <v>93</v>
      </c>
      <c r="X237" s="78">
        <v>63</v>
      </c>
      <c r="Y237" s="78">
        <v>61</v>
      </c>
      <c r="Z237" s="78">
        <v>108</v>
      </c>
      <c r="AA237" s="78">
        <v>57</v>
      </c>
      <c r="AB237" s="78">
        <v>22</v>
      </c>
      <c r="AC237" s="78">
        <v>26</v>
      </c>
      <c r="AD237" s="78">
        <v>34</v>
      </c>
      <c r="AE237" s="78">
        <v>22</v>
      </c>
      <c r="AF237" s="78">
        <v>17</v>
      </c>
      <c r="AG237" s="78">
        <v>22</v>
      </c>
      <c r="AH237" s="78">
        <v>27</v>
      </c>
      <c r="AI237" s="78">
        <v>19</v>
      </c>
      <c r="AJ237" s="78">
        <v>28</v>
      </c>
      <c r="AK237" s="78">
        <v>25</v>
      </c>
      <c r="AL237" s="78">
        <v>30</v>
      </c>
      <c r="AM237" s="78">
        <v>25</v>
      </c>
      <c r="AN237" s="78">
        <v>13</v>
      </c>
      <c r="AO237" s="78">
        <v>13</v>
      </c>
      <c r="AP237" s="78">
        <v>27</v>
      </c>
      <c r="AQ237" s="78">
        <v>10</v>
      </c>
      <c r="AR237" s="78">
        <v>22</v>
      </c>
      <c r="AS237" s="78">
        <v>16</v>
      </c>
      <c r="AT237" s="78">
        <v>25</v>
      </c>
      <c r="AU237" s="78">
        <v>16</v>
      </c>
      <c r="AV237" s="78">
        <v>17</v>
      </c>
      <c r="AW237" s="78">
        <v>15</v>
      </c>
      <c r="AX237" s="78">
        <v>21</v>
      </c>
      <c r="AY237" s="78">
        <v>25</v>
      </c>
      <c r="AZ237" s="78">
        <v>18</v>
      </c>
      <c r="BA237" s="78">
        <v>21</v>
      </c>
      <c r="BB237" s="78">
        <v>35</v>
      </c>
      <c r="BC237" s="78">
        <v>22</v>
      </c>
      <c r="BD237" s="78">
        <v>11</v>
      </c>
      <c r="BE237" s="78">
        <v>16</v>
      </c>
      <c r="BF237" s="78">
        <v>28</v>
      </c>
      <c r="BG237" s="78">
        <v>20</v>
      </c>
      <c r="BH237" s="78">
        <v>36</v>
      </c>
      <c r="BI237" s="78">
        <v>23</v>
      </c>
      <c r="BJ237" s="78">
        <v>33</v>
      </c>
      <c r="BK237" s="78">
        <v>22</v>
      </c>
      <c r="BL237" s="78">
        <v>28</v>
      </c>
      <c r="BM237" s="78">
        <v>26</v>
      </c>
      <c r="BN237" s="78">
        <v>28</v>
      </c>
      <c r="BO237" s="78">
        <v>23</v>
      </c>
      <c r="BP237" s="78">
        <v>42</v>
      </c>
      <c r="BQ237" s="78">
        <v>30</v>
      </c>
      <c r="BR237" s="78">
        <v>46</v>
      </c>
      <c r="BS237" s="78">
        <v>29</v>
      </c>
      <c r="BT237" s="78">
        <v>23</v>
      </c>
      <c r="BU237" s="78">
        <v>22</v>
      </c>
      <c r="BV237" s="78">
        <v>30</v>
      </c>
      <c r="BW237" s="78">
        <v>18</v>
      </c>
      <c r="BX237" s="78">
        <v>25</v>
      </c>
      <c r="BY237" s="78">
        <v>19</v>
      </c>
      <c r="BZ237" s="78">
        <v>16</v>
      </c>
      <c r="CA237" s="78">
        <v>3</v>
      </c>
      <c r="CB237" s="78">
        <v>18</v>
      </c>
      <c r="CC237" s="78">
        <v>22</v>
      </c>
      <c r="CD237" s="78">
        <v>20</v>
      </c>
      <c r="CE237" s="78">
        <v>8</v>
      </c>
      <c r="CF237" s="78">
        <v>27</v>
      </c>
      <c r="CG237" s="78">
        <v>28</v>
      </c>
      <c r="CH237" s="78">
        <v>36</v>
      </c>
      <c r="CI237" s="78">
        <v>17</v>
      </c>
      <c r="CJ237" s="78">
        <v>15</v>
      </c>
      <c r="CK237" s="78">
        <v>10</v>
      </c>
      <c r="CL237" s="78">
        <v>23</v>
      </c>
      <c r="CM237" s="78">
        <v>26</v>
      </c>
      <c r="CN237" s="78">
        <v>3.18</v>
      </c>
    </row>
    <row r="238" spans="1:92" x14ac:dyDescent="0.2">
      <c r="A238" s="78" t="s">
        <v>28</v>
      </c>
      <c r="B238" s="78" t="s">
        <v>55</v>
      </c>
      <c r="C238" s="78">
        <v>255</v>
      </c>
      <c r="D238" s="78">
        <v>4.88</v>
      </c>
      <c r="E238" s="78">
        <v>0</v>
      </c>
      <c r="F238" s="78">
        <f>VLOOKUP(B238,遗传信息!$B:$F,5,FALSE)</f>
        <v>0</v>
      </c>
      <c r="G238" s="78">
        <v>25</v>
      </c>
      <c r="H238" s="78">
        <v>7.4</v>
      </c>
      <c r="I238" s="78">
        <v>4</v>
      </c>
      <c r="J238" s="78">
        <v>1452</v>
      </c>
      <c r="K238" s="78">
        <v>49.58</v>
      </c>
      <c r="L238" s="78">
        <v>105</v>
      </c>
      <c r="M238" s="78">
        <v>85</v>
      </c>
      <c r="N238" s="78">
        <v>109</v>
      </c>
      <c r="O238" s="78">
        <v>63</v>
      </c>
      <c r="P238" s="78">
        <v>80</v>
      </c>
      <c r="Q238" s="78">
        <v>78</v>
      </c>
      <c r="R238" s="78">
        <v>96</v>
      </c>
      <c r="S238" s="78">
        <v>75</v>
      </c>
      <c r="T238" s="78">
        <v>115</v>
      </c>
      <c r="U238" s="78">
        <v>106</v>
      </c>
      <c r="V238" s="78">
        <v>147</v>
      </c>
      <c r="W238" s="78">
        <v>93</v>
      </c>
      <c r="X238" s="78">
        <v>63</v>
      </c>
      <c r="Y238" s="78">
        <v>61</v>
      </c>
      <c r="Z238" s="78">
        <v>108</v>
      </c>
      <c r="AA238" s="78">
        <v>57</v>
      </c>
      <c r="AB238" s="78">
        <v>22</v>
      </c>
      <c r="AC238" s="78">
        <v>26</v>
      </c>
      <c r="AD238" s="78">
        <v>34</v>
      </c>
      <c r="AE238" s="78">
        <v>22</v>
      </c>
      <c r="AF238" s="78">
        <v>17</v>
      </c>
      <c r="AG238" s="78">
        <v>22</v>
      </c>
      <c r="AH238" s="78">
        <v>27</v>
      </c>
      <c r="AI238" s="78">
        <v>19</v>
      </c>
      <c r="AJ238" s="78">
        <v>28</v>
      </c>
      <c r="AK238" s="78">
        <v>25</v>
      </c>
      <c r="AL238" s="78">
        <v>30</v>
      </c>
      <c r="AM238" s="78">
        <v>25</v>
      </c>
      <c r="AN238" s="78">
        <v>13</v>
      </c>
      <c r="AO238" s="78">
        <v>13</v>
      </c>
      <c r="AP238" s="78">
        <v>27</v>
      </c>
      <c r="AQ238" s="78">
        <v>10</v>
      </c>
      <c r="AR238" s="78">
        <v>22</v>
      </c>
      <c r="AS238" s="78">
        <v>16</v>
      </c>
      <c r="AT238" s="78">
        <v>25</v>
      </c>
      <c r="AU238" s="78">
        <v>16</v>
      </c>
      <c r="AV238" s="78">
        <v>17</v>
      </c>
      <c r="AW238" s="78">
        <v>15</v>
      </c>
      <c r="AX238" s="78">
        <v>21</v>
      </c>
      <c r="AY238" s="78">
        <v>25</v>
      </c>
      <c r="AZ238" s="78">
        <v>18</v>
      </c>
      <c r="BA238" s="78">
        <v>21</v>
      </c>
      <c r="BB238" s="78">
        <v>35</v>
      </c>
      <c r="BC238" s="78">
        <v>22</v>
      </c>
      <c r="BD238" s="78">
        <v>11</v>
      </c>
      <c r="BE238" s="78">
        <v>16</v>
      </c>
      <c r="BF238" s="78">
        <v>28</v>
      </c>
      <c r="BG238" s="78">
        <v>20</v>
      </c>
      <c r="BH238" s="78">
        <v>36</v>
      </c>
      <c r="BI238" s="78">
        <v>23</v>
      </c>
      <c r="BJ238" s="78">
        <v>33</v>
      </c>
      <c r="BK238" s="78">
        <v>22</v>
      </c>
      <c r="BL238" s="78">
        <v>28</v>
      </c>
      <c r="BM238" s="78">
        <v>26</v>
      </c>
      <c r="BN238" s="78">
        <v>28</v>
      </c>
      <c r="BO238" s="78">
        <v>23</v>
      </c>
      <c r="BP238" s="78">
        <v>42</v>
      </c>
      <c r="BQ238" s="78">
        <v>30</v>
      </c>
      <c r="BR238" s="78">
        <v>46</v>
      </c>
      <c r="BS238" s="78">
        <v>29</v>
      </c>
      <c r="BT238" s="78">
        <v>23</v>
      </c>
      <c r="BU238" s="78">
        <v>22</v>
      </c>
      <c r="BV238" s="78">
        <v>30</v>
      </c>
      <c r="BW238" s="78">
        <v>18</v>
      </c>
      <c r="BX238" s="78">
        <v>25</v>
      </c>
      <c r="BY238" s="78">
        <v>19</v>
      </c>
      <c r="BZ238" s="78">
        <v>16</v>
      </c>
      <c r="CA238" s="78">
        <v>3</v>
      </c>
      <c r="CB238" s="78">
        <v>18</v>
      </c>
      <c r="CC238" s="78">
        <v>22</v>
      </c>
      <c r="CD238" s="78">
        <v>20</v>
      </c>
      <c r="CE238" s="78">
        <v>8</v>
      </c>
      <c r="CF238" s="78">
        <v>27</v>
      </c>
      <c r="CG238" s="78">
        <v>28</v>
      </c>
      <c r="CH238" s="78">
        <v>36</v>
      </c>
      <c r="CI238" s="78">
        <v>17</v>
      </c>
      <c r="CJ238" s="78">
        <v>15</v>
      </c>
      <c r="CK238" s="78">
        <v>10</v>
      </c>
      <c r="CL238" s="78">
        <v>23</v>
      </c>
      <c r="CM238" s="78">
        <v>26</v>
      </c>
      <c r="CN238" s="78">
        <v>0.87</v>
      </c>
    </row>
    <row r="239" spans="1:92" x14ac:dyDescent="0.2">
      <c r="A239" s="78" t="s">
        <v>28</v>
      </c>
      <c r="B239" s="78" t="s">
        <v>55</v>
      </c>
      <c r="C239" s="78">
        <v>255</v>
      </c>
      <c r="D239" s="78">
        <v>12.3</v>
      </c>
      <c r="E239" s="78">
        <v>0</v>
      </c>
      <c r="F239" s="78">
        <f>VLOOKUP(B239,遗传信息!$B:$F,5,FALSE)</f>
        <v>0</v>
      </c>
      <c r="G239" s="78">
        <v>25</v>
      </c>
      <c r="H239" s="78">
        <v>7.4</v>
      </c>
      <c r="I239" s="78">
        <v>4</v>
      </c>
      <c r="J239" s="78">
        <v>1452</v>
      </c>
      <c r="K239" s="78">
        <v>49.58</v>
      </c>
      <c r="L239" s="78">
        <v>105</v>
      </c>
      <c r="M239" s="78">
        <v>85</v>
      </c>
      <c r="N239" s="78">
        <v>109</v>
      </c>
      <c r="O239" s="78">
        <v>63</v>
      </c>
      <c r="P239" s="78">
        <v>80</v>
      </c>
      <c r="Q239" s="78">
        <v>78</v>
      </c>
      <c r="R239" s="78">
        <v>96</v>
      </c>
      <c r="S239" s="78">
        <v>75</v>
      </c>
      <c r="T239" s="78">
        <v>115</v>
      </c>
      <c r="U239" s="78">
        <v>106</v>
      </c>
      <c r="V239" s="78">
        <v>147</v>
      </c>
      <c r="W239" s="78">
        <v>93</v>
      </c>
      <c r="X239" s="78">
        <v>63</v>
      </c>
      <c r="Y239" s="78">
        <v>61</v>
      </c>
      <c r="Z239" s="78">
        <v>108</v>
      </c>
      <c r="AA239" s="78">
        <v>57</v>
      </c>
      <c r="AB239" s="78">
        <v>22</v>
      </c>
      <c r="AC239" s="78">
        <v>26</v>
      </c>
      <c r="AD239" s="78">
        <v>34</v>
      </c>
      <c r="AE239" s="78">
        <v>22</v>
      </c>
      <c r="AF239" s="78">
        <v>17</v>
      </c>
      <c r="AG239" s="78">
        <v>22</v>
      </c>
      <c r="AH239" s="78">
        <v>27</v>
      </c>
      <c r="AI239" s="78">
        <v>19</v>
      </c>
      <c r="AJ239" s="78">
        <v>28</v>
      </c>
      <c r="AK239" s="78">
        <v>25</v>
      </c>
      <c r="AL239" s="78">
        <v>30</v>
      </c>
      <c r="AM239" s="78">
        <v>25</v>
      </c>
      <c r="AN239" s="78">
        <v>13</v>
      </c>
      <c r="AO239" s="78">
        <v>13</v>
      </c>
      <c r="AP239" s="78">
        <v>27</v>
      </c>
      <c r="AQ239" s="78">
        <v>10</v>
      </c>
      <c r="AR239" s="78">
        <v>22</v>
      </c>
      <c r="AS239" s="78">
        <v>16</v>
      </c>
      <c r="AT239" s="78">
        <v>25</v>
      </c>
      <c r="AU239" s="78">
        <v>16</v>
      </c>
      <c r="AV239" s="78">
        <v>17</v>
      </c>
      <c r="AW239" s="78">
        <v>15</v>
      </c>
      <c r="AX239" s="78">
        <v>21</v>
      </c>
      <c r="AY239" s="78">
        <v>25</v>
      </c>
      <c r="AZ239" s="78">
        <v>18</v>
      </c>
      <c r="BA239" s="78">
        <v>21</v>
      </c>
      <c r="BB239" s="78">
        <v>35</v>
      </c>
      <c r="BC239" s="78">
        <v>22</v>
      </c>
      <c r="BD239" s="78">
        <v>11</v>
      </c>
      <c r="BE239" s="78">
        <v>16</v>
      </c>
      <c r="BF239" s="78">
        <v>28</v>
      </c>
      <c r="BG239" s="78">
        <v>20</v>
      </c>
      <c r="BH239" s="78">
        <v>36</v>
      </c>
      <c r="BI239" s="78">
        <v>23</v>
      </c>
      <c r="BJ239" s="78">
        <v>33</v>
      </c>
      <c r="BK239" s="78">
        <v>22</v>
      </c>
      <c r="BL239" s="78">
        <v>28</v>
      </c>
      <c r="BM239" s="78">
        <v>26</v>
      </c>
      <c r="BN239" s="78">
        <v>28</v>
      </c>
      <c r="BO239" s="78">
        <v>23</v>
      </c>
      <c r="BP239" s="78">
        <v>42</v>
      </c>
      <c r="BQ239" s="78">
        <v>30</v>
      </c>
      <c r="BR239" s="78">
        <v>46</v>
      </c>
      <c r="BS239" s="78">
        <v>29</v>
      </c>
      <c r="BT239" s="78">
        <v>23</v>
      </c>
      <c r="BU239" s="78">
        <v>22</v>
      </c>
      <c r="BV239" s="78">
        <v>30</v>
      </c>
      <c r="BW239" s="78">
        <v>18</v>
      </c>
      <c r="BX239" s="78">
        <v>25</v>
      </c>
      <c r="BY239" s="78">
        <v>19</v>
      </c>
      <c r="BZ239" s="78">
        <v>16</v>
      </c>
      <c r="CA239" s="78">
        <v>3</v>
      </c>
      <c r="CB239" s="78">
        <v>18</v>
      </c>
      <c r="CC239" s="78">
        <v>22</v>
      </c>
      <c r="CD239" s="78">
        <v>20</v>
      </c>
      <c r="CE239" s="78">
        <v>8</v>
      </c>
      <c r="CF239" s="78">
        <v>27</v>
      </c>
      <c r="CG239" s="78">
        <v>28</v>
      </c>
      <c r="CH239" s="78">
        <v>36</v>
      </c>
      <c r="CI239" s="78">
        <v>17</v>
      </c>
      <c r="CJ239" s="78">
        <v>15</v>
      </c>
      <c r="CK239" s="78">
        <v>10</v>
      </c>
      <c r="CL239" s="78">
        <v>23</v>
      </c>
      <c r="CM239" s="78">
        <v>26</v>
      </c>
      <c r="CN239" s="78">
        <v>2.56</v>
      </c>
    </row>
    <row r="240" spans="1:92" x14ac:dyDescent="0.2">
      <c r="A240" s="78" t="s">
        <v>28</v>
      </c>
      <c r="B240" s="78" t="s">
        <v>36</v>
      </c>
      <c r="C240" s="78">
        <v>254</v>
      </c>
      <c r="D240" s="78">
        <v>3</v>
      </c>
      <c r="E240" s="78">
        <v>0</v>
      </c>
      <c r="F240" s="78">
        <f>VLOOKUP(B240,遗传信息!$B:$F,5,FALSE)</f>
        <v>0</v>
      </c>
      <c r="G240" s="78">
        <v>25</v>
      </c>
      <c r="H240" s="78">
        <v>7.4</v>
      </c>
      <c r="I240" s="78">
        <v>6.6989700043360187</v>
      </c>
      <c r="J240" s="78">
        <v>1452</v>
      </c>
      <c r="K240" s="78">
        <v>49.26</v>
      </c>
      <c r="L240" s="78">
        <v>105</v>
      </c>
      <c r="M240" s="78">
        <v>85</v>
      </c>
      <c r="N240" s="78">
        <v>109</v>
      </c>
      <c r="O240" s="78">
        <v>63</v>
      </c>
      <c r="P240" s="78">
        <v>80</v>
      </c>
      <c r="Q240" s="78">
        <v>78</v>
      </c>
      <c r="R240" s="78">
        <v>96</v>
      </c>
      <c r="S240" s="78">
        <v>75</v>
      </c>
      <c r="T240" s="78">
        <v>115</v>
      </c>
      <c r="U240" s="78">
        <v>106</v>
      </c>
      <c r="V240" s="78">
        <v>147</v>
      </c>
      <c r="W240" s="78">
        <v>93</v>
      </c>
      <c r="X240" s="78">
        <v>63</v>
      </c>
      <c r="Y240" s="78">
        <v>61</v>
      </c>
      <c r="Z240" s="78">
        <v>108</v>
      </c>
      <c r="AA240" s="78">
        <v>57</v>
      </c>
      <c r="AB240" s="78">
        <v>22</v>
      </c>
      <c r="AC240" s="78">
        <v>26</v>
      </c>
      <c r="AD240" s="78">
        <v>34</v>
      </c>
      <c r="AE240" s="78">
        <v>22</v>
      </c>
      <c r="AF240" s="78">
        <v>17</v>
      </c>
      <c r="AG240" s="78">
        <v>22</v>
      </c>
      <c r="AH240" s="78">
        <v>27</v>
      </c>
      <c r="AI240" s="78">
        <v>19</v>
      </c>
      <c r="AJ240" s="78">
        <v>28</v>
      </c>
      <c r="AK240" s="78">
        <v>25</v>
      </c>
      <c r="AL240" s="78">
        <v>30</v>
      </c>
      <c r="AM240" s="78">
        <v>25</v>
      </c>
      <c r="AN240" s="78">
        <v>13</v>
      </c>
      <c r="AO240" s="78">
        <v>13</v>
      </c>
      <c r="AP240" s="78">
        <v>27</v>
      </c>
      <c r="AQ240" s="78">
        <v>10</v>
      </c>
      <c r="AR240" s="78">
        <v>22</v>
      </c>
      <c r="AS240" s="78">
        <v>16</v>
      </c>
      <c r="AT240" s="78">
        <v>25</v>
      </c>
      <c r="AU240" s="78">
        <v>16</v>
      </c>
      <c r="AV240" s="78">
        <v>17</v>
      </c>
      <c r="AW240" s="78">
        <v>15</v>
      </c>
      <c r="AX240" s="78">
        <v>21</v>
      </c>
      <c r="AY240" s="78">
        <v>25</v>
      </c>
      <c r="AZ240" s="78">
        <v>18</v>
      </c>
      <c r="BA240" s="78">
        <v>21</v>
      </c>
      <c r="BB240" s="78">
        <v>35</v>
      </c>
      <c r="BC240" s="78">
        <v>22</v>
      </c>
      <c r="BD240" s="78">
        <v>11</v>
      </c>
      <c r="BE240" s="78">
        <v>16</v>
      </c>
      <c r="BF240" s="78">
        <v>28</v>
      </c>
      <c r="BG240" s="78">
        <v>20</v>
      </c>
      <c r="BH240" s="78">
        <v>36</v>
      </c>
      <c r="BI240" s="78">
        <v>23</v>
      </c>
      <c r="BJ240" s="78">
        <v>33</v>
      </c>
      <c r="BK240" s="78">
        <v>22</v>
      </c>
      <c r="BL240" s="78">
        <v>28</v>
      </c>
      <c r="BM240" s="78">
        <v>26</v>
      </c>
      <c r="BN240" s="78">
        <v>28</v>
      </c>
      <c r="BO240" s="78">
        <v>23</v>
      </c>
      <c r="BP240" s="78">
        <v>42</v>
      </c>
      <c r="BQ240" s="78">
        <v>30</v>
      </c>
      <c r="BR240" s="78">
        <v>46</v>
      </c>
      <c r="BS240" s="78">
        <v>29</v>
      </c>
      <c r="BT240" s="78">
        <v>23</v>
      </c>
      <c r="BU240" s="78">
        <v>22</v>
      </c>
      <c r="BV240" s="78">
        <v>30</v>
      </c>
      <c r="BW240" s="78">
        <v>18</v>
      </c>
      <c r="BX240" s="78">
        <v>25</v>
      </c>
      <c r="BY240" s="78">
        <v>19</v>
      </c>
      <c r="BZ240" s="78">
        <v>16</v>
      </c>
      <c r="CA240" s="78">
        <v>3</v>
      </c>
      <c r="CB240" s="78">
        <v>18</v>
      </c>
      <c r="CC240" s="78">
        <v>22</v>
      </c>
      <c r="CD240" s="78">
        <v>20</v>
      </c>
      <c r="CE240" s="78">
        <v>8</v>
      </c>
      <c r="CF240" s="78">
        <v>27</v>
      </c>
      <c r="CG240" s="78">
        <v>28</v>
      </c>
      <c r="CH240" s="78">
        <v>36</v>
      </c>
      <c r="CI240" s="78">
        <v>17</v>
      </c>
      <c r="CJ240" s="78">
        <v>15</v>
      </c>
      <c r="CK240" s="78">
        <v>10</v>
      </c>
      <c r="CL240" s="78">
        <v>23</v>
      </c>
      <c r="CM240" s="78">
        <v>26</v>
      </c>
      <c r="CN240" s="78">
        <v>0.6</v>
      </c>
    </row>
    <row r="241" spans="1:92" x14ac:dyDescent="0.2">
      <c r="A241" s="78" t="s">
        <v>28</v>
      </c>
      <c r="B241" s="78" t="s">
        <v>36</v>
      </c>
      <c r="C241" s="78">
        <v>254</v>
      </c>
      <c r="D241" s="78">
        <v>4</v>
      </c>
      <c r="E241" s="78">
        <v>0</v>
      </c>
      <c r="F241" s="78">
        <f>VLOOKUP(B241,遗传信息!$B:$F,5,FALSE)</f>
        <v>0</v>
      </c>
      <c r="G241" s="78">
        <v>25</v>
      </c>
      <c r="H241" s="78">
        <v>7.4</v>
      </c>
      <c r="I241" s="78">
        <v>6.6989700043360187</v>
      </c>
      <c r="J241" s="78">
        <v>1452</v>
      </c>
      <c r="K241" s="78">
        <v>49.26</v>
      </c>
      <c r="L241" s="78">
        <v>105</v>
      </c>
      <c r="M241" s="78">
        <v>85</v>
      </c>
      <c r="N241" s="78">
        <v>109</v>
      </c>
      <c r="O241" s="78">
        <v>63</v>
      </c>
      <c r="P241" s="78">
        <v>80</v>
      </c>
      <c r="Q241" s="78">
        <v>78</v>
      </c>
      <c r="R241" s="78">
        <v>96</v>
      </c>
      <c r="S241" s="78">
        <v>75</v>
      </c>
      <c r="T241" s="78">
        <v>115</v>
      </c>
      <c r="U241" s="78">
        <v>106</v>
      </c>
      <c r="V241" s="78">
        <v>147</v>
      </c>
      <c r="W241" s="78">
        <v>93</v>
      </c>
      <c r="X241" s="78">
        <v>63</v>
      </c>
      <c r="Y241" s="78">
        <v>61</v>
      </c>
      <c r="Z241" s="78">
        <v>108</v>
      </c>
      <c r="AA241" s="78">
        <v>57</v>
      </c>
      <c r="AB241" s="78">
        <v>22</v>
      </c>
      <c r="AC241" s="78">
        <v>26</v>
      </c>
      <c r="AD241" s="78">
        <v>34</v>
      </c>
      <c r="AE241" s="78">
        <v>22</v>
      </c>
      <c r="AF241" s="78">
        <v>17</v>
      </c>
      <c r="AG241" s="78">
        <v>22</v>
      </c>
      <c r="AH241" s="78">
        <v>27</v>
      </c>
      <c r="AI241" s="78">
        <v>19</v>
      </c>
      <c r="AJ241" s="78">
        <v>28</v>
      </c>
      <c r="AK241" s="78">
        <v>25</v>
      </c>
      <c r="AL241" s="78">
        <v>30</v>
      </c>
      <c r="AM241" s="78">
        <v>25</v>
      </c>
      <c r="AN241" s="78">
        <v>13</v>
      </c>
      <c r="AO241" s="78">
        <v>13</v>
      </c>
      <c r="AP241" s="78">
        <v>27</v>
      </c>
      <c r="AQ241" s="78">
        <v>10</v>
      </c>
      <c r="AR241" s="78">
        <v>22</v>
      </c>
      <c r="AS241" s="78">
        <v>16</v>
      </c>
      <c r="AT241" s="78">
        <v>25</v>
      </c>
      <c r="AU241" s="78">
        <v>16</v>
      </c>
      <c r="AV241" s="78">
        <v>17</v>
      </c>
      <c r="AW241" s="78">
        <v>15</v>
      </c>
      <c r="AX241" s="78">
        <v>21</v>
      </c>
      <c r="AY241" s="78">
        <v>25</v>
      </c>
      <c r="AZ241" s="78">
        <v>18</v>
      </c>
      <c r="BA241" s="78">
        <v>21</v>
      </c>
      <c r="BB241" s="78">
        <v>35</v>
      </c>
      <c r="BC241" s="78">
        <v>22</v>
      </c>
      <c r="BD241" s="78">
        <v>11</v>
      </c>
      <c r="BE241" s="78">
        <v>16</v>
      </c>
      <c r="BF241" s="78">
        <v>28</v>
      </c>
      <c r="BG241" s="78">
        <v>20</v>
      </c>
      <c r="BH241" s="78">
        <v>36</v>
      </c>
      <c r="BI241" s="78">
        <v>23</v>
      </c>
      <c r="BJ241" s="78">
        <v>33</v>
      </c>
      <c r="BK241" s="78">
        <v>22</v>
      </c>
      <c r="BL241" s="78">
        <v>28</v>
      </c>
      <c r="BM241" s="78">
        <v>26</v>
      </c>
      <c r="BN241" s="78">
        <v>28</v>
      </c>
      <c r="BO241" s="78">
        <v>23</v>
      </c>
      <c r="BP241" s="78">
        <v>42</v>
      </c>
      <c r="BQ241" s="78">
        <v>30</v>
      </c>
      <c r="BR241" s="78">
        <v>46</v>
      </c>
      <c r="BS241" s="78">
        <v>29</v>
      </c>
      <c r="BT241" s="78">
        <v>23</v>
      </c>
      <c r="BU241" s="78">
        <v>22</v>
      </c>
      <c r="BV241" s="78">
        <v>30</v>
      </c>
      <c r="BW241" s="78">
        <v>18</v>
      </c>
      <c r="BX241" s="78">
        <v>25</v>
      </c>
      <c r="BY241" s="78">
        <v>19</v>
      </c>
      <c r="BZ241" s="78">
        <v>16</v>
      </c>
      <c r="CA241" s="78">
        <v>3</v>
      </c>
      <c r="CB241" s="78">
        <v>18</v>
      </c>
      <c r="CC241" s="78">
        <v>22</v>
      </c>
      <c r="CD241" s="78">
        <v>20</v>
      </c>
      <c r="CE241" s="78">
        <v>8</v>
      </c>
      <c r="CF241" s="78">
        <v>27</v>
      </c>
      <c r="CG241" s="78">
        <v>28</v>
      </c>
      <c r="CH241" s="78">
        <v>36</v>
      </c>
      <c r="CI241" s="78">
        <v>17</v>
      </c>
      <c r="CJ241" s="78">
        <v>15</v>
      </c>
      <c r="CK241" s="78">
        <v>10</v>
      </c>
      <c r="CL241" s="78">
        <v>23</v>
      </c>
      <c r="CM241" s="78">
        <v>26</v>
      </c>
      <c r="CN241" s="78">
        <v>0.9</v>
      </c>
    </row>
    <row r="242" spans="1:92" x14ac:dyDescent="0.2">
      <c r="A242" s="78" t="s">
        <v>28</v>
      </c>
      <c r="B242" s="78" t="s">
        <v>36</v>
      </c>
      <c r="C242" s="78">
        <v>254</v>
      </c>
      <c r="D242" s="78">
        <v>6</v>
      </c>
      <c r="E242" s="78">
        <v>0</v>
      </c>
      <c r="F242" s="78">
        <f>VLOOKUP(B242,遗传信息!$B:$F,5,FALSE)</f>
        <v>0</v>
      </c>
      <c r="G242" s="78">
        <v>25</v>
      </c>
      <c r="H242" s="78">
        <v>7.4</v>
      </c>
      <c r="I242" s="78">
        <v>6.6989700043360187</v>
      </c>
      <c r="J242" s="78">
        <v>1452</v>
      </c>
      <c r="K242" s="78">
        <v>49.26</v>
      </c>
      <c r="L242" s="78">
        <v>105</v>
      </c>
      <c r="M242" s="78">
        <v>85</v>
      </c>
      <c r="N242" s="78">
        <v>109</v>
      </c>
      <c r="O242" s="78">
        <v>63</v>
      </c>
      <c r="P242" s="78">
        <v>80</v>
      </c>
      <c r="Q242" s="78">
        <v>78</v>
      </c>
      <c r="R242" s="78">
        <v>96</v>
      </c>
      <c r="S242" s="78">
        <v>75</v>
      </c>
      <c r="T242" s="78">
        <v>115</v>
      </c>
      <c r="U242" s="78">
        <v>106</v>
      </c>
      <c r="V242" s="78">
        <v>147</v>
      </c>
      <c r="W242" s="78">
        <v>93</v>
      </c>
      <c r="X242" s="78">
        <v>63</v>
      </c>
      <c r="Y242" s="78">
        <v>61</v>
      </c>
      <c r="Z242" s="78">
        <v>108</v>
      </c>
      <c r="AA242" s="78">
        <v>57</v>
      </c>
      <c r="AB242" s="78">
        <v>22</v>
      </c>
      <c r="AC242" s="78">
        <v>26</v>
      </c>
      <c r="AD242" s="78">
        <v>34</v>
      </c>
      <c r="AE242" s="78">
        <v>22</v>
      </c>
      <c r="AF242" s="78">
        <v>17</v>
      </c>
      <c r="AG242" s="78">
        <v>22</v>
      </c>
      <c r="AH242" s="78">
        <v>27</v>
      </c>
      <c r="AI242" s="78">
        <v>19</v>
      </c>
      <c r="AJ242" s="78">
        <v>28</v>
      </c>
      <c r="AK242" s="78">
        <v>25</v>
      </c>
      <c r="AL242" s="78">
        <v>30</v>
      </c>
      <c r="AM242" s="78">
        <v>25</v>
      </c>
      <c r="AN242" s="78">
        <v>13</v>
      </c>
      <c r="AO242" s="78">
        <v>13</v>
      </c>
      <c r="AP242" s="78">
        <v>27</v>
      </c>
      <c r="AQ242" s="78">
        <v>10</v>
      </c>
      <c r="AR242" s="78">
        <v>22</v>
      </c>
      <c r="AS242" s="78">
        <v>16</v>
      </c>
      <c r="AT242" s="78">
        <v>25</v>
      </c>
      <c r="AU242" s="78">
        <v>16</v>
      </c>
      <c r="AV242" s="78">
        <v>17</v>
      </c>
      <c r="AW242" s="78">
        <v>15</v>
      </c>
      <c r="AX242" s="78">
        <v>21</v>
      </c>
      <c r="AY242" s="78">
        <v>25</v>
      </c>
      <c r="AZ242" s="78">
        <v>18</v>
      </c>
      <c r="BA242" s="78">
        <v>21</v>
      </c>
      <c r="BB242" s="78">
        <v>35</v>
      </c>
      <c r="BC242" s="78">
        <v>22</v>
      </c>
      <c r="BD242" s="78">
        <v>11</v>
      </c>
      <c r="BE242" s="78">
        <v>16</v>
      </c>
      <c r="BF242" s="78">
        <v>28</v>
      </c>
      <c r="BG242" s="78">
        <v>20</v>
      </c>
      <c r="BH242" s="78">
        <v>36</v>
      </c>
      <c r="BI242" s="78">
        <v>23</v>
      </c>
      <c r="BJ242" s="78">
        <v>33</v>
      </c>
      <c r="BK242" s="78">
        <v>22</v>
      </c>
      <c r="BL242" s="78">
        <v>28</v>
      </c>
      <c r="BM242" s="78">
        <v>26</v>
      </c>
      <c r="BN242" s="78">
        <v>28</v>
      </c>
      <c r="BO242" s="78">
        <v>23</v>
      </c>
      <c r="BP242" s="78">
        <v>42</v>
      </c>
      <c r="BQ242" s="78">
        <v>30</v>
      </c>
      <c r="BR242" s="78">
        <v>46</v>
      </c>
      <c r="BS242" s="78">
        <v>29</v>
      </c>
      <c r="BT242" s="78">
        <v>23</v>
      </c>
      <c r="BU242" s="78">
        <v>22</v>
      </c>
      <c r="BV242" s="78">
        <v>30</v>
      </c>
      <c r="BW242" s="78">
        <v>18</v>
      </c>
      <c r="BX242" s="78">
        <v>25</v>
      </c>
      <c r="BY242" s="78">
        <v>19</v>
      </c>
      <c r="BZ242" s="78">
        <v>16</v>
      </c>
      <c r="CA242" s="78">
        <v>3</v>
      </c>
      <c r="CB242" s="78">
        <v>18</v>
      </c>
      <c r="CC242" s="78">
        <v>22</v>
      </c>
      <c r="CD242" s="78">
        <v>20</v>
      </c>
      <c r="CE242" s="78">
        <v>8</v>
      </c>
      <c r="CF242" s="78">
        <v>27</v>
      </c>
      <c r="CG242" s="78">
        <v>28</v>
      </c>
      <c r="CH242" s="78">
        <v>36</v>
      </c>
      <c r="CI242" s="78">
        <v>17</v>
      </c>
      <c r="CJ242" s="78">
        <v>15</v>
      </c>
      <c r="CK242" s="78">
        <v>10</v>
      </c>
      <c r="CL242" s="78">
        <v>23</v>
      </c>
      <c r="CM242" s="78">
        <v>26</v>
      </c>
      <c r="CN242" s="78">
        <v>1.9</v>
      </c>
    </row>
    <row r="243" spans="1:92" x14ac:dyDescent="0.2">
      <c r="A243" s="78" t="s">
        <v>28</v>
      </c>
      <c r="B243" s="78" t="s">
        <v>36</v>
      </c>
      <c r="C243" s="78">
        <v>254</v>
      </c>
      <c r="D243" s="78">
        <v>7</v>
      </c>
      <c r="E243" s="78">
        <v>0</v>
      </c>
      <c r="F243" s="78">
        <f>VLOOKUP(B243,遗传信息!$B:$F,5,FALSE)</f>
        <v>0</v>
      </c>
      <c r="G243" s="78">
        <v>25</v>
      </c>
      <c r="H243" s="78">
        <v>7.4</v>
      </c>
      <c r="I243" s="78">
        <v>6.6989700043360187</v>
      </c>
      <c r="J243" s="78">
        <v>1452</v>
      </c>
      <c r="K243" s="78">
        <v>49.26</v>
      </c>
      <c r="L243" s="78">
        <v>105</v>
      </c>
      <c r="M243" s="78">
        <v>85</v>
      </c>
      <c r="N243" s="78">
        <v>109</v>
      </c>
      <c r="O243" s="78">
        <v>63</v>
      </c>
      <c r="P243" s="78">
        <v>80</v>
      </c>
      <c r="Q243" s="78">
        <v>78</v>
      </c>
      <c r="R243" s="78">
        <v>96</v>
      </c>
      <c r="S243" s="78">
        <v>75</v>
      </c>
      <c r="T243" s="78">
        <v>115</v>
      </c>
      <c r="U243" s="78">
        <v>106</v>
      </c>
      <c r="V243" s="78">
        <v>147</v>
      </c>
      <c r="W243" s="78">
        <v>93</v>
      </c>
      <c r="X243" s="78">
        <v>63</v>
      </c>
      <c r="Y243" s="78">
        <v>61</v>
      </c>
      <c r="Z243" s="78">
        <v>108</v>
      </c>
      <c r="AA243" s="78">
        <v>57</v>
      </c>
      <c r="AB243" s="78">
        <v>22</v>
      </c>
      <c r="AC243" s="78">
        <v>26</v>
      </c>
      <c r="AD243" s="78">
        <v>34</v>
      </c>
      <c r="AE243" s="78">
        <v>22</v>
      </c>
      <c r="AF243" s="78">
        <v>17</v>
      </c>
      <c r="AG243" s="78">
        <v>22</v>
      </c>
      <c r="AH243" s="78">
        <v>27</v>
      </c>
      <c r="AI243" s="78">
        <v>19</v>
      </c>
      <c r="AJ243" s="78">
        <v>28</v>
      </c>
      <c r="AK243" s="78">
        <v>25</v>
      </c>
      <c r="AL243" s="78">
        <v>30</v>
      </c>
      <c r="AM243" s="78">
        <v>25</v>
      </c>
      <c r="AN243" s="78">
        <v>13</v>
      </c>
      <c r="AO243" s="78">
        <v>13</v>
      </c>
      <c r="AP243" s="78">
        <v>27</v>
      </c>
      <c r="AQ243" s="78">
        <v>10</v>
      </c>
      <c r="AR243" s="78">
        <v>22</v>
      </c>
      <c r="AS243" s="78">
        <v>16</v>
      </c>
      <c r="AT243" s="78">
        <v>25</v>
      </c>
      <c r="AU243" s="78">
        <v>16</v>
      </c>
      <c r="AV243" s="78">
        <v>17</v>
      </c>
      <c r="AW243" s="78">
        <v>15</v>
      </c>
      <c r="AX243" s="78">
        <v>21</v>
      </c>
      <c r="AY243" s="78">
        <v>25</v>
      </c>
      <c r="AZ243" s="78">
        <v>18</v>
      </c>
      <c r="BA243" s="78">
        <v>21</v>
      </c>
      <c r="BB243" s="78">
        <v>35</v>
      </c>
      <c r="BC243" s="78">
        <v>22</v>
      </c>
      <c r="BD243" s="78">
        <v>11</v>
      </c>
      <c r="BE243" s="78">
        <v>16</v>
      </c>
      <c r="BF243" s="78">
        <v>28</v>
      </c>
      <c r="BG243" s="78">
        <v>20</v>
      </c>
      <c r="BH243" s="78">
        <v>36</v>
      </c>
      <c r="BI243" s="78">
        <v>23</v>
      </c>
      <c r="BJ243" s="78">
        <v>33</v>
      </c>
      <c r="BK243" s="78">
        <v>22</v>
      </c>
      <c r="BL243" s="78">
        <v>28</v>
      </c>
      <c r="BM243" s="78">
        <v>26</v>
      </c>
      <c r="BN243" s="78">
        <v>28</v>
      </c>
      <c r="BO243" s="78">
        <v>23</v>
      </c>
      <c r="BP243" s="78">
        <v>42</v>
      </c>
      <c r="BQ243" s="78">
        <v>30</v>
      </c>
      <c r="BR243" s="78">
        <v>46</v>
      </c>
      <c r="BS243" s="78">
        <v>29</v>
      </c>
      <c r="BT243" s="78">
        <v>23</v>
      </c>
      <c r="BU243" s="78">
        <v>22</v>
      </c>
      <c r="BV243" s="78">
        <v>30</v>
      </c>
      <c r="BW243" s="78">
        <v>18</v>
      </c>
      <c r="BX243" s="78">
        <v>25</v>
      </c>
      <c r="BY243" s="78">
        <v>19</v>
      </c>
      <c r="BZ243" s="78">
        <v>16</v>
      </c>
      <c r="CA243" s="78">
        <v>3</v>
      </c>
      <c r="CB243" s="78">
        <v>18</v>
      </c>
      <c r="CC243" s="78">
        <v>22</v>
      </c>
      <c r="CD243" s="78">
        <v>20</v>
      </c>
      <c r="CE243" s="78">
        <v>8</v>
      </c>
      <c r="CF243" s="78">
        <v>27</v>
      </c>
      <c r="CG243" s="78">
        <v>28</v>
      </c>
      <c r="CH243" s="78">
        <v>36</v>
      </c>
      <c r="CI243" s="78">
        <v>17</v>
      </c>
      <c r="CJ243" s="78">
        <v>15</v>
      </c>
      <c r="CK243" s="78">
        <v>10</v>
      </c>
      <c r="CL243" s="78">
        <v>23</v>
      </c>
      <c r="CM243" s="78">
        <v>26</v>
      </c>
      <c r="CN243" s="78">
        <v>3.2</v>
      </c>
    </row>
    <row r="244" spans="1:92" x14ac:dyDescent="0.2">
      <c r="A244" s="78" t="s">
        <v>28</v>
      </c>
      <c r="B244" s="78" t="s">
        <v>36</v>
      </c>
      <c r="C244" s="78">
        <v>254</v>
      </c>
      <c r="D244" s="78">
        <v>9</v>
      </c>
      <c r="E244" s="78">
        <v>0</v>
      </c>
      <c r="F244" s="78">
        <f>VLOOKUP(B244,遗传信息!$B:$F,5,FALSE)</f>
        <v>0</v>
      </c>
      <c r="G244" s="78">
        <v>25</v>
      </c>
      <c r="H244" s="78">
        <v>7.4</v>
      </c>
      <c r="I244" s="78">
        <v>6.6989700043360187</v>
      </c>
      <c r="J244" s="78">
        <v>1452</v>
      </c>
      <c r="K244" s="78">
        <v>49.26</v>
      </c>
      <c r="L244" s="78">
        <v>105</v>
      </c>
      <c r="M244" s="78">
        <v>85</v>
      </c>
      <c r="N244" s="78">
        <v>109</v>
      </c>
      <c r="O244" s="78">
        <v>63</v>
      </c>
      <c r="P244" s="78">
        <v>80</v>
      </c>
      <c r="Q244" s="78">
        <v>78</v>
      </c>
      <c r="R244" s="78">
        <v>96</v>
      </c>
      <c r="S244" s="78">
        <v>75</v>
      </c>
      <c r="T244" s="78">
        <v>115</v>
      </c>
      <c r="U244" s="78">
        <v>106</v>
      </c>
      <c r="V244" s="78">
        <v>147</v>
      </c>
      <c r="W244" s="78">
        <v>93</v>
      </c>
      <c r="X244" s="78">
        <v>63</v>
      </c>
      <c r="Y244" s="78">
        <v>61</v>
      </c>
      <c r="Z244" s="78">
        <v>108</v>
      </c>
      <c r="AA244" s="78">
        <v>57</v>
      </c>
      <c r="AB244" s="78">
        <v>22</v>
      </c>
      <c r="AC244" s="78">
        <v>26</v>
      </c>
      <c r="AD244" s="78">
        <v>34</v>
      </c>
      <c r="AE244" s="78">
        <v>22</v>
      </c>
      <c r="AF244" s="78">
        <v>17</v>
      </c>
      <c r="AG244" s="78">
        <v>22</v>
      </c>
      <c r="AH244" s="78">
        <v>27</v>
      </c>
      <c r="AI244" s="78">
        <v>19</v>
      </c>
      <c r="AJ244" s="78">
        <v>28</v>
      </c>
      <c r="AK244" s="78">
        <v>25</v>
      </c>
      <c r="AL244" s="78">
        <v>30</v>
      </c>
      <c r="AM244" s="78">
        <v>25</v>
      </c>
      <c r="AN244" s="78">
        <v>13</v>
      </c>
      <c r="AO244" s="78">
        <v>13</v>
      </c>
      <c r="AP244" s="78">
        <v>27</v>
      </c>
      <c r="AQ244" s="78">
        <v>10</v>
      </c>
      <c r="AR244" s="78">
        <v>22</v>
      </c>
      <c r="AS244" s="78">
        <v>16</v>
      </c>
      <c r="AT244" s="78">
        <v>25</v>
      </c>
      <c r="AU244" s="78">
        <v>16</v>
      </c>
      <c r="AV244" s="78">
        <v>17</v>
      </c>
      <c r="AW244" s="78">
        <v>15</v>
      </c>
      <c r="AX244" s="78">
        <v>21</v>
      </c>
      <c r="AY244" s="78">
        <v>25</v>
      </c>
      <c r="AZ244" s="78">
        <v>18</v>
      </c>
      <c r="BA244" s="78">
        <v>21</v>
      </c>
      <c r="BB244" s="78">
        <v>35</v>
      </c>
      <c r="BC244" s="78">
        <v>22</v>
      </c>
      <c r="BD244" s="78">
        <v>11</v>
      </c>
      <c r="BE244" s="78">
        <v>16</v>
      </c>
      <c r="BF244" s="78">
        <v>28</v>
      </c>
      <c r="BG244" s="78">
        <v>20</v>
      </c>
      <c r="BH244" s="78">
        <v>36</v>
      </c>
      <c r="BI244" s="78">
        <v>23</v>
      </c>
      <c r="BJ244" s="78">
        <v>33</v>
      </c>
      <c r="BK244" s="78">
        <v>22</v>
      </c>
      <c r="BL244" s="78">
        <v>28</v>
      </c>
      <c r="BM244" s="78">
        <v>26</v>
      </c>
      <c r="BN244" s="78">
        <v>28</v>
      </c>
      <c r="BO244" s="78">
        <v>23</v>
      </c>
      <c r="BP244" s="78">
        <v>42</v>
      </c>
      <c r="BQ244" s="78">
        <v>30</v>
      </c>
      <c r="BR244" s="78">
        <v>46</v>
      </c>
      <c r="BS244" s="78">
        <v>29</v>
      </c>
      <c r="BT244" s="78">
        <v>23</v>
      </c>
      <c r="BU244" s="78">
        <v>22</v>
      </c>
      <c r="BV244" s="78">
        <v>30</v>
      </c>
      <c r="BW244" s="78">
        <v>18</v>
      </c>
      <c r="BX244" s="78">
        <v>25</v>
      </c>
      <c r="BY244" s="78">
        <v>19</v>
      </c>
      <c r="BZ244" s="78">
        <v>16</v>
      </c>
      <c r="CA244" s="78">
        <v>3</v>
      </c>
      <c r="CB244" s="78">
        <v>18</v>
      </c>
      <c r="CC244" s="78">
        <v>22</v>
      </c>
      <c r="CD244" s="78">
        <v>20</v>
      </c>
      <c r="CE244" s="78">
        <v>8</v>
      </c>
      <c r="CF244" s="78">
        <v>27</v>
      </c>
      <c r="CG244" s="78">
        <v>28</v>
      </c>
      <c r="CH244" s="78">
        <v>36</v>
      </c>
      <c r="CI244" s="78">
        <v>17</v>
      </c>
      <c r="CJ244" s="78">
        <v>15</v>
      </c>
      <c r="CK244" s="78">
        <v>10</v>
      </c>
      <c r="CL244" s="78">
        <v>23</v>
      </c>
      <c r="CM244" s="78">
        <v>26</v>
      </c>
      <c r="CN244" s="78">
        <v>3.38</v>
      </c>
    </row>
    <row r="245" spans="1:92" x14ac:dyDescent="0.2">
      <c r="A245" s="78" t="s">
        <v>28</v>
      </c>
      <c r="B245" s="78" t="s">
        <v>36</v>
      </c>
      <c r="C245" s="78">
        <v>255</v>
      </c>
      <c r="D245" s="78">
        <v>3</v>
      </c>
      <c r="E245" s="78">
        <v>0</v>
      </c>
      <c r="F245" s="78">
        <f>VLOOKUP(B245,遗传信息!$B:$F,5,FALSE)</f>
        <v>0</v>
      </c>
      <c r="G245" s="78">
        <v>25</v>
      </c>
      <c r="H245" s="78">
        <v>7.4</v>
      </c>
      <c r="I245" s="78">
        <v>6.6989700043360187</v>
      </c>
      <c r="J245" s="78">
        <v>1452</v>
      </c>
      <c r="K245" s="78">
        <v>49.26</v>
      </c>
      <c r="L245" s="78">
        <v>105</v>
      </c>
      <c r="M245" s="78">
        <v>85</v>
      </c>
      <c r="N245" s="78">
        <v>109</v>
      </c>
      <c r="O245" s="78">
        <v>63</v>
      </c>
      <c r="P245" s="78">
        <v>80</v>
      </c>
      <c r="Q245" s="78">
        <v>78</v>
      </c>
      <c r="R245" s="78">
        <v>96</v>
      </c>
      <c r="S245" s="78">
        <v>75</v>
      </c>
      <c r="T245" s="78">
        <v>115</v>
      </c>
      <c r="U245" s="78">
        <v>106</v>
      </c>
      <c r="V245" s="78">
        <v>147</v>
      </c>
      <c r="W245" s="78">
        <v>93</v>
      </c>
      <c r="X245" s="78">
        <v>63</v>
      </c>
      <c r="Y245" s="78">
        <v>61</v>
      </c>
      <c r="Z245" s="78">
        <v>108</v>
      </c>
      <c r="AA245" s="78">
        <v>57</v>
      </c>
      <c r="AB245" s="78">
        <v>22</v>
      </c>
      <c r="AC245" s="78">
        <v>26</v>
      </c>
      <c r="AD245" s="78">
        <v>34</v>
      </c>
      <c r="AE245" s="78">
        <v>22</v>
      </c>
      <c r="AF245" s="78">
        <v>17</v>
      </c>
      <c r="AG245" s="78">
        <v>22</v>
      </c>
      <c r="AH245" s="78">
        <v>27</v>
      </c>
      <c r="AI245" s="78">
        <v>19</v>
      </c>
      <c r="AJ245" s="78">
        <v>28</v>
      </c>
      <c r="AK245" s="78">
        <v>25</v>
      </c>
      <c r="AL245" s="78">
        <v>30</v>
      </c>
      <c r="AM245" s="78">
        <v>25</v>
      </c>
      <c r="AN245" s="78">
        <v>13</v>
      </c>
      <c r="AO245" s="78">
        <v>13</v>
      </c>
      <c r="AP245" s="78">
        <v>27</v>
      </c>
      <c r="AQ245" s="78">
        <v>10</v>
      </c>
      <c r="AR245" s="78">
        <v>22</v>
      </c>
      <c r="AS245" s="78">
        <v>16</v>
      </c>
      <c r="AT245" s="78">
        <v>25</v>
      </c>
      <c r="AU245" s="78">
        <v>16</v>
      </c>
      <c r="AV245" s="78">
        <v>17</v>
      </c>
      <c r="AW245" s="78">
        <v>15</v>
      </c>
      <c r="AX245" s="78">
        <v>21</v>
      </c>
      <c r="AY245" s="78">
        <v>25</v>
      </c>
      <c r="AZ245" s="78">
        <v>18</v>
      </c>
      <c r="BA245" s="78">
        <v>21</v>
      </c>
      <c r="BB245" s="78">
        <v>35</v>
      </c>
      <c r="BC245" s="78">
        <v>22</v>
      </c>
      <c r="BD245" s="78">
        <v>11</v>
      </c>
      <c r="BE245" s="78">
        <v>16</v>
      </c>
      <c r="BF245" s="78">
        <v>28</v>
      </c>
      <c r="BG245" s="78">
        <v>20</v>
      </c>
      <c r="BH245" s="78">
        <v>36</v>
      </c>
      <c r="BI245" s="78">
        <v>23</v>
      </c>
      <c r="BJ245" s="78">
        <v>33</v>
      </c>
      <c r="BK245" s="78">
        <v>22</v>
      </c>
      <c r="BL245" s="78">
        <v>28</v>
      </c>
      <c r="BM245" s="78">
        <v>26</v>
      </c>
      <c r="BN245" s="78">
        <v>28</v>
      </c>
      <c r="BO245" s="78">
        <v>23</v>
      </c>
      <c r="BP245" s="78">
        <v>42</v>
      </c>
      <c r="BQ245" s="78">
        <v>30</v>
      </c>
      <c r="BR245" s="78">
        <v>46</v>
      </c>
      <c r="BS245" s="78">
        <v>29</v>
      </c>
      <c r="BT245" s="78">
        <v>23</v>
      </c>
      <c r="BU245" s="78">
        <v>22</v>
      </c>
      <c r="BV245" s="78">
        <v>30</v>
      </c>
      <c r="BW245" s="78">
        <v>18</v>
      </c>
      <c r="BX245" s="78">
        <v>25</v>
      </c>
      <c r="BY245" s="78">
        <v>19</v>
      </c>
      <c r="BZ245" s="78">
        <v>16</v>
      </c>
      <c r="CA245" s="78">
        <v>3</v>
      </c>
      <c r="CB245" s="78">
        <v>18</v>
      </c>
      <c r="CC245" s="78">
        <v>22</v>
      </c>
      <c r="CD245" s="78">
        <v>20</v>
      </c>
      <c r="CE245" s="78">
        <v>8</v>
      </c>
      <c r="CF245" s="78">
        <v>27</v>
      </c>
      <c r="CG245" s="78">
        <v>28</v>
      </c>
      <c r="CH245" s="78">
        <v>36</v>
      </c>
      <c r="CI245" s="78">
        <v>17</v>
      </c>
      <c r="CJ245" s="78">
        <v>15</v>
      </c>
      <c r="CK245" s="78">
        <v>10</v>
      </c>
      <c r="CL245" s="78">
        <v>23</v>
      </c>
      <c r="CM245" s="78">
        <v>26</v>
      </c>
      <c r="CN245" s="78">
        <v>0.78</v>
      </c>
    </row>
    <row r="246" spans="1:92" x14ac:dyDescent="0.2">
      <c r="A246" s="78" t="s">
        <v>28</v>
      </c>
      <c r="B246" s="78" t="s">
        <v>36</v>
      </c>
      <c r="C246" s="78">
        <v>255</v>
      </c>
      <c r="D246" s="78">
        <v>6</v>
      </c>
      <c r="E246" s="78">
        <v>0</v>
      </c>
      <c r="F246" s="78">
        <f>VLOOKUP(B246,遗传信息!$B:$F,5,FALSE)</f>
        <v>0</v>
      </c>
      <c r="G246" s="78">
        <v>25</v>
      </c>
      <c r="H246" s="78">
        <v>7.4</v>
      </c>
      <c r="I246" s="78">
        <v>6.6989700043360187</v>
      </c>
      <c r="J246" s="78">
        <v>1452</v>
      </c>
      <c r="K246" s="78">
        <v>49.26</v>
      </c>
      <c r="L246" s="78">
        <v>105</v>
      </c>
      <c r="M246" s="78">
        <v>85</v>
      </c>
      <c r="N246" s="78">
        <v>109</v>
      </c>
      <c r="O246" s="78">
        <v>63</v>
      </c>
      <c r="P246" s="78">
        <v>80</v>
      </c>
      <c r="Q246" s="78">
        <v>78</v>
      </c>
      <c r="R246" s="78">
        <v>96</v>
      </c>
      <c r="S246" s="78">
        <v>75</v>
      </c>
      <c r="T246" s="78">
        <v>115</v>
      </c>
      <c r="U246" s="78">
        <v>106</v>
      </c>
      <c r="V246" s="78">
        <v>147</v>
      </c>
      <c r="W246" s="78">
        <v>93</v>
      </c>
      <c r="X246" s="78">
        <v>63</v>
      </c>
      <c r="Y246" s="78">
        <v>61</v>
      </c>
      <c r="Z246" s="78">
        <v>108</v>
      </c>
      <c r="AA246" s="78">
        <v>57</v>
      </c>
      <c r="AB246" s="78">
        <v>22</v>
      </c>
      <c r="AC246" s="78">
        <v>26</v>
      </c>
      <c r="AD246" s="78">
        <v>34</v>
      </c>
      <c r="AE246" s="78">
        <v>22</v>
      </c>
      <c r="AF246" s="78">
        <v>17</v>
      </c>
      <c r="AG246" s="78">
        <v>22</v>
      </c>
      <c r="AH246" s="78">
        <v>27</v>
      </c>
      <c r="AI246" s="78">
        <v>19</v>
      </c>
      <c r="AJ246" s="78">
        <v>28</v>
      </c>
      <c r="AK246" s="78">
        <v>25</v>
      </c>
      <c r="AL246" s="78">
        <v>30</v>
      </c>
      <c r="AM246" s="78">
        <v>25</v>
      </c>
      <c r="AN246" s="78">
        <v>13</v>
      </c>
      <c r="AO246" s="78">
        <v>13</v>
      </c>
      <c r="AP246" s="78">
        <v>27</v>
      </c>
      <c r="AQ246" s="78">
        <v>10</v>
      </c>
      <c r="AR246" s="78">
        <v>22</v>
      </c>
      <c r="AS246" s="78">
        <v>16</v>
      </c>
      <c r="AT246" s="78">
        <v>25</v>
      </c>
      <c r="AU246" s="78">
        <v>16</v>
      </c>
      <c r="AV246" s="78">
        <v>17</v>
      </c>
      <c r="AW246" s="78">
        <v>15</v>
      </c>
      <c r="AX246" s="78">
        <v>21</v>
      </c>
      <c r="AY246" s="78">
        <v>25</v>
      </c>
      <c r="AZ246" s="78">
        <v>18</v>
      </c>
      <c r="BA246" s="78">
        <v>21</v>
      </c>
      <c r="BB246" s="78">
        <v>35</v>
      </c>
      <c r="BC246" s="78">
        <v>22</v>
      </c>
      <c r="BD246" s="78">
        <v>11</v>
      </c>
      <c r="BE246" s="78">
        <v>16</v>
      </c>
      <c r="BF246" s="78">
        <v>28</v>
      </c>
      <c r="BG246" s="78">
        <v>20</v>
      </c>
      <c r="BH246" s="78">
        <v>36</v>
      </c>
      <c r="BI246" s="78">
        <v>23</v>
      </c>
      <c r="BJ246" s="78">
        <v>33</v>
      </c>
      <c r="BK246" s="78">
        <v>22</v>
      </c>
      <c r="BL246" s="78">
        <v>28</v>
      </c>
      <c r="BM246" s="78">
        <v>26</v>
      </c>
      <c r="BN246" s="78">
        <v>28</v>
      </c>
      <c r="BO246" s="78">
        <v>23</v>
      </c>
      <c r="BP246" s="78">
        <v>42</v>
      </c>
      <c r="BQ246" s="78">
        <v>30</v>
      </c>
      <c r="BR246" s="78">
        <v>46</v>
      </c>
      <c r="BS246" s="78">
        <v>29</v>
      </c>
      <c r="BT246" s="78">
        <v>23</v>
      </c>
      <c r="BU246" s="78">
        <v>22</v>
      </c>
      <c r="BV246" s="78">
        <v>30</v>
      </c>
      <c r="BW246" s="78">
        <v>18</v>
      </c>
      <c r="BX246" s="78">
        <v>25</v>
      </c>
      <c r="BY246" s="78">
        <v>19</v>
      </c>
      <c r="BZ246" s="78">
        <v>16</v>
      </c>
      <c r="CA246" s="78">
        <v>3</v>
      </c>
      <c r="CB246" s="78">
        <v>18</v>
      </c>
      <c r="CC246" s="78">
        <v>22</v>
      </c>
      <c r="CD246" s="78">
        <v>20</v>
      </c>
      <c r="CE246" s="78">
        <v>8</v>
      </c>
      <c r="CF246" s="78">
        <v>27</v>
      </c>
      <c r="CG246" s="78">
        <v>28</v>
      </c>
      <c r="CH246" s="78">
        <v>36</v>
      </c>
      <c r="CI246" s="78">
        <v>17</v>
      </c>
      <c r="CJ246" s="78">
        <v>15</v>
      </c>
      <c r="CK246" s="78">
        <v>10</v>
      </c>
      <c r="CL246" s="78">
        <v>23</v>
      </c>
      <c r="CM246" s="78">
        <v>26</v>
      </c>
      <c r="CN246" s="78">
        <v>2.97</v>
      </c>
    </row>
    <row r="247" spans="1:92" x14ac:dyDescent="0.2">
      <c r="A247" s="78" t="s">
        <v>28</v>
      </c>
      <c r="B247" s="78" t="s">
        <v>36</v>
      </c>
      <c r="C247" s="78">
        <v>255</v>
      </c>
      <c r="D247" s="78">
        <v>9</v>
      </c>
      <c r="E247" s="78">
        <v>0</v>
      </c>
      <c r="F247" s="78">
        <f>VLOOKUP(B247,遗传信息!$B:$F,5,FALSE)</f>
        <v>0</v>
      </c>
      <c r="G247" s="78">
        <v>25</v>
      </c>
      <c r="H247" s="78">
        <v>7.4</v>
      </c>
      <c r="I247" s="78">
        <v>6.6989700043360187</v>
      </c>
      <c r="J247" s="78">
        <v>1452</v>
      </c>
      <c r="K247" s="78">
        <v>49.26</v>
      </c>
      <c r="L247" s="78">
        <v>105</v>
      </c>
      <c r="M247" s="78">
        <v>85</v>
      </c>
      <c r="N247" s="78">
        <v>109</v>
      </c>
      <c r="O247" s="78">
        <v>63</v>
      </c>
      <c r="P247" s="78">
        <v>80</v>
      </c>
      <c r="Q247" s="78">
        <v>78</v>
      </c>
      <c r="R247" s="78">
        <v>96</v>
      </c>
      <c r="S247" s="78">
        <v>75</v>
      </c>
      <c r="T247" s="78">
        <v>115</v>
      </c>
      <c r="U247" s="78">
        <v>106</v>
      </c>
      <c r="V247" s="78">
        <v>147</v>
      </c>
      <c r="W247" s="78">
        <v>93</v>
      </c>
      <c r="X247" s="78">
        <v>63</v>
      </c>
      <c r="Y247" s="78">
        <v>61</v>
      </c>
      <c r="Z247" s="78">
        <v>108</v>
      </c>
      <c r="AA247" s="78">
        <v>57</v>
      </c>
      <c r="AB247" s="78">
        <v>22</v>
      </c>
      <c r="AC247" s="78">
        <v>26</v>
      </c>
      <c r="AD247" s="78">
        <v>34</v>
      </c>
      <c r="AE247" s="78">
        <v>22</v>
      </c>
      <c r="AF247" s="78">
        <v>17</v>
      </c>
      <c r="AG247" s="78">
        <v>22</v>
      </c>
      <c r="AH247" s="78">
        <v>27</v>
      </c>
      <c r="AI247" s="78">
        <v>19</v>
      </c>
      <c r="AJ247" s="78">
        <v>28</v>
      </c>
      <c r="AK247" s="78">
        <v>25</v>
      </c>
      <c r="AL247" s="78">
        <v>30</v>
      </c>
      <c r="AM247" s="78">
        <v>25</v>
      </c>
      <c r="AN247" s="78">
        <v>13</v>
      </c>
      <c r="AO247" s="78">
        <v>13</v>
      </c>
      <c r="AP247" s="78">
        <v>27</v>
      </c>
      <c r="AQ247" s="78">
        <v>10</v>
      </c>
      <c r="AR247" s="78">
        <v>22</v>
      </c>
      <c r="AS247" s="78">
        <v>16</v>
      </c>
      <c r="AT247" s="78">
        <v>25</v>
      </c>
      <c r="AU247" s="78">
        <v>16</v>
      </c>
      <c r="AV247" s="78">
        <v>17</v>
      </c>
      <c r="AW247" s="78">
        <v>15</v>
      </c>
      <c r="AX247" s="78">
        <v>21</v>
      </c>
      <c r="AY247" s="78">
        <v>25</v>
      </c>
      <c r="AZ247" s="78">
        <v>18</v>
      </c>
      <c r="BA247" s="78">
        <v>21</v>
      </c>
      <c r="BB247" s="78">
        <v>35</v>
      </c>
      <c r="BC247" s="78">
        <v>22</v>
      </c>
      <c r="BD247" s="78">
        <v>11</v>
      </c>
      <c r="BE247" s="78">
        <v>16</v>
      </c>
      <c r="BF247" s="78">
        <v>28</v>
      </c>
      <c r="BG247" s="78">
        <v>20</v>
      </c>
      <c r="BH247" s="78">
        <v>36</v>
      </c>
      <c r="BI247" s="78">
        <v>23</v>
      </c>
      <c r="BJ247" s="78">
        <v>33</v>
      </c>
      <c r="BK247" s="78">
        <v>22</v>
      </c>
      <c r="BL247" s="78">
        <v>28</v>
      </c>
      <c r="BM247" s="78">
        <v>26</v>
      </c>
      <c r="BN247" s="78">
        <v>28</v>
      </c>
      <c r="BO247" s="78">
        <v>23</v>
      </c>
      <c r="BP247" s="78">
        <v>42</v>
      </c>
      <c r="BQ247" s="78">
        <v>30</v>
      </c>
      <c r="BR247" s="78">
        <v>46</v>
      </c>
      <c r="BS247" s="78">
        <v>29</v>
      </c>
      <c r="BT247" s="78">
        <v>23</v>
      </c>
      <c r="BU247" s="78">
        <v>22</v>
      </c>
      <c r="BV247" s="78">
        <v>30</v>
      </c>
      <c r="BW247" s="78">
        <v>18</v>
      </c>
      <c r="BX247" s="78">
        <v>25</v>
      </c>
      <c r="BY247" s="78">
        <v>19</v>
      </c>
      <c r="BZ247" s="78">
        <v>16</v>
      </c>
      <c r="CA247" s="78">
        <v>3</v>
      </c>
      <c r="CB247" s="78">
        <v>18</v>
      </c>
      <c r="CC247" s="78">
        <v>22</v>
      </c>
      <c r="CD247" s="78">
        <v>20</v>
      </c>
      <c r="CE247" s="78">
        <v>8</v>
      </c>
      <c r="CF247" s="78">
        <v>27</v>
      </c>
      <c r="CG247" s="78">
        <v>28</v>
      </c>
      <c r="CH247" s="78">
        <v>36</v>
      </c>
      <c r="CI247" s="78">
        <v>17</v>
      </c>
      <c r="CJ247" s="78">
        <v>15</v>
      </c>
      <c r="CK247" s="78">
        <v>10</v>
      </c>
      <c r="CL247" s="78">
        <v>23</v>
      </c>
      <c r="CM247" s="78">
        <v>26</v>
      </c>
      <c r="CN247" s="78">
        <v>4.2699999999999996</v>
      </c>
    </row>
    <row r="248" spans="1:92" x14ac:dyDescent="0.2">
      <c r="A248" s="78" t="s">
        <v>28</v>
      </c>
      <c r="B248" s="78" t="s">
        <v>36</v>
      </c>
      <c r="C248" s="78">
        <v>265</v>
      </c>
      <c r="D248" s="78">
        <v>3</v>
      </c>
      <c r="E248" s="78">
        <v>0</v>
      </c>
      <c r="F248" s="78">
        <f>VLOOKUP(B248,遗传信息!$B:$F,5,FALSE)</f>
        <v>0</v>
      </c>
      <c r="G248" s="78">
        <v>25</v>
      </c>
      <c r="H248" s="78">
        <v>7.4</v>
      </c>
      <c r="I248" s="78">
        <v>6.6989700043360187</v>
      </c>
      <c r="J248" s="78">
        <v>1452</v>
      </c>
      <c r="K248" s="78">
        <v>49.26</v>
      </c>
      <c r="L248" s="78">
        <v>105</v>
      </c>
      <c r="M248" s="78">
        <v>85</v>
      </c>
      <c r="N248" s="78">
        <v>109</v>
      </c>
      <c r="O248" s="78">
        <v>63</v>
      </c>
      <c r="P248" s="78">
        <v>80</v>
      </c>
      <c r="Q248" s="78">
        <v>78</v>
      </c>
      <c r="R248" s="78">
        <v>96</v>
      </c>
      <c r="S248" s="78">
        <v>75</v>
      </c>
      <c r="T248" s="78">
        <v>115</v>
      </c>
      <c r="U248" s="78">
        <v>106</v>
      </c>
      <c r="V248" s="78">
        <v>147</v>
      </c>
      <c r="W248" s="78">
        <v>93</v>
      </c>
      <c r="X248" s="78">
        <v>63</v>
      </c>
      <c r="Y248" s="78">
        <v>61</v>
      </c>
      <c r="Z248" s="78">
        <v>108</v>
      </c>
      <c r="AA248" s="78">
        <v>57</v>
      </c>
      <c r="AB248" s="78">
        <v>22</v>
      </c>
      <c r="AC248" s="78">
        <v>26</v>
      </c>
      <c r="AD248" s="78">
        <v>34</v>
      </c>
      <c r="AE248" s="78">
        <v>22</v>
      </c>
      <c r="AF248" s="78">
        <v>17</v>
      </c>
      <c r="AG248" s="78">
        <v>22</v>
      </c>
      <c r="AH248" s="78">
        <v>27</v>
      </c>
      <c r="AI248" s="78">
        <v>19</v>
      </c>
      <c r="AJ248" s="78">
        <v>28</v>
      </c>
      <c r="AK248" s="78">
        <v>25</v>
      </c>
      <c r="AL248" s="78">
        <v>30</v>
      </c>
      <c r="AM248" s="78">
        <v>25</v>
      </c>
      <c r="AN248" s="78">
        <v>13</v>
      </c>
      <c r="AO248" s="78">
        <v>13</v>
      </c>
      <c r="AP248" s="78">
        <v>27</v>
      </c>
      <c r="AQ248" s="78">
        <v>10</v>
      </c>
      <c r="AR248" s="78">
        <v>22</v>
      </c>
      <c r="AS248" s="78">
        <v>16</v>
      </c>
      <c r="AT248" s="78">
        <v>25</v>
      </c>
      <c r="AU248" s="78">
        <v>16</v>
      </c>
      <c r="AV248" s="78">
        <v>17</v>
      </c>
      <c r="AW248" s="78">
        <v>15</v>
      </c>
      <c r="AX248" s="78">
        <v>21</v>
      </c>
      <c r="AY248" s="78">
        <v>25</v>
      </c>
      <c r="AZ248" s="78">
        <v>18</v>
      </c>
      <c r="BA248" s="78">
        <v>21</v>
      </c>
      <c r="BB248" s="78">
        <v>35</v>
      </c>
      <c r="BC248" s="78">
        <v>22</v>
      </c>
      <c r="BD248" s="78">
        <v>11</v>
      </c>
      <c r="BE248" s="78">
        <v>16</v>
      </c>
      <c r="BF248" s="78">
        <v>28</v>
      </c>
      <c r="BG248" s="78">
        <v>20</v>
      </c>
      <c r="BH248" s="78">
        <v>36</v>
      </c>
      <c r="BI248" s="78">
        <v>23</v>
      </c>
      <c r="BJ248" s="78">
        <v>33</v>
      </c>
      <c r="BK248" s="78">
        <v>22</v>
      </c>
      <c r="BL248" s="78">
        <v>28</v>
      </c>
      <c r="BM248" s="78">
        <v>26</v>
      </c>
      <c r="BN248" s="78">
        <v>28</v>
      </c>
      <c r="BO248" s="78">
        <v>23</v>
      </c>
      <c r="BP248" s="78">
        <v>42</v>
      </c>
      <c r="BQ248" s="78">
        <v>30</v>
      </c>
      <c r="BR248" s="78">
        <v>46</v>
      </c>
      <c r="BS248" s="78">
        <v>29</v>
      </c>
      <c r="BT248" s="78">
        <v>23</v>
      </c>
      <c r="BU248" s="78">
        <v>22</v>
      </c>
      <c r="BV248" s="78">
        <v>30</v>
      </c>
      <c r="BW248" s="78">
        <v>18</v>
      </c>
      <c r="BX248" s="78">
        <v>25</v>
      </c>
      <c r="BY248" s="78">
        <v>19</v>
      </c>
      <c r="BZ248" s="78">
        <v>16</v>
      </c>
      <c r="CA248" s="78">
        <v>3</v>
      </c>
      <c r="CB248" s="78">
        <v>18</v>
      </c>
      <c r="CC248" s="78">
        <v>22</v>
      </c>
      <c r="CD248" s="78">
        <v>20</v>
      </c>
      <c r="CE248" s="78">
        <v>8</v>
      </c>
      <c r="CF248" s="78">
        <v>27</v>
      </c>
      <c r="CG248" s="78">
        <v>28</v>
      </c>
      <c r="CH248" s="78">
        <v>36</v>
      </c>
      <c r="CI248" s="78">
        <v>17</v>
      </c>
      <c r="CJ248" s="78">
        <v>15</v>
      </c>
      <c r="CK248" s="78">
        <v>10</v>
      </c>
      <c r="CL248" s="78">
        <v>23</v>
      </c>
      <c r="CM248" s="78">
        <v>26</v>
      </c>
      <c r="CN248" s="78">
        <v>1.2</v>
      </c>
    </row>
    <row r="249" spans="1:92" x14ac:dyDescent="0.2">
      <c r="A249" s="78" t="s">
        <v>28</v>
      </c>
      <c r="B249" s="78" t="s">
        <v>36</v>
      </c>
      <c r="C249" s="78">
        <v>265</v>
      </c>
      <c r="D249" s="78">
        <v>9</v>
      </c>
      <c r="E249" s="78">
        <v>0</v>
      </c>
      <c r="F249" s="78">
        <f>VLOOKUP(B249,遗传信息!$B:$F,5,FALSE)</f>
        <v>0</v>
      </c>
      <c r="G249" s="78">
        <v>25</v>
      </c>
      <c r="H249" s="78">
        <v>7.4</v>
      </c>
      <c r="I249" s="78">
        <v>6.6989700043360187</v>
      </c>
      <c r="J249" s="78">
        <v>1452</v>
      </c>
      <c r="K249" s="78">
        <v>49.26</v>
      </c>
      <c r="L249" s="78">
        <v>105</v>
      </c>
      <c r="M249" s="78">
        <v>85</v>
      </c>
      <c r="N249" s="78">
        <v>109</v>
      </c>
      <c r="O249" s="78">
        <v>63</v>
      </c>
      <c r="P249" s="78">
        <v>80</v>
      </c>
      <c r="Q249" s="78">
        <v>78</v>
      </c>
      <c r="R249" s="78">
        <v>96</v>
      </c>
      <c r="S249" s="78">
        <v>75</v>
      </c>
      <c r="T249" s="78">
        <v>115</v>
      </c>
      <c r="U249" s="78">
        <v>106</v>
      </c>
      <c r="V249" s="78">
        <v>147</v>
      </c>
      <c r="W249" s="78">
        <v>93</v>
      </c>
      <c r="X249" s="78">
        <v>63</v>
      </c>
      <c r="Y249" s="78">
        <v>61</v>
      </c>
      <c r="Z249" s="78">
        <v>108</v>
      </c>
      <c r="AA249" s="78">
        <v>57</v>
      </c>
      <c r="AB249" s="78">
        <v>22</v>
      </c>
      <c r="AC249" s="78">
        <v>26</v>
      </c>
      <c r="AD249" s="78">
        <v>34</v>
      </c>
      <c r="AE249" s="78">
        <v>22</v>
      </c>
      <c r="AF249" s="78">
        <v>17</v>
      </c>
      <c r="AG249" s="78">
        <v>22</v>
      </c>
      <c r="AH249" s="78">
        <v>27</v>
      </c>
      <c r="AI249" s="78">
        <v>19</v>
      </c>
      <c r="AJ249" s="78">
        <v>28</v>
      </c>
      <c r="AK249" s="78">
        <v>25</v>
      </c>
      <c r="AL249" s="78">
        <v>30</v>
      </c>
      <c r="AM249" s="78">
        <v>25</v>
      </c>
      <c r="AN249" s="78">
        <v>13</v>
      </c>
      <c r="AO249" s="78">
        <v>13</v>
      </c>
      <c r="AP249" s="78">
        <v>27</v>
      </c>
      <c r="AQ249" s="78">
        <v>10</v>
      </c>
      <c r="AR249" s="78">
        <v>22</v>
      </c>
      <c r="AS249" s="78">
        <v>16</v>
      </c>
      <c r="AT249" s="78">
        <v>25</v>
      </c>
      <c r="AU249" s="78">
        <v>16</v>
      </c>
      <c r="AV249" s="78">
        <v>17</v>
      </c>
      <c r="AW249" s="78">
        <v>15</v>
      </c>
      <c r="AX249" s="78">
        <v>21</v>
      </c>
      <c r="AY249" s="78">
        <v>25</v>
      </c>
      <c r="AZ249" s="78">
        <v>18</v>
      </c>
      <c r="BA249" s="78">
        <v>21</v>
      </c>
      <c r="BB249" s="78">
        <v>35</v>
      </c>
      <c r="BC249" s="78">
        <v>22</v>
      </c>
      <c r="BD249" s="78">
        <v>11</v>
      </c>
      <c r="BE249" s="78">
        <v>16</v>
      </c>
      <c r="BF249" s="78">
        <v>28</v>
      </c>
      <c r="BG249" s="78">
        <v>20</v>
      </c>
      <c r="BH249" s="78">
        <v>36</v>
      </c>
      <c r="BI249" s="78">
        <v>23</v>
      </c>
      <c r="BJ249" s="78">
        <v>33</v>
      </c>
      <c r="BK249" s="78">
        <v>22</v>
      </c>
      <c r="BL249" s="78">
        <v>28</v>
      </c>
      <c r="BM249" s="78">
        <v>26</v>
      </c>
      <c r="BN249" s="78">
        <v>28</v>
      </c>
      <c r="BO249" s="78">
        <v>23</v>
      </c>
      <c r="BP249" s="78">
        <v>42</v>
      </c>
      <c r="BQ249" s="78">
        <v>30</v>
      </c>
      <c r="BR249" s="78">
        <v>46</v>
      </c>
      <c r="BS249" s="78">
        <v>29</v>
      </c>
      <c r="BT249" s="78">
        <v>23</v>
      </c>
      <c r="BU249" s="78">
        <v>22</v>
      </c>
      <c r="BV249" s="78">
        <v>30</v>
      </c>
      <c r="BW249" s="78">
        <v>18</v>
      </c>
      <c r="BX249" s="78">
        <v>25</v>
      </c>
      <c r="BY249" s="78">
        <v>19</v>
      </c>
      <c r="BZ249" s="78">
        <v>16</v>
      </c>
      <c r="CA249" s="78">
        <v>3</v>
      </c>
      <c r="CB249" s="78">
        <v>18</v>
      </c>
      <c r="CC249" s="78">
        <v>22</v>
      </c>
      <c r="CD249" s="78">
        <v>20</v>
      </c>
      <c r="CE249" s="78">
        <v>8</v>
      </c>
      <c r="CF249" s="78">
        <v>27</v>
      </c>
      <c r="CG249" s="78">
        <v>28</v>
      </c>
      <c r="CH249" s="78">
        <v>36</v>
      </c>
      <c r="CI249" s="78">
        <v>17</v>
      </c>
      <c r="CJ249" s="78">
        <v>15</v>
      </c>
      <c r="CK249" s="78">
        <v>10</v>
      </c>
      <c r="CL249" s="78">
        <v>23</v>
      </c>
      <c r="CM249" s="78">
        <v>26</v>
      </c>
      <c r="CN249" s="78">
        <v>5.8</v>
      </c>
    </row>
    <row r="250" spans="1:92" x14ac:dyDescent="0.2">
      <c r="A250" s="78" t="s">
        <v>28</v>
      </c>
      <c r="B250" s="78" t="s">
        <v>36</v>
      </c>
      <c r="C250" s="78">
        <v>285</v>
      </c>
      <c r="D250" s="78">
        <v>8</v>
      </c>
      <c r="E250" s="78">
        <v>0</v>
      </c>
      <c r="F250" s="78">
        <f>VLOOKUP(B250,遗传信息!$B:$F,5,FALSE)</f>
        <v>0</v>
      </c>
      <c r="G250" s="78">
        <v>25</v>
      </c>
      <c r="H250" s="78">
        <v>7.4</v>
      </c>
      <c r="I250" s="78">
        <v>6.6989700043360187</v>
      </c>
      <c r="J250" s="78">
        <v>1452</v>
      </c>
      <c r="K250" s="78">
        <v>49.26</v>
      </c>
      <c r="L250" s="78">
        <v>105</v>
      </c>
      <c r="M250" s="78">
        <v>85</v>
      </c>
      <c r="N250" s="78">
        <v>109</v>
      </c>
      <c r="O250" s="78">
        <v>63</v>
      </c>
      <c r="P250" s="78">
        <v>80</v>
      </c>
      <c r="Q250" s="78">
        <v>78</v>
      </c>
      <c r="R250" s="78">
        <v>96</v>
      </c>
      <c r="S250" s="78">
        <v>75</v>
      </c>
      <c r="T250" s="78">
        <v>115</v>
      </c>
      <c r="U250" s="78">
        <v>106</v>
      </c>
      <c r="V250" s="78">
        <v>147</v>
      </c>
      <c r="W250" s="78">
        <v>93</v>
      </c>
      <c r="X250" s="78">
        <v>63</v>
      </c>
      <c r="Y250" s="78">
        <v>61</v>
      </c>
      <c r="Z250" s="78">
        <v>108</v>
      </c>
      <c r="AA250" s="78">
        <v>57</v>
      </c>
      <c r="AB250" s="78">
        <v>22</v>
      </c>
      <c r="AC250" s="78">
        <v>26</v>
      </c>
      <c r="AD250" s="78">
        <v>34</v>
      </c>
      <c r="AE250" s="78">
        <v>22</v>
      </c>
      <c r="AF250" s="78">
        <v>17</v>
      </c>
      <c r="AG250" s="78">
        <v>22</v>
      </c>
      <c r="AH250" s="78">
        <v>27</v>
      </c>
      <c r="AI250" s="78">
        <v>19</v>
      </c>
      <c r="AJ250" s="78">
        <v>28</v>
      </c>
      <c r="AK250" s="78">
        <v>25</v>
      </c>
      <c r="AL250" s="78">
        <v>30</v>
      </c>
      <c r="AM250" s="78">
        <v>25</v>
      </c>
      <c r="AN250" s="78">
        <v>13</v>
      </c>
      <c r="AO250" s="78">
        <v>13</v>
      </c>
      <c r="AP250" s="78">
        <v>27</v>
      </c>
      <c r="AQ250" s="78">
        <v>10</v>
      </c>
      <c r="AR250" s="78">
        <v>22</v>
      </c>
      <c r="AS250" s="78">
        <v>16</v>
      </c>
      <c r="AT250" s="78">
        <v>25</v>
      </c>
      <c r="AU250" s="78">
        <v>16</v>
      </c>
      <c r="AV250" s="78">
        <v>17</v>
      </c>
      <c r="AW250" s="78">
        <v>15</v>
      </c>
      <c r="AX250" s="78">
        <v>21</v>
      </c>
      <c r="AY250" s="78">
        <v>25</v>
      </c>
      <c r="AZ250" s="78">
        <v>18</v>
      </c>
      <c r="BA250" s="78">
        <v>21</v>
      </c>
      <c r="BB250" s="78">
        <v>35</v>
      </c>
      <c r="BC250" s="78">
        <v>22</v>
      </c>
      <c r="BD250" s="78">
        <v>11</v>
      </c>
      <c r="BE250" s="78">
        <v>16</v>
      </c>
      <c r="BF250" s="78">
        <v>28</v>
      </c>
      <c r="BG250" s="78">
        <v>20</v>
      </c>
      <c r="BH250" s="78">
        <v>36</v>
      </c>
      <c r="BI250" s="78">
        <v>23</v>
      </c>
      <c r="BJ250" s="78">
        <v>33</v>
      </c>
      <c r="BK250" s="78">
        <v>22</v>
      </c>
      <c r="BL250" s="78">
        <v>28</v>
      </c>
      <c r="BM250" s="78">
        <v>26</v>
      </c>
      <c r="BN250" s="78">
        <v>28</v>
      </c>
      <c r="BO250" s="78">
        <v>23</v>
      </c>
      <c r="BP250" s="78">
        <v>42</v>
      </c>
      <c r="BQ250" s="78">
        <v>30</v>
      </c>
      <c r="BR250" s="78">
        <v>46</v>
      </c>
      <c r="BS250" s="78">
        <v>29</v>
      </c>
      <c r="BT250" s="78">
        <v>23</v>
      </c>
      <c r="BU250" s="78">
        <v>22</v>
      </c>
      <c r="BV250" s="78">
        <v>30</v>
      </c>
      <c r="BW250" s="78">
        <v>18</v>
      </c>
      <c r="BX250" s="78">
        <v>25</v>
      </c>
      <c r="BY250" s="78">
        <v>19</v>
      </c>
      <c r="BZ250" s="78">
        <v>16</v>
      </c>
      <c r="CA250" s="78">
        <v>3</v>
      </c>
      <c r="CB250" s="78">
        <v>18</v>
      </c>
      <c r="CC250" s="78">
        <v>22</v>
      </c>
      <c r="CD250" s="78">
        <v>20</v>
      </c>
      <c r="CE250" s="78">
        <v>8</v>
      </c>
      <c r="CF250" s="78">
        <v>27</v>
      </c>
      <c r="CG250" s="78">
        <v>28</v>
      </c>
      <c r="CH250" s="78">
        <v>36</v>
      </c>
      <c r="CI250" s="78">
        <v>17</v>
      </c>
      <c r="CJ250" s="78">
        <v>15</v>
      </c>
      <c r="CK250" s="78">
        <v>10</v>
      </c>
      <c r="CL250" s="78">
        <v>23</v>
      </c>
      <c r="CM250" s="78">
        <v>26</v>
      </c>
      <c r="CN250" s="78">
        <v>1.48</v>
      </c>
    </row>
    <row r="251" spans="1:92" x14ac:dyDescent="0.2">
      <c r="A251" s="78" t="s">
        <v>28</v>
      </c>
      <c r="B251" s="78" t="s">
        <v>36</v>
      </c>
      <c r="C251" s="78">
        <v>285</v>
      </c>
      <c r="D251" s="78">
        <v>12</v>
      </c>
      <c r="E251" s="78">
        <v>0</v>
      </c>
      <c r="F251" s="78">
        <f>VLOOKUP(B251,遗传信息!$B:$F,5,FALSE)</f>
        <v>0</v>
      </c>
      <c r="G251" s="78">
        <v>25</v>
      </c>
      <c r="H251" s="78">
        <v>7.4</v>
      </c>
      <c r="I251" s="78">
        <v>6.6989700043360187</v>
      </c>
      <c r="J251" s="78">
        <v>1452</v>
      </c>
      <c r="K251" s="78">
        <v>49.26</v>
      </c>
      <c r="L251" s="78">
        <v>105</v>
      </c>
      <c r="M251" s="78">
        <v>85</v>
      </c>
      <c r="N251" s="78">
        <v>109</v>
      </c>
      <c r="O251" s="78">
        <v>63</v>
      </c>
      <c r="P251" s="78">
        <v>80</v>
      </c>
      <c r="Q251" s="78">
        <v>78</v>
      </c>
      <c r="R251" s="78">
        <v>96</v>
      </c>
      <c r="S251" s="78">
        <v>75</v>
      </c>
      <c r="T251" s="78">
        <v>115</v>
      </c>
      <c r="U251" s="78">
        <v>106</v>
      </c>
      <c r="V251" s="78">
        <v>147</v>
      </c>
      <c r="W251" s="78">
        <v>93</v>
      </c>
      <c r="X251" s="78">
        <v>63</v>
      </c>
      <c r="Y251" s="78">
        <v>61</v>
      </c>
      <c r="Z251" s="78">
        <v>108</v>
      </c>
      <c r="AA251" s="78">
        <v>57</v>
      </c>
      <c r="AB251" s="78">
        <v>22</v>
      </c>
      <c r="AC251" s="78">
        <v>26</v>
      </c>
      <c r="AD251" s="78">
        <v>34</v>
      </c>
      <c r="AE251" s="78">
        <v>22</v>
      </c>
      <c r="AF251" s="78">
        <v>17</v>
      </c>
      <c r="AG251" s="78">
        <v>22</v>
      </c>
      <c r="AH251" s="78">
        <v>27</v>
      </c>
      <c r="AI251" s="78">
        <v>19</v>
      </c>
      <c r="AJ251" s="78">
        <v>28</v>
      </c>
      <c r="AK251" s="78">
        <v>25</v>
      </c>
      <c r="AL251" s="78">
        <v>30</v>
      </c>
      <c r="AM251" s="78">
        <v>25</v>
      </c>
      <c r="AN251" s="78">
        <v>13</v>
      </c>
      <c r="AO251" s="78">
        <v>13</v>
      </c>
      <c r="AP251" s="78">
        <v>27</v>
      </c>
      <c r="AQ251" s="78">
        <v>10</v>
      </c>
      <c r="AR251" s="78">
        <v>22</v>
      </c>
      <c r="AS251" s="78">
        <v>16</v>
      </c>
      <c r="AT251" s="78">
        <v>25</v>
      </c>
      <c r="AU251" s="78">
        <v>16</v>
      </c>
      <c r="AV251" s="78">
        <v>17</v>
      </c>
      <c r="AW251" s="78">
        <v>15</v>
      </c>
      <c r="AX251" s="78">
        <v>21</v>
      </c>
      <c r="AY251" s="78">
        <v>25</v>
      </c>
      <c r="AZ251" s="78">
        <v>18</v>
      </c>
      <c r="BA251" s="78">
        <v>21</v>
      </c>
      <c r="BB251" s="78">
        <v>35</v>
      </c>
      <c r="BC251" s="78">
        <v>22</v>
      </c>
      <c r="BD251" s="78">
        <v>11</v>
      </c>
      <c r="BE251" s="78">
        <v>16</v>
      </c>
      <c r="BF251" s="78">
        <v>28</v>
      </c>
      <c r="BG251" s="78">
        <v>20</v>
      </c>
      <c r="BH251" s="78">
        <v>36</v>
      </c>
      <c r="BI251" s="78">
        <v>23</v>
      </c>
      <c r="BJ251" s="78">
        <v>33</v>
      </c>
      <c r="BK251" s="78">
        <v>22</v>
      </c>
      <c r="BL251" s="78">
        <v>28</v>
      </c>
      <c r="BM251" s="78">
        <v>26</v>
      </c>
      <c r="BN251" s="78">
        <v>28</v>
      </c>
      <c r="BO251" s="78">
        <v>23</v>
      </c>
      <c r="BP251" s="78">
        <v>42</v>
      </c>
      <c r="BQ251" s="78">
        <v>30</v>
      </c>
      <c r="BR251" s="78">
        <v>46</v>
      </c>
      <c r="BS251" s="78">
        <v>29</v>
      </c>
      <c r="BT251" s="78">
        <v>23</v>
      </c>
      <c r="BU251" s="78">
        <v>22</v>
      </c>
      <c r="BV251" s="78">
        <v>30</v>
      </c>
      <c r="BW251" s="78">
        <v>18</v>
      </c>
      <c r="BX251" s="78">
        <v>25</v>
      </c>
      <c r="BY251" s="78">
        <v>19</v>
      </c>
      <c r="BZ251" s="78">
        <v>16</v>
      </c>
      <c r="CA251" s="78">
        <v>3</v>
      </c>
      <c r="CB251" s="78">
        <v>18</v>
      </c>
      <c r="CC251" s="78">
        <v>22</v>
      </c>
      <c r="CD251" s="78">
        <v>20</v>
      </c>
      <c r="CE251" s="78">
        <v>8</v>
      </c>
      <c r="CF251" s="78">
        <v>27</v>
      </c>
      <c r="CG251" s="78">
        <v>28</v>
      </c>
      <c r="CH251" s="78">
        <v>36</v>
      </c>
      <c r="CI251" s="78">
        <v>17</v>
      </c>
      <c r="CJ251" s="78">
        <v>15</v>
      </c>
      <c r="CK251" s="78">
        <v>10</v>
      </c>
      <c r="CL251" s="78">
        <v>23</v>
      </c>
      <c r="CM251" s="78">
        <v>26</v>
      </c>
      <c r="CN251" s="78">
        <v>3.09</v>
      </c>
    </row>
    <row r="252" spans="1:92" x14ac:dyDescent="0.2">
      <c r="A252" s="78" t="s">
        <v>28</v>
      </c>
      <c r="B252" s="78" t="s">
        <v>36</v>
      </c>
      <c r="C252" s="78">
        <v>285</v>
      </c>
      <c r="D252" s="78">
        <v>16</v>
      </c>
      <c r="E252" s="78">
        <v>0</v>
      </c>
      <c r="F252" s="78">
        <f>VLOOKUP(B252,遗传信息!$B:$F,5,FALSE)</f>
        <v>0</v>
      </c>
      <c r="G252" s="78">
        <v>25</v>
      </c>
      <c r="H252" s="78">
        <v>7.4</v>
      </c>
      <c r="I252" s="78">
        <v>6.6989700043360187</v>
      </c>
      <c r="J252" s="78">
        <v>1452</v>
      </c>
      <c r="K252" s="78">
        <v>49.26</v>
      </c>
      <c r="L252" s="78">
        <v>105</v>
      </c>
      <c r="M252" s="78">
        <v>85</v>
      </c>
      <c r="N252" s="78">
        <v>109</v>
      </c>
      <c r="O252" s="78">
        <v>63</v>
      </c>
      <c r="P252" s="78">
        <v>80</v>
      </c>
      <c r="Q252" s="78">
        <v>78</v>
      </c>
      <c r="R252" s="78">
        <v>96</v>
      </c>
      <c r="S252" s="78">
        <v>75</v>
      </c>
      <c r="T252" s="78">
        <v>115</v>
      </c>
      <c r="U252" s="78">
        <v>106</v>
      </c>
      <c r="V252" s="78">
        <v>147</v>
      </c>
      <c r="W252" s="78">
        <v>93</v>
      </c>
      <c r="X252" s="78">
        <v>63</v>
      </c>
      <c r="Y252" s="78">
        <v>61</v>
      </c>
      <c r="Z252" s="78">
        <v>108</v>
      </c>
      <c r="AA252" s="78">
        <v>57</v>
      </c>
      <c r="AB252" s="78">
        <v>22</v>
      </c>
      <c r="AC252" s="78">
        <v>26</v>
      </c>
      <c r="AD252" s="78">
        <v>34</v>
      </c>
      <c r="AE252" s="78">
        <v>22</v>
      </c>
      <c r="AF252" s="78">
        <v>17</v>
      </c>
      <c r="AG252" s="78">
        <v>22</v>
      </c>
      <c r="AH252" s="78">
        <v>27</v>
      </c>
      <c r="AI252" s="78">
        <v>19</v>
      </c>
      <c r="AJ252" s="78">
        <v>28</v>
      </c>
      <c r="AK252" s="78">
        <v>25</v>
      </c>
      <c r="AL252" s="78">
        <v>30</v>
      </c>
      <c r="AM252" s="78">
        <v>25</v>
      </c>
      <c r="AN252" s="78">
        <v>13</v>
      </c>
      <c r="AO252" s="78">
        <v>13</v>
      </c>
      <c r="AP252" s="78">
        <v>27</v>
      </c>
      <c r="AQ252" s="78">
        <v>10</v>
      </c>
      <c r="AR252" s="78">
        <v>22</v>
      </c>
      <c r="AS252" s="78">
        <v>16</v>
      </c>
      <c r="AT252" s="78">
        <v>25</v>
      </c>
      <c r="AU252" s="78">
        <v>16</v>
      </c>
      <c r="AV252" s="78">
        <v>17</v>
      </c>
      <c r="AW252" s="78">
        <v>15</v>
      </c>
      <c r="AX252" s="78">
        <v>21</v>
      </c>
      <c r="AY252" s="78">
        <v>25</v>
      </c>
      <c r="AZ252" s="78">
        <v>18</v>
      </c>
      <c r="BA252" s="78">
        <v>21</v>
      </c>
      <c r="BB252" s="78">
        <v>35</v>
      </c>
      <c r="BC252" s="78">
        <v>22</v>
      </c>
      <c r="BD252" s="78">
        <v>11</v>
      </c>
      <c r="BE252" s="78">
        <v>16</v>
      </c>
      <c r="BF252" s="78">
        <v>28</v>
      </c>
      <c r="BG252" s="78">
        <v>20</v>
      </c>
      <c r="BH252" s="78">
        <v>36</v>
      </c>
      <c r="BI252" s="78">
        <v>23</v>
      </c>
      <c r="BJ252" s="78">
        <v>33</v>
      </c>
      <c r="BK252" s="78">
        <v>22</v>
      </c>
      <c r="BL252" s="78">
        <v>28</v>
      </c>
      <c r="BM252" s="78">
        <v>26</v>
      </c>
      <c r="BN252" s="78">
        <v>28</v>
      </c>
      <c r="BO252" s="78">
        <v>23</v>
      </c>
      <c r="BP252" s="78">
        <v>42</v>
      </c>
      <c r="BQ252" s="78">
        <v>30</v>
      </c>
      <c r="BR252" s="78">
        <v>46</v>
      </c>
      <c r="BS252" s="78">
        <v>29</v>
      </c>
      <c r="BT252" s="78">
        <v>23</v>
      </c>
      <c r="BU252" s="78">
        <v>22</v>
      </c>
      <c r="BV252" s="78">
        <v>30</v>
      </c>
      <c r="BW252" s="78">
        <v>18</v>
      </c>
      <c r="BX252" s="78">
        <v>25</v>
      </c>
      <c r="BY252" s="78">
        <v>19</v>
      </c>
      <c r="BZ252" s="78">
        <v>16</v>
      </c>
      <c r="CA252" s="78">
        <v>3</v>
      </c>
      <c r="CB252" s="78">
        <v>18</v>
      </c>
      <c r="CC252" s="78">
        <v>22</v>
      </c>
      <c r="CD252" s="78">
        <v>20</v>
      </c>
      <c r="CE252" s="78">
        <v>8</v>
      </c>
      <c r="CF252" s="78">
        <v>27</v>
      </c>
      <c r="CG252" s="78">
        <v>28</v>
      </c>
      <c r="CH252" s="78">
        <v>36</v>
      </c>
      <c r="CI252" s="78">
        <v>17</v>
      </c>
      <c r="CJ252" s="78">
        <v>15</v>
      </c>
      <c r="CK252" s="78">
        <v>10</v>
      </c>
      <c r="CL252" s="78">
        <v>23</v>
      </c>
      <c r="CM252" s="78">
        <v>26</v>
      </c>
      <c r="CN252" s="78">
        <v>4.68</v>
      </c>
    </row>
    <row r="253" spans="1:92" x14ac:dyDescent="0.2">
      <c r="A253" s="78" t="s">
        <v>18</v>
      </c>
      <c r="B253" s="78" t="s">
        <v>59</v>
      </c>
      <c r="C253" s="78">
        <v>254</v>
      </c>
      <c r="D253" s="78">
        <v>2</v>
      </c>
      <c r="E253" s="78">
        <v>0</v>
      </c>
      <c r="F253" s="78">
        <f>VLOOKUP(B253,遗传信息!$B:$F,5,FALSE)</f>
        <v>0</v>
      </c>
      <c r="G253" s="78">
        <v>25</v>
      </c>
      <c r="H253" s="78">
        <v>7.4</v>
      </c>
      <c r="I253" s="78">
        <v>6.6989700043360187</v>
      </c>
      <c r="J253" s="78">
        <v>1470</v>
      </c>
      <c r="K253" s="78">
        <v>33.83</v>
      </c>
      <c r="L253" s="78">
        <v>103</v>
      </c>
      <c r="M253" s="78">
        <v>92</v>
      </c>
      <c r="N253" s="78">
        <v>109</v>
      </c>
      <c r="O253" s="78">
        <v>68</v>
      </c>
      <c r="P253" s="78">
        <v>83</v>
      </c>
      <c r="Q253" s="78">
        <v>76</v>
      </c>
      <c r="R253" s="78">
        <v>96</v>
      </c>
      <c r="S253" s="78">
        <v>78</v>
      </c>
      <c r="T253" s="78">
        <v>113</v>
      </c>
      <c r="U253" s="78">
        <v>98</v>
      </c>
      <c r="V253" s="78">
        <v>151</v>
      </c>
      <c r="W253" s="78">
        <v>102</v>
      </c>
      <c r="X253" s="78">
        <v>72</v>
      </c>
      <c r="Y253" s="78">
        <v>67</v>
      </c>
      <c r="Z253" s="78">
        <v>109</v>
      </c>
      <c r="AA253" s="78">
        <v>52</v>
      </c>
      <c r="AB253" s="78">
        <v>20</v>
      </c>
      <c r="AC253" s="78">
        <v>26</v>
      </c>
      <c r="AD253" s="78">
        <v>34</v>
      </c>
      <c r="AE253" s="78">
        <v>23</v>
      </c>
      <c r="AF253" s="78">
        <v>21</v>
      </c>
      <c r="AG253" s="78">
        <v>23</v>
      </c>
      <c r="AH253" s="78">
        <v>26</v>
      </c>
      <c r="AI253" s="78">
        <v>22</v>
      </c>
      <c r="AJ253" s="78">
        <v>22</v>
      </c>
      <c r="AK253" s="78">
        <v>30</v>
      </c>
      <c r="AL253" s="78">
        <v>29</v>
      </c>
      <c r="AM253" s="78">
        <v>28</v>
      </c>
      <c r="AN253" s="78">
        <v>14</v>
      </c>
      <c r="AO253" s="78">
        <v>19</v>
      </c>
      <c r="AP253" s="78">
        <v>23</v>
      </c>
      <c r="AQ253" s="78">
        <v>12</v>
      </c>
      <c r="AR253" s="78">
        <v>21</v>
      </c>
      <c r="AS253" s="78">
        <v>23</v>
      </c>
      <c r="AT253" s="78">
        <v>26</v>
      </c>
      <c r="AU253" s="78">
        <v>13</v>
      </c>
      <c r="AV253" s="78">
        <v>18</v>
      </c>
      <c r="AW253" s="78">
        <v>10</v>
      </c>
      <c r="AX253" s="78">
        <v>22</v>
      </c>
      <c r="AY253" s="78">
        <v>26</v>
      </c>
      <c r="AZ253" s="78">
        <v>18</v>
      </c>
      <c r="BA253" s="78">
        <v>21</v>
      </c>
      <c r="BB253" s="78">
        <v>33</v>
      </c>
      <c r="BC253" s="78">
        <v>24</v>
      </c>
      <c r="BD253" s="78">
        <v>20</v>
      </c>
      <c r="BE253" s="78">
        <v>12</v>
      </c>
      <c r="BF253" s="78">
        <v>30</v>
      </c>
      <c r="BG253" s="78">
        <v>16</v>
      </c>
      <c r="BH253" s="78">
        <v>35</v>
      </c>
      <c r="BI253" s="78">
        <v>21</v>
      </c>
      <c r="BJ253" s="78">
        <v>29</v>
      </c>
      <c r="BK253" s="78">
        <v>28</v>
      </c>
      <c r="BL253" s="78">
        <v>25</v>
      </c>
      <c r="BM253" s="78">
        <v>24</v>
      </c>
      <c r="BN253" s="78">
        <v>27</v>
      </c>
      <c r="BO253" s="78">
        <v>22</v>
      </c>
      <c r="BP253" s="78">
        <v>43</v>
      </c>
      <c r="BQ253" s="78">
        <v>26</v>
      </c>
      <c r="BR253" s="78">
        <v>47</v>
      </c>
      <c r="BS253" s="78">
        <v>35</v>
      </c>
      <c r="BT253" s="78">
        <v>22</v>
      </c>
      <c r="BU253" s="78">
        <v>25</v>
      </c>
      <c r="BV253" s="78">
        <v>37</v>
      </c>
      <c r="BW253" s="78">
        <v>18</v>
      </c>
      <c r="BX253" s="78">
        <v>27</v>
      </c>
      <c r="BY253" s="78">
        <v>22</v>
      </c>
      <c r="BZ253" s="78">
        <v>20</v>
      </c>
      <c r="CA253" s="78">
        <v>3</v>
      </c>
      <c r="CB253" s="78">
        <v>19</v>
      </c>
      <c r="CC253" s="78">
        <v>23</v>
      </c>
      <c r="CD253" s="78">
        <v>21</v>
      </c>
      <c r="CE253" s="78">
        <v>8</v>
      </c>
      <c r="CF253" s="78">
        <v>30</v>
      </c>
      <c r="CG253" s="78">
        <v>21</v>
      </c>
      <c r="CH253" s="78">
        <v>42</v>
      </c>
      <c r="CI253" s="78">
        <v>15</v>
      </c>
      <c r="CJ253" s="78">
        <v>16</v>
      </c>
      <c r="CK253" s="78">
        <v>11</v>
      </c>
      <c r="CL253" s="78">
        <v>19</v>
      </c>
      <c r="CM253" s="78">
        <v>26</v>
      </c>
      <c r="CN253" s="78">
        <v>1.3</v>
      </c>
    </row>
    <row r="254" spans="1:92" x14ac:dyDescent="0.2">
      <c r="A254" s="78" t="s">
        <v>18</v>
      </c>
      <c r="B254" s="78" t="s">
        <v>59</v>
      </c>
      <c r="C254" s="78">
        <v>254</v>
      </c>
      <c r="D254" s="78">
        <v>3</v>
      </c>
      <c r="E254" s="78">
        <v>0</v>
      </c>
      <c r="F254" s="78">
        <f>VLOOKUP(B254,遗传信息!$B:$F,5,FALSE)</f>
        <v>0</v>
      </c>
      <c r="G254" s="78">
        <v>25</v>
      </c>
      <c r="H254" s="78">
        <v>7.4</v>
      </c>
      <c r="I254" s="78">
        <v>6.6989700043360187</v>
      </c>
      <c r="J254" s="78">
        <v>1470</v>
      </c>
      <c r="K254" s="78">
        <v>33.83</v>
      </c>
      <c r="L254" s="78">
        <v>103</v>
      </c>
      <c r="M254" s="78">
        <v>92</v>
      </c>
      <c r="N254" s="78">
        <v>109</v>
      </c>
      <c r="O254" s="78">
        <v>68</v>
      </c>
      <c r="P254" s="78">
        <v>83</v>
      </c>
      <c r="Q254" s="78">
        <v>76</v>
      </c>
      <c r="R254" s="78">
        <v>96</v>
      </c>
      <c r="S254" s="78">
        <v>78</v>
      </c>
      <c r="T254" s="78">
        <v>113</v>
      </c>
      <c r="U254" s="78">
        <v>98</v>
      </c>
      <c r="V254" s="78">
        <v>151</v>
      </c>
      <c r="W254" s="78">
        <v>102</v>
      </c>
      <c r="X254" s="78">
        <v>72</v>
      </c>
      <c r="Y254" s="78">
        <v>67</v>
      </c>
      <c r="Z254" s="78">
        <v>109</v>
      </c>
      <c r="AA254" s="78">
        <v>52</v>
      </c>
      <c r="AB254" s="78">
        <v>20</v>
      </c>
      <c r="AC254" s="78">
        <v>26</v>
      </c>
      <c r="AD254" s="78">
        <v>34</v>
      </c>
      <c r="AE254" s="78">
        <v>23</v>
      </c>
      <c r="AF254" s="78">
        <v>21</v>
      </c>
      <c r="AG254" s="78">
        <v>23</v>
      </c>
      <c r="AH254" s="78">
        <v>26</v>
      </c>
      <c r="AI254" s="78">
        <v>22</v>
      </c>
      <c r="AJ254" s="78">
        <v>22</v>
      </c>
      <c r="AK254" s="78">
        <v>30</v>
      </c>
      <c r="AL254" s="78">
        <v>29</v>
      </c>
      <c r="AM254" s="78">
        <v>28</v>
      </c>
      <c r="AN254" s="78">
        <v>14</v>
      </c>
      <c r="AO254" s="78">
        <v>19</v>
      </c>
      <c r="AP254" s="78">
        <v>23</v>
      </c>
      <c r="AQ254" s="78">
        <v>12</v>
      </c>
      <c r="AR254" s="78">
        <v>21</v>
      </c>
      <c r="AS254" s="78">
        <v>23</v>
      </c>
      <c r="AT254" s="78">
        <v>26</v>
      </c>
      <c r="AU254" s="78">
        <v>13</v>
      </c>
      <c r="AV254" s="78">
        <v>18</v>
      </c>
      <c r="AW254" s="78">
        <v>10</v>
      </c>
      <c r="AX254" s="78">
        <v>22</v>
      </c>
      <c r="AY254" s="78">
        <v>26</v>
      </c>
      <c r="AZ254" s="78">
        <v>18</v>
      </c>
      <c r="BA254" s="78">
        <v>21</v>
      </c>
      <c r="BB254" s="78">
        <v>33</v>
      </c>
      <c r="BC254" s="78">
        <v>24</v>
      </c>
      <c r="BD254" s="78">
        <v>20</v>
      </c>
      <c r="BE254" s="78">
        <v>12</v>
      </c>
      <c r="BF254" s="78">
        <v>30</v>
      </c>
      <c r="BG254" s="78">
        <v>16</v>
      </c>
      <c r="BH254" s="78">
        <v>35</v>
      </c>
      <c r="BI254" s="78">
        <v>21</v>
      </c>
      <c r="BJ254" s="78">
        <v>29</v>
      </c>
      <c r="BK254" s="78">
        <v>28</v>
      </c>
      <c r="BL254" s="78">
        <v>25</v>
      </c>
      <c r="BM254" s="78">
        <v>24</v>
      </c>
      <c r="BN254" s="78">
        <v>27</v>
      </c>
      <c r="BO254" s="78">
        <v>22</v>
      </c>
      <c r="BP254" s="78">
        <v>43</v>
      </c>
      <c r="BQ254" s="78">
        <v>26</v>
      </c>
      <c r="BR254" s="78">
        <v>47</v>
      </c>
      <c r="BS254" s="78">
        <v>35</v>
      </c>
      <c r="BT254" s="78">
        <v>22</v>
      </c>
      <c r="BU254" s="78">
        <v>25</v>
      </c>
      <c r="BV254" s="78">
        <v>37</v>
      </c>
      <c r="BW254" s="78">
        <v>18</v>
      </c>
      <c r="BX254" s="78">
        <v>27</v>
      </c>
      <c r="BY254" s="78">
        <v>22</v>
      </c>
      <c r="BZ254" s="78">
        <v>20</v>
      </c>
      <c r="CA254" s="78">
        <v>3</v>
      </c>
      <c r="CB254" s="78">
        <v>19</v>
      </c>
      <c r="CC254" s="78">
        <v>23</v>
      </c>
      <c r="CD254" s="78">
        <v>21</v>
      </c>
      <c r="CE254" s="78">
        <v>8</v>
      </c>
      <c r="CF254" s="78">
        <v>30</v>
      </c>
      <c r="CG254" s="78">
        <v>21</v>
      </c>
      <c r="CH254" s="78">
        <v>42</v>
      </c>
      <c r="CI254" s="78">
        <v>15</v>
      </c>
      <c r="CJ254" s="78">
        <v>16</v>
      </c>
      <c r="CK254" s="78">
        <v>11</v>
      </c>
      <c r="CL254" s="78">
        <v>19</v>
      </c>
      <c r="CM254" s="78">
        <v>26</v>
      </c>
      <c r="CN254" s="78">
        <v>2</v>
      </c>
    </row>
    <row r="255" spans="1:92" x14ac:dyDescent="0.2">
      <c r="A255" s="78" t="s">
        <v>18</v>
      </c>
      <c r="B255" s="78" t="s">
        <v>59</v>
      </c>
      <c r="C255" s="78">
        <v>254</v>
      </c>
      <c r="D255" s="78">
        <v>4</v>
      </c>
      <c r="E255" s="78">
        <v>0</v>
      </c>
      <c r="F255" s="78">
        <f>VLOOKUP(B255,遗传信息!$B:$F,5,FALSE)</f>
        <v>0</v>
      </c>
      <c r="G255" s="78">
        <v>25</v>
      </c>
      <c r="H255" s="78">
        <v>7.4</v>
      </c>
      <c r="I255" s="78">
        <v>6.6989700043360187</v>
      </c>
      <c r="J255" s="78">
        <v>1470</v>
      </c>
      <c r="K255" s="78">
        <v>33.83</v>
      </c>
      <c r="L255" s="78">
        <v>103</v>
      </c>
      <c r="M255" s="78">
        <v>92</v>
      </c>
      <c r="N255" s="78">
        <v>109</v>
      </c>
      <c r="O255" s="78">
        <v>68</v>
      </c>
      <c r="P255" s="78">
        <v>83</v>
      </c>
      <c r="Q255" s="78">
        <v>76</v>
      </c>
      <c r="R255" s="78">
        <v>96</v>
      </c>
      <c r="S255" s="78">
        <v>78</v>
      </c>
      <c r="T255" s="78">
        <v>113</v>
      </c>
      <c r="U255" s="78">
        <v>98</v>
      </c>
      <c r="V255" s="78">
        <v>151</v>
      </c>
      <c r="W255" s="78">
        <v>102</v>
      </c>
      <c r="X255" s="78">
        <v>72</v>
      </c>
      <c r="Y255" s="78">
        <v>67</v>
      </c>
      <c r="Z255" s="78">
        <v>109</v>
      </c>
      <c r="AA255" s="78">
        <v>52</v>
      </c>
      <c r="AB255" s="78">
        <v>20</v>
      </c>
      <c r="AC255" s="78">
        <v>26</v>
      </c>
      <c r="AD255" s="78">
        <v>34</v>
      </c>
      <c r="AE255" s="78">
        <v>23</v>
      </c>
      <c r="AF255" s="78">
        <v>21</v>
      </c>
      <c r="AG255" s="78">
        <v>23</v>
      </c>
      <c r="AH255" s="78">
        <v>26</v>
      </c>
      <c r="AI255" s="78">
        <v>22</v>
      </c>
      <c r="AJ255" s="78">
        <v>22</v>
      </c>
      <c r="AK255" s="78">
        <v>30</v>
      </c>
      <c r="AL255" s="78">
        <v>29</v>
      </c>
      <c r="AM255" s="78">
        <v>28</v>
      </c>
      <c r="AN255" s="78">
        <v>14</v>
      </c>
      <c r="AO255" s="78">
        <v>19</v>
      </c>
      <c r="AP255" s="78">
        <v>23</v>
      </c>
      <c r="AQ255" s="78">
        <v>12</v>
      </c>
      <c r="AR255" s="78">
        <v>21</v>
      </c>
      <c r="AS255" s="78">
        <v>23</v>
      </c>
      <c r="AT255" s="78">
        <v>26</v>
      </c>
      <c r="AU255" s="78">
        <v>13</v>
      </c>
      <c r="AV255" s="78">
        <v>18</v>
      </c>
      <c r="AW255" s="78">
        <v>10</v>
      </c>
      <c r="AX255" s="78">
        <v>22</v>
      </c>
      <c r="AY255" s="78">
        <v>26</v>
      </c>
      <c r="AZ255" s="78">
        <v>18</v>
      </c>
      <c r="BA255" s="78">
        <v>21</v>
      </c>
      <c r="BB255" s="78">
        <v>33</v>
      </c>
      <c r="BC255" s="78">
        <v>24</v>
      </c>
      <c r="BD255" s="78">
        <v>20</v>
      </c>
      <c r="BE255" s="78">
        <v>12</v>
      </c>
      <c r="BF255" s="78">
        <v>30</v>
      </c>
      <c r="BG255" s="78">
        <v>16</v>
      </c>
      <c r="BH255" s="78">
        <v>35</v>
      </c>
      <c r="BI255" s="78">
        <v>21</v>
      </c>
      <c r="BJ255" s="78">
        <v>29</v>
      </c>
      <c r="BK255" s="78">
        <v>28</v>
      </c>
      <c r="BL255" s="78">
        <v>25</v>
      </c>
      <c r="BM255" s="78">
        <v>24</v>
      </c>
      <c r="BN255" s="78">
        <v>27</v>
      </c>
      <c r="BO255" s="78">
        <v>22</v>
      </c>
      <c r="BP255" s="78">
        <v>43</v>
      </c>
      <c r="BQ255" s="78">
        <v>26</v>
      </c>
      <c r="BR255" s="78">
        <v>47</v>
      </c>
      <c r="BS255" s="78">
        <v>35</v>
      </c>
      <c r="BT255" s="78">
        <v>22</v>
      </c>
      <c r="BU255" s="78">
        <v>25</v>
      </c>
      <c r="BV255" s="78">
        <v>37</v>
      </c>
      <c r="BW255" s="78">
        <v>18</v>
      </c>
      <c r="BX255" s="78">
        <v>27</v>
      </c>
      <c r="BY255" s="78">
        <v>22</v>
      </c>
      <c r="BZ255" s="78">
        <v>20</v>
      </c>
      <c r="CA255" s="78">
        <v>3</v>
      </c>
      <c r="CB255" s="78">
        <v>19</v>
      </c>
      <c r="CC255" s="78">
        <v>23</v>
      </c>
      <c r="CD255" s="78">
        <v>21</v>
      </c>
      <c r="CE255" s="78">
        <v>8</v>
      </c>
      <c r="CF255" s="78">
        <v>30</v>
      </c>
      <c r="CG255" s="78">
        <v>21</v>
      </c>
      <c r="CH255" s="78">
        <v>42</v>
      </c>
      <c r="CI255" s="78">
        <v>15</v>
      </c>
      <c r="CJ255" s="78">
        <v>16</v>
      </c>
      <c r="CK255" s="78">
        <v>11</v>
      </c>
      <c r="CL255" s="78">
        <v>19</v>
      </c>
      <c r="CM255" s="78">
        <v>26</v>
      </c>
      <c r="CN255" s="78">
        <v>2.38</v>
      </c>
    </row>
    <row r="256" spans="1:92" x14ac:dyDescent="0.2">
      <c r="A256" s="78" t="s">
        <v>18</v>
      </c>
      <c r="B256" s="78" t="s">
        <v>59</v>
      </c>
      <c r="C256" s="78">
        <v>254</v>
      </c>
      <c r="D256" s="78">
        <v>8</v>
      </c>
      <c r="E256" s="78">
        <v>0</v>
      </c>
      <c r="F256" s="78">
        <f>VLOOKUP(B256,遗传信息!$B:$F,5,FALSE)</f>
        <v>0</v>
      </c>
      <c r="G256" s="78">
        <v>25</v>
      </c>
      <c r="H256" s="78">
        <v>7.4</v>
      </c>
      <c r="I256" s="78">
        <v>6.6989700043360187</v>
      </c>
      <c r="J256" s="78">
        <v>1470</v>
      </c>
      <c r="K256" s="78">
        <v>33.83</v>
      </c>
      <c r="L256" s="78">
        <v>103</v>
      </c>
      <c r="M256" s="78">
        <v>92</v>
      </c>
      <c r="N256" s="78">
        <v>109</v>
      </c>
      <c r="O256" s="78">
        <v>68</v>
      </c>
      <c r="P256" s="78">
        <v>83</v>
      </c>
      <c r="Q256" s="78">
        <v>76</v>
      </c>
      <c r="R256" s="78">
        <v>96</v>
      </c>
      <c r="S256" s="78">
        <v>78</v>
      </c>
      <c r="T256" s="78">
        <v>113</v>
      </c>
      <c r="U256" s="78">
        <v>98</v>
      </c>
      <c r="V256" s="78">
        <v>151</v>
      </c>
      <c r="W256" s="78">
        <v>102</v>
      </c>
      <c r="X256" s="78">
        <v>72</v>
      </c>
      <c r="Y256" s="78">
        <v>67</v>
      </c>
      <c r="Z256" s="78">
        <v>109</v>
      </c>
      <c r="AA256" s="78">
        <v>52</v>
      </c>
      <c r="AB256" s="78">
        <v>20</v>
      </c>
      <c r="AC256" s="78">
        <v>26</v>
      </c>
      <c r="AD256" s="78">
        <v>34</v>
      </c>
      <c r="AE256" s="78">
        <v>23</v>
      </c>
      <c r="AF256" s="78">
        <v>21</v>
      </c>
      <c r="AG256" s="78">
        <v>23</v>
      </c>
      <c r="AH256" s="78">
        <v>26</v>
      </c>
      <c r="AI256" s="78">
        <v>22</v>
      </c>
      <c r="AJ256" s="78">
        <v>22</v>
      </c>
      <c r="AK256" s="78">
        <v>30</v>
      </c>
      <c r="AL256" s="78">
        <v>29</v>
      </c>
      <c r="AM256" s="78">
        <v>28</v>
      </c>
      <c r="AN256" s="78">
        <v>14</v>
      </c>
      <c r="AO256" s="78">
        <v>19</v>
      </c>
      <c r="AP256" s="78">
        <v>23</v>
      </c>
      <c r="AQ256" s="78">
        <v>12</v>
      </c>
      <c r="AR256" s="78">
        <v>21</v>
      </c>
      <c r="AS256" s="78">
        <v>23</v>
      </c>
      <c r="AT256" s="78">
        <v>26</v>
      </c>
      <c r="AU256" s="78">
        <v>13</v>
      </c>
      <c r="AV256" s="78">
        <v>18</v>
      </c>
      <c r="AW256" s="78">
        <v>10</v>
      </c>
      <c r="AX256" s="78">
        <v>22</v>
      </c>
      <c r="AY256" s="78">
        <v>26</v>
      </c>
      <c r="AZ256" s="78">
        <v>18</v>
      </c>
      <c r="BA256" s="78">
        <v>21</v>
      </c>
      <c r="BB256" s="78">
        <v>33</v>
      </c>
      <c r="BC256" s="78">
        <v>24</v>
      </c>
      <c r="BD256" s="78">
        <v>20</v>
      </c>
      <c r="BE256" s="78">
        <v>12</v>
      </c>
      <c r="BF256" s="78">
        <v>30</v>
      </c>
      <c r="BG256" s="78">
        <v>16</v>
      </c>
      <c r="BH256" s="78">
        <v>35</v>
      </c>
      <c r="BI256" s="78">
        <v>21</v>
      </c>
      <c r="BJ256" s="78">
        <v>29</v>
      </c>
      <c r="BK256" s="78">
        <v>28</v>
      </c>
      <c r="BL256" s="78">
        <v>25</v>
      </c>
      <c r="BM256" s="78">
        <v>24</v>
      </c>
      <c r="BN256" s="78">
        <v>27</v>
      </c>
      <c r="BO256" s="78">
        <v>22</v>
      </c>
      <c r="BP256" s="78">
        <v>43</v>
      </c>
      <c r="BQ256" s="78">
        <v>26</v>
      </c>
      <c r="BR256" s="78">
        <v>47</v>
      </c>
      <c r="BS256" s="78">
        <v>35</v>
      </c>
      <c r="BT256" s="78">
        <v>22</v>
      </c>
      <c r="BU256" s="78">
        <v>25</v>
      </c>
      <c r="BV256" s="78">
        <v>37</v>
      </c>
      <c r="BW256" s="78">
        <v>18</v>
      </c>
      <c r="BX256" s="78">
        <v>27</v>
      </c>
      <c r="BY256" s="78">
        <v>22</v>
      </c>
      <c r="BZ256" s="78">
        <v>20</v>
      </c>
      <c r="CA256" s="78">
        <v>3</v>
      </c>
      <c r="CB256" s="78">
        <v>19</v>
      </c>
      <c r="CC256" s="78">
        <v>23</v>
      </c>
      <c r="CD256" s="78">
        <v>21</v>
      </c>
      <c r="CE256" s="78">
        <v>8</v>
      </c>
      <c r="CF256" s="78">
        <v>30</v>
      </c>
      <c r="CG256" s="78">
        <v>21</v>
      </c>
      <c r="CH256" s="78">
        <v>42</v>
      </c>
      <c r="CI256" s="78">
        <v>15</v>
      </c>
      <c r="CJ256" s="78">
        <v>16</v>
      </c>
      <c r="CK256" s="78">
        <v>11</v>
      </c>
      <c r="CL256" s="78">
        <v>19</v>
      </c>
      <c r="CM256" s="78">
        <v>26</v>
      </c>
      <c r="CN256" s="78">
        <v>4.01</v>
      </c>
    </row>
    <row r="257" spans="1:92" x14ac:dyDescent="0.2">
      <c r="A257" s="78" t="s">
        <v>18</v>
      </c>
      <c r="B257" s="78" t="s">
        <v>59</v>
      </c>
      <c r="C257" s="78">
        <v>255</v>
      </c>
      <c r="D257" s="78">
        <v>3</v>
      </c>
      <c r="E257" s="78">
        <v>0</v>
      </c>
      <c r="F257" s="78">
        <f>VLOOKUP(B257,遗传信息!$B:$F,5,FALSE)</f>
        <v>0</v>
      </c>
      <c r="G257" s="78">
        <v>25</v>
      </c>
      <c r="H257" s="78">
        <v>7.4</v>
      </c>
      <c r="I257" s="78">
        <v>6.6989700043360187</v>
      </c>
      <c r="J257" s="78">
        <v>1470</v>
      </c>
      <c r="K257" s="78">
        <v>33.83</v>
      </c>
      <c r="L257" s="78">
        <v>103</v>
      </c>
      <c r="M257" s="78">
        <v>92</v>
      </c>
      <c r="N257" s="78">
        <v>109</v>
      </c>
      <c r="O257" s="78">
        <v>68</v>
      </c>
      <c r="P257" s="78">
        <v>83</v>
      </c>
      <c r="Q257" s="78">
        <v>76</v>
      </c>
      <c r="R257" s="78">
        <v>96</v>
      </c>
      <c r="S257" s="78">
        <v>78</v>
      </c>
      <c r="T257" s="78">
        <v>113</v>
      </c>
      <c r="U257" s="78">
        <v>98</v>
      </c>
      <c r="V257" s="78">
        <v>151</v>
      </c>
      <c r="W257" s="78">
        <v>102</v>
      </c>
      <c r="X257" s="78">
        <v>72</v>
      </c>
      <c r="Y257" s="78">
        <v>67</v>
      </c>
      <c r="Z257" s="78">
        <v>109</v>
      </c>
      <c r="AA257" s="78">
        <v>52</v>
      </c>
      <c r="AB257" s="78">
        <v>20</v>
      </c>
      <c r="AC257" s="78">
        <v>26</v>
      </c>
      <c r="AD257" s="78">
        <v>34</v>
      </c>
      <c r="AE257" s="78">
        <v>23</v>
      </c>
      <c r="AF257" s="78">
        <v>21</v>
      </c>
      <c r="AG257" s="78">
        <v>23</v>
      </c>
      <c r="AH257" s="78">
        <v>26</v>
      </c>
      <c r="AI257" s="78">
        <v>22</v>
      </c>
      <c r="AJ257" s="78">
        <v>22</v>
      </c>
      <c r="AK257" s="78">
        <v>30</v>
      </c>
      <c r="AL257" s="78">
        <v>29</v>
      </c>
      <c r="AM257" s="78">
        <v>28</v>
      </c>
      <c r="AN257" s="78">
        <v>14</v>
      </c>
      <c r="AO257" s="78">
        <v>19</v>
      </c>
      <c r="AP257" s="78">
        <v>23</v>
      </c>
      <c r="AQ257" s="78">
        <v>12</v>
      </c>
      <c r="AR257" s="78">
        <v>21</v>
      </c>
      <c r="AS257" s="78">
        <v>23</v>
      </c>
      <c r="AT257" s="78">
        <v>26</v>
      </c>
      <c r="AU257" s="78">
        <v>13</v>
      </c>
      <c r="AV257" s="78">
        <v>18</v>
      </c>
      <c r="AW257" s="78">
        <v>10</v>
      </c>
      <c r="AX257" s="78">
        <v>22</v>
      </c>
      <c r="AY257" s="78">
        <v>26</v>
      </c>
      <c r="AZ257" s="78">
        <v>18</v>
      </c>
      <c r="BA257" s="78">
        <v>21</v>
      </c>
      <c r="BB257" s="78">
        <v>33</v>
      </c>
      <c r="BC257" s="78">
        <v>24</v>
      </c>
      <c r="BD257" s="78">
        <v>20</v>
      </c>
      <c r="BE257" s="78">
        <v>12</v>
      </c>
      <c r="BF257" s="78">
        <v>30</v>
      </c>
      <c r="BG257" s="78">
        <v>16</v>
      </c>
      <c r="BH257" s="78">
        <v>35</v>
      </c>
      <c r="BI257" s="78">
        <v>21</v>
      </c>
      <c r="BJ257" s="78">
        <v>29</v>
      </c>
      <c r="BK257" s="78">
        <v>28</v>
      </c>
      <c r="BL257" s="78">
        <v>25</v>
      </c>
      <c r="BM257" s="78">
        <v>24</v>
      </c>
      <c r="BN257" s="78">
        <v>27</v>
      </c>
      <c r="BO257" s="78">
        <v>22</v>
      </c>
      <c r="BP257" s="78">
        <v>43</v>
      </c>
      <c r="BQ257" s="78">
        <v>26</v>
      </c>
      <c r="BR257" s="78">
        <v>47</v>
      </c>
      <c r="BS257" s="78">
        <v>35</v>
      </c>
      <c r="BT257" s="78">
        <v>22</v>
      </c>
      <c r="BU257" s="78">
        <v>25</v>
      </c>
      <c r="BV257" s="78">
        <v>37</v>
      </c>
      <c r="BW257" s="78">
        <v>18</v>
      </c>
      <c r="BX257" s="78">
        <v>27</v>
      </c>
      <c r="BY257" s="78">
        <v>22</v>
      </c>
      <c r="BZ257" s="78">
        <v>20</v>
      </c>
      <c r="CA257" s="78">
        <v>3</v>
      </c>
      <c r="CB257" s="78">
        <v>19</v>
      </c>
      <c r="CC257" s="78">
        <v>23</v>
      </c>
      <c r="CD257" s="78">
        <v>21</v>
      </c>
      <c r="CE257" s="78">
        <v>8</v>
      </c>
      <c r="CF257" s="78">
        <v>30</v>
      </c>
      <c r="CG257" s="78">
        <v>21</v>
      </c>
      <c r="CH257" s="78">
        <v>42</v>
      </c>
      <c r="CI257" s="78">
        <v>15</v>
      </c>
      <c r="CJ257" s="78">
        <v>16</v>
      </c>
      <c r="CK257" s="78">
        <v>11</v>
      </c>
      <c r="CL257" s="78">
        <v>19</v>
      </c>
      <c r="CM257" s="78">
        <v>26</v>
      </c>
      <c r="CN257" s="78">
        <v>2.7</v>
      </c>
    </row>
    <row r="258" spans="1:92" x14ac:dyDescent="0.2">
      <c r="A258" s="78" t="s">
        <v>18</v>
      </c>
      <c r="B258" s="78" t="s">
        <v>59</v>
      </c>
      <c r="C258" s="78">
        <v>255</v>
      </c>
      <c r="D258" s="78">
        <v>6</v>
      </c>
      <c r="E258" s="78">
        <v>0</v>
      </c>
      <c r="F258" s="78">
        <f>VLOOKUP(B258,遗传信息!$B:$F,5,FALSE)</f>
        <v>0</v>
      </c>
      <c r="G258" s="78">
        <v>25</v>
      </c>
      <c r="H258" s="78">
        <v>7.4</v>
      </c>
      <c r="I258" s="78">
        <v>6.6989700043360187</v>
      </c>
      <c r="J258" s="78">
        <v>1470</v>
      </c>
      <c r="K258" s="78">
        <v>33.83</v>
      </c>
      <c r="L258" s="78">
        <v>103</v>
      </c>
      <c r="M258" s="78">
        <v>92</v>
      </c>
      <c r="N258" s="78">
        <v>109</v>
      </c>
      <c r="O258" s="78">
        <v>68</v>
      </c>
      <c r="P258" s="78">
        <v>83</v>
      </c>
      <c r="Q258" s="78">
        <v>76</v>
      </c>
      <c r="R258" s="78">
        <v>96</v>
      </c>
      <c r="S258" s="78">
        <v>78</v>
      </c>
      <c r="T258" s="78">
        <v>113</v>
      </c>
      <c r="U258" s="78">
        <v>98</v>
      </c>
      <c r="V258" s="78">
        <v>151</v>
      </c>
      <c r="W258" s="78">
        <v>102</v>
      </c>
      <c r="X258" s="78">
        <v>72</v>
      </c>
      <c r="Y258" s="78">
        <v>67</v>
      </c>
      <c r="Z258" s="78">
        <v>109</v>
      </c>
      <c r="AA258" s="78">
        <v>52</v>
      </c>
      <c r="AB258" s="78">
        <v>20</v>
      </c>
      <c r="AC258" s="78">
        <v>26</v>
      </c>
      <c r="AD258" s="78">
        <v>34</v>
      </c>
      <c r="AE258" s="78">
        <v>23</v>
      </c>
      <c r="AF258" s="78">
        <v>21</v>
      </c>
      <c r="AG258" s="78">
        <v>23</v>
      </c>
      <c r="AH258" s="78">
        <v>26</v>
      </c>
      <c r="AI258" s="78">
        <v>22</v>
      </c>
      <c r="AJ258" s="78">
        <v>22</v>
      </c>
      <c r="AK258" s="78">
        <v>30</v>
      </c>
      <c r="AL258" s="78">
        <v>29</v>
      </c>
      <c r="AM258" s="78">
        <v>28</v>
      </c>
      <c r="AN258" s="78">
        <v>14</v>
      </c>
      <c r="AO258" s="78">
        <v>19</v>
      </c>
      <c r="AP258" s="78">
        <v>23</v>
      </c>
      <c r="AQ258" s="78">
        <v>12</v>
      </c>
      <c r="AR258" s="78">
        <v>21</v>
      </c>
      <c r="AS258" s="78">
        <v>23</v>
      </c>
      <c r="AT258" s="78">
        <v>26</v>
      </c>
      <c r="AU258" s="78">
        <v>13</v>
      </c>
      <c r="AV258" s="78">
        <v>18</v>
      </c>
      <c r="AW258" s="78">
        <v>10</v>
      </c>
      <c r="AX258" s="78">
        <v>22</v>
      </c>
      <c r="AY258" s="78">
        <v>26</v>
      </c>
      <c r="AZ258" s="78">
        <v>18</v>
      </c>
      <c r="BA258" s="78">
        <v>21</v>
      </c>
      <c r="BB258" s="78">
        <v>33</v>
      </c>
      <c r="BC258" s="78">
        <v>24</v>
      </c>
      <c r="BD258" s="78">
        <v>20</v>
      </c>
      <c r="BE258" s="78">
        <v>12</v>
      </c>
      <c r="BF258" s="78">
        <v>30</v>
      </c>
      <c r="BG258" s="78">
        <v>16</v>
      </c>
      <c r="BH258" s="78">
        <v>35</v>
      </c>
      <c r="BI258" s="78">
        <v>21</v>
      </c>
      <c r="BJ258" s="78">
        <v>29</v>
      </c>
      <c r="BK258" s="78">
        <v>28</v>
      </c>
      <c r="BL258" s="78">
        <v>25</v>
      </c>
      <c r="BM258" s="78">
        <v>24</v>
      </c>
      <c r="BN258" s="78">
        <v>27</v>
      </c>
      <c r="BO258" s="78">
        <v>22</v>
      </c>
      <c r="BP258" s="78">
        <v>43</v>
      </c>
      <c r="BQ258" s="78">
        <v>26</v>
      </c>
      <c r="BR258" s="78">
        <v>47</v>
      </c>
      <c r="BS258" s="78">
        <v>35</v>
      </c>
      <c r="BT258" s="78">
        <v>22</v>
      </c>
      <c r="BU258" s="78">
        <v>25</v>
      </c>
      <c r="BV258" s="78">
        <v>37</v>
      </c>
      <c r="BW258" s="78">
        <v>18</v>
      </c>
      <c r="BX258" s="78">
        <v>27</v>
      </c>
      <c r="BY258" s="78">
        <v>22</v>
      </c>
      <c r="BZ258" s="78">
        <v>20</v>
      </c>
      <c r="CA258" s="78">
        <v>3</v>
      </c>
      <c r="CB258" s="78">
        <v>19</v>
      </c>
      <c r="CC258" s="78">
        <v>23</v>
      </c>
      <c r="CD258" s="78">
        <v>21</v>
      </c>
      <c r="CE258" s="78">
        <v>8</v>
      </c>
      <c r="CF258" s="78">
        <v>30</v>
      </c>
      <c r="CG258" s="78">
        <v>21</v>
      </c>
      <c r="CH258" s="78">
        <v>42</v>
      </c>
      <c r="CI258" s="78">
        <v>15</v>
      </c>
      <c r="CJ258" s="78">
        <v>16</v>
      </c>
      <c r="CK258" s="78">
        <v>11</v>
      </c>
      <c r="CL258" s="78">
        <v>19</v>
      </c>
      <c r="CM258" s="78">
        <v>26</v>
      </c>
      <c r="CN258" s="78">
        <v>5.12</v>
      </c>
    </row>
    <row r="259" spans="1:92" x14ac:dyDescent="0.2">
      <c r="A259" s="78" t="s">
        <v>18</v>
      </c>
      <c r="B259" s="78" t="s">
        <v>59</v>
      </c>
      <c r="C259" s="78">
        <v>255</v>
      </c>
      <c r="D259" s="78">
        <v>9</v>
      </c>
      <c r="E259" s="78">
        <v>0</v>
      </c>
      <c r="F259" s="78">
        <f>VLOOKUP(B259,遗传信息!$B:$F,5,FALSE)</f>
        <v>0</v>
      </c>
      <c r="G259" s="78">
        <v>25</v>
      </c>
      <c r="H259" s="78">
        <v>7.4</v>
      </c>
      <c r="I259" s="78">
        <v>6.6989700043360187</v>
      </c>
      <c r="J259" s="78">
        <v>1470</v>
      </c>
      <c r="K259" s="78">
        <v>33.83</v>
      </c>
      <c r="L259" s="78">
        <v>103</v>
      </c>
      <c r="M259" s="78">
        <v>92</v>
      </c>
      <c r="N259" s="78">
        <v>109</v>
      </c>
      <c r="O259" s="78">
        <v>68</v>
      </c>
      <c r="P259" s="78">
        <v>83</v>
      </c>
      <c r="Q259" s="78">
        <v>76</v>
      </c>
      <c r="R259" s="78">
        <v>96</v>
      </c>
      <c r="S259" s="78">
        <v>78</v>
      </c>
      <c r="T259" s="78">
        <v>113</v>
      </c>
      <c r="U259" s="78">
        <v>98</v>
      </c>
      <c r="V259" s="78">
        <v>151</v>
      </c>
      <c r="W259" s="78">
        <v>102</v>
      </c>
      <c r="X259" s="78">
        <v>72</v>
      </c>
      <c r="Y259" s="78">
        <v>67</v>
      </c>
      <c r="Z259" s="78">
        <v>109</v>
      </c>
      <c r="AA259" s="78">
        <v>52</v>
      </c>
      <c r="AB259" s="78">
        <v>20</v>
      </c>
      <c r="AC259" s="78">
        <v>26</v>
      </c>
      <c r="AD259" s="78">
        <v>34</v>
      </c>
      <c r="AE259" s="78">
        <v>23</v>
      </c>
      <c r="AF259" s="78">
        <v>21</v>
      </c>
      <c r="AG259" s="78">
        <v>23</v>
      </c>
      <c r="AH259" s="78">
        <v>26</v>
      </c>
      <c r="AI259" s="78">
        <v>22</v>
      </c>
      <c r="AJ259" s="78">
        <v>22</v>
      </c>
      <c r="AK259" s="78">
        <v>30</v>
      </c>
      <c r="AL259" s="78">
        <v>29</v>
      </c>
      <c r="AM259" s="78">
        <v>28</v>
      </c>
      <c r="AN259" s="78">
        <v>14</v>
      </c>
      <c r="AO259" s="78">
        <v>19</v>
      </c>
      <c r="AP259" s="78">
        <v>23</v>
      </c>
      <c r="AQ259" s="78">
        <v>12</v>
      </c>
      <c r="AR259" s="78">
        <v>21</v>
      </c>
      <c r="AS259" s="78">
        <v>23</v>
      </c>
      <c r="AT259" s="78">
        <v>26</v>
      </c>
      <c r="AU259" s="78">
        <v>13</v>
      </c>
      <c r="AV259" s="78">
        <v>18</v>
      </c>
      <c r="AW259" s="78">
        <v>10</v>
      </c>
      <c r="AX259" s="78">
        <v>22</v>
      </c>
      <c r="AY259" s="78">
        <v>26</v>
      </c>
      <c r="AZ259" s="78">
        <v>18</v>
      </c>
      <c r="BA259" s="78">
        <v>21</v>
      </c>
      <c r="BB259" s="78">
        <v>33</v>
      </c>
      <c r="BC259" s="78">
        <v>24</v>
      </c>
      <c r="BD259" s="78">
        <v>20</v>
      </c>
      <c r="BE259" s="78">
        <v>12</v>
      </c>
      <c r="BF259" s="78">
        <v>30</v>
      </c>
      <c r="BG259" s="78">
        <v>16</v>
      </c>
      <c r="BH259" s="78">
        <v>35</v>
      </c>
      <c r="BI259" s="78">
        <v>21</v>
      </c>
      <c r="BJ259" s="78">
        <v>29</v>
      </c>
      <c r="BK259" s="78">
        <v>28</v>
      </c>
      <c r="BL259" s="78">
        <v>25</v>
      </c>
      <c r="BM259" s="78">
        <v>24</v>
      </c>
      <c r="BN259" s="78">
        <v>27</v>
      </c>
      <c r="BO259" s="78">
        <v>22</v>
      </c>
      <c r="BP259" s="78">
        <v>43</v>
      </c>
      <c r="BQ259" s="78">
        <v>26</v>
      </c>
      <c r="BR259" s="78">
        <v>47</v>
      </c>
      <c r="BS259" s="78">
        <v>35</v>
      </c>
      <c r="BT259" s="78">
        <v>22</v>
      </c>
      <c r="BU259" s="78">
        <v>25</v>
      </c>
      <c r="BV259" s="78">
        <v>37</v>
      </c>
      <c r="BW259" s="78">
        <v>18</v>
      </c>
      <c r="BX259" s="78">
        <v>27</v>
      </c>
      <c r="BY259" s="78">
        <v>22</v>
      </c>
      <c r="BZ259" s="78">
        <v>20</v>
      </c>
      <c r="CA259" s="78">
        <v>3</v>
      </c>
      <c r="CB259" s="78">
        <v>19</v>
      </c>
      <c r="CC259" s="78">
        <v>23</v>
      </c>
      <c r="CD259" s="78">
        <v>21</v>
      </c>
      <c r="CE259" s="78">
        <v>8</v>
      </c>
      <c r="CF259" s="78">
        <v>30</v>
      </c>
      <c r="CG259" s="78">
        <v>21</v>
      </c>
      <c r="CH259" s="78">
        <v>42</v>
      </c>
      <c r="CI259" s="78">
        <v>15</v>
      </c>
      <c r="CJ259" s="78">
        <v>16</v>
      </c>
      <c r="CK259" s="78">
        <v>11</v>
      </c>
      <c r="CL259" s="78">
        <v>19</v>
      </c>
      <c r="CM259" s="78">
        <v>26</v>
      </c>
      <c r="CN259" s="78">
        <v>5.82</v>
      </c>
    </row>
    <row r="260" spans="1:92" x14ac:dyDescent="0.2">
      <c r="A260" s="78" t="s">
        <v>18</v>
      </c>
      <c r="B260" s="78" t="s">
        <v>59</v>
      </c>
      <c r="C260" s="78">
        <v>265</v>
      </c>
      <c r="D260" s="78">
        <v>3</v>
      </c>
      <c r="E260" s="78">
        <v>0</v>
      </c>
      <c r="F260" s="78">
        <f>VLOOKUP(B260,遗传信息!$B:$F,5,FALSE)</f>
        <v>0</v>
      </c>
      <c r="G260" s="78">
        <v>25</v>
      </c>
      <c r="H260" s="78">
        <v>7.4</v>
      </c>
      <c r="I260" s="78">
        <v>6.6989700043360187</v>
      </c>
      <c r="J260" s="78">
        <v>1470</v>
      </c>
      <c r="K260" s="78">
        <v>33.83</v>
      </c>
      <c r="L260" s="78">
        <v>103</v>
      </c>
      <c r="M260" s="78">
        <v>92</v>
      </c>
      <c r="N260" s="78">
        <v>109</v>
      </c>
      <c r="O260" s="78">
        <v>68</v>
      </c>
      <c r="P260" s="78">
        <v>83</v>
      </c>
      <c r="Q260" s="78">
        <v>76</v>
      </c>
      <c r="R260" s="78">
        <v>96</v>
      </c>
      <c r="S260" s="78">
        <v>78</v>
      </c>
      <c r="T260" s="78">
        <v>113</v>
      </c>
      <c r="U260" s="78">
        <v>98</v>
      </c>
      <c r="V260" s="78">
        <v>151</v>
      </c>
      <c r="W260" s="78">
        <v>102</v>
      </c>
      <c r="X260" s="78">
        <v>72</v>
      </c>
      <c r="Y260" s="78">
        <v>67</v>
      </c>
      <c r="Z260" s="78">
        <v>109</v>
      </c>
      <c r="AA260" s="78">
        <v>52</v>
      </c>
      <c r="AB260" s="78">
        <v>20</v>
      </c>
      <c r="AC260" s="78">
        <v>26</v>
      </c>
      <c r="AD260" s="78">
        <v>34</v>
      </c>
      <c r="AE260" s="78">
        <v>23</v>
      </c>
      <c r="AF260" s="78">
        <v>21</v>
      </c>
      <c r="AG260" s="78">
        <v>23</v>
      </c>
      <c r="AH260" s="78">
        <v>26</v>
      </c>
      <c r="AI260" s="78">
        <v>22</v>
      </c>
      <c r="AJ260" s="78">
        <v>22</v>
      </c>
      <c r="AK260" s="78">
        <v>30</v>
      </c>
      <c r="AL260" s="78">
        <v>29</v>
      </c>
      <c r="AM260" s="78">
        <v>28</v>
      </c>
      <c r="AN260" s="78">
        <v>14</v>
      </c>
      <c r="AO260" s="78">
        <v>19</v>
      </c>
      <c r="AP260" s="78">
        <v>23</v>
      </c>
      <c r="AQ260" s="78">
        <v>12</v>
      </c>
      <c r="AR260" s="78">
        <v>21</v>
      </c>
      <c r="AS260" s="78">
        <v>23</v>
      </c>
      <c r="AT260" s="78">
        <v>26</v>
      </c>
      <c r="AU260" s="78">
        <v>13</v>
      </c>
      <c r="AV260" s="78">
        <v>18</v>
      </c>
      <c r="AW260" s="78">
        <v>10</v>
      </c>
      <c r="AX260" s="78">
        <v>22</v>
      </c>
      <c r="AY260" s="78">
        <v>26</v>
      </c>
      <c r="AZ260" s="78">
        <v>18</v>
      </c>
      <c r="BA260" s="78">
        <v>21</v>
      </c>
      <c r="BB260" s="78">
        <v>33</v>
      </c>
      <c r="BC260" s="78">
        <v>24</v>
      </c>
      <c r="BD260" s="78">
        <v>20</v>
      </c>
      <c r="BE260" s="78">
        <v>12</v>
      </c>
      <c r="BF260" s="78">
        <v>30</v>
      </c>
      <c r="BG260" s="78">
        <v>16</v>
      </c>
      <c r="BH260" s="78">
        <v>35</v>
      </c>
      <c r="BI260" s="78">
        <v>21</v>
      </c>
      <c r="BJ260" s="78">
        <v>29</v>
      </c>
      <c r="BK260" s="78">
        <v>28</v>
      </c>
      <c r="BL260" s="78">
        <v>25</v>
      </c>
      <c r="BM260" s="78">
        <v>24</v>
      </c>
      <c r="BN260" s="78">
        <v>27</v>
      </c>
      <c r="BO260" s="78">
        <v>22</v>
      </c>
      <c r="BP260" s="78">
        <v>43</v>
      </c>
      <c r="BQ260" s="78">
        <v>26</v>
      </c>
      <c r="BR260" s="78">
        <v>47</v>
      </c>
      <c r="BS260" s="78">
        <v>35</v>
      </c>
      <c r="BT260" s="78">
        <v>22</v>
      </c>
      <c r="BU260" s="78">
        <v>25</v>
      </c>
      <c r="BV260" s="78">
        <v>37</v>
      </c>
      <c r="BW260" s="78">
        <v>18</v>
      </c>
      <c r="BX260" s="78">
        <v>27</v>
      </c>
      <c r="BY260" s="78">
        <v>22</v>
      </c>
      <c r="BZ260" s="78">
        <v>20</v>
      </c>
      <c r="CA260" s="78">
        <v>3</v>
      </c>
      <c r="CB260" s="78">
        <v>19</v>
      </c>
      <c r="CC260" s="78">
        <v>23</v>
      </c>
      <c r="CD260" s="78">
        <v>21</v>
      </c>
      <c r="CE260" s="78">
        <v>8</v>
      </c>
      <c r="CF260" s="78">
        <v>30</v>
      </c>
      <c r="CG260" s="78">
        <v>21</v>
      </c>
      <c r="CH260" s="78">
        <v>42</v>
      </c>
      <c r="CI260" s="78">
        <v>15</v>
      </c>
      <c r="CJ260" s="78">
        <v>16</v>
      </c>
      <c r="CK260" s="78">
        <v>11</v>
      </c>
      <c r="CL260" s="78">
        <v>19</v>
      </c>
      <c r="CM260" s="78">
        <v>26</v>
      </c>
      <c r="CN260" s="78">
        <v>2.33</v>
      </c>
    </row>
    <row r="261" spans="1:92" x14ac:dyDescent="0.2">
      <c r="A261" s="78" t="s">
        <v>18</v>
      </c>
      <c r="B261" s="78" t="s">
        <v>59</v>
      </c>
      <c r="C261" s="78">
        <v>265</v>
      </c>
      <c r="D261" s="78">
        <v>6</v>
      </c>
      <c r="E261" s="78">
        <v>0</v>
      </c>
      <c r="F261" s="78">
        <f>VLOOKUP(B261,遗传信息!$B:$F,5,FALSE)</f>
        <v>0</v>
      </c>
      <c r="G261" s="78">
        <v>25</v>
      </c>
      <c r="H261" s="78">
        <v>7.4</v>
      </c>
      <c r="I261" s="78">
        <v>6.6989700043360187</v>
      </c>
      <c r="J261" s="78">
        <v>1470</v>
      </c>
      <c r="K261" s="78">
        <v>33.83</v>
      </c>
      <c r="L261" s="78">
        <v>103</v>
      </c>
      <c r="M261" s="78">
        <v>92</v>
      </c>
      <c r="N261" s="78">
        <v>109</v>
      </c>
      <c r="O261" s="78">
        <v>68</v>
      </c>
      <c r="P261" s="78">
        <v>83</v>
      </c>
      <c r="Q261" s="78">
        <v>76</v>
      </c>
      <c r="R261" s="78">
        <v>96</v>
      </c>
      <c r="S261" s="78">
        <v>78</v>
      </c>
      <c r="T261" s="78">
        <v>113</v>
      </c>
      <c r="U261" s="78">
        <v>98</v>
      </c>
      <c r="V261" s="78">
        <v>151</v>
      </c>
      <c r="W261" s="78">
        <v>102</v>
      </c>
      <c r="X261" s="78">
        <v>72</v>
      </c>
      <c r="Y261" s="78">
        <v>67</v>
      </c>
      <c r="Z261" s="78">
        <v>109</v>
      </c>
      <c r="AA261" s="78">
        <v>52</v>
      </c>
      <c r="AB261" s="78">
        <v>20</v>
      </c>
      <c r="AC261" s="78">
        <v>26</v>
      </c>
      <c r="AD261" s="78">
        <v>34</v>
      </c>
      <c r="AE261" s="78">
        <v>23</v>
      </c>
      <c r="AF261" s="78">
        <v>21</v>
      </c>
      <c r="AG261" s="78">
        <v>23</v>
      </c>
      <c r="AH261" s="78">
        <v>26</v>
      </c>
      <c r="AI261" s="78">
        <v>22</v>
      </c>
      <c r="AJ261" s="78">
        <v>22</v>
      </c>
      <c r="AK261" s="78">
        <v>30</v>
      </c>
      <c r="AL261" s="78">
        <v>29</v>
      </c>
      <c r="AM261" s="78">
        <v>28</v>
      </c>
      <c r="AN261" s="78">
        <v>14</v>
      </c>
      <c r="AO261" s="78">
        <v>19</v>
      </c>
      <c r="AP261" s="78">
        <v>23</v>
      </c>
      <c r="AQ261" s="78">
        <v>12</v>
      </c>
      <c r="AR261" s="78">
        <v>21</v>
      </c>
      <c r="AS261" s="78">
        <v>23</v>
      </c>
      <c r="AT261" s="78">
        <v>26</v>
      </c>
      <c r="AU261" s="78">
        <v>13</v>
      </c>
      <c r="AV261" s="78">
        <v>18</v>
      </c>
      <c r="AW261" s="78">
        <v>10</v>
      </c>
      <c r="AX261" s="78">
        <v>22</v>
      </c>
      <c r="AY261" s="78">
        <v>26</v>
      </c>
      <c r="AZ261" s="78">
        <v>18</v>
      </c>
      <c r="BA261" s="78">
        <v>21</v>
      </c>
      <c r="BB261" s="78">
        <v>33</v>
      </c>
      <c r="BC261" s="78">
        <v>24</v>
      </c>
      <c r="BD261" s="78">
        <v>20</v>
      </c>
      <c r="BE261" s="78">
        <v>12</v>
      </c>
      <c r="BF261" s="78">
        <v>30</v>
      </c>
      <c r="BG261" s="78">
        <v>16</v>
      </c>
      <c r="BH261" s="78">
        <v>35</v>
      </c>
      <c r="BI261" s="78">
        <v>21</v>
      </c>
      <c r="BJ261" s="78">
        <v>29</v>
      </c>
      <c r="BK261" s="78">
        <v>28</v>
      </c>
      <c r="BL261" s="78">
        <v>25</v>
      </c>
      <c r="BM261" s="78">
        <v>24</v>
      </c>
      <c r="BN261" s="78">
        <v>27</v>
      </c>
      <c r="BO261" s="78">
        <v>22</v>
      </c>
      <c r="BP261" s="78">
        <v>43</v>
      </c>
      <c r="BQ261" s="78">
        <v>26</v>
      </c>
      <c r="BR261" s="78">
        <v>47</v>
      </c>
      <c r="BS261" s="78">
        <v>35</v>
      </c>
      <c r="BT261" s="78">
        <v>22</v>
      </c>
      <c r="BU261" s="78">
        <v>25</v>
      </c>
      <c r="BV261" s="78">
        <v>37</v>
      </c>
      <c r="BW261" s="78">
        <v>18</v>
      </c>
      <c r="BX261" s="78">
        <v>27</v>
      </c>
      <c r="BY261" s="78">
        <v>22</v>
      </c>
      <c r="BZ261" s="78">
        <v>20</v>
      </c>
      <c r="CA261" s="78">
        <v>3</v>
      </c>
      <c r="CB261" s="78">
        <v>19</v>
      </c>
      <c r="CC261" s="78">
        <v>23</v>
      </c>
      <c r="CD261" s="78">
        <v>21</v>
      </c>
      <c r="CE261" s="78">
        <v>8</v>
      </c>
      <c r="CF261" s="78">
        <v>30</v>
      </c>
      <c r="CG261" s="78">
        <v>21</v>
      </c>
      <c r="CH261" s="78">
        <v>42</v>
      </c>
      <c r="CI261" s="78">
        <v>15</v>
      </c>
      <c r="CJ261" s="78">
        <v>16</v>
      </c>
      <c r="CK261" s="78">
        <v>11</v>
      </c>
      <c r="CL261" s="78">
        <v>19</v>
      </c>
      <c r="CM261" s="78">
        <v>26</v>
      </c>
      <c r="CN261" s="78">
        <v>4.3</v>
      </c>
    </row>
    <row r="262" spans="1:92" x14ac:dyDescent="0.2">
      <c r="A262" s="78" t="s">
        <v>18</v>
      </c>
      <c r="B262" s="78" t="s">
        <v>59</v>
      </c>
      <c r="C262" s="78">
        <v>265</v>
      </c>
      <c r="D262" s="78">
        <v>9</v>
      </c>
      <c r="E262" s="78">
        <v>0</v>
      </c>
      <c r="F262" s="78">
        <f>VLOOKUP(B262,遗传信息!$B:$F,5,FALSE)</f>
        <v>0</v>
      </c>
      <c r="G262" s="78">
        <v>25</v>
      </c>
      <c r="H262" s="78">
        <v>7.4</v>
      </c>
      <c r="I262" s="78">
        <v>6.6989700043360187</v>
      </c>
      <c r="J262" s="78">
        <v>1470</v>
      </c>
      <c r="K262" s="78">
        <v>33.83</v>
      </c>
      <c r="L262" s="78">
        <v>103</v>
      </c>
      <c r="M262" s="78">
        <v>92</v>
      </c>
      <c r="N262" s="78">
        <v>109</v>
      </c>
      <c r="O262" s="78">
        <v>68</v>
      </c>
      <c r="P262" s="78">
        <v>83</v>
      </c>
      <c r="Q262" s="78">
        <v>76</v>
      </c>
      <c r="R262" s="78">
        <v>96</v>
      </c>
      <c r="S262" s="78">
        <v>78</v>
      </c>
      <c r="T262" s="78">
        <v>113</v>
      </c>
      <c r="U262" s="78">
        <v>98</v>
      </c>
      <c r="V262" s="78">
        <v>151</v>
      </c>
      <c r="W262" s="78">
        <v>102</v>
      </c>
      <c r="X262" s="78">
        <v>72</v>
      </c>
      <c r="Y262" s="78">
        <v>67</v>
      </c>
      <c r="Z262" s="78">
        <v>109</v>
      </c>
      <c r="AA262" s="78">
        <v>52</v>
      </c>
      <c r="AB262" s="78">
        <v>20</v>
      </c>
      <c r="AC262" s="78">
        <v>26</v>
      </c>
      <c r="AD262" s="78">
        <v>34</v>
      </c>
      <c r="AE262" s="78">
        <v>23</v>
      </c>
      <c r="AF262" s="78">
        <v>21</v>
      </c>
      <c r="AG262" s="78">
        <v>23</v>
      </c>
      <c r="AH262" s="78">
        <v>26</v>
      </c>
      <c r="AI262" s="78">
        <v>22</v>
      </c>
      <c r="AJ262" s="78">
        <v>22</v>
      </c>
      <c r="AK262" s="78">
        <v>30</v>
      </c>
      <c r="AL262" s="78">
        <v>29</v>
      </c>
      <c r="AM262" s="78">
        <v>28</v>
      </c>
      <c r="AN262" s="78">
        <v>14</v>
      </c>
      <c r="AO262" s="78">
        <v>19</v>
      </c>
      <c r="AP262" s="78">
        <v>23</v>
      </c>
      <c r="AQ262" s="78">
        <v>12</v>
      </c>
      <c r="AR262" s="78">
        <v>21</v>
      </c>
      <c r="AS262" s="78">
        <v>23</v>
      </c>
      <c r="AT262" s="78">
        <v>26</v>
      </c>
      <c r="AU262" s="78">
        <v>13</v>
      </c>
      <c r="AV262" s="78">
        <v>18</v>
      </c>
      <c r="AW262" s="78">
        <v>10</v>
      </c>
      <c r="AX262" s="78">
        <v>22</v>
      </c>
      <c r="AY262" s="78">
        <v>26</v>
      </c>
      <c r="AZ262" s="78">
        <v>18</v>
      </c>
      <c r="BA262" s="78">
        <v>21</v>
      </c>
      <c r="BB262" s="78">
        <v>33</v>
      </c>
      <c r="BC262" s="78">
        <v>24</v>
      </c>
      <c r="BD262" s="78">
        <v>20</v>
      </c>
      <c r="BE262" s="78">
        <v>12</v>
      </c>
      <c r="BF262" s="78">
        <v>30</v>
      </c>
      <c r="BG262" s="78">
        <v>16</v>
      </c>
      <c r="BH262" s="78">
        <v>35</v>
      </c>
      <c r="BI262" s="78">
        <v>21</v>
      </c>
      <c r="BJ262" s="78">
        <v>29</v>
      </c>
      <c r="BK262" s="78">
        <v>28</v>
      </c>
      <c r="BL262" s="78">
        <v>25</v>
      </c>
      <c r="BM262" s="78">
        <v>24</v>
      </c>
      <c r="BN262" s="78">
        <v>27</v>
      </c>
      <c r="BO262" s="78">
        <v>22</v>
      </c>
      <c r="BP262" s="78">
        <v>43</v>
      </c>
      <c r="BQ262" s="78">
        <v>26</v>
      </c>
      <c r="BR262" s="78">
        <v>47</v>
      </c>
      <c r="BS262" s="78">
        <v>35</v>
      </c>
      <c r="BT262" s="78">
        <v>22</v>
      </c>
      <c r="BU262" s="78">
        <v>25</v>
      </c>
      <c r="BV262" s="78">
        <v>37</v>
      </c>
      <c r="BW262" s="78">
        <v>18</v>
      </c>
      <c r="BX262" s="78">
        <v>27</v>
      </c>
      <c r="BY262" s="78">
        <v>22</v>
      </c>
      <c r="BZ262" s="78">
        <v>20</v>
      </c>
      <c r="CA262" s="78">
        <v>3</v>
      </c>
      <c r="CB262" s="78">
        <v>19</v>
      </c>
      <c r="CC262" s="78">
        <v>23</v>
      </c>
      <c r="CD262" s="78">
        <v>21</v>
      </c>
      <c r="CE262" s="78">
        <v>8</v>
      </c>
      <c r="CF262" s="78">
        <v>30</v>
      </c>
      <c r="CG262" s="78">
        <v>21</v>
      </c>
      <c r="CH262" s="78">
        <v>42</v>
      </c>
      <c r="CI262" s="78">
        <v>15</v>
      </c>
      <c r="CJ262" s="78">
        <v>16</v>
      </c>
      <c r="CK262" s="78">
        <v>11</v>
      </c>
      <c r="CL262" s="78">
        <v>19</v>
      </c>
      <c r="CM262" s="78">
        <v>26</v>
      </c>
      <c r="CN262" s="78">
        <v>5</v>
      </c>
    </row>
    <row r="263" spans="1:92" x14ac:dyDescent="0.2">
      <c r="A263" s="78" t="s">
        <v>18</v>
      </c>
      <c r="B263" s="78" t="s">
        <v>59</v>
      </c>
      <c r="C263" s="78">
        <v>285</v>
      </c>
      <c r="D263" s="78">
        <v>4</v>
      </c>
      <c r="E263" s="78">
        <v>0</v>
      </c>
      <c r="F263" s="78">
        <f>VLOOKUP(B263,遗传信息!$B:$F,5,FALSE)</f>
        <v>0</v>
      </c>
      <c r="G263" s="78">
        <v>25</v>
      </c>
      <c r="H263" s="78">
        <v>7.4</v>
      </c>
      <c r="I263" s="78">
        <v>6.6989700043360187</v>
      </c>
      <c r="J263" s="78">
        <v>1470</v>
      </c>
      <c r="K263" s="78">
        <v>33.83</v>
      </c>
      <c r="L263" s="78">
        <v>103</v>
      </c>
      <c r="M263" s="78">
        <v>92</v>
      </c>
      <c r="N263" s="78">
        <v>109</v>
      </c>
      <c r="O263" s="78">
        <v>68</v>
      </c>
      <c r="P263" s="78">
        <v>83</v>
      </c>
      <c r="Q263" s="78">
        <v>76</v>
      </c>
      <c r="R263" s="78">
        <v>96</v>
      </c>
      <c r="S263" s="78">
        <v>78</v>
      </c>
      <c r="T263" s="78">
        <v>113</v>
      </c>
      <c r="U263" s="78">
        <v>98</v>
      </c>
      <c r="V263" s="78">
        <v>151</v>
      </c>
      <c r="W263" s="78">
        <v>102</v>
      </c>
      <c r="X263" s="78">
        <v>72</v>
      </c>
      <c r="Y263" s="78">
        <v>67</v>
      </c>
      <c r="Z263" s="78">
        <v>109</v>
      </c>
      <c r="AA263" s="78">
        <v>52</v>
      </c>
      <c r="AB263" s="78">
        <v>20</v>
      </c>
      <c r="AC263" s="78">
        <v>26</v>
      </c>
      <c r="AD263" s="78">
        <v>34</v>
      </c>
      <c r="AE263" s="78">
        <v>23</v>
      </c>
      <c r="AF263" s="78">
        <v>21</v>
      </c>
      <c r="AG263" s="78">
        <v>23</v>
      </c>
      <c r="AH263" s="78">
        <v>26</v>
      </c>
      <c r="AI263" s="78">
        <v>22</v>
      </c>
      <c r="AJ263" s="78">
        <v>22</v>
      </c>
      <c r="AK263" s="78">
        <v>30</v>
      </c>
      <c r="AL263" s="78">
        <v>29</v>
      </c>
      <c r="AM263" s="78">
        <v>28</v>
      </c>
      <c r="AN263" s="78">
        <v>14</v>
      </c>
      <c r="AO263" s="78">
        <v>19</v>
      </c>
      <c r="AP263" s="78">
        <v>23</v>
      </c>
      <c r="AQ263" s="78">
        <v>12</v>
      </c>
      <c r="AR263" s="78">
        <v>21</v>
      </c>
      <c r="AS263" s="78">
        <v>23</v>
      </c>
      <c r="AT263" s="78">
        <v>26</v>
      </c>
      <c r="AU263" s="78">
        <v>13</v>
      </c>
      <c r="AV263" s="78">
        <v>18</v>
      </c>
      <c r="AW263" s="78">
        <v>10</v>
      </c>
      <c r="AX263" s="78">
        <v>22</v>
      </c>
      <c r="AY263" s="78">
        <v>26</v>
      </c>
      <c r="AZ263" s="78">
        <v>18</v>
      </c>
      <c r="BA263" s="78">
        <v>21</v>
      </c>
      <c r="BB263" s="78">
        <v>33</v>
      </c>
      <c r="BC263" s="78">
        <v>24</v>
      </c>
      <c r="BD263" s="78">
        <v>20</v>
      </c>
      <c r="BE263" s="78">
        <v>12</v>
      </c>
      <c r="BF263" s="78">
        <v>30</v>
      </c>
      <c r="BG263" s="78">
        <v>16</v>
      </c>
      <c r="BH263" s="78">
        <v>35</v>
      </c>
      <c r="BI263" s="78">
        <v>21</v>
      </c>
      <c r="BJ263" s="78">
        <v>29</v>
      </c>
      <c r="BK263" s="78">
        <v>28</v>
      </c>
      <c r="BL263" s="78">
        <v>25</v>
      </c>
      <c r="BM263" s="78">
        <v>24</v>
      </c>
      <c r="BN263" s="78">
        <v>27</v>
      </c>
      <c r="BO263" s="78">
        <v>22</v>
      </c>
      <c r="BP263" s="78">
        <v>43</v>
      </c>
      <c r="BQ263" s="78">
        <v>26</v>
      </c>
      <c r="BR263" s="78">
        <v>47</v>
      </c>
      <c r="BS263" s="78">
        <v>35</v>
      </c>
      <c r="BT263" s="78">
        <v>22</v>
      </c>
      <c r="BU263" s="78">
        <v>25</v>
      </c>
      <c r="BV263" s="78">
        <v>37</v>
      </c>
      <c r="BW263" s="78">
        <v>18</v>
      </c>
      <c r="BX263" s="78">
        <v>27</v>
      </c>
      <c r="BY263" s="78">
        <v>22</v>
      </c>
      <c r="BZ263" s="78">
        <v>20</v>
      </c>
      <c r="CA263" s="78">
        <v>3</v>
      </c>
      <c r="CB263" s="78">
        <v>19</v>
      </c>
      <c r="CC263" s="78">
        <v>23</v>
      </c>
      <c r="CD263" s="78">
        <v>21</v>
      </c>
      <c r="CE263" s="78">
        <v>8</v>
      </c>
      <c r="CF263" s="78">
        <v>30</v>
      </c>
      <c r="CG263" s="78">
        <v>21</v>
      </c>
      <c r="CH263" s="78">
        <v>42</v>
      </c>
      <c r="CI263" s="78">
        <v>15</v>
      </c>
      <c r="CJ263" s="78">
        <v>16</v>
      </c>
      <c r="CK263" s="78">
        <v>11</v>
      </c>
      <c r="CL263" s="78">
        <v>19</v>
      </c>
      <c r="CM263" s="78">
        <v>26</v>
      </c>
      <c r="CN263" s="78">
        <v>1.66</v>
      </c>
    </row>
    <row r="264" spans="1:92" x14ac:dyDescent="0.2">
      <c r="A264" s="78" t="s">
        <v>18</v>
      </c>
      <c r="B264" s="78" t="s">
        <v>59</v>
      </c>
      <c r="C264" s="78">
        <v>285</v>
      </c>
      <c r="D264" s="78">
        <v>6</v>
      </c>
      <c r="E264" s="78">
        <v>0</v>
      </c>
      <c r="F264" s="78">
        <f>VLOOKUP(B264,遗传信息!$B:$F,5,FALSE)</f>
        <v>0</v>
      </c>
      <c r="G264" s="78">
        <v>25</v>
      </c>
      <c r="H264" s="78">
        <v>7.4</v>
      </c>
      <c r="I264" s="78">
        <v>6.6989700043360187</v>
      </c>
      <c r="J264" s="78">
        <v>1470</v>
      </c>
      <c r="K264" s="78">
        <v>33.83</v>
      </c>
      <c r="L264" s="78">
        <v>103</v>
      </c>
      <c r="M264" s="78">
        <v>92</v>
      </c>
      <c r="N264" s="78">
        <v>109</v>
      </c>
      <c r="O264" s="78">
        <v>68</v>
      </c>
      <c r="P264" s="78">
        <v>83</v>
      </c>
      <c r="Q264" s="78">
        <v>76</v>
      </c>
      <c r="R264" s="78">
        <v>96</v>
      </c>
      <c r="S264" s="78">
        <v>78</v>
      </c>
      <c r="T264" s="78">
        <v>113</v>
      </c>
      <c r="U264" s="78">
        <v>98</v>
      </c>
      <c r="V264" s="78">
        <v>151</v>
      </c>
      <c r="W264" s="78">
        <v>102</v>
      </c>
      <c r="X264" s="78">
        <v>72</v>
      </c>
      <c r="Y264" s="78">
        <v>67</v>
      </c>
      <c r="Z264" s="78">
        <v>109</v>
      </c>
      <c r="AA264" s="78">
        <v>52</v>
      </c>
      <c r="AB264" s="78">
        <v>20</v>
      </c>
      <c r="AC264" s="78">
        <v>26</v>
      </c>
      <c r="AD264" s="78">
        <v>34</v>
      </c>
      <c r="AE264" s="78">
        <v>23</v>
      </c>
      <c r="AF264" s="78">
        <v>21</v>
      </c>
      <c r="AG264" s="78">
        <v>23</v>
      </c>
      <c r="AH264" s="78">
        <v>26</v>
      </c>
      <c r="AI264" s="78">
        <v>22</v>
      </c>
      <c r="AJ264" s="78">
        <v>22</v>
      </c>
      <c r="AK264" s="78">
        <v>30</v>
      </c>
      <c r="AL264" s="78">
        <v>29</v>
      </c>
      <c r="AM264" s="78">
        <v>28</v>
      </c>
      <c r="AN264" s="78">
        <v>14</v>
      </c>
      <c r="AO264" s="78">
        <v>19</v>
      </c>
      <c r="AP264" s="78">
        <v>23</v>
      </c>
      <c r="AQ264" s="78">
        <v>12</v>
      </c>
      <c r="AR264" s="78">
        <v>21</v>
      </c>
      <c r="AS264" s="78">
        <v>23</v>
      </c>
      <c r="AT264" s="78">
        <v>26</v>
      </c>
      <c r="AU264" s="78">
        <v>13</v>
      </c>
      <c r="AV264" s="78">
        <v>18</v>
      </c>
      <c r="AW264" s="78">
        <v>10</v>
      </c>
      <c r="AX264" s="78">
        <v>22</v>
      </c>
      <c r="AY264" s="78">
        <v>26</v>
      </c>
      <c r="AZ264" s="78">
        <v>18</v>
      </c>
      <c r="BA264" s="78">
        <v>21</v>
      </c>
      <c r="BB264" s="78">
        <v>33</v>
      </c>
      <c r="BC264" s="78">
        <v>24</v>
      </c>
      <c r="BD264" s="78">
        <v>20</v>
      </c>
      <c r="BE264" s="78">
        <v>12</v>
      </c>
      <c r="BF264" s="78">
        <v>30</v>
      </c>
      <c r="BG264" s="78">
        <v>16</v>
      </c>
      <c r="BH264" s="78">
        <v>35</v>
      </c>
      <c r="BI264" s="78">
        <v>21</v>
      </c>
      <c r="BJ264" s="78">
        <v>29</v>
      </c>
      <c r="BK264" s="78">
        <v>28</v>
      </c>
      <c r="BL264" s="78">
        <v>25</v>
      </c>
      <c r="BM264" s="78">
        <v>24</v>
      </c>
      <c r="BN264" s="78">
        <v>27</v>
      </c>
      <c r="BO264" s="78">
        <v>22</v>
      </c>
      <c r="BP264" s="78">
        <v>43</v>
      </c>
      <c r="BQ264" s="78">
        <v>26</v>
      </c>
      <c r="BR264" s="78">
        <v>47</v>
      </c>
      <c r="BS264" s="78">
        <v>35</v>
      </c>
      <c r="BT264" s="78">
        <v>22</v>
      </c>
      <c r="BU264" s="78">
        <v>25</v>
      </c>
      <c r="BV264" s="78">
        <v>37</v>
      </c>
      <c r="BW264" s="78">
        <v>18</v>
      </c>
      <c r="BX264" s="78">
        <v>27</v>
      </c>
      <c r="BY264" s="78">
        <v>22</v>
      </c>
      <c r="BZ264" s="78">
        <v>20</v>
      </c>
      <c r="CA264" s="78">
        <v>3</v>
      </c>
      <c r="CB264" s="78">
        <v>19</v>
      </c>
      <c r="CC264" s="78">
        <v>23</v>
      </c>
      <c r="CD264" s="78">
        <v>21</v>
      </c>
      <c r="CE264" s="78">
        <v>8</v>
      </c>
      <c r="CF264" s="78">
        <v>30</v>
      </c>
      <c r="CG264" s="78">
        <v>21</v>
      </c>
      <c r="CH264" s="78">
        <v>42</v>
      </c>
      <c r="CI264" s="78">
        <v>15</v>
      </c>
      <c r="CJ264" s="78">
        <v>16</v>
      </c>
      <c r="CK264" s="78">
        <v>11</v>
      </c>
      <c r="CL264" s="78">
        <v>19</v>
      </c>
      <c r="CM264" s="78">
        <v>26</v>
      </c>
      <c r="CN264" s="78">
        <v>2.8</v>
      </c>
    </row>
    <row r="265" spans="1:92" x14ac:dyDescent="0.2">
      <c r="A265" s="78" t="s">
        <v>18</v>
      </c>
      <c r="B265" s="78" t="s">
        <v>59</v>
      </c>
      <c r="C265" s="78">
        <v>285</v>
      </c>
      <c r="D265" s="78">
        <v>8</v>
      </c>
      <c r="E265" s="78">
        <v>0</v>
      </c>
      <c r="F265" s="78">
        <f>VLOOKUP(B265,遗传信息!$B:$F,5,FALSE)</f>
        <v>0</v>
      </c>
      <c r="G265" s="78">
        <v>25</v>
      </c>
      <c r="H265" s="78">
        <v>7.4</v>
      </c>
      <c r="I265" s="78">
        <v>6.6989700043360187</v>
      </c>
      <c r="J265" s="78">
        <v>1470</v>
      </c>
      <c r="K265" s="78">
        <v>33.83</v>
      </c>
      <c r="L265" s="78">
        <v>103</v>
      </c>
      <c r="M265" s="78">
        <v>92</v>
      </c>
      <c r="N265" s="78">
        <v>109</v>
      </c>
      <c r="O265" s="78">
        <v>68</v>
      </c>
      <c r="P265" s="78">
        <v>83</v>
      </c>
      <c r="Q265" s="78">
        <v>76</v>
      </c>
      <c r="R265" s="78">
        <v>96</v>
      </c>
      <c r="S265" s="78">
        <v>78</v>
      </c>
      <c r="T265" s="78">
        <v>113</v>
      </c>
      <c r="U265" s="78">
        <v>98</v>
      </c>
      <c r="V265" s="78">
        <v>151</v>
      </c>
      <c r="W265" s="78">
        <v>102</v>
      </c>
      <c r="X265" s="78">
        <v>72</v>
      </c>
      <c r="Y265" s="78">
        <v>67</v>
      </c>
      <c r="Z265" s="78">
        <v>109</v>
      </c>
      <c r="AA265" s="78">
        <v>52</v>
      </c>
      <c r="AB265" s="78">
        <v>20</v>
      </c>
      <c r="AC265" s="78">
        <v>26</v>
      </c>
      <c r="AD265" s="78">
        <v>34</v>
      </c>
      <c r="AE265" s="78">
        <v>23</v>
      </c>
      <c r="AF265" s="78">
        <v>21</v>
      </c>
      <c r="AG265" s="78">
        <v>23</v>
      </c>
      <c r="AH265" s="78">
        <v>26</v>
      </c>
      <c r="AI265" s="78">
        <v>22</v>
      </c>
      <c r="AJ265" s="78">
        <v>22</v>
      </c>
      <c r="AK265" s="78">
        <v>30</v>
      </c>
      <c r="AL265" s="78">
        <v>29</v>
      </c>
      <c r="AM265" s="78">
        <v>28</v>
      </c>
      <c r="AN265" s="78">
        <v>14</v>
      </c>
      <c r="AO265" s="78">
        <v>19</v>
      </c>
      <c r="AP265" s="78">
        <v>23</v>
      </c>
      <c r="AQ265" s="78">
        <v>12</v>
      </c>
      <c r="AR265" s="78">
        <v>21</v>
      </c>
      <c r="AS265" s="78">
        <v>23</v>
      </c>
      <c r="AT265" s="78">
        <v>26</v>
      </c>
      <c r="AU265" s="78">
        <v>13</v>
      </c>
      <c r="AV265" s="78">
        <v>18</v>
      </c>
      <c r="AW265" s="78">
        <v>10</v>
      </c>
      <c r="AX265" s="78">
        <v>22</v>
      </c>
      <c r="AY265" s="78">
        <v>26</v>
      </c>
      <c r="AZ265" s="78">
        <v>18</v>
      </c>
      <c r="BA265" s="78">
        <v>21</v>
      </c>
      <c r="BB265" s="78">
        <v>33</v>
      </c>
      <c r="BC265" s="78">
        <v>24</v>
      </c>
      <c r="BD265" s="78">
        <v>20</v>
      </c>
      <c r="BE265" s="78">
        <v>12</v>
      </c>
      <c r="BF265" s="78">
        <v>30</v>
      </c>
      <c r="BG265" s="78">
        <v>16</v>
      </c>
      <c r="BH265" s="78">
        <v>35</v>
      </c>
      <c r="BI265" s="78">
        <v>21</v>
      </c>
      <c r="BJ265" s="78">
        <v>29</v>
      </c>
      <c r="BK265" s="78">
        <v>28</v>
      </c>
      <c r="BL265" s="78">
        <v>25</v>
      </c>
      <c r="BM265" s="78">
        <v>24</v>
      </c>
      <c r="BN265" s="78">
        <v>27</v>
      </c>
      <c r="BO265" s="78">
        <v>22</v>
      </c>
      <c r="BP265" s="78">
        <v>43</v>
      </c>
      <c r="BQ265" s="78">
        <v>26</v>
      </c>
      <c r="BR265" s="78">
        <v>47</v>
      </c>
      <c r="BS265" s="78">
        <v>35</v>
      </c>
      <c r="BT265" s="78">
        <v>22</v>
      </c>
      <c r="BU265" s="78">
        <v>25</v>
      </c>
      <c r="BV265" s="78">
        <v>37</v>
      </c>
      <c r="BW265" s="78">
        <v>18</v>
      </c>
      <c r="BX265" s="78">
        <v>27</v>
      </c>
      <c r="BY265" s="78">
        <v>22</v>
      </c>
      <c r="BZ265" s="78">
        <v>20</v>
      </c>
      <c r="CA265" s="78">
        <v>3</v>
      </c>
      <c r="CB265" s="78">
        <v>19</v>
      </c>
      <c r="CC265" s="78">
        <v>23</v>
      </c>
      <c r="CD265" s="78">
        <v>21</v>
      </c>
      <c r="CE265" s="78">
        <v>8</v>
      </c>
      <c r="CF265" s="78">
        <v>30</v>
      </c>
      <c r="CG265" s="78">
        <v>21</v>
      </c>
      <c r="CH265" s="78">
        <v>42</v>
      </c>
      <c r="CI265" s="78">
        <v>15</v>
      </c>
      <c r="CJ265" s="78">
        <v>16</v>
      </c>
      <c r="CK265" s="78">
        <v>11</v>
      </c>
      <c r="CL265" s="78">
        <v>19</v>
      </c>
      <c r="CM265" s="78">
        <v>26</v>
      </c>
      <c r="CN265" s="78">
        <v>3.85</v>
      </c>
    </row>
    <row r="266" spans="1:92" x14ac:dyDescent="0.2">
      <c r="A266" s="78" t="s">
        <v>28</v>
      </c>
      <c r="B266" s="78" t="s">
        <v>29</v>
      </c>
      <c r="C266" s="78">
        <v>265</v>
      </c>
      <c r="D266" s="78">
        <v>4.0813199999999998</v>
      </c>
      <c r="E266" s="78">
        <v>0</v>
      </c>
      <c r="F266" s="78">
        <f>VLOOKUP(B266,遗传信息!$B:$F,5,FALSE)</f>
        <v>0</v>
      </c>
      <c r="G266" s="78">
        <v>25</v>
      </c>
      <c r="H266" s="78">
        <v>7</v>
      </c>
      <c r="I266" s="78">
        <v>7</v>
      </c>
      <c r="J266" s="78">
        <v>1452</v>
      </c>
      <c r="K266" s="78">
        <v>49.390000000000008</v>
      </c>
      <c r="L266" s="78">
        <v>105</v>
      </c>
      <c r="M266" s="78">
        <v>85</v>
      </c>
      <c r="N266" s="78">
        <v>109</v>
      </c>
      <c r="O266" s="78">
        <v>63</v>
      </c>
      <c r="P266" s="78">
        <v>80</v>
      </c>
      <c r="Q266" s="78">
        <v>78</v>
      </c>
      <c r="R266" s="78">
        <v>96</v>
      </c>
      <c r="S266" s="78">
        <v>75</v>
      </c>
      <c r="T266" s="78">
        <v>115</v>
      </c>
      <c r="U266" s="78">
        <v>106</v>
      </c>
      <c r="V266" s="78">
        <v>147</v>
      </c>
      <c r="W266" s="78">
        <v>93</v>
      </c>
      <c r="X266" s="78">
        <v>63</v>
      </c>
      <c r="Y266" s="78">
        <v>61</v>
      </c>
      <c r="Z266" s="78">
        <v>108</v>
      </c>
      <c r="AA266" s="78">
        <v>57</v>
      </c>
      <c r="AB266" s="78">
        <v>22</v>
      </c>
      <c r="AC266" s="78">
        <v>26</v>
      </c>
      <c r="AD266" s="78">
        <v>34</v>
      </c>
      <c r="AE266" s="78">
        <v>22</v>
      </c>
      <c r="AF266" s="78">
        <v>17</v>
      </c>
      <c r="AG266" s="78">
        <v>22</v>
      </c>
      <c r="AH266" s="78">
        <v>27</v>
      </c>
      <c r="AI266" s="78">
        <v>19</v>
      </c>
      <c r="AJ266" s="78">
        <v>28</v>
      </c>
      <c r="AK266" s="78">
        <v>25</v>
      </c>
      <c r="AL266" s="78">
        <v>30</v>
      </c>
      <c r="AM266" s="78">
        <v>25</v>
      </c>
      <c r="AN266" s="78">
        <v>13</v>
      </c>
      <c r="AO266" s="78">
        <v>13</v>
      </c>
      <c r="AP266" s="78">
        <v>27</v>
      </c>
      <c r="AQ266" s="78">
        <v>10</v>
      </c>
      <c r="AR266" s="78">
        <v>22</v>
      </c>
      <c r="AS266" s="78">
        <v>16</v>
      </c>
      <c r="AT266" s="78">
        <v>25</v>
      </c>
      <c r="AU266" s="78">
        <v>16</v>
      </c>
      <c r="AV266" s="78">
        <v>17</v>
      </c>
      <c r="AW266" s="78">
        <v>15</v>
      </c>
      <c r="AX266" s="78">
        <v>21</v>
      </c>
      <c r="AY266" s="78">
        <v>25</v>
      </c>
      <c r="AZ266" s="78">
        <v>18</v>
      </c>
      <c r="BA266" s="78">
        <v>21</v>
      </c>
      <c r="BB266" s="78">
        <v>35</v>
      </c>
      <c r="BC266" s="78">
        <v>22</v>
      </c>
      <c r="BD266" s="78">
        <v>11</v>
      </c>
      <c r="BE266" s="78">
        <v>16</v>
      </c>
      <c r="BF266" s="78">
        <v>28</v>
      </c>
      <c r="BG266" s="78">
        <v>20</v>
      </c>
      <c r="BH266" s="78">
        <v>36</v>
      </c>
      <c r="BI266" s="78">
        <v>23</v>
      </c>
      <c r="BJ266" s="78">
        <v>33</v>
      </c>
      <c r="BK266" s="78">
        <v>22</v>
      </c>
      <c r="BL266" s="78">
        <v>28</v>
      </c>
      <c r="BM266" s="78">
        <v>26</v>
      </c>
      <c r="BN266" s="78">
        <v>28</v>
      </c>
      <c r="BO266" s="78">
        <v>23</v>
      </c>
      <c r="BP266" s="78">
        <v>42</v>
      </c>
      <c r="BQ266" s="78">
        <v>30</v>
      </c>
      <c r="BR266" s="78">
        <v>46</v>
      </c>
      <c r="BS266" s="78">
        <v>29</v>
      </c>
      <c r="BT266" s="78">
        <v>23</v>
      </c>
      <c r="BU266" s="78">
        <v>22</v>
      </c>
      <c r="BV266" s="78">
        <v>30</v>
      </c>
      <c r="BW266" s="78">
        <v>18</v>
      </c>
      <c r="BX266" s="78">
        <v>25</v>
      </c>
      <c r="BY266" s="78">
        <v>19</v>
      </c>
      <c r="BZ266" s="78">
        <v>16</v>
      </c>
      <c r="CA266" s="78">
        <v>3</v>
      </c>
      <c r="CB266" s="78">
        <v>18</v>
      </c>
      <c r="CC266" s="78">
        <v>22</v>
      </c>
      <c r="CD266" s="78">
        <v>20</v>
      </c>
      <c r="CE266" s="78">
        <v>8</v>
      </c>
      <c r="CF266" s="78">
        <v>27</v>
      </c>
      <c r="CG266" s="78">
        <v>28</v>
      </c>
      <c r="CH266" s="78">
        <v>36</v>
      </c>
      <c r="CI266" s="78">
        <v>17</v>
      </c>
      <c r="CJ266" s="78">
        <v>15</v>
      </c>
      <c r="CK266" s="78">
        <v>10</v>
      </c>
      <c r="CL266" s="78">
        <v>23</v>
      </c>
      <c r="CM266" s="78">
        <v>26</v>
      </c>
      <c r="CN266" s="78">
        <v>1.54</v>
      </c>
    </row>
    <row r="267" spans="1:92" x14ac:dyDescent="0.2">
      <c r="A267" s="78" t="s">
        <v>28</v>
      </c>
      <c r="B267" s="78" t="s">
        <v>29</v>
      </c>
      <c r="C267" s="78">
        <v>265</v>
      </c>
      <c r="D267" s="78">
        <v>7.5715000000000003</v>
      </c>
      <c r="E267" s="78">
        <v>0</v>
      </c>
      <c r="F267" s="78">
        <f>VLOOKUP(B267,遗传信息!$B:$F,5,FALSE)</f>
        <v>0</v>
      </c>
      <c r="G267" s="78">
        <v>25</v>
      </c>
      <c r="H267" s="78">
        <v>7</v>
      </c>
      <c r="I267" s="78">
        <v>7</v>
      </c>
      <c r="J267" s="78">
        <v>1452</v>
      </c>
      <c r="K267" s="78">
        <v>49.390000000000008</v>
      </c>
      <c r="L267" s="78">
        <v>105</v>
      </c>
      <c r="M267" s="78">
        <v>85</v>
      </c>
      <c r="N267" s="78">
        <v>109</v>
      </c>
      <c r="O267" s="78">
        <v>63</v>
      </c>
      <c r="P267" s="78">
        <v>80</v>
      </c>
      <c r="Q267" s="78">
        <v>78</v>
      </c>
      <c r="R267" s="78">
        <v>96</v>
      </c>
      <c r="S267" s="78">
        <v>75</v>
      </c>
      <c r="T267" s="78">
        <v>115</v>
      </c>
      <c r="U267" s="78">
        <v>106</v>
      </c>
      <c r="V267" s="78">
        <v>147</v>
      </c>
      <c r="W267" s="78">
        <v>93</v>
      </c>
      <c r="X267" s="78">
        <v>63</v>
      </c>
      <c r="Y267" s="78">
        <v>61</v>
      </c>
      <c r="Z267" s="78">
        <v>108</v>
      </c>
      <c r="AA267" s="78">
        <v>57</v>
      </c>
      <c r="AB267" s="78">
        <v>22</v>
      </c>
      <c r="AC267" s="78">
        <v>26</v>
      </c>
      <c r="AD267" s="78">
        <v>34</v>
      </c>
      <c r="AE267" s="78">
        <v>22</v>
      </c>
      <c r="AF267" s="78">
        <v>17</v>
      </c>
      <c r="AG267" s="78">
        <v>22</v>
      </c>
      <c r="AH267" s="78">
        <v>27</v>
      </c>
      <c r="AI267" s="78">
        <v>19</v>
      </c>
      <c r="AJ267" s="78">
        <v>28</v>
      </c>
      <c r="AK267" s="78">
        <v>25</v>
      </c>
      <c r="AL267" s="78">
        <v>30</v>
      </c>
      <c r="AM267" s="78">
        <v>25</v>
      </c>
      <c r="AN267" s="78">
        <v>13</v>
      </c>
      <c r="AO267" s="78">
        <v>13</v>
      </c>
      <c r="AP267" s="78">
        <v>27</v>
      </c>
      <c r="AQ267" s="78">
        <v>10</v>
      </c>
      <c r="AR267" s="78">
        <v>22</v>
      </c>
      <c r="AS267" s="78">
        <v>16</v>
      </c>
      <c r="AT267" s="78">
        <v>25</v>
      </c>
      <c r="AU267" s="78">
        <v>16</v>
      </c>
      <c r="AV267" s="78">
        <v>17</v>
      </c>
      <c r="AW267" s="78">
        <v>15</v>
      </c>
      <c r="AX267" s="78">
        <v>21</v>
      </c>
      <c r="AY267" s="78">
        <v>25</v>
      </c>
      <c r="AZ267" s="78">
        <v>18</v>
      </c>
      <c r="BA267" s="78">
        <v>21</v>
      </c>
      <c r="BB267" s="78">
        <v>35</v>
      </c>
      <c r="BC267" s="78">
        <v>22</v>
      </c>
      <c r="BD267" s="78">
        <v>11</v>
      </c>
      <c r="BE267" s="78">
        <v>16</v>
      </c>
      <c r="BF267" s="78">
        <v>28</v>
      </c>
      <c r="BG267" s="78">
        <v>20</v>
      </c>
      <c r="BH267" s="78">
        <v>36</v>
      </c>
      <c r="BI267" s="78">
        <v>23</v>
      </c>
      <c r="BJ267" s="78">
        <v>33</v>
      </c>
      <c r="BK267" s="78">
        <v>22</v>
      </c>
      <c r="BL267" s="78">
        <v>28</v>
      </c>
      <c r="BM267" s="78">
        <v>26</v>
      </c>
      <c r="BN267" s="78">
        <v>28</v>
      </c>
      <c r="BO267" s="78">
        <v>23</v>
      </c>
      <c r="BP267" s="78">
        <v>42</v>
      </c>
      <c r="BQ267" s="78">
        <v>30</v>
      </c>
      <c r="BR267" s="78">
        <v>46</v>
      </c>
      <c r="BS267" s="78">
        <v>29</v>
      </c>
      <c r="BT267" s="78">
        <v>23</v>
      </c>
      <c r="BU267" s="78">
        <v>22</v>
      </c>
      <c r="BV267" s="78">
        <v>30</v>
      </c>
      <c r="BW267" s="78">
        <v>18</v>
      </c>
      <c r="BX267" s="78">
        <v>25</v>
      </c>
      <c r="BY267" s="78">
        <v>19</v>
      </c>
      <c r="BZ267" s="78">
        <v>16</v>
      </c>
      <c r="CA267" s="78">
        <v>3</v>
      </c>
      <c r="CB267" s="78">
        <v>18</v>
      </c>
      <c r="CC267" s="78">
        <v>22</v>
      </c>
      <c r="CD267" s="78">
        <v>20</v>
      </c>
      <c r="CE267" s="78">
        <v>8</v>
      </c>
      <c r="CF267" s="78">
        <v>27</v>
      </c>
      <c r="CG267" s="78">
        <v>28</v>
      </c>
      <c r="CH267" s="78">
        <v>36</v>
      </c>
      <c r="CI267" s="78">
        <v>17</v>
      </c>
      <c r="CJ267" s="78">
        <v>15</v>
      </c>
      <c r="CK267" s="78">
        <v>10</v>
      </c>
      <c r="CL267" s="78">
        <v>23</v>
      </c>
      <c r="CM267" s="78">
        <v>26</v>
      </c>
      <c r="CN267" s="78">
        <v>3.89</v>
      </c>
    </row>
    <row r="268" spans="1:92" x14ac:dyDescent="0.2">
      <c r="A268" s="78" t="s">
        <v>28</v>
      </c>
      <c r="B268" s="78" t="s">
        <v>29</v>
      </c>
      <c r="C268" s="78">
        <v>265</v>
      </c>
      <c r="D268" s="78">
        <v>11.485099999999999</v>
      </c>
      <c r="E268" s="78">
        <v>0</v>
      </c>
      <c r="F268" s="78">
        <f>VLOOKUP(B268,遗传信息!$B:$F,5,FALSE)</f>
        <v>0</v>
      </c>
      <c r="G268" s="78">
        <v>25</v>
      </c>
      <c r="H268" s="78">
        <v>7</v>
      </c>
      <c r="I268" s="78">
        <v>7</v>
      </c>
      <c r="J268" s="78">
        <v>1452</v>
      </c>
      <c r="K268" s="78">
        <v>49.390000000000008</v>
      </c>
      <c r="L268" s="78">
        <v>105</v>
      </c>
      <c r="M268" s="78">
        <v>85</v>
      </c>
      <c r="N268" s="78">
        <v>109</v>
      </c>
      <c r="O268" s="78">
        <v>63</v>
      </c>
      <c r="P268" s="78">
        <v>80</v>
      </c>
      <c r="Q268" s="78">
        <v>78</v>
      </c>
      <c r="R268" s="78">
        <v>96</v>
      </c>
      <c r="S268" s="78">
        <v>75</v>
      </c>
      <c r="T268" s="78">
        <v>115</v>
      </c>
      <c r="U268" s="78">
        <v>106</v>
      </c>
      <c r="V268" s="78">
        <v>147</v>
      </c>
      <c r="W268" s="78">
        <v>93</v>
      </c>
      <c r="X268" s="78">
        <v>63</v>
      </c>
      <c r="Y268" s="78">
        <v>61</v>
      </c>
      <c r="Z268" s="78">
        <v>108</v>
      </c>
      <c r="AA268" s="78">
        <v>57</v>
      </c>
      <c r="AB268" s="78">
        <v>22</v>
      </c>
      <c r="AC268" s="78">
        <v>26</v>
      </c>
      <c r="AD268" s="78">
        <v>34</v>
      </c>
      <c r="AE268" s="78">
        <v>22</v>
      </c>
      <c r="AF268" s="78">
        <v>17</v>
      </c>
      <c r="AG268" s="78">
        <v>22</v>
      </c>
      <c r="AH268" s="78">
        <v>27</v>
      </c>
      <c r="AI268" s="78">
        <v>19</v>
      </c>
      <c r="AJ268" s="78">
        <v>28</v>
      </c>
      <c r="AK268" s="78">
        <v>25</v>
      </c>
      <c r="AL268" s="78">
        <v>30</v>
      </c>
      <c r="AM268" s="78">
        <v>25</v>
      </c>
      <c r="AN268" s="78">
        <v>13</v>
      </c>
      <c r="AO268" s="78">
        <v>13</v>
      </c>
      <c r="AP268" s="78">
        <v>27</v>
      </c>
      <c r="AQ268" s="78">
        <v>10</v>
      </c>
      <c r="AR268" s="78">
        <v>22</v>
      </c>
      <c r="AS268" s="78">
        <v>16</v>
      </c>
      <c r="AT268" s="78">
        <v>25</v>
      </c>
      <c r="AU268" s="78">
        <v>16</v>
      </c>
      <c r="AV268" s="78">
        <v>17</v>
      </c>
      <c r="AW268" s="78">
        <v>15</v>
      </c>
      <c r="AX268" s="78">
        <v>21</v>
      </c>
      <c r="AY268" s="78">
        <v>25</v>
      </c>
      <c r="AZ268" s="78">
        <v>18</v>
      </c>
      <c r="BA268" s="78">
        <v>21</v>
      </c>
      <c r="BB268" s="78">
        <v>35</v>
      </c>
      <c r="BC268" s="78">
        <v>22</v>
      </c>
      <c r="BD268" s="78">
        <v>11</v>
      </c>
      <c r="BE268" s="78">
        <v>16</v>
      </c>
      <c r="BF268" s="78">
        <v>28</v>
      </c>
      <c r="BG268" s="78">
        <v>20</v>
      </c>
      <c r="BH268" s="78">
        <v>36</v>
      </c>
      <c r="BI268" s="78">
        <v>23</v>
      </c>
      <c r="BJ268" s="78">
        <v>33</v>
      </c>
      <c r="BK268" s="78">
        <v>22</v>
      </c>
      <c r="BL268" s="78">
        <v>28</v>
      </c>
      <c r="BM268" s="78">
        <v>26</v>
      </c>
      <c r="BN268" s="78">
        <v>28</v>
      </c>
      <c r="BO268" s="78">
        <v>23</v>
      </c>
      <c r="BP268" s="78">
        <v>42</v>
      </c>
      <c r="BQ268" s="78">
        <v>30</v>
      </c>
      <c r="BR268" s="78">
        <v>46</v>
      </c>
      <c r="BS268" s="78">
        <v>29</v>
      </c>
      <c r="BT268" s="78">
        <v>23</v>
      </c>
      <c r="BU268" s="78">
        <v>22</v>
      </c>
      <c r="BV268" s="78">
        <v>30</v>
      </c>
      <c r="BW268" s="78">
        <v>18</v>
      </c>
      <c r="BX268" s="78">
        <v>25</v>
      </c>
      <c r="BY268" s="78">
        <v>19</v>
      </c>
      <c r="BZ268" s="78">
        <v>16</v>
      </c>
      <c r="CA268" s="78">
        <v>3</v>
      </c>
      <c r="CB268" s="78">
        <v>18</v>
      </c>
      <c r="CC268" s="78">
        <v>22</v>
      </c>
      <c r="CD268" s="78">
        <v>20</v>
      </c>
      <c r="CE268" s="78">
        <v>8</v>
      </c>
      <c r="CF268" s="78">
        <v>27</v>
      </c>
      <c r="CG268" s="78">
        <v>28</v>
      </c>
      <c r="CH268" s="78">
        <v>36</v>
      </c>
      <c r="CI268" s="78">
        <v>17</v>
      </c>
      <c r="CJ268" s="78">
        <v>15</v>
      </c>
      <c r="CK268" s="78">
        <v>10</v>
      </c>
      <c r="CL268" s="78">
        <v>23</v>
      </c>
      <c r="CM268" s="78">
        <v>26</v>
      </c>
      <c r="CN268" s="78">
        <v>5.09</v>
      </c>
    </row>
    <row r="269" spans="1:92" x14ac:dyDescent="0.2">
      <c r="A269" s="78" t="s">
        <v>28</v>
      </c>
      <c r="B269" s="78" t="s">
        <v>29</v>
      </c>
      <c r="C269" s="78">
        <v>265</v>
      </c>
      <c r="D269" s="78">
        <v>14.810700000000001</v>
      </c>
      <c r="E269" s="78">
        <v>0</v>
      </c>
      <c r="F269" s="78">
        <f>VLOOKUP(B269,遗传信息!$B:$F,5,FALSE)</f>
        <v>0</v>
      </c>
      <c r="G269" s="78">
        <v>25</v>
      </c>
      <c r="H269" s="78">
        <v>7</v>
      </c>
      <c r="I269" s="78">
        <v>7</v>
      </c>
      <c r="J269" s="78">
        <v>1452</v>
      </c>
      <c r="K269" s="78">
        <v>49.390000000000008</v>
      </c>
      <c r="L269" s="78">
        <v>105</v>
      </c>
      <c r="M269" s="78">
        <v>85</v>
      </c>
      <c r="N269" s="78">
        <v>109</v>
      </c>
      <c r="O269" s="78">
        <v>63</v>
      </c>
      <c r="P269" s="78">
        <v>80</v>
      </c>
      <c r="Q269" s="78">
        <v>78</v>
      </c>
      <c r="R269" s="78">
        <v>96</v>
      </c>
      <c r="S269" s="78">
        <v>75</v>
      </c>
      <c r="T269" s="78">
        <v>115</v>
      </c>
      <c r="U269" s="78">
        <v>106</v>
      </c>
      <c r="V269" s="78">
        <v>147</v>
      </c>
      <c r="W269" s="78">
        <v>93</v>
      </c>
      <c r="X269" s="78">
        <v>63</v>
      </c>
      <c r="Y269" s="78">
        <v>61</v>
      </c>
      <c r="Z269" s="78">
        <v>108</v>
      </c>
      <c r="AA269" s="78">
        <v>57</v>
      </c>
      <c r="AB269" s="78">
        <v>22</v>
      </c>
      <c r="AC269" s="78">
        <v>26</v>
      </c>
      <c r="AD269" s="78">
        <v>34</v>
      </c>
      <c r="AE269" s="78">
        <v>22</v>
      </c>
      <c r="AF269" s="78">
        <v>17</v>
      </c>
      <c r="AG269" s="78">
        <v>22</v>
      </c>
      <c r="AH269" s="78">
        <v>27</v>
      </c>
      <c r="AI269" s="78">
        <v>19</v>
      </c>
      <c r="AJ269" s="78">
        <v>28</v>
      </c>
      <c r="AK269" s="78">
        <v>25</v>
      </c>
      <c r="AL269" s="78">
        <v>30</v>
      </c>
      <c r="AM269" s="78">
        <v>25</v>
      </c>
      <c r="AN269" s="78">
        <v>13</v>
      </c>
      <c r="AO269" s="78">
        <v>13</v>
      </c>
      <c r="AP269" s="78">
        <v>27</v>
      </c>
      <c r="AQ269" s="78">
        <v>10</v>
      </c>
      <c r="AR269" s="78">
        <v>22</v>
      </c>
      <c r="AS269" s="78">
        <v>16</v>
      </c>
      <c r="AT269" s="78">
        <v>25</v>
      </c>
      <c r="AU269" s="78">
        <v>16</v>
      </c>
      <c r="AV269" s="78">
        <v>17</v>
      </c>
      <c r="AW269" s="78">
        <v>15</v>
      </c>
      <c r="AX269" s="78">
        <v>21</v>
      </c>
      <c r="AY269" s="78">
        <v>25</v>
      </c>
      <c r="AZ269" s="78">
        <v>18</v>
      </c>
      <c r="BA269" s="78">
        <v>21</v>
      </c>
      <c r="BB269" s="78">
        <v>35</v>
      </c>
      <c r="BC269" s="78">
        <v>22</v>
      </c>
      <c r="BD269" s="78">
        <v>11</v>
      </c>
      <c r="BE269" s="78">
        <v>16</v>
      </c>
      <c r="BF269" s="78">
        <v>28</v>
      </c>
      <c r="BG269" s="78">
        <v>20</v>
      </c>
      <c r="BH269" s="78">
        <v>36</v>
      </c>
      <c r="BI269" s="78">
        <v>23</v>
      </c>
      <c r="BJ269" s="78">
        <v>33</v>
      </c>
      <c r="BK269" s="78">
        <v>22</v>
      </c>
      <c r="BL269" s="78">
        <v>28</v>
      </c>
      <c r="BM269" s="78">
        <v>26</v>
      </c>
      <c r="BN269" s="78">
        <v>28</v>
      </c>
      <c r="BO269" s="78">
        <v>23</v>
      </c>
      <c r="BP269" s="78">
        <v>42</v>
      </c>
      <c r="BQ269" s="78">
        <v>30</v>
      </c>
      <c r="BR269" s="78">
        <v>46</v>
      </c>
      <c r="BS269" s="78">
        <v>29</v>
      </c>
      <c r="BT269" s="78">
        <v>23</v>
      </c>
      <c r="BU269" s="78">
        <v>22</v>
      </c>
      <c r="BV269" s="78">
        <v>30</v>
      </c>
      <c r="BW269" s="78">
        <v>18</v>
      </c>
      <c r="BX269" s="78">
        <v>25</v>
      </c>
      <c r="BY269" s="78">
        <v>19</v>
      </c>
      <c r="BZ269" s="78">
        <v>16</v>
      </c>
      <c r="CA269" s="78">
        <v>3</v>
      </c>
      <c r="CB269" s="78">
        <v>18</v>
      </c>
      <c r="CC269" s="78">
        <v>22</v>
      </c>
      <c r="CD269" s="78">
        <v>20</v>
      </c>
      <c r="CE269" s="78">
        <v>8</v>
      </c>
      <c r="CF269" s="78">
        <v>27</v>
      </c>
      <c r="CG269" s="78">
        <v>28</v>
      </c>
      <c r="CH269" s="78">
        <v>36</v>
      </c>
      <c r="CI269" s="78">
        <v>17</v>
      </c>
      <c r="CJ269" s="78">
        <v>15</v>
      </c>
      <c r="CK269" s="78">
        <v>10</v>
      </c>
      <c r="CL269" s="78">
        <v>23</v>
      </c>
      <c r="CM269" s="78">
        <v>26</v>
      </c>
      <c r="CN269" s="78">
        <v>5.53</v>
      </c>
    </row>
    <row r="270" spans="1:92" x14ac:dyDescent="0.2">
      <c r="A270" s="78" t="s">
        <v>28</v>
      </c>
      <c r="B270" s="78" t="s">
        <v>29</v>
      </c>
      <c r="C270" s="78">
        <v>280</v>
      </c>
      <c r="D270" s="78">
        <v>3.6833399999999998</v>
      </c>
      <c r="E270" s="78">
        <v>0</v>
      </c>
      <c r="F270" s="78">
        <f>VLOOKUP(B270,遗传信息!$B:$F,5,FALSE)</f>
        <v>0</v>
      </c>
      <c r="G270" s="78">
        <v>25</v>
      </c>
      <c r="H270" s="78">
        <v>7</v>
      </c>
      <c r="I270" s="78">
        <v>7</v>
      </c>
      <c r="J270" s="78">
        <v>1452</v>
      </c>
      <c r="K270" s="78">
        <v>49.390000000000008</v>
      </c>
      <c r="L270" s="78">
        <v>105</v>
      </c>
      <c r="M270" s="78">
        <v>85</v>
      </c>
      <c r="N270" s="78">
        <v>109</v>
      </c>
      <c r="O270" s="78">
        <v>63</v>
      </c>
      <c r="P270" s="78">
        <v>80</v>
      </c>
      <c r="Q270" s="78">
        <v>78</v>
      </c>
      <c r="R270" s="78">
        <v>96</v>
      </c>
      <c r="S270" s="78">
        <v>75</v>
      </c>
      <c r="T270" s="78">
        <v>115</v>
      </c>
      <c r="U270" s="78">
        <v>106</v>
      </c>
      <c r="V270" s="78">
        <v>147</v>
      </c>
      <c r="W270" s="78">
        <v>93</v>
      </c>
      <c r="X270" s="78">
        <v>63</v>
      </c>
      <c r="Y270" s="78">
        <v>61</v>
      </c>
      <c r="Z270" s="78">
        <v>108</v>
      </c>
      <c r="AA270" s="78">
        <v>57</v>
      </c>
      <c r="AB270" s="78">
        <v>22</v>
      </c>
      <c r="AC270" s="78">
        <v>26</v>
      </c>
      <c r="AD270" s="78">
        <v>34</v>
      </c>
      <c r="AE270" s="78">
        <v>22</v>
      </c>
      <c r="AF270" s="78">
        <v>17</v>
      </c>
      <c r="AG270" s="78">
        <v>22</v>
      </c>
      <c r="AH270" s="78">
        <v>27</v>
      </c>
      <c r="AI270" s="78">
        <v>19</v>
      </c>
      <c r="AJ270" s="78">
        <v>28</v>
      </c>
      <c r="AK270" s="78">
        <v>25</v>
      </c>
      <c r="AL270" s="78">
        <v>30</v>
      </c>
      <c r="AM270" s="78">
        <v>25</v>
      </c>
      <c r="AN270" s="78">
        <v>13</v>
      </c>
      <c r="AO270" s="78">
        <v>13</v>
      </c>
      <c r="AP270" s="78">
        <v>27</v>
      </c>
      <c r="AQ270" s="78">
        <v>10</v>
      </c>
      <c r="AR270" s="78">
        <v>22</v>
      </c>
      <c r="AS270" s="78">
        <v>16</v>
      </c>
      <c r="AT270" s="78">
        <v>25</v>
      </c>
      <c r="AU270" s="78">
        <v>16</v>
      </c>
      <c r="AV270" s="78">
        <v>17</v>
      </c>
      <c r="AW270" s="78">
        <v>15</v>
      </c>
      <c r="AX270" s="78">
        <v>21</v>
      </c>
      <c r="AY270" s="78">
        <v>25</v>
      </c>
      <c r="AZ270" s="78">
        <v>18</v>
      </c>
      <c r="BA270" s="78">
        <v>21</v>
      </c>
      <c r="BB270" s="78">
        <v>35</v>
      </c>
      <c r="BC270" s="78">
        <v>22</v>
      </c>
      <c r="BD270" s="78">
        <v>11</v>
      </c>
      <c r="BE270" s="78">
        <v>16</v>
      </c>
      <c r="BF270" s="78">
        <v>28</v>
      </c>
      <c r="BG270" s="78">
        <v>20</v>
      </c>
      <c r="BH270" s="78">
        <v>36</v>
      </c>
      <c r="BI270" s="78">
        <v>23</v>
      </c>
      <c r="BJ270" s="78">
        <v>33</v>
      </c>
      <c r="BK270" s="78">
        <v>22</v>
      </c>
      <c r="BL270" s="78">
        <v>28</v>
      </c>
      <c r="BM270" s="78">
        <v>26</v>
      </c>
      <c r="BN270" s="78">
        <v>28</v>
      </c>
      <c r="BO270" s="78">
        <v>23</v>
      </c>
      <c r="BP270" s="78">
        <v>42</v>
      </c>
      <c r="BQ270" s="78">
        <v>30</v>
      </c>
      <c r="BR270" s="78">
        <v>46</v>
      </c>
      <c r="BS270" s="78">
        <v>29</v>
      </c>
      <c r="BT270" s="78">
        <v>23</v>
      </c>
      <c r="BU270" s="78">
        <v>22</v>
      </c>
      <c r="BV270" s="78">
        <v>30</v>
      </c>
      <c r="BW270" s="78">
        <v>18</v>
      </c>
      <c r="BX270" s="78">
        <v>25</v>
      </c>
      <c r="BY270" s="78">
        <v>19</v>
      </c>
      <c r="BZ270" s="78">
        <v>16</v>
      </c>
      <c r="CA270" s="78">
        <v>3</v>
      </c>
      <c r="CB270" s="78">
        <v>18</v>
      </c>
      <c r="CC270" s="78">
        <v>22</v>
      </c>
      <c r="CD270" s="78">
        <v>20</v>
      </c>
      <c r="CE270" s="78">
        <v>8</v>
      </c>
      <c r="CF270" s="78">
        <v>27</v>
      </c>
      <c r="CG270" s="78">
        <v>28</v>
      </c>
      <c r="CH270" s="78">
        <v>36</v>
      </c>
      <c r="CI270" s="78">
        <v>17</v>
      </c>
      <c r="CJ270" s="78">
        <v>15</v>
      </c>
      <c r="CK270" s="78">
        <v>10</v>
      </c>
      <c r="CL270" s="78">
        <v>23</v>
      </c>
      <c r="CM270" s="78">
        <v>26</v>
      </c>
      <c r="CN270" s="78">
        <v>0.52027500000000004</v>
      </c>
    </row>
    <row r="271" spans="1:92" x14ac:dyDescent="0.2">
      <c r="A271" s="78" t="s">
        <v>28</v>
      </c>
      <c r="B271" s="78" t="s">
        <v>29</v>
      </c>
      <c r="C271" s="78">
        <v>280</v>
      </c>
      <c r="D271" s="78">
        <v>7.0502000000000002</v>
      </c>
      <c r="E271" s="78">
        <v>0</v>
      </c>
      <c r="F271" s="78">
        <f>VLOOKUP(B271,遗传信息!$B:$F,5,FALSE)</f>
        <v>0</v>
      </c>
      <c r="G271" s="78">
        <v>25</v>
      </c>
      <c r="H271" s="78">
        <v>7</v>
      </c>
      <c r="I271" s="78">
        <v>7</v>
      </c>
      <c r="J271" s="78">
        <v>1452</v>
      </c>
      <c r="K271" s="78">
        <v>49.390000000000008</v>
      </c>
      <c r="L271" s="78">
        <v>105</v>
      </c>
      <c r="M271" s="78">
        <v>85</v>
      </c>
      <c r="N271" s="78">
        <v>109</v>
      </c>
      <c r="O271" s="78">
        <v>63</v>
      </c>
      <c r="P271" s="78">
        <v>80</v>
      </c>
      <c r="Q271" s="78">
        <v>78</v>
      </c>
      <c r="R271" s="78">
        <v>96</v>
      </c>
      <c r="S271" s="78">
        <v>75</v>
      </c>
      <c r="T271" s="78">
        <v>115</v>
      </c>
      <c r="U271" s="78">
        <v>106</v>
      </c>
      <c r="V271" s="78">
        <v>147</v>
      </c>
      <c r="W271" s="78">
        <v>93</v>
      </c>
      <c r="X271" s="78">
        <v>63</v>
      </c>
      <c r="Y271" s="78">
        <v>61</v>
      </c>
      <c r="Z271" s="78">
        <v>108</v>
      </c>
      <c r="AA271" s="78">
        <v>57</v>
      </c>
      <c r="AB271" s="78">
        <v>22</v>
      </c>
      <c r="AC271" s="78">
        <v>26</v>
      </c>
      <c r="AD271" s="78">
        <v>34</v>
      </c>
      <c r="AE271" s="78">
        <v>22</v>
      </c>
      <c r="AF271" s="78">
        <v>17</v>
      </c>
      <c r="AG271" s="78">
        <v>22</v>
      </c>
      <c r="AH271" s="78">
        <v>27</v>
      </c>
      <c r="AI271" s="78">
        <v>19</v>
      </c>
      <c r="AJ271" s="78">
        <v>28</v>
      </c>
      <c r="AK271" s="78">
        <v>25</v>
      </c>
      <c r="AL271" s="78">
        <v>30</v>
      </c>
      <c r="AM271" s="78">
        <v>25</v>
      </c>
      <c r="AN271" s="78">
        <v>13</v>
      </c>
      <c r="AO271" s="78">
        <v>13</v>
      </c>
      <c r="AP271" s="78">
        <v>27</v>
      </c>
      <c r="AQ271" s="78">
        <v>10</v>
      </c>
      <c r="AR271" s="78">
        <v>22</v>
      </c>
      <c r="AS271" s="78">
        <v>16</v>
      </c>
      <c r="AT271" s="78">
        <v>25</v>
      </c>
      <c r="AU271" s="78">
        <v>16</v>
      </c>
      <c r="AV271" s="78">
        <v>17</v>
      </c>
      <c r="AW271" s="78">
        <v>15</v>
      </c>
      <c r="AX271" s="78">
        <v>21</v>
      </c>
      <c r="AY271" s="78">
        <v>25</v>
      </c>
      <c r="AZ271" s="78">
        <v>18</v>
      </c>
      <c r="BA271" s="78">
        <v>21</v>
      </c>
      <c r="BB271" s="78">
        <v>35</v>
      </c>
      <c r="BC271" s="78">
        <v>22</v>
      </c>
      <c r="BD271" s="78">
        <v>11</v>
      </c>
      <c r="BE271" s="78">
        <v>16</v>
      </c>
      <c r="BF271" s="78">
        <v>28</v>
      </c>
      <c r="BG271" s="78">
        <v>20</v>
      </c>
      <c r="BH271" s="78">
        <v>36</v>
      </c>
      <c r="BI271" s="78">
        <v>23</v>
      </c>
      <c r="BJ271" s="78">
        <v>33</v>
      </c>
      <c r="BK271" s="78">
        <v>22</v>
      </c>
      <c r="BL271" s="78">
        <v>28</v>
      </c>
      <c r="BM271" s="78">
        <v>26</v>
      </c>
      <c r="BN271" s="78">
        <v>28</v>
      </c>
      <c r="BO271" s="78">
        <v>23</v>
      </c>
      <c r="BP271" s="78">
        <v>42</v>
      </c>
      <c r="BQ271" s="78">
        <v>30</v>
      </c>
      <c r="BR271" s="78">
        <v>46</v>
      </c>
      <c r="BS271" s="78">
        <v>29</v>
      </c>
      <c r="BT271" s="78">
        <v>23</v>
      </c>
      <c r="BU271" s="78">
        <v>22</v>
      </c>
      <c r="BV271" s="78">
        <v>30</v>
      </c>
      <c r="BW271" s="78">
        <v>18</v>
      </c>
      <c r="BX271" s="78">
        <v>25</v>
      </c>
      <c r="BY271" s="78">
        <v>19</v>
      </c>
      <c r="BZ271" s="78">
        <v>16</v>
      </c>
      <c r="CA271" s="78">
        <v>3</v>
      </c>
      <c r="CB271" s="78">
        <v>18</v>
      </c>
      <c r="CC271" s="78">
        <v>22</v>
      </c>
      <c r="CD271" s="78">
        <v>20</v>
      </c>
      <c r="CE271" s="78">
        <v>8</v>
      </c>
      <c r="CF271" s="78">
        <v>27</v>
      </c>
      <c r="CG271" s="78">
        <v>28</v>
      </c>
      <c r="CH271" s="78">
        <v>36</v>
      </c>
      <c r="CI271" s="78">
        <v>17</v>
      </c>
      <c r="CJ271" s="78">
        <v>15</v>
      </c>
      <c r="CK271" s="78">
        <v>10</v>
      </c>
      <c r="CL271" s="78">
        <v>23</v>
      </c>
      <c r="CM271" s="78">
        <v>26</v>
      </c>
      <c r="CN271" s="78">
        <v>1.3779699999999999</v>
      </c>
    </row>
    <row r="272" spans="1:92" x14ac:dyDescent="0.2">
      <c r="A272" s="78" t="s">
        <v>28</v>
      </c>
      <c r="B272" s="78" t="s">
        <v>29</v>
      </c>
      <c r="C272" s="78">
        <v>280</v>
      </c>
      <c r="D272" s="78">
        <v>11.066800000000001</v>
      </c>
      <c r="E272" s="78">
        <v>0</v>
      </c>
      <c r="F272" s="78">
        <f>VLOOKUP(B272,遗传信息!$B:$F,5,FALSE)</f>
        <v>0</v>
      </c>
      <c r="G272" s="78">
        <v>25</v>
      </c>
      <c r="H272" s="78">
        <v>7</v>
      </c>
      <c r="I272" s="78">
        <v>7</v>
      </c>
      <c r="J272" s="78">
        <v>1452</v>
      </c>
      <c r="K272" s="78">
        <v>49.390000000000008</v>
      </c>
      <c r="L272" s="78">
        <v>105</v>
      </c>
      <c r="M272" s="78">
        <v>85</v>
      </c>
      <c r="N272" s="78">
        <v>109</v>
      </c>
      <c r="O272" s="78">
        <v>63</v>
      </c>
      <c r="P272" s="78">
        <v>80</v>
      </c>
      <c r="Q272" s="78">
        <v>78</v>
      </c>
      <c r="R272" s="78">
        <v>96</v>
      </c>
      <c r="S272" s="78">
        <v>75</v>
      </c>
      <c r="T272" s="78">
        <v>115</v>
      </c>
      <c r="U272" s="78">
        <v>106</v>
      </c>
      <c r="V272" s="78">
        <v>147</v>
      </c>
      <c r="W272" s="78">
        <v>93</v>
      </c>
      <c r="X272" s="78">
        <v>63</v>
      </c>
      <c r="Y272" s="78">
        <v>61</v>
      </c>
      <c r="Z272" s="78">
        <v>108</v>
      </c>
      <c r="AA272" s="78">
        <v>57</v>
      </c>
      <c r="AB272" s="78">
        <v>22</v>
      </c>
      <c r="AC272" s="78">
        <v>26</v>
      </c>
      <c r="AD272" s="78">
        <v>34</v>
      </c>
      <c r="AE272" s="78">
        <v>22</v>
      </c>
      <c r="AF272" s="78">
        <v>17</v>
      </c>
      <c r="AG272" s="78">
        <v>22</v>
      </c>
      <c r="AH272" s="78">
        <v>27</v>
      </c>
      <c r="AI272" s="78">
        <v>19</v>
      </c>
      <c r="AJ272" s="78">
        <v>28</v>
      </c>
      <c r="AK272" s="78">
        <v>25</v>
      </c>
      <c r="AL272" s="78">
        <v>30</v>
      </c>
      <c r="AM272" s="78">
        <v>25</v>
      </c>
      <c r="AN272" s="78">
        <v>13</v>
      </c>
      <c r="AO272" s="78">
        <v>13</v>
      </c>
      <c r="AP272" s="78">
        <v>27</v>
      </c>
      <c r="AQ272" s="78">
        <v>10</v>
      </c>
      <c r="AR272" s="78">
        <v>22</v>
      </c>
      <c r="AS272" s="78">
        <v>16</v>
      </c>
      <c r="AT272" s="78">
        <v>25</v>
      </c>
      <c r="AU272" s="78">
        <v>16</v>
      </c>
      <c r="AV272" s="78">
        <v>17</v>
      </c>
      <c r="AW272" s="78">
        <v>15</v>
      </c>
      <c r="AX272" s="78">
        <v>21</v>
      </c>
      <c r="AY272" s="78">
        <v>25</v>
      </c>
      <c r="AZ272" s="78">
        <v>18</v>
      </c>
      <c r="BA272" s="78">
        <v>21</v>
      </c>
      <c r="BB272" s="78">
        <v>35</v>
      </c>
      <c r="BC272" s="78">
        <v>22</v>
      </c>
      <c r="BD272" s="78">
        <v>11</v>
      </c>
      <c r="BE272" s="78">
        <v>16</v>
      </c>
      <c r="BF272" s="78">
        <v>28</v>
      </c>
      <c r="BG272" s="78">
        <v>20</v>
      </c>
      <c r="BH272" s="78">
        <v>36</v>
      </c>
      <c r="BI272" s="78">
        <v>23</v>
      </c>
      <c r="BJ272" s="78">
        <v>33</v>
      </c>
      <c r="BK272" s="78">
        <v>22</v>
      </c>
      <c r="BL272" s="78">
        <v>28</v>
      </c>
      <c r="BM272" s="78">
        <v>26</v>
      </c>
      <c r="BN272" s="78">
        <v>28</v>
      </c>
      <c r="BO272" s="78">
        <v>23</v>
      </c>
      <c r="BP272" s="78">
        <v>42</v>
      </c>
      <c r="BQ272" s="78">
        <v>30</v>
      </c>
      <c r="BR272" s="78">
        <v>46</v>
      </c>
      <c r="BS272" s="78">
        <v>29</v>
      </c>
      <c r="BT272" s="78">
        <v>23</v>
      </c>
      <c r="BU272" s="78">
        <v>22</v>
      </c>
      <c r="BV272" s="78">
        <v>30</v>
      </c>
      <c r="BW272" s="78">
        <v>18</v>
      </c>
      <c r="BX272" s="78">
        <v>25</v>
      </c>
      <c r="BY272" s="78">
        <v>19</v>
      </c>
      <c r="BZ272" s="78">
        <v>16</v>
      </c>
      <c r="CA272" s="78">
        <v>3</v>
      </c>
      <c r="CB272" s="78">
        <v>18</v>
      </c>
      <c r="CC272" s="78">
        <v>22</v>
      </c>
      <c r="CD272" s="78">
        <v>20</v>
      </c>
      <c r="CE272" s="78">
        <v>8</v>
      </c>
      <c r="CF272" s="78">
        <v>27</v>
      </c>
      <c r="CG272" s="78">
        <v>28</v>
      </c>
      <c r="CH272" s="78">
        <v>36</v>
      </c>
      <c r="CI272" s="78">
        <v>17</v>
      </c>
      <c r="CJ272" s="78">
        <v>15</v>
      </c>
      <c r="CK272" s="78">
        <v>10</v>
      </c>
      <c r="CL272" s="78">
        <v>23</v>
      </c>
      <c r="CM272" s="78">
        <v>26</v>
      </c>
      <c r="CN272" s="78">
        <v>3.7034400000000001</v>
      </c>
    </row>
    <row r="273" spans="1:92" x14ac:dyDescent="0.2">
      <c r="A273" s="78" t="s">
        <v>28</v>
      </c>
      <c r="B273" s="78" t="s">
        <v>29</v>
      </c>
      <c r="C273" s="78">
        <v>280</v>
      </c>
      <c r="D273" s="78">
        <v>14.896800000000001</v>
      </c>
      <c r="E273" s="78">
        <v>0</v>
      </c>
      <c r="F273" s="78">
        <f>VLOOKUP(B273,遗传信息!$B:$F,5,FALSE)</f>
        <v>0</v>
      </c>
      <c r="G273" s="78">
        <v>25</v>
      </c>
      <c r="H273" s="78">
        <v>7</v>
      </c>
      <c r="I273" s="78">
        <v>7</v>
      </c>
      <c r="J273" s="78">
        <v>1452</v>
      </c>
      <c r="K273" s="78">
        <v>49.390000000000008</v>
      </c>
      <c r="L273" s="78">
        <v>105</v>
      </c>
      <c r="M273" s="78">
        <v>85</v>
      </c>
      <c r="N273" s="78">
        <v>109</v>
      </c>
      <c r="O273" s="78">
        <v>63</v>
      </c>
      <c r="P273" s="78">
        <v>80</v>
      </c>
      <c r="Q273" s="78">
        <v>78</v>
      </c>
      <c r="R273" s="78">
        <v>96</v>
      </c>
      <c r="S273" s="78">
        <v>75</v>
      </c>
      <c r="T273" s="78">
        <v>115</v>
      </c>
      <c r="U273" s="78">
        <v>106</v>
      </c>
      <c r="V273" s="78">
        <v>147</v>
      </c>
      <c r="W273" s="78">
        <v>93</v>
      </c>
      <c r="X273" s="78">
        <v>63</v>
      </c>
      <c r="Y273" s="78">
        <v>61</v>
      </c>
      <c r="Z273" s="78">
        <v>108</v>
      </c>
      <c r="AA273" s="78">
        <v>57</v>
      </c>
      <c r="AB273" s="78">
        <v>22</v>
      </c>
      <c r="AC273" s="78">
        <v>26</v>
      </c>
      <c r="AD273" s="78">
        <v>34</v>
      </c>
      <c r="AE273" s="78">
        <v>22</v>
      </c>
      <c r="AF273" s="78">
        <v>17</v>
      </c>
      <c r="AG273" s="78">
        <v>22</v>
      </c>
      <c r="AH273" s="78">
        <v>27</v>
      </c>
      <c r="AI273" s="78">
        <v>19</v>
      </c>
      <c r="AJ273" s="78">
        <v>28</v>
      </c>
      <c r="AK273" s="78">
        <v>25</v>
      </c>
      <c r="AL273" s="78">
        <v>30</v>
      </c>
      <c r="AM273" s="78">
        <v>25</v>
      </c>
      <c r="AN273" s="78">
        <v>13</v>
      </c>
      <c r="AO273" s="78">
        <v>13</v>
      </c>
      <c r="AP273" s="78">
        <v>27</v>
      </c>
      <c r="AQ273" s="78">
        <v>10</v>
      </c>
      <c r="AR273" s="78">
        <v>22</v>
      </c>
      <c r="AS273" s="78">
        <v>16</v>
      </c>
      <c r="AT273" s="78">
        <v>25</v>
      </c>
      <c r="AU273" s="78">
        <v>16</v>
      </c>
      <c r="AV273" s="78">
        <v>17</v>
      </c>
      <c r="AW273" s="78">
        <v>15</v>
      </c>
      <c r="AX273" s="78">
        <v>21</v>
      </c>
      <c r="AY273" s="78">
        <v>25</v>
      </c>
      <c r="AZ273" s="78">
        <v>18</v>
      </c>
      <c r="BA273" s="78">
        <v>21</v>
      </c>
      <c r="BB273" s="78">
        <v>35</v>
      </c>
      <c r="BC273" s="78">
        <v>22</v>
      </c>
      <c r="BD273" s="78">
        <v>11</v>
      </c>
      <c r="BE273" s="78">
        <v>16</v>
      </c>
      <c r="BF273" s="78">
        <v>28</v>
      </c>
      <c r="BG273" s="78">
        <v>20</v>
      </c>
      <c r="BH273" s="78">
        <v>36</v>
      </c>
      <c r="BI273" s="78">
        <v>23</v>
      </c>
      <c r="BJ273" s="78">
        <v>33</v>
      </c>
      <c r="BK273" s="78">
        <v>22</v>
      </c>
      <c r="BL273" s="78">
        <v>28</v>
      </c>
      <c r="BM273" s="78">
        <v>26</v>
      </c>
      <c r="BN273" s="78">
        <v>28</v>
      </c>
      <c r="BO273" s="78">
        <v>23</v>
      </c>
      <c r="BP273" s="78">
        <v>42</v>
      </c>
      <c r="BQ273" s="78">
        <v>30</v>
      </c>
      <c r="BR273" s="78">
        <v>46</v>
      </c>
      <c r="BS273" s="78">
        <v>29</v>
      </c>
      <c r="BT273" s="78">
        <v>23</v>
      </c>
      <c r="BU273" s="78">
        <v>22</v>
      </c>
      <c r="BV273" s="78">
        <v>30</v>
      </c>
      <c r="BW273" s="78">
        <v>18</v>
      </c>
      <c r="BX273" s="78">
        <v>25</v>
      </c>
      <c r="BY273" s="78">
        <v>19</v>
      </c>
      <c r="BZ273" s="78">
        <v>16</v>
      </c>
      <c r="CA273" s="78">
        <v>3</v>
      </c>
      <c r="CB273" s="78">
        <v>18</v>
      </c>
      <c r="CC273" s="78">
        <v>22</v>
      </c>
      <c r="CD273" s="78">
        <v>20</v>
      </c>
      <c r="CE273" s="78">
        <v>8</v>
      </c>
      <c r="CF273" s="78">
        <v>27</v>
      </c>
      <c r="CG273" s="78">
        <v>28</v>
      </c>
      <c r="CH273" s="78">
        <v>36</v>
      </c>
      <c r="CI273" s="78">
        <v>17</v>
      </c>
      <c r="CJ273" s="78">
        <v>15</v>
      </c>
      <c r="CK273" s="78">
        <v>10</v>
      </c>
      <c r="CL273" s="78">
        <v>23</v>
      </c>
      <c r="CM273" s="78">
        <v>26</v>
      </c>
      <c r="CN273" s="78">
        <v>4.5551500000000003</v>
      </c>
    </row>
    <row r="274" spans="1:92" x14ac:dyDescent="0.2">
      <c r="A274" s="78" t="s">
        <v>28</v>
      </c>
      <c r="B274" s="78" t="s">
        <v>29</v>
      </c>
      <c r="C274" s="78">
        <v>254</v>
      </c>
      <c r="D274" s="78">
        <v>4.3986499999999999</v>
      </c>
      <c r="E274" s="78">
        <v>0</v>
      </c>
      <c r="F274" s="78">
        <f>VLOOKUP(B274,遗传信息!$B:$F,5,FALSE)</f>
        <v>0</v>
      </c>
      <c r="G274" s="78">
        <v>25</v>
      </c>
      <c r="H274" s="78">
        <v>7</v>
      </c>
      <c r="I274" s="78">
        <v>7</v>
      </c>
      <c r="J274" s="78">
        <v>1452</v>
      </c>
      <c r="K274" s="78">
        <v>49.390000000000008</v>
      </c>
      <c r="L274" s="78">
        <v>105</v>
      </c>
      <c r="M274" s="78">
        <v>85</v>
      </c>
      <c r="N274" s="78">
        <v>109</v>
      </c>
      <c r="O274" s="78">
        <v>63</v>
      </c>
      <c r="P274" s="78">
        <v>80</v>
      </c>
      <c r="Q274" s="78">
        <v>78</v>
      </c>
      <c r="R274" s="78">
        <v>96</v>
      </c>
      <c r="S274" s="78">
        <v>75</v>
      </c>
      <c r="T274" s="78">
        <v>115</v>
      </c>
      <c r="U274" s="78">
        <v>106</v>
      </c>
      <c r="V274" s="78">
        <v>147</v>
      </c>
      <c r="W274" s="78">
        <v>93</v>
      </c>
      <c r="X274" s="78">
        <v>63</v>
      </c>
      <c r="Y274" s="78">
        <v>61</v>
      </c>
      <c r="Z274" s="78">
        <v>108</v>
      </c>
      <c r="AA274" s="78">
        <v>57</v>
      </c>
      <c r="AB274" s="78">
        <v>22</v>
      </c>
      <c r="AC274" s="78">
        <v>26</v>
      </c>
      <c r="AD274" s="78">
        <v>34</v>
      </c>
      <c r="AE274" s="78">
        <v>22</v>
      </c>
      <c r="AF274" s="78">
        <v>17</v>
      </c>
      <c r="AG274" s="78">
        <v>22</v>
      </c>
      <c r="AH274" s="78">
        <v>27</v>
      </c>
      <c r="AI274" s="78">
        <v>19</v>
      </c>
      <c r="AJ274" s="78">
        <v>28</v>
      </c>
      <c r="AK274" s="78">
        <v>25</v>
      </c>
      <c r="AL274" s="78">
        <v>30</v>
      </c>
      <c r="AM274" s="78">
        <v>25</v>
      </c>
      <c r="AN274" s="78">
        <v>13</v>
      </c>
      <c r="AO274" s="78">
        <v>13</v>
      </c>
      <c r="AP274" s="78">
        <v>27</v>
      </c>
      <c r="AQ274" s="78">
        <v>10</v>
      </c>
      <c r="AR274" s="78">
        <v>22</v>
      </c>
      <c r="AS274" s="78">
        <v>16</v>
      </c>
      <c r="AT274" s="78">
        <v>25</v>
      </c>
      <c r="AU274" s="78">
        <v>16</v>
      </c>
      <c r="AV274" s="78">
        <v>17</v>
      </c>
      <c r="AW274" s="78">
        <v>15</v>
      </c>
      <c r="AX274" s="78">
        <v>21</v>
      </c>
      <c r="AY274" s="78">
        <v>25</v>
      </c>
      <c r="AZ274" s="78">
        <v>18</v>
      </c>
      <c r="BA274" s="78">
        <v>21</v>
      </c>
      <c r="BB274" s="78">
        <v>35</v>
      </c>
      <c r="BC274" s="78">
        <v>22</v>
      </c>
      <c r="BD274" s="78">
        <v>11</v>
      </c>
      <c r="BE274" s="78">
        <v>16</v>
      </c>
      <c r="BF274" s="78">
        <v>28</v>
      </c>
      <c r="BG274" s="78">
        <v>20</v>
      </c>
      <c r="BH274" s="78">
        <v>36</v>
      </c>
      <c r="BI274" s="78">
        <v>23</v>
      </c>
      <c r="BJ274" s="78">
        <v>33</v>
      </c>
      <c r="BK274" s="78">
        <v>22</v>
      </c>
      <c r="BL274" s="78">
        <v>28</v>
      </c>
      <c r="BM274" s="78">
        <v>26</v>
      </c>
      <c r="BN274" s="78">
        <v>28</v>
      </c>
      <c r="BO274" s="78">
        <v>23</v>
      </c>
      <c r="BP274" s="78">
        <v>42</v>
      </c>
      <c r="BQ274" s="78">
        <v>30</v>
      </c>
      <c r="BR274" s="78">
        <v>46</v>
      </c>
      <c r="BS274" s="78">
        <v>29</v>
      </c>
      <c r="BT274" s="78">
        <v>23</v>
      </c>
      <c r="BU274" s="78">
        <v>22</v>
      </c>
      <c r="BV274" s="78">
        <v>30</v>
      </c>
      <c r="BW274" s="78">
        <v>18</v>
      </c>
      <c r="BX274" s="78">
        <v>25</v>
      </c>
      <c r="BY274" s="78">
        <v>19</v>
      </c>
      <c r="BZ274" s="78">
        <v>16</v>
      </c>
      <c r="CA274" s="78">
        <v>3</v>
      </c>
      <c r="CB274" s="78">
        <v>18</v>
      </c>
      <c r="CC274" s="78">
        <v>22</v>
      </c>
      <c r="CD274" s="78">
        <v>20</v>
      </c>
      <c r="CE274" s="78">
        <v>8</v>
      </c>
      <c r="CF274" s="78">
        <v>27</v>
      </c>
      <c r="CG274" s="78">
        <v>28</v>
      </c>
      <c r="CH274" s="78">
        <v>36</v>
      </c>
      <c r="CI274" s="78">
        <v>17</v>
      </c>
      <c r="CJ274" s="78">
        <v>15</v>
      </c>
      <c r="CK274" s="78">
        <v>10</v>
      </c>
      <c r="CL274" s="78">
        <v>23</v>
      </c>
      <c r="CM274" s="78">
        <v>26</v>
      </c>
      <c r="CN274" s="78">
        <v>0.77467200000000003</v>
      </c>
    </row>
    <row r="275" spans="1:92" x14ac:dyDescent="0.2">
      <c r="A275" s="78" t="s">
        <v>28</v>
      </c>
      <c r="B275" s="78" t="s">
        <v>29</v>
      </c>
      <c r="C275" s="78">
        <v>254</v>
      </c>
      <c r="D275" s="78">
        <v>8.6893899999999995</v>
      </c>
      <c r="E275" s="78">
        <v>0</v>
      </c>
      <c r="F275" s="78">
        <f>VLOOKUP(B275,遗传信息!$B:$F,5,FALSE)</f>
        <v>0</v>
      </c>
      <c r="G275" s="78">
        <v>25</v>
      </c>
      <c r="H275" s="78">
        <v>7</v>
      </c>
      <c r="I275" s="78">
        <v>7</v>
      </c>
      <c r="J275" s="78">
        <v>1452</v>
      </c>
      <c r="K275" s="78">
        <v>49.390000000000008</v>
      </c>
      <c r="L275" s="78">
        <v>105</v>
      </c>
      <c r="M275" s="78">
        <v>85</v>
      </c>
      <c r="N275" s="78">
        <v>109</v>
      </c>
      <c r="O275" s="78">
        <v>63</v>
      </c>
      <c r="P275" s="78">
        <v>80</v>
      </c>
      <c r="Q275" s="78">
        <v>78</v>
      </c>
      <c r="R275" s="78">
        <v>96</v>
      </c>
      <c r="S275" s="78">
        <v>75</v>
      </c>
      <c r="T275" s="78">
        <v>115</v>
      </c>
      <c r="U275" s="78">
        <v>106</v>
      </c>
      <c r="V275" s="78">
        <v>147</v>
      </c>
      <c r="W275" s="78">
        <v>93</v>
      </c>
      <c r="X275" s="78">
        <v>63</v>
      </c>
      <c r="Y275" s="78">
        <v>61</v>
      </c>
      <c r="Z275" s="78">
        <v>108</v>
      </c>
      <c r="AA275" s="78">
        <v>57</v>
      </c>
      <c r="AB275" s="78">
        <v>22</v>
      </c>
      <c r="AC275" s="78">
        <v>26</v>
      </c>
      <c r="AD275" s="78">
        <v>34</v>
      </c>
      <c r="AE275" s="78">
        <v>22</v>
      </c>
      <c r="AF275" s="78">
        <v>17</v>
      </c>
      <c r="AG275" s="78">
        <v>22</v>
      </c>
      <c r="AH275" s="78">
        <v>27</v>
      </c>
      <c r="AI275" s="78">
        <v>19</v>
      </c>
      <c r="AJ275" s="78">
        <v>28</v>
      </c>
      <c r="AK275" s="78">
        <v>25</v>
      </c>
      <c r="AL275" s="78">
        <v>30</v>
      </c>
      <c r="AM275" s="78">
        <v>25</v>
      </c>
      <c r="AN275" s="78">
        <v>13</v>
      </c>
      <c r="AO275" s="78">
        <v>13</v>
      </c>
      <c r="AP275" s="78">
        <v>27</v>
      </c>
      <c r="AQ275" s="78">
        <v>10</v>
      </c>
      <c r="AR275" s="78">
        <v>22</v>
      </c>
      <c r="AS275" s="78">
        <v>16</v>
      </c>
      <c r="AT275" s="78">
        <v>25</v>
      </c>
      <c r="AU275" s="78">
        <v>16</v>
      </c>
      <c r="AV275" s="78">
        <v>17</v>
      </c>
      <c r="AW275" s="78">
        <v>15</v>
      </c>
      <c r="AX275" s="78">
        <v>21</v>
      </c>
      <c r="AY275" s="78">
        <v>25</v>
      </c>
      <c r="AZ275" s="78">
        <v>18</v>
      </c>
      <c r="BA275" s="78">
        <v>21</v>
      </c>
      <c r="BB275" s="78">
        <v>35</v>
      </c>
      <c r="BC275" s="78">
        <v>22</v>
      </c>
      <c r="BD275" s="78">
        <v>11</v>
      </c>
      <c r="BE275" s="78">
        <v>16</v>
      </c>
      <c r="BF275" s="78">
        <v>28</v>
      </c>
      <c r="BG275" s="78">
        <v>20</v>
      </c>
      <c r="BH275" s="78">
        <v>36</v>
      </c>
      <c r="BI275" s="78">
        <v>23</v>
      </c>
      <c r="BJ275" s="78">
        <v>33</v>
      </c>
      <c r="BK275" s="78">
        <v>22</v>
      </c>
      <c r="BL275" s="78">
        <v>28</v>
      </c>
      <c r="BM275" s="78">
        <v>26</v>
      </c>
      <c r="BN275" s="78">
        <v>28</v>
      </c>
      <c r="BO275" s="78">
        <v>23</v>
      </c>
      <c r="BP275" s="78">
        <v>42</v>
      </c>
      <c r="BQ275" s="78">
        <v>30</v>
      </c>
      <c r="BR275" s="78">
        <v>46</v>
      </c>
      <c r="BS275" s="78">
        <v>29</v>
      </c>
      <c r="BT275" s="78">
        <v>23</v>
      </c>
      <c r="BU275" s="78">
        <v>22</v>
      </c>
      <c r="BV275" s="78">
        <v>30</v>
      </c>
      <c r="BW275" s="78">
        <v>18</v>
      </c>
      <c r="BX275" s="78">
        <v>25</v>
      </c>
      <c r="BY275" s="78">
        <v>19</v>
      </c>
      <c r="BZ275" s="78">
        <v>16</v>
      </c>
      <c r="CA275" s="78">
        <v>3</v>
      </c>
      <c r="CB275" s="78">
        <v>18</v>
      </c>
      <c r="CC275" s="78">
        <v>22</v>
      </c>
      <c r="CD275" s="78">
        <v>20</v>
      </c>
      <c r="CE275" s="78">
        <v>8</v>
      </c>
      <c r="CF275" s="78">
        <v>27</v>
      </c>
      <c r="CG275" s="78">
        <v>28</v>
      </c>
      <c r="CH275" s="78">
        <v>36</v>
      </c>
      <c r="CI275" s="78">
        <v>17</v>
      </c>
      <c r="CJ275" s="78">
        <v>15</v>
      </c>
      <c r="CK275" s="78">
        <v>10</v>
      </c>
      <c r="CL275" s="78">
        <v>23</v>
      </c>
      <c r="CM275" s="78">
        <v>26</v>
      </c>
      <c r="CN275" s="78">
        <v>2.8692600000000001</v>
      </c>
    </row>
    <row r="276" spans="1:92" x14ac:dyDescent="0.2">
      <c r="A276" s="78" t="s">
        <v>28</v>
      </c>
      <c r="B276" s="78" t="s">
        <v>29</v>
      </c>
      <c r="C276" s="78">
        <v>254</v>
      </c>
      <c r="D276" s="78">
        <v>13.064500000000001</v>
      </c>
      <c r="E276" s="78">
        <v>0</v>
      </c>
      <c r="F276" s="78">
        <f>VLOOKUP(B276,遗传信息!$B:$F,5,FALSE)</f>
        <v>0</v>
      </c>
      <c r="G276" s="78">
        <v>25</v>
      </c>
      <c r="H276" s="78">
        <v>7</v>
      </c>
      <c r="I276" s="78">
        <v>7</v>
      </c>
      <c r="J276" s="78">
        <v>1452</v>
      </c>
      <c r="K276" s="78">
        <v>49.390000000000008</v>
      </c>
      <c r="L276" s="78">
        <v>105</v>
      </c>
      <c r="M276" s="78">
        <v>85</v>
      </c>
      <c r="N276" s="78">
        <v>109</v>
      </c>
      <c r="O276" s="78">
        <v>63</v>
      </c>
      <c r="P276" s="78">
        <v>80</v>
      </c>
      <c r="Q276" s="78">
        <v>78</v>
      </c>
      <c r="R276" s="78">
        <v>96</v>
      </c>
      <c r="S276" s="78">
        <v>75</v>
      </c>
      <c r="T276" s="78">
        <v>115</v>
      </c>
      <c r="U276" s="78">
        <v>106</v>
      </c>
      <c r="V276" s="78">
        <v>147</v>
      </c>
      <c r="W276" s="78">
        <v>93</v>
      </c>
      <c r="X276" s="78">
        <v>63</v>
      </c>
      <c r="Y276" s="78">
        <v>61</v>
      </c>
      <c r="Z276" s="78">
        <v>108</v>
      </c>
      <c r="AA276" s="78">
        <v>57</v>
      </c>
      <c r="AB276" s="78">
        <v>22</v>
      </c>
      <c r="AC276" s="78">
        <v>26</v>
      </c>
      <c r="AD276" s="78">
        <v>34</v>
      </c>
      <c r="AE276" s="78">
        <v>22</v>
      </c>
      <c r="AF276" s="78">
        <v>17</v>
      </c>
      <c r="AG276" s="78">
        <v>22</v>
      </c>
      <c r="AH276" s="78">
        <v>27</v>
      </c>
      <c r="AI276" s="78">
        <v>19</v>
      </c>
      <c r="AJ276" s="78">
        <v>28</v>
      </c>
      <c r="AK276" s="78">
        <v>25</v>
      </c>
      <c r="AL276" s="78">
        <v>30</v>
      </c>
      <c r="AM276" s="78">
        <v>25</v>
      </c>
      <c r="AN276" s="78">
        <v>13</v>
      </c>
      <c r="AO276" s="78">
        <v>13</v>
      </c>
      <c r="AP276" s="78">
        <v>27</v>
      </c>
      <c r="AQ276" s="78">
        <v>10</v>
      </c>
      <c r="AR276" s="78">
        <v>22</v>
      </c>
      <c r="AS276" s="78">
        <v>16</v>
      </c>
      <c r="AT276" s="78">
        <v>25</v>
      </c>
      <c r="AU276" s="78">
        <v>16</v>
      </c>
      <c r="AV276" s="78">
        <v>17</v>
      </c>
      <c r="AW276" s="78">
        <v>15</v>
      </c>
      <c r="AX276" s="78">
        <v>21</v>
      </c>
      <c r="AY276" s="78">
        <v>25</v>
      </c>
      <c r="AZ276" s="78">
        <v>18</v>
      </c>
      <c r="BA276" s="78">
        <v>21</v>
      </c>
      <c r="BB276" s="78">
        <v>35</v>
      </c>
      <c r="BC276" s="78">
        <v>22</v>
      </c>
      <c r="BD276" s="78">
        <v>11</v>
      </c>
      <c r="BE276" s="78">
        <v>16</v>
      </c>
      <c r="BF276" s="78">
        <v>28</v>
      </c>
      <c r="BG276" s="78">
        <v>20</v>
      </c>
      <c r="BH276" s="78">
        <v>36</v>
      </c>
      <c r="BI276" s="78">
        <v>23</v>
      </c>
      <c r="BJ276" s="78">
        <v>33</v>
      </c>
      <c r="BK276" s="78">
        <v>22</v>
      </c>
      <c r="BL276" s="78">
        <v>28</v>
      </c>
      <c r="BM276" s="78">
        <v>26</v>
      </c>
      <c r="BN276" s="78">
        <v>28</v>
      </c>
      <c r="BO276" s="78">
        <v>23</v>
      </c>
      <c r="BP276" s="78">
        <v>42</v>
      </c>
      <c r="BQ276" s="78">
        <v>30</v>
      </c>
      <c r="BR276" s="78">
        <v>46</v>
      </c>
      <c r="BS276" s="78">
        <v>29</v>
      </c>
      <c r="BT276" s="78">
        <v>23</v>
      </c>
      <c r="BU276" s="78">
        <v>22</v>
      </c>
      <c r="BV276" s="78">
        <v>30</v>
      </c>
      <c r="BW276" s="78">
        <v>18</v>
      </c>
      <c r="BX276" s="78">
        <v>25</v>
      </c>
      <c r="BY276" s="78">
        <v>19</v>
      </c>
      <c r="BZ276" s="78">
        <v>16</v>
      </c>
      <c r="CA276" s="78">
        <v>3</v>
      </c>
      <c r="CB276" s="78">
        <v>18</v>
      </c>
      <c r="CC276" s="78">
        <v>22</v>
      </c>
      <c r="CD276" s="78">
        <v>20</v>
      </c>
      <c r="CE276" s="78">
        <v>8</v>
      </c>
      <c r="CF276" s="78">
        <v>27</v>
      </c>
      <c r="CG276" s="78">
        <v>28</v>
      </c>
      <c r="CH276" s="78">
        <v>36</v>
      </c>
      <c r="CI276" s="78">
        <v>17</v>
      </c>
      <c r="CJ276" s="78">
        <v>15</v>
      </c>
      <c r="CK276" s="78">
        <v>10</v>
      </c>
      <c r="CL276" s="78">
        <v>23</v>
      </c>
      <c r="CM276" s="78">
        <v>26</v>
      </c>
      <c r="CN276" s="78">
        <v>4.8928099999999999</v>
      </c>
    </row>
    <row r="277" spans="1:92" x14ac:dyDescent="0.2">
      <c r="A277" s="78" t="s">
        <v>28</v>
      </c>
      <c r="B277" s="78" t="s">
        <v>29</v>
      </c>
      <c r="C277" s="78">
        <v>267</v>
      </c>
      <c r="D277" s="78">
        <v>3.8584299999999998</v>
      </c>
      <c r="E277" s="78">
        <v>0</v>
      </c>
      <c r="F277" s="78">
        <f>VLOOKUP(B277,遗传信息!$B:$F,5,FALSE)</f>
        <v>0</v>
      </c>
      <c r="G277" s="78">
        <v>25</v>
      </c>
      <c r="H277" s="78">
        <v>7</v>
      </c>
      <c r="I277" s="78">
        <v>6</v>
      </c>
      <c r="J277" s="78">
        <v>1452</v>
      </c>
      <c r="K277" s="78">
        <v>49.390000000000008</v>
      </c>
      <c r="L277" s="78">
        <v>105</v>
      </c>
      <c r="M277" s="78">
        <v>85</v>
      </c>
      <c r="N277" s="78">
        <v>109</v>
      </c>
      <c r="O277" s="78">
        <v>63</v>
      </c>
      <c r="P277" s="78">
        <v>80</v>
      </c>
      <c r="Q277" s="78">
        <v>78</v>
      </c>
      <c r="R277" s="78">
        <v>96</v>
      </c>
      <c r="S277" s="78">
        <v>75</v>
      </c>
      <c r="T277" s="78">
        <v>115</v>
      </c>
      <c r="U277" s="78">
        <v>106</v>
      </c>
      <c r="V277" s="78">
        <v>147</v>
      </c>
      <c r="W277" s="78">
        <v>93</v>
      </c>
      <c r="X277" s="78">
        <v>63</v>
      </c>
      <c r="Y277" s="78">
        <v>61</v>
      </c>
      <c r="Z277" s="78">
        <v>108</v>
      </c>
      <c r="AA277" s="78">
        <v>57</v>
      </c>
      <c r="AB277" s="78">
        <v>22</v>
      </c>
      <c r="AC277" s="78">
        <v>26</v>
      </c>
      <c r="AD277" s="78">
        <v>34</v>
      </c>
      <c r="AE277" s="78">
        <v>22</v>
      </c>
      <c r="AF277" s="78">
        <v>17</v>
      </c>
      <c r="AG277" s="78">
        <v>22</v>
      </c>
      <c r="AH277" s="78">
        <v>27</v>
      </c>
      <c r="AI277" s="78">
        <v>19</v>
      </c>
      <c r="AJ277" s="78">
        <v>28</v>
      </c>
      <c r="AK277" s="78">
        <v>25</v>
      </c>
      <c r="AL277" s="78">
        <v>30</v>
      </c>
      <c r="AM277" s="78">
        <v>25</v>
      </c>
      <c r="AN277" s="78">
        <v>13</v>
      </c>
      <c r="AO277" s="78">
        <v>13</v>
      </c>
      <c r="AP277" s="78">
        <v>27</v>
      </c>
      <c r="AQ277" s="78">
        <v>10</v>
      </c>
      <c r="AR277" s="78">
        <v>22</v>
      </c>
      <c r="AS277" s="78">
        <v>16</v>
      </c>
      <c r="AT277" s="78">
        <v>25</v>
      </c>
      <c r="AU277" s="78">
        <v>16</v>
      </c>
      <c r="AV277" s="78">
        <v>17</v>
      </c>
      <c r="AW277" s="78">
        <v>15</v>
      </c>
      <c r="AX277" s="78">
        <v>21</v>
      </c>
      <c r="AY277" s="78">
        <v>25</v>
      </c>
      <c r="AZ277" s="78">
        <v>18</v>
      </c>
      <c r="BA277" s="78">
        <v>21</v>
      </c>
      <c r="BB277" s="78">
        <v>35</v>
      </c>
      <c r="BC277" s="78">
        <v>22</v>
      </c>
      <c r="BD277" s="78">
        <v>11</v>
      </c>
      <c r="BE277" s="78">
        <v>16</v>
      </c>
      <c r="BF277" s="78">
        <v>28</v>
      </c>
      <c r="BG277" s="78">
        <v>20</v>
      </c>
      <c r="BH277" s="78">
        <v>36</v>
      </c>
      <c r="BI277" s="78">
        <v>23</v>
      </c>
      <c r="BJ277" s="78">
        <v>33</v>
      </c>
      <c r="BK277" s="78">
        <v>22</v>
      </c>
      <c r="BL277" s="78">
        <v>28</v>
      </c>
      <c r="BM277" s="78">
        <v>26</v>
      </c>
      <c r="BN277" s="78">
        <v>28</v>
      </c>
      <c r="BO277" s="78">
        <v>23</v>
      </c>
      <c r="BP277" s="78">
        <v>42</v>
      </c>
      <c r="BQ277" s="78">
        <v>30</v>
      </c>
      <c r="BR277" s="78">
        <v>46</v>
      </c>
      <c r="BS277" s="78">
        <v>29</v>
      </c>
      <c r="BT277" s="78">
        <v>23</v>
      </c>
      <c r="BU277" s="78">
        <v>22</v>
      </c>
      <c r="BV277" s="78">
        <v>30</v>
      </c>
      <c r="BW277" s="78">
        <v>18</v>
      </c>
      <c r="BX277" s="78">
        <v>25</v>
      </c>
      <c r="BY277" s="78">
        <v>19</v>
      </c>
      <c r="BZ277" s="78">
        <v>16</v>
      </c>
      <c r="CA277" s="78">
        <v>3</v>
      </c>
      <c r="CB277" s="78">
        <v>18</v>
      </c>
      <c r="CC277" s="78">
        <v>22</v>
      </c>
      <c r="CD277" s="78">
        <v>20</v>
      </c>
      <c r="CE277" s="78">
        <v>8</v>
      </c>
      <c r="CF277" s="78">
        <v>27</v>
      </c>
      <c r="CG277" s="78">
        <v>28</v>
      </c>
      <c r="CH277" s="78">
        <v>36</v>
      </c>
      <c r="CI277" s="78">
        <v>17</v>
      </c>
      <c r="CJ277" s="78">
        <v>15</v>
      </c>
      <c r="CK277" s="78">
        <v>10</v>
      </c>
      <c r="CL277" s="78">
        <v>23</v>
      </c>
      <c r="CM277" s="78">
        <v>26</v>
      </c>
      <c r="CN277" s="78">
        <v>0.83907299999999996</v>
      </c>
    </row>
    <row r="278" spans="1:92" x14ac:dyDescent="0.2">
      <c r="A278" s="78" t="s">
        <v>28</v>
      </c>
      <c r="B278" s="78" t="s">
        <v>29</v>
      </c>
      <c r="C278" s="78">
        <v>267</v>
      </c>
      <c r="D278" s="78">
        <v>7.6932499999999999</v>
      </c>
      <c r="E278" s="78">
        <v>0</v>
      </c>
      <c r="F278" s="78">
        <f>VLOOKUP(B278,遗传信息!$B:$F,5,FALSE)</f>
        <v>0</v>
      </c>
      <c r="G278" s="78">
        <v>25</v>
      </c>
      <c r="H278" s="78">
        <v>7</v>
      </c>
      <c r="I278" s="78">
        <v>6</v>
      </c>
      <c r="J278" s="78">
        <v>1452</v>
      </c>
      <c r="K278" s="78">
        <v>49.390000000000008</v>
      </c>
      <c r="L278" s="78">
        <v>105</v>
      </c>
      <c r="M278" s="78">
        <v>85</v>
      </c>
      <c r="N278" s="78">
        <v>109</v>
      </c>
      <c r="O278" s="78">
        <v>63</v>
      </c>
      <c r="P278" s="78">
        <v>80</v>
      </c>
      <c r="Q278" s="78">
        <v>78</v>
      </c>
      <c r="R278" s="78">
        <v>96</v>
      </c>
      <c r="S278" s="78">
        <v>75</v>
      </c>
      <c r="T278" s="78">
        <v>115</v>
      </c>
      <c r="U278" s="78">
        <v>106</v>
      </c>
      <c r="V278" s="78">
        <v>147</v>
      </c>
      <c r="W278" s="78">
        <v>93</v>
      </c>
      <c r="X278" s="78">
        <v>63</v>
      </c>
      <c r="Y278" s="78">
        <v>61</v>
      </c>
      <c r="Z278" s="78">
        <v>108</v>
      </c>
      <c r="AA278" s="78">
        <v>57</v>
      </c>
      <c r="AB278" s="78">
        <v>22</v>
      </c>
      <c r="AC278" s="78">
        <v>26</v>
      </c>
      <c r="AD278" s="78">
        <v>34</v>
      </c>
      <c r="AE278" s="78">
        <v>22</v>
      </c>
      <c r="AF278" s="78">
        <v>17</v>
      </c>
      <c r="AG278" s="78">
        <v>22</v>
      </c>
      <c r="AH278" s="78">
        <v>27</v>
      </c>
      <c r="AI278" s="78">
        <v>19</v>
      </c>
      <c r="AJ278" s="78">
        <v>28</v>
      </c>
      <c r="AK278" s="78">
        <v>25</v>
      </c>
      <c r="AL278" s="78">
        <v>30</v>
      </c>
      <c r="AM278" s="78">
        <v>25</v>
      </c>
      <c r="AN278" s="78">
        <v>13</v>
      </c>
      <c r="AO278" s="78">
        <v>13</v>
      </c>
      <c r="AP278" s="78">
        <v>27</v>
      </c>
      <c r="AQ278" s="78">
        <v>10</v>
      </c>
      <c r="AR278" s="78">
        <v>22</v>
      </c>
      <c r="AS278" s="78">
        <v>16</v>
      </c>
      <c r="AT278" s="78">
        <v>25</v>
      </c>
      <c r="AU278" s="78">
        <v>16</v>
      </c>
      <c r="AV278" s="78">
        <v>17</v>
      </c>
      <c r="AW278" s="78">
        <v>15</v>
      </c>
      <c r="AX278" s="78">
        <v>21</v>
      </c>
      <c r="AY278" s="78">
        <v>25</v>
      </c>
      <c r="AZ278" s="78">
        <v>18</v>
      </c>
      <c r="BA278" s="78">
        <v>21</v>
      </c>
      <c r="BB278" s="78">
        <v>35</v>
      </c>
      <c r="BC278" s="78">
        <v>22</v>
      </c>
      <c r="BD278" s="78">
        <v>11</v>
      </c>
      <c r="BE278" s="78">
        <v>16</v>
      </c>
      <c r="BF278" s="78">
        <v>28</v>
      </c>
      <c r="BG278" s="78">
        <v>20</v>
      </c>
      <c r="BH278" s="78">
        <v>36</v>
      </c>
      <c r="BI278" s="78">
        <v>23</v>
      </c>
      <c r="BJ278" s="78">
        <v>33</v>
      </c>
      <c r="BK278" s="78">
        <v>22</v>
      </c>
      <c r="BL278" s="78">
        <v>28</v>
      </c>
      <c r="BM278" s="78">
        <v>26</v>
      </c>
      <c r="BN278" s="78">
        <v>28</v>
      </c>
      <c r="BO278" s="78">
        <v>23</v>
      </c>
      <c r="BP278" s="78">
        <v>42</v>
      </c>
      <c r="BQ278" s="78">
        <v>30</v>
      </c>
      <c r="BR278" s="78">
        <v>46</v>
      </c>
      <c r="BS278" s="78">
        <v>29</v>
      </c>
      <c r="BT278" s="78">
        <v>23</v>
      </c>
      <c r="BU278" s="78">
        <v>22</v>
      </c>
      <c r="BV278" s="78">
        <v>30</v>
      </c>
      <c r="BW278" s="78">
        <v>18</v>
      </c>
      <c r="BX278" s="78">
        <v>25</v>
      </c>
      <c r="BY278" s="78">
        <v>19</v>
      </c>
      <c r="BZ278" s="78">
        <v>16</v>
      </c>
      <c r="CA278" s="78">
        <v>3</v>
      </c>
      <c r="CB278" s="78">
        <v>18</v>
      </c>
      <c r="CC278" s="78">
        <v>22</v>
      </c>
      <c r="CD278" s="78">
        <v>20</v>
      </c>
      <c r="CE278" s="78">
        <v>8</v>
      </c>
      <c r="CF278" s="78">
        <v>27</v>
      </c>
      <c r="CG278" s="78">
        <v>28</v>
      </c>
      <c r="CH278" s="78">
        <v>36</v>
      </c>
      <c r="CI278" s="78">
        <v>17</v>
      </c>
      <c r="CJ278" s="78">
        <v>15</v>
      </c>
      <c r="CK278" s="78">
        <v>10</v>
      </c>
      <c r="CL278" s="78">
        <v>23</v>
      </c>
      <c r="CM278" s="78">
        <v>26</v>
      </c>
      <c r="CN278" s="78">
        <v>2.7088199999999998</v>
      </c>
    </row>
    <row r="279" spans="1:92" x14ac:dyDescent="0.2">
      <c r="A279" s="78" t="s">
        <v>28</v>
      </c>
      <c r="B279" s="78" t="s">
        <v>29</v>
      </c>
      <c r="C279" s="78">
        <v>267</v>
      </c>
      <c r="D279" s="78">
        <v>11.511100000000001</v>
      </c>
      <c r="E279" s="78">
        <v>0</v>
      </c>
      <c r="F279" s="78">
        <f>VLOOKUP(B279,遗传信息!$B:$F,5,FALSE)</f>
        <v>0</v>
      </c>
      <c r="G279" s="78">
        <v>25</v>
      </c>
      <c r="H279" s="78">
        <v>7</v>
      </c>
      <c r="I279" s="78">
        <v>6</v>
      </c>
      <c r="J279" s="78">
        <v>1452</v>
      </c>
      <c r="K279" s="78">
        <v>49.390000000000008</v>
      </c>
      <c r="L279" s="78">
        <v>105</v>
      </c>
      <c r="M279" s="78">
        <v>85</v>
      </c>
      <c r="N279" s="78">
        <v>109</v>
      </c>
      <c r="O279" s="78">
        <v>63</v>
      </c>
      <c r="P279" s="78">
        <v>80</v>
      </c>
      <c r="Q279" s="78">
        <v>78</v>
      </c>
      <c r="R279" s="78">
        <v>96</v>
      </c>
      <c r="S279" s="78">
        <v>75</v>
      </c>
      <c r="T279" s="78">
        <v>115</v>
      </c>
      <c r="U279" s="78">
        <v>106</v>
      </c>
      <c r="V279" s="78">
        <v>147</v>
      </c>
      <c r="W279" s="78">
        <v>93</v>
      </c>
      <c r="X279" s="78">
        <v>63</v>
      </c>
      <c r="Y279" s="78">
        <v>61</v>
      </c>
      <c r="Z279" s="78">
        <v>108</v>
      </c>
      <c r="AA279" s="78">
        <v>57</v>
      </c>
      <c r="AB279" s="78">
        <v>22</v>
      </c>
      <c r="AC279" s="78">
        <v>26</v>
      </c>
      <c r="AD279" s="78">
        <v>34</v>
      </c>
      <c r="AE279" s="78">
        <v>22</v>
      </c>
      <c r="AF279" s="78">
        <v>17</v>
      </c>
      <c r="AG279" s="78">
        <v>22</v>
      </c>
      <c r="AH279" s="78">
        <v>27</v>
      </c>
      <c r="AI279" s="78">
        <v>19</v>
      </c>
      <c r="AJ279" s="78">
        <v>28</v>
      </c>
      <c r="AK279" s="78">
        <v>25</v>
      </c>
      <c r="AL279" s="78">
        <v>30</v>
      </c>
      <c r="AM279" s="78">
        <v>25</v>
      </c>
      <c r="AN279" s="78">
        <v>13</v>
      </c>
      <c r="AO279" s="78">
        <v>13</v>
      </c>
      <c r="AP279" s="78">
        <v>27</v>
      </c>
      <c r="AQ279" s="78">
        <v>10</v>
      </c>
      <c r="AR279" s="78">
        <v>22</v>
      </c>
      <c r="AS279" s="78">
        <v>16</v>
      </c>
      <c r="AT279" s="78">
        <v>25</v>
      </c>
      <c r="AU279" s="78">
        <v>16</v>
      </c>
      <c r="AV279" s="78">
        <v>17</v>
      </c>
      <c r="AW279" s="78">
        <v>15</v>
      </c>
      <c r="AX279" s="78">
        <v>21</v>
      </c>
      <c r="AY279" s="78">
        <v>25</v>
      </c>
      <c r="AZ279" s="78">
        <v>18</v>
      </c>
      <c r="BA279" s="78">
        <v>21</v>
      </c>
      <c r="BB279" s="78">
        <v>35</v>
      </c>
      <c r="BC279" s="78">
        <v>22</v>
      </c>
      <c r="BD279" s="78">
        <v>11</v>
      </c>
      <c r="BE279" s="78">
        <v>16</v>
      </c>
      <c r="BF279" s="78">
        <v>28</v>
      </c>
      <c r="BG279" s="78">
        <v>20</v>
      </c>
      <c r="BH279" s="78">
        <v>36</v>
      </c>
      <c r="BI279" s="78">
        <v>23</v>
      </c>
      <c r="BJ279" s="78">
        <v>33</v>
      </c>
      <c r="BK279" s="78">
        <v>22</v>
      </c>
      <c r="BL279" s="78">
        <v>28</v>
      </c>
      <c r="BM279" s="78">
        <v>26</v>
      </c>
      <c r="BN279" s="78">
        <v>28</v>
      </c>
      <c r="BO279" s="78">
        <v>23</v>
      </c>
      <c r="BP279" s="78">
        <v>42</v>
      </c>
      <c r="BQ279" s="78">
        <v>30</v>
      </c>
      <c r="BR279" s="78">
        <v>46</v>
      </c>
      <c r="BS279" s="78">
        <v>29</v>
      </c>
      <c r="BT279" s="78">
        <v>23</v>
      </c>
      <c r="BU279" s="78">
        <v>22</v>
      </c>
      <c r="BV279" s="78">
        <v>30</v>
      </c>
      <c r="BW279" s="78">
        <v>18</v>
      </c>
      <c r="BX279" s="78">
        <v>25</v>
      </c>
      <c r="BY279" s="78">
        <v>19</v>
      </c>
      <c r="BZ279" s="78">
        <v>16</v>
      </c>
      <c r="CA279" s="78">
        <v>3</v>
      </c>
      <c r="CB279" s="78">
        <v>18</v>
      </c>
      <c r="CC279" s="78">
        <v>22</v>
      </c>
      <c r="CD279" s="78">
        <v>20</v>
      </c>
      <c r="CE279" s="78">
        <v>8</v>
      </c>
      <c r="CF279" s="78">
        <v>27</v>
      </c>
      <c r="CG279" s="78">
        <v>28</v>
      </c>
      <c r="CH279" s="78">
        <v>36</v>
      </c>
      <c r="CI279" s="78">
        <v>17</v>
      </c>
      <c r="CJ279" s="78">
        <v>15</v>
      </c>
      <c r="CK279" s="78">
        <v>10</v>
      </c>
      <c r="CL279" s="78">
        <v>23</v>
      </c>
      <c r="CM279" s="78">
        <v>26</v>
      </c>
      <c r="CN279" s="78">
        <v>4.0480999999999998</v>
      </c>
    </row>
    <row r="280" spans="1:92" x14ac:dyDescent="0.2">
      <c r="A280" s="78" t="s">
        <v>28</v>
      </c>
      <c r="B280" s="78" t="s">
        <v>29</v>
      </c>
      <c r="C280" s="78">
        <v>275</v>
      </c>
      <c r="D280" s="78">
        <v>3.8410000000000002</v>
      </c>
      <c r="E280" s="78">
        <v>0</v>
      </c>
      <c r="F280" s="78">
        <f>VLOOKUP(B280,遗传信息!$B:$F,5,FALSE)</f>
        <v>0</v>
      </c>
      <c r="G280" s="78">
        <v>25</v>
      </c>
      <c r="H280" s="78">
        <v>7</v>
      </c>
      <c r="I280" s="78">
        <v>6</v>
      </c>
      <c r="J280" s="78">
        <v>1452</v>
      </c>
      <c r="K280" s="78">
        <v>49.390000000000008</v>
      </c>
      <c r="L280" s="78">
        <v>105</v>
      </c>
      <c r="M280" s="78">
        <v>85</v>
      </c>
      <c r="N280" s="78">
        <v>109</v>
      </c>
      <c r="O280" s="78">
        <v>63</v>
      </c>
      <c r="P280" s="78">
        <v>80</v>
      </c>
      <c r="Q280" s="78">
        <v>78</v>
      </c>
      <c r="R280" s="78">
        <v>96</v>
      </c>
      <c r="S280" s="78">
        <v>75</v>
      </c>
      <c r="T280" s="78">
        <v>115</v>
      </c>
      <c r="U280" s="78">
        <v>106</v>
      </c>
      <c r="V280" s="78">
        <v>147</v>
      </c>
      <c r="W280" s="78">
        <v>93</v>
      </c>
      <c r="X280" s="78">
        <v>63</v>
      </c>
      <c r="Y280" s="78">
        <v>61</v>
      </c>
      <c r="Z280" s="78">
        <v>108</v>
      </c>
      <c r="AA280" s="78">
        <v>57</v>
      </c>
      <c r="AB280" s="78">
        <v>22</v>
      </c>
      <c r="AC280" s="78">
        <v>26</v>
      </c>
      <c r="AD280" s="78">
        <v>34</v>
      </c>
      <c r="AE280" s="78">
        <v>22</v>
      </c>
      <c r="AF280" s="78">
        <v>17</v>
      </c>
      <c r="AG280" s="78">
        <v>22</v>
      </c>
      <c r="AH280" s="78">
        <v>27</v>
      </c>
      <c r="AI280" s="78">
        <v>19</v>
      </c>
      <c r="AJ280" s="78">
        <v>28</v>
      </c>
      <c r="AK280" s="78">
        <v>25</v>
      </c>
      <c r="AL280" s="78">
        <v>30</v>
      </c>
      <c r="AM280" s="78">
        <v>25</v>
      </c>
      <c r="AN280" s="78">
        <v>13</v>
      </c>
      <c r="AO280" s="78">
        <v>13</v>
      </c>
      <c r="AP280" s="78">
        <v>27</v>
      </c>
      <c r="AQ280" s="78">
        <v>10</v>
      </c>
      <c r="AR280" s="78">
        <v>22</v>
      </c>
      <c r="AS280" s="78">
        <v>16</v>
      </c>
      <c r="AT280" s="78">
        <v>25</v>
      </c>
      <c r="AU280" s="78">
        <v>16</v>
      </c>
      <c r="AV280" s="78">
        <v>17</v>
      </c>
      <c r="AW280" s="78">
        <v>15</v>
      </c>
      <c r="AX280" s="78">
        <v>21</v>
      </c>
      <c r="AY280" s="78">
        <v>25</v>
      </c>
      <c r="AZ280" s="78">
        <v>18</v>
      </c>
      <c r="BA280" s="78">
        <v>21</v>
      </c>
      <c r="BB280" s="78">
        <v>35</v>
      </c>
      <c r="BC280" s="78">
        <v>22</v>
      </c>
      <c r="BD280" s="78">
        <v>11</v>
      </c>
      <c r="BE280" s="78">
        <v>16</v>
      </c>
      <c r="BF280" s="78">
        <v>28</v>
      </c>
      <c r="BG280" s="78">
        <v>20</v>
      </c>
      <c r="BH280" s="78">
        <v>36</v>
      </c>
      <c r="BI280" s="78">
        <v>23</v>
      </c>
      <c r="BJ280" s="78">
        <v>33</v>
      </c>
      <c r="BK280" s="78">
        <v>22</v>
      </c>
      <c r="BL280" s="78">
        <v>28</v>
      </c>
      <c r="BM280" s="78">
        <v>26</v>
      </c>
      <c r="BN280" s="78">
        <v>28</v>
      </c>
      <c r="BO280" s="78">
        <v>23</v>
      </c>
      <c r="BP280" s="78">
        <v>42</v>
      </c>
      <c r="BQ280" s="78">
        <v>30</v>
      </c>
      <c r="BR280" s="78">
        <v>46</v>
      </c>
      <c r="BS280" s="78">
        <v>29</v>
      </c>
      <c r="BT280" s="78">
        <v>23</v>
      </c>
      <c r="BU280" s="78">
        <v>22</v>
      </c>
      <c r="BV280" s="78">
        <v>30</v>
      </c>
      <c r="BW280" s="78">
        <v>18</v>
      </c>
      <c r="BX280" s="78">
        <v>25</v>
      </c>
      <c r="BY280" s="78">
        <v>19</v>
      </c>
      <c r="BZ280" s="78">
        <v>16</v>
      </c>
      <c r="CA280" s="78">
        <v>3</v>
      </c>
      <c r="CB280" s="78">
        <v>18</v>
      </c>
      <c r="CC280" s="78">
        <v>22</v>
      </c>
      <c r="CD280" s="78">
        <v>20</v>
      </c>
      <c r="CE280" s="78">
        <v>8</v>
      </c>
      <c r="CF280" s="78">
        <v>27</v>
      </c>
      <c r="CG280" s="78">
        <v>28</v>
      </c>
      <c r="CH280" s="78">
        <v>36</v>
      </c>
      <c r="CI280" s="78">
        <v>17</v>
      </c>
      <c r="CJ280" s="78">
        <v>15</v>
      </c>
      <c r="CK280" s="78">
        <v>10</v>
      </c>
      <c r="CL280" s="78">
        <v>23</v>
      </c>
      <c r="CM280" s="78">
        <v>26</v>
      </c>
      <c r="CN280" s="78">
        <v>0.59535099999999996</v>
      </c>
    </row>
    <row r="281" spans="1:92" x14ac:dyDescent="0.2">
      <c r="A281" s="78" t="s">
        <v>28</v>
      </c>
      <c r="B281" s="78" t="s">
        <v>29</v>
      </c>
      <c r="C281" s="78">
        <v>275</v>
      </c>
      <c r="D281" s="78">
        <v>7.6773800000000003</v>
      </c>
      <c r="E281" s="78">
        <v>0</v>
      </c>
      <c r="F281" s="78">
        <f>VLOOKUP(B281,遗传信息!$B:$F,5,FALSE)</f>
        <v>0</v>
      </c>
      <c r="G281" s="78">
        <v>25</v>
      </c>
      <c r="H281" s="78">
        <v>7</v>
      </c>
      <c r="I281" s="78">
        <v>6</v>
      </c>
      <c r="J281" s="78">
        <v>1452</v>
      </c>
      <c r="K281" s="78">
        <v>49.390000000000008</v>
      </c>
      <c r="L281" s="78">
        <v>105</v>
      </c>
      <c r="M281" s="78">
        <v>85</v>
      </c>
      <c r="N281" s="78">
        <v>109</v>
      </c>
      <c r="O281" s="78">
        <v>63</v>
      </c>
      <c r="P281" s="78">
        <v>80</v>
      </c>
      <c r="Q281" s="78">
        <v>78</v>
      </c>
      <c r="R281" s="78">
        <v>96</v>
      </c>
      <c r="S281" s="78">
        <v>75</v>
      </c>
      <c r="T281" s="78">
        <v>115</v>
      </c>
      <c r="U281" s="78">
        <v>106</v>
      </c>
      <c r="V281" s="78">
        <v>147</v>
      </c>
      <c r="W281" s="78">
        <v>93</v>
      </c>
      <c r="X281" s="78">
        <v>63</v>
      </c>
      <c r="Y281" s="78">
        <v>61</v>
      </c>
      <c r="Z281" s="78">
        <v>108</v>
      </c>
      <c r="AA281" s="78">
        <v>57</v>
      </c>
      <c r="AB281" s="78">
        <v>22</v>
      </c>
      <c r="AC281" s="78">
        <v>26</v>
      </c>
      <c r="AD281" s="78">
        <v>34</v>
      </c>
      <c r="AE281" s="78">
        <v>22</v>
      </c>
      <c r="AF281" s="78">
        <v>17</v>
      </c>
      <c r="AG281" s="78">
        <v>22</v>
      </c>
      <c r="AH281" s="78">
        <v>27</v>
      </c>
      <c r="AI281" s="78">
        <v>19</v>
      </c>
      <c r="AJ281" s="78">
        <v>28</v>
      </c>
      <c r="AK281" s="78">
        <v>25</v>
      </c>
      <c r="AL281" s="78">
        <v>30</v>
      </c>
      <c r="AM281" s="78">
        <v>25</v>
      </c>
      <c r="AN281" s="78">
        <v>13</v>
      </c>
      <c r="AO281" s="78">
        <v>13</v>
      </c>
      <c r="AP281" s="78">
        <v>27</v>
      </c>
      <c r="AQ281" s="78">
        <v>10</v>
      </c>
      <c r="AR281" s="78">
        <v>22</v>
      </c>
      <c r="AS281" s="78">
        <v>16</v>
      </c>
      <c r="AT281" s="78">
        <v>25</v>
      </c>
      <c r="AU281" s="78">
        <v>16</v>
      </c>
      <c r="AV281" s="78">
        <v>17</v>
      </c>
      <c r="AW281" s="78">
        <v>15</v>
      </c>
      <c r="AX281" s="78">
        <v>21</v>
      </c>
      <c r="AY281" s="78">
        <v>25</v>
      </c>
      <c r="AZ281" s="78">
        <v>18</v>
      </c>
      <c r="BA281" s="78">
        <v>21</v>
      </c>
      <c r="BB281" s="78">
        <v>35</v>
      </c>
      <c r="BC281" s="78">
        <v>22</v>
      </c>
      <c r="BD281" s="78">
        <v>11</v>
      </c>
      <c r="BE281" s="78">
        <v>16</v>
      </c>
      <c r="BF281" s="78">
        <v>28</v>
      </c>
      <c r="BG281" s="78">
        <v>20</v>
      </c>
      <c r="BH281" s="78">
        <v>36</v>
      </c>
      <c r="BI281" s="78">
        <v>23</v>
      </c>
      <c r="BJ281" s="78">
        <v>33</v>
      </c>
      <c r="BK281" s="78">
        <v>22</v>
      </c>
      <c r="BL281" s="78">
        <v>28</v>
      </c>
      <c r="BM281" s="78">
        <v>26</v>
      </c>
      <c r="BN281" s="78">
        <v>28</v>
      </c>
      <c r="BO281" s="78">
        <v>23</v>
      </c>
      <c r="BP281" s="78">
        <v>42</v>
      </c>
      <c r="BQ281" s="78">
        <v>30</v>
      </c>
      <c r="BR281" s="78">
        <v>46</v>
      </c>
      <c r="BS281" s="78">
        <v>29</v>
      </c>
      <c r="BT281" s="78">
        <v>23</v>
      </c>
      <c r="BU281" s="78">
        <v>22</v>
      </c>
      <c r="BV281" s="78">
        <v>30</v>
      </c>
      <c r="BW281" s="78">
        <v>18</v>
      </c>
      <c r="BX281" s="78">
        <v>25</v>
      </c>
      <c r="BY281" s="78">
        <v>19</v>
      </c>
      <c r="BZ281" s="78">
        <v>16</v>
      </c>
      <c r="CA281" s="78">
        <v>3</v>
      </c>
      <c r="CB281" s="78">
        <v>18</v>
      </c>
      <c r="CC281" s="78">
        <v>22</v>
      </c>
      <c r="CD281" s="78">
        <v>20</v>
      </c>
      <c r="CE281" s="78">
        <v>8</v>
      </c>
      <c r="CF281" s="78">
        <v>27</v>
      </c>
      <c r="CG281" s="78">
        <v>28</v>
      </c>
      <c r="CH281" s="78">
        <v>36</v>
      </c>
      <c r="CI281" s="78">
        <v>17</v>
      </c>
      <c r="CJ281" s="78">
        <v>15</v>
      </c>
      <c r="CK281" s="78">
        <v>10</v>
      </c>
      <c r="CL281" s="78">
        <v>23</v>
      </c>
      <c r="CM281" s="78">
        <v>26</v>
      </c>
      <c r="CN281" s="78">
        <v>1.56904</v>
      </c>
    </row>
    <row r="282" spans="1:92" x14ac:dyDescent="0.2">
      <c r="A282" s="78" t="s">
        <v>28</v>
      </c>
      <c r="B282" s="78" t="s">
        <v>29</v>
      </c>
      <c r="C282" s="78">
        <v>275</v>
      </c>
      <c r="D282" s="78">
        <v>11.513199999999999</v>
      </c>
      <c r="E282" s="78">
        <v>0</v>
      </c>
      <c r="F282" s="78">
        <f>VLOOKUP(B282,遗传信息!$B:$F,5,FALSE)</f>
        <v>0</v>
      </c>
      <c r="G282" s="78">
        <v>25</v>
      </c>
      <c r="H282" s="78">
        <v>7</v>
      </c>
      <c r="I282" s="78">
        <v>6</v>
      </c>
      <c r="J282" s="78">
        <v>1452</v>
      </c>
      <c r="K282" s="78">
        <v>49.390000000000008</v>
      </c>
      <c r="L282" s="78">
        <v>105</v>
      </c>
      <c r="M282" s="78">
        <v>85</v>
      </c>
      <c r="N282" s="78">
        <v>109</v>
      </c>
      <c r="O282" s="78">
        <v>63</v>
      </c>
      <c r="P282" s="78">
        <v>80</v>
      </c>
      <c r="Q282" s="78">
        <v>78</v>
      </c>
      <c r="R282" s="78">
        <v>96</v>
      </c>
      <c r="S282" s="78">
        <v>75</v>
      </c>
      <c r="T282" s="78">
        <v>115</v>
      </c>
      <c r="U282" s="78">
        <v>106</v>
      </c>
      <c r="V282" s="78">
        <v>147</v>
      </c>
      <c r="W282" s="78">
        <v>93</v>
      </c>
      <c r="X282" s="78">
        <v>63</v>
      </c>
      <c r="Y282" s="78">
        <v>61</v>
      </c>
      <c r="Z282" s="78">
        <v>108</v>
      </c>
      <c r="AA282" s="78">
        <v>57</v>
      </c>
      <c r="AB282" s="78">
        <v>22</v>
      </c>
      <c r="AC282" s="78">
        <v>26</v>
      </c>
      <c r="AD282" s="78">
        <v>34</v>
      </c>
      <c r="AE282" s="78">
        <v>22</v>
      </c>
      <c r="AF282" s="78">
        <v>17</v>
      </c>
      <c r="AG282" s="78">
        <v>22</v>
      </c>
      <c r="AH282" s="78">
        <v>27</v>
      </c>
      <c r="AI282" s="78">
        <v>19</v>
      </c>
      <c r="AJ282" s="78">
        <v>28</v>
      </c>
      <c r="AK282" s="78">
        <v>25</v>
      </c>
      <c r="AL282" s="78">
        <v>30</v>
      </c>
      <c r="AM282" s="78">
        <v>25</v>
      </c>
      <c r="AN282" s="78">
        <v>13</v>
      </c>
      <c r="AO282" s="78">
        <v>13</v>
      </c>
      <c r="AP282" s="78">
        <v>27</v>
      </c>
      <c r="AQ282" s="78">
        <v>10</v>
      </c>
      <c r="AR282" s="78">
        <v>22</v>
      </c>
      <c r="AS282" s="78">
        <v>16</v>
      </c>
      <c r="AT282" s="78">
        <v>25</v>
      </c>
      <c r="AU282" s="78">
        <v>16</v>
      </c>
      <c r="AV282" s="78">
        <v>17</v>
      </c>
      <c r="AW282" s="78">
        <v>15</v>
      </c>
      <c r="AX282" s="78">
        <v>21</v>
      </c>
      <c r="AY282" s="78">
        <v>25</v>
      </c>
      <c r="AZ282" s="78">
        <v>18</v>
      </c>
      <c r="BA282" s="78">
        <v>21</v>
      </c>
      <c r="BB282" s="78">
        <v>35</v>
      </c>
      <c r="BC282" s="78">
        <v>22</v>
      </c>
      <c r="BD282" s="78">
        <v>11</v>
      </c>
      <c r="BE282" s="78">
        <v>16</v>
      </c>
      <c r="BF282" s="78">
        <v>28</v>
      </c>
      <c r="BG282" s="78">
        <v>20</v>
      </c>
      <c r="BH282" s="78">
        <v>36</v>
      </c>
      <c r="BI282" s="78">
        <v>23</v>
      </c>
      <c r="BJ282" s="78">
        <v>33</v>
      </c>
      <c r="BK282" s="78">
        <v>22</v>
      </c>
      <c r="BL282" s="78">
        <v>28</v>
      </c>
      <c r="BM282" s="78">
        <v>26</v>
      </c>
      <c r="BN282" s="78">
        <v>28</v>
      </c>
      <c r="BO282" s="78">
        <v>23</v>
      </c>
      <c r="BP282" s="78">
        <v>42</v>
      </c>
      <c r="BQ282" s="78">
        <v>30</v>
      </c>
      <c r="BR282" s="78">
        <v>46</v>
      </c>
      <c r="BS282" s="78">
        <v>29</v>
      </c>
      <c r="BT282" s="78">
        <v>23</v>
      </c>
      <c r="BU282" s="78">
        <v>22</v>
      </c>
      <c r="BV282" s="78">
        <v>30</v>
      </c>
      <c r="BW282" s="78">
        <v>18</v>
      </c>
      <c r="BX282" s="78">
        <v>25</v>
      </c>
      <c r="BY282" s="78">
        <v>19</v>
      </c>
      <c r="BZ282" s="78">
        <v>16</v>
      </c>
      <c r="CA282" s="78">
        <v>3</v>
      </c>
      <c r="CB282" s="78">
        <v>18</v>
      </c>
      <c r="CC282" s="78">
        <v>22</v>
      </c>
      <c r="CD282" s="78">
        <v>20</v>
      </c>
      <c r="CE282" s="78">
        <v>8</v>
      </c>
      <c r="CF282" s="78">
        <v>27</v>
      </c>
      <c r="CG282" s="78">
        <v>28</v>
      </c>
      <c r="CH282" s="78">
        <v>36</v>
      </c>
      <c r="CI282" s="78">
        <v>17</v>
      </c>
      <c r="CJ282" s="78">
        <v>15</v>
      </c>
      <c r="CK282" s="78">
        <v>10</v>
      </c>
      <c r="CL282" s="78">
        <v>23</v>
      </c>
      <c r="CM282" s="78">
        <v>26</v>
      </c>
      <c r="CN282" s="78">
        <v>2.8437999999999999</v>
      </c>
    </row>
    <row r="283" spans="1:92" x14ac:dyDescent="0.2">
      <c r="A283" s="78" t="s">
        <v>28</v>
      </c>
      <c r="B283" s="78" t="s">
        <v>29</v>
      </c>
      <c r="C283" s="78">
        <v>275</v>
      </c>
      <c r="D283" s="78">
        <v>15.35</v>
      </c>
      <c r="E283" s="78">
        <v>0</v>
      </c>
      <c r="F283" s="78">
        <f>VLOOKUP(B283,遗传信息!$B:$F,5,FALSE)</f>
        <v>0</v>
      </c>
      <c r="G283" s="78">
        <v>25</v>
      </c>
      <c r="H283" s="78">
        <v>7</v>
      </c>
      <c r="I283" s="78">
        <v>6</v>
      </c>
      <c r="J283" s="78">
        <v>1452</v>
      </c>
      <c r="K283" s="78">
        <v>49.390000000000008</v>
      </c>
      <c r="L283" s="78">
        <v>105</v>
      </c>
      <c r="M283" s="78">
        <v>85</v>
      </c>
      <c r="N283" s="78">
        <v>109</v>
      </c>
      <c r="O283" s="78">
        <v>63</v>
      </c>
      <c r="P283" s="78">
        <v>80</v>
      </c>
      <c r="Q283" s="78">
        <v>78</v>
      </c>
      <c r="R283" s="78">
        <v>96</v>
      </c>
      <c r="S283" s="78">
        <v>75</v>
      </c>
      <c r="T283" s="78">
        <v>115</v>
      </c>
      <c r="U283" s="78">
        <v>106</v>
      </c>
      <c r="V283" s="78">
        <v>147</v>
      </c>
      <c r="W283" s="78">
        <v>93</v>
      </c>
      <c r="X283" s="78">
        <v>63</v>
      </c>
      <c r="Y283" s="78">
        <v>61</v>
      </c>
      <c r="Z283" s="78">
        <v>108</v>
      </c>
      <c r="AA283" s="78">
        <v>57</v>
      </c>
      <c r="AB283" s="78">
        <v>22</v>
      </c>
      <c r="AC283" s="78">
        <v>26</v>
      </c>
      <c r="AD283" s="78">
        <v>34</v>
      </c>
      <c r="AE283" s="78">
        <v>22</v>
      </c>
      <c r="AF283" s="78">
        <v>17</v>
      </c>
      <c r="AG283" s="78">
        <v>22</v>
      </c>
      <c r="AH283" s="78">
        <v>27</v>
      </c>
      <c r="AI283" s="78">
        <v>19</v>
      </c>
      <c r="AJ283" s="78">
        <v>28</v>
      </c>
      <c r="AK283" s="78">
        <v>25</v>
      </c>
      <c r="AL283" s="78">
        <v>30</v>
      </c>
      <c r="AM283" s="78">
        <v>25</v>
      </c>
      <c r="AN283" s="78">
        <v>13</v>
      </c>
      <c r="AO283" s="78">
        <v>13</v>
      </c>
      <c r="AP283" s="78">
        <v>27</v>
      </c>
      <c r="AQ283" s="78">
        <v>10</v>
      </c>
      <c r="AR283" s="78">
        <v>22</v>
      </c>
      <c r="AS283" s="78">
        <v>16</v>
      </c>
      <c r="AT283" s="78">
        <v>25</v>
      </c>
      <c r="AU283" s="78">
        <v>16</v>
      </c>
      <c r="AV283" s="78">
        <v>17</v>
      </c>
      <c r="AW283" s="78">
        <v>15</v>
      </c>
      <c r="AX283" s="78">
        <v>21</v>
      </c>
      <c r="AY283" s="78">
        <v>25</v>
      </c>
      <c r="AZ283" s="78">
        <v>18</v>
      </c>
      <c r="BA283" s="78">
        <v>21</v>
      </c>
      <c r="BB283" s="78">
        <v>35</v>
      </c>
      <c r="BC283" s="78">
        <v>22</v>
      </c>
      <c r="BD283" s="78">
        <v>11</v>
      </c>
      <c r="BE283" s="78">
        <v>16</v>
      </c>
      <c r="BF283" s="78">
        <v>28</v>
      </c>
      <c r="BG283" s="78">
        <v>20</v>
      </c>
      <c r="BH283" s="78">
        <v>36</v>
      </c>
      <c r="BI283" s="78">
        <v>23</v>
      </c>
      <c r="BJ283" s="78">
        <v>33</v>
      </c>
      <c r="BK283" s="78">
        <v>22</v>
      </c>
      <c r="BL283" s="78">
        <v>28</v>
      </c>
      <c r="BM283" s="78">
        <v>26</v>
      </c>
      <c r="BN283" s="78">
        <v>28</v>
      </c>
      <c r="BO283" s="78">
        <v>23</v>
      </c>
      <c r="BP283" s="78">
        <v>42</v>
      </c>
      <c r="BQ283" s="78">
        <v>30</v>
      </c>
      <c r="BR283" s="78">
        <v>46</v>
      </c>
      <c r="BS283" s="78">
        <v>29</v>
      </c>
      <c r="BT283" s="78">
        <v>23</v>
      </c>
      <c r="BU283" s="78">
        <v>22</v>
      </c>
      <c r="BV283" s="78">
        <v>30</v>
      </c>
      <c r="BW283" s="78">
        <v>18</v>
      </c>
      <c r="BX283" s="78">
        <v>25</v>
      </c>
      <c r="BY283" s="78">
        <v>19</v>
      </c>
      <c r="BZ283" s="78">
        <v>16</v>
      </c>
      <c r="CA283" s="78">
        <v>3</v>
      </c>
      <c r="CB283" s="78">
        <v>18</v>
      </c>
      <c r="CC283" s="78">
        <v>22</v>
      </c>
      <c r="CD283" s="78">
        <v>20</v>
      </c>
      <c r="CE283" s="78">
        <v>8</v>
      </c>
      <c r="CF283" s="78">
        <v>27</v>
      </c>
      <c r="CG283" s="78">
        <v>28</v>
      </c>
      <c r="CH283" s="78">
        <v>36</v>
      </c>
      <c r="CI283" s="78">
        <v>17</v>
      </c>
      <c r="CJ283" s="78">
        <v>15</v>
      </c>
      <c r="CK283" s="78">
        <v>10</v>
      </c>
      <c r="CL283" s="78">
        <v>23</v>
      </c>
      <c r="CM283" s="78">
        <v>26</v>
      </c>
      <c r="CN283" s="78">
        <v>3.5880999999999998</v>
      </c>
    </row>
    <row r="284" spans="1:92" x14ac:dyDescent="0.2">
      <c r="A284" s="78" t="s">
        <v>28</v>
      </c>
      <c r="B284" s="78" t="s">
        <v>29</v>
      </c>
      <c r="C284" s="78">
        <v>310</v>
      </c>
      <c r="D284" s="78">
        <v>3.84185</v>
      </c>
      <c r="E284" s="78">
        <v>0</v>
      </c>
      <c r="F284" s="78">
        <f>VLOOKUP(B284,遗传信息!$B:$F,5,FALSE)</f>
        <v>0</v>
      </c>
      <c r="G284" s="78">
        <v>25</v>
      </c>
      <c r="H284" s="78">
        <v>7</v>
      </c>
      <c r="I284" s="78">
        <v>6</v>
      </c>
      <c r="J284" s="78">
        <v>1452</v>
      </c>
      <c r="K284" s="78">
        <v>49.390000000000008</v>
      </c>
      <c r="L284" s="78">
        <v>105</v>
      </c>
      <c r="M284" s="78">
        <v>85</v>
      </c>
      <c r="N284" s="78">
        <v>109</v>
      </c>
      <c r="O284" s="78">
        <v>63</v>
      </c>
      <c r="P284" s="78">
        <v>80</v>
      </c>
      <c r="Q284" s="78">
        <v>78</v>
      </c>
      <c r="R284" s="78">
        <v>96</v>
      </c>
      <c r="S284" s="78">
        <v>75</v>
      </c>
      <c r="T284" s="78">
        <v>115</v>
      </c>
      <c r="U284" s="78">
        <v>106</v>
      </c>
      <c r="V284" s="78">
        <v>147</v>
      </c>
      <c r="W284" s="78">
        <v>93</v>
      </c>
      <c r="X284" s="78">
        <v>63</v>
      </c>
      <c r="Y284" s="78">
        <v>61</v>
      </c>
      <c r="Z284" s="78">
        <v>108</v>
      </c>
      <c r="AA284" s="78">
        <v>57</v>
      </c>
      <c r="AB284" s="78">
        <v>22</v>
      </c>
      <c r="AC284" s="78">
        <v>26</v>
      </c>
      <c r="AD284" s="78">
        <v>34</v>
      </c>
      <c r="AE284" s="78">
        <v>22</v>
      </c>
      <c r="AF284" s="78">
        <v>17</v>
      </c>
      <c r="AG284" s="78">
        <v>22</v>
      </c>
      <c r="AH284" s="78">
        <v>27</v>
      </c>
      <c r="AI284" s="78">
        <v>19</v>
      </c>
      <c r="AJ284" s="78">
        <v>28</v>
      </c>
      <c r="AK284" s="78">
        <v>25</v>
      </c>
      <c r="AL284" s="78">
        <v>30</v>
      </c>
      <c r="AM284" s="78">
        <v>25</v>
      </c>
      <c r="AN284" s="78">
        <v>13</v>
      </c>
      <c r="AO284" s="78">
        <v>13</v>
      </c>
      <c r="AP284" s="78">
        <v>27</v>
      </c>
      <c r="AQ284" s="78">
        <v>10</v>
      </c>
      <c r="AR284" s="78">
        <v>22</v>
      </c>
      <c r="AS284" s="78">
        <v>16</v>
      </c>
      <c r="AT284" s="78">
        <v>25</v>
      </c>
      <c r="AU284" s="78">
        <v>16</v>
      </c>
      <c r="AV284" s="78">
        <v>17</v>
      </c>
      <c r="AW284" s="78">
        <v>15</v>
      </c>
      <c r="AX284" s="78">
        <v>21</v>
      </c>
      <c r="AY284" s="78">
        <v>25</v>
      </c>
      <c r="AZ284" s="78">
        <v>18</v>
      </c>
      <c r="BA284" s="78">
        <v>21</v>
      </c>
      <c r="BB284" s="78">
        <v>35</v>
      </c>
      <c r="BC284" s="78">
        <v>22</v>
      </c>
      <c r="BD284" s="78">
        <v>11</v>
      </c>
      <c r="BE284" s="78">
        <v>16</v>
      </c>
      <c r="BF284" s="78">
        <v>28</v>
      </c>
      <c r="BG284" s="78">
        <v>20</v>
      </c>
      <c r="BH284" s="78">
        <v>36</v>
      </c>
      <c r="BI284" s="78">
        <v>23</v>
      </c>
      <c r="BJ284" s="78">
        <v>33</v>
      </c>
      <c r="BK284" s="78">
        <v>22</v>
      </c>
      <c r="BL284" s="78">
        <v>28</v>
      </c>
      <c r="BM284" s="78">
        <v>26</v>
      </c>
      <c r="BN284" s="78">
        <v>28</v>
      </c>
      <c r="BO284" s="78">
        <v>23</v>
      </c>
      <c r="BP284" s="78">
        <v>42</v>
      </c>
      <c r="BQ284" s="78">
        <v>30</v>
      </c>
      <c r="BR284" s="78">
        <v>46</v>
      </c>
      <c r="BS284" s="78">
        <v>29</v>
      </c>
      <c r="BT284" s="78">
        <v>23</v>
      </c>
      <c r="BU284" s="78">
        <v>22</v>
      </c>
      <c r="BV284" s="78">
        <v>30</v>
      </c>
      <c r="BW284" s="78">
        <v>18</v>
      </c>
      <c r="BX284" s="78">
        <v>25</v>
      </c>
      <c r="BY284" s="78">
        <v>19</v>
      </c>
      <c r="BZ284" s="78">
        <v>16</v>
      </c>
      <c r="CA284" s="78">
        <v>3</v>
      </c>
      <c r="CB284" s="78">
        <v>18</v>
      </c>
      <c r="CC284" s="78">
        <v>22</v>
      </c>
      <c r="CD284" s="78">
        <v>20</v>
      </c>
      <c r="CE284" s="78">
        <v>8</v>
      </c>
      <c r="CF284" s="78">
        <v>27</v>
      </c>
      <c r="CG284" s="78">
        <v>28</v>
      </c>
      <c r="CH284" s="78">
        <v>36</v>
      </c>
      <c r="CI284" s="78">
        <v>17</v>
      </c>
      <c r="CJ284" s="78">
        <v>15</v>
      </c>
      <c r="CK284" s="78">
        <v>10</v>
      </c>
      <c r="CL284" s="78">
        <v>23</v>
      </c>
      <c r="CM284" s="78">
        <v>26</v>
      </c>
      <c r="CN284" s="78">
        <v>0.10789600000000001</v>
      </c>
    </row>
    <row r="285" spans="1:92" x14ac:dyDescent="0.2">
      <c r="A285" s="78" t="s">
        <v>28</v>
      </c>
      <c r="B285" s="78" t="s">
        <v>29</v>
      </c>
      <c r="C285" s="78">
        <v>310</v>
      </c>
      <c r="D285" s="78">
        <v>7.6798700000000002</v>
      </c>
      <c r="E285" s="78">
        <v>0</v>
      </c>
      <c r="F285" s="78">
        <f>VLOOKUP(B285,遗传信息!$B:$F,5,FALSE)</f>
        <v>0</v>
      </c>
      <c r="G285" s="78">
        <v>25</v>
      </c>
      <c r="H285" s="78">
        <v>7</v>
      </c>
      <c r="I285" s="78">
        <v>6</v>
      </c>
      <c r="J285" s="78">
        <v>1452</v>
      </c>
      <c r="K285" s="78">
        <v>49.390000000000008</v>
      </c>
      <c r="L285" s="78">
        <v>105</v>
      </c>
      <c r="M285" s="78">
        <v>85</v>
      </c>
      <c r="N285" s="78">
        <v>109</v>
      </c>
      <c r="O285" s="78">
        <v>63</v>
      </c>
      <c r="P285" s="78">
        <v>80</v>
      </c>
      <c r="Q285" s="78">
        <v>78</v>
      </c>
      <c r="R285" s="78">
        <v>96</v>
      </c>
      <c r="S285" s="78">
        <v>75</v>
      </c>
      <c r="T285" s="78">
        <v>115</v>
      </c>
      <c r="U285" s="78">
        <v>106</v>
      </c>
      <c r="V285" s="78">
        <v>147</v>
      </c>
      <c r="W285" s="78">
        <v>93</v>
      </c>
      <c r="X285" s="78">
        <v>63</v>
      </c>
      <c r="Y285" s="78">
        <v>61</v>
      </c>
      <c r="Z285" s="78">
        <v>108</v>
      </c>
      <c r="AA285" s="78">
        <v>57</v>
      </c>
      <c r="AB285" s="78">
        <v>22</v>
      </c>
      <c r="AC285" s="78">
        <v>26</v>
      </c>
      <c r="AD285" s="78">
        <v>34</v>
      </c>
      <c r="AE285" s="78">
        <v>22</v>
      </c>
      <c r="AF285" s="78">
        <v>17</v>
      </c>
      <c r="AG285" s="78">
        <v>22</v>
      </c>
      <c r="AH285" s="78">
        <v>27</v>
      </c>
      <c r="AI285" s="78">
        <v>19</v>
      </c>
      <c r="AJ285" s="78">
        <v>28</v>
      </c>
      <c r="AK285" s="78">
        <v>25</v>
      </c>
      <c r="AL285" s="78">
        <v>30</v>
      </c>
      <c r="AM285" s="78">
        <v>25</v>
      </c>
      <c r="AN285" s="78">
        <v>13</v>
      </c>
      <c r="AO285" s="78">
        <v>13</v>
      </c>
      <c r="AP285" s="78">
        <v>27</v>
      </c>
      <c r="AQ285" s="78">
        <v>10</v>
      </c>
      <c r="AR285" s="78">
        <v>22</v>
      </c>
      <c r="AS285" s="78">
        <v>16</v>
      </c>
      <c r="AT285" s="78">
        <v>25</v>
      </c>
      <c r="AU285" s="78">
        <v>16</v>
      </c>
      <c r="AV285" s="78">
        <v>17</v>
      </c>
      <c r="AW285" s="78">
        <v>15</v>
      </c>
      <c r="AX285" s="78">
        <v>21</v>
      </c>
      <c r="AY285" s="78">
        <v>25</v>
      </c>
      <c r="AZ285" s="78">
        <v>18</v>
      </c>
      <c r="BA285" s="78">
        <v>21</v>
      </c>
      <c r="BB285" s="78">
        <v>35</v>
      </c>
      <c r="BC285" s="78">
        <v>22</v>
      </c>
      <c r="BD285" s="78">
        <v>11</v>
      </c>
      <c r="BE285" s="78">
        <v>16</v>
      </c>
      <c r="BF285" s="78">
        <v>28</v>
      </c>
      <c r="BG285" s="78">
        <v>20</v>
      </c>
      <c r="BH285" s="78">
        <v>36</v>
      </c>
      <c r="BI285" s="78">
        <v>23</v>
      </c>
      <c r="BJ285" s="78">
        <v>33</v>
      </c>
      <c r="BK285" s="78">
        <v>22</v>
      </c>
      <c r="BL285" s="78">
        <v>28</v>
      </c>
      <c r="BM285" s="78">
        <v>26</v>
      </c>
      <c r="BN285" s="78">
        <v>28</v>
      </c>
      <c r="BO285" s="78">
        <v>23</v>
      </c>
      <c r="BP285" s="78">
        <v>42</v>
      </c>
      <c r="BQ285" s="78">
        <v>30</v>
      </c>
      <c r="BR285" s="78">
        <v>46</v>
      </c>
      <c r="BS285" s="78">
        <v>29</v>
      </c>
      <c r="BT285" s="78">
        <v>23</v>
      </c>
      <c r="BU285" s="78">
        <v>22</v>
      </c>
      <c r="BV285" s="78">
        <v>30</v>
      </c>
      <c r="BW285" s="78">
        <v>18</v>
      </c>
      <c r="BX285" s="78">
        <v>25</v>
      </c>
      <c r="BY285" s="78">
        <v>19</v>
      </c>
      <c r="BZ285" s="78">
        <v>16</v>
      </c>
      <c r="CA285" s="78">
        <v>3</v>
      </c>
      <c r="CB285" s="78">
        <v>18</v>
      </c>
      <c r="CC285" s="78">
        <v>22</v>
      </c>
      <c r="CD285" s="78">
        <v>20</v>
      </c>
      <c r="CE285" s="78">
        <v>8</v>
      </c>
      <c r="CF285" s="78">
        <v>27</v>
      </c>
      <c r="CG285" s="78">
        <v>28</v>
      </c>
      <c r="CH285" s="78">
        <v>36</v>
      </c>
      <c r="CI285" s="78">
        <v>17</v>
      </c>
      <c r="CJ285" s="78">
        <v>15</v>
      </c>
      <c r="CK285" s="78">
        <v>10</v>
      </c>
      <c r="CL285" s="78">
        <v>23</v>
      </c>
      <c r="CM285" s="78">
        <v>26</v>
      </c>
      <c r="CN285" s="78">
        <v>0.135347</v>
      </c>
    </row>
    <row r="286" spans="1:92" x14ac:dyDescent="0.2">
      <c r="A286" s="78" t="s">
        <v>28</v>
      </c>
      <c r="B286" s="78" t="s">
        <v>29</v>
      </c>
      <c r="C286" s="78">
        <v>310</v>
      </c>
      <c r="D286" s="78">
        <v>11.517899999999999</v>
      </c>
      <c r="E286" s="78">
        <v>0</v>
      </c>
      <c r="F286" s="78">
        <f>VLOOKUP(B286,遗传信息!$B:$F,5,FALSE)</f>
        <v>0</v>
      </c>
      <c r="G286" s="78">
        <v>25</v>
      </c>
      <c r="H286" s="78">
        <v>7</v>
      </c>
      <c r="I286" s="78">
        <v>6</v>
      </c>
      <c r="J286" s="78">
        <v>1452</v>
      </c>
      <c r="K286" s="78">
        <v>49.390000000000008</v>
      </c>
      <c r="L286" s="78">
        <v>105</v>
      </c>
      <c r="M286" s="78">
        <v>85</v>
      </c>
      <c r="N286" s="78">
        <v>109</v>
      </c>
      <c r="O286" s="78">
        <v>63</v>
      </c>
      <c r="P286" s="78">
        <v>80</v>
      </c>
      <c r="Q286" s="78">
        <v>78</v>
      </c>
      <c r="R286" s="78">
        <v>96</v>
      </c>
      <c r="S286" s="78">
        <v>75</v>
      </c>
      <c r="T286" s="78">
        <v>115</v>
      </c>
      <c r="U286" s="78">
        <v>106</v>
      </c>
      <c r="V286" s="78">
        <v>147</v>
      </c>
      <c r="W286" s="78">
        <v>93</v>
      </c>
      <c r="X286" s="78">
        <v>63</v>
      </c>
      <c r="Y286" s="78">
        <v>61</v>
      </c>
      <c r="Z286" s="78">
        <v>108</v>
      </c>
      <c r="AA286" s="78">
        <v>57</v>
      </c>
      <c r="AB286" s="78">
        <v>22</v>
      </c>
      <c r="AC286" s="78">
        <v>26</v>
      </c>
      <c r="AD286" s="78">
        <v>34</v>
      </c>
      <c r="AE286" s="78">
        <v>22</v>
      </c>
      <c r="AF286" s="78">
        <v>17</v>
      </c>
      <c r="AG286" s="78">
        <v>22</v>
      </c>
      <c r="AH286" s="78">
        <v>27</v>
      </c>
      <c r="AI286" s="78">
        <v>19</v>
      </c>
      <c r="AJ286" s="78">
        <v>28</v>
      </c>
      <c r="AK286" s="78">
        <v>25</v>
      </c>
      <c r="AL286" s="78">
        <v>30</v>
      </c>
      <c r="AM286" s="78">
        <v>25</v>
      </c>
      <c r="AN286" s="78">
        <v>13</v>
      </c>
      <c r="AO286" s="78">
        <v>13</v>
      </c>
      <c r="AP286" s="78">
        <v>27</v>
      </c>
      <c r="AQ286" s="78">
        <v>10</v>
      </c>
      <c r="AR286" s="78">
        <v>22</v>
      </c>
      <c r="AS286" s="78">
        <v>16</v>
      </c>
      <c r="AT286" s="78">
        <v>25</v>
      </c>
      <c r="AU286" s="78">
        <v>16</v>
      </c>
      <c r="AV286" s="78">
        <v>17</v>
      </c>
      <c r="AW286" s="78">
        <v>15</v>
      </c>
      <c r="AX286" s="78">
        <v>21</v>
      </c>
      <c r="AY286" s="78">
        <v>25</v>
      </c>
      <c r="AZ286" s="78">
        <v>18</v>
      </c>
      <c r="BA286" s="78">
        <v>21</v>
      </c>
      <c r="BB286" s="78">
        <v>35</v>
      </c>
      <c r="BC286" s="78">
        <v>22</v>
      </c>
      <c r="BD286" s="78">
        <v>11</v>
      </c>
      <c r="BE286" s="78">
        <v>16</v>
      </c>
      <c r="BF286" s="78">
        <v>28</v>
      </c>
      <c r="BG286" s="78">
        <v>20</v>
      </c>
      <c r="BH286" s="78">
        <v>36</v>
      </c>
      <c r="BI286" s="78">
        <v>23</v>
      </c>
      <c r="BJ286" s="78">
        <v>33</v>
      </c>
      <c r="BK286" s="78">
        <v>22</v>
      </c>
      <c r="BL286" s="78">
        <v>28</v>
      </c>
      <c r="BM286" s="78">
        <v>26</v>
      </c>
      <c r="BN286" s="78">
        <v>28</v>
      </c>
      <c r="BO286" s="78">
        <v>23</v>
      </c>
      <c r="BP286" s="78">
        <v>42</v>
      </c>
      <c r="BQ286" s="78">
        <v>30</v>
      </c>
      <c r="BR286" s="78">
        <v>46</v>
      </c>
      <c r="BS286" s="78">
        <v>29</v>
      </c>
      <c r="BT286" s="78">
        <v>23</v>
      </c>
      <c r="BU286" s="78">
        <v>22</v>
      </c>
      <c r="BV286" s="78">
        <v>30</v>
      </c>
      <c r="BW286" s="78">
        <v>18</v>
      </c>
      <c r="BX286" s="78">
        <v>25</v>
      </c>
      <c r="BY286" s="78">
        <v>19</v>
      </c>
      <c r="BZ286" s="78">
        <v>16</v>
      </c>
      <c r="CA286" s="78">
        <v>3</v>
      </c>
      <c r="CB286" s="78">
        <v>18</v>
      </c>
      <c r="CC286" s="78">
        <v>22</v>
      </c>
      <c r="CD286" s="78">
        <v>20</v>
      </c>
      <c r="CE286" s="78">
        <v>8</v>
      </c>
      <c r="CF286" s="78">
        <v>27</v>
      </c>
      <c r="CG286" s="78">
        <v>28</v>
      </c>
      <c r="CH286" s="78">
        <v>36</v>
      </c>
      <c r="CI286" s="78">
        <v>17</v>
      </c>
      <c r="CJ286" s="78">
        <v>15</v>
      </c>
      <c r="CK286" s="78">
        <v>10</v>
      </c>
      <c r="CL286" s="78">
        <v>23</v>
      </c>
      <c r="CM286" s="78">
        <v>26</v>
      </c>
      <c r="CN286" s="78">
        <v>0.17713499999999999</v>
      </c>
    </row>
    <row r="287" spans="1:92" x14ac:dyDescent="0.2">
      <c r="A287" s="78" t="s">
        <v>28</v>
      </c>
      <c r="B287" s="78" t="s">
        <v>29</v>
      </c>
      <c r="C287" s="78">
        <v>310</v>
      </c>
      <c r="D287" s="78">
        <v>15.373699999999999</v>
      </c>
      <c r="E287" s="78">
        <v>0</v>
      </c>
      <c r="F287" s="78">
        <f>VLOOKUP(B287,遗传信息!$B:$F,5,FALSE)</f>
        <v>0</v>
      </c>
      <c r="G287" s="78">
        <v>25</v>
      </c>
      <c r="H287" s="78">
        <v>7</v>
      </c>
      <c r="I287" s="78">
        <v>6</v>
      </c>
      <c r="J287" s="78">
        <v>1452</v>
      </c>
      <c r="K287" s="78">
        <v>49.390000000000008</v>
      </c>
      <c r="L287" s="78">
        <v>105</v>
      </c>
      <c r="M287" s="78">
        <v>85</v>
      </c>
      <c r="N287" s="78">
        <v>109</v>
      </c>
      <c r="O287" s="78">
        <v>63</v>
      </c>
      <c r="P287" s="78">
        <v>80</v>
      </c>
      <c r="Q287" s="78">
        <v>78</v>
      </c>
      <c r="R287" s="78">
        <v>96</v>
      </c>
      <c r="S287" s="78">
        <v>75</v>
      </c>
      <c r="T287" s="78">
        <v>115</v>
      </c>
      <c r="U287" s="78">
        <v>106</v>
      </c>
      <c r="V287" s="78">
        <v>147</v>
      </c>
      <c r="W287" s="78">
        <v>93</v>
      </c>
      <c r="X287" s="78">
        <v>63</v>
      </c>
      <c r="Y287" s="78">
        <v>61</v>
      </c>
      <c r="Z287" s="78">
        <v>108</v>
      </c>
      <c r="AA287" s="78">
        <v>57</v>
      </c>
      <c r="AB287" s="78">
        <v>22</v>
      </c>
      <c r="AC287" s="78">
        <v>26</v>
      </c>
      <c r="AD287" s="78">
        <v>34</v>
      </c>
      <c r="AE287" s="78">
        <v>22</v>
      </c>
      <c r="AF287" s="78">
        <v>17</v>
      </c>
      <c r="AG287" s="78">
        <v>22</v>
      </c>
      <c r="AH287" s="78">
        <v>27</v>
      </c>
      <c r="AI287" s="78">
        <v>19</v>
      </c>
      <c r="AJ287" s="78">
        <v>28</v>
      </c>
      <c r="AK287" s="78">
        <v>25</v>
      </c>
      <c r="AL287" s="78">
        <v>30</v>
      </c>
      <c r="AM287" s="78">
        <v>25</v>
      </c>
      <c r="AN287" s="78">
        <v>13</v>
      </c>
      <c r="AO287" s="78">
        <v>13</v>
      </c>
      <c r="AP287" s="78">
        <v>27</v>
      </c>
      <c r="AQ287" s="78">
        <v>10</v>
      </c>
      <c r="AR287" s="78">
        <v>22</v>
      </c>
      <c r="AS287" s="78">
        <v>16</v>
      </c>
      <c r="AT287" s="78">
        <v>25</v>
      </c>
      <c r="AU287" s="78">
        <v>16</v>
      </c>
      <c r="AV287" s="78">
        <v>17</v>
      </c>
      <c r="AW287" s="78">
        <v>15</v>
      </c>
      <c r="AX287" s="78">
        <v>21</v>
      </c>
      <c r="AY287" s="78">
        <v>25</v>
      </c>
      <c r="AZ287" s="78">
        <v>18</v>
      </c>
      <c r="BA287" s="78">
        <v>21</v>
      </c>
      <c r="BB287" s="78">
        <v>35</v>
      </c>
      <c r="BC287" s="78">
        <v>22</v>
      </c>
      <c r="BD287" s="78">
        <v>11</v>
      </c>
      <c r="BE287" s="78">
        <v>16</v>
      </c>
      <c r="BF287" s="78">
        <v>28</v>
      </c>
      <c r="BG287" s="78">
        <v>20</v>
      </c>
      <c r="BH287" s="78">
        <v>36</v>
      </c>
      <c r="BI287" s="78">
        <v>23</v>
      </c>
      <c r="BJ287" s="78">
        <v>33</v>
      </c>
      <c r="BK287" s="78">
        <v>22</v>
      </c>
      <c r="BL287" s="78">
        <v>28</v>
      </c>
      <c r="BM287" s="78">
        <v>26</v>
      </c>
      <c r="BN287" s="78">
        <v>28</v>
      </c>
      <c r="BO287" s="78">
        <v>23</v>
      </c>
      <c r="BP287" s="78">
        <v>42</v>
      </c>
      <c r="BQ287" s="78">
        <v>30</v>
      </c>
      <c r="BR287" s="78">
        <v>46</v>
      </c>
      <c r="BS287" s="78">
        <v>29</v>
      </c>
      <c r="BT287" s="78">
        <v>23</v>
      </c>
      <c r="BU287" s="78">
        <v>22</v>
      </c>
      <c r="BV287" s="78">
        <v>30</v>
      </c>
      <c r="BW287" s="78">
        <v>18</v>
      </c>
      <c r="BX287" s="78">
        <v>25</v>
      </c>
      <c r="BY287" s="78">
        <v>19</v>
      </c>
      <c r="BZ287" s="78">
        <v>16</v>
      </c>
      <c r="CA287" s="78">
        <v>3</v>
      </c>
      <c r="CB287" s="78">
        <v>18</v>
      </c>
      <c r="CC287" s="78">
        <v>22</v>
      </c>
      <c r="CD287" s="78">
        <v>20</v>
      </c>
      <c r="CE287" s="78">
        <v>8</v>
      </c>
      <c r="CF287" s="78">
        <v>27</v>
      </c>
      <c r="CG287" s="78">
        <v>28</v>
      </c>
      <c r="CH287" s="78">
        <v>36</v>
      </c>
      <c r="CI287" s="78">
        <v>17</v>
      </c>
      <c r="CJ287" s="78">
        <v>15</v>
      </c>
      <c r="CK287" s="78">
        <v>10</v>
      </c>
      <c r="CL287" s="78">
        <v>23</v>
      </c>
      <c r="CM287" s="78">
        <v>26</v>
      </c>
      <c r="CN287" s="78">
        <v>0.20458000000000001</v>
      </c>
    </row>
    <row r="288" spans="1:92" x14ac:dyDescent="0.2">
      <c r="A288" s="78" t="s">
        <v>28</v>
      </c>
      <c r="B288" s="78" t="s">
        <v>29</v>
      </c>
      <c r="C288" s="78">
        <v>280</v>
      </c>
      <c r="D288" s="78">
        <v>4.8</v>
      </c>
      <c r="E288" s="78">
        <v>0</v>
      </c>
      <c r="F288" s="78">
        <f>VLOOKUP(B288,遗传信息!$B:$F,5,FALSE)</f>
        <v>0</v>
      </c>
      <c r="G288" s="78">
        <v>25</v>
      </c>
      <c r="H288" s="78">
        <v>7</v>
      </c>
      <c r="I288" s="78">
        <v>6</v>
      </c>
      <c r="J288" s="78">
        <v>1452</v>
      </c>
      <c r="K288" s="78">
        <v>49.390000000000008</v>
      </c>
      <c r="L288" s="78">
        <v>105</v>
      </c>
      <c r="M288" s="78">
        <v>85</v>
      </c>
      <c r="N288" s="78">
        <v>109</v>
      </c>
      <c r="O288" s="78">
        <v>63</v>
      </c>
      <c r="P288" s="78">
        <v>80</v>
      </c>
      <c r="Q288" s="78">
        <v>78</v>
      </c>
      <c r="R288" s="78">
        <v>96</v>
      </c>
      <c r="S288" s="78">
        <v>75</v>
      </c>
      <c r="T288" s="78">
        <v>115</v>
      </c>
      <c r="U288" s="78">
        <v>106</v>
      </c>
      <c r="V288" s="78">
        <v>147</v>
      </c>
      <c r="W288" s="78">
        <v>93</v>
      </c>
      <c r="X288" s="78">
        <v>63</v>
      </c>
      <c r="Y288" s="78">
        <v>61</v>
      </c>
      <c r="Z288" s="78">
        <v>108</v>
      </c>
      <c r="AA288" s="78">
        <v>57</v>
      </c>
      <c r="AB288" s="78">
        <v>22</v>
      </c>
      <c r="AC288" s="78">
        <v>26</v>
      </c>
      <c r="AD288" s="78">
        <v>34</v>
      </c>
      <c r="AE288" s="78">
        <v>22</v>
      </c>
      <c r="AF288" s="78">
        <v>17</v>
      </c>
      <c r="AG288" s="78">
        <v>22</v>
      </c>
      <c r="AH288" s="78">
        <v>27</v>
      </c>
      <c r="AI288" s="78">
        <v>19</v>
      </c>
      <c r="AJ288" s="78">
        <v>28</v>
      </c>
      <c r="AK288" s="78">
        <v>25</v>
      </c>
      <c r="AL288" s="78">
        <v>30</v>
      </c>
      <c r="AM288" s="78">
        <v>25</v>
      </c>
      <c r="AN288" s="78">
        <v>13</v>
      </c>
      <c r="AO288" s="78">
        <v>13</v>
      </c>
      <c r="AP288" s="78">
        <v>27</v>
      </c>
      <c r="AQ288" s="78">
        <v>10</v>
      </c>
      <c r="AR288" s="78">
        <v>22</v>
      </c>
      <c r="AS288" s="78">
        <v>16</v>
      </c>
      <c r="AT288" s="78">
        <v>25</v>
      </c>
      <c r="AU288" s="78">
        <v>16</v>
      </c>
      <c r="AV288" s="78">
        <v>17</v>
      </c>
      <c r="AW288" s="78">
        <v>15</v>
      </c>
      <c r="AX288" s="78">
        <v>21</v>
      </c>
      <c r="AY288" s="78">
        <v>25</v>
      </c>
      <c r="AZ288" s="78">
        <v>18</v>
      </c>
      <c r="BA288" s="78">
        <v>21</v>
      </c>
      <c r="BB288" s="78">
        <v>35</v>
      </c>
      <c r="BC288" s="78">
        <v>22</v>
      </c>
      <c r="BD288" s="78">
        <v>11</v>
      </c>
      <c r="BE288" s="78">
        <v>16</v>
      </c>
      <c r="BF288" s="78">
        <v>28</v>
      </c>
      <c r="BG288" s="78">
        <v>20</v>
      </c>
      <c r="BH288" s="78">
        <v>36</v>
      </c>
      <c r="BI288" s="78">
        <v>23</v>
      </c>
      <c r="BJ288" s="78">
        <v>33</v>
      </c>
      <c r="BK288" s="78">
        <v>22</v>
      </c>
      <c r="BL288" s="78">
        <v>28</v>
      </c>
      <c r="BM288" s="78">
        <v>26</v>
      </c>
      <c r="BN288" s="78">
        <v>28</v>
      </c>
      <c r="BO288" s="78">
        <v>23</v>
      </c>
      <c r="BP288" s="78">
        <v>42</v>
      </c>
      <c r="BQ288" s="78">
        <v>30</v>
      </c>
      <c r="BR288" s="78">
        <v>46</v>
      </c>
      <c r="BS288" s="78">
        <v>29</v>
      </c>
      <c r="BT288" s="78">
        <v>23</v>
      </c>
      <c r="BU288" s="78">
        <v>22</v>
      </c>
      <c r="BV288" s="78">
        <v>30</v>
      </c>
      <c r="BW288" s="78">
        <v>18</v>
      </c>
      <c r="BX288" s="78">
        <v>25</v>
      </c>
      <c r="BY288" s="78">
        <v>19</v>
      </c>
      <c r="BZ288" s="78">
        <v>16</v>
      </c>
      <c r="CA288" s="78">
        <v>3</v>
      </c>
      <c r="CB288" s="78">
        <v>18</v>
      </c>
      <c r="CC288" s="78">
        <v>22</v>
      </c>
      <c r="CD288" s="78">
        <v>20</v>
      </c>
      <c r="CE288" s="78">
        <v>8</v>
      </c>
      <c r="CF288" s="78">
        <v>27</v>
      </c>
      <c r="CG288" s="78">
        <v>28</v>
      </c>
      <c r="CH288" s="78">
        <v>36</v>
      </c>
      <c r="CI288" s="78">
        <v>17</v>
      </c>
      <c r="CJ288" s="78">
        <v>15</v>
      </c>
      <c r="CK288" s="78">
        <v>10</v>
      </c>
      <c r="CL288" s="78">
        <v>23</v>
      </c>
      <c r="CM288" s="78">
        <v>26</v>
      </c>
      <c r="CN288" s="78">
        <v>1.4</v>
      </c>
    </row>
    <row r="289" spans="1:92" x14ac:dyDescent="0.2">
      <c r="A289" s="78" t="s">
        <v>28</v>
      </c>
      <c r="B289" s="78" t="s">
        <v>29</v>
      </c>
      <c r="C289" s="78">
        <v>280</v>
      </c>
      <c r="D289" s="78">
        <v>9.61</v>
      </c>
      <c r="E289" s="78">
        <v>0</v>
      </c>
      <c r="F289" s="78">
        <f>VLOOKUP(B289,遗传信息!$B:$F,5,FALSE)</f>
        <v>0</v>
      </c>
      <c r="G289" s="78">
        <v>25</v>
      </c>
      <c r="H289" s="78">
        <v>7</v>
      </c>
      <c r="I289" s="78">
        <v>6</v>
      </c>
      <c r="J289" s="78">
        <v>1452</v>
      </c>
      <c r="K289" s="78">
        <v>49.390000000000008</v>
      </c>
      <c r="L289" s="78">
        <v>105</v>
      </c>
      <c r="M289" s="78">
        <v>85</v>
      </c>
      <c r="N289" s="78">
        <v>109</v>
      </c>
      <c r="O289" s="78">
        <v>63</v>
      </c>
      <c r="P289" s="78">
        <v>80</v>
      </c>
      <c r="Q289" s="78">
        <v>78</v>
      </c>
      <c r="R289" s="78">
        <v>96</v>
      </c>
      <c r="S289" s="78">
        <v>75</v>
      </c>
      <c r="T289" s="78">
        <v>115</v>
      </c>
      <c r="U289" s="78">
        <v>106</v>
      </c>
      <c r="V289" s="78">
        <v>147</v>
      </c>
      <c r="W289" s="78">
        <v>93</v>
      </c>
      <c r="X289" s="78">
        <v>63</v>
      </c>
      <c r="Y289" s="78">
        <v>61</v>
      </c>
      <c r="Z289" s="78">
        <v>108</v>
      </c>
      <c r="AA289" s="78">
        <v>57</v>
      </c>
      <c r="AB289" s="78">
        <v>22</v>
      </c>
      <c r="AC289" s="78">
        <v>26</v>
      </c>
      <c r="AD289" s="78">
        <v>34</v>
      </c>
      <c r="AE289" s="78">
        <v>22</v>
      </c>
      <c r="AF289" s="78">
        <v>17</v>
      </c>
      <c r="AG289" s="78">
        <v>22</v>
      </c>
      <c r="AH289" s="78">
        <v>27</v>
      </c>
      <c r="AI289" s="78">
        <v>19</v>
      </c>
      <c r="AJ289" s="78">
        <v>28</v>
      </c>
      <c r="AK289" s="78">
        <v>25</v>
      </c>
      <c r="AL289" s="78">
        <v>30</v>
      </c>
      <c r="AM289" s="78">
        <v>25</v>
      </c>
      <c r="AN289" s="78">
        <v>13</v>
      </c>
      <c r="AO289" s="78">
        <v>13</v>
      </c>
      <c r="AP289" s="78">
        <v>27</v>
      </c>
      <c r="AQ289" s="78">
        <v>10</v>
      </c>
      <c r="AR289" s="78">
        <v>22</v>
      </c>
      <c r="AS289" s="78">
        <v>16</v>
      </c>
      <c r="AT289" s="78">
        <v>25</v>
      </c>
      <c r="AU289" s="78">
        <v>16</v>
      </c>
      <c r="AV289" s="78">
        <v>17</v>
      </c>
      <c r="AW289" s="78">
        <v>15</v>
      </c>
      <c r="AX289" s="78">
        <v>21</v>
      </c>
      <c r="AY289" s="78">
        <v>25</v>
      </c>
      <c r="AZ289" s="78">
        <v>18</v>
      </c>
      <c r="BA289" s="78">
        <v>21</v>
      </c>
      <c r="BB289" s="78">
        <v>35</v>
      </c>
      <c r="BC289" s="78">
        <v>22</v>
      </c>
      <c r="BD289" s="78">
        <v>11</v>
      </c>
      <c r="BE289" s="78">
        <v>16</v>
      </c>
      <c r="BF289" s="78">
        <v>28</v>
      </c>
      <c r="BG289" s="78">
        <v>20</v>
      </c>
      <c r="BH289" s="78">
        <v>36</v>
      </c>
      <c r="BI289" s="78">
        <v>23</v>
      </c>
      <c r="BJ289" s="78">
        <v>33</v>
      </c>
      <c r="BK289" s="78">
        <v>22</v>
      </c>
      <c r="BL289" s="78">
        <v>28</v>
      </c>
      <c r="BM289" s="78">
        <v>26</v>
      </c>
      <c r="BN289" s="78">
        <v>28</v>
      </c>
      <c r="BO289" s="78">
        <v>23</v>
      </c>
      <c r="BP289" s="78">
        <v>42</v>
      </c>
      <c r="BQ289" s="78">
        <v>30</v>
      </c>
      <c r="BR289" s="78">
        <v>46</v>
      </c>
      <c r="BS289" s="78">
        <v>29</v>
      </c>
      <c r="BT289" s="78">
        <v>23</v>
      </c>
      <c r="BU289" s="78">
        <v>22</v>
      </c>
      <c r="BV289" s="78">
        <v>30</v>
      </c>
      <c r="BW289" s="78">
        <v>18</v>
      </c>
      <c r="BX289" s="78">
        <v>25</v>
      </c>
      <c r="BY289" s="78">
        <v>19</v>
      </c>
      <c r="BZ289" s="78">
        <v>16</v>
      </c>
      <c r="CA289" s="78">
        <v>3</v>
      </c>
      <c r="CB289" s="78">
        <v>18</v>
      </c>
      <c r="CC289" s="78">
        <v>22</v>
      </c>
      <c r="CD289" s="78">
        <v>20</v>
      </c>
      <c r="CE289" s="78">
        <v>8</v>
      </c>
      <c r="CF289" s="78">
        <v>27</v>
      </c>
      <c r="CG289" s="78">
        <v>28</v>
      </c>
      <c r="CH289" s="78">
        <v>36</v>
      </c>
      <c r="CI289" s="78">
        <v>17</v>
      </c>
      <c r="CJ289" s="78">
        <v>15</v>
      </c>
      <c r="CK289" s="78">
        <v>10</v>
      </c>
      <c r="CL289" s="78">
        <v>23</v>
      </c>
      <c r="CM289" s="78">
        <v>26</v>
      </c>
      <c r="CN289" s="78">
        <v>2.33</v>
      </c>
    </row>
    <row r="290" spans="1:92" x14ac:dyDescent="0.2">
      <c r="A290" s="78" t="s">
        <v>28</v>
      </c>
      <c r="B290" s="78" t="s">
        <v>29</v>
      </c>
      <c r="C290" s="78">
        <v>280</v>
      </c>
      <c r="D290" s="78">
        <v>10.5</v>
      </c>
      <c r="E290" s="78">
        <v>0</v>
      </c>
      <c r="F290" s="78">
        <f>VLOOKUP(B290,遗传信息!$B:$F,5,FALSE)</f>
        <v>0</v>
      </c>
      <c r="G290" s="78">
        <v>25</v>
      </c>
      <c r="H290" s="78">
        <v>7</v>
      </c>
      <c r="I290" s="78">
        <v>6</v>
      </c>
      <c r="J290" s="78">
        <v>1452</v>
      </c>
      <c r="K290" s="78">
        <v>49.390000000000008</v>
      </c>
      <c r="L290" s="78">
        <v>105</v>
      </c>
      <c r="M290" s="78">
        <v>85</v>
      </c>
      <c r="N290" s="78">
        <v>109</v>
      </c>
      <c r="O290" s="78">
        <v>63</v>
      </c>
      <c r="P290" s="78">
        <v>80</v>
      </c>
      <c r="Q290" s="78">
        <v>78</v>
      </c>
      <c r="R290" s="78">
        <v>96</v>
      </c>
      <c r="S290" s="78">
        <v>75</v>
      </c>
      <c r="T290" s="78">
        <v>115</v>
      </c>
      <c r="U290" s="78">
        <v>106</v>
      </c>
      <c r="V290" s="78">
        <v>147</v>
      </c>
      <c r="W290" s="78">
        <v>93</v>
      </c>
      <c r="X290" s="78">
        <v>63</v>
      </c>
      <c r="Y290" s="78">
        <v>61</v>
      </c>
      <c r="Z290" s="78">
        <v>108</v>
      </c>
      <c r="AA290" s="78">
        <v>57</v>
      </c>
      <c r="AB290" s="78">
        <v>22</v>
      </c>
      <c r="AC290" s="78">
        <v>26</v>
      </c>
      <c r="AD290" s="78">
        <v>34</v>
      </c>
      <c r="AE290" s="78">
        <v>22</v>
      </c>
      <c r="AF290" s="78">
        <v>17</v>
      </c>
      <c r="AG290" s="78">
        <v>22</v>
      </c>
      <c r="AH290" s="78">
        <v>27</v>
      </c>
      <c r="AI290" s="78">
        <v>19</v>
      </c>
      <c r="AJ290" s="78">
        <v>28</v>
      </c>
      <c r="AK290" s="78">
        <v>25</v>
      </c>
      <c r="AL290" s="78">
        <v>30</v>
      </c>
      <c r="AM290" s="78">
        <v>25</v>
      </c>
      <c r="AN290" s="78">
        <v>13</v>
      </c>
      <c r="AO290" s="78">
        <v>13</v>
      </c>
      <c r="AP290" s="78">
        <v>27</v>
      </c>
      <c r="AQ290" s="78">
        <v>10</v>
      </c>
      <c r="AR290" s="78">
        <v>22</v>
      </c>
      <c r="AS290" s="78">
        <v>16</v>
      </c>
      <c r="AT290" s="78">
        <v>25</v>
      </c>
      <c r="AU290" s="78">
        <v>16</v>
      </c>
      <c r="AV290" s="78">
        <v>17</v>
      </c>
      <c r="AW290" s="78">
        <v>15</v>
      </c>
      <c r="AX290" s="78">
        <v>21</v>
      </c>
      <c r="AY290" s="78">
        <v>25</v>
      </c>
      <c r="AZ290" s="78">
        <v>18</v>
      </c>
      <c r="BA290" s="78">
        <v>21</v>
      </c>
      <c r="BB290" s="78">
        <v>35</v>
      </c>
      <c r="BC290" s="78">
        <v>22</v>
      </c>
      <c r="BD290" s="78">
        <v>11</v>
      </c>
      <c r="BE290" s="78">
        <v>16</v>
      </c>
      <c r="BF290" s="78">
        <v>28</v>
      </c>
      <c r="BG290" s="78">
        <v>20</v>
      </c>
      <c r="BH290" s="78">
        <v>36</v>
      </c>
      <c r="BI290" s="78">
        <v>23</v>
      </c>
      <c r="BJ290" s="78">
        <v>33</v>
      </c>
      <c r="BK290" s="78">
        <v>22</v>
      </c>
      <c r="BL290" s="78">
        <v>28</v>
      </c>
      <c r="BM290" s="78">
        <v>26</v>
      </c>
      <c r="BN290" s="78">
        <v>28</v>
      </c>
      <c r="BO290" s="78">
        <v>23</v>
      </c>
      <c r="BP290" s="78">
        <v>42</v>
      </c>
      <c r="BQ290" s="78">
        <v>30</v>
      </c>
      <c r="BR290" s="78">
        <v>46</v>
      </c>
      <c r="BS290" s="78">
        <v>29</v>
      </c>
      <c r="BT290" s="78">
        <v>23</v>
      </c>
      <c r="BU290" s="78">
        <v>22</v>
      </c>
      <c r="BV290" s="78">
        <v>30</v>
      </c>
      <c r="BW290" s="78">
        <v>18</v>
      </c>
      <c r="BX290" s="78">
        <v>25</v>
      </c>
      <c r="BY290" s="78">
        <v>19</v>
      </c>
      <c r="BZ290" s="78">
        <v>16</v>
      </c>
      <c r="CA290" s="78">
        <v>3</v>
      </c>
      <c r="CB290" s="78">
        <v>18</v>
      </c>
      <c r="CC290" s="78">
        <v>22</v>
      </c>
      <c r="CD290" s="78">
        <v>20</v>
      </c>
      <c r="CE290" s="78">
        <v>8</v>
      </c>
      <c r="CF290" s="78">
        <v>27</v>
      </c>
      <c r="CG290" s="78">
        <v>28</v>
      </c>
      <c r="CH290" s="78">
        <v>36</v>
      </c>
      <c r="CI290" s="78">
        <v>17</v>
      </c>
      <c r="CJ290" s="78">
        <v>15</v>
      </c>
      <c r="CK290" s="78">
        <v>10</v>
      </c>
      <c r="CL290" s="78">
        <v>23</v>
      </c>
      <c r="CM290" s="78">
        <v>26</v>
      </c>
      <c r="CN290" s="78">
        <v>2.5</v>
      </c>
    </row>
    <row r="291" spans="1:92" x14ac:dyDescent="0.2">
      <c r="A291" s="78" t="s">
        <v>28</v>
      </c>
      <c r="B291" s="78" t="s">
        <v>29</v>
      </c>
      <c r="C291" s="78">
        <v>280</v>
      </c>
      <c r="D291" s="78">
        <v>12</v>
      </c>
      <c r="E291" s="78">
        <v>0</v>
      </c>
      <c r="F291" s="78">
        <f>VLOOKUP(B291,遗传信息!$B:$F,5,FALSE)</f>
        <v>0</v>
      </c>
      <c r="G291" s="78">
        <v>25</v>
      </c>
      <c r="H291" s="78">
        <v>7</v>
      </c>
      <c r="I291" s="78">
        <v>6</v>
      </c>
      <c r="J291" s="78">
        <v>1452</v>
      </c>
      <c r="K291" s="78">
        <v>49.390000000000008</v>
      </c>
      <c r="L291" s="78">
        <v>105</v>
      </c>
      <c r="M291" s="78">
        <v>85</v>
      </c>
      <c r="N291" s="78">
        <v>109</v>
      </c>
      <c r="O291" s="78">
        <v>63</v>
      </c>
      <c r="P291" s="78">
        <v>80</v>
      </c>
      <c r="Q291" s="78">
        <v>78</v>
      </c>
      <c r="R291" s="78">
        <v>96</v>
      </c>
      <c r="S291" s="78">
        <v>75</v>
      </c>
      <c r="T291" s="78">
        <v>115</v>
      </c>
      <c r="U291" s="78">
        <v>106</v>
      </c>
      <c r="V291" s="78">
        <v>147</v>
      </c>
      <c r="W291" s="78">
        <v>93</v>
      </c>
      <c r="X291" s="78">
        <v>63</v>
      </c>
      <c r="Y291" s="78">
        <v>61</v>
      </c>
      <c r="Z291" s="78">
        <v>108</v>
      </c>
      <c r="AA291" s="78">
        <v>57</v>
      </c>
      <c r="AB291" s="78">
        <v>22</v>
      </c>
      <c r="AC291" s="78">
        <v>26</v>
      </c>
      <c r="AD291" s="78">
        <v>34</v>
      </c>
      <c r="AE291" s="78">
        <v>22</v>
      </c>
      <c r="AF291" s="78">
        <v>17</v>
      </c>
      <c r="AG291" s="78">
        <v>22</v>
      </c>
      <c r="AH291" s="78">
        <v>27</v>
      </c>
      <c r="AI291" s="78">
        <v>19</v>
      </c>
      <c r="AJ291" s="78">
        <v>28</v>
      </c>
      <c r="AK291" s="78">
        <v>25</v>
      </c>
      <c r="AL291" s="78">
        <v>30</v>
      </c>
      <c r="AM291" s="78">
        <v>25</v>
      </c>
      <c r="AN291" s="78">
        <v>13</v>
      </c>
      <c r="AO291" s="78">
        <v>13</v>
      </c>
      <c r="AP291" s="78">
        <v>27</v>
      </c>
      <c r="AQ291" s="78">
        <v>10</v>
      </c>
      <c r="AR291" s="78">
        <v>22</v>
      </c>
      <c r="AS291" s="78">
        <v>16</v>
      </c>
      <c r="AT291" s="78">
        <v>25</v>
      </c>
      <c r="AU291" s="78">
        <v>16</v>
      </c>
      <c r="AV291" s="78">
        <v>17</v>
      </c>
      <c r="AW291" s="78">
        <v>15</v>
      </c>
      <c r="AX291" s="78">
        <v>21</v>
      </c>
      <c r="AY291" s="78">
        <v>25</v>
      </c>
      <c r="AZ291" s="78">
        <v>18</v>
      </c>
      <c r="BA291" s="78">
        <v>21</v>
      </c>
      <c r="BB291" s="78">
        <v>35</v>
      </c>
      <c r="BC291" s="78">
        <v>22</v>
      </c>
      <c r="BD291" s="78">
        <v>11</v>
      </c>
      <c r="BE291" s="78">
        <v>16</v>
      </c>
      <c r="BF291" s="78">
        <v>28</v>
      </c>
      <c r="BG291" s="78">
        <v>20</v>
      </c>
      <c r="BH291" s="78">
        <v>36</v>
      </c>
      <c r="BI291" s="78">
        <v>23</v>
      </c>
      <c r="BJ291" s="78">
        <v>33</v>
      </c>
      <c r="BK291" s="78">
        <v>22</v>
      </c>
      <c r="BL291" s="78">
        <v>28</v>
      </c>
      <c r="BM291" s="78">
        <v>26</v>
      </c>
      <c r="BN291" s="78">
        <v>28</v>
      </c>
      <c r="BO291" s="78">
        <v>23</v>
      </c>
      <c r="BP291" s="78">
        <v>42</v>
      </c>
      <c r="BQ291" s="78">
        <v>30</v>
      </c>
      <c r="BR291" s="78">
        <v>46</v>
      </c>
      <c r="BS291" s="78">
        <v>29</v>
      </c>
      <c r="BT291" s="78">
        <v>23</v>
      </c>
      <c r="BU291" s="78">
        <v>22</v>
      </c>
      <c r="BV291" s="78">
        <v>30</v>
      </c>
      <c r="BW291" s="78">
        <v>18</v>
      </c>
      <c r="BX291" s="78">
        <v>25</v>
      </c>
      <c r="BY291" s="78">
        <v>19</v>
      </c>
      <c r="BZ291" s="78">
        <v>16</v>
      </c>
      <c r="CA291" s="78">
        <v>3</v>
      </c>
      <c r="CB291" s="78">
        <v>18</v>
      </c>
      <c r="CC291" s="78">
        <v>22</v>
      </c>
      <c r="CD291" s="78">
        <v>20</v>
      </c>
      <c r="CE291" s="78">
        <v>8</v>
      </c>
      <c r="CF291" s="78">
        <v>27</v>
      </c>
      <c r="CG291" s="78">
        <v>28</v>
      </c>
      <c r="CH291" s="78">
        <v>36</v>
      </c>
      <c r="CI291" s="78">
        <v>17</v>
      </c>
      <c r="CJ291" s="78">
        <v>15</v>
      </c>
      <c r="CK291" s="78">
        <v>10</v>
      </c>
      <c r="CL291" s="78">
        <v>23</v>
      </c>
      <c r="CM291" s="78">
        <v>26</v>
      </c>
      <c r="CN291" s="78">
        <v>2.73</v>
      </c>
    </row>
    <row r="292" spans="1:92" x14ac:dyDescent="0.2">
      <c r="A292" s="78" t="s">
        <v>28</v>
      </c>
      <c r="B292" s="78" t="s">
        <v>29</v>
      </c>
      <c r="C292" s="78">
        <v>280</v>
      </c>
      <c r="D292" s="78">
        <v>14.39</v>
      </c>
      <c r="E292" s="78">
        <v>0</v>
      </c>
      <c r="F292" s="78">
        <f>VLOOKUP(B292,遗传信息!$B:$F,5,FALSE)</f>
        <v>0</v>
      </c>
      <c r="G292" s="78">
        <v>25</v>
      </c>
      <c r="H292" s="78">
        <v>7</v>
      </c>
      <c r="I292" s="78">
        <v>6</v>
      </c>
      <c r="J292" s="78">
        <v>1452</v>
      </c>
      <c r="K292" s="78">
        <v>49.390000000000008</v>
      </c>
      <c r="L292" s="78">
        <v>105</v>
      </c>
      <c r="M292" s="78">
        <v>85</v>
      </c>
      <c r="N292" s="78">
        <v>109</v>
      </c>
      <c r="O292" s="78">
        <v>63</v>
      </c>
      <c r="P292" s="78">
        <v>80</v>
      </c>
      <c r="Q292" s="78">
        <v>78</v>
      </c>
      <c r="R292" s="78">
        <v>96</v>
      </c>
      <c r="S292" s="78">
        <v>75</v>
      </c>
      <c r="T292" s="78">
        <v>115</v>
      </c>
      <c r="U292" s="78">
        <v>106</v>
      </c>
      <c r="V292" s="78">
        <v>147</v>
      </c>
      <c r="W292" s="78">
        <v>93</v>
      </c>
      <c r="X292" s="78">
        <v>63</v>
      </c>
      <c r="Y292" s="78">
        <v>61</v>
      </c>
      <c r="Z292" s="78">
        <v>108</v>
      </c>
      <c r="AA292" s="78">
        <v>57</v>
      </c>
      <c r="AB292" s="78">
        <v>22</v>
      </c>
      <c r="AC292" s="78">
        <v>26</v>
      </c>
      <c r="AD292" s="78">
        <v>34</v>
      </c>
      <c r="AE292" s="78">
        <v>22</v>
      </c>
      <c r="AF292" s="78">
        <v>17</v>
      </c>
      <c r="AG292" s="78">
        <v>22</v>
      </c>
      <c r="AH292" s="78">
        <v>27</v>
      </c>
      <c r="AI292" s="78">
        <v>19</v>
      </c>
      <c r="AJ292" s="78">
        <v>28</v>
      </c>
      <c r="AK292" s="78">
        <v>25</v>
      </c>
      <c r="AL292" s="78">
        <v>30</v>
      </c>
      <c r="AM292" s="78">
        <v>25</v>
      </c>
      <c r="AN292" s="78">
        <v>13</v>
      </c>
      <c r="AO292" s="78">
        <v>13</v>
      </c>
      <c r="AP292" s="78">
        <v>27</v>
      </c>
      <c r="AQ292" s="78">
        <v>10</v>
      </c>
      <c r="AR292" s="78">
        <v>22</v>
      </c>
      <c r="AS292" s="78">
        <v>16</v>
      </c>
      <c r="AT292" s="78">
        <v>25</v>
      </c>
      <c r="AU292" s="78">
        <v>16</v>
      </c>
      <c r="AV292" s="78">
        <v>17</v>
      </c>
      <c r="AW292" s="78">
        <v>15</v>
      </c>
      <c r="AX292" s="78">
        <v>21</v>
      </c>
      <c r="AY292" s="78">
        <v>25</v>
      </c>
      <c r="AZ292" s="78">
        <v>18</v>
      </c>
      <c r="BA292" s="78">
        <v>21</v>
      </c>
      <c r="BB292" s="78">
        <v>35</v>
      </c>
      <c r="BC292" s="78">
        <v>22</v>
      </c>
      <c r="BD292" s="78">
        <v>11</v>
      </c>
      <c r="BE292" s="78">
        <v>16</v>
      </c>
      <c r="BF292" s="78">
        <v>28</v>
      </c>
      <c r="BG292" s="78">
        <v>20</v>
      </c>
      <c r="BH292" s="78">
        <v>36</v>
      </c>
      <c r="BI292" s="78">
        <v>23</v>
      </c>
      <c r="BJ292" s="78">
        <v>33</v>
      </c>
      <c r="BK292" s="78">
        <v>22</v>
      </c>
      <c r="BL292" s="78">
        <v>28</v>
      </c>
      <c r="BM292" s="78">
        <v>26</v>
      </c>
      <c r="BN292" s="78">
        <v>28</v>
      </c>
      <c r="BO292" s="78">
        <v>23</v>
      </c>
      <c r="BP292" s="78">
        <v>42</v>
      </c>
      <c r="BQ292" s="78">
        <v>30</v>
      </c>
      <c r="BR292" s="78">
        <v>46</v>
      </c>
      <c r="BS292" s="78">
        <v>29</v>
      </c>
      <c r="BT292" s="78">
        <v>23</v>
      </c>
      <c r="BU292" s="78">
        <v>22</v>
      </c>
      <c r="BV292" s="78">
        <v>30</v>
      </c>
      <c r="BW292" s="78">
        <v>18</v>
      </c>
      <c r="BX292" s="78">
        <v>25</v>
      </c>
      <c r="BY292" s="78">
        <v>19</v>
      </c>
      <c r="BZ292" s="78">
        <v>16</v>
      </c>
      <c r="CA292" s="78">
        <v>3</v>
      </c>
      <c r="CB292" s="78">
        <v>18</v>
      </c>
      <c r="CC292" s="78">
        <v>22</v>
      </c>
      <c r="CD292" s="78">
        <v>20</v>
      </c>
      <c r="CE292" s="78">
        <v>8</v>
      </c>
      <c r="CF292" s="78">
        <v>27</v>
      </c>
      <c r="CG292" s="78">
        <v>28</v>
      </c>
      <c r="CH292" s="78">
        <v>36</v>
      </c>
      <c r="CI292" s="78">
        <v>17</v>
      </c>
      <c r="CJ292" s="78">
        <v>15</v>
      </c>
      <c r="CK292" s="78">
        <v>10</v>
      </c>
      <c r="CL292" s="78">
        <v>23</v>
      </c>
      <c r="CM292" s="78">
        <v>26</v>
      </c>
      <c r="CN292" s="78">
        <v>2.98</v>
      </c>
    </row>
    <row r="293" spans="1:92" x14ac:dyDescent="0.2">
      <c r="A293" s="78" t="s">
        <v>28</v>
      </c>
      <c r="B293" s="78" t="s">
        <v>29</v>
      </c>
      <c r="C293" s="78">
        <v>265</v>
      </c>
      <c r="D293" s="78">
        <v>4.8499999999999996</v>
      </c>
      <c r="E293" s="78">
        <v>0</v>
      </c>
      <c r="F293" s="78">
        <f>VLOOKUP(B293,遗传信息!$B:$F,5,FALSE)</f>
        <v>0</v>
      </c>
      <c r="G293" s="78">
        <v>25</v>
      </c>
      <c r="H293" s="78">
        <v>7</v>
      </c>
      <c r="I293" s="78">
        <v>6</v>
      </c>
      <c r="J293" s="78">
        <v>1452</v>
      </c>
      <c r="K293" s="78">
        <v>49.390000000000008</v>
      </c>
      <c r="L293" s="78">
        <v>105</v>
      </c>
      <c r="M293" s="78">
        <v>85</v>
      </c>
      <c r="N293" s="78">
        <v>109</v>
      </c>
      <c r="O293" s="78">
        <v>63</v>
      </c>
      <c r="P293" s="78">
        <v>80</v>
      </c>
      <c r="Q293" s="78">
        <v>78</v>
      </c>
      <c r="R293" s="78">
        <v>96</v>
      </c>
      <c r="S293" s="78">
        <v>75</v>
      </c>
      <c r="T293" s="78">
        <v>115</v>
      </c>
      <c r="U293" s="78">
        <v>106</v>
      </c>
      <c r="V293" s="78">
        <v>147</v>
      </c>
      <c r="W293" s="78">
        <v>93</v>
      </c>
      <c r="X293" s="78">
        <v>63</v>
      </c>
      <c r="Y293" s="78">
        <v>61</v>
      </c>
      <c r="Z293" s="78">
        <v>108</v>
      </c>
      <c r="AA293" s="78">
        <v>57</v>
      </c>
      <c r="AB293" s="78">
        <v>22</v>
      </c>
      <c r="AC293" s="78">
        <v>26</v>
      </c>
      <c r="AD293" s="78">
        <v>34</v>
      </c>
      <c r="AE293" s="78">
        <v>22</v>
      </c>
      <c r="AF293" s="78">
        <v>17</v>
      </c>
      <c r="AG293" s="78">
        <v>22</v>
      </c>
      <c r="AH293" s="78">
        <v>27</v>
      </c>
      <c r="AI293" s="78">
        <v>19</v>
      </c>
      <c r="AJ293" s="78">
        <v>28</v>
      </c>
      <c r="AK293" s="78">
        <v>25</v>
      </c>
      <c r="AL293" s="78">
        <v>30</v>
      </c>
      <c r="AM293" s="78">
        <v>25</v>
      </c>
      <c r="AN293" s="78">
        <v>13</v>
      </c>
      <c r="AO293" s="78">
        <v>13</v>
      </c>
      <c r="AP293" s="78">
        <v>27</v>
      </c>
      <c r="AQ293" s="78">
        <v>10</v>
      </c>
      <c r="AR293" s="78">
        <v>22</v>
      </c>
      <c r="AS293" s="78">
        <v>16</v>
      </c>
      <c r="AT293" s="78">
        <v>25</v>
      </c>
      <c r="AU293" s="78">
        <v>16</v>
      </c>
      <c r="AV293" s="78">
        <v>17</v>
      </c>
      <c r="AW293" s="78">
        <v>15</v>
      </c>
      <c r="AX293" s="78">
        <v>21</v>
      </c>
      <c r="AY293" s="78">
        <v>25</v>
      </c>
      <c r="AZ293" s="78">
        <v>18</v>
      </c>
      <c r="BA293" s="78">
        <v>21</v>
      </c>
      <c r="BB293" s="78">
        <v>35</v>
      </c>
      <c r="BC293" s="78">
        <v>22</v>
      </c>
      <c r="BD293" s="78">
        <v>11</v>
      </c>
      <c r="BE293" s="78">
        <v>16</v>
      </c>
      <c r="BF293" s="78">
        <v>28</v>
      </c>
      <c r="BG293" s="78">
        <v>20</v>
      </c>
      <c r="BH293" s="78">
        <v>36</v>
      </c>
      <c r="BI293" s="78">
        <v>23</v>
      </c>
      <c r="BJ293" s="78">
        <v>33</v>
      </c>
      <c r="BK293" s="78">
        <v>22</v>
      </c>
      <c r="BL293" s="78">
        <v>28</v>
      </c>
      <c r="BM293" s="78">
        <v>26</v>
      </c>
      <c r="BN293" s="78">
        <v>28</v>
      </c>
      <c r="BO293" s="78">
        <v>23</v>
      </c>
      <c r="BP293" s="78">
        <v>42</v>
      </c>
      <c r="BQ293" s="78">
        <v>30</v>
      </c>
      <c r="BR293" s="78">
        <v>46</v>
      </c>
      <c r="BS293" s="78">
        <v>29</v>
      </c>
      <c r="BT293" s="78">
        <v>23</v>
      </c>
      <c r="BU293" s="78">
        <v>22</v>
      </c>
      <c r="BV293" s="78">
        <v>30</v>
      </c>
      <c r="BW293" s="78">
        <v>18</v>
      </c>
      <c r="BX293" s="78">
        <v>25</v>
      </c>
      <c r="BY293" s="78">
        <v>19</v>
      </c>
      <c r="BZ293" s="78">
        <v>16</v>
      </c>
      <c r="CA293" s="78">
        <v>3</v>
      </c>
      <c r="CB293" s="78">
        <v>18</v>
      </c>
      <c r="CC293" s="78">
        <v>22</v>
      </c>
      <c r="CD293" s="78">
        <v>20</v>
      </c>
      <c r="CE293" s="78">
        <v>8</v>
      </c>
      <c r="CF293" s="78">
        <v>27</v>
      </c>
      <c r="CG293" s="78">
        <v>28</v>
      </c>
      <c r="CH293" s="78">
        <v>36</v>
      </c>
      <c r="CI293" s="78">
        <v>17</v>
      </c>
      <c r="CJ293" s="78">
        <v>15</v>
      </c>
      <c r="CK293" s="78">
        <v>10</v>
      </c>
      <c r="CL293" s="78">
        <v>23</v>
      </c>
      <c r="CM293" s="78">
        <v>26</v>
      </c>
      <c r="CN293" s="78">
        <v>1.46</v>
      </c>
    </row>
    <row r="294" spans="1:92" x14ac:dyDescent="0.2">
      <c r="A294" s="78" t="s">
        <v>28</v>
      </c>
      <c r="B294" s="78" t="s">
        <v>29</v>
      </c>
      <c r="C294" s="78">
        <v>265</v>
      </c>
      <c r="D294" s="78">
        <v>9.6300000000000008</v>
      </c>
      <c r="E294" s="78">
        <v>0</v>
      </c>
      <c r="F294" s="78">
        <f>VLOOKUP(B294,遗传信息!$B:$F,5,FALSE)</f>
        <v>0</v>
      </c>
      <c r="G294" s="78">
        <v>25</v>
      </c>
      <c r="H294" s="78">
        <v>7</v>
      </c>
      <c r="I294" s="78">
        <v>6</v>
      </c>
      <c r="J294" s="78">
        <v>1452</v>
      </c>
      <c r="K294" s="78">
        <v>49.390000000000008</v>
      </c>
      <c r="L294" s="78">
        <v>105</v>
      </c>
      <c r="M294" s="78">
        <v>85</v>
      </c>
      <c r="N294" s="78">
        <v>109</v>
      </c>
      <c r="O294" s="78">
        <v>63</v>
      </c>
      <c r="P294" s="78">
        <v>80</v>
      </c>
      <c r="Q294" s="78">
        <v>78</v>
      </c>
      <c r="R294" s="78">
        <v>96</v>
      </c>
      <c r="S294" s="78">
        <v>75</v>
      </c>
      <c r="T294" s="78">
        <v>115</v>
      </c>
      <c r="U294" s="78">
        <v>106</v>
      </c>
      <c r="V294" s="78">
        <v>147</v>
      </c>
      <c r="W294" s="78">
        <v>93</v>
      </c>
      <c r="X294" s="78">
        <v>63</v>
      </c>
      <c r="Y294" s="78">
        <v>61</v>
      </c>
      <c r="Z294" s="78">
        <v>108</v>
      </c>
      <c r="AA294" s="78">
        <v>57</v>
      </c>
      <c r="AB294" s="78">
        <v>22</v>
      </c>
      <c r="AC294" s="78">
        <v>26</v>
      </c>
      <c r="AD294" s="78">
        <v>34</v>
      </c>
      <c r="AE294" s="78">
        <v>22</v>
      </c>
      <c r="AF294" s="78">
        <v>17</v>
      </c>
      <c r="AG294" s="78">
        <v>22</v>
      </c>
      <c r="AH294" s="78">
        <v>27</v>
      </c>
      <c r="AI294" s="78">
        <v>19</v>
      </c>
      <c r="AJ294" s="78">
        <v>28</v>
      </c>
      <c r="AK294" s="78">
        <v>25</v>
      </c>
      <c r="AL294" s="78">
        <v>30</v>
      </c>
      <c r="AM294" s="78">
        <v>25</v>
      </c>
      <c r="AN294" s="78">
        <v>13</v>
      </c>
      <c r="AO294" s="78">
        <v>13</v>
      </c>
      <c r="AP294" s="78">
        <v>27</v>
      </c>
      <c r="AQ294" s="78">
        <v>10</v>
      </c>
      <c r="AR294" s="78">
        <v>22</v>
      </c>
      <c r="AS294" s="78">
        <v>16</v>
      </c>
      <c r="AT294" s="78">
        <v>25</v>
      </c>
      <c r="AU294" s="78">
        <v>16</v>
      </c>
      <c r="AV294" s="78">
        <v>17</v>
      </c>
      <c r="AW294" s="78">
        <v>15</v>
      </c>
      <c r="AX294" s="78">
        <v>21</v>
      </c>
      <c r="AY294" s="78">
        <v>25</v>
      </c>
      <c r="AZ294" s="78">
        <v>18</v>
      </c>
      <c r="BA294" s="78">
        <v>21</v>
      </c>
      <c r="BB294" s="78">
        <v>35</v>
      </c>
      <c r="BC294" s="78">
        <v>22</v>
      </c>
      <c r="BD294" s="78">
        <v>11</v>
      </c>
      <c r="BE294" s="78">
        <v>16</v>
      </c>
      <c r="BF294" s="78">
        <v>28</v>
      </c>
      <c r="BG294" s="78">
        <v>20</v>
      </c>
      <c r="BH294" s="78">
        <v>36</v>
      </c>
      <c r="BI294" s="78">
        <v>23</v>
      </c>
      <c r="BJ294" s="78">
        <v>33</v>
      </c>
      <c r="BK294" s="78">
        <v>22</v>
      </c>
      <c r="BL294" s="78">
        <v>28</v>
      </c>
      <c r="BM294" s="78">
        <v>26</v>
      </c>
      <c r="BN294" s="78">
        <v>28</v>
      </c>
      <c r="BO294" s="78">
        <v>23</v>
      </c>
      <c r="BP294" s="78">
        <v>42</v>
      </c>
      <c r="BQ294" s="78">
        <v>30</v>
      </c>
      <c r="BR294" s="78">
        <v>46</v>
      </c>
      <c r="BS294" s="78">
        <v>29</v>
      </c>
      <c r="BT294" s="78">
        <v>23</v>
      </c>
      <c r="BU294" s="78">
        <v>22</v>
      </c>
      <c r="BV294" s="78">
        <v>30</v>
      </c>
      <c r="BW294" s="78">
        <v>18</v>
      </c>
      <c r="BX294" s="78">
        <v>25</v>
      </c>
      <c r="BY294" s="78">
        <v>19</v>
      </c>
      <c r="BZ294" s="78">
        <v>16</v>
      </c>
      <c r="CA294" s="78">
        <v>3</v>
      </c>
      <c r="CB294" s="78">
        <v>18</v>
      </c>
      <c r="CC294" s="78">
        <v>22</v>
      </c>
      <c r="CD294" s="78">
        <v>20</v>
      </c>
      <c r="CE294" s="78">
        <v>8</v>
      </c>
      <c r="CF294" s="78">
        <v>27</v>
      </c>
      <c r="CG294" s="78">
        <v>28</v>
      </c>
      <c r="CH294" s="78">
        <v>36</v>
      </c>
      <c r="CI294" s="78">
        <v>17</v>
      </c>
      <c r="CJ294" s="78">
        <v>15</v>
      </c>
      <c r="CK294" s="78">
        <v>10</v>
      </c>
      <c r="CL294" s="78">
        <v>23</v>
      </c>
      <c r="CM294" s="78">
        <v>26</v>
      </c>
      <c r="CN294" s="78">
        <v>2.41</v>
      </c>
    </row>
    <row r="295" spans="1:92" x14ac:dyDescent="0.2">
      <c r="A295" s="78" t="s">
        <v>28</v>
      </c>
      <c r="B295" s="78" t="s">
        <v>29</v>
      </c>
      <c r="C295" s="78">
        <v>265</v>
      </c>
      <c r="D295" s="78">
        <v>10.1</v>
      </c>
      <c r="E295" s="78">
        <v>0</v>
      </c>
      <c r="F295" s="78">
        <f>VLOOKUP(B295,遗传信息!$B:$F,5,FALSE)</f>
        <v>0</v>
      </c>
      <c r="G295" s="78">
        <v>25</v>
      </c>
      <c r="H295" s="78">
        <v>7</v>
      </c>
      <c r="I295" s="78">
        <v>6</v>
      </c>
      <c r="J295" s="78">
        <v>1452</v>
      </c>
      <c r="K295" s="78">
        <v>49.390000000000008</v>
      </c>
      <c r="L295" s="78">
        <v>105</v>
      </c>
      <c r="M295" s="78">
        <v>85</v>
      </c>
      <c r="N295" s="78">
        <v>109</v>
      </c>
      <c r="O295" s="78">
        <v>63</v>
      </c>
      <c r="P295" s="78">
        <v>80</v>
      </c>
      <c r="Q295" s="78">
        <v>78</v>
      </c>
      <c r="R295" s="78">
        <v>96</v>
      </c>
      <c r="S295" s="78">
        <v>75</v>
      </c>
      <c r="T295" s="78">
        <v>115</v>
      </c>
      <c r="U295" s="78">
        <v>106</v>
      </c>
      <c r="V295" s="78">
        <v>147</v>
      </c>
      <c r="W295" s="78">
        <v>93</v>
      </c>
      <c r="X295" s="78">
        <v>63</v>
      </c>
      <c r="Y295" s="78">
        <v>61</v>
      </c>
      <c r="Z295" s="78">
        <v>108</v>
      </c>
      <c r="AA295" s="78">
        <v>57</v>
      </c>
      <c r="AB295" s="78">
        <v>22</v>
      </c>
      <c r="AC295" s="78">
        <v>26</v>
      </c>
      <c r="AD295" s="78">
        <v>34</v>
      </c>
      <c r="AE295" s="78">
        <v>22</v>
      </c>
      <c r="AF295" s="78">
        <v>17</v>
      </c>
      <c r="AG295" s="78">
        <v>22</v>
      </c>
      <c r="AH295" s="78">
        <v>27</v>
      </c>
      <c r="AI295" s="78">
        <v>19</v>
      </c>
      <c r="AJ295" s="78">
        <v>28</v>
      </c>
      <c r="AK295" s="78">
        <v>25</v>
      </c>
      <c r="AL295" s="78">
        <v>30</v>
      </c>
      <c r="AM295" s="78">
        <v>25</v>
      </c>
      <c r="AN295" s="78">
        <v>13</v>
      </c>
      <c r="AO295" s="78">
        <v>13</v>
      </c>
      <c r="AP295" s="78">
        <v>27</v>
      </c>
      <c r="AQ295" s="78">
        <v>10</v>
      </c>
      <c r="AR295" s="78">
        <v>22</v>
      </c>
      <c r="AS295" s="78">
        <v>16</v>
      </c>
      <c r="AT295" s="78">
        <v>25</v>
      </c>
      <c r="AU295" s="78">
        <v>16</v>
      </c>
      <c r="AV295" s="78">
        <v>17</v>
      </c>
      <c r="AW295" s="78">
        <v>15</v>
      </c>
      <c r="AX295" s="78">
        <v>21</v>
      </c>
      <c r="AY295" s="78">
        <v>25</v>
      </c>
      <c r="AZ295" s="78">
        <v>18</v>
      </c>
      <c r="BA295" s="78">
        <v>21</v>
      </c>
      <c r="BB295" s="78">
        <v>35</v>
      </c>
      <c r="BC295" s="78">
        <v>22</v>
      </c>
      <c r="BD295" s="78">
        <v>11</v>
      </c>
      <c r="BE295" s="78">
        <v>16</v>
      </c>
      <c r="BF295" s="78">
        <v>28</v>
      </c>
      <c r="BG295" s="78">
        <v>20</v>
      </c>
      <c r="BH295" s="78">
        <v>36</v>
      </c>
      <c r="BI295" s="78">
        <v>23</v>
      </c>
      <c r="BJ295" s="78">
        <v>33</v>
      </c>
      <c r="BK295" s="78">
        <v>22</v>
      </c>
      <c r="BL295" s="78">
        <v>28</v>
      </c>
      <c r="BM295" s="78">
        <v>26</v>
      </c>
      <c r="BN295" s="78">
        <v>28</v>
      </c>
      <c r="BO295" s="78">
        <v>23</v>
      </c>
      <c r="BP295" s="78">
        <v>42</v>
      </c>
      <c r="BQ295" s="78">
        <v>30</v>
      </c>
      <c r="BR295" s="78">
        <v>46</v>
      </c>
      <c r="BS295" s="78">
        <v>29</v>
      </c>
      <c r="BT295" s="78">
        <v>23</v>
      </c>
      <c r="BU295" s="78">
        <v>22</v>
      </c>
      <c r="BV295" s="78">
        <v>30</v>
      </c>
      <c r="BW295" s="78">
        <v>18</v>
      </c>
      <c r="BX295" s="78">
        <v>25</v>
      </c>
      <c r="BY295" s="78">
        <v>19</v>
      </c>
      <c r="BZ295" s="78">
        <v>16</v>
      </c>
      <c r="CA295" s="78">
        <v>3</v>
      </c>
      <c r="CB295" s="78">
        <v>18</v>
      </c>
      <c r="CC295" s="78">
        <v>22</v>
      </c>
      <c r="CD295" s="78">
        <v>20</v>
      </c>
      <c r="CE295" s="78">
        <v>8</v>
      </c>
      <c r="CF295" s="78">
        <v>27</v>
      </c>
      <c r="CG295" s="78">
        <v>28</v>
      </c>
      <c r="CH295" s="78">
        <v>36</v>
      </c>
      <c r="CI295" s="78">
        <v>17</v>
      </c>
      <c r="CJ295" s="78">
        <v>15</v>
      </c>
      <c r="CK295" s="78">
        <v>10</v>
      </c>
      <c r="CL295" s="78">
        <v>23</v>
      </c>
      <c r="CM295" s="78">
        <v>26</v>
      </c>
      <c r="CN295" s="78">
        <v>2.5</v>
      </c>
    </row>
    <row r="296" spans="1:92" x14ac:dyDescent="0.2">
      <c r="A296" s="78" t="s">
        <v>28</v>
      </c>
      <c r="B296" s="78" t="s">
        <v>29</v>
      </c>
      <c r="C296" s="78">
        <v>265</v>
      </c>
      <c r="D296" s="78">
        <v>12</v>
      </c>
      <c r="E296" s="78">
        <v>0</v>
      </c>
      <c r="F296" s="78">
        <f>VLOOKUP(B296,遗传信息!$B:$F,5,FALSE)</f>
        <v>0</v>
      </c>
      <c r="G296" s="78">
        <v>25</v>
      </c>
      <c r="H296" s="78">
        <v>7</v>
      </c>
      <c r="I296" s="78">
        <v>6</v>
      </c>
      <c r="J296" s="78">
        <v>1452</v>
      </c>
      <c r="K296" s="78">
        <v>49.390000000000008</v>
      </c>
      <c r="L296" s="78">
        <v>105</v>
      </c>
      <c r="M296" s="78">
        <v>85</v>
      </c>
      <c r="N296" s="78">
        <v>109</v>
      </c>
      <c r="O296" s="78">
        <v>63</v>
      </c>
      <c r="P296" s="78">
        <v>80</v>
      </c>
      <c r="Q296" s="78">
        <v>78</v>
      </c>
      <c r="R296" s="78">
        <v>96</v>
      </c>
      <c r="S296" s="78">
        <v>75</v>
      </c>
      <c r="T296" s="78">
        <v>115</v>
      </c>
      <c r="U296" s="78">
        <v>106</v>
      </c>
      <c r="V296" s="78">
        <v>147</v>
      </c>
      <c r="W296" s="78">
        <v>93</v>
      </c>
      <c r="X296" s="78">
        <v>63</v>
      </c>
      <c r="Y296" s="78">
        <v>61</v>
      </c>
      <c r="Z296" s="78">
        <v>108</v>
      </c>
      <c r="AA296" s="78">
        <v>57</v>
      </c>
      <c r="AB296" s="78">
        <v>22</v>
      </c>
      <c r="AC296" s="78">
        <v>26</v>
      </c>
      <c r="AD296" s="78">
        <v>34</v>
      </c>
      <c r="AE296" s="78">
        <v>22</v>
      </c>
      <c r="AF296" s="78">
        <v>17</v>
      </c>
      <c r="AG296" s="78">
        <v>22</v>
      </c>
      <c r="AH296" s="78">
        <v>27</v>
      </c>
      <c r="AI296" s="78">
        <v>19</v>
      </c>
      <c r="AJ296" s="78">
        <v>28</v>
      </c>
      <c r="AK296" s="78">
        <v>25</v>
      </c>
      <c r="AL296" s="78">
        <v>30</v>
      </c>
      <c r="AM296" s="78">
        <v>25</v>
      </c>
      <c r="AN296" s="78">
        <v>13</v>
      </c>
      <c r="AO296" s="78">
        <v>13</v>
      </c>
      <c r="AP296" s="78">
        <v>27</v>
      </c>
      <c r="AQ296" s="78">
        <v>10</v>
      </c>
      <c r="AR296" s="78">
        <v>22</v>
      </c>
      <c r="AS296" s="78">
        <v>16</v>
      </c>
      <c r="AT296" s="78">
        <v>25</v>
      </c>
      <c r="AU296" s="78">
        <v>16</v>
      </c>
      <c r="AV296" s="78">
        <v>17</v>
      </c>
      <c r="AW296" s="78">
        <v>15</v>
      </c>
      <c r="AX296" s="78">
        <v>21</v>
      </c>
      <c r="AY296" s="78">
        <v>25</v>
      </c>
      <c r="AZ296" s="78">
        <v>18</v>
      </c>
      <c r="BA296" s="78">
        <v>21</v>
      </c>
      <c r="BB296" s="78">
        <v>35</v>
      </c>
      <c r="BC296" s="78">
        <v>22</v>
      </c>
      <c r="BD296" s="78">
        <v>11</v>
      </c>
      <c r="BE296" s="78">
        <v>16</v>
      </c>
      <c r="BF296" s="78">
        <v>28</v>
      </c>
      <c r="BG296" s="78">
        <v>20</v>
      </c>
      <c r="BH296" s="78">
        <v>36</v>
      </c>
      <c r="BI296" s="78">
        <v>23</v>
      </c>
      <c r="BJ296" s="78">
        <v>33</v>
      </c>
      <c r="BK296" s="78">
        <v>22</v>
      </c>
      <c r="BL296" s="78">
        <v>28</v>
      </c>
      <c r="BM296" s="78">
        <v>26</v>
      </c>
      <c r="BN296" s="78">
        <v>28</v>
      </c>
      <c r="BO296" s="78">
        <v>23</v>
      </c>
      <c r="BP296" s="78">
        <v>42</v>
      </c>
      <c r="BQ296" s="78">
        <v>30</v>
      </c>
      <c r="BR296" s="78">
        <v>46</v>
      </c>
      <c r="BS296" s="78">
        <v>29</v>
      </c>
      <c r="BT296" s="78">
        <v>23</v>
      </c>
      <c r="BU296" s="78">
        <v>22</v>
      </c>
      <c r="BV296" s="78">
        <v>30</v>
      </c>
      <c r="BW296" s="78">
        <v>18</v>
      </c>
      <c r="BX296" s="78">
        <v>25</v>
      </c>
      <c r="BY296" s="78">
        <v>19</v>
      </c>
      <c r="BZ296" s="78">
        <v>16</v>
      </c>
      <c r="CA296" s="78">
        <v>3</v>
      </c>
      <c r="CB296" s="78">
        <v>18</v>
      </c>
      <c r="CC296" s="78">
        <v>22</v>
      </c>
      <c r="CD296" s="78">
        <v>20</v>
      </c>
      <c r="CE296" s="78">
        <v>8</v>
      </c>
      <c r="CF296" s="78">
        <v>27</v>
      </c>
      <c r="CG296" s="78">
        <v>28</v>
      </c>
      <c r="CH296" s="78">
        <v>36</v>
      </c>
      <c r="CI296" s="78">
        <v>17</v>
      </c>
      <c r="CJ296" s="78">
        <v>15</v>
      </c>
      <c r="CK296" s="78">
        <v>10</v>
      </c>
      <c r="CL296" s="78">
        <v>23</v>
      </c>
      <c r="CM296" s="78">
        <v>26</v>
      </c>
      <c r="CN296" s="78">
        <v>2.82</v>
      </c>
    </row>
    <row r="297" spans="1:92" x14ac:dyDescent="0.2">
      <c r="A297" s="78" t="s">
        <v>28</v>
      </c>
      <c r="B297" s="78" t="s">
        <v>29</v>
      </c>
      <c r="C297" s="78">
        <v>265</v>
      </c>
      <c r="D297" s="78">
        <v>14.4</v>
      </c>
      <c r="E297" s="78">
        <v>0</v>
      </c>
      <c r="F297" s="78">
        <f>VLOOKUP(B297,遗传信息!$B:$F,5,FALSE)</f>
        <v>0</v>
      </c>
      <c r="G297" s="78">
        <v>25</v>
      </c>
      <c r="H297" s="78">
        <v>7</v>
      </c>
      <c r="I297" s="78">
        <v>6</v>
      </c>
      <c r="J297" s="78">
        <v>1452</v>
      </c>
      <c r="K297" s="78">
        <v>49.390000000000008</v>
      </c>
      <c r="L297" s="78">
        <v>105</v>
      </c>
      <c r="M297" s="78">
        <v>85</v>
      </c>
      <c r="N297" s="78">
        <v>109</v>
      </c>
      <c r="O297" s="78">
        <v>63</v>
      </c>
      <c r="P297" s="78">
        <v>80</v>
      </c>
      <c r="Q297" s="78">
        <v>78</v>
      </c>
      <c r="R297" s="78">
        <v>96</v>
      </c>
      <c r="S297" s="78">
        <v>75</v>
      </c>
      <c r="T297" s="78">
        <v>115</v>
      </c>
      <c r="U297" s="78">
        <v>106</v>
      </c>
      <c r="V297" s="78">
        <v>147</v>
      </c>
      <c r="W297" s="78">
        <v>93</v>
      </c>
      <c r="X297" s="78">
        <v>63</v>
      </c>
      <c r="Y297" s="78">
        <v>61</v>
      </c>
      <c r="Z297" s="78">
        <v>108</v>
      </c>
      <c r="AA297" s="78">
        <v>57</v>
      </c>
      <c r="AB297" s="78">
        <v>22</v>
      </c>
      <c r="AC297" s="78">
        <v>26</v>
      </c>
      <c r="AD297" s="78">
        <v>34</v>
      </c>
      <c r="AE297" s="78">
        <v>22</v>
      </c>
      <c r="AF297" s="78">
        <v>17</v>
      </c>
      <c r="AG297" s="78">
        <v>22</v>
      </c>
      <c r="AH297" s="78">
        <v>27</v>
      </c>
      <c r="AI297" s="78">
        <v>19</v>
      </c>
      <c r="AJ297" s="78">
        <v>28</v>
      </c>
      <c r="AK297" s="78">
        <v>25</v>
      </c>
      <c r="AL297" s="78">
        <v>30</v>
      </c>
      <c r="AM297" s="78">
        <v>25</v>
      </c>
      <c r="AN297" s="78">
        <v>13</v>
      </c>
      <c r="AO297" s="78">
        <v>13</v>
      </c>
      <c r="AP297" s="78">
        <v>27</v>
      </c>
      <c r="AQ297" s="78">
        <v>10</v>
      </c>
      <c r="AR297" s="78">
        <v>22</v>
      </c>
      <c r="AS297" s="78">
        <v>16</v>
      </c>
      <c r="AT297" s="78">
        <v>25</v>
      </c>
      <c r="AU297" s="78">
        <v>16</v>
      </c>
      <c r="AV297" s="78">
        <v>17</v>
      </c>
      <c r="AW297" s="78">
        <v>15</v>
      </c>
      <c r="AX297" s="78">
        <v>21</v>
      </c>
      <c r="AY297" s="78">
        <v>25</v>
      </c>
      <c r="AZ297" s="78">
        <v>18</v>
      </c>
      <c r="BA297" s="78">
        <v>21</v>
      </c>
      <c r="BB297" s="78">
        <v>35</v>
      </c>
      <c r="BC297" s="78">
        <v>22</v>
      </c>
      <c r="BD297" s="78">
        <v>11</v>
      </c>
      <c r="BE297" s="78">
        <v>16</v>
      </c>
      <c r="BF297" s="78">
        <v>28</v>
      </c>
      <c r="BG297" s="78">
        <v>20</v>
      </c>
      <c r="BH297" s="78">
        <v>36</v>
      </c>
      <c r="BI297" s="78">
        <v>23</v>
      </c>
      <c r="BJ297" s="78">
        <v>33</v>
      </c>
      <c r="BK297" s="78">
        <v>22</v>
      </c>
      <c r="BL297" s="78">
        <v>28</v>
      </c>
      <c r="BM297" s="78">
        <v>26</v>
      </c>
      <c r="BN297" s="78">
        <v>28</v>
      </c>
      <c r="BO297" s="78">
        <v>23</v>
      </c>
      <c r="BP297" s="78">
        <v>42</v>
      </c>
      <c r="BQ297" s="78">
        <v>30</v>
      </c>
      <c r="BR297" s="78">
        <v>46</v>
      </c>
      <c r="BS297" s="78">
        <v>29</v>
      </c>
      <c r="BT297" s="78">
        <v>23</v>
      </c>
      <c r="BU297" s="78">
        <v>22</v>
      </c>
      <c r="BV297" s="78">
        <v>30</v>
      </c>
      <c r="BW297" s="78">
        <v>18</v>
      </c>
      <c r="BX297" s="78">
        <v>25</v>
      </c>
      <c r="BY297" s="78">
        <v>19</v>
      </c>
      <c r="BZ297" s="78">
        <v>16</v>
      </c>
      <c r="CA297" s="78">
        <v>3</v>
      </c>
      <c r="CB297" s="78">
        <v>18</v>
      </c>
      <c r="CC297" s="78">
        <v>22</v>
      </c>
      <c r="CD297" s="78">
        <v>20</v>
      </c>
      <c r="CE297" s="78">
        <v>8</v>
      </c>
      <c r="CF297" s="78">
        <v>27</v>
      </c>
      <c r="CG297" s="78">
        <v>28</v>
      </c>
      <c r="CH297" s="78">
        <v>36</v>
      </c>
      <c r="CI297" s="78">
        <v>17</v>
      </c>
      <c r="CJ297" s="78">
        <v>15</v>
      </c>
      <c r="CK297" s="78">
        <v>10</v>
      </c>
      <c r="CL297" s="78">
        <v>23</v>
      </c>
      <c r="CM297" s="78">
        <v>26</v>
      </c>
      <c r="CN297" s="78">
        <v>3.07</v>
      </c>
    </row>
    <row r="298" spans="1:92" x14ac:dyDescent="0.2">
      <c r="A298" s="78" t="s">
        <v>28</v>
      </c>
      <c r="B298" s="78" t="s">
        <v>29</v>
      </c>
      <c r="C298" s="78">
        <v>285</v>
      </c>
      <c r="D298" s="78">
        <v>3.29</v>
      </c>
      <c r="E298" s="78">
        <v>0</v>
      </c>
      <c r="F298" s="78">
        <f>VLOOKUP(B298,遗传信息!$B:$F,5,FALSE)</f>
        <v>0</v>
      </c>
      <c r="G298" s="78">
        <v>25</v>
      </c>
      <c r="H298" s="78">
        <v>7</v>
      </c>
      <c r="I298" s="78">
        <v>6</v>
      </c>
      <c r="J298" s="78">
        <v>1452</v>
      </c>
      <c r="K298" s="78">
        <v>49.390000000000008</v>
      </c>
      <c r="L298" s="78">
        <v>105</v>
      </c>
      <c r="M298" s="78">
        <v>85</v>
      </c>
      <c r="N298" s="78">
        <v>109</v>
      </c>
      <c r="O298" s="78">
        <v>63</v>
      </c>
      <c r="P298" s="78">
        <v>80</v>
      </c>
      <c r="Q298" s="78">
        <v>78</v>
      </c>
      <c r="R298" s="78">
        <v>96</v>
      </c>
      <c r="S298" s="78">
        <v>75</v>
      </c>
      <c r="T298" s="78">
        <v>115</v>
      </c>
      <c r="U298" s="78">
        <v>106</v>
      </c>
      <c r="V298" s="78">
        <v>147</v>
      </c>
      <c r="W298" s="78">
        <v>93</v>
      </c>
      <c r="X298" s="78">
        <v>63</v>
      </c>
      <c r="Y298" s="78">
        <v>61</v>
      </c>
      <c r="Z298" s="78">
        <v>108</v>
      </c>
      <c r="AA298" s="78">
        <v>57</v>
      </c>
      <c r="AB298" s="78">
        <v>22</v>
      </c>
      <c r="AC298" s="78">
        <v>26</v>
      </c>
      <c r="AD298" s="78">
        <v>34</v>
      </c>
      <c r="AE298" s="78">
        <v>22</v>
      </c>
      <c r="AF298" s="78">
        <v>17</v>
      </c>
      <c r="AG298" s="78">
        <v>22</v>
      </c>
      <c r="AH298" s="78">
        <v>27</v>
      </c>
      <c r="AI298" s="78">
        <v>19</v>
      </c>
      <c r="AJ298" s="78">
        <v>28</v>
      </c>
      <c r="AK298" s="78">
        <v>25</v>
      </c>
      <c r="AL298" s="78">
        <v>30</v>
      </c>
      <c r="AM298" s="78">
        <v>25</v>
      </c>
      <c r="AN298" s="78">
        <v>13</v>
      </c>
      <c r="AO298" s="78">
        <v>13</v>
      </c>
      <c r="AP298" s="78">
        <v>27</v>
      </c>
      <c r="AQ298" s="78">
        <v>10</v>
      </c>
      <c r="AR298" s="78">
        <v>22</v>
      </c>
      <c r="AS298" s="78">
        <v>16</v>
      </c>
      <c r="AT298" s="78">
        <v>25</v>
      </c>
      <c r="AU298" s="78">
        <v>16</v>
      </c>
      <c r="AV298" s="78">
        <v>17</v>
      </c>
      <c r="AW298" s="78">
        <v>15</v>
      </c>
      <c r="AX298" s="78">
        <v>21</v>
      </c>
      <c r="AY298" s="78">
        <v>25</v>
      </c>
      <c r="AZ298" s="78">
        <v>18</v>
      </c>
      <c r="BA298" s="78">
        <v>21</v>
      </c>
      <c r="BB298" s="78">
        <v>35</v>
      </c>
      <c r="BC298" s="78">
        <v>22</v>
      </c>
      <c r="BD298" s="78">
        <v>11</v>
      </c>
      <c r="BE298" s="78">
        <v>16</v>
      </c>
      <c r="BF298" s="78">
        <v>28</v>
      </c>
      <c r="BG298" s="78">
        <v>20</v>
      </c>
      <c r="BH298" s="78">
        <v>36</v>
      </c>
      <c r="BI298" s="78">
        <v>23</v>
      </c>
      <c r="BJ298" s="78">
        <v>33</v>
      </c>
      <c r="BK298" s="78">
        <v>22</v>
      </c>
      <c r="BL298" s="78">
        <v>28</v>
      </c>
      <c r="BM298" s="78">
        <v>26</v>
      </c>
      <c r="BN298" s="78">
        <v>28</v>
      </c>
      <c r="BO298" s="78">
        <v>23</v>
      </c>
      <c r="BP298" s="78">
        <v>42</v>
      </c>
      <c r="BQ298" s="78">
        <v>30</v>
      </c>
      <c r="BR298" s="78">
        <v>46</v>
      </c>
      <c r="BS298" s="78">
        <v>29</v>
      </c>
      <c r="BT298" s="78">
        <v>23</v>
      </c>
      <c r="BU298" s="78">
        <v>22</v>
      </c>
      <c r="BV298" s="78">
        <v>30</v>
      </c>
      <c r="BW298" s="78">
        <v>18</v>
      </c>
      <c r="BX298" s="78">
        <v>25</v>
      </c>
      <c r="BY298" s="78">
        <v>19</v>
      </c>
      <c r="BZ298" s="78">
        <v>16</v>
      </c>
      <c r="CA298" s="78">
        <v>3</v>
      </c>
      <c r="CB298" s="78">
        <v>18</v>
      </c>
      <c r="CC298" s="78">
        <v>22</v>
      </c>
      <c r="CD298" s="78">
        <v>20</v>
      </c>
      <c r="CE298" s="78">
        <v>8</v>
      </c>
      <c r="CF298" s="78">
        <v>27</v>
      </c>
      <c r="CG298" s="78">
        <v>28</v>
      </c>
      <c r="CH298" s="78">
        <v>36</v>
      </c>
      <c r="CI298" s="78">
        <v>17</v>
      </c>
      <c r="CJ298" s="78">
        <v>15</v>
      </c>
      <c r="CK298" s="78">
        <v>10</v>
      </c>
      <c r="CL298" s="78">
        <v>23</v>
      </c>
      <c r="CM298" s="78">
        <v>26</v>
      </c>
      <c r="CN298" s="78">
        <v>1.1100000000000001</v>
      </c>
    </row>
    <row r="299" spans="1:92" x14ac:dyDescent="0.2">
      <c r="A299" s="78" t="s">
        <v>28</v>
      </c>
      <c r="B299" s="78" t="s">
        <v>29</v>
      </c>
      <c r="C299" s="78">
        <v>285</v>
      </c>
      <c r="D299" s="78">
        <v>6.63</v>
      </c>
      <c r="E299" s="78">
        <v>0</v>
      </c>
      <c r="F299" s="78">
        <f>VLOOKUP(B299,遗传信息!$B:$F,5,FALSE)</f>
        <v>0</v>
      </c>
      <c r="G299" s="78">
        <v>25</v>
      </c>
      <c r="H299" s="78">
        <v>7</v>
      </c>
      <c r="I299" s="78">
        <v>6</v>
      </c>
      <c r="J299" s="78">
        <v>1452</v>
      </c>
      <c r="K299" s="78">
        <v>49.390000000000008</v>
      </c>
      <c r="L299" s="78">
        <v>105</v>
      </c>
      <c r="M299" s="78">
        <v>85</v>
      </c>
      <c r="N299" s="78">
        <v>109</v>
      </c>
      <c r="O299" s="78">
        <v>63</v>
      </c>
      <c r="P299" s="78">
        <v>80</v>
      </c>
      <c r="Q299" s="78">
        <v>78</v>
      </c>
      <c r="R299" s="78">
        <v>96</v>
      </c>
      <c r="S299" s="78">
        <v>75</v>
      </c>
      <c r="T299" s="78">
        <v>115</v>
      </c>
      <c r="U299" s="78">
        <v>106</v>
      </c>
      <c r="V299" s="78">
        <v>147</v>
      </c>
      <c r="W299" s="78">
        <v>93</v>
      </c>
      <c r="X299" s="78">
        <v>63</v>
      </c>
      <c r="Y299" s="78">
        <v>61</v>
      </c>
      <c r="Z299" s="78">
        <v>108</v>
      </c>
      <c r="AA299" s="78">
        <v>57</v>
      </c>
      <c r="AB299" s="78">
        <v>22</v>
      </c>
      <c r="AC299" s="78">
        <v>26</v>
      </c>
      <c r="AD299" s="78">
        <v>34</v>
      </c>
      <c r="AE299" s="78">
        <v>22</v>
      </c>
      <c r="AF299" s="78">
        <v>17</v>
      </c>
      <c r="AG299" s="78">
        <v>22</v>
      </c>
      <c r="AH299" s="78">
        <v>27</v>
      </c>
      <c r="AI299" s="78">
        <v>19</v>
      </c>
      <c r="AJ299" s="78">
        <v>28</v>
      </c>
      <c r="AK299" s="78">
        <v>25</v>
      </c>
      <c r="AL299" s="78">
        <v>30</v>
      </c>
      <c r="AM299" s="78">
        <v>25</v>
      </c>
      <c r="AN299" s="78">
        <v>13</v>
      </c>
      <c r="AO299" s="78">
        <v>13</v>
      </c>
      <c r="AP299" s="78">
        <v>27</v>
      </c>
      <c r="AQ299" s="78">
        <v>10</v>
      </c>
      <c r="AR299" s="78">
        <v>22</v>
      </c>
      <c r="AS299" s="78">
        <v>16</v>
      </c>
      <c r="AT299" s="78">
        <v>25</v>
      </c>
      <c r="AU299" s="78">
        <v>16</v>
      </c>
      <c r="AV299" s="78">
        <v>17</v>
      </c>
      <c r="AW299" s="78">
        <v>15</v>
      </c>
      <c r="AX299" s="78">
        <v>21</v>
      </c>
      <c r="AY299" s="78">
        <v>25</v>
      </c>
      <c r="AZ299" s="78">
        <v>18</v>
      </c>
      <c r="BA299" s="78">
        <v>21</v>
      </c>
      <c r="BB299" s="78">
        <v>35</v>
      </c>
      <c r="BC299" s="78">
        <v>22</v>
      </c>
      <c r="BD299" s="78">
        <v>11</v>
      </c>
      <c r="BE299" s="78">
        <v>16</v>
      </c>
      <c r="BF299" s="78">
        <v>28</v>
      </c>
      <c r="BG299" s="78">
        <v>20</v>
      </c>
      <c r="BH299" s="78">
        <v>36</v>
      </c>
      <c r="BI299" s="78">
        <v>23</v>
      </c>
      <c r="BJ299" s="78">
        <v>33</v>
      </c>
      <c r="BK299" s="78">
        <v>22</v>
      </c>
      <c r="BL299" s="78">
        <v>28</v>
      </c>
      <c r="BM299" s="78">
        <v>26</v>
      </c>
      <c r="BN299" s="78">
        <v>28</v>
      </c>
      <c r="BO299" s="78">
        <v>23</v>
      </c>
      <c r="BP299" s="78">
        <v>42</v>
      </c>
      <c r="BQ299" s="78">
        <v>30</v>
      </c>
      <c r="BR299" s="78">
        <v>46</v>
      </c>
      <c r="BS299" s="78">
        <v>29</v>
      </c>
      <c r="BT299" s="78">
        <v>23</v>
      </c>
      <c r="BU299" s="78">
        <v>22</v>
      </c>
      <c r="BV299" s="78">
        <v>30</v>
      </c>
      <c r="BW299" s="78">
        <v>18</v>
      </c>
      <c r="BX299" s="78">
        <v>25</v>
      </c>
      <c r="BY299" s="78">
        <v>19</v>
      </c>
      <c r="BZ299" s="78">
        <v>16</v>
      </c>
      <c r="CA299" s="78">
        <v>3</v>
      </c>
      <c r="CB299" s="78">
        <v>18</v>
      </c>
      <c r="CC299" s="78">
        <v>22</v>
      </c>
      <c r="CD299" s="78">
        <v>20</v>
      </c>
      <c r="CE299" s="78">
        <v>8</v>
      </c>
      <c r="CF299" s="78">
        <v>27</v>
      </c>
      <c r="CG299" s="78">
        <v>28</v>
      </c>
      <c r="CH299" s="78">
        <v>36</v>
      </c>
      <c r="CI299" s="78">
        <v>17</v>
      </c>
      <c r="CJ299" s="78">
        <v>15</v>
      </c>
      <c r="CK299" s="78">
        <v>10</v>
      </c>
      <c r="CL299" s="78">
        <v>23</v>
      </c>
      <c r="CM299" s="78">
        <v>26</v>
      </c>
      <c r="CN299" s="78">
        <v>2.06</v>
      </c>
    </row>
    <row r="300" spans="1:92" x14ac:dyDescent="0.2">
      <c r="A300" s="78" t="s">
        <v>28</v>
      </c>
      <c r="B300" s="78" t="s">
        <v>29</v>
      </c>
      <c r="C300" s="78">
        <v>285</v>
      </c>
      <c r="D300" s="78">
        <v>8.6</v>
      </c>
      <c r="E300" s="78">
        <v>0</v>
      </c>
      <c r="F300" s="78">
        <f>VLOOKUP(B300,遗传信息!$B:$F,5,FALSE)</f>
        <v>0</v>
      </c>
      <c r="G300" s="78">
        <v>25</v>
      </c>
      <c r="H300" s="78">
        <v>7</v>
      </c>
      <c r="I300" s="78">
        <v>6</v>
      </c>
      <c r="J300" s="78">
        <v>1452</v>
      </c>
      <c r="K300" s="78">
        <v>49.390000000000008</v>
      </c>
      <c r="L300" s="78">
        <v>105</v>
      </c>
      <c r="M300" s="78">
        <v>85</v>
      </c>
      <c r="N300" s="78">
        <v>109</v>
      </c>
      <c r="O300" s="78">
        <v>63</v>
      </c>
      <c r="P300" s="78">
        <v>80</v>
      </c>
      <c r="Q300" s="78">
        <v>78</v>
      </c>
      <c r="R300" s="78">
        <v>96</v>
      </c>
      <c r="S300" s="78">
        <v>75</v>
      </c>
      <c r="T300" s="78">
        <v>115</v>
      </c>
      <c r="U300" s="78">
        <v>106</v>
      </c>
      <c r="V300" s="78">
        <v>147</v>
      </c>
      <c r="W300" s="78">
        <v>93</v>
      </c>
      <c r="X300" s="78">
        <v>63</v>
      </c>
      <c r="Y300" s="78">
        <v>61</v>
      </c>
      <c r="Z300" s="78">
        <v>108</v>
      </c>
      <c r="AA300" s="78">
        <v>57</v>
      </c>
      <c r="AB300" s="78">
        <v>22</v>
      </c>
      <c r="AC300" s="78">
        <v>26</v>
      </c>
      <c r="AD300" s="78">
        <v>34</v>
      </c>
      <c r="AE300" s="78">
        <v>22</v>
      </c>
      <c r="AF300" s="78">
        <v>17</v>
      </c>
      <c r="AG300" s="78">
        <v>22</v>
      </c>
      <c r="AH300" s="78">
        <v>27</v>
      </c>
      <c r="AI300" s="78">
        <v>19</v>
      </c>
      <c r="AJ300" s="78">
        <v>28</v>
      </c>
      <c r="AK300" s="78">
        <v>25</v>
      </c>
      <c r="AL300" s="78">
        <v>30</v>
      </c>
      <c r="AM300" s="78">
        <v>25</v>
      </c>
      <c r="AN300" s="78">
        <v>13</v>
      </c>
      <c r="AO300" s="78">
        <v>13</v>
      </c>
      <c r="AP300" s="78">
        <v>27</v>
      </c>
      <c r="AQ300" s="78">
        <v>10</v>
      </c>
      <c r="AR300" s="78">
        <v>22</v>
      </c>
      <c r="AS300" s="78">
        <v>16</v>
      </c>
      <c r="AT300" s="78">
        <v>25</v>
      </c>
      <c r="AU300" s="78">
        <v>16</v>
      </c>
      <c r="AV300" s="78">
        <v>17</v>
      </c>
      <c r="AW300" s="78">
        <v>15</v>
      </c>
      <c r="AX300" s="78">
        <v>21</v>
      </c>
      <c r="AY300" s="78">
        <v>25</v>
      </c>
      <c r="AZ300" s="78">
        <v>18</v>
      </c>
      <c r="BA300" s="78">
        <v>21</v>
      </c>
      <c r="BB300" s="78">
        <v>35</v>
      </c>
      <c r="BC300" s="78">
        <v>22</v>
      </c>
      <c r="BD300" s="78">
        <v>11</v>
      </c>
      <c r="BE300" s="78">
        <v>16</v>
      </c>
      <c r="BF300" s="78">
        <v>28</v>
      </c>
      <c r="BG300" s="78">
        <v>20</v>
      </c>
      <c r="BH300" s="78">
        <v>36</v>
      </c>
      <c r="BI300" s="78">
        <v>23</v>
      </c>
      <c r="BJ300" s="78">
        <v>33</v>
      </c>
      <c r="BK300" s="78">
        <v>22</v>
      </c>
      <c r="BL300" s="78">
        <v>28</v>
      </c>
      <c r="BM300" s="78">
        <v>26</v>
      </c>
      <c r="BN300" s="78">
        <v>28</v>
      </c>
      <c r="BO300" s="78">
        <v>23</v>
      </c>
      <c r="BP300" s="78">
        <v>42</v>
      </c>
      <c r="BQ300" s="78">
        <v>30</v>
      </c>
      <c r="BR300" s="78">
        <v>46</v>
      </c>
      <c r="BS300" s="78">
        <v>29</v>
      </c>
      <c r="BT300" s="78">
        <v>23</v>
      </c>
      <c r="BU300" s="78">
        <v>22</v>
      </c>
      <c r="BV300" s="78">
        <v>30</v>
      </c>
      <c r="BW300" s="78">
        <v>18</v>
      </c>
      <c r="BX300" s="78">
        <v>25</v>
      </c>
      <c r="BY300" s="78">
        <v>19</v>
      </c>
      <c r="BZ300" s="78">
        <v>16</v>
      </c>
      <c r="CA300" s="78">
        <v>3</v>
      </c>
      <c r="CB300" s="78">
        <v>18</v>
      </c>
      <c r="CC300" s="78">
        <v>22</v>
      </c>
      <c r="CD300" s="78">
        <v>20</v>
      </c>
      <c r="CE300" s="78">
        <v>8</v>
      </c>
      <c r="CF300" s="78">
        <v>27</v>
      </c>
      <c r="CG300" s="78">
        <v>28</v>
      </c>
      <c r="CH300" s="78">
        <v>36</v>
      </c>
      <c r="CI300" s="78">
        <v>17</v>
      </c>
      <c r="CJ300" s="78">
        <v>15</v>
      </c>
      <c r="CK300" s="78">
        <v>10</v>
      </c>
      <c r="CL300" s="78">
        <v>23</v>
      </c>
      <c r="CM300" s="78">
        <v>26</v>
      </c>
      <c r="CN300" s="78">
        <v>2.5</v>
      </c>
    </row>
    <row r="301" spans="1:92" x14ac:dyDescent="0.2">
      <c r="A301" s="78" t="s">
        <v>28</v>
      </c>
      <c r="B301" s="78" t="s">
        <v>29</v>
      </c>
      <c r="C301" s="78">
        <v>285</v>
      </c>
      <c r="D301" s="78">
        <v>9.92</v>
      </c>
      <c r="E301" s="78">
        <v>0</v>
      </c>
      <c r="F301" s="78">
        <f>VLOOKUP(B301,遗传信息!$B:$F,5,FALSE)</f>
        <v>0</v>
      </c>
      <c r="G301" s="78">
        <v>25</v>
      </c>
      <c r="H301" s="78">
        <v>7</v>
      </c>
      <c r="I301" s="78">
        <v>6</v>
      </c>
      <c r="J301" s="78">
        <v>1452</v>
      </c>
      <c r="K301" s="78">
        <v>49.390000000000008</v>
      </c>
      <c r="L301" s="78">
        <v>105</v>
      </c>
      <c r="M301" s="78">
        <v>85</v>
      </c>
      <c r="N301" s="78">
        <v>109</v>
      </c>
      <c r="O301" s="78">
        <v>63</v>
      </c>
      <c r="P301" s="78">
        <v>80</v>
      </c>
      <c r="Q301" s="78">
        <v>78</v>
      </c>
      <c r="R301" s="78">
        <v>96</v>
      </c>
      <c r="S301" s="78">
        <v>75</v>
      </c>
      <c r="T301" s="78">
        <v>115</v>
      </c>
      <c r="U301" s="78">
        <v>106</v>
      </c>
      <c r="V301" s="78">
        <v>147</v>
      </c>
      <c r="W301" s="78">
        <v>93</v>
      </c>
      <c r="X301" s="78">
        <v>63</v>
      </c>
      <c r="Y301" s="78">
        <v>61</v>
      </c>
      <c r="Z301" s="78">
        <v>108</v>
      </c>
      <c r="AA301" s="78">
        <v>57</v>
      </c>
      <c r="AB301" s="78">
        <v>22</v>
      </c>
      <c r="AC301" s="78">
        <v>26</v>
      </c>
      <c r="AD301" s="78">
        <v>34</v>
      </c>
      <c r="AE301" s="78">
        <v>22</v>
      </c>
      <c r="AF301" s="78">
        <v>17</v>
      </c>
      <c r="AG301" s="78">
        <v>22</v>
      </c>
      <c r="AH301" s="78">
        <v>27</v>
      </c>
      <c r="AI301" s="78">
        <v>19</v>
      </c>
      <c r="AJ301" s="78">
        <v>28</v>
      </c>
      <c r="AK301" s="78">
        <v>25</v>
      </c>
      <c r="AL301" s="78">
        <v>30</v>
      </c>
      <c r="AM301" s="78">
        <v>25</v>
      </c>
      <c r="AN301" s="78">
        <v>13</v>
      </c>
      <c r="AO301" s="78">
        <v>13</v>
      </c>
      <c r="AP301" s="78">
        <v>27</v>
      </c>
      <c r="AQ301" s="78">
        <v>10</v>
      </c>
      <c r="AR301" s="78">
        <v>22</v>
      </c>
      <c r="AS301" s="78">
        <v>16</v>
      </c>
      <c r="AT301" s="78">
        <v>25</v>
      </c>
      <c r="AU301" s="78">
        <v>16</v>
      </c>
      <c r="AV301" s="78">
        <v>17</v>
      </c>
      <c r="AW301" s="78">
        <v>15</v>
      </c>
      <c r="AX301" s="78">
        <v>21</v>
      </c>
      <c r="AY301" s="78">
        <v>25</v>
      </c>
      <c r="AZ301" s="78">
        <v>18</v>
      </c>
      <c r="BA301" s="78">
        <v>21</v>
      </c>
      <c r="BB301" s="78">
        <v>35</v>
      </c>
      <c r="BC301" s="78">
        <v>22</v>
      </c>
      <c r="BD301" s="78">
        <v>11</v>
      </c>
      <c r="BE301" s="78">
        <v>16</v>
      </c>
      <c r="BF301" s="78">
        <v>28</v>
      </c>
      <c r="BG301" s="78">
        <v>20</v>
      </c>
      <c r="BH301" s="78">
        <v>36</v>
      </c>
      <c r="BI301" s="78">
        <v>23</v>
      </c>
      <c r="BJ301" s="78">
        <v>33</v>
      </c>
      <c r="BK301" s="78">
        <v>22</v>
      </c>
      <c r="BL301" s="78">
        <v>28</v>
      </c>
      <c r="BM301" s="78">
        <v>26</v>
      </c>
      <c r="BN301" s="78">
        <v>28</v>
      </c>
      <c r="BO301" s="78">
        <v>23</v>
      </c>
      <c r="BP301" s="78">
        <v>42</v>
      </c>
      <c r="BQ301" s="78">
        <v>30</v>
      </c>
      <c r="BR301" s="78">
        <v>46</v>
      </c>
      <c r="BS301" s="78">
        <v>29</v>
      </c>
      <c r="BT301" s="78">
        <v>23</v>
      </c>
      <c r="BU301" s="78">
        <v>22</v>
      </c>
      <c r="BV301" s="78">
        <v>30</v>
      </c>
      <c r="BW301" s="78">
        <v>18</v>
      </c>
      <c r="BX301" s="78">
        <v>25</v>
      </c>
      <c r="BY301" s="78">
        <v>19</v>
      </c>
      <c r="BZ301" s="78">
        <v>16</v>
      </c>
      <c r="CA301" s="78">
        <v>3</v>
      </c>
      <c r="CB301" s="78">
        <v>18</v>
      </c>
      <c r="CC301" s="78">
        <v>22</v>
      </c>
      <c r="CD301" s="78">
        <v>20</v>
      </c>
      <c r="CE301" s="78">
        <v>8</v>
      </c>
      <c r="CF301" s="78">
        <v>27</v>
      </c>
      <c r="CG301" s="78">
        <v>28</v>
      </c>
      <c r="CH301" s="78">
        <v>36</v>
      </c>
      <c r="CI301" s="78">
        <v>17</v>
      </c>
      <c r="CJ301" s="78">
        <v>15</v>
      </c>
      <c r="CK301" s="78">
        <v>10</v>
      </c>
      <c r="CL301" s="78">
        <v>23</v>
      </c>
      <c r="CM301" s="78">
        <v>26</v>
      </c>
      <c r="CN301" s="78">
        <v>2.91</v>
      </c>
    </row>
    <row r="302" spans="1:92" x14ac:dyDescent="0.2">
      <c r="A302" s="78" t="s">
        <v>15</v>
      </c>
      <c r="B302" s="78" t="s">
        <v>17</v>
      </c>
      <c r="C302" s="78">
        <v>265</v>
      </c>
      <c r="D302" s="78">
        <v>1.3</v>
      </c>
      <c r="E302" s="78">
        <v>0</v>
      </c>
      <c r="F302" s="78">
        <f>VLOOKUP(B302,遗传信息!$B:$F,5,FALSE)</f>
        <v>0</v>
      </c>
      <c r="G302" s="78">
        <v>25</v>
      </c>
      <c r="H302" s="78">
        <v>7.2</v>
      </c>
      <c r="I302" s="78">
        <v>6</v>
      </c>
      <c r="J302" s="78">
        <v>1467</v>
      </c>
      <c r="K302" s="78">
        <v>61.68</v>
      </c>
      <c r="L302" s="78">
        <v>99</v>
      </c>
      <c r="M302" s="78">
        <v>93</v>
      </c>
      <c r="N302" s="78">
        <v>107</v>
      </c>
      <c r="O302" s="78">
        <v>72</v>
      </c>
      <c r="P302" s="78">
        <v>79</v>
      </c>
      <c r="Q302" s="78">
        <v>66</v>
      </c>
      <c r="R302" s="78">
        <v>90</v>
      </c>
      <c r="S302" s="78">
        <v>74</v>
      </c>
      <c r="T302" s="78">
        <v>114</v>
      </c>
      <c r="U302" s="78">
        <v>97</v>
      </c>
      <c r="V302" s="78">
        <v>158</v>
      </c>
      <c r="W302" s="78">
        <v>98</v>
      </c>
      <c r="X302" s="78">
        <v>79</v>
      </c>
      <c r="Y302" s="78">
        <v>53</v>
      </c>
      <c r="Z302" s="78">
        <v>111</v>
      </c>
      <c r="AA302" s="78">
        <v>62</v>
      </c>
      <c r="AB302" s="78">
        <v>18</v>
      </c>
      <c r="AC302" s="78">
        <v>26</v>
      </c>
      <c r="AD302" s="78">
        <v>31</v>
      </c>
      <c r="AE302" s="78">
        <v>24</v>
      </c>
      <c r="AF302" s="78">
        <v>24</v>
      </c>
      <c r="AG302" s="78">
        <v>23</v>
      </c>
      <c r="AH302" s="78">
        <v>25</v>
      </c>
      <c r="AI302" s="78">
        <v>21</v>
      </c>
      <c r="AJ302" s="78">
        <v>25</v>
      </c>
      <c r="AK302" s="78">
        <v>27</v>
      </c>
      <c r="AL302" s="78">
        <v>28</v>
      </c>
      <c r="AM302" s="78">
        <v>27</v>
      </c>
      <c r="AN302" s="78">
        <v>18</v>
      </c>
      <c r="AO302" s="78">
        <v>11</v>
      </c>
      <c r="AP302" s="78">
        <v>25</v>
      </c>
      <c r="AQ302" s="78">
        <v>18</v>
      </c>
      <c r="AR302" s="78">
        <v>20</v>
      </c>
      <c r="AS302" s="78">
        <v>21</v>
      </c>
      <c r="AT302" s="78">
        <v>23</v>
      </c>
      <c r="AU302" s="78">
        <v>15</v>
      </c>
      <c r="AV302" s="78">
        <v>14</v>
      </c>
      <c r="AW302" s="78">
        <v>10</v>
      </c>
      <c r="AX302" s="78">
        <v>17</v>
      </c>
      <c r="AY302" s="78">
        <v>25</v>
      </c>
      <c r="AZ302" s="78">
        <v>21</v>
      </c>
      <c r="BA302" s="78">
        <v>18</v>
      </c>
      <c r="BB302" s="78">
        <v>31</v>
      </c>
      <c r="BC302" s="78">
        <v>20</v>
      </c>
      <c r="BD302" s="78">
        <v>16</v>
      </c>
      <c r="BE302" s="78">
        <v>9</v>
      </c>
      <c r="BF302" s="78">
        <v>32</v>
      </c>
      <c r="BG302" s="78">
        <v>17</v>
      </c>
      <c r="BH302" s="78">
        <v>33</v>
      </c>
      <c r="BI302" s="78">
        <v>24</v>
      </c>
      <c r="BJ302" s="78">
        <v>31</v>
      </c>
      <c r="BK302" s="78">
        <v>26</v>
      </c>
      <c r="BL302" s="78">
        <v>29</v>
      </c>
      <c r="BM302" s="78">
        <v>19</v>
      </c>
      <c r="BN302" s="78">
        <v>28</v>
      </c>
      <c r="BO302" s="78">
        <v>21</v>
      </c>
      <c r="BP302" s="78">
        <v>37</v>
      </c>
      <c r="BQ302" s="78">
        <v>31</v>
      </c>
      <c r="BR302" s="78">
        <v>56</v>
      </c>
      <c r="BS302" s="78">
        <v>34</v>
      </c>
      <c r="BT302" s="78">
        <v>20</v>
      </c>
      <c r="BU302" s="78">
        <v>24</v>
      </c>
      <c r="BV302" s="78">
        <v>33</v>
      </c>
      <c r="BW302" s="78">
        <v>20</v>
      </c>
      <c r="BX302" s="78">
        <v>28</v>
      </c>
      <c r="BY302" s="78">
        <v>22</v>
      </c>
      <c r="BZ302" s="78">
        <v>22</v>
      </c>
      <c r="CA302" s="78">
        <v>7</v>
      </c>
      <c r="CB302" s="78">
        <v>12</v>
      </c>
      <c r="CC302" s="78">
        <v>24</v>
      </c>
      <c r="CD302" s="78">
        <v>20</v>
      </c>
      <c r="CE302" s="78">
        <v>7</v>
      </c>
      <c r="CF302" s="78">
        <v>30</v>
      </c>
      <c r="CG302" s="78">
        <v>20</v>
      </c>
      <c r="CH302" s="78">
        <v>43</v>
      </c>
      <c r="CI302" s="78">
        <v>17</v>
      </c>
      <c r="CJ302" s="78">
        <v>25</v>
      </c>
      <c r="CK302" s="78">
        <v>9</v>
      </c>
      <c r="CL302" s="78">
        <v>21</v>
      </c>
      <c r="CM302" s="78">
        <v>26</v>
      </c>
      <c r="CN302" s="78">
        <v>1</v>
      </c>
    </row>
    <row r="303" spans="1:92" x14ac:dyDescent="0.2">
      <c r="A303" s="78" t="s">
        <v>15</v>
      </c>
      <c r="B303" s="78" t="s">
        <v>17</v>
      </c>
      <c r="C303" s="78">
        <v>265</v>
      </c>
      <c r="D303" s="78">
        <v>2.2000000000000002</v>
      </c>
      <c r="E303" s="78">
        <v>0</v>
      </c>
      <c r="F303" s="78">
        <f>VLOOKUP(B303,遗传信息!$B:$F,5,FALSE)</f>
        <v>0</v>
      </c>
      <c r="G303" s="78">
        <v>25</v>
      </c>
      <c r="H303" s="78">
        <v>7.2</v>
      </c>
      <c r="I303" s="78">
        <v>6</v>
      </c>
      <c r="J303" s="78">
        <v>1467</v>
      </c>
      <c r="K303" s="78">
        <v>61.68</v>
      </c>
      <c r="L303" s="78">
        <v>99</v>
      </c>
      <c r="M303" s="78">
        <v>93</v>
      </c>
      <c r="N303" s="78">
        <v>107</v>
      </c>
      <c r="O303" s="78">
        <v>72</v>
      </c>
      <c r="P303" s="78">
        <v>79</v>
      </c>
      <c r="Q303" s="78">
        <v>66</v>
      </c>
      <c r="R303" s="78">
        <v>90</v>
      </c>
      <c r="S303" s="78">
        <v>74</v>
      </c>
      <c r="T303" s="78">
        <v>114</v>
      </c>
      <c r="U303" s="78">
        <v>97</v>
      </c>
      <c r="V303" s="78">
        <v>158</v>
      </c>
      <c r="W303" s="78">
        <v>98</v>
      </c>
      <c r="X303" s="78">
        <v>79</v>
      </c>
      <c r="Y303" s="78">
        <v>53</v>
      </c>
      <c r="Z303" s="78">
        <v>111</v>
      </c>
      <c r="AA303" s="78">
        <v>62</v>
      </c>
      <c r="AB303" s="78">
        <v>18</v>
      </c>
      <c r="AC303" s="78">
        <v>26</v>
      </c>
      <c r="AD303" s="78">
        <v>31</v>
      </c>
      <c r="AE303" s="78">
        <v>24</v>
      </c>
      <c r="AF303" s="78">
        <v>24</v>
      </c>
      <c r="AG303" s="78">
        <v>23</v>
      </c>
      <c r="AH303" s="78">
        <v>25</v>
      </c>
      <c r="AI303" s="78">
        <v>21</v>
      </c>
      <c r="AJ303" s="78">
        <v>25</v>
      </c>
      <c r="AK303" s="78">
        <v>27</v>
      </c>
      <c r="AL303" s="78">
        <v>28</v>
      </c>
      <c r="AM303" s="78">
        <v>27</v>
      </c>
      <c r="AN303" s="78">
        <v>18</v>
      </c>
      <c r="AO303" s="78">
        <v>11</v>
      </c>
      <c r="AP303" s="78">
        <v>25</v>
      </c>
      <c r="AQ303" s="78">
        <v>18</v>
      </c>
      <c r="AR303" s="78">
        <v>20</v>
      </c>
      <c r="AS303" s="78">
        <v>21</v>
      </c>
      <c r="AT303" s="78">
        <v>23</v>
      </c>
      <c r="AU303" s="78">
        <v>15</v>
      </c>
      <c r="AV303" s="78">
        <v>14</v>
      </c>
      <c r="AW303" s="78">
        <v>10</v>
      </c>
      <c r="AX303" s="78">
        <v>17</v>
      </c>
      <c r="AY303" s="78">
        <v>25</v>
      </c>
      <c r="AZ303" s="78">
        <v>21</v>
      </c>
      <c r="BA303" s="78">
        <v>18</v>
      </c>
      <c r="BB303" s="78">
        <v>31</v>
      </c>
      <c r="BC303" s="78">
        <v>20</v>
      </c>
      <c r="BD303" s="78">
        <v>16</v>
      </c>
      <c r="BE303" s="78">
        <v>9</v>
      </c>
      <c r="BF303" s="78">
        <v>32</v>
      </c>
      <c r="BG303" s="78">
        <v>17</v>
      </c>
      <c r="BH303" s="78">
        <v>33</v>
      </c>
      <c r="BI303" s="78">
        <v>24</v>
      </c>
      <c r="BJ303" s="78">
        <v>31</v>
      </c>
      <c r="BK303" s="78">
        <v>26</v>
      </c>
      <c r="BL303" s="78">
        <v>29</v>
      </c>
      <c r="BM303" s="78">
        <v>19</v>
      </c>
      <c r="BN303" s="78">
        <v>28</v>
      </c>
      <c r="BO303" s="78">
        <v>21</v>
      </c>
      <c r="BP303" s="78">
        <v>37</v>
      </c>
      <c r="BQ303" s="78">
        <v>31</v>
      </c>
      <c r="BR303" s="78">
        <v>56</v>
      </c>
      <c r="BS303" s="78">
        <v>34</v>
      </c>
      <c r="BT303" s="78">
        <v>20</v>
      </c>
      <c r="BU303" s="78">
        <v>24</v>
      </c>
      <c r="BV303" s="78">
        <v>33</v>
      </c>
      <c r="BW303" s="78">
        <v>20</v>
      </c>
      <c r="BX303" s="78">
        <v>28</v>
      </c>
      <c r="BY303" s="78">
        <v>22</v>
      </c>
      <c r="BZ303" s="78">
        <v>22</v>
      </c>
      <c r="CA303" s="78">
        <v>7</v>
      </c>
      <c r="CB303" s="78">
        <v>12</v>
      </c>
      <c r="CC303" s="78">
        <v>24</v>
      </c>
      <c r="CD303" s="78">
        <v>20</v>
      </c>
      <c r="CE303" s="78">
        <v>7</v>
      </c>
      <c r="CF303" s="78">
        <v>30</v>
      </c>
      <c r="CG303" s="78">
        <v>20</v>
      </c>
      <c r="CH303" s="78">
        <v>43</v>
      </c>
      <c r="CI303" s="78">
        <v>17</v>
      </c>
      <c r="CJ303" s="78">
        <v>25</v>
      </c>
      <c r="CK303" s="78">
        <v>9</v>
      </c>
      <c r="CL303" s="78">
        <v>21</v>
      </c>
      <c r="CM303" s="78">
        <v>26</v>
      </c>
      <c r="CN303" s="78">
        <v>2</v>
      </c>
    </row>
    <row r="304" spans="1:92" x14ac:dyDescent="0.2">
      <c r="A304" s="78" t="s">
        <v>15</v>
      </c>
      <c r="B304" s="78" t="s">
        <v>17</v>
      </c>
      <c r="C304" s="78">
        <v>265</v>
      </c>
      <c r="D304" s="78">
        <v>3.2</v>
      </c>
      <c r="E304" s="78">
        <v>0</v>
      </c>
      <c r="F304" s="78">
        <f>VLOOKUP(B304,遗传信息!$B:$F,5,FALSE)</f>
        <v>0</v>
      </c>
      <c r="G304" s="78">
        <v>25</v>
      </c>
      <c r="H304" s="78">
        <v>7.2</v>
      </c>
      <c r="I304" s="78">
        <v>6</v>
      </c>
      <c r="J304" s="78">
        <v>1467</v>
      </c>
      <c r="K304" s="78">
        <v>61.68</v>
      </c>
      <c r="L304" s="78">
        <v>99</v>
      </c>
      <c r="M304" s="78">
        <v>93</v>
      </c>
      <c r="N304" s="78">
        <v>107</v>
      </c>
      <c r="O304" s="78">
        <v>72</v>
      </c>
      <c r="P304" s="78">
        <v>79</v>
      </c>
      <c r="Q304" s="78">
        <v>66</v>
      </c>
      <c r="R304" s="78">
        <v>90</v>
      </c>
      <c r="S304" s="78">
        <v>74</v>
      </c>
      <c r="T304" s="78">
        <v>114</v>
      </c>
      <c r="U304" s="78">
        <v>97</v>
      </c>
      <c r="V304" s="78">
        <v>158</v>
      </c>
      <c r="W304" s="78">
        <v>98</v>
      </c>
      <c r="X304" s="78">
        <v>79</v>
      </c>
      <c r="Y304" s="78">
        <v>53</v>
      </c>
      <c r="Z304" s="78">
        <v>111</v>
      </c>
      <c r="AA304" s="78">
        <v>62</v>
      </c>
      <c r="AB304" s="78">
        <v>18</v>
      </c>
      <c r="AC304" s="78">
        <v>26</v>
      </c>
      <c r="AD304" s="78">
        <v>31</v>
      </c>
      <c r="AE304" s="78">
        <v>24</v>
      </c>
      <c r="AF304" s="78">
        <v>24</v>
      </c>
      <c r="AG304" s="78">
        <v>23</v>
      </c>
      <c r="AH304" s="78">
        <v>25</v>
      </c>
      <c r="AI304" s="78">
        <v>21</v>
      </c>
      <c r="AJ304" s="78">
        <v>25</v>
      </c>
      <c r="AK304" s="78">
        <v>27</v>
      </c>
      <c r="AL304" s="78">
        <v>28</v>
      </c>
      <c r="AM304" s="78">
        <v>27</v>
      </c>
      <c r="AN304" s="78">
        <v>18</v>
      </c>
      <c r="AO304" s="78">
        <v>11</v>
      </c>
      <c r="AP304" s="78">
        <v>25</v>
      </c>
      <c r="AQ304" s="78">
        <v>18</v>
      </c>
      <c r="AR304" s="78">
        <v>20</v>
      </c>
      <c r="AS304" s="78">
        <v>21</v>
      </c>
      <c r="AT304" s="78">
        <v>23</v>
      </c>
      <c r="AU304" s="78">
        <v>15</v>
      </c>
      <c r="AV304" s="78">
        <v>14</v>
      </c>
      <c r="AW304" s="78">
        <v>10</v>
      </c>
      <c r="AX304" s="78">
        <v>17</v>
      </c>
      <c r="AY304" s="78">
        <v>25</v>
      </c>
      <c r="AZ304" s="78">
        <v>21</v>
      </c>
      <c r="BA304" s="78">
        <v>18</v>
      </c>
      <c r="BB304" s="78">
        <v>31</v>
      </c>
      <c r="BC304" s="78">
        <v>20</v>
      </c>
      <c r="BD304" s="78">
        <v>16</v>
      </c>
      <c r="BE304" s="78">
        <v>9</v>
      </c>
      <c r="BF304" s="78">
        <v>32</v>
      </c>
      <c r="BG304" s="78">
        <v>17</v>
      </c>
      <c r="BH304" s="78">
        <v>33</v>
      </c>
      <c r="BI304" s="78">
        <v>24</v>
      </c>
      <c r="BJ304" s="78">
        <v>31</v>
      </c>
      <c r="BK304" s="78">
        <v>26</v>
      </c>
      <c r="BL304" s="78">
        <v>29</v>
      </c>
      <c r="BM304" s="78">
        <v>19</v>
      </c>
      <c r="BN304" s="78">
        <v>28</v>
      </c>
      <c r="BO304" s="78">
        <v>21</v>
      </c>
      <c r="BP304" s="78">
        <v>37</v>
      </c>
      <c r="BQ304" s="78">
        <v>31</v>
      </c>
      <c r="BR304" s="78">
        <v>56</v>
      </c>
      <c r="BS304" s="78">
        <v>34</v>
      </c>
      <c r="BT304" s="78">
        <v>20</v>
      </c>
      <c r="BU304" s="78">
        <v>24</v>
      </c>
      <c r="BV304" s="78">
        <v>33</v>
      </c>
      <c r="BW304" s="78">
        <v>20</v>
      </c>
      <c r="BX304" s="78">
        <v>28</v>
      </c>
      <c r="BY304" s="78">
        <v>22</v>
      </c>
      <c r="BZ304" s="78">
        <v>22</v>
      </c>
      <c r="CA304" s="78">
        <v>7</v>
      </c>
      <c r="CB304" s="78">
        <v>12</v>
      </c>
      <c r="CC304" s="78">
        <v>24</v>
      </c>
      <c r="CD304" s="78">
        <v>20</v>
      </c>
      <c r="CE304" s="78">
        <v>7</v>
      </c>
      <c r="CF304" s="78">
        <v>30</v>
      </c>
      <c r="CG304" s="78">
        <v>20</v>
      </c>
      <c r="CH304" s="78">
        <v>43</v>
      </c>
      <c r="CI304" s="78">
        <v>17</v>
      </c>
      <c r="CJ304" s="78">
        <v>25</v>
      </c>
      <c r="CK304" s="78">
        <v>9</v>
      </c>
      <c r="CL304" s="78">
        <v>21</v>
      </c>
      <c r="CM304" s="78">
        <v>26</v>
      </c>
      <c r="CN304" s="78">
        <v>3</v>
      </c>
    </row>
    <row r="305" spans="1:92" x14ac:dyDescent="0.2">
      <c r="A305" s="78" t="s">
        <v>15</v>
      </c>
      <c r="B305" s="78" t="s">
        <v>17</v>
      </c>
      <c r="C305" s="78">
        <v>265</v>
      </c>
      <c r="D305" s="78">
        <v>4.2</v>
      </c>
      <c r="E305" s="78">
        <v>0</v>
      </c>
      <c r="F305" s="78">
        <f>VLOOKUP(B305,遗传信息!$B:$F,5,FALSE)</f>
        <v>0</v>
      </c>
      <c r="G305" s="78">
        <v>25</v>
      </c>
      <c r="H305" s="78">
        <v>7.2</v>
      </c>
      <c r="I305" s="78">
        <v>6</v>
      </c>
      <c r="J305" s="78">
        <v>1467</v>
      </c>
      <c r="K305" s="78">
        <v>61.68</v>
      </c>
      <c r="L305" s="78">
        <v>99</v>
      </c>
      <c r="M305" s="78">
        <v>93</v>
      </c>
      <c r="N305" s="78">
        <v>107</v>
      </c>
      <c r="O305" s="78">
        <v>72</v>
      </c>
      <c r="P305" s="78">
        <v>79</v>
      </c>
      <c r="Q305" s="78">
        <v>66</v>
      </c>
      <c r="R305" s="78">
        <v>90</v>
      </c>
      <c r="S305" s="78">
        <v>74</v>
      </c>
      <c r="T305" s="78">
        <v>114</v>
      </c>
      <c r="U305" s="78">
        <v>97</v>
      </c>
      <c r="V305" s="78">
        <v>158</v>
      </c>
      <c r="W305" s="78">
        <v>98</v>
      </c>
      <c r="X305" s="78">
        <v>79</v>
      </c>
      <c r="Y305" s="78">
        <v>53</v>
      </c>
      <c r="Z305" s="78">
        <v>111</v>
      </c>
      <c r="AA305" s="78">
        <v>62</v>
      </c>
      <c r="AB305" s="78">
        <v>18</v>
      </c>
      <c r="AC305" s="78">
        <v>26</v>
      </c>
      <c r="AD305" s="78">
        <v>31</v>
      </c>
      <c r="AE305" s="78">
        <v>24</v>
      </c>
      <c r="AF305" s="78">
        <v>24</v>
      </c>
      <c r="AG305" s="78">
        <v>23</v>
      </c>
      <c r="AH305" s="78">
        <v>25</v>
      </c>
      <c r="AI305" s="78">
        <v>21</v>
      </c>
      <c r="AJ305" s="78">
        <v>25</v>
      </c>
      <c r="AK305" s="78">
        <v>27</v>
      </c>
      <c r="AL305" s="78">
        <v>28</v>
      </c>
      <c r="AM305" s="78">
        <v>27</v>
      </c>
      <c r="AN305" s="78">
        <v>18</v>
      </c>
      <c r="AO305" s="78">
        <v>11</v>
      </c>
      <c r="AP305" s="78">
        <v>25</v>
      </c>
      <c r="AQ305" s="78">
        <v>18</v>
      </c>
      <c r="AR305" s="78">
        <v>20</v>
      </c>
      <c r="AS305" s="78">
        <v>21</v>
      </c>
      <c r="AT305" s="78">
        <v>23</v>
      </c>
      <c r="AU305" s="78">
        <v>15</v>
      </c>
      <c r="AV305" s="78">
        <v>14</v>
      </c>
      <c r="AW305" s="78">
        <v>10</v>
      </c>
      <c r="AX305" s="78">
        <v>17</v>
      </c>
      <c r="AY305" s="78">
        <v>25</v>
      </c>
      <c r="AZ305" s="78">
        <v>21</v>
      </c>
      <c r="BA305" s="78">
        <v>18</v>
      </c>
      <c r="BB305" s="78">
        <v>31</v>
      </c>
      <c r="BC305" s="78">
        <v>20</v>
      </c>
      <c r="BD305" s="78">
        <v>16</v>
      </c>
      <c r="BE305" s="78">
        <v>9</v>
      </c>
      <c r="BF305" s="78">
        <v>32</v>
      </c>
      <c r="BG305" s="78">
        <v>17</v>
      </c>
      <c r="BH305" s="78">
        <v>33</v>
      </c>
      <c r="BI305" s="78">
        <v>24</v>
      </c>
      <c r="BJ305" s="78">
        <v>31</v>
      </c>
      <c r="BK305" s="78">
        <v>26</v>
      </c>
      <c r="BL305" s="78">
        <v>29</v>
      </c>
      <c r="BM305" s="78">
        <v>19</v>
      </c>
      <c r="BN305" s="78">
        <v>28</v>
      </c>
      <c r="BO305" s="78">
        <v>21</v>
      </c>
      <c r="BP305" s="78">
        <v>37</v>
      </c>
      <c r="BQ305" s="78">
        <v>31</v>
      </c>
      <c r="BR305" s="78">
        <v>56</v>
      </c>
      <c r="BS305" s="78">
        <v>34</v>
      </c>
      <c r="BT305" s="78">
        <v>20</v>
      </c>
      <c r="BU305" s="78">
        <v>24</v>
      </c>
      <c r="BV305" s="78">
        <v>33</v>
      </c>
      <c r="BW305" s="78">
        <v>20</v>
      </c>
      <c r="BX305" s="78">
        <v>28</v>
      </c>
      <c r="BY305" s="78">
        <v>22</v>
      </c>
      <c r="BZ305" s="78">
        <v>22</v>
      </c>
      <c r="CA305" s="78">
        <v>7</v>
      </c>
      <c r="CB305" s="78">
        <v>12</v>
      </c>
      <c r="CC305" s="78">
        <v>24</v>
      </c>
      <c r="CD305" s="78">
        <v>20</v>
      </c>
      <c r="CE305" s="78">
        <v>7</v>
      </c>
      <c r="CF305" s="78">
        <v>30</v>
      </c>
      <c r="CG305" s="78">
        <v>20</v>
      </c>
      <c r="CH305" s="78">
        <v>43</v>
      </c>
      <c r="CI305" s="78">
        <v>17</v>
      </c>
      <c r="CJ305" s="78">
        <v>25</v>
      </c>
      <c r="CK305" s="78">
        <v>9</v>
      </c>
      <c r="CL305" s="78">
        <v>21</v>
      </c>
      <c r="CM305" s="78">
        <v>26</v>
      </c>
      <c r="CN305" s="78">
        <v>4</v>
      </c>
    </row>
    <row r="306" spans="1:92" x14ac:dyDescent="0.2">
      <c r="A306" s="78" t="s">
        <v>15</v>
      </c>
      <c r="B306" s="78" t="s">
        <v>17</v>
      </c>
      <c r="C306" s="78">
        <v>280</v>
      </c>
      <c r="D306" s="78">
        <v>2.2000000000000002</v>
      </c>
      <c r="E306" s="78">
        <v>0</v>
      </c>
      <c r="F306" s="78">
        <f>VLOOKUP(B306,遗传信息!$B:$F,5,FALSE)</f>
        <v>0</v>
      </c>
      <c r="G306" s="78">
        <v>25</v>
      </c>
      <c r="H306" s="78">
        <v>7.2</v>
      </c>
      <c r="I306" s="78">
        <v>6</v>
      </c>
      <c r="J306" s="78">
        <v>1467</v>
      </c>
      <c r="K306" s="78">
        <v>61.68</v>
      </c>
      <c r="L306" s="78">
        <v>99</v>
      </c>
      <c r="M306" s="78">
        <v>93</v>
      </c>
      <c r="N306" s="78">
        <v>107</v>
      </c>
      <c r="O306" s="78">
        <v>72</v>
      </c>
      <c r="P306" s="78">
        <v>79</v>
      </c>
      <c r="Q306" s="78">
        <v>66</v>
      </c>
      <c r="R306" s="78">
        <v>90</v>
      </c>
      <c r="S306" s="78">
        <v>74</v>
      </c>
      <c r="T306" s="78">
        <v>114</v>
      </c>
      <c r="U306" s="78">
        <v>97</v>
      </c>
      <c r="V306" s="78">
        <v>158</v>
      </c>
      <c r="W306" s="78">
        <v>98</v>
      </c>
      <c r="X306" s="78">
        <v>79</v>
      </c>
      <c r="Y306" s="78">
        <v>53</v>
      </c>
      <c r="Z306" s="78">
        <v>111</v>
      </c>
      <c r="AA306" s="78">
        <v>62</v>
      </c>
      <c r="AB306" s="78">
        <v>18</v>
      </c>
      <c r="AC306" s="78">
        <v>26</v>
      </c>
      <c r="AD306" s="78">
        <v>31</v>
      </c>
      <c r="AE306" s="78">
        <v>24</v>
      </c>
      <c r="AF306" s="78">
        <v>24</v>
      </c>
      <c r="AG306" s="78">
        <v>23</v>
      </c>
      <c r="AH306" s="78">
        <v>25</v>
      </c>
      <c r="AI306" s="78">
        <v>21</v>
      </c>
      <c r="AJ306" s="78">
        <v>25</v>
      </c>
      <c r="AK306" s="78">
        <v>27</v>
      </c>
      <c r="AL306" s="78">
        <v>28</v>
      </c>
      <c r="AM306" s="78">
        <v>27</v>
      </c>
      <c r="AN306" s="78">
        <v>18</v>
      </c>
      <c r="AO306" s="78">
        <v>11</v>
      </c>
      <c r="AP306" s="78">
        <v>25</v>
      </c>
      <c r="AQ306" s="78">
        <v>18</v>
      </c>
      <c r="AR306" s="78">
        <v>20</v>
      </c>
      <c r="AS306" s="78">
        <v>21</v>
      </c>
      <c r="AT306" s="78">
        <v>23</v>
      </c>
      <c r="AU306" s="78">
        <v>15</v>
      </c>
      <c r="AV306" s="78">
        <v>14</v>
      </c>
      <c r="AW306" s="78">
        <v>10</v>
      </c>
      <c r="AX306" s="78">
        <v>17</v>
      </c>
      <c r="AY306" s="78">
        <v>25</v>
      </c>
      <c r="AZ306" s="78">
        <v>21</v>
      </c>
      <c r="BA306" s="78">
        <v>18</v>
      </c>
      <c r="BB306" s="78">
        <v>31</v>
      </c>
      <c r="BC306" s="78">
        <v>20</v>
      </c>
      <c r="BD306" s="78">
        <v>16</v>
      </c>
      <c r="BE306" s="78">
        <v>9</v>
      </c>
      <c r="BF306" s="78">
        <v>32</v>
      </c>
      <c r="BG306" s="78">
        <v>17</v>
      </c>
      <c r="BH306" s="78">
        <v>33</v>
      </c>
      <c r="BI306" s="78">
        <v>24</v>
      </c>
      <c r="BJ306" s="78">
        <v>31</v>
      </c>
      <c r="BK306" s="78">
        <v>26</v>
      </c>
      <c r="BL306" s="78">
        <v>29</v>
      </c>
      <c r="BM306" s="78">
        <v>19</v>
      </c>
      <c r="BN306" s="78">
        <v>28</v>
      </c>
      <c r="BO306" s="78">
        <v>21</v>
      </c>
      <c r="BP306" s="78">
        <v>37</v>
      </c>
      <c r="BQ306" s="78">
        <v>31</v>
      </c>
      <c r="BR306" s="78">
        <v>56</v>
      </c>
      <c r="BS306" s="78">
        <v>34</v>
      </c>
      <c r="BT306" s="78">
        <v>20</v>
      </c>
      <c r="BU306" s="78">
        <v>24</v>
      </c>
      <c r="BV306" s="78">
        <v>33</v>
      </c>
      <c r="BW306" s="78">
        <v>20</v>
      </c>
      <c r="BX306" s="78">
        <v>28</v>
      </c>
      <c r="BY306" s="78">
        <v>22</v>
      </c>
      <c r="BZ306" s="78">
        <v>22</v>
      </c>
      <c r="CA306" s="78">
        <v>7</v>
      </c>
      <c r="CB306" s="78">
        <v>12</v>
      </c>
      <c r="CC306" s="78">
        <v>24</v>
      </c>
      <c r="CD306" s="78">
        <v>20</v>
      </c>
      <c r="CE306" s="78">
        <v>7</v>
      </c>
      <c r="CF306" s="78">
        <v>30</v>
      </c>
      <c r="CG306" s="78">
        <v>20</v>
      </c>
      <c r="CH306" s="78">
        <v>43</v>
      </c>
      <c r="CI306" s="78">
        <v>17</v>
      </c>
      <c r="CJ306" s="78">
        <v>25</v>
      </c>
      <c r="CK306" s="78">
        <v>9</v>
      </c>
      <c r="CL306" s="78">
        <v>21</v>
      </c>
      <c r="CM306" s="78">
        <v>26</v>
      </c>
      <c r="CN306" s="78">
        <v>1</v>
      </c>
    </row>
    <row r="307" spans="1:92" x14ac:dyDescent="0.2">
      <c r="A307" s="78" t="s">
        <v>15</v>
      </c>
      <c r="B307" s="78" t="s">
        <v>17</v>
      </c>
      <c r="C307" s="78">
        <v>280</v>
      </c>
      <c r="D307" s="78">
        <v>4.4000000000000004</v>
      </c>
      <c r="E307" s="78">
        <v>0</v>
      </c>
      <c r="F307" s="78">
        <f>VLOOKUP(B307,遗传信息!$B:$F,5,FALSE)</f>
        <v>0</v>
      </c>
      <c r="G307" s="78">
        <v>25</v>
      </c>
      <c r="H307" s="78">
        <v>7.2</v>
      </c>
      <c r="I307" s="78">
        <v>6</v>
      </c>
      <c r="J307" s="78">
        <v>1467</v>
      </c>
      <c r="K307" s="78">
        <v>61.68</v>
      </c>
      <c r="L307" s="78">
        <v>99</v>
      </c>
      <c r="M307" s="78">
        <v>93</v>
      </c>
      <c r="N307" s="78">
        <v>107</v>
      </c>
      <c r="O307" s="78">
        <v>72</v>
      </c>
      <c r="P307" s="78">
        <v>79</v>
      </c>
      <c r="Q307" s="78">
        <v>66</v>
      </c>
      <c r="R307" s="78">
        <v>90</v>
      </c>
      <c r="S307" s="78">
        <v>74</v>
      </c>
      <c r="T307" s="78">
        <v>114</v>
      </c>
      <c r="U307" s="78">
        <v>97</v>
      </c>
      <c r="V307" s="78">
        <v>158</v>
      </c>
      <c r="W307" s="78">
        <v>98</v>
      </c>
      <c r="X307" s="78">
        <v>79</v>
      </c>
      <c r="Y307" s="78">
        <v>53</v>
      </c>
      <c r="Z307" s="78">
        <v>111</v>
      </c>
      <c r="AA307" s="78">
        <v>62</v>
      </c>
      <c r="AB307" s="78">
        <v>18</v>
      </c>
      <c r="AC307" s="78">
        <v>26</v>
      </c>
      <c r="AD307" s="78">
        <v>31</v>
      </c>
      <c r="AE307" s="78">
        <v>24</v>
      </c>
      <c r="AF307" s="78">
        <v>24</v>
      </c>
      <c r="AG307" s="78">
        <v>23</v>
      </c>
      <c r="AH307" s="78">
        <v>25</v>
      </c>
      <c r="AI307" s="78">
        <v>21</v>
      </c>
      <c r="AJ307" s="78">
        <v>25</v>
      </c>
      <c r="AK307" s="78">
        <v>27</v>
      </c>
      <c r="AL307" s="78">
        <v>28</v>
      </c>
      <c r="AM307" s="78">
        <v>27</v>
      </c>
      <c r="AN307" s="78">
        <v>18</v>
      </c>
      <c r="AO307" s="78">
        <v>11</v>
      </c>
      <c r="AP307" s="78">
        <v>25</v>
      </c>
      <c r="AQ307" s="78">
        <v>18</v>
      </c>
      <c r="AR307" s="78">
        <v>20</v>
      </c>
      <c r="AS307" s="78">
        <v>21</v>
      </c>
      <c r="AT307" s="78">
        <v>23</v>
      </c>
      <c r="AU307" s="78">
        <v>15</v>
      </c>
      <c r="AV307" s="78">
        <v>14</v>
      </c>
      <c r="AW307" s="78">
        <v>10</v>
      </c>
      <c r="AX307" s="78">
        <v>17</v>
      </c>
      <c r="AY307" s="78">
        <v>25</v>
      </c>
      <c r="AZ307" s="78">
        <v>21</v>
      </c>
      <c r="BA307" s="78">
        <v>18</v>
      </c>
      <c r="BB307" s="78">
        <v>31</v>
      </c>
      <c r="BC307" s="78">
        <v>20</v>
      </c>
      <c r="BD307" s="78">
        <v>16</v>
      </c>
      <c r="BE307" s="78">
        <v>9</v>
      </c>
      <c r="BF307" s="78">
        <v>32</v>
      </c>
      <c r="BG307" s="78">
        <v>17</v>
      </c>
      <c r="BH307" s="78">
        <v>33</v>
      </c>
      <c r="BI307" s="78">
        <v>24</v>
      </c>
      <c r="BJ307" s="78">
        <v>31</v>
      </c>
      <c r="BK307" s="78">
        <v>26</v>
      </c>
      <c r="BL307" s="78">
        <v>29</v>
      </c>
      <c r="BM307" s="78">
        <v>19</v>
      </c>
      <c r="BN307" s="78">
        <v>28</v>
      </c>
      <c r="BO307" s="78">
        <v>21</v>
      </c>
      <c r="BP307" s="78">
        <v>37</v>
      </c>
      <c r="BQ307" s="78">
        <v>31</v>
      </c>
      <c r="BR307" s="78">
        <v>56</v>
      </c>
      <c r="BS307" s="78">
        <v>34</v>
      </c>
      <c r="BT307" s="78">
        <v>20</v>
      </c>
      <c r="BU307" s="78">
        <v>24</v>
      </c>
      <c r="BV307" s="78">
        <v>33</v>
      </c>
      <c r="BW307" s="78">
        <v>20</v>
      </c>
      <c r="BX307" s="78">
        <v>28</v>
      </c>
      <c r="BY307" s="78">
        <v>22</v>
      </c>
      <c r="BZ307" s="78">
        <v>22</v>
      </c>
      <c r="CA307" s="78">
        <v>7</v>
      </c>
      <c r="CB307" s="78">
        <v>12</v>
      </c>
      <c r="CC307" s="78">
        <v>24</v>
      </c>
      <c r="CD307" s="78">
        <v>20</v>
      </c>
      <c r="CE307" s="78">
        <v>7</v>
      </c>
      <c r="CF307" s="78">
        <v>30</v>
      </c>
      <c r="CG307" s="78">
        <v>20</v>
      </c>
      <c r="CH307" s="78">
        <v>43</v>
      </c>
      <c r="CI307" s="78">
        <v>17</v>
      </c>
      <c r="CJ307" s="78">
        <v>25</v>
      </c>
      <c r="CK307" s="78">
        <v>9</v>
      </c>
      <c r="CL307" s="78">
        <v>21</v>
      </c>
      <c r="CM307" s="78">
        <v>26</v>
      </c>
      <c r="CN307" s="78">
        <v>2</v>
      </c>
    </row>
    <row r="308" spans="1:92" x14ac:dyDescent="0.2">
      <c r="A308" s="78" t="s">
        <v>15</v>
      </c>
      <c r="B308" s="78" t="s">
        <v>17</v>
      </c>
      <c r="C308" s="78">
        <v>280</v>
      </c>
      <c r="D308" s="78">
        <v>6.6</v>
      </c>
      <c r="E308" s="78">
        <v>0</v>
      </c>
      <c r="F308" s="78">
        <f>VLOOKUP(B308,遗传信息!$B:$F,5,FALSE)</f>
        <v>0</v>
      </c>
      <c r="G308" s="78">
        <v>25</v>
      </c>
      <c r="H308" s="78">
        <v>7.2</v>
      </c>
      <c r="I308" s="78">
        <v>6</v>
      </c>
      <c r="J308" s="78">
        <v>1467</v>
      </c>
      <c r="K308" s="78">
        <v>61.68</v>
      </c>
      <c r="L308" s="78">
        <v>99</v>
      </c>
      <c r="M308" s="78">
        <v>93</v>
      </c>
      <c r="N308" s="78">
        <v>107</v>
      </c>
      <c r="O308" s="78">
        <v>72</v>
      </c>
      <c r="P308" s="78">
        <v>79</v>
      </c>
      <c r="Q308" s="78">
        <v>66</v>
      </c>
      <c r="R308" s="78">
        <v>90</v>
      </c>
      <c r="S308" s="78">
        <v>74</v>
      </c>
      <c r="T308" s="78">
        <v>114</v>
      </c>
      <c r="U308" s="78">
        <v>97</v>
      </c>
      <c r="V308" s="78">
        <v>158</v>
      </c>
      <c r="W308" s="78">
        <v>98</v>
      </c>
      <c r="X308" s="78">
        <v>79</v>
      </c>
      <c r="Y308" s="78">
        <v>53</v>
      </c>
      <c r="Z308" s="78">
        <v>111</v>
      </c>
      <c r="AA308" s="78">
        <v>62</v>
      </c>
      <c r="AB308" s="78">
        <v>18</v>
      </c>
      <c r="AC308" s="78">
        <v>26</v>
      </c>
      <c r="AD308" s="78">
        <v>31</v>
      </c>
      <c r="AE308" s="78">
        <v>24</v>
      </c>
      <c r="AF308" s="78">
        <v>24</v>
      </c>
      <c r="AG308" s="78">
        <v>23</v>
      </c>
      <c r="AH308" s="78">
        <v>25</v>
      </c>
      <c r="AI308" s="78">
        <v>21</v>
      </c>
      <c r="AJ308" s="78">
        <v>25</v>
      </c>
      <c r="AK308" s="78">
        <v>27</v>
      </c>
      <c r="AL308" s="78">
        <v>28</v>
      </c>
      <c r="AM308" s="78">
        <v>27</v>
      </c>
      <c r="AN308" s="78">
        <v>18</v>
      </c>
      <c r="AO308" s="78">
        <v>11</v>
      </c>
      <c r="AP308" s="78">
        <v>25</v>
      </c>
      <c r="AQ308" s="78">
        <v>18</v>
      </c>
      <c r="AR308" s="78">
        <v>20</v>
      </c>
      <c r="AS308" s="78">
        <v>21</v>
      </c>
      <c r="AT308" s="78">
        <v>23</v>
      </c>
      <c r="AU308" s="78">
        <v>15</v>
      </c>
      <c r="AV308" s="78">
        <v>14</v>
      </c>
      <c r="AW308" s="78">
        <v>10</v>
      </c>
      <c r="AX308" s="78">
        <v>17</v>
      </c>
      <c r="AY308" s="78">
        <v>25</v>
      </c>
      <c r="AZ308" s="78">
        <v>21</v>
      </c>
      <c r="BA308" s="78">
        <v>18</v>
      </c>
      <c r="BB308" s="78">
        <v>31</v>
      </c>
      <c r="BC308" s="78">
        <v>20</v>
      </c>
      <c r="BD308" s="78">
        <v>16</v>
      </c>
      <c r="BE308" s="78">
        <v>9</v>
      </c>
      <c r="BF308" s="78">
        <v>32</v>
      </c>
      <c r="BG308" s="78">
        <v>17</v>
      </c>
      <c r="BH308" s="78">
        <v>33</v>
      </c>
      <c r="BI308" s="78">
        <v>24</v>
      </c>
      <c r="BJ308" s="78">
        <v>31</v>
      </c>
      <c r="BK308" s="78">
        <v>26</v>
      </c>
      <c r="BL308" s="78">
        <v>29</v>
      </c>
      <c r="BM308" s="78">
        <v>19</v>
      </c>
      <c r="BN308" s="78">
        <v>28</v>
      </c>
      <c r="BO308" s="78">
        <v>21</v>
      </c>
      <c r="BP308" s="78">
        <v>37</v>
      </c>
      <c r="BQ308" s="78">
        <v>31</v>
      </c>
      <c r="BR308" s="78">
        <v>56</v>
      </c>
      <c r="BS308" s="78">
        <v>34</v>
      </c>
      <c r="BT308" s="78">
        <v>20</v>
      </c>
      <c r="BU308" s="78">
        <v>24</v>
      </c>
      <c r="BV308" s="78">
        <v>33</v>
      </c>
      <c r="BW308" s="78">
        <v>20</v>
      </c>
      <c r="BX308" s="78">
        <v>28</v>
      </c>
      <c r="BY308" s="78">
        <v>22</v>
      </c>
      <c r="BZ308" s="78">
        <v>22</v>
      </c>
      <c r="CA308" s="78">
        <v>7</v>
      </c>
      <c r="CB308" s="78">
        <v>12</v>
      </c>
      <c r="CC308" s="78">
        <v>24</v>
      </c>
      <c r="CD308" s="78">
        <v>20</v>
      </c>
      <c r="CE308" s="78">
        <v>7</v>
      </c>
      <c r="CF308" s="78">
        <v>30</v>
      </c>
      <c r="CG308" s="78">
        <v>20</v>
      </c>
      <c r="CH308" s="78">
        <v>43</v>
      </c>
      <c r="CI308" s="78">
        <v>17</v>
      </c>
      <c r="CJ308" s="78">
        <v>25</v>
      </c>
      <c r="CK308" s="78">
        <v>9</v>
      </c>
      <c r="CL308" s="78">
        <v>21</v>
      </c>
      <c r="CM308" s="78">
        <v>26</v>
      </c>
      <c r="CN308" s="78">
        <v>3</v>
      </c>
    </row>
    <row r="309" spans="1:92" x14ac:dyDescent="0.2">
      <c r="A309" s="78" t="s">
        <v>15</v>
      </c>
      <c r="B309" s="78" t="s">
        <v>17</v>
      </c>
      <c r="C309" s="78">
        <v>280</v>
      </c>
      <c r="D309" s="78">
        <v>8.8000000000000007</v>
      </c>
      <c r="E309" s="78">
        <v>0</v>
      </c>
      <c r="F309" s="78">
        <f>VLOOKUP(B309,遗传信息!$B:$F,5,FALSE)</f>
        <v>0</v>
      </c>
      <c r="G309" s="78">
        <v>25</v>
      </c>
      <c r="H309" s="78">
        <v>7.2</v>
      </c>
      <c r="I309" s="78">
        <v>6</v>
      </c>
      <c r="J309" s="78">
        <v>1467</v>
      </c>
      <c r="K309" s="78">
        <v>61.68</v>
      </c>
      <c r="L309" s="78">
        <v>99</v>
      </c>
      <c r="M309" s="78">
        <v>93</v>
      </c>
      <c r="N309" s="78">
        <v>107</v>
      </c>
      <c r="O309" s="78">
        <v>72</v>
      </c>
      <c r="P309" s="78">
        <v>79</v>
      </c>
      <c r="Q309" s="78">
        <v>66</v>
      </c>
      <c r="R309" s="78">
        <v>90</v>
      </c>
      <c r="S309" s="78">
        <v>74</v>
      </c>
      <c r="T309" s="78">
        <v>114</v>
      </c>
      <c r="U309" s="78">
        <v>97</v>
      </c>
      <c r="V309" s="78">
        <v>158</v>
      </c>
      <c r="W309" s="78">
        <v>98</v>
      </c>
      <c r="X309" s="78">
        <v>79</v>
      </c>
      <c r="Y309" s="78">
        <v>53</v>
      </c>
      <c r="Z309" s="78">
        <v>111</v>
      </c>
      <c r="AA309" s="78">
        <v>62</v>
      </c>
      <c r="AB309" s="78">
        <v>18</v>
      </c>
      <c r="AC309" s="78">
        <v>26</v>
      </c>
      <c r="AD309" s="78">
        <v>31</v>
      </c>
      <c r="AE309" s="78">
        <v>24</v>
      </c>
      <c r="AF309" s="78">
        <v>24</v>
      </c>
      <c r="AG309" s="78">
        <v>23</v>
      </c>
      <c r="AH309" s="78">
        <v>25</v>
      </c>
      <c r="AI309" s="78">
        <v>21</v>
      </c>
      <c r="AJ309" s="78">
        <v>25</v>
      </c>
      <c r="AK309" s="78">
        <v>27</v>
      </c>
      <c r="AL309" s="78">
        <v>28</v>
      </c>
      <c r="AM309" s="78">
        <v>27</v>
      </c>
      <c r="AN309" s="78">
        <v>18</v>
      </c>
      <c r="AO309" s="78">
        <v>11</v>
      </c>
      <c r="AP309" s="78">
        <v>25</v>
      </c>
      <c r="AQ309" s="78">
        <v>18</v>
      </c>
      <c r="AR309" s="78">
        <v>20</v>
      </c>
      <c r="AS309" s="78">
        <v>21</v>
      </c>
      <c r="AT309" s="78">
        <v>23</v>
      </c>
      <c r="AU309" s="78">
        <v>15</v>
      </c>
      <c r="AV309" s="78">
        <v>14</v>
      </c>
      <c r="AW309" s="78">
        <v>10</v>
      </c>
      <c r="AX309" s="78">
        <v>17</v>
      </c>
      <c r="AY309" s="78">
        <v>25</v>
      </c>
      <c r="AZ309" s="78">
        <v>21</v>
      </c>
      <c r="BA309" s="78">
        <v>18</v>
      </c>
      <c r="BB309" s="78">
        <v>31</v>
      </c>
      <c r="BC309" s="78">
        <v>20</v>
      </c>
      <c r="BD309" s="78">
        <v>16</v>
      </c>
      <c r="BE309" s="78">
        <v>9</v>
      </c>
      <c r="BF309" s="78">
        <v>32</v>
      </c>
      <c r="BG309" s="78">
        <v>17</v>
      </c>
      <c r="BH309" s="78">
        <v>33</v>
      </c>
      <c r="BI309" s="78">
        <v>24</v>
      </c>
      <c r="BJ309" s="78">
        <v>31</v>
      </c>
      <c r="BK309" s="78">
        <v>26</v>
      </c>
      <c r="BL309" s="78">
        <v>29</v>
      </c>
      <c r="BM309" s="78">
        <v>19</v>
      </c>
      <c r="BN309" s="78">
        <v>28</v>
      </c>
      <c r="BO309" s="78">
        <v>21</v>
      </c>
      <c r="BP309" s="78">
        <v>37</v>
      </c>
      <c r="BQ309" s="78">
        <v>31</v>
      </c>
      <c r="BR309" s="78">
        <v>56</v>
      </c>
      <c r="BS309" s="78">
        <v>34</v>
      </c>
      <c r="BT309" s="78">
        <v>20</v>
      </c>
      <c r="BU309" s="78">
        <v>24</v>
      </c>
      <c r="BV309" s="78">
        <v>33</v>
      </c>
      <c r="BW309" s="78">
        <v>20</v>
      </c>
      <c r="BX309" s="78">
        <v>28</v>
      </c>
      <c r="BY309" s="78">
        <v>22</v>
      </c>
      <c r="BZ309" s="78">
        <v>22</v>
      </c>
      <c r="CA309" s="78">
        <v>7</v>
      </c>
      <c r="CB309" s="78">
        <v>12</v>
      </c>
      <c r="CC309" s="78">
        <v>24</v>
      </c>
      <c r="CD309" s="78">
        <v>20</v>
      </c>
      <c r="CE309" s="78">
        <v>7</v>
      </c>
      <c r="CF309" s="78">
        <v>30</v>
      </c>
      <c r="CG309" s="78">
        <v>20</v>
      </c>
      <c r="CH309" s="78">
        <v>43</v>
      </c>
      <c r="CI309" s="78">
        <v>17</v>
      </c>
      <c r="CJ309" s="78">
        <v>25</v>
      </c>
      <c r="CK309" s="78">
        <v>9</v>
      </c>
      <c r="CL309" s="78">
        <v>21</v>
      </c>
      <c r="CM309" s="78">
        <v>26</v>
      </c>
      <c r="CN309" s="78">
        <v>4</v>
      </c>
    </row>
    <row r="310" spans="1:92" x14ac:dyDescent="0.2">
      <c r="A310" s="78" t="s">
        <v>15</v>
      </c>
      <c r="B310" s="78" t="s">
        <v>17</v>
      </c>
      <c r="C310" s="78">
        <v>300</v>
      </c>
      <c r="D310" s="78">
        <v>24.2</v>
      </c>
      <c r="E310" s="78">
        <v>0</v>
      </c>
      <c r="F310" s="78">
        <f>VLOOKUP(B310,遗传信息!$B:$F,5,FALSE)</f>
        <v>0</v>
      </c>
      <c r="G310" s="78">
        <v>25</v>
      </c>
      <c r="H310" s="78">
        <v>7.2</v>
      </c>
      <c r="I310" s="78">
        <v>6</v>
      </c>
      <c r="J310" s="78">
        <v>1467</v>
      </c>
      <c r="K310" s="78">
        <v>61.68</v>
      </c>
      <c r="L310" s="78">
        <v>99</v>
      </c>
      <c r="M310" s="78">
        <v>93</v>
      </c>
      <c r="N310" s="78">
        <v>107</v>
      </c>
      <c r="O310" s="78">
        <v>72</v>
      </c>
      <c r="P310" s="78">
        <v>79</v>
      </c>
      <c r="Q310" s="78">
        <v>66</v>
      </c>
      <c r="R310" s="78">
        <v>90</v>
      </c>
      <c r="S310" s="78">
        <v>74</v>
      </c>
      <c r="T310" s="78">
        <v>114</v>
      </c>
      <c r="U310" s="78">
        <v>97</v>
      </c>
      <c r="V310" s="78">
        <v>158</v>
      </c>
      <c r="W310" s="78">
        <v>98</v>
      </c>
      <c r="X310" s="78">
        <v>79</v>
      </c>
      <c r="Y310" s="78">
        <v>53</v>
      </c>
      <c r="Z310" s="78">
        <v>111</v>
      </c>
      <c r="AA310" s="78">
        <v>62</v>
      </c>
      <c r="AB310" s="78">
        <v>18</v>
      </c>
      <c r="AC310" s="78">
        <v>26</v>
      </c>
      <c r="AD310" s="78">
        <v>31</v>
      </c>
      <c r="AE310" s="78">
        <v>24</v>
      </c>
      <c r="AF310" s="78">
        <v>24</v>
      </c>
      <c r="AG310" s="78">
        <v>23</v>
      </c>
      <c r="AH310" s="78">
        <v>25</v>
      </c>
      <c r="AI310" s="78">
        <v>21</v>
      </c>
      <c r="AJ310" s="78">
        <v>25</v>
      </c>
      <c r="AK310" s="78">
        <v>27</v>
      </c>
      <c r="AL310" s="78">
        <v>28</v>
      </c>
      <c r="AM310" s="78">
        <v>27</v>
      </c>
      <c r="AN310" s="78">
        <v>18</v>
      </c>
      <c r="AO310" s="78">
        <v>11</v>
      </c>
      <c r="AP310" s="78">
        <v>25</v>
      </c>
      <c r="AQ310" s="78">
        <v>18</v>
      </c>
      <c r="AR310" s="78">
        <v>20</v>
      </c>
      <c r="AS310" s="78">
        <v>21</v>
      </c>
      <c r="AT310" s="78">
        <v>23</v>
      </c>
      <c r="AU310" s="78">
        <v>15</v>
      </c>
      <c r="AV310" s="78">
        <v>14</v>
      </c>
      <c r="AW310" s="78">
        <v>10</v>
      </c>
      <c r="AX310" s="78">
        <v>17</v>
      </c>
      <c r="AY310" s="78">
        <v>25</v>
      </c>
      <c r="AZ310" s="78">
        <v>21</v>
      </c>
      <c r="BA310" s="78">
        <v>18</v>
      </c>
      <c r="BB310" s="78">
        <v>31</v>
      </c>
      <c r="BC310" s="78">
        <v>20</v>
      </c>
      <c r="BD310" s="78">
        <v>16</v>
      </c>
      <c r="BE310" s="78">
        <v>9</v>
      </c>
      <c r="BF310" s="78">
        <v>32</v>
      </c>
      <c r="BG310" s="78">
        <v>17</v>
      </c>
      <c r="BH310" s="78">
        <v>33</v>
      </c>
      <c r="BI310" s="78">
        <v>24</v>
      </c>
      <c r="BJ310" s="78">
        <v>31</v>
      </c>
      <c r="BK310" s="78">
        <v>26</v>
      </c>
      <c r="BL310" s="78">
        <v>29</v>
      </c>
      <c r="BM310" s="78">
        <v>19</v>
      </c>
      <c r="BN310" s="78">
        <v>28</v>
      </c>
      <c r="BO310" s="78">
        <v>21</v>
      </c>
      <c r="BP310" s="78">
        <v>37</v>
      </c>
      <c r="BQ310" s="78">
        <v>31</v>
      </c>
      <c r="BR310" s="78">
        <v>56</v>
      </c>
      <c r="BS310" s="78">
        <v>34</v>
      </c>
      <c r="BT310" s="78">
        <v>20</v>
      </c>
      <c r="BU310" s="78">
        <v>24</v>
      </c>
      <c r="BV310" s="78">
        <v>33</v>
      </c>
      <c r="BW310" s="78">
        <v>20</v>
      </c>
      <c r="BX310" s="78">
        <v>28</v>
      </c>
      <c r="BY310" s="78">
        <v>22</v>
      </c>
      <c r="BZ310" s="78">
        <v>22</v>
      </c>
      <c r="CA310" s="78">
        <v>7</v>
      </c>
      <c r="CB310" s="78">
        <v>12</v>
      </c>
      <c r="CC310" s="78">
        <v>24</v>
      </c>
      <c r="CD310" s="78">
        <v>20</v>
      </c>
      <c r="CE310" s="78">
        <v>7</v>
      </c>
      <c r="CF310" s="78">
        <v>30</v>
      </c>
      <c r="CG310" s="78">
        <v>20</v>
      </c>
      <c r="CH310" s="78">
        <v>43</v>
      </c>
      <c r="CI310" s="78">
        <v>17</v>
      </c>
      <c r="CJ310" s="78">
        <v>25</v>
      </c>
      <c r="CK310" s="78">
        <v>9</v>
      </c>
      <c r="CL310" s="78">
        <v>21</v>
      </c>
      <c r="CM310" s="78">
        <v>26</v>
      </c>
      <c r="CN310" s="78">
        <v>1</v>
      </c>
    </row>
    <row r="311" spans="1:92" x14ac:dyDescent="0.2">
      <c r="A311" s="78" t="s">
        <v>15</v>
      </c>
      <c r="B311" s="78" t="s">
        <v>17</v>
      </c>
      <c r="C311" s="78">
        <v>300</v>
      </c>
      <c r="D311" s="78">
        <v>43.9</v>
      </c>
      <c r="E311" s="78">
        <v>0</v>
      </c>
      <c r="F311" s="78">
        <f>VLOOKUP(B311,遗传信息!$B:$F,5,FALSE)</f>
        <v>0</v>
      </c>
      <c r="G311" s="78">
        <v>25</v>
      </c>
      <c r="H311" s="78">
        <v>7.2</v>
      </c>
      <c r="I311" s="78">
        <v>6</v>
      </c>
      <c r="J311" s="78">
        <v>1467</v>
      </c>
      <c r="K311" s="78">
        <v>61.68</v>
      </c>
      <c r="L311" s="78">
        <v>99</v>
      </c>
      <c r="M311" s="78">
        <v>93</v>
      </c>
      <c r="N311" s="78">
        <v>107</v>
      </c>
      <c r="O311" s="78">
        <v>72</v>
      </c>
      <c r="P311" s="78">
        <v>79</v>
      </c>
      <c r="Q311" s="78">
        <v>66</v>
      </c>
      <c r="R311" s="78">
        <v>90</v>
      </c>
      <c r="S311" s="78">
        <v>74</v>
      </c>
      <c r="T311" s="78">
        <v>114</v>
      </c>
      <c r="U311" s="78">
        <v>97</v>
      </c>
      <c r="V311" s="78">
        <v>158</v>
      </c>
      <c r="W311" s="78">
        <v>98</v>
      </c>
      <c r="X311" s="78">
        <v>79</v>
      </c>
      <c r="Y311" s="78">
        <v>53</v>
      </c>
      <c r="Z311" s="78">
        <v>111</v>
      </c>
      <c r="AA311" s="78">
        <v>62</v>
      </c>
      <c r="AB311" s="78">
        <v>18</v>
      </c>
      <c r="AC311" s="78">
        <v>26</v>
      </c>
      <c r="AD311" s="78">
        <v>31</v>
      </c>
      <c r="AE311" s="78">
        <v>24</v>
      </c>
      <c r="AF311" s="78">
        <v>24</v>
      </c>
      <c r="AG311" s="78">
        <v>23</v>
      </c>
      <c r="AH311" s="78">
        <v>25</v>
      </c>
      <c r="AI311" s="78">
        <v>21</v>
      </c>
      <c r="AJ311" s="78">
        <v>25</v>
      </c>
      <c r="AK311" s="78">
        <v>27</v>
      </c>
      <c r="AL311" s="78">
        <v>28</v>
      </c>
      <c r="AM311" s="78">
        <v>27</v>
      </c>
      <c r="AN311" s="78">
        <v>18</v>
      </c>
      <c r="AO311" s="78">
        <v>11</v>
      </c>
      <c r="AP311" s="78">
        <v>25</v>
      </c>
      <c r="AQ311" s="78">
        <v>18</v>
      </c>
      <c r="AR311" s="78">
        <v>20</v>
      </c>
      <c r="AS311" s="78">
        <v>21</v>
      </c>
      <c r="AT311" s="78">
        <v>23</v>
      </c>
      <c r="AU311" s="78">
        <v>15</v>
      </c>
      <c r="AV311" s="78">
        <v>14</v>
      </c>
      <c r="AW311" s="78">
        <v>10</v>
      </c>
      <c r="AX311" s="78">
        <v>17</v>
      </c>
      <c r="AY311" s="78">
        <v>25</v>
      </c>
      <c r="AZ311" s="78">
        <v>21</v>
      </c>
      <c r="BA311" s="78">
        <v>18</v>
      </c>
      <c r="BB311" s="78">
        <v>31</v>
      </c>
      <c r="BC311" s="78">
        <v>20</v>
      </c>
      <c r="BD311" s="78">
        <v>16</v>
      </c>
      <c r="BE311" s="78">
        <v>9</v>
      </c>
      <c r="BF311" s="78">
        <v>32</v>
      </c>
      <c r="BG311" s="78">
        <v>17</v>
      </c>
      <c r="BH311" s="78">
        <v>33</v>
      </c>
      <c r="BI311" s="78">
        <v>24</v>
      </c>
      <c r="BJ311" s="78">
        <v>31</v>
      </c>
      <c r="BK311" s="78">
        <v>26</v>
      </c>
      <c r="BL311" s="78">
        <v>29</v>
      </c>
      <c r="BM311" s="78">
        <v>19</v>
      </c>
      <c r="BN311" s="78">
        <v>28</v>
      </c>
      <c r="BO311" s="78">
        <v>21</v>
      </c>
      <c r="BP311" s="78">
        <v>37</v>
      </c>
      <c r="BQ311" s="78">
        <v>31</v>
      </c>
      <c r="BR311" s="78">
        <v>56</v>
      </c>
      <c r="BS311" s="78">
        <v>34</v>
      </c>
      <c r="BT311" s="78">
        <v>20</v>
      </c>
      <c r="BU311" s="78">
        <v>24</v>
      </c>
      <c r="BV311" s="78">
        <v>33</v>
      </c>
      <c r="BW311" s="78">
        <v>20</v>
      </c>
      <c r="BX311" s="78">
        <v>28</v>
      </c>
      <c r="BY311" s="78">
        <v>22</v>
      </c>
      <c r="BZ311" s="78">
        <v>22</v>
      </c>
      <c r="CA311" s="78">
        <v>7</v>
      </c>
      <c r="CB311" s="78">
        <v>12</v>
      </c>
      <c r="CC311" s="78">
        <v>24</v>
      </c>
      <c r="CD311" s="78">
        <v>20</v>
      </c>
      <c r="CE311" s="78">
        <v>7</v>
      </c>
      <c r="CF311" s="78">
        <v>30</v>
      </c>
      <c r="CG311" s="78">
        <v>20</v>
      </c>
      <c r="CH311" s="78">
        <v>43</v>
      </c>
      <c r="CI311" s="78">
        <v>17</v>
      </c>
      <c r="CJ311" s="78">
        <v>25</v>
      </c>
      <c r="CK311" s="78">
        <v>9</v>
      </c>
      <c r="CL311" s="78">
        <v>21</v>
      </c>
      <c r="CM311" s="78">
        <v>26</v>
      </c>
      <c r="CN311" s="78">
        <v>2</v>
      </c>
    </row>
    <row r="312" spans="1:92" x14ac:dyDescent="0.2">
      <c r="A312" s="78" t="s">
        <v>15</v>
      </c>
      <c r="B312" s="78" t="s">
        <v>17</v>
      </c>
      <c r="C312" s="78">
        <v>300</v>
      </c>
      <c r="D312" s="78">
        <v>63.5</v>
      </c>
      <c r="E312" s="78">
        <v>0</v>
      </c>
      <c r="F312" s="78">
        <f>VLOOKUP(B312,遗传信息!$B:$F,5,FALSE)</f>
        <v>0</v>
      </c>
      <c r="G312" s="78">
        <v>25</v>
      </c>
      <c r="H312" s="78">
        <v>7.2</v>
      </c>
      <c r="I312" s="78">
        <v>6</v>
      </c>
      <c r="J312" s="78">
        <v>1467</v>
      </c>
      <c r="K312" s="78">
        <v>61.68</v>
      </c>
      <c r="L312" s="78">
        <v>99</v>
      </c>
      <c r="M312" s="78">
        <v>93</v>
      </c>
      <c r="N312" s="78">
        <v>107</v>
      </c>
      <c r="O312" s="78">
        <v>72</v>
      </c>
      <c r="P312" s="78">
        <v>79</v>
      </c>
      <c r="Q312" s="78">
        <v>66</v>
      </c>
      <c r="R312" s="78">
        <v>90</v>
      </c>
      <c r="S312" s="78">
        <v>74</v>
      </c>
      <c r="T312" s="78">
        <v>114</v>
      </c>
      <c r="U312" s="78">
        <v>97</v>
      </c>
      <c r="V312" s="78">
        <v>158</v>
      </c>
      <c r="W312" s="78">
        <v>98</v>
      </c>
      <c r="X312" s="78">
        <v>79</v>
      </c>
      <c r="Y312" s="78">
        <v>53</v>
      </c>
      <c r="Z312" s="78">
        <v>111</v>
      </c>
      <c r="AA312" s="78">
        <v>62</v>
      </c>
      <c r="AB312" s="78">
        <v>18</v>
      </c>
      <c r="AC312" s="78">
        <v>26</v>
      </c>
      <c r="AD312" s="78">
        <v>31</v>
      </c>
      <c r="AE312" s="78">
        <v>24</v>
      </c>
      <c r="AF312" s="78">
        <v>24</v>
      </c>
      <c r="AG312" s="78">
        <v>23</v>
      </c>
      <c r="AH312" s="78">
        <v>25</v>
      </c>
      <c r="AI312" s="78">
        <v>21</v>
      </c>
      <c r="AJ312" s="78">
        <v>25</v>
      </c>
      <c r="AK312" s="78">
        <v>27</v>
      </c>
      <c r="AL312" s="78">
        <v>28</v>
      </c>
      <c r="AM312" s="78">
        <v>27</v>
      </c>
      <c r="AN312" s="78">
        <v>18</v>
      </c>
      <c r="AO312" s="78">
        <v>11</v>
      </c>
      <c r="AP312" s="78">
        <v>25</v>
      </c>
      <c r="AQ312" s="78">
        <v>18</v>
      </c>
      <c r="AR312" s="78">
        <v>20</v>
      </c>
      <c r="AS312" s="78">
        <v>21</v>
      </c>
      <c r="AT312" s="78">
        <v>23</v>
      </c>
      <c r="AU312" s="78">
        <v>15</v>
      </c>
      <c r="AV312" s="78">
        <v>14</v>
      </c>
      <c r="AW312" s="78">
        <v>10</v>
      </c>
      <c r="AX312" s="78">
        <v>17</v>
      </c>
      <c r="AY312" s="78">
        <v>25</v>
      </c>
      <c r="AZ312" s="78">
        <v>21</v>
      </c>
      <c r="BA312" s="78">
        <v>18</v>
      </c>
      <c r="BB312" s="78">
        <v>31</v>
      </c>
      <c r="BC312" s="78">
        <v>20</v>
      </c>
      <c r="BD312" s="78">
        <v>16</v>
      </c>
      <c r="BE312" s="78">
        <v>9</v>
      </c>
      <c r="BF312" s="78">
        <v>32</v>
      </c>
      <c r="BG312" s="78">
        <v>17</v>
      </c>
      <c r="BH312" s="78">
        <v>33</v>
      </c>
      <c r="BI312" s="78">
        <v>24</v>
      </c>
      <c r="BJ312" s="78">
        <v>31</v>
      </c>
      <c r="BK312" s="78">
        <v>26</v>
      </c>
      <c r="BL312" s="78">
        <v>29</v>
      </c>
      <c r="BM312" s="78">
        <v>19</v>
      </c>
      <c r="BN312" s="78">
        <v>28</v>
      </c>
      <c r="BO312" s="78">
        <v>21</v>
      </c>
      <c r="BP312" s="78">
        <v>37</v>
      </c>
      <c r="BQ312" s="78">
        <v>31</v>
      </c>
      <c r="BR312" s="78">
        <v>56</v>
      </c>
      <c r="BS312" s="78">
        <v>34</v>
      </c>
      <c r="BT312" s="78">
        <v>20</v>
      </c>
      <c r="BU312" s="78">
        <v>24</v>
      </c>
      <c r="BV312" s="78">
        <v>33</v>
      </c>
      <c r="BW312" s="78">
        <v>20</v>
      </c>
      <c r="BX312" s="78">
        <v>28</v>
      </c>
      <c r="BY312" s="78">
        <v>22</v>
      </c>
      <c r="BZ312" s="78">
        <v>22</v>
      </c>
      <c r="CA312" s="78">
        <v>7</v>
      </c>
      <c r="CB312" s="78">
        <v>12</v>
      </c>
      <c r="CC312" s="78">
        <v>24</v>
      </c>
      <c r="CD312" s="78">
        <v>20</v>
      </c>
      <c r="CE312" s="78">
        <v>7</v>
      </c>
      <c r="CF312" s="78">
        <v>30</v>
      </c>
      <c r="CG312" s="78">
        <v>20</v>
      </c>
      <c r="CH312" s="78">
        <v>43</v>
      </c>
      <c r="CI312" s="78">
        <v>17</v>
      </c>
      <c r="CJ312" s="78">
        <v>25</v>
      </c>
      <c r="CK312" s="78">
        <v>9</v>
      </c>
      <c r="CL312" s="78">
        <v>21</v>
      </c>
      <c r="CM312" s="78">
        <v>26</v>
      </c>
      <c r="CN312" s="78">
        <v>3</v>
      </c>
    </row>
    <row r="313" spans="1:92" x14ac:dyDescent="0.2">
      <c r="A313" s="78" t="s">
        <v>15</v>
      </c>
      <c r="B313" s="78" t="s">
        <v>17</v>
      </c>
      <c r="C313" s="78">
        <v>300</v>
      </c>
      <c r="D313" s="78">
        <v>83.2</v>
      </c>
      <c r="E313" s="78">
        <v>0</v>
      </c>
      <c r="F313" s="78">
        <f>VLOOKUP(B313,遗传信息!$B:$F,5,FALSE)</f>
        <v>0</v>
      </c>
      <c r="G313" s="78">
        <v>25</v>
      </c>
      <c r="H313" s="78">
        <v>7.2</v>
      </c>
      <c r="I313" s="78">
        <v>6</v>
      </c>
      <c r="J313" s="78">
        <v>1467</v>
      </c>
      <c r="K313" s="78">
        <v>61.68</v>
      </c>
      <c r="L313" s="78">
        <v>99</v>
      </c>
      <c r="M313" s="78">
        <v>93</v>
      </c>
      <c r="N313" s="78">
        <v>107</v>
      </c>
      <c r="O313" s="78">
        <v>72</v>
      </c>
      <c r="P313" s="78">
        <v>79</v>
      </c>
      <c r="Q313" s="78">
        <v>66</v>
      </c>
      <c r="R313" s="78">
        <v>90</v>
      </c>
      <c r="S313" s="78">
        <v>74</v>
      </c>
      <c r="T313" s="78">
        <v>114</v>
      </c>
      <c r="U313" s="78">
        <v>97</v>
      </c>
      <c r="V313" s="78">
        <v>158</v>
      </c>
      <c r="W313" s="78">
        <v>98</v>
      </c>
      <c r="X313" s="78">
        <v>79</v>
      </c>
      <c r="Y313" s="78">
        <v>53</v>
      </c>
      <c r="Z313" s="78">
        <v>111</v>
      </c>
      <c r="AA313" s="78">
        <v>62</v>
      </c>
      <c r="AB313" s="78">
        <v>18</v>
      </c>
      <c r="AC313" s="78">
        <v>26</v>
      </c>
      <c r="AD313" s="78">
        <v>31</v>
      </c>
      <c r="AE313" s="78">
        <v>24</v>
      </c>
      <c r="AF313" s="78">
        <v>24</v>
      </c>
      <c r="AG313" s="78">
        <v>23</v>
      </c>
      <c r="AH313" s="78">
        <v>25</v>
      </c>
      <c r="AI313" s="78">
        <v>21</v>
      </c>
      <c r="AJ313" s="78">
        <v>25</v>
      </c>
      <c r="AK313" s="78">
        <v>27</v>
      </c>
      <c r="AL313" s="78">
        <v>28</v>
      </c>
      <c r="AM313" s="78">
        <v>27</v>
      </c>
      <c r="AN313" s="78">
        <v>18</v>
      </c>
      <c r="AO313" s="78">
        <v>11</v>
      </c>
      <c r="AP313" s="78">
        <v>25</v>
      </c>
      <c r="AQ313" s="78">
        <v>18</v>
      </c>
      <c r="AR313" s="78">
        <v>20</v>
      </c>
      <c r="AS313" s="78">
        <v>21</v>
      </c>
      <c r="AT313" s="78">
        <v>23</v>
      </c>
      <c r="AU313" s="78">
        <v>15</v>
      </c>
      <c r="AV313" s="78">
        <v>14</v>
      </c>
      <c r="AW313" s="78">
        <v>10</v>
      </c>
      <c r="AX313" s="78">
        <v>17</v>
      </c>
      <c r="AY313" s="78">
        <v>25</v>
      </c>
      <c r="AZ313" s="78">
        <v>21</v>
      </c>
      <c r="BA313" s="78">
        <v>18</v>
      </c>
      <c r="BB313" s="78">
        <v>31</v>
      </c>
      <c r="BC313" s="78">
        <v>20</v>
      </c>
      <c r="BD313" s="78">
        <v>16</v>
      </c>
      <c r="BE313" s="78">
        <v>9</v>
      </c>
      <c r="BF313" s="78">
        <v>32</v>
      </c>
      <c r="BG313" s="78">
        <v>17</v>
      </c>
      <c r="BH313" s="78">
        <v>33</v>
      </c>
      <c r="BI313" s="78">
        <v>24</v>
      </c>
      <c r="BJ313" s="78">
        <v>31</v>
      </c>
      <c r="BK313" s="78">
        <v>26</v>
      </c>
      <c r="BL313" s="78">
        <v>29</v>
      </c>
      <c r="BM313" s="78">
        <v>19</v>
      </c>
      <c r="BN313" s="78">
        <v>28</v>
      </c>
      <c r="BO313" s="78">
        <v>21</v>
      </c>
      <c r="BP313" s="78">
        <v>37</v>
      </c>
      <c r="BQ313" s="78">
        <v>31</v>
      </c>
      <c r="BR313" s="78">
        <v>56</v>
      </c>
      <c r="BS313" s="78">
        <v>34</v>
      </c>
      <c r="BT313" s="78">
        <v>20</v>
      </c>
      <c r="BU313" s="78">
        <v>24</v>
      </c>
      <c r="BV313" s="78">
        <v>33</v>
      </c>
      <c r="BW313" s="78">
        <v>20</v>
      </c>
      <c r="BX313" s="78">
        <v>28</v>
      </c>
      <c r="BY313" s="78">
        <v>22</v>
      </c>
      <c r="BZ313" s="78">
        <v>22</v>
      </c>
      <c r="CA313" s="78">
        <v>7</v>
      </c>
      <c r="CB313" s="78">
        <v>12</v>
      </c>
      <c r="CC313" s="78">
        <v>24</v>
      </c>
      <c r="CD313" s="78">
        <v>20</v>
      </c>
      <c r="CE313" s="78">
        <v>7</v>
      </c>
      <c r="CF313" s="78">
        <v>30</v>
      </c>
      <c r="CG313" s="78">
        <v>20</v>
      </c>
      <c r="CH313" s="78">
        <v>43</v>
      </c>
      <c r="CI313" s="78">
        <v>17</v>
      </c>
      <c r="CJ313" s="78">
        <v>25</v>
      </c>
      <c r="CK313" s="78">
        <v>9</v>
      </c>
      <c r="CL313" s="78">
        <v>21</v>
      </c>
      <c r="CM313" s="78">
        <v>26</v>
      </c>
      <c r="CN313" s="78">
        <v>4</v>
      </c>
    </row>
    <row r="314" spans="1:92" x14ac:dyDescent="0.2">
      <c r="A314" s="78" t="s">
        <v>18</v>
      </c>
      <c r="B314" s="78" t="s">
        <v>20</v>
      </c>
      <c r="C314" s="78">
        <v>265</v>
      </c>
      <c r="D314" s="78">
        <v>2.5</v>
      </c>
      <c r="E314" s="78">
        <v>0</v>
      </c>
      <c r="F314" s="78">
        <f>VLOOKUP(B314,遗传信息!$B:$F,5,FALSE)</f>
        <v>0</v>
      </c>
      <c r="G314" s="78">
        <v>25</v>
      </c>
      <c r="H314" s="78">
        <v>7.2</v>
      </c>
      <c r="I314" s="78">
        <v>6</v>
      </c>
      <c r="J314" s="78">
        <v>1417</v>
      </c>
      <c r="K314" s="78">
        <v>33.480000000000004</v>
      </c>
      <c r="L314" s="78">
        <v>102</v>
      </c>
      <c r="M314" s="78">
        <v>87</v>
      </c>
      <c r="N314" s="78">
        <v>107</v>
      </c>
      <c r="O314" s="78">
        <v>63</v>
      </c>
      <c r="P314" s="78">
        <v>77</v>
      </c>
      <c r="Q314" s="78">
        <v>76</v>
      </c>
      <c r="R314" s="78">
        <v>93</v>
      </c>
      <c r="S314" s="78">
        <v>75</v>
      </c>
      <c r="T314" s="78">
        <v>109</v>
      </c>
      <c r="U314" s="78">
        <v>94</v>
      </c>
      <c r="V314" s="78">
        <v>146</v>
      </c>
      <c r="W314" s="78">
        <v>100</v>
      </c>
      <c r="X314" s="78">
        <v>72</v>
      </c>
      <c r="Y314" s="78">
        <v>64</v>
      </c>
      <c r="Z314" s="78">
        <v>102</v>
      </c>
      <c r="AA314" s="78">
        <v>49</v>
      </c>
      <c r="AB314" s="78">
        <v>20</v>
      </c>
      <c r="AC314" s="78">
        <v>24</v>
      </c>
      <c r="AD314" s="78">
        <v>35</v>
      </c>
      <c r="AE314" s="78">
        <v>23</v>
      </c>
      <c r="AF314" s="78">
        <v>19</v>
      </c>
      <c r="AG314" s="78">
        <v>23</v>
      </c>
      <c r="AH314" s="78">
        <v>24</v>
      </c>
      <c r="AI314" s="78">
        <v>21</v>
      </c>
      <c r="AJ314" s="78">
        <v>21</v>
      </c>
      <c r="AK314" s="78">
        <v>31</v>
      </c>
      <c r="AL314" s="78">
        <v>28</v>
      </c>
      <c r="AM314" s="78">
        <v>27</v>
      </c>
      <c r="AN314" s="78">
        <v>14</v>
      </c>
      <c r="AO314" s="78">
        <v>18</v>
      </c>
      <c r="AP314" s="78">
        <v>21</v>
      </c>
      <c r="AQ314" s="78">
        <v>10</v>
      </c>
      <c r="AR314" s="78">
        <v>21</v>
      </c>
      <c r="AS314" s="78">
        <v>21</v>
      </c>
      <c r="AT314" s="78">
        <v>24</v>
      </c>
      <c r="AU314" s="78">
        <v>11</v>
      </c>
      <c r="AV314" s="78">
        <v>18</v>
      </c>
      <c r="AW314" s="78">
        <v>10</v>
      </c>
      <c r="AX314" s="78">
        <v>22</v>
      </c>
      <c r="AY314" s="78">
        <v>26</v>
      </c>
      <c r="AZ314" s="78">
        <v>18</v>
      </c>
      <c r="BA314" s="78">
        <v>20</v>
      </c>
      <c r="BB314" s="78">
        <v>31</v>
      </c>
      <c r="BC314" s="78">
        <v>24</v>
      </c>
      <c r="BD314" s="78">
        <v>20</v>
      </c>
      <c r="BE314" s="78">
        <v>11</v>
      </c>
      <c r="BF314" s="78">
        <v>28</v>
      </c>
      <c r="BG314" s="78">
        <v>16</v>
      </c>
      <c r="BH314" s="78">
        <v>35</v>
      </c>
      <c r="BI314" s="78">
        <v>20</v>
      </c>
      <c r="BJ314" s="78">
        <v>28</v>
      </c>
      <c r="BK314" s="78">
        <v>26</v>
      </c>
      <c r="BL314" s="78">
        <v>24</v>
      </c>
      <c r="BM314" s="78">
        <v>24</v>
      </c>
      <c r="BN314" s="78">
        <v>26</v>
      </c>
      <c r="BO314" s="78">
        <v>20</v>
      </c>
      <c r="BP314" s="78">
        <v>43</v>
      </c>
      <c r="BQ314" s="78">
        <v>22</v>
      </c>
      <c r="BR314" s="78">
        <v>47</v>
      </c>
      <c r="BS314" s="78">
        <v>34</v>
      </c>
      <c r="BT314" s="78">
        <v>23</v>
      </c>
      <c r="BU314" s="78">
        <v>25</v>
      </c>
      <c r="BV314" s="78">
        <v>35</v>
      </c>
      <c r="BW314" s="78">
        <v>17</v>
      </c>
      <c r="BX314" s="78">
        <v>26</v>
      </c>
      <c r="BY314" s="78">
        <v>22</v>
      </c>
      <c r="BZ314" s="78">
        <v>20</v>
      </c>
      <c r="CA314" s="78">
        <v>3</v>
      </c>
      <c r="CB314" s="78">
        <v>16</v>
      </c>
      <c r="CC314" s="78">
        <v>23</v>
      </c>
      <c r="CD314" s="78">
        <v>21</v>
      </c>
      <c r="CE314" s="78">
        <v>8</v>
      </c>
      <c r="CF314" s="78">
        <v>27</v>
      </c>
      <c r="CG314" s="78">
        <v>21</v>
      </c>
      <c r="CH314" s="78">
        <v>39</v>
      </c>
      <c r="CI314" s="78">
        <v>15</v>
      </c>
      <c r="CJ314" s="78">
        <v>15</v>
      </c>
      <c r="CK314" s="78">
        <v>10</v>
      </c>
      <c r="CL314" s="78">
        <v>18</v>
      </c>
      <c r="CM314" s="78">
        <v>24</v>
      </c>
      <c r="CN314" s="78">
        <v>1</v>
      </c>
    </row>
    <row r="315" spans="1:92" x14ac:dyDescent="0.2">
      <c r="A315" s="78" t="s">
        <v>18</v>
      </c>
      <c r="B315" s="78" t="s">
        <v>20</v>
      </c>
      <c r="C315" s="78">
        <v>265</v>
      </c>
      <c r="D315" s="78">
        <v>3.8</v>
      </c>
      <c r="E315" s="78">
        <v>0</v>
      </c>
      <c r="F315" s="78">
        <f>VLOOKUP(B315,遗传信息!$B:$F,5,FALSE)</f>
        <v>0</v>
      </c>
      <c r="G315" s="78">
        <v>25</v>
      </c>
      <c r="H315" s="78">
        <v>7.2</v>
      </c>
      <c r="I315" s="78">
        <v>6</v>
      </c>
      <c r="J315" s="78">
        <v>1417</v>
      </c>
      <c r="K315" s="78">
        <v>33.480000000000004</v>
      </c>
      <c r="L315" s="78">
        <v>102</v>
      </c>
      <c r="M315" s="78">
        <v>87</v>
      </c>
      <c r="N315" s="78">
        <v>107</v>
      </c>
      <c r="O315" s="78">
        <v>63</v>
      </c>
      <c r="P315" s="78">
        <v>77</v>
      </c>
      <c r="Q315" s="78">
        <v>76</v>
      </c>
      <c r="R315" s="78">
        <v>93</v>
      </c>
      <c r="S315" s="78">
        <v>75</v>
      </c>
      <c r="T315" s="78">
        <v>109</v>
      </c>
      <c r="U315" s="78">
        <v>94</v>
      </c>
      <c r="V315" s="78">
        <v>146</v>
      </c>
      <c r="W315" s="78">
        <v>100</v>
      </c>
      <c r="X315" s="78">
        <v>72</v>
      </c>
      <c r="Y315" s="78">
        <v>64</v>
      </c>
      <c r="Z315" s="78">
        <v>102</v>
      </c>
      <c r="AA315" s="78">
        <v>49</v>
      </c>
      <c r="AB315" s="78">
        <v>20</v>
      </c>
      <c r="AC315" s="78">
        <v>24</v>
      </c>
      <c r="AD315" s="78">
        <v>35</v>
      </c>
      <c r="AE315" s="78">
        <v>23</v>
      </c>
      <c r="AF315" s="78">
        <v>19</v>
      </c>
      <c r="AG315" s="78">
        <v>23</v>
      </c>
      <c r="AH315" s="78">
        <v>24</v>
      </c>
      <c r="AI315" s="78">
        <v>21</v>
      </c>
      <c r="AJ315" s="78">
        <v>21</v>
      </c>
      <c r="AK315" s="78">
        <v>31</v>
      </c>
      <c r="AL315" s="78">
        <v>28</v>
      </c>
      <c r="AM315" s="78">
        <v>27</v>
      </c>
      <c r="AN315" s="78">
        <v>14</v>
      </c>
      <c r="AO315" s="78">
        <v>18</v>
      </c>
      <c r="AP315" s="78">
        <v>21</v>
      </c>
      <c r="AQ315" s="78">
        <v>10</v>
      </c>
      <c r="AR315" s="78">
        <v>21</v>
      </c>
      <c r="AS315" s="78">
        <v>21</v>
      </c>
      <c r="AT315" s="78">
        <v>24</v>
      </c>
      <c r="AU315" s="78">
        <v>11</v>
      </c>
      <c r="AV315" s="78">
        <v>18</v>
      </c>
      <c r="AW315" s="78">
        <v>10</v>
      </c>
      <c r="AX315" s="78">
        <v>22</v>
      </c>
      <c r="AY315" s="78">
        <v>26</v>
      </c>
      <c r="AZ315" s="78">
        <v>18</v>
      </c>
      <c r="BA315" s="78">
        <v>20</v>
      </c>
      <c r="BB315" s="78">
        <v>31</v>
      </c>
      <c r="BC315" s="78">
        <v>24</v>
      </c>
      <c r="BD315" s="78">
        <v>20</v>
      </c>
      <c r="BE315" s="78">
        <v>11</v>
      </c>
      <c r="BF315" s="78">
        <v>28</v>
      </c>
      <c r="BG315" s="78">
        <v>16</v>
      </c>
      <c r="BH315" s="78">
        <v>35</v>
      </c>
      <c r="BI315" s="78">
        <v>20</v>
      </c>
      <c r="BJ315" s="78">
        <v>28</v>
      </c>
      <c r="BK315" s="78">
        <v>26</v>
      </c>
      <c r="BL315" s="78">
        <v>24</v>
      </c>
      <c r="BM315" s="78">
        <v>24</v>
      </c>
      <c r="BN315" s="78">
        <v>26</v>
      </c>
      <c r="BO315" s="78">
        <v>20</v>
      </c>
      <c r="BP315" s="78">
        <v>43</v>
      </c>
      <c r="BQ315" s="78">
        <v>22</v>
      </c>
      <c r="BR315" s="78">
        <v>47</v>
      </c>
      <c r="BS315" s="78">
        <v>34</v>
      </c>
      <c r="BT315" s="78">
        <v>23</v>
      </c>
      <c r="BU315" s="78">
        <v>25</v>
      </c>
      <c r="BV315" s="78">
        <v>35</v>
      </c>
      <c r="BW315" s="78">
        <v>17</v>
      </c>
      <c r="BX315" s="78">
        <v>26</v>
      </c>
      <c r="BY315" s="78">
        <v>22</v>
      </c>
      <c r="BZ315" s="78">
        <v>20</v>
      </c>
      <c r="CA315" s="78">
        <v>3</v>
      </c>
      <c r="CB315" s="78">
        <v>16</v>
      </c>
      <c r="CC315" s="78">
        <v>23</v>
      </c>
      <c r="CD315" s="78">
        <v>21</v>
      </c>
      <c r="CE315" s="78">
        <v>8</v>
      </c>
      <c r="CF315" s="78">
        <v>27</v>
      </c>
      <c r="CG315" s="78">
        <v>21</v>
      </c>
      <c r="CH315" s="78">
        <v>39</v>
      </c>
      <c r="CI315" s="78">
        <v>15</v>
      </c>
      <c r="CJ315" s="78">
        <v>15</v>
      </c>
      <c r="CK315" s="78">
        <v>10</v>
      </c>
      <c r="CL315" s="78">
        <v>18</v>
      </c>
      <c r="CM315" s="78">
        <v>24</v>
      </c>
      <c r="CN315" s="78">
        <v>2</v>
      </c>
    </row>
    <row r="316" spans="1:92" x14ac:dyDescent="0.2">
      <c r="A316" s="78" t="s">
        <v>18</v>
      </c>
      <c r="B316" s="78" t="s">
        <v>20</v>
      </c>
      <c r="C316" s="78">
        <v>265</v>
      </c>
      <c r="D316" s="78">
        <v>5.0999999999999996</v>
      </c>
      <c r="E316" s="78">
        <v>0</v>
      </c>
      <c r="F316" s="78">
        <f>VLOOKUP(B316,遗传信息!$B:$F,5,FALSE)</f>
        <v>0</v>
      </c>
      <c r="G316" s="78">
        <v>25</v>
      </c>
      <c r="H316" s="78">
        <v>7.2</v>
      </c>
      <c r="I316" s="78">
        <v>6</v>
      </c>
      <c r="J316" s="78">
        <v>1417</v>
      </c>
      <c r="K316" s="78">
        <v>33.480000000000004</v>
      </c>
      <c r="L316" s="78">
        <v>102</v>
      </c>
      <c r="M316" s="78">
        <v>87</v>
      </c>
      <c r="N316" s="78">
        <v>107</v>
      </c>
      <c r="O316" s="78">
        <v>63</v>
      </c>
      <c r="P316" s="78">
        <v>77</v>
      </c>
      <c r="Q316" s="78">
        <v>76</v>
      </c>
      <c r="R316" s="78">
        <v>93</v>
      </c>
      <c r="S316" s="78">
        <v>75</v>
      </c>
      <c r="T316" s="78">
        <v>109</v>
      </c>
      <c r="U316" s="78">
        <v>94</v>
      </c>
      <c r="V316" s="78">
        <v>146</v>
      </c>
      <c r="W316" s="78">
        <v>100</v>
      </c>
      <c r="X316" s="78">
        <v>72</v>
      </c>
      <c r="Y316" s="78">
        <v>64</v>
      </c>
      <c r="Z316" s="78">
        <v>102</v>
      </c>
      <c r="AA316" s="78">
        <v>49</v>
      </c>
      <c r="AB316" s="78">
        <v>20</v>
      </c>
      <c r="AC316" s="78">
        <v>24</v>
      </c>
      <c r="AD316" s="78">
        <v>35</v>
      </c>
      <c r="AE316" s="78">
        <v>23</v>
      </c>
      <c r="AF316" s="78">
        <v>19</v>
      </c>
      <c r="AG316" s="78">
        <v>23</v>
      </c>
      <c r="AH316" s="78">
        <v>24</v>
      </c>
      <c r="AI316" s="78">
        <v>21</v>
      </c>
      <c r="AJ316" s="78">
        <v>21</v>
      </c>
      <c r="AK316" s="78">
        <v>31</v>
      </c>
      <c r="AL316" s="78">
        <v>28</v>
      </c>
      <c r="AM316" s="78">
        <v>27</v>
      </c>
      <c r="AN316" s="78">
        <v>14</v>
      </c>
      <c r="AO316" s="78">
        <v>18</v>
      </c>
      <c r="AP316" s="78">
        <v>21</v>
      </c>
      <c r="AQ316" s="78">
        <v>10</v>
      </c>
      <c r="AR316" s="78">
        <v>21</v>
      </c>
      <c r="AS316" s="78">
        <v>21</v>
      </c>
      <c r="AT316" s="78">
        <v>24</v>
      </c>
      <c r="AU316" s="78">
        <v>11</v>
      </c>
      <c r="AV316" s="78">
        <v>18</v>
      </c>
      <c r="AW316" s="78">
        <v>10</v>
      </c>
      <c r="AX316" s="78">
        <v>22</v>
      </c>
      <c r="AY316" s="78">
        <v>26</v>
      </c>
      <c r="AZ316" s="78">
        <v>18</v>
      </c>
      <c r="BA316" s="78">
        <v>20</v>
      </c>
      <c r="BB316" s="78">
        <v>31</v>
      </c>
      <c r="BC316" s="78">
        <v>24</v>
      </c>
      <c r="BD316" s="78">
        <v>20</v>
      </c>
      <c r="BE316" s="78">
        <v>11</v>
      </c>
      <c r="BF316" s="78">
        <v>28</v>
      </c>
      <c r="BG316" s="78">
        <v>16</v>
      </c>
      <c r="BH316" s="78">
        <v>35</v>
      </c>
      <c r="BI316" s="78">
        <v>20</v>
      </c>
      <c r="BJ316" s="78">
        <v>28</v>
      </c>
      <c r="BK316" s="78">
        <v>26</v>
      </c>
      <c r="BL316" s="78">
        <v>24</v>
      </c>
      <c r="BM316" s="78">
        <v>24</v>
      </c>
      <c r="BN316" s="78">
        <v>26</v>
      </c>
      <c r="BO316" s="78">
        <v>20</v>
      </c>
      <c r="BP316" s="78">
        <v>43</v>
      </c>
      <c r="BQ316" s="78">
        <v>22</v>
      </c>
      <c r="BR316" s="78">
        <v>47</v>
      </c>
      <c r="BS316" s="78">
        <v>34</v>
      </c>
      <c r="BT316" s="78">
        <v>23</v>
      </c>
      <c r="BU316" s="78">
        <v>25</v>
      </c>
      <c r="BV316" s="78">
        <v>35</v>
      </c>
      <c r="BW316" s="78">
        <v>17</v>
      </c>
      <c r="BX316" s="78">
        <v>26</v>
      </c>
      <c r="BY316" s="78">
        <v>22</v>
      </c>
      <c r="BZ316" s="78">
        <v>20</v>
      </c>
      <c r="CA316" s="78">
        <v>3</v>
      </c>
      <c r="CB316" s="78">
        <v>16</v>
      </c>
      <c r="CC316" s="78">
        <v>23</v>
      </c>
      <c r="CD316" s="78">
        <v>21</v>
      </c>
      <c r="CE316" s="78">
        <v>8</v>
      </c>
      <c r="CF316" s="78">
        <v>27</v>
      </c>
      <c r="CG316" s="78">
        <v>21</v>
      </c>
      <c r="CH316" s="78">
        <v>39</v>
      </c>
      <c r="CI316" s="78">
        <v>15</v>
      </c>
      <c r="CJ316" s="78">
        <v>15</v>
      </c>
      <c r="CK316" s="78">
        <v>10</v>
      </c>
      <c r="CL316" s="78">
        <v>18</v>
      </c>
      <c r="CM316" s="78">
        <v>24</v>
      </c>
      <c r="CN316" s="78">
        <v>3</v>
      </c>
    </row>
    <row r="317" spans="1:92" x14ac:dyDescent="0.2">
      <c r="A317" s="78" t="s">
        <v>18</v>
      </c>
      <c r="B317" s="78" t="s">
        <v>20</v>
      </c>
      <c r="C317" s="78">
        <v>265</v>
      </c>
      <c r="D317" s="78">
        <v>6.3</v>
      </c>
      <c r="E317" s="78">
        <v>0</v>
      </c>
      <c r="F317" s="78">
        <f>VLOOKUP(B317,遗传信息!$B:$F,5,FALSE)</f>
        <v>0</v>
      </c>
      <c r="G317" s="78">
        <v>25</v>
      </c>
      <c r="H317" s="78">
        <v>7.2</v>
      </c>
      <c r="I317" s="78">
        <v>6</v>
      </c>
      <c r="J317" s="78">
        <v>1417</v>
      </c>
      <c r="K317" s="78">
        <v>33.480000000000004</v>
      </c>
      <c r="L317" s="78">
        <v>102</v>
      </c>
      <c r="M317" s="78">
        <v>87</v>
      </c>
      <c r="N317" s="78">
        <v>107</v>
      </c>
      <c r="O317" s="78">
        <v>63</v>
      </c>
      <c r="P317" s="78">
        <v>77</v>
      </c>
      <c r="Q317" s="78">
        <v>76</v>
      </c>
      <c r="R317" s="78">
        <v>93</v>
      </c>
      <c r="S317" s="78">
        <v>75</v>
      </c>
      <c r="T317" s="78">
        <v>109</v>
      </c>
      <c r="U317" s="78">
        <v>94</v>
      </c>
      <c r="V317" s="78">
        <v>146</v>
      </c>
      <c r="W317" s="78">
        <v>100</v>
      </c>
      <c r="X317" s="78">
        <v>72</v>
      </c>
      <c r="Y317" s="78">
        <v>64</v>
      </c>
      <c r="Z317" s="78">
        <v>102</v>
      </c>
      <c r="AA317" s="78">
        <v>49</v>
      </c>
      <c r="AB317" s="78">
        <v>20</v>
      </c>
      <c r="AC317" s="78">
        <v>24</v>
      </c>
      <c r="AD317" s="78">
        <v>35</v>
      </c>
      <c r="AE317" s="78">
        <v>23</v>
      </c>
      <c r="AF317" s="78">
        <v>19</v>
      </c>
      <c r="AG317" s="78">
        <v>23</v>
      </c>
      <c r="AH317" s="78">
        <v>24</v>
      </c>
      <c r="AI317" s="78">
        <v>21</v>
      </c>
      <c r="AJ317" s="78">
        <v>21</v>
      </c>
      <c r="AK317" s="78">
        <v>31</v>
      </c>
      <c r="AL317" s="78">
        <v>28</v>
      </c>
      <c r="AM317" s="78">
        <v>27</v>
      </c>
      <c r="AN317" s="78">
        <v>14</v>
      </c>
      <c r="AO317" s="78">
        <v>18</v>
      </c>
      <c r="AP317" s="78">
        <v>21</v>
      </c>
      <c r="AQ317" s="78">
        <v>10</v>
      </c>
      <c r="AR317" s="78">
        <v>21</v>
      </c>
      <c r="AS317" s="78">
        <v>21</v>
      </c>
      <c r="AT317" s="78">
        <v>24</v>
      </c>
      <c r="AU317" s="78">
        <v>11</v>
      </c>
      <c r="AV317" s="78">
        <v>18</v>
      </c>
      <c r="AW317" s="78">
        <v>10</v>
      </c>
      <c r="AX317" s="78">
        <v>22</v>
      </c>
      <c r="AY317" s="78">
        <v>26</v>
      </c>
      <c r="AZ317" s="78">
        <v>18</v>
      </c>
      <c r="BA317" s="78">
        <v>20</v>
      </c>
      <c r="BB317" s="78">
        <v>31</v>
      </c>
      <c r="BC317" s="78">
        <v>24</v>
      </c>
      <c r="BD317" s="78">
        <v>20</v>
      </c>
      <c r="BE317" s="78">
        <v>11</v>
      </c>
      <c r="BF317" s="78">
        <v>28</v>
      </c>
      <c r="BG317" s="78">
        <v>16</v>
      </c>
      <c r="BH317" s="78">
        <v>35</v>
      </c>
      <c r="BI317" s="78">
        <v>20</v>
      </c>
      <c r="BJ317" s="78">
        <v>28</v>
      </c>
      <c r="BK317" s="78">
        <v>26</v>
      </c>
      <c r="BL317" s="78">
        <v>24</v>
      </c>
      <c r="BM317" s="78">
        <v>24</v>
      </c>
      <c r="BN317" s="78">
        <v>26</v>
      </c>
      <c r="BO317" s="78">
        <v>20</v>
      </c>
      <c r="BP317" s="78">
        <v>43</v>
      </c>
      <c r="BQ317" s="78">
        <v>22</v>
      </c>
      <c r="BR317" s="78">
        <v>47</v>
      </c>
      <c r="BS317" s="78">
        <v>34</v>
      </c>
      <c r="BT317" s="78">
        <v>23</v>
      </c>
      <c r="BU317" s="78">
        <v>25</v>
      </c>
      <c r="BV317" s="78">
        <v>35</v>
      </c>
      <c r="BW317" s="78">
        <v>17</v>
      </c>
      <c r="BX317" s="78">
        <v>26</v>
      </c>
      <c r="BY317" s="78">
        <v>22</v>
      </c>
      <c r="BZ317" s="78">
        <v>20</v>
      </c>
      <c r="CA317" s="78">
        <v>3</v>
      </c>
      <c r="CB317" s="78">
        <v>16</v>
      </c>
      <c r="CC317" s="78">
        <v>23</v>
      </c>
      <c r="CD317" s="78">
        <v>21</v>
      </c>
      <c r="CE317" s="78">
        <v>8</v>
      </c>
      <c r="CF317" s="78">
        <v>27</v>
      </c>
      <c r="CG317" s="78">
        <v>21</v>
      </c>
      <c r="CH317" s="78">
        <v>39</v>
      </c>
      <c r="CI317" s="78">
        <v>15</v>
      </c>
      <c r="CJ317" s="78">
        <v>15</v>
      </c>
      <c r="CK317" s="78">
        <v>10</v>
      </c>
      <c r="CL317" s="78">
        <v>18</v>
      </c>
      <c r="CM317" s="78">
        <v>24</v>
      </c>
      <c r="CN317" s="78">
        <v>4</v>
      </c>
    </row>
    <row r="318" spans="1:92" x14ac:dyDescent="0.2">
      <c r="A318" s="78" t="s">
        <v>18</v>
      </c>
      <c r="B318" s="78" t="s">
        <v>20</v>
      </c>
      <c r="C318" s="78">
        <v>280</v>
      </c>
      <c r="D318" s="78">
        <v>2.6</v>
      </c>
      <c r="E318" s="78">
        <v>0</v>
      </c>
      <c r="F318" s="78">
        <f>VLOOKUP(B318,遗传信息!$B:$F,5,FALSE)</f>
        <v>0</v>
      </c>
      <c r="G318" s="78">
        <v>25</v>
      </c>
      <c r="H318" s="78">
        <v>7.2</v>
      </c>
      <c r="I318" s="78">
        <v>6</v>
      </c>
      <c r="J318" s="78">
        <v>1417</v>
      </c>
      <c r="K318" s="78">
        <v>33.480000000000004</v>
      </c>
      <c r="L318" s="78">
        <v>102</v>
      </c>
      <c r="M318" s="78">
        <v>87</v>
      </c>
      <c r="N318" s="78">
        <v>107</v>
      </c>
      <c r="O318" s="78">
        <v>63</v>
      </c>
      <c r="P318" s="78">
        <v>77</v>
      </c>
      <c r="Q318" s="78">
        <v>76</v>
      </c>
      <c r="R318" s="78">
        <v>93</v>
      </c>
      <c r="S318" s="78">
        <v>75</v>
      </c>
      <c r="T318" s="78">
        <v>109</v>
      </c>
      <c r="U318" s="78">
        <v>94</v>
      </c>
      <c r="V318" s="78">
        <v>146</v>
      </c>
      <c r="W318" s="78">
        <v>100</v>
      </c>
      <c r="X318" s="78">
        <v>72</v>
      </c>
      <c r="Y318" s="78">
        <v>64</v>
      </c>
      <c r="Z318" s="78">
        <v>102</v>
      </c>
      <c r="AA318" s="78">
        <v>49</v>
      </c>
      <c r="AB318" s="78">
        <v>20</v>
      </c>
      <c r="AC318" s="78">
        <v>24</v>
      </c>
      <c r="AD318" s="78">
        <v>35</v>
      </c>
      <c r="AE318" s="78">
        <v>23</v>
      </c>
      <c r="AF318" s="78">
        <v>19</v>
      </c>
      <c r="AG318" s="78">
        <v>23</v>
      </c>
      <c r="AH318" s="78">
        <v>24</v>
      </c>
      <c r="AI318" s="78">
        <v>21</v>
      </c>
      <c r="AJ318" s="78">
        <v>21</v>
      </c>
      <c r="AK318" s="78">
        <v>31</v>
      </c>
      <c r="AL318" s="78">
        <v>28</v>
      </c>
      <c r="AM318" s="78">
        <v>27</v>
      </c>
      <c r="AN318" s="78">
        <v>14</v>
      </c>
      <c r="AO318" s="78">
        <v>18</v>
      </c>
      <c r="AP318" s="78">
        <v>21</v>
      </c>
      <c r="AQ318" s="78">
        <v>10</v>
      </c>
      <c r="AR318" s="78">
        <v>21</v>
      </c>
      <c r="AS318" s="78">
        <v>21</v>
      </c>
      <c r="AT318" s="78">
        <v>24</v>
      </c>
      <c r="AU318" s="78">
        <v>11</v>
      </c>
      <c r="AV318" s="78">
        <v>18</v>
      </c>
      <c r="AW318" s="78">
        <v>10</v>
      </c>
      <c r="AX318" s="78">
        <v>22</v>
      </c>
      <c r="AY318" s="78">
        <v>26</v>
      </c>
      <c r="AZ318" s="78">
        <v>18</v>
      </c>
      <c r="BA318" s="78">
        <v>20</v>
      </c>
      <c r="BB318" s="78">
        <v>31</v>
      </c>
      <c r="BC318" s="78">
        <v>24</v>
      </c>
      <c r="BD318" s="78">
        <v>20</v>
      </c>
      <c r="BE318" s="78">
        <v>11</v>
      </c>
      <c r="BF318" s="78">
        <v>28</v>
      </c>
      <c r="BG318" s="78">
        <v>16</v>
      </c>
      <c r="BH318" s="78">
        <v>35</v>
      </c>
      <c r="BI318" s="78">
        <v>20</v>
      </c>
      <c r="BJ318" s="78">
        <v>28</v>
      </c>
      <c r="BK318" s="78">
        <v>26</v>
      </c>
      <c r="BL318" s="78">
        <v>24</v>
      </c>
      <c r="BM318" s="78">
        <v>24</v>
      </c>
      <c r="BN318" s="78">
        <v>26</v>
      </c>
      <c r="BO318" s="78">
        <v>20</v>
      </c>
      <c r="BP318" s="78">
        <v>43</v>
      </c>
      <c r="BQ318" s="78">
        <v>22</v>
      </c>
      <c r="BR318" s="78">
        <v>47</v>
      </c>
      <c r="BS318" s="78">
        <v>34</v>
      </c>
      <c r="BT318" s="78">
        <v>23</v>
      </c>
      <c r="BU318" s="78">
        <v>25</v>
      </c>
      <c r="BV318" s="78">
        <v>35</v>
      </c>
      <c r="BW318" s="78">
        <v>17</v>
      </c>
      <c r="BX318" s="78">
        <v>26</v>
      </c>
      <c r="BY318" s="78">
        <v>22</v>
      </c>
      <c r="BZ318" s="78">
        <v>20</v>
      </c>
      <c r="CA318" s="78">
        <v>3</v>
      </c>
      <c r="CB318" s="78">
        <v>16</v>
      </c>
      <c r="CC318" s="78">
        <v>23</v>
      </c>
      <c r="CD318" s="78">
        <v>21</v>
      </c>
      <c r="CE318" s="78">
        <v>8</v>
      </c>
      <c r="CF318" s="78">
        <v>27</v>
      </c>
      <c r="CG318" s="78">
        <v>21</v>
      </c>
      <c r="CH318" s="78">
        <v>39</v>
      </c>
      <c r="CI318" s="78">
        <v>15</v>
      </c>
      <c r="CJ318" s="78">
        <v>15</v>
      </c>
      <c r="CK318" s="78">
        <v>10</v>
      </c>
      <c r="CL318" s="78">
        <v>18</v>
      </c>
      <c r="CM318" s="78">
        <v>24</v>
      </c>
      <c r="CN318" s="78">
        <v>1</v>
      </c>
    </row>
    <row r="319" spans="1:92" x14ac:dyDescent="0.2">
      <c r="A319" s="78" t="s">
        <v>18</v>
      </c>
      <c r="B319" s="78" t="s">
        <v>20</v>
      </c>
      <c r="C319" s="78">
        <v>280</v>
      </c>
      <c r="D319" s="78">
        <v>4.3</v>
      </c>
      <c r="E319" s="78">
        <v>0</v>
      </c>
      <c r="F319" s="78">
        <f>VLOOKUP(B319,遗传信息!$B:$F,5,FALSE)</f>
        <v>0</v>
      </c>
      <c r="G319" s="78">
        <v>25</v>
      </c>
      <c r="H319" s="78">
        <v>7.2</v>
      </c>
      <c r="I319" s="78">
        <v>6</v>
      </c>
      <c r="J319" s="78">
        <v>1417</v>
      </c>
      <c r="K319" s="78">
        <v>33.480000000000004</v>
      </c>
      <c r="L319" s="78">
        <v>102</v>
      </c>
      <c r="M319" s="78">
        <v>87</v>
      </c>
      <c r="N319" s="78">
        <v>107</v>
      </c>
      <c r="O319" s="78">
        <v>63</v>
      </c>
      <c r="P319" s="78">
        <v>77</v>
      </c>
      <c r="Q319" s="78">
        <v>76</v>
      </c>
      <c r="R319" s="78">
        <v>93</v>
      </c>
      <c r="S319" s="78">
        <v>75</v>
      </c>
      <c r="T319" s="78">
        <v>109</v>
      </c>
      <c r="U319" s="78">
        <v>94</v>
      </c>
      <c r="V319" s="78">
        <v>146</v>
      </c>
      <c r="W319" s="78">
        <v>100</v>
      </c>
      <c r="X319" s="78">
        <v>72</v>
      </c>
      <c r="Y319" s="78">
        <v>64</v>
      </c>
      <c r="Z319" s="78">
        <v>102</v>
      </c>
      <c r="AA319" s="78">
        <v>49</v>
      </c>
      <c r="AB319" s="78">
        <v>20</v>
      </c>
      <c r="AC319" s="78">
        <v>24</v>
      </c>
      <c r="AD319" s="78">
        <v>35</v>
      </c>
      <c r="AE319" s="78">
        <v>23</v>
      </c>
      <c r="AF319" s="78">
        <v>19</v>
      </c>
      <c r="AG319" s="78">
        <v>23</v>
      </c>
      <c r="AH319" s="78">
        <v>24</v>
      </c>
      <c r="AI319" s="78">
        <v>21</v>
      </c>
      <c r="AJ319" s="78">
        <v>21</v>
      </c>
      <c r="AK319" s="78">
        <v>31</v>
      </c>
      <c r="AL319" s="78">
        <v>28</v>
      </c>
      <c r="AM319" s="78">
        <v>27</v>
      </c>
      <c r="AN319" s="78">
        <v>14</v>
      </c>
      <c r="AO319" s="78">
        <v>18</v>
      </c>
      <c r="AP319" s="78">
        <v>21</v>
      </c>
      <c r="AQ319" s="78">
        <v>10</v>
      </c>
      <c r="AR319" s="78">
        <v>21</v>
      </c>
      <c r="AS319" s="78">
        <v>21</v>
      </c>
      <c r="AT319" s="78">
        <v>24</v>
      </c>
      <c r="AU319" s="78">
        <v>11</v>
      </c>
      <c r="AV319" s="78">
        <v>18</v>
      </c>
      <c r="AW319" s="78">
        <v>10</v>
      </c>
      <c r="AX319" s="78">
        <v>22</v>
      </c>
      <c r="AY319" s="78">
        <v>26</v>
      </c>
      <c r="AZ319" s="78">
        <v>18</v>
      </c>
      <c r="BA319" s="78">
        <v>20</v>
      </c>
      <c r="BB319" s="78">
        <v>31</v>
      </c>
      <c r="BC319" s="78">
        <v>24</v>
      </c>
      <c r="BD319" s="78">
        <v>20</v>
      </c>
      <c r="BE319" s="78">
        <v>11</v>
      </c>
      <c r="BF319" s="78">
        <v>28</v>
      </c>
      <c r="BG319" s="78">
        <v>16</v>
      </c>
      <c r="BH319" s="78">
        <v>35</v>
      </c>
      <c r="BI319" s="78">
        <v>20</v>
      </c>
      <c r="BJ319" s="78">
        <v>28</v>
      </c>
      <c r="BK319" s="78">
        <v>26</v>
      </c>
      <c r="BL319" s="78">
        <v>24</v>
      </c>
      <c r="BM319" s="78">
        <v>24</v>
      </c>
      <c r="BN319" s="78">
        <v>26</v>
      </c>
      <c r="BO319" s="78">
        <v>20</v>
      </c>
      <c r="BP319" s="78">
        <v>43</v>
      </c>
      <c r="BQ319" s="78">
        <v>22</v>
      </c>
      <c r="BR319" s="78">
        <v>47</v>
      </c>
      <c r="BS319" s="78">
        <v>34</v>
      </c>
      <c r="BT319" s="78">
        <v>23</v>
      </c>
      <c r="BU319" s="78">
        <v>25</v>
      </c>
      <c r="BV319" s="78">
        <v>35</v>
      </c>
      <c r="BW319" s="78">
        <v>17</v>
      </c>
      <c r="BX319" s="78">
        <v>26</v>
      </c>
      <c r="BY319" s="78">
        <v>22</v>
      </c>
      <c r="BZ319" s="78">
        <v>20</v>
      </c>
      <c r="CA319" s="78">
        <v>3</v>
      </c>
      <c r="CB319" s="78">
        <v>16</v>
      </c>
      <c r="CC319" s="78">
        <v>23</v>
      </c>
      <c r="CD319" s="78">
        <v>21</v>
      </c>
      <c r="CE319" s="78">
        <v>8</v>
      </c>
      <c r="CF319" s="78">
        <v>27</v>
      </c>
      <c r="CG319" s="78">
        <v>21</v>
      </c>
      <c r="CH319" s="78">
        <v>39</v>
      </c>
      <c r="CI319" s="78">
        <v>15</v>
      </c>
      <c r="CJ319" s="78">
        <v>15</v>
      </c>
      <c r="CK319" s="78">
        <v>10</v>
      </c>
      <c r="CL319" s="78">
        <v>18</v>
      </c>
      <c r="CM319" s="78">
        <v>24</v>
      </c>
      <c r="CN319" s="78">
        <v>2</v>
      </c>
    </row>
    <row r="320" spans="1:92" x14ac:dyDescent="0.2">
      <c r="A320" s="78" t="s">
        <v>18</v>
      </c>
      <c r="B320" s="78" t="s">
        <v>20</v>
      </c>
      <c r="C320" s="78">
        <v>280</v>
      </c>
      <c r="D320" s="78">
        <v>6</v>
      </c>
      <c r="E320" s="78">
        <v>0</v>
      </c>
      <c r="F320" s="78">
        <f>VLOOKUP(B320,遗传信息!$B:$F,5,FALSE)</f>
        <v>0</v>
      </c>
      <c r="G320" s="78">
        <v>25</v>
      </c>
      <c r="H320" s="78">
        <v>7.2</v>
      </c>
      <c r="I320" s="78">
        <v>6</v>
      </c>
      <c r="J320" s="78">
        <v>1417</v>
      </c>
      <c r="K320" s="78">
        <v>33.480000000000004</v>
      </c>
      <c r="L320" s="78">
        <v>102</v>
      </c>
      <c r="M320" s="78">
        <v>87</v>
      </c>
      <c r="N320" s="78">
        <v>107</v>
      </c>
      <c r="O320" s="78">
        <v>63</v>
      </c>
      <c r="P320" s="78">
        <v>77</v>
      </c>
      <c r="Q320" s="78">
        <v>76</v>
      </c>
      <c r="R320" s="78">
        <v>93</v>
      </c>
      <c r="S320" s="78">
        <v>75</v>
      </c>
      <c r="T320" s="78">
        <v>109</v>
      </c>
      <c r="U320" s="78">
        <v>94</v>
      </c>
      <c r="V320" s="78">
        <v>146</v>
      </c>
      <c r="W320" s="78">
        <v>100</v>
      </c>
      <c r="X320" s="78">
        <v>72</v>
      </c>
      <c r="Y320" s="78">
        <v>64</v>
      </c>
      <c r="Z320" s="78">
        <v>102</v>
      </c>
      <c r="AA320" s="78">
        <v>49</v>
      </c>
      <c r="AB320" s="78">
        <v>20</v>
      </c>
      <c r="AC320" s="78">
        <v>24</v>
      </c>
      <c r="AD320" s="78">
        <v>35</v>
      </c>
      <c r="AE320" s="78">
        <v>23</v>
      </c>
      <c r="AF320" s="78">
        <v>19</v>
      </c>
      <c r="AG320" s="78">
        <v>23</v>
      </c>
      <c r="AH320" s="78">
        <v>24</v>
      </c>
      <c r="AI320" s="78">
        <v>21</v>
      </c>
      <c r="AJ320" s="78">
        <v>21</v>
      </c>
      <c r="AK320" s="78">
        <v>31</v>
      </c>
      <c r="AL320" s="78">
        <v>28</v>
      </c>
      <c r="AM320" s="78">
        <v>27</v>
      </c>
      <c r="AN320" s="78">
        <v>14</v>
      </c>
      <c r="AO320" s="78">
        <v>18</v>
      </c>
      <c r="AP320" s="78">
        <v>21</v>
      </c>
      <c r="AQ320" s="78">
        <v>10</v>
      </c>
      <c r="AR320" s="78">
        <v>21</v>
      </c>
      <c r="AS320" s="78">
        <v>21</v>
      </c>
      <c r="AT320" s="78">
        <v>24</v>
      </c>
      <c r="AU320" s="78">
        <v>11</v>
      </c>
      <c r="AV320" s="78">
        <v>18</v>
      </c>
      <c r="AW320" s="78">
        <v>10</v>
      </c>
      <c r="AX320" s="78">
        <v>22</v>
      </c>
      <c r="AY320" s="78">
        <v>26</v>
      </c>
      <c r="AZ320" s="78">
        <v>18</v>
      </c>
      <c r="BA320" s="78">
        <v>20</v>
      </c>
      <c r="BB320" s="78">
        <v>31</v>
      </c>
      <c r="BC320" s="78">
        <v>24</v>
      </c>
      <c r="BD320" s="78">
        <v>20</v>
      </c>
      <c r="BE320" s="78">
        <v>11</v>
      </c>
      <c r="BF320" s="78">
        <v>28</v>
      </c>
      <c r="BG320" s="78">
        <v>16</v>
      </c>
      <c r="BH320" s="78">
        <v>35</v>
      </c>
      <c r="BI320" s="78">
        <v>20</v>
      </c>
      <c r="BJ320" s="78">
        <v>28</v>
      </c>
      <c r="BK320" s="78">
        <v>26</v>
      </c>
      <c r="BL320" s="78">
        <v>24</v>
      </c>
      <c r="BM320" s="78">
        <v>24</v>
      </c>
      <c r="BN320" s="78">
        <v>26</v>
      </c>
      <c r="BO320" s="78">
        <v>20</v>
      </c>
      <c r="BP320" s="78">
        <v>43</v>
      </c>
      <c r="BQ320" s="78">
        <v>22</v>
      </c>
      <c r="BR320" s="78">
        <v>47</v>
      </c>
      <c r="BS320" s="78">
        <v>34</v>
      </c>
      <c r="BT320" s="78">
        <v>23</v>
      </c>
      <c r="BU320" s="78">
        <v>25</v>
      </c>
      <c r="BV320" s="78">
        <v>35</v>
      </c>
      <c r="BW320" s="78">
        <v>17</v>
      </c>
      <c r="BX320" s="78">
        <v>26</v>
      </c>
      <c r="BY320" s="78">
        <v>22</v>
      </c>
      <c r="BZ320" s="78">
        <v>20</v>
      </c>
      <c r="CA320" s="78">
        <v>3</v>
      </c>
      <c r="CB320" s="78">
        <v>16</v>
      </c>
      <c r="CC320" s="78">
        <v>23</v>
      </c>
      <c r="CD320" s="78">
        <v>21</v>
      </c>
      <c r="CE320" s="78">
        <v>8</v>
      </c>
      <c r="CF320" s="78">
        <v>27</v>
      </c>
      <c r="CG320" s="78">
        <v>21</v>
      </c>
      <c r="CH320" s="78">
        <v>39</v>
      </c>
      <c r="CI320" s="78">
        <v>15</v>
      </c>
      <c r="CJ320" s="78">
        <v>15</v>
      </c>
      <c r="CK320" s="78">
        <v>10</v>
      </c>
      <c r="CL320" s="78">
        <v>18</v>
      </c>
      <c r="CM320" s="78">
        <v>24</v>
      </c>
      <c r="CN320" s="78">
        <v>3</v>
      </c>
    </row>
    <row r="321" spans="1:92" x14ac:dyDescent="0.2">
      <c r="A321" s="78" t="s">
        <v>18</v>
      </c>
      <c r="B321" s="78" t="s">
        <v>20</v>
      </c>
      <c r="C321" s="78">
        <v>280</v>
      </c>
      <c r="D321" s="78">
        <v>7.7</v>
      </c>
      <c r="E321" s="78">
        <v>0</v>
      </c>
      <c r="F321" s="78">
        <f>VLOOKUP(B321,遗传信息!$B:$F,5,FALSE)</f>
        <v>0</v>
      </c>
      <c r="G321" s="78">
        <v>25</v>
      </c>
      <c r="H321" s="78">
        <v>7.2</v>
      </c>
      <c r="I321" s="78">
        <v>6</v>
      </c>
      <c r="J321" s="78">
        <v>1417</v>
      </c>
      <c r="K321" s="78">
        <v>33.480000000000004</v>
      </c>
      <c r="L321" s="78">
        <v>102</v>
      </c>
      <c r="M321" s="78">
        <v>87</v>
      </c>
      <c r="N321" s="78">
        <v>107</v>
      </c>
      <c r="O321" s="78">
        <v>63</v>
      </c>
      <c r="P321" s="78">
        <v>77</v>
      </c>
      <c r="Q321" s="78">
        <v>76</v>
      </c>
      <c r="R321" s="78">
        <v>93</v>
      </c>
      <c r="S321" s="78">
        <v>75</v>
      </c>
      <c r="T321" s="78">
        <v>109</v>
      </c>
      <c r="U321" s="78">
        <v>94</v>
      </c>
      <c r="V321" s="78">
        <v>146</v>
      </c>
      <c r="W321" s="78">
        <v>100</v>
      </c>
      <c r="X321" s="78">
        <v>72</v>
      </c>
      <c r="Y321" s="78">
        <v>64</v>
      </c>
      <c r="Z321" s="78">
        <v>102</v>
      </c>
      <c r="AA321" s="78">
        <v>49</v>
      </c>
      <c r="AB321" s="78">
        <v>20</v>
      </c>
      <c r="AC321" s="78">
        <v>24</v>
      </c>
      <c r="AD321" s="78">
        <v>35</v>
      </c>
      <c r="AE321" s="78">
        <v>23</v>
      </c>
      <c r="AF321" s="78">
        <v>19</v>
      </c>
      <c r="AG321" s="78">
        <v>23</v>
      </c>
      <c r="AH321" s="78">
        <v>24</v>
      </c>
      <c r="AI321" s="78">
        <v>21</v>
      </c>
      <c r="AJ321" s="78">
        <v>21</v>
      </c>
      <c r="AK321" s="78">
        <v>31</v>
      </c>
      <c r="AL321" s="78">
        <v>28</v>
      </c>
      <c r="AM321" s="78">
        <v>27</v>
      </c>
      <c r="AN321" s="78">
        <v>14</v>
      </c>
      <c r="AO321" s="78">
        <v>18</v>
      </c>
      <c r="AP321" s="78">
        <v>21</v>
      </c>
      <c r="AQ321" s="78">
        <v>10</v>
      </c>
      <c r="AR321" s="78">
        <v>21</v>
      </c>
      <c r="AS321" s="78">
        <v>21</v>
      </c>
      <c r="AT321" s="78">
        <v>24</v>
      </c>
      <c r="AU321" s="78">
        <v>11</v>
      </c>
      <c r="AV321" s="78">
        <v>18</v>
      </c>
      <c r="AW321" s="78">
        <v>10</v>
      </c>
      <c r="AX321" s="78">
        <v>22</v>
      </c>
      <c r="AY321" s="78">
        <v>26</v>
      </c>
      <c r="AZ321" s="78">
        <v>18</v>
      </c>
      <c r="BA321" s="78">
        <v>20</v>
      </c>
      <c r="BB321" s="78">
        <v>31</v>
      </c>
      <c r="BC321" s="78">
        <v>24</v>
      </c>
      <c r="BD321" s="78">
        <v>20</v>
      </c>
      <c r="BE321" s="78">
        <v>11</v>
      </c>
      <c r="BF321" s="78">
        <v>28</v>
      </c>
      <c r="BG321" s="78">
        <v>16</v>
      </c>
      <c r="BH321" s="78">
        <v>35</v>
      </c>
      <c r="BI321" s="78">
        <v>20</v>
      </c>
      <c r="BJ321" s="78">
        <v>28</v>
      </c>
      <c r="BK321" s="78">
        <v>26</v>
      </c>
      <c r="BL321" s="78">
        <v>24</v>
      </c>
      <c r="BM321" s="78">
        <v>24</v>
      </c>
      <c r="BN321" s="78">
        <v>26</v>
      </c>
      <c r="BO321" s="78">
        <v>20</v>
      </c>
      <c r="BP321" s="78">
        <v>43</v>
      </c>
      <c r="BQ321" s="78">
        <v>22</v>
      </c>
      <c r="BR321" s="78">
        <v>47</v>
      </c>
      <c r="BS321" s="78">
        <v>34</v>
      </c>
      <c r="BT321" s="78">
        <v>23</v>
      </c>
      <c r="BU321" s="78">
        <v>25</v>
      </c>
      <c r="BV321" s="78">
        <v>35</v>
      </c>
      <c r="BW321" s="78">
        <v>17</v>
      </c>
      <c r="BX321" s="78">
        <v>26</v>
      </c>
      <c r="BY321" s="78">
        <v>22</v>
      </c>
      <c r="BZ321" s="78">
        <v>20</v>
      </c>
      <c r="CA321" s="78">
        <v>3</v>
      </c>
      <c r="CB321" s="78">
        <v>16</v>
      </c>
      <c r="CC321" s="78">
        <v>23</v>
      </c>
      <c r="CD321" s="78">
        <v>21</v>
      </c>
      <c r="CE321" s="78">
        <v>8</v>
      </c>
      <c r="CF321" s="78">
        <v>27</v>
      </c>
      <c r="CG321" s="78">
        <v>21</v>
      </c>
      <c r="CH321" s="78">
        <v>39</v>
      </c>
      <c r="CI321" s="78">
        <v>15</v>
      </c>
      <c r="CJ321" s="78">
        <v>15</v>
      </c>
      <c r="CK321" s="78">
        <v>10</v>
      </c>
      <c r="CL321" s="78">
        <v>18</v>
      </c>
      <c r="CM321" s="78">
        <v>24</v>
      </c>
      <c r="CN321" s="78">
        <v>4</v>
      </c>
    </row>
    <row r="322" spans="1:92" x14ac:dyDescent="0.2">
      <c r="A322" s="78" t="s">
        <v>18</v>
      </c>
      <c r="B322" s="78" t="s">
        <v>20</v>
      </c>
      <c r="C322" s="78">
        <v>300</v>
      </c>
      <c r="D322" s="78">
        <v>36.299999999999997</v>
      </c>
      <c r="E322" s="78">
        <v>0</v>
      </c>
      <c r="F322" s="78">
        <f>VLOOKUP(B322,遗传信息!$B:$F,5,FALSE)</f>
        <v>0</v>
      </c>
      <c r="G322" s="78">
        <v>25</v>
      </c>
      <c r="H322" s="78">
        <v>7.2</v>
      </c>
      <c r="I322" s="78">
        <v>6</v>
      </c>
      <c r="J322" s="78">
        <v>1417</v>
      </c>
      <c r="K322" s="78">
        <v>33.480000000000004</v>
      </c>
      <c r="L322" s="78">
        <v>102</v>
      </c>
      <c r="M322" s="78">
        <v>87</v>
      </c>
      <c r="N322" s="78">
        <v>107</v>
      </c>
      <c r="O322" s="78">
        <v>63</v>
      </c>
      <c r="P322" s="78">
        <v>77</v>
      </c>
      <c r="Q322" s="78">
        <v>76</v>
      </c>
      <c r="R322" s="78">
        <v>93</v>
      </c>
      <c r="S322" s="78">
        <v>75</v>
      </c>
      <c r="T322" s="78">
        <v>109</v>
      </c>
      <c r="U322" s="78">
        <v>94</v>
      </c>
      <c r="V322" s="78">
        <v>146</v>
      </c>
      <c r="W322" s="78">
        <v>100</v>
      </c>
      <c r="X322" s="78">
        <v>72</v>
      </c>
      <c r="Y322" s="78">
        <v>64</v>
      </c>
      <c r="Z322" s="78">
        <v>102</v>
      </c>
      <c r="AA322" s="78">
        <v>49</v>
      </c>
      <c r="AB322" s="78">
        <v>20</v>
      </c>
      <c r="AC322" s="78">
        <v>24</v>
      </c>
      <c r="AD322" s="78">
        <v>35</v>
      </c>
      <c r="AE322" s="78">
        <v>23</v>
      </c>
      <c r="AF322" s="78">
        <v>19</v>
      </c>
      <c r="AG322" s="78">
        <v>23</v>
      </c>
      <c r="AH322" s="78">
        <v>24</v>
      </c>
      <c r="AI322" s="78">
        <v>21</v>
      </c>
      <c r="AJ322" s="78">
        <v>21</v>
      </c>
      <c r="AK322" s="78">
        <v>31</v>
      </c>
      <c r="AL322" s="78">
        <v>28</v>
      </c>
      <c r="AM322" s="78">
        <v>27</v>
      </c>
      <c r="AN322" s="78">
        <v>14</v>
      </c>
      <c r="AO322" s="78">
        <v>18</v>
      </c>
      <c r="AP322" s="78">
        <v>21</v>
      </c>
      <c r="AQ322" s="78">
        <v>10</v>
      </c>
      <c r="AR322" s="78">
        <v>21</v>
      </c>
      <c r="AS322" s="78">
        <v>21</v>
      </c>
      <c r="AT322" s="78">
        <v>24</v>
      </c>
      <c r="AU322" s="78">
        <v>11</v>
      </c>
      <c r="AV322" s="78">
        <v>18</v>
      </c>
      <c r="AW322" s="78">
        <v>10</v>
      </c>
      <c r="AX322" s="78">
        <v>22</v>
      </c>
      <c r="AY322" s="78">
        <v>26</v>
      </c>
      <c r="AZ322" s="78">
        <v>18</v>
      </c>
      <c r="BA322" s="78">
        <v>20</v>
      </c>
      <c r="BB322" s="78">
        <v>31</v>
      </c>
      <c r="BC322" s="78">
        <v>24</v>
      </c>
      <c r="BD322" s="78">
        <v>20</v>
      </c>
      <c r="BE322" s="78">
        <v>11</v>
      </c>
      <c r="BF322" s="78">
        <v>28</v>
      </c>
      <c r="BG322" s="78">
        <v>16</v>
      </c>
      <c r="BH322" s="78">
        <v>35</v>
      </c>
      <c r="BI322" s="78">
        <v>20</v>
      </c>
      <c r="BJ322" s="78">
        <v>28</v>
      </c>
      <c r="BK322" s="78">
        <v>26</v>
      </c>
      <c r="BL322" s="78">
        <v>24</v>
      </c>
      <c r="BM322" s="78">
        <v>24</v>
      </c>
      <c r="BN322" s="78">
        <v>26</v>
      </c>
      <c r="BO322" s="78">
        <v>20</v>
      </c>
      <c r="BP322" s="78">
        <v>43</v>
      </c>
      <c r="BQ322" s="78">
        <v>22</v>
      </c>
      <c r="BR322" s="78">
        <v>47</v>
      </c>
      <c r="BS322" s="78">
        <v>34</v>
      </c>
      <c r="BT322" s="78">
        <v>23</v>
      </c>
      <c r="BU322" s="78">
        <v>25</v>
      </c>
      <c r="BV322" s="78">
        <v>35</v>
      </c>
      <c r="BW322" s="78">
        <v>17</v>
      </c>
      <c r="BX322" s="78">
        <v>26</v>
      </c>
      <c r="BY322" s="78">
        <v>22</v>
      </c>
      <c r="BZ322" s="78">
        <v>20</v>
      </c>
      <c r="CA322" s="78">
        <v>3</v>
      </c>
      <c r="CB322" s="78">
        <v>16</v>
      </c>
      <c r="CC322" s="78">
        <v>23</v>
      </c>
      <c r="CD322" s="78">
        <v>21</v>
      </c>
      <c r="CE322" s="78">
        <v>8</v>
      </c>
      <c r="CF322" s="78">
        <v>27</v>
      </c>
      <c r="CG322" s="78">
        <v>21</v>
      </c>
      <c r="CH322" s="78">
        <v>39</v>
      </c>
      <c r="CI322" s="78">
        <v>15</v>
      </c>
      <c r="CJ322" s="78">
        <v>15</v>
      </c>
      <c r="CK322" s="78">
        <v>10</v>
      </c>
      <c r="CL322" s="78">
        <v>18</v>
      </c>
      <c r="CM322" s="78">
        <v>24</v>
      </c>
      <c r="CN322" s="78">
        <v>1</v>
      </c>
    </row>
    <row r="323" spans="1:92" x14ac:dyDescent="0.2">
      <c r="A323" s="78" t="s">
        <v>18</v>
      </c>
      <c r="B323" s="78" t="s">
        <v>20</v>
      </c>
      <c r="C323" s="78">
        <v>300</v>
      </c>
      <c r="D323" s="78">
        <v>53.4</v>
      </c>
      <c r="E323" s="78">
        <v>0</v>
      </c>
      <c r="F323" s="78">
        <f>VLOOKUP(B323,遗传信息!$B:$F,5,FALSE)</f>
        <v>0</v>
      </c>
      <c r="G323" s="78">
        <v>25</v>
      </c>
      <c r="H323" s="78">
        <v>7.2</v>
      </c>
      <c r="I323" s="78">
        <v>6</v>
      </c>
      <c r="J323" s="78">
        <v>1417</v>
      </c>
      <c r="K323" s="78">
        <v>33.480000000000004</v>
      </c>
      <c r="L323" s="78">
        <v>102</v>
      </c>
      <c r="M323" s="78">
        <v>87</v>
      </c>
      <c r="N323" s="78">
        <v>107</v>
      </c>
      <c r="O323" s="78">
        <v>63</v>
      </c>
      <c r="P323" s="78">
        <v>77</v>
      </c>
      <c r="Q323" s="78">
        <v>76</v>
      </c>
      <c r="R323" s="78">
        <v>93</v>
      </c>
      <c r="S323" s="78">
        <v>75</v>
      </c>
      <c r="T323" s="78">
        <v>109</v>
      </c>
      <c r="U323" s="78">
        <v>94</v>
      </c>
      <c r="V323" s="78">
        <v>146</v>
      </c>
      <c r="W323" s="78">
        <v>100</v>
      </c>
      <c r="X323" s="78">
        <v>72</v>
      </c>
      <c r="Y323" s="78">
        <v>64</v>
      </c>
      <c r="Z323" s="78">
        <v>102</v>
      </c>
      <c r="AA323" s="78">
        <v>49</v>
      </c>
      <c r="AB323" s="78">
        <v>20</v>
      </c>
      <c r="AC323" s="78">
        <v>24</v>
      </c>
      <c r="AD323" s="78">
        <v>35</v>
      </c>
      <c r="AE323" s="78">
        <v>23</v>
      </c>
      <c r="AF323" s="78">
        <v>19</v>
      </c>
      <c r="AG323" s="78">
        <v>23</v>
      </c>
      <c r="AH323" s="78">
        <v>24</v>
      </c>
      <c r="AI323" s="78">
        <v>21</v>
      </c>
      <c r="AJ323" s="78">
        <v>21</v>
      </c>
      <c r="AK323" s="78">
        <v>31</v>
      </c>
      <c r="AL323" s="78">
        <v>28</v>
      </c>
      <c r="AM323" s="78">
        <v>27</v>
      </c>
      <c r="AN323" s="78">
        <v>14</v>
      </c>
      <c r="AO323" s="78">
        <v>18</v>
      </c>
      <c r="AP323" s="78">
        <v>21</v>
      </c>
      <c r="AQ323" s="78">
        <v>10</v>
      </c>
      <c r="AR323" s="78">
        <v>21</v>
      </c>
      <c r="AS323" s="78">
        <v>21</v>
      </c>
      <c r="AT323" s="78">
        <v>24</v>
      </c>
      <c r="AU323" s="78">
        <v>11</v>
      </c>
      <c r="AV323" s="78">
        <v>18</v>
      </c>
      <c r="AW323" s="78">
        <v>10</v>
      </c>
      <c r="AX323" s="78">
        <v>22</v>
      </c>
      <c r="AY323" s="78">
        <v>26</v>
      </c>
      <c r="AZ323" s="78">
        <v>18</v>
      </c>
      <c r="BA323" s="78">
        <v>20</v>
      </c>
      <c r="BB323" s="78">
        <v>31</v>
      </c>
      <c r="BC323" s="78">
        <v>24</v>
      </c>
      <c r="BD323" s="78">
        <v>20</v>
      </c>
      <c r="BE323" s="78">
        <v>11</v>
      </c>
      <c r="BF323" s="78">
        <v>28</v>
      </c>
      <c r="BG323" s="78">
        <v>16</v>
      </c>
      <c r="BH323" s="78">
        <v>35</v>
      </c>
      <c r="BI323" s="78">
        <v>20</v>
      </c>
      <c r="BJ323" s="78">
        <v>28</v>
      </c>
      <c r="BK323" s="78">
        <v>26</v>
      </c>
      <c r="BL323" s="78">
        <v>24</v>
      </c>
      <c r="BM323" s="78">
        <v>24</v>
      </c>
      <c r="BN323" s="78">
        <v>26</v>
      </c>
      <c r="BO323" s="78">
        <v>20</v>
      </c>
      <c r="BP323" s="78">
        <v>43</v>
      </c>
      <c r="BQ323" s="78">
        <v>22</v>
      </c>
      <c r="BR323" s="78">
        <v>47</v>
      </c>
      <c r="BS323" s="78">
        <v>34</v>
      </c>
      <c r="BT323" s="78">
        <v>23</v>
      </c>
      <c r="BU323" s="78">
        <v>25</v>
      </c>
      <c r="BV323" s="78">
        <v>35</v>
      </c>
      <c r="BW323" s="78">
        <v>17</v>
      </c>
      <c r="BX323" s="78">
        <v>26</v>
      </c>
      <c r="BY323" s="78">
        <v>22</v>
      </c>
      <c r="BZ323" s="78">
        <v>20</v>
      </c>
      <c r="CA323" s="78">
        <v>3</v>
      </c>
      <c r="CB323" s="78">
        <v>16</v>
      </c>
      <c r="CC323" s="78">
        <v>23</v>
      </c>
      <c r="CD323" s="78">
        <v>21</v>
      </c>
      <c r="CE323" s="78">
        <v>8</v>
      </c>
      <c r="CF323" s="78">
        <v>27</v>
      </c>
      <c r="CG323" s="78">
        <v>21</v>
      </c>
      <c r="CH323" s="78">
        <v>39</v>
      </c>
      <c r="CI323" s="78">
        <v>15</v>
      </c>
      <c r="CJ323" s="78">
        <v>15</v>
      </c>
      <c r="CK323" s="78">
        <v>10</v>
      </c>
      <c r="CL323" s="78">
        <v>18</v>
      </c>
      <c r="CM323" s="78">
        <v>24</v>
      </c>
      <c r="CN323" s="78">
        <v>2</v>
      </c>
    </row>
    <row r="324" spans="1:92" x14ac:dyDescent="0.2">
      <c r="A324" s="78" t="s">
        <v>18</v>
      </c>
      <c r="B324" s="78" t="s">
        <v>20</v>
      </c>
      <c r="C324" s="78">
        <v>300</v>
      </c>
      <c r="D324" s="78">
        <v>70.5</v>
      </c>
      <c r="E324" s="78">
        <v>0</v>
      </c>
      <c r="F324" s="78">
        <f>VLOOKUP(B324,遗传信息!$B:$F,5,FALSE)</f>
        <v>0</v>
      </c>
      <c r="G324" s="78">
        <v>25</v>
      </c>
      <c r="H324" s="78">
        <v>7.2</v>
      </c>
      <c r="I324" s="78">
        <v>6</v>
      </c>
      <c r="J324" s="78">
        <v>1417</v>
      </c>
      <c r="K324" s="78">
        <v>33.480000000000004</v>
      </c>
      <c r="L324" s="78">
        <v>102</v>
      </c>
      <c r="M324" s="78">
        <v>87</v>
      </c>
      <c r="N324" s="78">
        <v>107</v>
      </c>
      <c r="O324" s="78">
        <v>63</v>
      </c>
      <c r="P324" s="78">
        <v>77</v>
      </c>
      <c r="Q324" s="78">
        <v>76</v>
      </c>
      <c r="R324" s="78">
        <v>93</v>
      </c>
      <c r="S324" s="78">
        <v>75</v>
      </c>
      <c r="T324" s="78">
        <v>109</v>
      </c>
      <c r="U324" s="78">
        <v>94</v>
      </c>
      <c r="V324" s="78">
        <v>146</v>
      </c>
      <c r="W324" s="78">
        <v>100</v>
      </c>
      <c r="X324" s="78">
        <v>72</v>
      </c>
      <c r="Y324" s="78">
        <v>64</v>
      </c>
      <c r="Z324" s="78">
        <v>102</v>
      </c>
      <c r="AA324" s="78">
        <v>49</v>
      </c>
      <c r="AB324" s="78">
        <v>20</v>
      </c>
      <c r="AC324" s="78">
        <v>24</v>
      </c>
      <c r="AD324" s="78">
        <v>35</v>
      </c>
      <c r="AE324" s="78">
        <v>23</v>
      </c>
      <c r="AF324" s="78">
        <v>19</v>
      </c>
      <c r="AG324" s="78">
        <v>23</v>
      </c>
      <c r="AH324" s="78">
        <v>24</v>
      </c>
      <c r="AI324" s="78">
        <v>21</v>
      </c>
      <c r="AJ324" s="78">
        <v>21</v>
      </c>
      <c r="AK324" s="78">
        <v>31</v>
      </c>
      <c r="AL324" s="78">
        <v>28</v>
      </c>
      <c r="AM324" s="78">
        <v>27</v>
      </c>
      <c r="AN324" s="78">
        <v>14</v>
      </c>
      <c r="AO324" s="78">
        <v>18</v>
      </c>
      <c r="AP324" s="78">
        <v>21</v>
      </c>
      <c r="AQ324" s="78">
        <v>10</v>
      </c>
      <c r="AR324" s="78">
        <v>21</v>
      </c>
      <c r="AS324" s="78">
        <v>21</v>
      </c>
      <c r="AT324" s="78">
        <v>24</v>
      </c>
      <c r="AU324" s="78">
        <v>11</v>
      </c>
      <c r="AV324" s="78">
        <v>18</v>
      </c>
      <c r="AW324" s="78">
        <v>10</v>
      </c>
      <c r="AX324" s="78">
        <v>22</v>
      </c>
      <c r="AY324" s="78">
        <v>26</v>
      </c>
      <c r="AZ324" s="78">
        <v>18</v>
      </c>
      <c r="BA324" s="78">
        <v>20</v>
      </c>
      <c r="BB324" s="78">
        <v>31</v>
      </c>
      <c r="BC324" s="78">
        <v>24</v>
      </c>
      <c r="BD324" s="78">
        <v>20</v>
      </c>
      <c r="BE324" s="78">
        <v>11</v>
      </c>
      <c r="BF324" s="78">
        <v>28</v>
      </c>
      <c r="BG324" s="78">
        <v>16</v>
      </c>
      <c r="BH324" s="78">
        <v>35</v>
      </c>
      <c r="BI324" s="78">
        <v>20</v>
      </c>
      <c r="BJ324" s="78">
        <v>28</v>
      </c>
      <c r="BK324" s="78">
        <v>26</v>
      </c>
      <c r="BL324" s="78">
        <v>24</v>
      </c>
      <c r="BM324" s="78">
        <v>24</v>
      </c>
      <c r="BN324" s="78">
        <v>26</v>
      </c>
      <c r="BO324" s="78">
        <v>20</v>
      </c>
      <c r="BP324" s="78">
        <v>43</v>
      </c>
      <c r="BQ324" s="78">
        <v>22</v>
      </c>
      <c r="BR324" s="78">
        <v>47</v>
      </c>
      <c r="BS324" s="78">
        <v>34</v>
      </c>
      <c r="BT324" s="78">
        <v>23</v>
      </c>
      <c r="BU324" s="78">
        <v>25</v>
      </c>
      <c r="BV324" s="78">
        <v>35</v>
      </c>
      <c r="BW324" s="78">
        <v>17</v>
      </c>
      <c r="BX324" s="78">
        <v>26</v>
      </c>
      <c r="BY324" s="78">
        <v>22</v>
      </c>
      <c r="BZ324" s="78">
        <v>20</v>
      </c>
      <c r="CA324" s="78">
        <v>3</v>
      </c>
      <c r="CB324" s="78">
        <v>16</v>
      </c>
      <c r="CC324" s="78">
        <v>23</v>
      </c>
      <c r="CD324" s="78">
        <v>21</v>
      </c>
      <c r="CE324" s="78">
        <v>8</v>
      </c>
      <c r="CF324" s="78">
        <v>27</v>
      </c>
      <c r="CG324" s="78">
        <v>21</v>
      </c>
      <c r="CH324" s="78">
        <v>39</v>
      </c>
      <c r="CI324" s="78">
        <v>15</v>
      </c>
      <c r="CJ324" s="78">
        <v>15</v>
      </c>
      <c r="CK324" s="78">
        <v>10</v>
      </c>
      <c r="CL324" s="78">
        <v>18</v>
      </c>
      <c r="CM324" s="78">
        <v>24</v>
      </c>
      <c r="CN324" s="78">
        <v>3</v>
      </c>
    </row>
    <row r="325" spans="1:92" x14ac:dyDescent="0.2">
      <c r="A325" s="78" t="s">
        <v>18</v>
      </c>
      <c r="B325" s="78" t="s">
        <v>20</v>
      </c>
      <c r="C325" s="78">
        <v>300</v>
      </c>
      <c r="D325" s="78">
        <v>87.6</v>
      </c>
      <c r="E325" s="78">
        <v>0</v>
      </c>
      <c r="F325" s="78">
        <f>VLOOKUP(B325,遗传信息!$B:$F,5,FALSE)</f>
        <v>0</v>
      </c>
      <c r="G325" s="78">
        <v>25</v>
      </c>
      <c r="H325" s="78">
        <v>7.2</v>
      </c>
      <c r="I325" s="78">
        <v>6</v>
      </c>
      <c r="J325" s="78">
        <v>1417</v>
      </c>
      <c r="K325" s="78">
        <v>33.480000000000004</v>
      </c>
      <c r="L325" s="78">
        <v>102</v>
      </c>
      <c r="M325" s="78">
        <v>87</v>
      </c>
      <c r="N325" s="78">
        <v>107</v>
      </c>
      <c r="O325" s="78">
        <v>63</v>
      </c>
      <c r="P325" s="78">
        <v>77</v>
      </c>
      <c r="Q325" s="78">
        <v>76</v>
      </c>
      <c r="R325" s="78">
        <v>93</v>
      </c>
      <c r="S325" s="78">
        <v>75</v>
      </c>
      <c r="T325" s="78">
        <v>109</v>
      </c>
      <c r="U325" s="78">
        <v>94</v>
      </c>
      <c r="V325" s="78">
        <v>146</v>
      </c>
      <c r="W325" s="78">
        <v>100</v>
      </c>
      <c r="X325" s="78">
        <v>72</v>
      </c>
      <c r="Y325" s="78">
        <v>64</v>
      </c>
      <c r="Z325" s="78">
        <v>102</v>
      </c>
      <c r="AA325" s="78">
        <v>49</v>
      </c>
      <c r="AB325" s="78">
        <v>20</v>
      </c>
      <c r="AC325" s="78">
        <v>24</v>
      </c>
      <c r="AD325" s="78">
        <v>35</v>
      </c>
      <c r="AE325" s="78">
        <v>23</v>
      </c>
      <c r="AF325" s="78">
        <v>19</v>
      </c>
      <c r="AG325" s="78">
        <v>23</v>
      </c>
      <c r="AH325" s="78">
        <v>24</v>
      </c>
      <c r="AI325" s="78">
        <v>21</v>
      </c>
      <c r="AJ325" s="78">
        <v>21</v>
      </c>
      <c r="AK325" s="78">
        <v>31</v>
      </c>
      <c r="AL325" s="78">
        <v>28</v>
      </c>
      <c r="AM325" s="78">
        <v>27</v>
      </c>
      <c r="AN325" s="78">
        <v>14</v>
      </c>
      <c r="AO325" s="78">
        <v>18</v>
      </c>
      <c r="AP325" s="78">
        <v>21</v>
      </c>
      <c r="AQ325" s="78">
        <v>10</v>
      </c>
      <c r="AR325" s="78">
        <v>21</v>
      </c>
      <c r="AS325" s="78">
        <v>21</v>
      </c>
      <c r="AT325" s="78">
        <v>24</v>
      </c>
      <c r="AU325" s="78">
        <v>11</v>
      </c>
      <c r="AV325" s="78">
        <v>18</v>
      </c>
      <c r="AW325" s="78">
        <v>10</v>
      </c>
      <c r="AX325" s="78">
        <v>22</v>
      </c>
      <c r="AY325" s="78">
        <v>26</v>
      </c>
      <c r="AZ325" s="78">
        <v>18</v>
      </c>
      <c r="BA325" s="78">
        <v>20</v>
      </c>
      <c r="BB325" s="78">
        <v>31</v>
      </c>
      <c r="BC325" s="78">
        <v>24</v>
      </c>
      <c r="BD325" s="78">
        <v>20</v>
      </c>
      <c r="BE325" s="78">
        <v>11</v>
      </c>
      <c r="BF325" s="78">
        <v>28</v>
      </c>
      <c r="BG325" s="78">
        <v>16</v>
      </c>
      <c r="BH325" s="78">
        <v>35</v>
      </c>
      <c r="BI325" s="78">
        <v>20</v>
      </c>
      <c r="BJ325" s="78">
        <v>28</v>
      </c>
      <c r="BK325" s="78">
        <v>26</v>
      </c>
      <c r="BL325" s="78">
        <v>24</v>
      </c>
      <c r="BM325" s="78">
        <v>24</v>
      </c>
      <c r="BN325" s="78">
        <v>26</v>
      </c>
      <c r="BO325" s="78">
        <v>20</v>
      </c>
      <c r="BP325" s="78">
        <v>43</v>
      </c>
      <c r="BQ325" s="78">
        <v>22</v>
      </c>
      <c r="BR325" s="78">
        <v>47</v>
      </c>
      <c r="BS325" s="78">
        <v>34</v>
      </c>
      <c r="BT325" s="78">
        <v>23</v>
      </c>
      <c r="BU325" s="78">
        <v>25</v>
      </c>
      <c r="BV325" s="78">
        <v>35</v>
      </c>
      <c r="BW325" s="78">
        <v>17</v>
      </c>
      <c r="BX325" s="78">
        <v>26</v>
      </c>
      <c r="BY325" s="78">
        <v>22</v>
      </c>
      <c r="BZ325" s="78">
        <v>20</v>
      </c>
      <c r="CA325" s="78">
        <v>3</v>
      </c>
      <c r="CB325" s="78">
        <v>16</v>
      </c>
      <c r="CC325" s="78">
        <v>23</v>
      </c>
      <c r="CD325" s="78">
        <v>21</v>
      </c>
      <c r="CE325" s="78">
        <v>8</v>
      </c>
      <c r="CF325" s="78">
        <v>27</v>
      </c>
      <c r="CG325" s="78">
        <v>21</v>
      </c>
      <c r="CH325" s="78">
        <v>39</v>
      </c>
      <c r="CI325" s="78">
        <v>15</v>
      </c>
      <c r="CJ325" s="78">
        <v>15</v>
      </c>
      <c r="CK325" s="78">
        <v>10</v>
      </c>
      <c r="CL325" s="78">
        <v>18</v>
      </c>
      <c r="CM325" s="78">
        <v>24</v>
      </c>
      <c r="CN325" s="78">
        <v>4</v>
      </c>
    </row>
    <row r="326" spans="1:92" x14ac:dyDescent="0.2">
      <c r="A326" s="78" t="s">
        <v>28</v>
      </c>
      <c r="B326" s="78" t="s">
        <v>51</v>
      </c>
      <c r="C326" s="78">
        <v>265</v>
      </c>
      <c r="D326" s="78">
        <v>2.7</v>
      </c>
      <c r="E326" s="78">
        <v>0</v>
      </c>
      <c r="F326" s="78">
        <f>VLOOKUP(B326,遗传信息!$B:$F,5,FALSE)</f>
        <v>0</v>
      </c>
      <c r="G326" s="78">
        <v>25</v>
      </c>
      <c r="H326" s="78">
        <v>7.2</v>
      </c>
      <c r="I326" s="78">
        <v>6</v>
      </c>
      <c r="J326" s="78">
        <v>1467</v>
      </c>
      <c r="K326" s="78">
        <v>49.390000000000008</v>
      </c>
      <c r="L326" s="78">
        <v>105</v>
      </c>
      <c r="M326" s="78">
        <v>89</v>
      </c>
      <c r="N326" s="78">
        <v>107</v>
      </c>
      <c r="O326" s="78">
        <v>63</v>
      </c>
      <c r="P326" s="78">
        <v>81</v>
      </c>
      <c r="Q326" s="78">
        <v>80</v>
      </c>
      <c r="R326" s="78">
        <v>98</v>
      </c>
      <c r="S326" s="78">
        <v>77</v>
      </c>
      <c r="T326" s="78">
        <v>115</v>
      </c>
      <c r="U326" s="78">
        <v>107</v>
      </c>
      <c r="V326" s="78">
        <v>149</v>
      </c>
      <c r="W326" s="78">
        <v>94</v>
      </c>
      <c r="X326" s="78">
        <v>62</v>
      </c>
      <c r="Y326" s="78">
        <v>60</v>
      </c>
      <c r="Z326" s="78">
        <v>109</v>
      </c>
      <c r="AA326" s="78">
        <v>58</v>
      </c>
      <c r="AB326" s="78">
        <v>21</v>
      </c>
      <c r="AC326" s="78">
        <v>26</v>
      </c>
      <c r="AD326" s="78">
        <v>35</v>
      </c>
      <c r="AE326" s="78">
        <v>22</v>
      </c>
      <c r="AF326" s="78">
        <v>17</v>
      </c>
      <c r="AG326" s="78">
        <v>23</v>
      </c>
      <c r="AH326" s="78">
        <v>28</v>
      </c>
      <c r="AI326" s="78">
        <v>21</v>
      </c>
      <c r="AJ326" s="78">
        <v>27</v>
      </c>
      <c r="AK326" s="78">
        <v>28</v>
      </c>
      <c r="AL326" s="78">
        <v>28</v>
      </c>
      <c r="AM326" s="78">
        <v>23</v>
      </c>
      <c r="AN326" s="78">
        <v>13</v>
      </c>
      <c r="AO326" s="78">
        <v>12</v>
      </c>
      <c r="AP326" s="78">
        <v>27</v>
      </c>
      <c r="AQ326" s="78">
        <v>11</v>
      </c>
      <c r="AR326" s="78">
        <v>22</v>
      </c>
      <c r="AS326" s="78">
        <v>19</v>
      </c>
      <c r="AT326" s="78">
        <v>24</v>
      </c>
      <c r="AU326" s="78">
        <v>16</v>
      </c>
      <c r="AV326" s="78">
        <v>18</v>
      </c>
      <c r="AW326" s="78">
        <v>16</v>
      </c>
      <c r="AX326" s="78">
        <v>21</v>
      </c>
      <c r="AY326" s="78">
        <v>25</v>
      </c>
      <c r="AZ326" s="78">
        <v>17</v>
      </c>
      <c r="BA326" s="78">
        <v>23</v>
      </c>
      <c r="BB326" s="78">
        <v>36</v>
      </c>
      <c r="BC326" s="78">
        <v>22</v>
      </c>
      <c r="BD326" s="78">
        <v>11</v>
      </c>
      <c r="BE326" s="78">
        <v>15</v>
      </c>
      <c r="BF326" s="78">
        <v>28</v>
      </c>
      <c r="BG326" s="78">
        <v>21</v>
      </c>
      <c r="BH326" s="78">
        <v>37</v>
      </c>
      <c r="BI326" s="78">
        <v>24</v>
      </c>
      <c r="BJ326" s="78">
        <v>33</v>
      </c>
      <c r="BK326" s="78">
        <v>21</v>
      </c>
      <c r="BL326" s="78">
        <v>29</v>
      </c>
      <c r="BM326" s="78">
        <v>26</v>
      </c>
      <c r="BN326" s="78">
        <v>29</v>
      </c>
      <c r="BO326" s="78">
        <v>23</v>
      </c>
      <c r="BP326" s="78">
        <v>42</v>
      </c>
      <c r="BQ326" s="78">
        <v>29</v>
      </c>
      <c r="BR326" s="78">
        <v>48</v>
      </c>
      <c r="BS326" s="78">
        <v>30</v>
      </c>
      <c r="BT326" s="78">
        <v>22</v>
      </c>
      <c r="BU326" s="78">
        <v>22</v>
      </c>
      <c r="BV326" s="78">
        <v>32</v>
      </c>
      <c r="BW326" s="78">
        <v>17</v>
      </c>
      <c r="BX326" s="78">
        <v>25</v>
      </c>
      <c r="BY326" s="78">
        <v>20</v>
      </c>
      <c r="BZ326" s="78">
        <v>14</v>
      </c>
      <c r="CA326" s="78">
        <v>3</v>
      </c>
      <c r="CB326" s="78">
        <v>17</v>
      </c>
      <c r="CC326" s="78">
        <v>22</v>
      </c>
      <c r="CD326" s="78">
        <v>20</v>
      </c>
      <c r="CE326" s="78">
        <v>8</v>
      </c>
      <c r="CF326" s="78">
        <v>29</v>
      </c>
      <c r="CG326" s="78">
        <v>26</v>
      </c>
      <c r="CH326" s="78">
        <v>36</v>
      </c>
      <c r="CI326" s="78">
        <v>18</v>
      </c>
      <c r="CJ326" s="78">
        <v>16</v>
      </c>
      <c r="CK326" s="78">
        <v>11</v>
      </c>
      <c r="CL326" s="78">
        <v>22</v>
      </c>
      <c r="CM326" s="78">
        <v>26</v>
      </c>
      <c r="CN326" s="78">
        <v>1</v>
      </c>
    </row>
    <row r="327" spans="1:92" x14ac:dyDescent="0.2">
      <c r="A327" s="78" t="s">
        <v>28</v>
      </c>
      <c r="B327" s="78" t="s">
        <v>51</v>
      </c>
      <c r="C327" s="78">
        <v>265</v>
      </c>
      <c r="D327" s="78">
        <v>3.8</v>
      </c>
      <c r="E327" s="78">
        <v>0</v>
      </c>
      <c r="F327" s="78">
        <f>VLOOKUP(B327,遗传信息!$B:$F,5,FALSE)</f>
        <v>0</v>
      </c>
      <c r="G327" s="78">
        <v>25</v>
      </c>
      <c r="H327" s="78">
        <v>7.2</v>
      </c>
      <c r="I327" s="78">
        <v>6</v>
      </c>
      <c r="J327" s="78">
        <v>1467</v>
      </c>
      <c r="K327" s="78">
        <v>49.390000000000008</v>
      </c>
      <c r="L327" s="78">
        <v>105</v>
      </c>
      <c r="M327" s="78">
        <v>89</v>
      </c>
      <c r="N327" s="78">
        <v>107</v>
      </c>
      <c r="O327" s="78">
        <v>63</v>
      </c>
      <c r="P327" s="78">
        <v>81</v>
      </c>
      <c r="Q327" s="78">
        <v>80</v>
      </c>
      <c r="R327" s="78">
        <v>98</v>
      </c>
      <c r="S327" s="78">
        <v>77</v>
      </c>
      <c r="T327" s="78">
        <v>115</v>
      </c>
      <c r="U327" s="78">
        <v>107</v>
      </c>
      <c r="V327" s="78">
        <v>149</v>
      </c>
      <c r="W327" s="78">
        <v>94</v>
      </c>
      <c r="X327" s="78">
        <v>62</v>
      </c>
      <c r="Y327" s="78">
        <v>60</v>
      </c>
      <c r="Z327" s="78">
        <v>109</v>
      </c>
      <c r="AA327" s="78">
        <v>58</v>
      </c>
      <c r="AB327" s="78">
        <v>21</v>
      </c>
      <c r="AC327" s="78">
        <v>26</v>
      </c>
      <c r="AD327" s="78">
        <v>35</v>
      </c>
      <c r="AE327" s="78">
        <v>22</v>
      </c>
      <c r="AF327" s="78">
        <v>17</v>
      </c>
      <c r="AG327" s="78">
        <v>23</v>
      </c>
      <c r="AH327" s="78">
        <v>28</v>
      </c>
      <c r="AI327" s="78">
        <v>21</v>
      </c>
      <c r="AJ327" s="78">
        <v>27</v>
      </c>
      <c r="AK327" s="78">
        <v>28</v>
      </c>
      <c r="AL327" s="78">
        <v>28</v>
      </c>
      <c r="AM327" s="78">
        <v>23</v>
      </c>
      <c r="AN327" s="78">
        <v>13</v>
      </c>
      <c r="AO327" s="78">
        <v>12</v>
      </c>
      <c r="AP327" s="78">
        <v>27</v>
      </c>
      <c r="AQ327" s="78">
        <v>11</v>
      </c>
      <c r="AR327" s="78">
        <v>22</v>
      </c>
      <c r="AS327" s="78">
        <v>19</v>
      </c>
      <c r="AT327" s="78">
        <v>24</v>
      </c>
      <c r="AU327" s="78">
        <v>16</v>
      </c>
      <c r="AV327" s="78">
        <v>18</v>
      </c>
      <c r="AW327" s="78">
        <v>16</v>
      </c>
      <c r="AX327" s="78">
        <v>21</v>
      </c>
      <c r="AY327" s="78">
        <v>25</v>
      </c>
      <c r="AZ327" s="78">
        <v>17</v>
      </c>
      <c r="BA327" s="78">
        <v>23</v>
      </c>
      <c r="BB327" s="78">
        <v>36</v>
      </c>
      <c r="BC327" s="78">
        <v>22</v>
      </c>
      <c r="BD327" s="78">
        <v>11</v>
      </c>
      <c r="BE327" s="78">
        <v>15</v>
      </c>
      <c r="BF327" s="78">
        <v>28</v>
      </c>
      <c r="BG327" s="78">
        <v>21</v>
      </c>
      <c r="BH327" s="78">
        <v>37</v>
      </c>
      <c r="BI327" s="78">
        <v>24</v>
      </c>
      <c r="BJ327" s="78">
        <v>33</v>
      </c>
      <c r="BK327" s="78">
        <v>21</v>
      </c>
      <c r="BL327" s="78">
        <v>29</v>
      </c>
      <c r="BM327" s="78">
        <v>26</v>
      </c>
      <c r="BN327" s="78">
        <v>29</v>
      </c>
      <c r="BO327" s="78">
        <v>23</v>
      </c>
      <c r="BP327" s="78">
        <v>42</v>
      </c>
      <c r="BQ327" s="78">
        <v>29</v>
      </c>
      <c r="BR327" s="78">
        <v>48</v>
      </c>
      <c r="BS327" s="78">
        <v>30</v>
      </c>
      <c r="BT327" s="78">
        <v>22</v>
      </c>
      <c r="BU327" s="78">
        <v>22</v>
      </c>
      <c r="BV327" s="78">
        <v>32</v>
      </c>
      <c r="BW327" s="78">
        <v>17</v>
      </c>
      <c r="BX327" s="78">
        <v>25</v>
      </c>
      <c r="BY327" s="78">
        <v>20</v>
      </c>
      <c r="BZ327" s="78">
        <v>14</v>
      </c>
      <c r="CA327" s="78">
        <v>3</v>
      </c>
      <c r="CB327" s="78">
        <v>17</v>
      </c>
      <c r="CC327" s="78">
        <v>22</v>
      </c>
      <c r="CD327" s="78">
        <v>20</v>
      </c>
      <c r="CE327" s="78">
        <v>8</v>
      </c>
      <c r="CF327" s="78">
        <v>29</v>
      </c>
      <c r="CG327" s="78">
        <v>26</v>
      </c>
      <c r="CH327" s="78">
        <v>36</v>
      </c>
      <c r="CI327" s="78">
        <v>18</v>
      </c>
      <c r="CJ327" s="78">
        <v>16</v>
      </c>
      <c r="CK327" s="78">
        <v>11</v>
      </c>
      <c r="CL327" s="78">
        <v>22</v>
      </c>
      <c r="CM327" s="78">
        <v>26</v>
      </c>
      <c r="CN327" s="78">
        <v>2</v>
      </c>
    </row>
    <row r="328" spans="1:92" x14ac:dyDescent="0.2">
      <c r="A328" s="78" t="s">
        <v>28</v>
      </c>
      <c r="B328" s="78" t="s">
        <v>51</v>
      </c>
      <c r="C328" s="78">
        <v>265</v>
      </c>
      <c r="D328" s="78">
        <v>4.9000000000000004</v>
      </c>
      <c r="E328" s="78">
        <v>0</v>
      </c>
      <c r="F328" s="78">
        <f>VLOOKUP(B328,遗传信息!$B:$F,5,FALSE)</f>
        <v>0</v>
      </c>
      <c r="G328" s="78">
        <v>25</v>
      </c>
      <c r="H328" s="78">
        <v>7.2</v>
      </c>
      <c r="I328" s="78">
        <v>6</v>
      </c>
      <c r="J328" s="78">
        <v>1467</v>
      </c>
      <c r="K328" s="78">
        <v>49.390000000000008</v>
      </c>
      <c r="L328" s="78">
        <v>105</v>
      </c>
      <c r="M328" s="78">
        <v>89</v>
      </c>
      <c r="N328" s="78">
        <v>107</v>
      </c>
      <c r="O328" s="78">
        <v>63</v>
      </c>
      <c r="P328" s="78">
        <v>81</v>
      </c>
      <c r="Q328" s="78">
        <v>80</v>
      </c>
      <c r="R328" s="78">
        <v>98</v>
      </c>
      <c r="S328" s="78">
        <v>77</v>
      </c>
      <c r="T328" s="78">
        <v>115</v>
      </c>
      <c r="U328" s="78">
        <v>107</v>
      </c>
      <c r="V328" s="78">
        <v>149</v>
      </c>
      <c r="W328" s="78">
        <v>94</v>
      </c>
      <c r="X328" s="78">
        <v>62</v>
      </c>
      <c r="Y328" s="78">
        <v>60</v>
      </c>
      <c r="Z328" s="78">
        <v>109</v>
      </c>
      <c r="AA328" s="78">
        <v>58</v>
      </c>
      <c r="AB328" s="78">
        <v>21</v>
      </c>
      <c r="AC328" s="78">
        <v>26</v>
      </c>
      <c r="AD328" s="78">
        <v>35</v>
      </c>
      <c r="AE328" s="78">
        <v>22</v>
      </c>
      <c r="AF328" s="78">
        <v>17</v>
      </c>
      <c r="AG328" s="78">
        <v>23</v>
      </c>
      <c r="AH328" s="78">
        <v>28</v>
      </c>
      <c r="AI328" s="78">
        <v>21</v>
      </c>
      <c r="AJ328" s="78">
        <v>27</v>
      </c>
      <c r="AK328" s="78">
        <v>28</v>
      </c>
      <c r="AL328" s="78">
        <v>28</v>
      </c>
      <c r="AM328" s="78">
        <v>23</v>
      </c>
      <c r="AN328" s="78">
        <v>13</v>
      </c>
      <c r="AO328" s="78">
        <v>12</v>
      </c>
      <c r="AP328" s="78">
        <v>27</v>
      </c>
      <c r="AQ328" s="78">
        <v>11</v>
      </c>
      <c r="AR328" s="78">
        <v>22</v>
      </c>
      <c r="AS328" s="78">
        <v>19</v>
      </c>
      <c r="AT328" s="78">
        <v>24</v>
      </c>
      <c r="AU328" s="78">
        <v>16</v>
      </c>
      <c r="AV328" s="78">
        <v>18</v>
      </c>
      <c r="AW328" s="78">
        <v>16</v>
      </c>
      <c r="AX328" s="78">
        <v>21</v>
      </c>
      <c r="AY328" s="78">
        <v>25</v>
      </c>
      <c r="AZ328" s="78">
        <v>17</v>
      </c>
      <c r="BA328" s="78">
        <v>23</v>
      </c>
      <c r="BB328" s="78">
        <v>36</v>
      </c>
      <c r="BC328" s="78">
        <v>22</v>
      </c>
      <c r="BD328" s="78">
        <v>11</v>
      </c>
      <c r="BE328" s="78">
        <v>15</v>
      </c>
      <c r="BF328" s="78">
        <v>28</v>
      </c>
      <c r="BG328" s="78">
        <v>21</v>
      </c>
      <c r="BH328" s="78">
        <v>37</v>
      </c>
      <c r="BI328" s="78">
        <v>24</v>
      </c>
      <c r="BJ328" s="78">
        <v>33</v>
      </c>
      <c r="BK328" s="78">
        <v>21</v>
      </c>
      <c r="BL328" s="78">
        <v>29</v>
      </c>
      <c r="BM328" s="78">
        <v>26</v>
      </c>
      <c r="BN328" s="78">
        <v>29</v>
      </c>
      <c r="BO328" s="78">
        <v>23</v>
      </c>
      <c r="BP328" s="78">
        <v>42</v>
      </c>
      <c r="BQ328" s="78">
        <v>29</v>
      </c>
      <c r="BR328" s="78">
        <v>48</v>
      </c>
      <c r="BS328" s="78">
        <v>30</v>
      </c>
      <c r="BT328" s="78">
        <v>22</v>
      </c>
      <c r="BU328" s="78">
        <v>22</v>
      </c>
      <c r="BV328" s="78">
        <v>32</v>
      </c>
      <c r="BW328" s="78">
        <v>17</v>
      </c>
      <c r="BX328" s="78">
        <v>25</v>
      </c>
      <c r="BY328" s="78">
        <v>20</v>
      </c>
      <c r="BZ328" s="78">
        <v>14</v>
      </c>
      <c r="CA328" s="78">
        <v>3</v>
      </c>
      <c r="CB328" s="78">
        <v>17</v>
      </c>
      <c r="CC328" s="78">
        <v>22</v>
      </c>
      <c r="CD328" s="78">
        <v>20</v>
      </c>
      <c r="CE328" s="78">
        <v>8</v>
      </c>
      <c r="CF328" s="78">
        <v>29</v>
      </c>
      <c r="CG328" s="78">
        <v>26</v>
      </c>
      <c r="CH328" s="78">
        <v>36</v>
      </c>
      <c r="CI328" s="78">
        <v>18</v>
      </c>
      <c r="CJ328" s="78">
        <v>16</v>
      </c>
      <c r="CK328" s="78">
        <v>11</v>
      </c>
      <c r="CL328" s="78">
        <v>22</v>
      </c>
      <c r="CM328" s="78">
        <v>26</v>
      </c>
      <c r="CN328" s="78">
        <v>3</v>
      </c>
    </row>
    <row r="329" spans="1:92" x14ac:dyDescent="0.2">
      <c r="A329" s="78" t="s">
        <v>28</v>
      </c>
      <c r="B329" s="78" t="s">
        <v>51</v>
      </c>
      <c r="C329" s="78">
        <v>265</v>
      </c>
      <c r="D329" s="78">
        <v>6.1</v>
      </c>
      <c r="E329" s="78">
        <v>0</v>
      </c>
      <c r="F329" s="78">
        <f>VLOOKUP(B329,遗传信息!$B:$F,5,FALSE)</f>
        <v>0</v>
      </c>
      <c r="G329" s="78">
        <v>25</v>
      </c>
      <c r="H329" s="78">
        <v>7.2</v>
      </c>
      <c r="I329" s="78">
        <v>6</v>
      </c>
      <c r="J329" s="78">
        <v>1467</v>
      </c>
      <c r="K329" s="78">
        <v>49.390000000000008</v>
      </c>
      <c r="L329" s="78">
        <v>105</v>
      </c>
      <c r="M329" s="78">
        <v>89</v>
      </c>
      <c r="N329" s="78">
        <v>107</v>
      </c>
      <c r="O329" s="78">
        <v>63</v>
      </c>
      <c r="P329" s="78">
        <v>81</v>
      </c>
      <c r="Q329" s="78">
        <v>80</v>
      </c>
      <c r="R329" s="78">
        <v>98</v>
      </c>
      <c r="S329" s="78">
        <v>77</v>
      </c>
      <c r="T329" s="78">
        <v>115</v>
      </c>
      <c r="U329" s="78">
        <v>107</v>
      </c>
      <c r="V329" s="78">
        <v>149</v>
      </c>
      <c r="W329" s="78">
        <v>94</v>
      </c>
      <c r="X329" s="78">
        <v>62</v>
      </c>
      <c r="Y329" s="78">
        <v>60</v>
      </c>
      <c r="Z329" s="78">
        <v>109</v>
      </c>
      <c r="AA329" s="78">
        <v>58</v>
      </c>
      <c r="AB329" s="78">
        <v>21</v>
      </c>
      <c r="AC329" s="78">
        <v>26</v>
      </c>
      <c r="AD329" s="78">
        <v>35</v>
      </c>
      <c r="AE329" s="78">
        <v>22</v>
      </c>
      <c r="AF329" s="78">
        <v>17</v>
      </c>
      <c r="AG329" s="78">
        <v>23</v>
      </c>
      <c r="AH329" s="78">
        <v>28</v>
      </c>
      <c r="AI329" s="78">
        <v>21</v>
      </c>
      <c r="AJ329" s="78">
        <v>27</v>
      </c>
      <c r="AK329" s="78">
        <v>28</v>
      </c>
      <c r="AL329" s="78">
        <v>28</v>
      </c>
      <c r="AM329" s="78">
        <v>23</v>
      </c>
      <c r="AN329" s="78">
        <v>13</v>
      </c>
      <c r="AO329" s="78">
        <v>12</v>
      </c>
      <c r="AP329" s="78">
        <v>27</v>
      </c>
      <c r="AQ329" s="78">
        <v>11</v>
      </c>
      <c r="AR329" s="78">
        <v>22</v>
      </c>
      <c r="AS329" s="78">
        <v>19</v>
      </c>
      <c r="AT329" s="78">
        <v>24</v>
      </c>
      <c r="AU329" s="78">
        <v>16</v>
      </c>
      <c r="AV329" s="78">
        <v>18</v>
      </c>
      <c r="AW329" s="78">
        <v>16</v>
      </c>
      <c r="AX329" s="78">
        <v>21</v>
      </c>
      <c r="AY329" s="78">
        <v>25</v>
      </c>
      <c r="AZ329" s="78">
        <v>17</v>
      </c>
      <c r="BA329" s="78">
        <v>23</v>
      </c>
      <c r="BB329" s="78">
        <v>36</v>
      </c>
      <c r="BC329" s="78">
        <v>22</v>
      </c>
      <c r="BD329" s="78">
        <v>11</v>
      </c>
      <c r="BE329" s="78">
        <v>15</v>
      </c>
      <c r="BF329" s="78">
        <v>28</v>
      </c>
      <c r="BG329" s="78">
        <v>21</v>
      </c>
      <c r="BH329" s="78">
        <v>37</v>
      </c>
      <c r="BI329" s="78">
        <v>24</v>
      </c>
      <c r="BJ329" s="78">
        <v>33</v>
      </c>
      <c r="BK329" s="78">
        <v>21</v>
      </c>
      <c r="BL329" s="78">
        <v>29</v>
      </c>
      <c r="BM329" s="78">
        <v>26</v>
      </c>
      <c r="BN329" s="78">
        <v>29</v>
      </c>
      <c r="BO329" s="78">
        <v>23</v>
      </c>
      <c r="BP329" s="78">
        <v>42</v>
      </c>
      <c r="BQ329" s="78">
        <v>29</v>
      </c>
      <c r="BR329" s="78">
        <v>48</v>
      </c>
      <c r="BS329" s="78">
        <v>30</v>
      </c>
      <c r="BT329" s="78">
        <v>22</v>
      </c>
      <c r="BU329" s="78">
        <v>22</v>
      </c>
      <c r="BV329" s="78">
        <v>32</v>
      </c>
      <c r="BW329" s="78">
        <v>17</v>
      </c>
      <c r="BX329" s="78">
        <v>25</v>
      </c>
      <c r="BY329" s="78">
        <v>20</v>
      </c>
      <c r="BZ329" s="78">
        <v>14</v>
      </c>
      <c r="CA329" s="78">
        <v>3</v>
      </c>
      <c r="CB329" s="78">
        <v>17</v>
      </c>
      <c r="CC329" s="78">
        <v>22</v>
      </c>
      <c r="CD329" s="78">
        <v>20</v>
      </c>
      <c r="CE329" s="78">
        <v>8</v>
      </c>
      <c r="CF329" s="78">
        <v>29</v>
      </c>
      <c r="CG329" s="78">
        <v>26</v>
      </c>
      <c r="CH329" s="78">
        <v>36</v>
      </c>
      <c r="CI329" s="78">
        <v>18</v>
      </c>
      <c r="CJ329" s="78">
        <v>16</v>
      </c>
      <c r="CK329" s="78">
        <v>11</v>
      </c>
      <c r="CL329" s="78">
        <v>22</v>
      </c>
      <c r="CM329" s="78">
        <v>26</v>
      </c>
      <c r="CN329" s="78">
        <v>4</v>
      </c>
    </row>
    <row r="330" spans="1:92" x14ac:dyDescent="0.2">
      <c r="A330" s="78" t="s">
        <v>28</v>
      </c>
      <c r="B330" s="78" t="s">
        <v>51</v>
      </c>
      <c r="C330" s="78">
        <v>280</v>
      </c>
      <c r="D330" s="78">
        <v>3.8</v>
      </c>
      <c r="E330" s="78">
        <v>0</v>
      </c>
      <c r="F330" s="78">
        <f>VLOOKUP(B330,遗传信息!$B:$F,5,FALSE)</f>
        <v>0</v>
      </c>
      <c r="G330" s="78">
        <v>25</v>
      </c>
      <c r="H330" s="78">
        <v>7.2</v>
      </c>
      <c r="I330" s="78">
        <v>6</v>
      </c>
      <c r="J330" s="78">
        <v>1467</v>
      </c>
      <c r="K330" s="78">
        <v>49.390000000000008</v>
      </c>
      <c r="L330" s="78">
        <v>105</v>
      </c>
      <c r="M330" s="78">
        <v>89</v>
      </c>
      <c r="N330" s="78">
        <v>107</v>
      </c>
      <c r="O330" s="78">
        <v>63</v>
      </c>
      <c r="P330" s="78">
        <v>81</v>
      </c>
      <c r="Q330" s="78">
        <v>80</v>
      </c>
      <c r="R330" s="78">
        <v>98</v>
      </c>
      <c r="S330" s="78">
        <v>77</v>
      </c>
      <c r="T330" s="78">
        <v>115</v>
      </c>
      <c r="U330" s="78">
        <v>107</v>
      </c>
      <c r="V330" s="78">
        <v>149</v>
      </c>
      <c r="W330" s="78">
        <v>94</v>
      </c>
      <c r="X330" s="78">
        <v>62</v>
      </c>
      <c r="Y330" s="78">
        <v>60</v>
      </c>
      <c r="Z330" s="78">
        <v>109</v>
      </c>
      <c r="AA330" s="78">
        <v>58</v>
      </c>
      <c r="AB330" s="78">
        <v>21</v>
      </c>
      <c r="AC330" s="78">
        <v>26</v>
      </c>
      <c r="AD330" s="78">
        <v>35</v>
      </c>
      <c r="AE330" s="78">
        <v>22</v>
      </c>
      <c r="AF330" s="78">
        <v>17</v>
      </c>
      <c r="AG330" s="78">
        <v>23</v>
      </c>
      <c r="AH330" s="78">
        <v>28</v>
      </c>
      <c r="AI330" s="78">
        <v>21</v>
      </c>
      <c r="AJ330" s="78">
        <v>27</v>
      </c>
      <c r="AK330" s="78">
        <v>28</v>
      </c>
      <c r="AL330" s="78">
        <v>28</v>
      </c>
      <c r="AM330" s="78">
        <v>23</v>
      </c>
      <c r="AN330" s="78">
        <v>13</v>
      </c>
      <c r="AO330" s="78">
        <v>12</v>
      </c>
      <c r="AP330" s="78">
        <v>27</v>
      </c>
      <c r="AQ330" s="78">
        <v>11</v>
      </c>
      <c r="AR330" s="78">
        <v>22</v>
      </c>
      <c r="AS330" s="78">
        <v>19</v>
      </c>
      <c r="AT330" s="78">
        <v>24</v>
      </c>
      <c r="AU330" s="78">
        <v>16</v>
      </c>
      <c r="AV330" s="78">
        <v>18</v>
      </c>
      <c r="AW330" s="78">
        <v>16</v>
      </c>
      <c r="AX330" s="78">
        <v>21</v>
      </c>
      <c r="AY330" s="78">
        <v>25</v>
      </c>
      <c r="AZ330" s="78">
        <v>17</v>
      </c>
      <c r="BA330" s="78">
        <v>23</v>
      </c>
      <c r="BB330" s="78">
        <v>36</v>
      </c>
      <c r="BC330" s="78">
        <v>22</v>
      </c>
      <c r="BD330" s="78">
        <v>11</v>
      </c>
      <c r="BE330" s="78">
        <v>15</v>
      </c>
      <c r="BF330" s="78">
        <v>28</v>
      </c>
      <c r="BG330" s="78">
        <v>21</v>
      </c>
      <c r="BH330" s="78">
        <v>37</v>
      </c>
      <c r="BI330" s="78">
        <v>24</v>
      </c>
      <c r="BJ330" s="78">
        <v>33</v>
      </c>
      <c r="BK330" s="78">
        <v>21</v>
      </c>
      <c r="BL330" s="78">
        <v>29</v>
      </c>
      <c r="BM330" s="78">
        <v>26</v>
      </c>
      <c r="BN330" s="78">
        <v>29</v>
      </c>
      <c r="BO330" s="78">
        <v>23</v>
      </c>
      <c r="BP330" s="78">
        <v>42</v>
      </c>
      <c r="BQ330" s="78">
        <v>29</v>
      </c>
      <c r="BR330" s="78">
        <v>48</v>
      </c>
      <c r="BS330" s="78">
        <v>30</v>
      </c>
      <c r="BT330" s="78">
        <v>22</v>
      </c>
      <c r="BU330" s="78">
        <v>22</v>
      </c>
      <c r="BV330" s="78">
        <v>32</v>
      </c>
      <c r="BW330" s="78">
        <v>17</v>
      </c>
      <c r="BX330" s="78">
        <v>25</v>
      </c>
      <c r="BY330" s="78">
        <v>20</v>
      </c>
      <c r="BZ330" s="78">
        <v>14</v>
      </c>
      <c r="CA330" s="78">
        <v>3</v>
      </c>
      <c r="CB330" s="78">
        <v>17</v>
      </c>
      <c r="CC330" s="78">
        <v>22</v>
      </c>
      <c r="CD330" s="78">
        <v>20</v>
      </c>
      <c r="CE330" s="78">
        <v>8</v>
      </c>
      <c r="CF330" s="78">
        <v>29</v>
      </c>
      <c r="CG330" s="78">
        <v>26</v>
      </c>
      <c r="CH330" s="78">
        <v>36</v>
      </c>
      <c r="CI330" s="78">
        <v>18</v>
      </c>
      <c r="CJ330" s="78">
        <v>16</v>
      </c>
      <c r="CK330" s="78">
        <v>11</v>
      </c>
      <c r="CL330" s="78">
        <v>22</v>
      </c>
      <c r="CM330" s="78">
        <v>26</v>
      </c>
      <c r="CN330" s="78">
        <v>1</v>
      </c>
    </row>
    <row r="331" spans="1:92" x14ac:dyDescent="0.2">
      <c r="A331" s="78" t="s">
        <v>28</v>
      </c>
      <c r="B331" s="78" t="s">
        <v>51</v>
      </c>
      <c r="C331" s="78">
        <v>280</v>
      </c>
      <c r="D331" s="78">
        <v>5.6</v>
      </c>
      <c r="E331" s="78">
        <v>0</v>
      </c>
      <c r="F331" s="78">
        <f>VLOOKUP(B331,遗传信息!$B:$F,5,FALSE)</f>
        <v>0</v>
      </c>
      <c r="G331" s="78">
        <v>25</v>
      </c>
      <c r="H331" s="78">
        <v>7.2</v>
      </c>
      <c r="I331" s="78">
        <v>6</v>
      </c>
      <c r="J331" s="78">
        <v>1467</v>
      </c>
      <c r="K331" s="78">
        <v>49.390000000000008</v>
      </c>
      <c r="L331" s="78">
        <v>105</v>
      </c>
      <c r="M331" s="78">
        <v>89</v>
      </c>
      <c r="N331" s="78">
        <v>107</v>
      </c>
      <c r="O331" s="78">
        <v>63</v>
      </c>
      <c r="P331" s="78">
        <v>81</v>
      </c>
      <c r="Q331" s="78">
        <v>80</v>
      </c>
      <c r="R331" s="78">
        <v>98</v>
      </c>
      <c r="S331" s="78">
        <v>77</v>
      </c>
      <c r="T331" s="78">
        <v>115</v>
      </c>
      <c r="U331" s="78">
        <v>107</v>
      </c>
      <c r="V331" s="78">
        <v>149</v>
      </c>
      <c r="W331" s="78">
        <v>94</v>
      </c>
      <c r="X331" s="78">
        <v>62</v>
      </c>
      <c r="Y331" s="78">
        <v>60</v>
      </c>
      <c r="Z331" s="78">
        <v>109</v>
      </c>
      <c r="AA331" s="78">
        <v>58</v>
      </c>
      <c r="AB331" s="78">
        <v>21</v>
      </c>
      <c r="AC331" s="78">
        <v>26</v>
      </c>
      <c r="AD331" s="78">
        <v>35</v>
      </c>
      <c r="AE331" s="78">
        <v>22</v>
      </c>
      <c r="AF331" s="78">
        <v>17</v>
      </c>
      <c r="AG331" s="78">
        <v>23</v>
      </c>
      <c r="AH331" s="78">
        <v>28</v>
      </c>
      <c r="AI331" s="78">
        <v>21</v>
      </c>
      <c r="AJ331" s="78">
        <v>27</v>
      </c>
      <c r="AK331" s="78">
        <v>28</v>
      </c>
      <c r="AL331" s="78">
        <v>28</v>
      </c>
      <c r="AM331" s="78">
        <v>23</v>
      </c>
      <c r="AN331" s="78">
        <v>13</v>
      </c>
      <c r="AO331" s="78">
        <v>12</v>
      </c>
      <c r="AP331" s="78">
        <v>27</v>
      </c>
      <c r="AQ331" s="78">
        <v>11</v>
      </c>
      <c r="AR331" s="78">
        <v>22</v>
      </c>
      <c r="AS331" s="78">
        <v>19</v>
      </c>
      <c r="AT331" s="78">
        <v>24</v>
      </c>
      <c r="AU331" s="78">
        <v>16</v>
      </c>
      <c r="AV331" s="78">
        <v>18</v>
      </c>
      <c r="AW331" s="78">
        <v>16</v>
      </c>
      <c r="AX331" s="78">
        <v>21</v>
      </c>
      <c r="AY331" s="78">
        <v>25</v>
      </c>
      <c r="AZ331" s="78">
        <v>17</v>
      </c>
      <c r="BA331" s="78">
        <v>23</v>
      </c>
      <c r="BB331" s="78">
        <v>36</v>
      </c>
      <c r="BC331" s="78">
        <v>22</v>
      </c>
      <c r="BD331" s="78">
        <v>11</v>
      </c>
      <c r="BE331" s="78">
        <v>15</v>
      </c>
      <c r="BF331" s="78">
        <v>28</v>
      </c>
      <c r="BG331" s="78">
        <v>21</v>
      </c>
      <c r="BH331" s="78">
        <v>37</v>
      </c>
      <c r="BI331" s="78">
        <v>24</v>
      </c>
      <c r="BJ331" s="78">
        <v>33</v>
      </c>
      <c r="BK331" s="78">
        <v>21</v>
      </c>
      <c r="BL331" s="78">
        <v>29</v>
      </c>
      <c r="BM331" s="78">
        <v>26</v>
      </c>
      <c r="BN331" s="78">
        <v>29</v>
      </c>
      <c r="BO331" s="78">
        <v>23</v>
      </c>
      <c r="BP331" s="78">
        <v>42</v>
      </c>
      <c r="BQ331" s="78">
        <v>29</v>
      </c>
      <c r="BR331" s="78">
        <v>48</v>
      </c>
      <c r="BS331" s="78">
        <v>30</v>
      </c>
      <c r="BT331" s="78">
        <v>22</v>
      </c>
      <c r="BU331" s="78">
        <v>22</v>
      </c>
      <c r="BV331" s="78">
        <v>32</v>
      </c>
      <c r="BW331" s="78">
        <v>17</v>
      </c>
      <c r="BX331" s="78">
        <v>25</v>
      </c>
      <c r="BY331" s="78">
        <v>20</v>
      </c>
      <c r="BZ331" s="78">
        <v>14</v>
      </c>
      <c r="CA331" s="78">
        <v>3</v>
      </c>
      <c r="CB331" s="78">
        <v>17</v>
      </c>
      <c r="CC331" s="78">
        <v>22</v>
      </c>
      <c r="CD331" s="78">
        <v>20</v>
      </c>
      <c r="CE331" s="78">
        <v>8</v>
      </c>
      <c r="CF331" s="78">
        <v>29</v>
      </c>
      <c r="CG331" s="78">
        <v>26</v>
      </c>
      <c r="CH331" s="78">
        <v>36</v>
      </c>
      <c r="CI331" s="78">
        <v>18</v>
      </c>
      <c r="CJ331" s="78">
        <v>16</v>
      </c>
      <c r="CK331" s="78">
        <v>11</v>
      </c>
      <c r="CL331" s="78">
        <v>22</v>
      </c>
      <c r="CM331" s="78">
        <v>26</v>
      </c>
      <c r="CN331" s="78">
        <v>2</v>
      </c>
    </row>
    <row r="332" spans="1:92" x14ac:dyDescent="0.2">
      <c r="A332" s="78" t="s">
        <v>28</v>
      </c>
      <c r="B332" s="78" t="s">
        <v>51</v>
      </c>
      <c r="C332" s="78">
        <v>280</v>
      </c>
      <c r="D332" s="78">
        <v>7.3</v>
      </c>
      <c r="E332" s="78">
        <v>0</v>
      </c>
      <c r="F332" s="78">
        <f>VLOOKUP(B332,遗传信息!$B:$F,5,FALSE)</f>
        <v>0</v>
      </c>
      <c r="G332" s="78">
        <v>25</v>
      </c>
      <c r="H332" s="78">
        <v>7.2</v>
      </c>
      <c r="I332" s="78">
        <v>6</v>
      </c>
      <c r="J332" s="78">
        <v>1467</v>
      </c>
      <c r="K332" s="78">
        <v>49.390000000000008</v>
      </c>
      <c r="L332" s="78">
        <v>105</v>
      </c>
      <c r="M332" s="78">
        <v>89</v>
      </c>
      <c r="N332" s="78">
        <v>107</v>
      </c>
      <c r="O332" s="78">
        <v>63</v>
      </c>
      <c r="P332" s="78">
        <v>81</v>
      </c>
      <c r="Q332" s="78">
        <v>80</v>
      </c>
      <c r="R332" s="78">
        <v>98</v>
      </c>
      <c r="S332" s="78">
        <v>77</v>
      </c>
      <c r="T332" s="78">
        <v>115</v>
      </c>
      <c r="U332" s="78">
        <v>107</v>
      </c>
      <c r="V332" s="78">
        <v>149</v>
      </c>
      <c r="W332" s="78">
        <v>94</v>
      </c>
      <c r="X332" s="78">
        <v>62</v>
      </c>
      <c r="Y332" s="78">
        <v>60</v>
      </c>
      <c r="Z332" s="78">
        <v>109</v>
      </c>
      <c r="AA332" s="78">
        <v>58</v>
      </c>
      <c r="AB332" s="78">
        <v>21</v>
      </c>
      <c r="AC332" s="78">
        <v>26</v>
      </c>
      <c r="AD332" s="78">
        <v>35</v>
      </c>
      <c r="AE332" s="78">
        <v>22</v>
      </c>
      <c r="AF332" s="78">
        <v>17</v>
      </c>
      <c r="AG332" s="78">
        <v>23</v>
      </c>
      <c r="AH332" s="78">
        <v>28</v>
      </c>
      <c r="AI332" s="78">
        <v>21</v>
      </c>
      <c r="AJ332" s="78">
        <v>27</v>
      </c>
      <c r="AK332" s="78">
        <v>28</v>
      </c>
      <c r="AL332" s="78">
        <v>28</v>
      </c>
      <c r="AM332" s="78">
        <v>23</v>
      </c>
      <c r="AN332" s="78">
        <v>13</v>
      </c>
      <c r="AO332" s="78">
        <v>12</v>
      </c>
      <c r="AP332" s="78">
        <v>27</v>
      </c>
      <c r="AQ332" s="78">
        <v>11</v>
      </c>
      <c r="AR332" s="78">
        <v>22</v>
      </c>
      <c r="AS332" s="78">
        <v>19</v>
      </c>
      <c r="AT332" s="78">
        <v>24</v>
      </c>
      <c r="AU332" s="78">
        <v>16</v>
      </c>
      <c r="AV332" s="78">
        <v>18</v>
      </c>
      <c r="AW332" s="78">
        <v>16</v>
      </c>
      <c r="AX332" s="78">
        <v>21</v>
      </c>
      <c r="AY332" s="78">
        <v>25</v>
      </c>
      <c r="AZ332" s="78">
        <v>17</v>
      </c>
      <c r="BA332" s="78">
        <v>23</v>
      </c>
      <c r="BB332" s="78">
        <v>36</v>
      </c>
      <c r="BC332" s="78">
        <v>22</v>
      </c>
      <c r="BD332" s="78">
        <v>11</v>
      </c>
      <c r="BE332" s="78">
        <v>15</v>
      </c>
      <c r="BF332" s="78">
        <v>28</v>
      </c>
      <c r="BG332" s="78">
        <v>21</v>
      </c>
      <c r="BH332" s="78">
        <v>37</v>
      </c>
      <c r="BI332" s="78">
        <v>24</v>
      </c>
      <c r="BJ332" s="78">
        <v>33</v>
      </c>
      <c r="BK332" s="78">
        <v>21</v>
      </c>
      <c r="BL332" s="78">
        <v>29</v>
      </c>
      <c r="BM332" s="78">
        <v>26</v>
      </c>
      <c r="BN332" s="78">
        <v>29</v>
      </c>
      <c r="BO332" s="78">
        <v>23</v>
      </c>
      <c r="BP332" s="78">
        <v>42</v>
      </c>
      <c r="BQ332" s="78">
        <v>29</v>
      </c>
      <c r="BR332" s="78">
        <v>48</v>
      </c>
      <c r="BS332" s="78">
        <v>30</v>
      </c>
      <c r="BT332" s="78">
        <v>22</v>
      </c>
      <c r="BU332" s="78">
        <v>22</v>
      </c>
      <c r="BV332" s="78">
        <v>32</v>
      </c>
      <c r="BW332" s="78">
        <v>17</v>
      </c>
      <c r="BX332" s="78">
        <v>25</v>
      </c>
      <c r="BY332" s="78">
        <v>20</v>
      </c>
      <c r="BZ332" s="78">
        <v>14</v>
      </c>
      <c r="CA332" s="78">
        <v>3</v>
      </c>
      <c r="CB332" s="78">
        <v>17</v>
      </c>
      <c r="CC332" s="78">
        <v>22</v>
      </c>
      <c r="CD332" s="78">
        <v>20</v>
      </c>
      <c r="CE332" s="78">
        <v>8</v>
      </c>
      <c r="CF332" s="78">
        <v>29</v>
      </c>
      <c r="CG332" s="78">
        <v>26</v>
      </c>
      <c r="CH332" s="78">
        <v>36</v>
      </c>
      <c r="CI332" s="78">
        <v>18</v>
      </c>
      <c r="CJ332" s="78">
        <v>16</v>
      </c>
      <c r="CK332" s="78">
        <v>11</v>
      </c>
      <c r="CL332" s="78">
        <v>22</v>
      </c>
      <c r="CM332" s="78">
        <v>26</v>
      </c>
      <c r="CN332" s="78">
        <v>3</v>
      </c>
    </row>
    <row r="333" spans="1:92" x14ac:dyDescent="0.2">
      <c r="A333" s="78" t="s">
        <v>28</v>
      </c>
      <c r="B333" s="78" t="s">
        <v>51</v>
      </c>
      <c r="C333" s="78">
        <v>280</v>
      </c>
      <c r="D333" s="78">
        <v>9.1</v>
      </c>
      <c r="E333" s="78">
        <v>0</v>
      </c>
      <c r="F333" s="78">
        <f>VLOOKUP(B333,遗传信息!$B:$F,5,FALSE)</f>
        <v>0</v>
      </c>
      <c r="G333" s="78">
        <v>25</v>
      </c>
      <c r="H333" s="78">
        <v>7.2</v>
      </c>
      <c r="I333" s="78">
        <v>6</v>
      </c>
      <c r="J333" s="78">
        <v>1467</v>
      </c>
      <c r="K333" s="78">
        <v>49.390000000000008</v>
      </c>
      <c r="L333" s="78">
        <v>105</v>
      </c>
      <c r="M333" s="78">
        <v>89</v>
      </c>
      <c r="N333" s="78">
        <v>107</v>
      </c>
      <c r="O333" s="78">
        <v>63</v>
      </c>
      <c r="P333" s="78">
        <v>81</v>
      </c>
      <c r="Q333" s="78">
        <v>80</v>
      </c>
      <c r="R333" s="78">
        <v>98</v>
      </c>
      <c r="S333" s="78">
        <v>77</v>
      </c>
      <c r="T333" s="78">
        <v>115</v>
      </c>
      <c r="U333" s="78">
        <v>107</v>
      </c>
      <c r="V333" s="78">
        <v>149</v>
      </c>
      <c r="W333" s="78">
        <v>94</v>
      </c>
      <c r="X333" s="78">
        <v>62</v>
      </c>
      <c r="Y333" s="78">
        <v>60</v>
      </c>
      <c r="Z333" s="78">
        <v>109</v>
      </c>
      <c r="AA333" s="78">
        <v>58</v>
      </c>
      <c r="AB333" s="78">
        <v>21</v>
      </c>
      <c r="AC333" s="78">
        <v>26</v>
      </c>
      <c r="AD333" s="78">
        <v>35</v>
      </c>
      <c r="AE333" s="78">
        <v>22</v>
      </c>
      <c r="AF333" s="78">
        <v>17</v>
      </c>
      <c r="AG333" s="78">
        <v>23</v>
      </c>
      <c r="AH333" s="78">
        <v>28</v>
      </c>
      <c r="AI333" s="78">
        <v>21</v>
      </c>
      <c r="AJ333" s="78">
        <v>27</v>
      </c>
      <c r="AK333" s="78">
        <v>28</v>
      </c>
      <c r="AL333" s="78">
        <v>28</v>
      </c>
      <c r="AM333" s="78">
        <v>23</v>
      </c>
      <c r="AN333" s="78">
        <v>13</v>
      </c>
      <c r="AO333" s="78">
        <v>12</v>
      </c>
      <c r="AP333" s="78">
        <v>27</v>
      </c>
      <c r="AQ333" s="78">
        <v>11</v>
      </c>
      <c r="AR333" s="78">
        <v>22</v>
      </c>
      <c r="AS333" s="78">
        <v>19</v>
      </c>
      <c r="AT333" s="78">
        <v>24</v>
      </c>
      <c r="AU333" s="78">
        <v>16</v>
      </c>
      <c r="AV333" s="78">
        <v>18</v>
      </c>
      <c r="AW333" s="78">
        <v>16</v>
      </c>
      <c r="AX333" s="78">
        <v>21</v>
      </c>
      <c r="AY333" s="78">
        <v>25</v>
      </c>
      <c r="AZ333" s="78">
        <v>17</v>
      </c>
      <c r="BA333" s="78">
        <v>23</v>
      </c>
      <c r="BB333" s="78">
        <v>36</v>
      </c>
      <c r="BC333" s="78">
        <v>22</v>
      </c>
      <c r="BD333" s="78">
        <v>11</v>
      </c>
      <c r="BE333" s="78">
        <v>15</v>
      </c>
      <c r="BF333" s="78">
        <v>28</v>
      </c>
      <c r="BG333" s="78">
        <v>21</v>
      </c>
      <c r="BH333" s="78">
        <v>37</v>
      </c>
      <c r="BI333" s="78">
        <v>24</v>
      </c>
      <c r="BJ333" s="78">
        <v>33</v>
      </c>
      <c r="BK333" s="78">
        <v>21</v>
      </c>
      <c r="BL333" s="78">
        <v>29</v>
      </c>
      <c r="BM333" s="78">
        <v>26</v>
      </c>
      <c r="BN333" s="78">
        <v>29</v>
      </c>
      <c r="BO333" s="78">
        <v>23</v>
      </c>
      <c r="BP333" s="78">
        <v>42</v>
      </c>
      <c r="BQ333" s="78">
        <v>29</v>
      </c>
      <c r="BR333" s="78">
        <v>48</v>
      </c>
      <c r="BS333" s="78">
        <v>30</v>
      </c>
      <c r="BT333" s="78">
        <v>22</v>
      </c>
      <c r="BU333" s="78">
        <v>22</v>
      </c>
      <c r="BV333" s="78">
        <v>32</v>
      </c>
      <c r="BW333" s="78">
        <v>17</v>
      </c>
      <c r="BX333" s="78">
        <v>25</v>
      </c>
      <c r="BY333" s="78">
        <v>20</v>
      </c>
      <c r="BZ333" s="78">
        <v>14</v>
      </c>
      <c r="CA333" s="78">
        <v>3</v>
      </c>
      <c r="CB333" s="78">
        <v>17</v>
      </c>
      <c r="CC333" s="78">
        <v>22</v>
      </c>
      <c r="CD333" s="78">
        <v>20</v>
      </c>
      <c r="CE333" s="78">
        <v>8</v>
      </c>
      <c r="CF333" s="78">
        <v>29</v>
      </c>
      <c r="CG333" s="78">
        <v>26</v>
      </c>
      <c r="CH333" s="78">
        <v>36</v>
      </c>
      <c r="CI333" s="78">
        <v>18</v>
      </c>
      <c r="CJ333" s="78">
        <v>16</v>
      </c>
      <c r="CK333" s="78">
        <v>11</v>
      </c>
      <c r="CL333" s="78">
        <v>22</v>
      </c>
      <c r="CM333" s="78">
        <v>26</v>
      </c>
      <c r="CN333" s="78">
        <v>4</v>
      </c>
    </row>
    <row r="334" spans="1:92" x14ac:dyDescent="0.2">
      <c r="A334" s="78" t="s">
        <v>28</v>
      </c>
      <c r="B334" s="78" t="s">
        <v>51</v>
      </c>
      <c r="C334" s="78">
        <v>300</v>
      </c>
      <c r="D334" s="78">
        <v>41.2</v>
      </c>
      <c r="E334" s="78">
        <v>0</v>
      </c>
      <c r="F334" s="78">
        <f>VLOOKUP(B334,遗传信息!$B:$F,5,FALSE)</f>
        <v>0</v>
      </c>
      <c r="G334" s="78">
        <v>25</v>
      </c>
      <c r="H334" s="78">
        <v>7.2</v>
      </c>
      <c r="I334" s="78">
        <v>6</v>
      </c>
      <c r="J334" s="78">
        <v>1467</v>
      </c>
      <c r="K334" s="78">
        <v>49.390000000000008</v>
      </c>
      <c r="L334" s="78">
        <v>105</v>
      </c>
      <c r="M334" s="78">
        <v>89</v>
      </c>
      <c r="N334" s="78">
        <v>107</v>
      </c>
      <c r="O334" s="78">
        <v>63</v>
      </c>
      <c r="P334" s="78">
        <v>81</v>
      </c>
      <c r="Q334" s="78">
        <v>80</v>
      </c>
      <c r="R334" s="78">
        <v>98</v>
      </c>
      <c r="S334" s="78">
        <v>77</v>
      </c>
      <c r="T334" s="78">
        <v>115</v>
      </c>
      <c r="U334" s="78">
        <v>107</v>
      </c>
      <c r="V334" s="78">
        <v>149</v>
      </c>
      <c r="W334" s="78">
        <v>94</v>
      </c>
      <c r="X334" s="78">
        <v>62</v>
      </c>
      <c r="Y334" s="78">
        <v>60</v>
      </c>
      <c r="Z334" s="78">
        <v>109</v>
      </c>
      <c r="AA334" s="78">
        <v>58</v>
      </c>
      <c r="AB334" s="78">
        <v>21</v>
      </c>
      <c r="AC334" s="78">
        <v>26</v>
      </c>
      <c r="AD334" s="78">
        <v>35</v>
      </c>
      <c r="AE334" s="78">
        <v>22</v>
      </c>
      <c r="AF334" s="78">
        <v>17</v>
      </c>
      <c r="AG334" s="78">
        <v>23</v>
      </c>
      <c r="AH334" s="78">
        <v>28</v>
      </c>
      <c r="AI334" s="78">
        <v>21</v>
      </c>
      <c r="AJ334" s="78">
        <v>27</v>
      </c>
      <c r="AK334" s="78">
        <v>28</v>
      </c>
      <c r="AL334" s="78">
        <v>28</v>
      </c>
      <c r="AM334" s="78">
        <v>23</v>
      </c>
      <c r="AN334" s="78">
        <v>13</v>
      </c>
      <c r="AO334" s="78">
        <v>12</v>
      </c>
      <c r="AP334" s="78">
        <v>27</v>
      </c>
      <c r="AQ334" s="78">
        <v>11</v>
      </c>
      <c r="AR334" s="78">
        <v>22</v>
      </c>
      <c r="AS334" s="78">
        <v>19</v>
      </c>
      <c r="AT334" s="78">
        <v>24</v>
      </c>
      <c r="AU334" s="78">
        <v>16</v>
      </c>
      <c r="AV334" s="78">
        <v>18</v>
      </c>
      <c r="AW334" s="78">
        <v>16</v>
      </c>
      <c r="AX334" s="78">
        <v>21</v>
      </c>
      <c r="AY334" s="78">
        <v>25</v>
      </c>
      <c r="AZ334" s="78">
        <v>17</v>
      </c>
      <c r="BA334" s="78">
        <v>23</v>
      </c>
      <c r="BB334" s="78">
        <v>36</v>
      </c>
      <c r="BC334" s="78">
        <v>22</v>
      </c>
      <c r="BD334" s="78">
        <v>11</v>
      </c>
      <c r="BE334" s="78">
        <v>15</v>
      </c>
      <c r="BF334" s="78">
        <v>28</v>
      </c>
      <c r="BG334" s="78">
        <v>21</v>
      </c>
      <c r="BH334" s="78">
        <v>37</v>
      </c>
      <c r="BI334" s="78">
        <v>24</v>
      </c>
      <c r="BJ334" s="78">
        <v>33</v>
      </c>
      <c r="BK334" s="78">
        <v>21</v>
      </c>
      <c r="BL334" s="78">
        <v>29</v>
      </c>
      <c r="BM334" s="78">
        <v>26</v>
      </c>
      <c r="BN334" s="78">
        <v>29</v>
      </c>
      <c r="BO334" s="78">
        <v>23</v>
      </c>
      <c r="BP334" s="78">
        <v>42</v>
      </c>
      <c r="BQ334" s="78">
        <v>29</v>
      </c>
      <c r="BR334" s="78">
        <v>48</v>
      </c>
      <c r="BS334" s="78">
        <v>30</v>
      </c>
      <c r="BT334" s="78">
        <v>22</v>
      </c>
      <c r="BU334" s="78">
        <v>22</v>
      </c>
      <c r="BV334" s="78">
        <v>32</v>
      </c>
      <c r="BW334" s="78">
        <v>17</v>
      </c>
      <c r="BX334" s="78">
        <v>25</v>
      </c>
      <c r="BY334" s="78">
        <v>20</v>
      </c>
      <c r="BZ334" s="78">
        <v>14</v>
      </c>
      <c r="CA334" s="78">
        <v>3</v>
      </c>
      <c r="CB334" s="78">
        <v>17</v>
      </c>
      <c r="CC334" s="78">
        <v>22</v>
      </c>
      <c r="CD334" s="78">
        <v>20</v>
      </c>
      <c r="CE334" s="78">
        <v>8</v>
      </c>
      <c r="CF334" s="78">
        <v>29</v>
      </c>
      <c r="CG334" s="78">
        <v>26</v>
      </c>
      <c r="CH334" s="78">
        <v>36</v>
      </c>
      <c r="CI334" s="78">
        <v>18</v>
      </c>
      <c r="CJ334" s="78">
        <v>16</v>
      </c>
      <c r="CK334" s="78">
        <v>11</v>
      </c>
      <c r="CL334" s="78">
        <v>22</v>
      </c>
      <c r="CM334" s="78">
        <v>26</v>
      </c>
      <c r="CN334" s="78">
        <v>1</v>
      </c>
    </row>
    <row r="335" spans="1:92" x14ac:dyDescent="0.2">
      <c r="A335" s="78" t="s">
        <v>28</v>
      </c>
      <c r="B335" s="78" t="s">
        <v>51</v>
      </c>
      <c r="C335" s="78">
        <v>300</v>
      </c>
      <c r="D335" s="78">
        <v>56.1</v>
      </c>
      <c r="E335" s="78">
        <v>0</v>
      </c>
      <c r="F335" s="78">
        <f>VLOOKUP(B335,遗传信息!$B:$F,5,FALSE)</f>
        <v>0</v>
      </c>
      <c r="G335" s="78">
        <v>25</v>
      </c>
      <c r="H335" s="78">
        <v>7.2</v>
      </c>
      <c r="I335" s="78">
        <v>6</v>
      </c>
      <c r="J335" s="78">
        <v>1467</v>
      </c>
      <c r="K335" s="78">
        <v>49.390000000000008</v>
      </c>
      <c r="L335" s="78">
        <v>105</v>
      </c>
      <c r="M335" s="78">
        <v>89</v>
      </c>
      <c r="N335" s="78">
        <v>107</v>
      </c>
      <c r="O335" s="78">
        <v>63</v>
      </c>
      <c r="P335" s="78">
        <v>81</v>
      </c>
      <c r="Q335" s="78">
        <v>80</v>
      </c>
      <c r="R335" s="78">
        <v>98</v>
      </c>
      <c r="S335" s="78">
        <v>77</v>
      </c>
      <c r="T335" s="78">
        <v>115</v>
      </c>
      <c r="U335" s="78">
        <v>107</v>
      </c>
      <c r="V335" s="78">
        <v>149</v>
      </c>
      <c r="W335" s="78">
        <v>94</v>
      </c>
      <c r="X335" s="78">
        <v>62</v>
      </c>
      <c r="Y335" s="78">
        <v>60</v>
      </c>
      <c r="Z335" s="78">
        <v>109</v>
      </c>
      <c r="AA335" s="78">
        <v>58</v>
      </c>
      <c r="AB335" s="78">
        <v>21</v>
      </c>
      <c r="AC335" s="78">
        <v>26</v>
      </c>
      <c r="AD335" s="78">
        <v>35</v>
      </c>
      <c r="AE335" s="78">
        <v>22</v>
      </c>
      <c r="AF335" s="78">
        <v>17</v>
      </c>
      <c r="AG335" s="78">
        <v>23</v>
      </c>
      <c r="AH335" s="78">
        <v>28</v>
      </c>
      <c r="AI335" s="78">
        <v>21</v>
      </c>
      <c r="AJ335" s="78">
        <v>27</v>
      </c>
      <c r="AK335" s="78">
        <v>28</v>
      </c>
      <c r="AL335" s="78">
        <v>28</v>
      </c>
      <c r="AM335" s="78">
        <v>23</v>
      </c>
      <c r="AN335" s="78">
        <v>13</v>
      </c>
      <c r="AO335" s="78">
        <v>12</v>
      </c>
      <c r="AP335" s="78">
        <v>27</v>
      </c>
      <c r="AQ335" s="78">
        <v>11</v>
      </c>
      <c r="AR335" s="78">
        <v>22</v>
      </c>
      <c r="AS335" s="78">
        <v>19</v>
      </c>
      <c r="AT335" s="78">
        <v>24</v>
      </c>
      <c r="AU335" s="78">
        <v>16</v>
      </c>
      <c r="AV335" s="78">
        <v>18</v>
      </c>
      <c r="AW335" s="78">
        <v>16</v>
      </c>
      <c r="AX335" s="78">
        <v>21</v>
      </c>
      <c r="AY335" s="78">
        <v>25</v>
      </c>
      <c r="AZ335" s="78">
        <v>17</v>
      </c>
      <c r="BA335" s="78">
        <v>23</v>
      </c>
      <c r="BB335" s="78">
        <v>36</v>
      </c>
      <c r="BC335" s="78">
        <v>22</v>
      </c>
      <c r="BD335" s="78">
        <v>11</v>
      </c>
      <c r="BE335" s="78">
        <v>15</v>
      </c>
      <c r="BF335" s="78">
        <v>28</v>
      </c>
      <c r="BG335" s="78">
        <v>21</v>
      </c>
      <c r="BH335" s="78">
        <v>37</v>
      </c>
      <c r="BI335" s="78">
        <v>24</v>
      </c>
      <c r="BJ335" s="78">
        <v>33</v>
      </c>
      <c r="BK335" s="78">
        <v>21</v>
      </c>
      <c r="BL335" s="78">
        <v>29</v>
      </c>
      <c r="BM335" s="78">
        <v>26</v>
      </c>
      <c r="BN335" s="78">
        <v>29</v>
      </c>
      <c r="BO335" s="78">
        <v>23</v>
      </c>
      <c r="BP335" s="78">
        <v>42</v>
      </c>
      <c r="BQ335" s="78">
        <v>29</v>
      </c>
      <c r="BR335" s="78">
        <v>48</v>
      </c>
      <c r="BS335" s="78">
        <v>30</v>
      </c>
      <c r="BT335" s="78">
        <v>22</v>
      </c>
      <c r="BU335" s="78">
        <v>22</v>
      </c>
      <c r="BV335" s="78">
        <v>32</v>
      </c>
      <c r="BW335" s="78">
        <v>17</v>
      </c>
      <c r="BX335" s="78">
        <v>25</v>
      </c>
      <c r="BY335" s="78">
        <v>20</v>
      </c>
      <c r="BZ335" s="78">
        <v>14</v>
      </c>
      <c r="CA335" s="78">
        <v>3</v>
      </c>
      <c r="CB335" s="78">
        <v>17</v>
      </c>
      <c r="CC335" s="78">
        <v>22</v>
      </c>
      <c r="CD335" s="78">
        <v>20</v>
      </c>
      <c r="CE335" s="78">
        <v>8</v>
      </c>
      <c r="CF335" s="78">
        <v>29</v>
      </c>
      <c r="CG335" s="78">
        <v>26</v>
      </c>
      <c r="CH335" s="78">
        <v>36</v>
      </c>
      <c r="CI335" s="78">
        <v>18</v>
      </c>
      <c r="CJ335" s="78">
        <v>16</v>
      </c>
      <c r="CK335" s="78">
        <v>11</v>
      </c>
      <c r="CL335" s="78">
        <v>22</v>
      </c>
      <c r="CM335" s="78">
        <v>26</v>
      </c>
      <c r="CN335" s="78">
        <v>2</v>
      </c>
    </row>
    <row r="336" spans="1:92" x14ac:dyDescent="0.2">
      <c r="A336" s="78" t="s">
        <v>28</v>
      </c>
      <c r="B336" s="78" t="s">
        <v>51</v>
      </c>
      <c r="C336" s="78">
        <v>300</v>
      </c>
      <c r="D336" s="78">
        <v>71.099999999999994</v>
      </c>
      <c r="E336" s="78">
        <v>0</v>
      </c>
      <c r="F336" s="78">
        <f>VLOOKUP(B336,遗传信息!$B:$F,5,FALSE)</f>
        <v>0</v>
      </c>
      <c r="G336" s="78">
        <v>25</v>
      </c>
      <c r="H336" s="78">
        <v>7.2</v>
      </c>
      <c r="I336" s="78">
        <v>6</v>
      </c>
      <c r="J336" s="78">
        <v>1467</v>
      </c>
      <c r="K336" s="78">
        <v>49.390000000000008</v>
      </c>
      <c r="L336" s="78">
        <v>105</v>
      </c>
      <c r="M336" s="78">
        <v>89</v>
      </c>
      <c r="N336" s="78">
        <v>107</v>
      </c>
      <c r="O336" s="78">
        <v>63</v>
      </c>
      <c r="P336" s="78">
        <v>81</v>
      </c>
      <c r="Q336" s="78">
        <v>80</v>
      </c>
      <c r="R336" s="78">
        <v>98</v>
      </c>
      <c r="S336" s="78">
        <v>77</v>
      </c>
      <c r="T336" s="78">
        <v>115</v>
      </c>
      <c r="U336" s="78">
        <v>107</v>
      </c>
      <c r="V336" s="78">
        <v>149</v>
      </c>
      <c r="W336" s="78">
        <v>94</v>
      </c>
      <c r="X336" s="78">
        <v>62</v>
      </c>
      <c r="Y336" s="78">
        <v>60</v>
      </c>
      <c r="Z336" s="78">
        <v>109</v>
      </c>
      <c r="AA336" s="78">
        <v>58</v>
      </c>
      <c r="AB336" s="78">
        <v>21</v>
      </c>
      <c r="AC336" s="78">
        <v>26</v>
      </c>
      <c r="AD336" s="78">
        <v>35</v>
      </c>
      <c r="AE336" s="78">
        <v>22</v>
      </c>
      <c r="AF336" s="78">
        <v>17</v>
      </c>
      <c r="AG336" s="78">
        <v>23</v>
      </c>
      <c r="AH336" s="78">
        <v>28</v>
      </c>
      <c r="AI336" s="78">
        <v>21</v>
      </c>
      <c r="AJ336" s="78">
        <v>27</v>
      </c>
      <c r="AK336" s="78">
        <v>28</v>
      </c>
      <c r="AL336" s="78">
        <v>28</v>
      </c>
      <c r="AM336" s="78">
        <v>23</v>
      </c>
      <c r="AN336" s="78">
        <v>13</v>
      </c>
      <c r="AO336" s="78">
        <v>12</v>
      </c>
      <c r="AP336" s="78">
        <v>27</v>
      </c>
      <c r="AQ336" s="78">
        <v>11</v>
      </c>
      <c r="AR336" s="78">
        <v>22</v>
      </c>
      <c r="AS336" s="78">
        <v>19</v>
      </c>
      <c r="AT336" s="78">
        <v>24</v>
      </c>
      <c r="AU336" s="78">
        <v>16</v>
      </c>
      <c r="AV336" s="78">
        <v>18</v>
      </c>
      <c r="AW336" s="78">
        <v>16</v>
      </c>
      <c r="AX336" s="78">
        <v>21</v>
      </c>
      <c r="AY336" s="78">
        <v>25</v>
      </c>
      <c r="AZ336" s="78">
        <v>17</v>
      </c>
      <c r="BA336" s="78">
        <v>23</v>
      </c>
      <c r="BB336" s="78">
        <v>36</v>
      </c>
      <c r="BC336" s="78">
        <v>22</v>
      </c>
      <c r="BD336" s="78">
        <v>11</v>
      </c>
      <c r="BE336" s="78">
        <v>15</v>
      </c>
      <c r="BF336" s="78">
        <v>28</v>
      </c>
      <c r="BG336" s="78">
        <v>21</v>
      </c>
      <c r="BH336" s="78">
        <v>37</v>
      </c>
      <c r="BI336" s="78">
        <v>24</v>
      </c>
      <c r="BJ336" s="78">
        <v>33</v>
      </c>
      <c r="BK336" s="78">
        <v>21</v>
      </c>
      <c r="BL336" s="78">
        <v>29</v>
      </c>
      <c r="BM336" s="78">
        <v>26</v>
      </c>
      <c r="BN336" s="78">
        <v>29</v>
      </c>
      <c r="BO336" s="78">
        <v>23</v>
      </c>
      <c r="BP336" s="78">
        <v>42</v>
      </c>
      <c r="BQ336" s="78">
        <v>29</v>
      </c>
      <c r="BR336" s="78">
        <v>48</v>
      </c>
      <c r="BS336" s="78">
        <v>30</v>
      </c>
      <c r="BT336" s="78">
        <v>22</v>
      </c>
      <c r="BU336" s="78">
        <v>22</v>
      </c>
      <c r="BV336" s="78">
        <v>32</v>
      </c>
      <c r="BW336" s="78">
        <v>17</v>
      </c>
      <c r="BX336" s="78">
        <v>25</v>
      </c>
      <c r="BY336" s="78">
        <v>20</v>
      </c>
      <c r="BZ336" s="78">
        <v>14</v>
      </c>
      <c r="CA336" s="78">
        <v>3</v>
      </c>
      <c r="CB336" s="78">
        <v>17</v>
      </c>
      <c r="CC336" s="78">
        <v>22</v>
      </c>
      <c r="CD336" s="78">
        <v>20</v>
      </c>
      <c r="CE336" s="78">
        <v>8</v>
      </c>
      <c r="CF336" s="78">
        <v>29</v>
      </c>
      <c r="CG336" s="78">
        <v>26</v>
      </c>
      <c r="CH336" s="78">
        <v>36</v>
      </c>
      <c r="CI336" s="78">
        <v>18</v>
      </c>
      <c r="CJ336" s="78">
        <v>16</v>
      </c>
      <c r="CK336" s="78">
        <v>11</v>
      </c>
      <c r="CL336" s="78">
        <v>22</v>
      </c>
      <c r="CM336" s="78">
        <v>26</v>
      </c>
      <c r="CN336" s="78">
        <v>3</v>
      </c>
    </row>
    <row r="337" spans="1:92" x14ac:dyDescent="0.2">
      <c r="A337" s="78" t="s">
        <v>28</v>
      </c>
      <c r="B337" s="78" t="s">
        <v>51</v>
      </c>
      <c r="C337" s="78">
        <v>300</v>
      </c>
      <c r="D337" s="78">
        <v>86.1</v>
      </c>
      <c r="E337" s="78">
        <v>0</v>
      </c>
      <c r="F337" s="78">
        <f>VLOOKUP(B337,遗传信息!$B:$F,5,FALSE)</f>
        <v>0</v>
      </c>
      <c r="G337" s="78">
        <v>25</v>
      </c>
      <c r="H337" s="78">
        <v>7.2</v>
      </c>
      <c r="I337" s="78">
        <v>6</v>
      </c>
      <c r="J337" s="78">
        <v>1467</v>
      </c>
      <c r="K337" s="78">
        <v>49.390000000000008</v>
      </c>
      <c r="L337" s="78">
        <v>105</v>
      </c>
      <c r="M337" s="78">
        <v>89</v>
      </c>
      <c r="N337" s="78">
        <v>107</v>
      </c>
      <c r="O337" s="78">
        <v>63</v>
      </c>
      <c r="P337" s="78">
        <v>81</v>
      </c>
      <c r="Q337" s="78">
        <v>80</v>
      </c>
      <c r="R337" s="78">
        <v>98</v>
      </c>
      <c r="S337" s="78">
        <v>77</v>
      </c>
      <c r="T337" s="78">
        <v>115</v>
      </c>
      <c r="U337" s="78">
        <v>107</v>
      </c>
      <c r="V337" s="78">
        <v>149</v>
      </c>
      <c r="W337" s="78">
        <v>94</v>
      </c>
      <c r="X337" s="78">
        <v>62</v>
      </c>
      <c r="Y337" s="78">
        <v>60</v>
      </c>
      <c r="Z337" s="78">
        <v>109</v>
      </c>
      <c r="AA337" s="78">
        <v>58</v>
      </c>
      <c r="AB337" s="78">
        <v>21</v>
      </c>
      <c r="AC337" s="78">
        <v>26</v>
      </c>
      <c r="AD337" s="78">
        <v>35</v>
      </c>
      <c r="AE337" s="78">
        <v>22</v>
      </c>
      <c r="AF337" s="78">
        <v>17</v>
      </c>
      <c r="AG337" s="78">
        <v>23</v>
      </c>
      <c r="AH337" s="78">
        <v>28</v>
      </c>
      <c r="AI337" s="78">
        <v>21</v>
      </c>
      <c r="AJ337" s="78">
        <v>27</v>
      </c>
      <c r="AK337" s="78">
        <v>28</v>
      </c>
      <c r="AL337" s="78">
        <v>28</v>
      </c>
      <c r="AM337" s="78">
        <v>23</v>
      </c>
      <c r="AN337" s="78">
        <v>13</v>
      </c>
      <c r="AO337" s="78">
        <v>12</v>
      </c>
      <c r="AP337" s="78">
        <v>27</v>
      </c>
      <c r="AQ337" s="78">
        <v>11</v>
      </c>
      <c r="AR337" s="78">
        <v>22</v>
      </c>
      <c r="AS337" s="78">
        <v>19</v>
      </c>
      <c r="AT337" s="78">
        <v>24</v>
      </c>
      <c r="AU337" s="78">
        <v>16</v>
      </c>
      <c r="AV337" s="78">
        <v>18</v>
      </c>
      <c r="AW337" s="78">
        <v>16</v>
      </c>
      <c r="AX337" s="78">
        <v>21</v>
      </c>
      <c r="AY337" s="78">
        <v>25</v>
      </c>
      <c r="AZ337" s="78">
        <v>17</v>
      </c>
      <c r="BA337" s="78">
        <v>23</v>
      </c>
      <c r="BB337" s="78">
        <v>36</v>
      </c>
      <c r="BC337" s="78">
        <v>22</v>
      </c>
      <c r="BD337" s="78">
        <v>11</v>
      </c>
      <c r="BE337" s="78">
        <v>15</v>
      </c>
      <c r="BF337" s="78">
        <v>28</v>
      </c>
      <c r="BG337" s="78">
        <v>21</v>
      </c>
      <c r="BH337" s="78">
        <v>37</v>
      </c>
      <c r="BI337" s="78">
        <v>24</v>
      </c>
      <c r="BJ337" s="78">
        <v>33</v>
      </c>
      <c r="BK337" s="78">
        <v>21</v>
      </c>
      <c r="BL337" s="78">
        <v>29</v>
      </c>
      <c r="BM337" s="78">
        <v>26</v>
      </c>
      <c r="BN337" s="78">
        <v>29</v>
      </c>
      <c r="BO337" s="78">
        <v>23</v>
      </c>
      <c r="BP337" s="78">
        <v>42</v>
      </c>
      <c r="BQ337" s="78">
        <v>29</v>
      </c>
      <c r="BR337" s="78">
        <v>48</v>
      </c>
      <c r="BS337" s="78">
        <v>30</v>
      </c>
      <c r="BT337" s="78">
        <v>22</v>
      </c>
      <c r="BU337" s="78">
        <v>22</v>
      </c>
      <c r="BV337" s="78">
        <v>32</v>
      </c>
      <c r="BW337" s="78">
        <v>17</v>
      </c>
      <c r="BX337" s="78">
        <v>25</v>
      </c>
      <c r="BY337" s="78">
        <v>20</v>
      </c>
      <c r="BZ337" s="78">
        <v>14</v>
      </c>
      <c r="CA337" s="78">
        <v>3</v>
      </c>
      <c r="CB337" s="78">
        <v>17</v>
      </c>
      <c r="CC337" s="78">
        <v>22</v>
      </c>
      <c r="CD337" s="78">
        <v>20</v>
      </c>
      <c r="CE337" s="78">
        <v>8</v>
      </c>
      <c r="CF337" s="78">
        <v>29</v>
      </c>
      <c r="CG337" s="78">
        <v>26</v>
      </c>
      <c r="CH337" s="78">
        <v>36</v>
      </c>
      <c r="CI337" s="78">
        <v>18</v>
      </c>
      <c r="CJ337" s="78">
        <v>16</v>
      </c>
      <c r="CK337" s="78">
        <v>11</v>
      </c>
      <c r="CL337" s="78">
        <v>22</v>
      </c>
      <c r="CM337" s="78">
        <v>26</v>
      </c>
      <c r="CN337" s="78">
        <v>4</v>
      </c>
    </row>
    <row r="338" spans="1:92" x14ac:dyDescent="0.2">
      <c r="A338" s="78" t="s">
        <v>37</v>
      </c>
      <c r="B338" s="78" t="s">
        <v>14</v>
      </c>
      <c r="C338" s="78">
        <v>265</v>
      </c>
      <c r="D338" s="78">
        <v>11.4</v>
      </c>
      <c r="E338" s="73">
        <v>1</v>
      </c>
      <c r="F338" s="78">
        <f>VLOOKUP(B338,遗传信息!$B:$F,5,FALSE)</f>
        <v>1</v>
      </c>
      <c r="G338" s="78">
        <v>25</v>
      </c>
      <c r="H338" s="78">
        <v>7.2</v>
      </c>
      <c r="I338" s="78">
        <v>6</v>
      </c>
      <c r="J338" s="78">
        <v>1507</v>
      </c>
      <c r="K338" s="78">
        <v>56.07</v>
      </c>
      <c r="L338" s="78">
        <v>107</v>
      </c>
      <c r="M338" s="78">
        <v>98</v>
      </c>
      <c r="N338" s="78">
        <v>115</v>
      </c>
      <c r="O338" s="78">
        <v>58</v>
      </c>
      <c r="P338" s="78">
        <v>85</v>
      </c>
      <c r="Q338" s="78">
        <v>86</v>
      </c>
      <c r="R338" s="78">
        <v>107</v>
      </c>
      <c r="S338" s="78">
        <v>75</v>
      </c>
      <c r="T338" s="78">
        <v>118</v>
      </c>
      <c r="U338" s="78">
        <v>106</v>
      </c>
      <c r="V338" s="78">
        <v>147</v>
      </c>
      <c r="W338" s="78">
        <v>106</v>
      </c>
      <c r="X338" s="78">
        <v>67</v>
      </c>
      <c r="Y338" s="78">
        <v>64</v>
      </c>
      <c r="Z338" s="78">
        <v>108</v>
      </c>
      <c r="AA338" s="78">
        <v>59</v>
      </c>
      <c r="AB338" s="78">
        <v>20</v>
      </c>
      <c r="AC338" s="78">
        <v>32</v>
      </c>
      <c r="AD338" s="78">
        <v>35</v>
      </c>
      <c r="AE338" s="78">
        <v>20</v>
      </c>
      <c r="AF338" s="78">
        <v>27</v>
      </c>
      <c r="AG338" s="78">
        <v>25</v>
      </c>
      <c r="AH338" s="78">
        <v>28</v>
      </c>
      <c r="AI338" s="78">
        <v>18</v>
      </c>
      <c r="AJ338" s="78">
        <v>23</v>
      </c>
      <c r="AK338" s="78">
        <v>32</v>
      </c>
      <c r="AL338" s="78">
        <v>34</v>
      </c>
      <c r="AM338" s="78">
        <v>26</v>
      </c>
      <c r="AN338" s="78">
        <v>9</v>
      </c>
      <c r="AO338" s="78">
        <v>15</v>
      </c>
      <c r="AP338" s="78">
        <v>23</v>
      </c>
      <c r="AQ338" s="78">
        <v>11</v>
      </c>
      <c r="AR338" s="78">
        <v>24</v>
      </c>
      <c r="AS338" s="78">
        <v>22</v>
      </c>
      <c r="AT338" s="78">
        <v>26</v>
      </c>
      <c r="AU338" s="78">
        <v>13</v>
      </c>
      <c r="AV338" s="78">
        <v>16</v>
      </c>
      <c r="AW338" s="78">
        <v>20</v>
      </c>
      <c r="AX338" s="78">
        <v>29</v>
      </c>
      <c r="AY338" s="78">
        <v>21</v>
      </c>
      <c r="AZ338" s="78">
        <v>20</v>
      </c>
      <c r="BA338" s="78">
        <v>26</v>
      </c>
      <c r="BB338" s="78">
        <v>36</v>
      </c>
      <c r="BC338" s="78">
        <v>25</v>
      </c>
      <c r="BD338" s="78">
        <v>15</v>
      </c>
      <c r="BE338" s="78">
        <v>16</v>
      </c>
      <c r="BF338" s="78">
        <v>27</v>
      </c>
      <c r="BG338" s="78">
        <v>17</v>
      </c>
      <c r="BH338" s="78">
        <v>36</v>
      </c>
      <c r="BI338" s="78">
        <v>27</v>
      </c>
      <c r="BJ338" s="78">
        <v>33</v>
      </c>
      <c r="BK338" s="78">
        <v>22</v>
      </c>
      <c r="BL338" s="78">
        <v>29</v>
      </c>
      <c r="BM338" s="78">
        <v>25</v>
      </c>
      <c r="BN338" s="78">
        <v>29</v>
      </c>
      <c r="BO338" s="78">
        <v>22</v>
      </c>
      <c r="BP338" s="78">
        <v>40</v>
      </c>
      <c r="BQ338" s="78">
        <v>27</v>
      </c>
      <c r="BR338" s="78">
        <v>43</v>
      </c>
      <c r="BS338" s="78">
        <v>37</v>
      </c>
      <c r="BT338" s="78">
        <v>26</v>
      </c>
      <c r="BU338" s="78">
        <v>19</v>
      </c>
      <c r="BV338" s="78">
        <v>38</v>
      </c>
      <c r="BW338" s="78">
        <v>23</v>
      </c>
      <c r="BX338" s="78">
        <v>27</v>
      </c>
      <c r="BY338" s="78">
        <v>17</v>
      </c>
      <c r="BZ338" s="78">
        <v>20</v>
      </c>
      <c r="CA338" s="78">
        <v>3</v>
      </c>
      <c r="CB338" s="78">
        <v>13</v>
      </c>
      <c r="CC338" s="78">
        <v>20</v>
      </c>
      <c r="CD338" s="78">
        <v>21</v>
      </c>
      <c r="CE338" s="78">
        <v>14</v>
      </c>
      <c r="CF338" s="78">
        <v>35</v>
      </c>
      <c r="CG338" s="78">
        <v>21</v>
      </c>
      <c r="CH338" s="78">
        <v>34</v>
      </c>
      <c r="CI338" s="78">
        <v>18</v>
      </c>
      <c r="CJ338" s="78">
        <v>17</v>
      </c>
      <c r="CK338" s="78">
        <v>14</v>
      </c>
      <c r="CL338" s="78">
        <v>20</v>
      </c>
      <c r="CM338" s="78">
        <v>32</v>
      </c>
      <c r="CN338" s="78">
        <v>1</v>
      </c>
    </row>
    <row r="339" spans="1:92" x14ac:dyDescent="0.2">
      <c r="A339" s="78" t="s">
        <v>37</v>
      </c>
      <c r="B339" s="78" t="s">
        <v>14</v>
      </c>
      <c r="C339" s="78">
        <v>265</v>
      </c>
      <c r="D339" s="78">
        <v>16.5</v>
      </c>
      <c r="E339" s="73">
        <v>1</v>
      </c>
      <c r="F339" s="78">
        <f>VLOOKUP(B339,遗传信息!$B:$F,5,FALSE)</f>
        <v>1</v>
      </c>
      <c r="G339" s="78">
        <v>25</v>
      </c>
      <c r="H339" s="78">
        <v>7.2</v>
      </c>
      <c r="I339" s="78">
        <v>6</v>
      </c>
      <c r="J339" s="78">
        <v>1507</v>
      </c>
      <c r="K339" s="78">
        <v>56.07</v>
      </c>
      <c r="L339" s="78">
        <v>107</v>
      </c>
      <c r="M339" s="78">
        <v>98</v>
      </c>
      <c r="N339" s="78">
        <v>115</v>
      </c>
      <c r="O339" s="78">
        <v>58</v>
      </c>
      <c r="P339" s="78">
        <v>85</v>
      </c>
      <c r="Q339" s="78">
        <v>86</v>
      </c>
      <c r="R339" s="78">
        <v>107</v>
      </c>
      <c r="S339" s="78">
        <v>75</v>
      </c>
      <c r="T339" s="78">
        <v>118</v>
      </c>
      <c r="U339" s="78">
        <v>106</v>
      </c>
      <c r="V339" s="78">
        <v>147</v>
      </c>
      <c r="W339" s="78">
        <v>106</v>
      </c>
      <c r="X339" s="78">
        <v>67</v>
      </c>
      <c r="Y339" s="78">
        <v>64</v>
      </c>
      <c r="Z339" s="78">
        <v>108</v>
      </c>
      <c r="AA339" s="78">
        <v>59</v>
      </c>
      <c r="AB339" s="78">
        <v>20</v>
      </c>
      <c r="AC339" s="78">
        <v>32</v>
      </c>
      <c r="AD339" s="78">
        <v>35</v>
      </c>
      <c r="AE339" s="78">
        <v>20</v>
      </c>
      <c r="AF339" s="78">
        <v>27</v>
      </c>
      <c r="AG339" s="78">
        <v>25</v>
      </c>
      <c r="AH339" s="78">
        <v>28</v>
      </c>
      <c r="AI339" s="78">
        <v>18</v>
      </c>
      <c r="AJ339" s="78">
        <v>23</v>
      </c>
      <c r="AK339" s="78">
        <v>32</v>
      </c>
      <c r="AL339" s="78">
        <v>34</v>
      </c>
      <c r="AM339" s="78">
        <v>26</v>
      </c>
      <c r="AN339" s="78">
        <v>9</v>
      </c>
      <c r="AO339" s="78">
        <v>15</v>
      </c>
      <c r="AP339" s="78">
        <v>23</v>
      </c>
      <c r="AQ339" s="78">
        <v>11</v>
      </c>
      <c r="AR339" s="78">
        <v>24</v>
      </c>
      <c r="AS339" s="78">
        <v>22</v>
      </c>
      <c r="AT339" s="78">
        <v>26</v>
      </c>
      <c r="AU339" s="78">
        <v>13</v>
      </c>
      <c r="AV339" s="78">
        <v>16</v>
      </c>
      <c r="AW339" s="78">
        <v>20</v>
      </c>
      <c r="AX339" s="78">
        <v>29</v>
      </c>
      <c r="AY339" s="78">
        <v>21</v>
      </c>
      <c r="AZ339" s="78">
        <v>20</v>
      </c>
      <c r="BA339" s="78">
        <v>26</v>
      </c>
      <c r="BB339" s="78">
        <v>36</v>
      </c>
      <c r="BC339" s="78">
        <v>25</v>
      </c>
      <c r="BD339" s="78">
        <v>15</v>
      </c>
      <c r="BE339" s="78">
        <v>16</v>
      </c>
      <c r="BF339" s="78">
        <v>27</v>
      </c>
      <c r="BG339" s="78">
        <v>17</v>
      </c>
      <c r="BH339" s="78">
        <v>36</v>
      </c>
      <c r="BI339" s="78">
        <v>27</v>
      </c>
      <c r="BJ339" s="78">
        <v>33</v>
      </c>
      <c r="BK339" s="78">
        <v>22</v>
      </c>
      <c r="BL339" s="78">
        <v>29</v>
      </c>
      <c r="BM339" s="78">
        <v>25</v>
      </c>
      <c r="BN339" s="78">
        <v>29</v>
      </c>
      <c r="BO339" s="78">
        <v>22</v>
      </c>
      <c r="BP339" s="78">
        <v>40</v>
      </c>
      <c r="BQ339" s="78">
        <v>27</v>
      </c>
      <c r="BR339" s="78">
        <v>43</v>
      </c>
      <c r="BS339" s="78">
        <v>37</v>
      </c>
      <c r="BT339" s="78">
        <v>26</v>
      </c>
      <c r="BU339" s="78">
        <v>19</v>
      </c>
      <c r="BV339" s="78">
        <v>38</v>
      </c>
      <c r="BW339" s="78">
        <v>23</v>
      </c>
      <c r="BX339" s="78">
        <v>27</v>
      </c>
      <c r="BY339" s="78">
        <v>17</v>
      </c>
      <c r="BZ339" s="78">
        <v>20</v>
      </c>
      <c r="CA339" s="78">
        <v>3</v>
      </c>
      <c r="CB339" s="78">
        <v>13</v>
      </c>
      <c r="CC339" s="78">
        <v>20</v>
      </c>
      <c r="CD339" s="78">
        <v>21</v>
      </c>
      <c r="CE339" s="78">
        <v>14</v>
      </c>
      <c r="CF339" s="78">
        <v>35</v>
      </c>
      <c r="CG339" s="78">
        <v>21</v>
      </c>
      <c r="CH339" s="78">
        <v>34</v>
      </c>
      <c r="CI339" s="78">
        <v>18</v>
      </c>
      <c r="CJ339" s="78">
        <v>17</v>
      </c>
      <c r="CK339" s="78">
        <v>14</v>
      </c>
      <c r="CL339" s="78">
        <v>20</v>
      </c>
      <c r="CM339" s="78">
        <v>32</v>
      </c>
      <c r="CN339" s="78">
        <v>2</v>
      </c>
    </row>
    <row r="340" spans="1:92" x14ac:dyDescent="0.2">
      <c r="A340" s="78" t="s">
        <v>37</v>
      </c>
      <c r="B340" s="78" t="s">
        <v>14</v>
      </c>
      <c r="C340" s="78">
        <v>265</v>
      </c>
      <c r="D340" s="78">
        <v>21.6</v>
      </c>
      <c r="E340" s="73">
        <v>1</v>
      </c>
      <c r="F340" s="78">
        <f>VLOOKUP(B340,遗传信息!$B:$F,5,FALSE)</f>
        <v>1</v>
      </c>
      <c r="G340" s="78">
        <v>25</v>
      </c>
      <c r="H340" s="78">
        <v>7.2</v>
      </c>
      <c r="I340" s="78">
        <v>6</v>
      </c>
      <c r="J340" s="78">
        <v>1507</v>
      </c>
      <c r="K340" s="78">
        <v>56.07</v>
      </c>
      <c r="L340" s="78">
        <v>107</v>
      </c>
      <c r="M340" s="78">
        <v>98</v>
      </c>
      <c r="N340" s="78">
        <v>115</v>
      </c>
      <c r="O340" s="78">
        <v>58</v>
      </c>
      <c r="P340" s="78">
        <v>85</v>
      </c>
      <c r="Q340" s="78">
        <v>86</v>
      </c>
      <c r="R340" s="78">
        <v>107</v>
      </c>
      <c r="S340" s="78">
        <v>75</v>
      </c>
      <c r="T340" s="78">
        <v>118</v>
      </c>
      <c r="U340" s="78">
        <v>106</v>
      </c>
      <c r="V340" s="78">
        <v>147</v>
      </c>
      <c r="W340" s="78">
        <v>106</v>
      </c>
      <c r="X340" s="78">
        <v>67</v>
      </c>
      <c r="Y340" s="78">
        <v>64</v>
      </c>
      <c r="Z340" s="78">
        <v>108</v>
      </c>
      <c r="AA340" s="78">
        <v>59</v>
      </c>
      <c r="AB340" s="78">
        <v>20</v>
      </c>
      <c r="AC340" s="78">
        <v>32</v>
      </c>
      <c r="AD340" s="78">
        <v>35</v>
      </c>
      <c r="AE340" s="78">
        <v>20</v>
      </c>
      <c r="AF340" s="78">
        <v>27</v>
      </c>
      <c r="AG340" s="78">
        <v>25</v>
      </c>
      <c r="AH340" s="78">
        <v>28</v>
      </c>
      <c r="AI340" s="78">
        <v>18</v>
      </c>
      <c r="AJ340" s="78">
        <v>23</v>
      </c>
      <c r="AK340" s="78">
        <v>32</v>
      </c>
      <c r="AL340" s="78">
        <v>34</v>
      </c>
      <c r="AM340" s="78">
        <v>26</v>
      </c>
      <c r="AN340" s="78">
        <v>9</v>
      </c>
      <c r="AO340" s="78">
        <v>15</v>
      </c>
      <c r="AP340" s="78">
        <v>23</v>
      </c>
      <c r="AQ340" s="78">
        <v>11</v>
      </c>
      <c r="AR340" s="78">
        <v>24</v>
      </c>
      <c r="AS340" s="78">
        <v>22</v>
      </c>
      <c r="AT340" s="78">
        <v>26</v>
      </c>
      <c r="AU340" s="78">
        <v>13</v>
      </c>
      <c r="AV340" s="78">
        <v>16</v>
      </c>
      <c r="AW340" s="78">
        <v>20</v>
      </c>
      <c r="AX340" s="78">
        <v>29</v>
      </c>
      <c r="AY340" s="78">
        <v>21</v>
      </c>
      <c r="AZ340" s="78">
        <v>20</v>
      </c>
      <c r="BA340" s="78">
        <v>26</v>
      </c>
      <c r="BB340" s="78">
        <v>36</v>
      </c>
      <c r="BC340" s="78">
        <v>25</v>
      </c>
      <c r="BD340" s="78">
        <v>15</v>
      </c>
      <c r="BE340" s="78">
        <v>16</v>
      </c>
      <c r="BF340" s="78">
        <v>27</v>
      </c>
      <c r="BG340" s="78">
        <v>17</v>
      </c>
      <c r="BH340" s="78">
        <v>36</v>
      </c>
      <c r="BI340" s="78">
        <v>27</v>
      </c>
      <c r="BJ340" s="78">
        <v>33</v>
      </c>
      <c r="BK340" s="78">
        <v>22</v>
      </c>
      <c r="BL340" s="78">
        <v>29</v>
      </c>
      <c r="BM340" s="78">
        <v>25</v>
      </c>
      <c r="BN340" s="78">
        <v>29</v>
      </c>
      <c r="BO340" s="78">
        <v>22</v>
      </c>
      <c r="BP340" s="78">
        <v>40</v>
      </c>
      <c r="BQ340" s="78">
        <v>27</v>
      </c>
      <c r="BR340" s="78">
        <v>43</v>
      </c>
      <c r="BS340" s="78">
        <v>37</v>
      </c>
      <c r="BT340" s="78">
        <v>26</v>
      </c>
      <c r="BU340" s="78">
        <v>19</v>
      </c>
      <c r="BV340" s="78">
        <v>38</v>
      </c>
      <c r="BW340" s="78">
        <v>23</v>
      </c>
      <c r="BX340" s="78">
        <v>27</v>
      </c>
      <c r="BY340" s="78">
        <v>17</v>
      </c>
      <c r="BZ340" s="78">
        <v>20</v>
      </c>
      <c r="CA340" s="78">
        <v>3</v>
      </c>
      <c r="CB340" s="78">
        <v>13</v>
      </c>
      <c r="CC340" s="78">
        <v>20</v>
      </c>
      <c r="CD340" s="78">
        <v>21</v>
      </c>
      <c r="CE340" s="78">
        <v>14</v>
      </c>
      <c r="CF340" s="78">
        <v>35</v>
      </c>
      <c r="CG340" s="78">
        <v>21</v>
      </c>
      <c r="CH340" s="78">
        <v>34</v>
      </c>
      <c r="CI340" s="78">
        <v>18</v>
      </c>
      <c r="CJ340" s="78">
        <v>17</v>
      </c>
      <c r="CK340" s="78">
        <v>14</v>
      </c>
      <c r="CL340" s="78">
        <v>20</v>
      </c>
      <c r="CM340" s="78">
        <v>32</v>
      </c>
      <c r="CN340" s="78">
        <v>3</v>
      </c>
    </row>
    <row r="341" spans="1:92" x14ac:dyDescent="0.2">
      <c r="A341" s="78" t="s">
        <v>37</v>
      </c>
      <c r="B341" s="78" t="s">
        <v>14</v>
      </c>
      <c r="C341" s="78">
        <v>265</v>
      </c>
      <c r="D341" s="78">
        <v>26.7</v>
      </c>
      <c r="E341" s="73">
        <v>1</v>
      </c>
      <c r="F341" s="78">
        <f>VLOOKUP(B341,遗传信息!$B:$F,5,FALSE)</f>
        <v>1</v>
      </c>
      <c r="G341" s="78">
        <v>25</v>
      </c>
      <c r="H341" s="78">
        <v>7.2</v>
      </c>
      <c r="I341" s="78">
        <v>6</v>
      </c>
      <c r="J341" s="78">
        <v>1507</v>
      </c>
      <c r="K341" s="78">
        <v>56.07</v>
      </c>
      <c r="L341" s="78">
        <v>107</v>
      </c>
      <c r="M341" s="78">
        <v>98</v>
      </c>
      <c r="N341" s="78">
        <v>115</v>
      </c>
      <c r="O341" s="78">
        <v>58</v>
      </c>
      <c r="P341" s="78">
        <v>85</v>
      </c>
      <c r="Q341" s="78">
        <v>86</v>
      </c>
      <c r="R341" s="78">
        <v>107</v>
      </c>
      <c r="S341" s="78">
        <v>75</v>
      </c>
      <c r="T341" s="78">
        <v>118</v>
      </c>
      <c r="U341" s="78">
        <v>106</v>
      </c>
      <c r="V341" s="78">
        <v>147</v>
      </c>
      <c r="W341" s="78">
        <v>106</v>
      </c>
      <c r="X341" s="78">
        <v>67</v>
      </c>
      <c r="Y341" s="78">
        <v>64</v>
      </c>
      <c r="Z341" s="78">
        <v>108</v>
      </c>
      <c r="AA341" s="78">
        <v>59</v>
      </c>
      <c r="AB341" s="78">
        <v>20</v>
      </c>
      <c r="AC341" s="78">
        <v>32</v>
      </c>
      <c r="AD341" s="78">
        <v>35</v>
      </c>
      <c r="AE341" s="78">
        <v>20</v>
      </c>
      <c r="AF341" s="78">
        <v>27</v>
      </c>
      <c r="AG341" s="78">
        <v>25</v>
      </c>
      <c r="AH341" s="78">
        <v>28</v>
      </c>
      <c r="AI341" s="78">
        <v>18</v>
      </c>
      <c r="AJ341" s="78">
        <v>23</v>
      </c>
      <c r="AK341" s="78">
        <v>32</v>
      </c>
      <c r="AL341" s="78">
        <v>34</v>
      </c>
      <c r="AM341" s="78">
        <v>26</v>
      </c>
      <c r="AN341" s="78">
        <v>9</v>
      </c>
      <c r="AO341" s="78">
        <v>15</v>
      </c>
      <c r="AP341" s="78">
        <v>23</v>
      </c>
      <c r="AQ341" s="78">
        <v>11</v>
      </c>
      <c r="AR341" s="78">
        <v>24</v>
      </c>
      <c r="AS341" s="78">
        <v>22</v>
      </c>
      <c r="AT341" s="78">
        <v>26</v>
      </c>
      <c r="AU341" s="78">
        <v>13</v>
      </c>
      <c r="AV341" s="78">
        <v>16</v>
      </c>
      <c r="AW341" s="78">
        <v>20</v>
      </c>
      <c r="AX341" s="78">
        <v>29</v>
      </c>
      <c r="AY341" s="78">
        <v>21</v>
      </c>
      <c r="AZ341" s="78">
        <v>20</v>
      </c>
      <c r="BA341" s="78">
        <v>26</v>
      </c>
      <c r="BB341" s="78">
        <v>36</v>
      </c>
      <c r="BC341" s="78">
        <v>25</v>
      </c>
      <c r="BD341" s="78">
        <v>15</v>
      </c>
      <c r="BE341" s="78">
        <v>16</v>
      </c>
      <c r="BF341" s="78">
        <v>27</v>
      </c>
      <c r="BG341" s="78">
        <v>17</v>
      </c>
      <c r="BH341" s="78">
        <v>36</v>
      </c>
      <c r="BI341" s="78">
        <v>27</v>
      </c>
      <c r="BJ341" s="78">
        <v>33</v>
      </c>
      <c r="BK341" s="78">
        <v>22</v>
      </c>
      <c r="BL341" s="78">
        <v>29</v>
      </c>
      <c r="BM341" s="78">
        <v>25</v>
      </c>
      <c r="BN341" s="78">
        <v>29</v>
      </c>
      <c r="BO341" s="78">
        <v>22</v>
      </c>
      <c r="BP341" s="78">
        <v>40</v>
      </c>
      <c r="BQ341" s="78">
        <v>27</v>
      </c>
      <c r="BR341" s="78">
        <v>43</v>
      </c>
      <c r="BS341" s="78">
        <v>37</v>
      </c>
      <c r="BT341" s="78">
        <v>26</v>
      </c>
      <c r="BU341" s="78">
        <v>19</v>
      </c>
      <c r="BV341" s="78">
        <v>38</v>
      </c>
      <c r="BW341" s="78">
        <v>23</v>
      </c>
      <c r="BX341" s="78">
        <v>27</v>
      </c>
      <c r="BY341" s="78">
        <v>17</v>
      </c>
      <c r="BZ341" s="78">
        <v>20</v>
      </c>
      <c r="CA341" s="78">
        <v>3</v>
      </c>
      <c r="CB341" s="78">
        <v>13</v>
      </c>
      <c r="CC341" s="78">
        <v>20</v>
      </c>
      <c r="CD341" s="78">
        <v>21</v>
      </c>
      <c r="CE341" s="78">
        <v>14</v>
      </c>
      <c r="CF341" s="78">
        <v>35</v>
      </c>
      <c r="CG341" s="78">
        <v>21</v>
      </c>
      <c r="CH341" s="78">
        <v>34</v>
      </c>
      <c r="CI341" s="78">
        <v>18</v>
      </c>
      <c r="CJ341" s="78">
        <v>17</v>
      </c>
      <c r="CK341" s="78">
        <v>14</v>
      </c>
      <c r="CL341" s="78">
        <v>20</v>
      </c>
      <c r="CM341" s="78">
        <v>32</v>
      </c>
      <c r="CN341" s="78">
        <v>4</v>
      </c>
    </row>
    <row r="342" spans="1:92" x14ac:dyDescent="0.2">
      <c r="A342" s="78" t="s">
        <v>37</v>
      </c>
      <c r="B342" s="78" t="s">
        <v>14</v>
      </c>
      <c r="C342" s="78">
        <v>280</v>
      </c>
      <c r="D342" s="78">
        <v>18.3</v>
      </c>
      <c r="E342" s="73">
        <v>1</v>
      </c>
      <c r="F342" s="78">
        <f>VLOOKUP(B342,遗传信息!$B:$F,5,FALSE)</f>
        <v>1</v>
      </c>
      <c r="G342" s="78">
        <v>25</v>
      </c>
      <c r="H342" s="78">
        <v>7.2</v>
      </c>
      <c r="I342" s="78">
        <v>6</v>
      </c>
      <c r="J342" s="78">
        <v>1507</v>
      </c>
      <c r="K342" s="78">
        <v>56.07</v>
      </c>
      <c r="L342" s="78">
        <v>107</v>
      </c>
      <c r="M342" s="78">
        <v>98</v>
      </c>
      <c r="N342" s="78">
        <v>115</v>
      </c>
      <c r="O342" s="78">
        <v>58</v>
      </c>
      <c r="P342" s="78">
        <v>85</v>
      </c>
      <c r="Q342" s="78">
        <v>86</v>
      </c>
      <c r="R342" s="78">
        <v>107</v>
      </c>
      <c r="S342" s="78">
        <v>75</v>
      </c>
      <c r="T342" s="78">
        <v>118</v>
      </c>
      <c r="U342" s="78">
        <v>106</v>
      </c>
      <c r="V342" s="78">
        <v>147</v>
      </c>
      <c r="W342" s="78">
        <v>106</v>
      </c>
      <c r="X342" s="78">
        <v>67</v>
      </c>
      <c r="Y342" s="78">
        <v>64</v>
      </c>
      <c r="Z342" s="78">
        <v>108</v>
      </c>
      <c r="AA342" s="78">
        <v>59</v>
      </c>
      <c r="AB342" s="78">
        <v>20</v>
      </c>
      <c r="AC342" s="78">
        <v>32</v>
      </c>
      <c r="AD342" s="78">
        <v>35</v>
      </c>
      <c r="AE342" s="78">
        <v>20</v>
      </c>
      <c r="AF342" s="78">
        <v>27</v>
      </c>
      <c r="AG342" s="78">
        <v>25</v>
      </c>
      <c r="AH342" s="78">
        <v>28</v>
      </c>
      <c r="AI342" s="78">
        <v>18</v>
      </c>
      <c r="AJ342" s="78">
        <v>23</v>
      </c>
      <c r="AK342" s="78">
        <v>32</v>
      </c>
      <c r="AL342" s="78">
        <v>34</v>
      </c>
      <c r="AM342" s="78">
        <v>26</v>
      </c>
      <c r="AN342" s="78">
        <v>9</v>
      </c>
      <c r="AO342" s="78">
        <v>15</v>
      </c>
      <c r="AP342" s="78">
        <v>23</v>
      </c>
      <c r="AQ342" s="78">
        <v>11</v>
      </c>
      <c r="AR342" s="78">
        <v>24</v>
      </c>
      <c r="AS342" s="78">
        <v>22</v>
      </c>
      <c r="AT342" s="78">
        <v>26</v>
      </c>
      <c r="AU342" s="78">
        <v>13</v>
      </c>
      <c r="AV342" s="78">
        <v>16</v>
      </c>
      <c r="AW342" s="78">
        <v>20</v>
      </c>
      <c r="AX342" s="78">
        <v>29</v>
      </c>
      <c r="AY342" s="78">
        <v>21</v>
      </c>
      <c r="AZ342" s="78">
        <v>20</v>
      </c>
      <c r="BA342" s="78">
        <v>26</v>
      </c>
      <c r="BB342" s="78">
        <v>36</v>
      </c>
      <c r="BC342" s="78">
        <v>25</v>
      </c>
      <c r="BD342" s="78">
        <v>15</v>
      </c>
      <c r="BE342" s="78">
        <v>16</v>
      </c>
      <c r="BF342" s="78">
        <v>27</v>
      </c>
      <c r="BG342" s="78">
        <v>17</v>
      </c>
      <c r="BH342" s="78">
        <v>36</v>
      </c>
      <c r="BI342" s="78">
        <v>27</v>
      </c>
      <c r="BJ342" s="78">
        <v>33</v>
      </c>
      <c r="BK342" s="78">
        <v>22</v>
      </c>
      <c r="BL342" s="78">
        <v>29</v>
      </c>
      <c r="BM342" s="78">
        <v>25</v>
      </c>
      <c r="BN342" s="78">
        <v>29</v>
      </c>
      <c r="BO342" s="78">
        <v>22</v>
      </c>
      <c r="BP342" s="78">
        <v>40</v>
      </c>
      <c r="BQ342" s="78">
        <v>27</v>
      </c>
      <c r="BR342" s="78">
        <v>43</v>
      </c>
      <c r="BS342" s="78">
        <v>37</v>
      </c>
      <c r="BT342" s="78">
        <v>26</v>
      </c>
      <c r="BU342" s="78">
        <v>19</v>
      </c>
      <c r="BV342" s="78">
        <v>38</v>
      </c>
      <c r="BW342" s="78">
        <v>23</v>
      </c>
      <c r="BX342" s="78">
        <v>27</v>
      </c>
      <c r="BY342" s="78">
        <v>17</v>
      </c>
      <c r="BZ342" s="78">
        <v>20</v>
      </c>
      <c r="CA342" s="78">
        <v>3</v>
      </c>
      <c r="CB342" s="78">
        <v>13</v>
      </c>
      <c r="CC342" s="78">
        <v>20</v>
      </c>
      <c r="CD342" s="78">
        <v>21</v>
      </c>
      <c r="CE342" s="78">
        <v>14</v>
      </c>
      <c r="CF342" s="78">
        <v>35</v>
      </c>
      <c r="CG342" s="78">
        <v>21</v>
      </c>
      <c r="CH342" s="78">
        <v>34</v>
      </c>
      <c r="CI342" s="78">
        <v>18</v>
      </c>
      <c r="CJ342" s="78">
        <v>17</v>
      </c>
      <c r="CK342" s="78">
        <v>14</v>
      </c>
      <c r="CL342" s="78">
        <v>20</v>
      </c>
      <c r="CM342" s="78">
        <v>32</v>
      </c>
      <c r="CN342" s="78">
        <v>1</v>
      </c>
    </row>
    <row r="343" spans="1:92" x14ac:dyDescent="0.2">
      <c r="A343" s="78" t="s">
        <v>37</v>
      </c>
      <c r="B343" s="78" t="s">
        <v>14</v>
      </c>
      <c r="C343" s="78">
        <v>280</v>
      </c>
      <c r="D343" s="78">
        <v>27.3</v>
      </c>
      <c r="E343" s="73">
        <v>1</v>
      </c>
      <c r="F343" s="78">
        <f>VLOOKUP(B343,遗传信息!$B:$F,5,FALSE)</f>
        <v>1</v>
      </c>
      <c r="G343" s="78">
        <v>25</v>
      </c>
      <c r="H343" s="78">
        <v>7.2</v>
      </c>
      <c r="I343" s="78">
        <v>6</v>
      </c>
      <c r="J343" s="78">
        <v>1507</v>
      </c>
      <c r="K343" s="78">
        <v>56.07</v>
      </c>
      <c r="L343" s="78">
        <v>107</v>
      </c>
      <c r="M343" s="78">
        <v>98</v>
      </c>
      <c r="N343" s="78">
        <v>115</v>
      </c>
      <c r="O343" s="78">
        <v>58</v>
      </c>
      <c r="P343" s="78">
        <v>85</v>
      </c>
      <c r="Q343" s="78">
        <v>86</v>
      </c>
      <c r="R343" s="78">
        <v>107</v>
      </c>
      <c r="S343" s="78">
        <v>75</v>
      </c>
      <c r="T343" s="78">
        <v>118</v>
      </c>
      <c r="U343" s="78">
        <v>106</v>
      </c>
      <c r="V343" s="78">
        <v>147</v>
      </c>
      <c r="W343" s="78">
        <v>106</v>
      </c>
      <c r="X343" s="78">
        <v>67</v>
      </c>
      <c r="Y343" s="78">
        <v>64</v>
      </c>
      <c r="Z343" s="78">
        <v>108</v>
      </c>
      <c r="AA343" s="78">
        <v>59</v>
      </c>
      <c r="AB343" s="78">
        <v>20</v>
      </c>
      <c r="AC343" s="78">
        <v>32</v>
      </c>
      <c r="AD343" s="78">
        <v>35</v>
      </c>
      <c r="AE343" s="78">
        <v>20</v>
      </c>
      <c r="AF343" s="78">
        <v>27</v>
      </c>
      <c r="AG343" s="78">
        <v>25</v>
      </c>
      <c r="AH343" s="78">
        <v>28</v>
      </c>
      <c r="AI343" s="78">
        <v>18</v>
      </c>
      <c r="AJ343" s="78">
        <v>23</v>
      </c>
      <c r="AK343" s="78">
        <v>32</v>
      </c>
      <c r="AL343" s="78">
        <v>34</v>
      </c>
      <c r="AM343" s="78">
        <v>26</v>
      </c>
      <c r="AN343" s="78">
        <v>9</v>
      </c>
      <c r="AO343" s="78">
        <v>15</v>
      </c>
      <c r="AP343" s="78">
        <v>23</v>
      </c>
      <c r="AQ343" s="78">
        <v>11</v>
      </c>
      <c r="AR343" s="78">
        <v>24</v>
      </c>
      <c r="AS343" s="78">
        <v>22</v>
      </c>
      <c r="AT343" s="78">
        <v>26</v>
      </c>
      <c r="AU343" s="78">
        <v>13</v>
      </c>
      <c r="AV343" s="78">
        <v>16</v>
      </c>
      <c r="AW343" s="78">
        <v>20</v>
      </c>
      <c r="AX343" s="78">
        <v>29</v>
      </c>
      <c r="AY343" s="78">
        <v>21</v>
      </c>
      <c r="AZ343" s="78">
        <v>20</v>
      </c>
      <c r="BA343" s="78">
        <v>26</v>
      </c>
      <c r="BB343" s="78">
        <v>36</v>
      </c>
      <c r="BC343" s="78">
        <v>25</v>
      </c>
      <c r="BD343" s="78">
        <v>15</v>
      </c>
      <c r="BE343" s="78">
        <v>16</v>
      </c>
      <c r="BF343" s="78">
        <v>27</v>
      </c>
      <c r="BG343" s="78">
        <v>17</v>
      </c>
      <c r="BH343" s="78">
        <v>36</v>
      </c>
      <c r="BI343" s="78">
        <v>27</v>
      </c>
      <c r="BJ343" s="78">
        <v>33</v>
      </c>
      <c r="BK343" s="78">
        <v>22</v>
      </c>
      <c r="BL343" s="78">
        <v>29</v>
      </c>
      <c r="BM343" s="78">
        <v>25</v>
      </c>
      <c r="BN343" s="78">
        <v>29</v>
      </c>
      <c r="BO343" s="78">
        <v>22</v>
      </c>
      <c r="BP343" s="78">
        <v>40</v>
      </c>
      <c r="BQ343" s="78">
        <v>27</v>
      </c>
      <c r="BR343" s="78">
        <v>43</v>
      </c>
      <c r="BS343" s="78">
        <v>37</v>
      </c>
      <c r="BT343" s="78">
        <v>26</v>
      </c>
      <c r="BU343" s="78">
        <v>19</v>
      </c>
      <c r="BV343" s="78">
        <v>38</v>
      </c>
      <c r="BW343" s="78">
        <v>23</v>
      </c>
      <c r="BX343" s="78">
        <v>27</v>
      </c>
      <c r="BY343" s="78">
        <v>17</v>
      </c>
      <c r="BZ343" s="78">
        <v>20</v>
      </c>
      <c r="CA343" s="78">
        <v>3</v>
      </c>
      <c r="CB343" s="78">
        <v>13</v>
      </c>
      <c r="CC343" s="78">
        <v>20</v>
      </c>
      <c r="CD343" s="78">
        <v>21</v>
      </c>
      <c r="CE343" s="78">
        <v>14</v>
      </c>
      <c r="CF343" s="78">
        <v>35</v>
      </c>
      <c r="CG343" s="78">
        <v>21</v>
      </c>
      <c r="CH343" s="78">
        <v>34</v>
      </c>
      <c r="CI343" s="78">
        <v>18</v>
      </c>
      <c r="CJ343" s="78">
        <v>17</v>
      </c>
      <c r="CK343" s="78">
        <v>14</v>
      </c>
      <c r="CL343" s="78">
        <v>20</v>
      </c>
      <c r="CM343" s="78">
        <v>32</v>
      </c>
      <c r="CN343" s="78">
        <v>2</v>
      </c>
    </row>
    <row r="344" spans="1:92" x14ac:dyDescent="0.2">
      <c r="A344" s="78" t="s">
        <v>37</v>
      </c>
      <c r="B344" s="78" t="s">
        <v>14</v>
      </c>
      <c r="C344" s="78">
        <v>280</v>
      </c>
      <c r="D344" s="78">
        <v>36.299999999999997</v>
      </c>
      <c r="E344" s="73">
        <v>1</v>
      </c>
      <c r="F344" s="78">
        <f>VLOOKUP(B344,遗传信息!$B:$F,5,FALSE)</f>
        <v>1</v>
      </c>
      <c r="G344" s="78">
        <v>25</v>
      </c>
      <c r="H344" s="78">
        <v>7.2</v>
      </c>
      <c r="I344" s="78">
        <v>6</v>
      </c>
      <c r="J344" s="78">
        <v>1507</v>
      </c>
      <c r="K344" s="78">
        <v>56.07</v>
      </c>
      <c r="L344" s="78">
        <v>107</v>
      </c>
      <c r="M344" s="78">
        <v>98</v>
      </c>
      <c r="N344" s="78">
        <v>115</v>
      </c>
      <c r="O344" s="78">
        <v>58</v>
      </c>
      <c r="P344" s="78">
        <v>85</v>
      </c>
      <c r="Q344" s="78">
        <v>86</v>
      </c>
      <c r="R344" s="78">
        <v>107</v>
      </c>
      <c r="S344" s="78">
        <v>75</v>
      </c>
      <c r="T344" s="78">
        <v>118</v>
      </c>
      <c r="U344" s="78">
        <v>106</v>
      </c>
      <c r="V344" s="78">
        <v>147</v>
      </c>
      <c r="W344" s="78">
        <v>106</v>
      </c>
      <c r="X344" s="78">
        <v>67</v>
      </c>
      <c r="Y344" s="78">
        <v>64</v>
      </c>
      <c r="Z344" s="78">
        <v>108</v>
      </c>
      <c r="AA344" s="78">
        <v>59</v>
      </c>
      <c r="AB344" s="78">
        <v>20</v>
      </c>
      <c r="AC344" s="78">
        <v>32</v>
      </c>
      <c r="AD344" s="78">
        <v>35</v>
      </c>
      <c r="AE344" s="78">
        <v>20</v>
      </c>
      <c r="AF344" s="78">
        <v>27</v>
      </c>
      <c r="AG344" s="78">
        <v>25</v>
      </c>
      <c r="AH344" s="78">
        <v>28</v>
      </c>
      <c r="AI344" s="78">
        <v>18</v>
      </c>
      <c r="AJ344" s="78">
        <v>23</v>
      </c>
      <c r="AK344" s="78">
        <v>32</v>
      </c>
      <c r="AL344" s="78">
        <v>34</v>
      </c>
      <c r="AM344" s="78">
        <v>26</v>
      </c>
      <c r="AN344" s="78">
        <v>9</v>
      </c>
      <c r="AO344" s="78">
        <v>15</v>
      </c>
      <c r="AP344" s="78">
        <v>23</v>
      </c>
      <c r="AQ344" s="78">
        <v>11</v>
      </c>
      <c r="AR344" s="78">
        <v>24</v>
      </c>
      <c r="AS344" s="78">
        <v>22</v>
      </c>
      <c r="AT344" s="78">
        <v>26</v>
      </c>
      <c r="AU344" s="78">
        <v>13</v>
      </c>
      <c r="AV344" s="78">
        <v>16</v>
      </c>
      <c r="AW344" s="78">
        <v>20</v>
      </c>
      <c r="AX344" s="78">
        <v>29</v>
      </c>
      <c r="AY344" s="78">
        <v>21</v>
      </c>
      <c r="AZ344" s="78">
        <v>20</v>
      </c>
      <c r="BA344" s="78">
        <v>26</v>
      </c>
      <c r="BB344" s="78">
        <v>36</v>
      </c>
      <c r="BC344" s="78">
        <v>25</v>
      </c>
      <c r="BD344" s="78">
        <v>15</v>
      </c>
      <c r="BE344" s="78">
        <v>16</v>
      </c>
      <c r="BF344" s="78">
        <v>27</v>
      </c>
      <c r="BG344" s="78">
        <v>17</v>
      </c>
      <c r="BH344" s="78">
        <v>36</v>
      </c>
      <c r="BI344" s="78">
        <v>27</v>
      </c>
      <c r="BJ344" s="78">
        <v>33</v>
      </c>
      <c r="BK344" s="78">
        <v>22</v>
      </c>
      <c r="BL344" s="78">
        <v>29</v>
      </c>
      <c r="BM344" s="78">
        <v>25</v>
      </c>
      <c r="BN344" s="78">
        <v>29</v>
      </c>
      <c r="BO344" s="78">
        <v>22</v>
      </c>
      <c r="BP344" s="78">
        <v>40</v>
      </c>
      <c r="BQ344" s="78">
        <v>27</v>
      </c>
      <c r="BR344" s="78">
        <v>43</v>
      </c>
      <c r="BS344" s="78">
        <v>37</v>
      </c>
      <c r="BT344" s="78">
        <v>26</v>
      </c>
      <c r="BU344" s="78">
        <v>19</v>
      </c>
      <c r="BV344" s="78">
        <v>38</v>
      </c>
      <c r="BW344" s="78">
        <v>23</v>
      </c>
      <c r="BX344" s="78">
        <v>27</v>
      </c>
      <c r="BY344" s="78">
        <v>17</v>
      </c>
      <c r="BZ344" s="78">
        <v>20</v>
      </c>
      <c r="CA344" s="78">
        <v>3</v>
      </c>
      <c r="CB344" s="78">
        <v>13</v>
      </c>
      <c r="CC344" s="78">
        <v>20</v>
      </c>
      <c r="CD344" s="78">
        <v>21</v>
      </c>
      <c r="CE344" s="78">
        <v>14</v>
      </c>
      <c r="CF344" s="78">
        <v>35</v>
      </c>
      <c r="CG344" s="78">
        <v>21</v>
      </c>
      <c r="CH344" s="78">
        <v>34</v>
      </c>
      <c r="CI344" s="78">
        <v>18</v>
      </c>
      <c r="CJ344" s="78">
        <v>17</v>
      </c>
      <c r="CK344" s="78">
        <v>14</v>
      </c>
      <c r="CL344" s="78">
        <v>20</v>
      </c>
      <c r="CM344" s="78">
        <v>32</v>
      </c>
      <c r="CN344" s="78">
        <v>3</v>
      </c>
    </row>
    <row r="345" spans="1:92" x14ac:dyDescent="0.2">
      <c r="A345" s="78" t="s">
        <v>37</v>
      </c>
      <c r="B345" s="78" t="s">
        <v>14</v>
      </c>
      <c r="C345" s="78">
        <v>280</v>
      </c>
      <c r="D345" s="78">
        <v>45.2</v>
      </c>
      <c r="E345" s="73">
        <v>1</v>
      </c>
      <c r="F345" s="78">
        <f>VLOOKUP(B345,遗传信息!$B:$F,5,FALSE)</f>
        <v>1</v>
      </c>
      <c r="G345" s="78">
        <v>25</v>
      </c>
      <c r="H345" s="78">
        <v>7.2</v>
      </c>
      <c r="I345" s="78">
        <v>6</v>
      </c>
      <c r="J345" s="78">
        <v>1507</v>
      </c>
      <c r="K345" s="78">
        <v>56.07</v>
      </c>
      <c r="L345" s="78">
        <v>107</v>
      </c>
      <c r="M345" s="78">
        <v>98</v>
      </c>
      <c r="N345" s="78">
        <v>115</v>
      </c>
      <c r="O345" s="78">
        <v>58</v>
      </c>
      <c r="P345" s="78">
        <v>85</v>
      </c>
      <c r="Q345" s="78">
        <v>86</v>
      </c>
      <c r="R345" s="78">
        <v>107</v>
      </c>
      <c r="S345" s="78">
        <v>75</v>
      </c>
      <c r="T345" s="78">
        <v>118</v>
      </c>
      <c r="U345" s="78">
        <v>106</v>
      </c>
      <c r="V345" s="78">
        <v>147</v>
      </c>
      <c r="W345" s="78">
        <v>106</v>
      </c>
      <c r="X345" s="78">
        <v>67</v>
      </c>
      <c r="Y345" s="78">
        <v>64</v>
      </c>
      <c r="Z345" s="78">
        <v>108</v>
      </c>
      <c r="AA345" s="78">
        <v>59</v>
      </c>
      <c r="AB345" s="78">
        <v>20</v>
      </c>
      <c r="AC345" s="78">
        <v>32</v>
      </c>
      <c r="AD345" s="78">
        <v>35</v>
      </c>
      <c r="AE345" s="78">
        <v>20</v>
      </c>
      <c r="AF345" s="78">
        <v>27</v>
      </c>
      <c r="AG345" s="78">
        <v>25</v>
      </c>
      <c r="AH345" s="78">
        <v>28</v>
      </c>
      <c r="AI345" s="78">
        <v>18</v>
      </c>
      <c r="AJ345" s="78">
        <v>23</v>
      </c>
      <c r="AK345" s="78">
        <v>32</v>
      </c>
      <c r="AL345" s="78">
        <v>34</v>
      </c>
      <c r="AM345" s="78">
        <v>26</v>
      </c>
      <c r="AN345" s="78">
        <v>9</v>
      </c>
      <c r="AO345" s="78">
        <v>15</v>
      </c>
      <c r="AP345" s="78">
        <v>23</v>
      </c>
      <c r="AQ345" s="78">
        <v>11</v>
      </c>
      <c r="AR345" s="78">
        <v>24</v>
      </c>
      <c r="AS345" s="78">
        <v>22</v>
      </c>
      <c r="AT345" s="78">
        <v>26</v>
      </c>
      <c r="AU345" s="78">
        <v>13</v>
      </c>
      <c r="AV345" s="78">
        <v>16</v>
      </c>
      <c r="AW345" s="78">
        <v>20</v>
      </c>
      <c r="AX345" s="78">
        <v>29</v>
      </c>
      <c r="AY345" s="78">
        <v>21</v>
      </c>
      <c r="AZ345" s="78">
        <v>20</v>
      </c>
      <c r="BA345" s="78">
        <v>26</v>
      </c>
      <c r="BB345" s="78">
        <v>36</v>
      </c>
      <c r="BC345" s="78">
        <v>25</v>
      </c>
      <c r="BD345" s="78">
        <v>15</v>
      </c>
      <c r="BE345" s="78">
        <v>16</v>
      </c>
      <c r="BF345" s="78">
        <v>27</v>
      </c>
      <c r="BG345" s="78">
        <v>17</v>
      </c>
      <c r="BH345" s="78">
        <v>36</v>
      </c>
      <c r="BI345" s="78">
        <v>27</v>
      </c>
      <c r="BJ345" s="78">
        <v>33</v>
      </c>
      <c r="BK345" s="78">
        <v>22</v>
      </c>
      <c r="BL345" s="78">
        <v>29</v>
      </c>
      <c r="BM345" s="78">
        <v>25</v>
      </c>
      <c r="BN345" s="78">
        <v>29</v>
      </c>
      <c r="BO345" s="78">
        <v>22</v>
      </c>
      <c r="BP345" s="78">
        <v>40</v>
      </c>
      <c r="BQ345" s="78">
        <v>27</v>
      </c>
      <c r="BR345" s="78">
        <v>43</v>
      </c>
      <c r="BS345" s="78">
        <v>37</v>
      </c>
      <c r="BT345" s="78">
        <v>26</v>
      </c>
      <c r="BU345" s="78">
        <v>19</v>
      </c>
      <c r="BV345" s="78">
        <v>38</v>
      </c>
      <c r="BW345" s="78">
        <v>23</v>
      </c>
      <c r="BX345" s="78">
        <v>27</v>
      </c>
      <c r="BY345" s="78">
        <v>17</v>
      </c>
      <c r="BZ345" s="78">
        <v>20</v>
      </c>
      <c r="CA345" s="78">
        <v>3</v>
      </c>
      <c r="CB345" s="78">
        <v>13</v>
      </c>
      <c r="CC345" s="78">
        <v>20</v>
      </c>
      <c r="CD345" s="78">
        <v>21</v>
      </c>
      <c r="CE345" s="78">
        <v>14</v>
      </c>
      <c r="CF345" s="78">
        <v>35</v>
      </c>
      <c r="CG345" s="78">
        <v>21</v>
      </c>
      <c r="CH345" s="78">
        <v>34</v>
      </c>
      <c r="CI345" s="78">
        <v>18</v>
      </c>
      <c r="CJ345" s="78">
        <v>17</v>
      </c>
      <c r="CK345" s="78">
        <v>14</v>
      </c>
      <c r="CL345" s="78">
        <v>20</v>
      </c>
      <c r="CM345" s="78">
        <v>32</v>
      </c>
      <c r="CN345" s="78">
        <v>4</v>
      </c>
    </row>
    <row r="346" spans="1:92" x14ac:dyDescent="0.2">
      <c r="A346" s="78" t="s">
        <v>37</v>
      </c>
      <c r="B346" s="78" t="s">
        <v>14</v>
      </c>
      <c r="C346" s="78">
        <v>300</v>
      </c>
      <c r="D346" s="78">
        <v>671.4</v>
      </c>
      <c r="E346" s="73">
        <v>1</v>
      </c>
      <c r="F346" s="78">
        <f>VLOOKUP(B346,遗传信息!$B:$F,5,FALSE)</f>
        <v>1</v>
      </c>
      <c r="G346" s="78">
        <v>25</v>
      </c>
      <c r="H346" s="78">
        <v>7.2</v>
      </c>
      <c r="I346" s="78">
        <v>6</v>
      </c>
      <c r="J346" s="78">
        <v>1507</v>
      </c>
      <c r="K346" s="78">
        <v>56.07</v>
      </c>
      <c r="L346" s="78">
        <v>107</v>
      </c>
      <c r="M346" s="78">
        <v>98</v>
      </c>
      <c r="N346" s="78">
        <v>115</v>
      </c>
      <c r="O346" s="78">
        <v>58</v>
      </c>
      <c r="P346" s="78">
        <v>85</v>
      </c>
      <c r="Q346" s="78">
        <v>86</v>
      </c>
      <c r="R346" s="78">
        <v>107</v>
      </c>
      <c r="S346" s="78">
        <v>75</v>
      </c>
      <c r="T346" s="78">
        <v>118</v>
      </c>
      <c r="U346" s="78">
        <v>106</v>
      </c>
      <c r="V346" s="78">
        <v>147</v>
      </c>
      <c r="W346" s="78">
        <v>106</v>
      </c>
      <c r="X346" s="78">
        <v>67</v>
      </c>
      <c r="Y346" s="78">
        <v>64</v>
      </c>
      <c r="Z346" s="78">
        <v>108</v>
      </c>
      <c r="AA346" s="78">
        <v>59</v>
      </c>
      <c r="AB346" s="78">
        <v>20</v>
      </c>
      <c r="AC346" s="78">
        <v>32</v>
      </c>
      <c r="AD346" s="78">
        <v>35</v>
      </c>
      <c r="AE346" s="78">
        <v>20</v>
      </c>
      <c r="AF346" s="78">
        <v>27</v>
      </c>
      <c r="AG346" s="78">
        <v>25</v>
      </c>
      <c r="AH346" s="78">
        <v>28</v>
      </c>
      <c r="AI346" s="78">
        <v>18</v>
      </c>
      <c r="AJ346" s="78">
        <v>23</v>
      </c>
      <c r="AK346" s="78">
        <v>32</v>
      </c>
      <c r="AL346" s="78">
        <v>34</v>
      </c>
      <c r="AM346" s="78">
        <v>26</v>
      </c>
      <c r="AN346" s="78">
        <v>9</v>
      </c>
      <c r="AO346" s="78">
        <v>15</v>
      </c>
      <c r="AP346" s="78">
        <v>23</v>
      </c>
      <c r="AQ346" s="78">
        <v>11</v>
      </c>
      <c r="AR346" s="78">
        <v>24</v>
      </c>
      <c r="AS346" s="78">
        <v>22</v>
      </c>
      <c r="AT346" s="78">
        <v>26</v>
      </c>
      <c r="AU346" s="78">
        <v>13</v>
      </c>
      <c r="AV346" s="78">
        <v>16</v>
      </c>
      <c r="AW346" s="78">
        <v>20</v>
      </c>
      <c r="AX346" s="78">
        <v>29</v>
      </c>
      <c r="AY346" s="78">
        <v>21</v>
      </c>
      <c r="AZ346" s="78">
        <v>20</v>
      </c>
      <c r="BA346" s="78">
        <v>26</v>
      </c>
      <c r="BB346" s="78">
        <v>36</v>
      </c>
      <c r="BC346" s="78">
        <v>25</v>
      </c>
      <c r="BD346" s="78">
        <v>15</v>
      </c>
      <c r="BE346" s="78">
        <v>16</v>
      </c>
      <c r="BF346" s="78">
        <v>27</v>
      </c>
      <c r="BG346" s="78">
        <v>17</v>
      </c>
      <c r="BH346" s="78">
        <v>36</v>
      </c>
      <c r="BI346" s="78">
        <v>27</v>
      </c>
      <c r="BJ346" s="78">
        <v>33</v>
      </c>
      <c r="BK346" s="78">
        <v>22</v>
      </c>
      <c r="BL346" s="78">
        <v>29</v>
      </c>
      <c r="BM346" s="78">
        <v>25</v>
      </c>
      <c r="BN346" s="78">
        <v>29</v>
      </c>
      <c r="BO346" s="78">
        <v>22</v>
      </c>
      <c r="BP346" s="78">
        <v>40</v>
      </c>
      <c r="BQ346" s="78">
        <v>27</v>
      </c>
      <c r="BR346" s="78">
        <v>43</v>
      </c>
      <c r="BS346" s="78">
        <v>37</v>
      </c>
      <c r="BT346" s="78">
        <v>26</v>
      </c>
      <c r="BU346" s="78">
        <v>19</v>
      </c>
      <c r="BV346" s="78">
        <v>38</v>
      </c>
      <c r="BW346" s="78">
        <v>23</v>
      </c>
      <c r="BX346" s="78">
        <v>27</v>
      </c>
      <c r="BY346" s="78">
        <v>17</v>
      </c>
      <c r="BZ346" s="78">
        <v>20</v>
      </c>
      <c r="CA346" s="78">
        <v>3</v>
      </c>
      <c r="CB346" s="78">
        <v>13</v>
      </c>
      <c r="CC346" s="78">
        <v>20</v>
      </c>
      <c r="CD346" s="78">
        <v>21</v>
      </c>
      <c r="CE346" s="78">
        <v>14</v>
      </c>
      <c r="CF346" s="78">
        <v>35</v>
      </c>
      <c r="CG346" s="78">
        <v>21</v>
      </c>
      <c r="CH346" s="78">
        <v>34</v>
      </c>
      <c r="CI346" s="78">
        <v>18</v>
      </c>
      <c r="CJ346" s="78">
        <v>17</v>
      </c>
      <c r="CK346" s="78">
        <v>14</v>
      </c>
      <c r="CL346" s="78">
        <v>20</v>
      </c>
      <c r="CM346" s="78">
        <v>32</v>
      </c>
      <c r="CN346" s="78">
        <v>1</v>
      </c>
    </row>
    <row r="347" spans="1:92" x14ac:dyDescent="0.2">
      <c r="A347" s="78" t="s">
        <v>37</v>
      </c>
      <c r="B347" s="78" t="s">
        <v>14</v>
      </c>
      <c r="C347" s="78">
        <v>300</v>
      </c>
      <c r="D347" s="78">
        <v>882.8</v>
      </c>
      <c r="E347" s="73">
        <v>1</v>
      </c>
      <c r="F347" s="78">
        <f>VLOOKUP(B347,遗传信息!$B:$F,5,FALSE)</f>
        <v>1</v>
      </c>
      <c r="G347" s="78">
        <v>25</v>
      </c>
      <c r="H347" s="78">
        <v>7.2</v>
      </c>
      <c r="I347" s="78">
        <v>6</v>
      </c>
      <c r="J347" s="78">
        <v>1507</v>
      </c>
      <c r="K347" s="78">
        <v>56.07</v>
      </c>
      <c r="L347" s="78">
        <v>107</v>
      </c>
      <c r="M347" s="78">
        <v>98</v>
      </c>
      <c r="N347" s="78">
        <v>115</v>
      </c>
      <c r="O347" s="78">
        <v>58</v>
      </c>
      <c r="P347" s="78">
        <v>85</v>
      </c>
      <c r="Q347" s="78">
        <v>86</v>
      </c>
      <c r="R347" s="78">
        <v>107</v>
      </c>
      <c r="S347" s="78">
        <v>75</v>
      </c>
      <c r="T347" s="78">
        <v>118</v>
      </c>
      <c r="U347" s="78">
        <v>106</v>
      </c>
      <c r="V347" s="78">
        <v>147</v>
      </c>
      <c r="W347" s="78">
        <v>106</v>
      </c>
      <c r="X347" s="78">
        <v>67</v>
      </c>
      <c r="Y347" s="78">
        <v>64</v>
      </c>
      <c r="Z347" s="78">
        <v>108</v>
      </c>
      <c r="AA347" s="78">
        <v>59</v>
      </c>
      <c r="AB347" s="78">
        <v>20</v>
      </c>
      <c r="AC347" s="78">
        <v>32</v>
      </c>
      <c r="AD347" s="78">
        <v>35</v>
      </c>
      <c r="AE347" s="78">
        <v>20</v>
      </c>
      <c r="AF347" s="78">
        <v>27</v>
      </c>
      <c r="AG347" s="78">
        <v>25</v>
      </c>
      <c r="AH347" s="78">
        <v>28</v>
      </c>
      <c r="AI347" s="78">
        <v>18</v>
      </c>
      <c r="AJ347" s="78">
        <v>23</v>
      </c>
      <c r="AK347" s="78">
        <v>32</v>
      </c>
      <c r="AL347" s="78">
        <v>34</v>
      </c>
      <c r="AM347" s="78">
        <v>26</v>
      </c>
      <c r="AN347" s="78">
        <v>9</v>
      </c>
      <c r="AO347" s="78">
        <v>15</v>
      </c>
      <c r="AP347" s="78">
        <v>23</v>
      </c>
      <c r="AQ347" s="78">
        <v>11</v>
      </c>
      <c r="AR347" s="78">
        <v>24</v>
      </c>
      <c r="AS347" s="78">
        <v>22</v>
      </c>
      <c r="AT347" s="78">
        <v>26</v>
      </c>
      <c r="AU347" s="78">
        <v>13</v>
      </c>
      <c r="AV347" s="78">
        <v>16</v>
      </c>
      <c r="AW347" s="78">
        <v>20</v>
      </c>
      <c r="AX347" s="78">
        <v>29</v>
      </c>
      <c r="AY347" s="78">
        <v>21</v>
      </c>
      <c r="AZ347" s="78">
        <v>20</v>
      </c>
      <c r="BA347" s="78">
        <v>26</v>
      </c>
      <c r="BB347" s="78">
        <v>36</v>
      </c>
      <c r="BC347" s="78">
        <v>25</v>
      </c>
      <c r="BD347" s="78">
        <v>15</v>
      </c>
      <c r="BE347" s="78">
        <v>16</v>
      </c>
      <c r="BF347" s="78">
        <v>27</v>
      </c>
      <c r="BG347" s="78">
        <v>17</v>
      </c>
      <c r="BH347" s="78">
        <v>36</v>
      </c>
      <c r="BI347" s="78">
        <v>27</v>
      </c>
      <c r="BJ347" s="78">
        <v>33</v>
      </c>
      <c r="BK347" s="78">
        <v>22</v>
      </c>
      <c r="BL347" s="78">
        <v>29</v>
      </c>
      <c r="BM347" s="78">
        <v>25</v>
      </c>
      <c r="BN347" s="78">
        <v>29</v>
      </c>
      <c r="BO347" s="78">
        <v>22</v>
      </c>
      <c r="BP347" s="78">
        <v>40</v>
      </c>
      <c r="BQ347" s="78">
        <v>27</v>
      </c>
      <c r="BR347" s="78">
        <v>43</v>
      </c>
      <c r="BS347" s="78">
        <v>37</v>
      </c>
      <c r="BT347" s="78">
        <v>26</v>
      </c>
      <c r="BU347" s="78">
        <v>19</v>
      </c>
      <c r="BV347" s="78">
        <v>38</v>
      </c>
      <c r="BW347" s="78">
        <v>23</v>
      </c>
      <c r="BX347" s="78">
        <v>27</v>
      </c>
      <c r="BY347" s="78">
        <v>17</v>
      </c>
      <c r="BZ347" s="78">
        <v>20</v>
      </c>
      <c r="CA347" s="78">
        <v>3</v>
      </c>
      <c r="CB347" s="78">
        <v>13</v>
      </c>
      <c r="CC347" s="78">
        <v>20</v>
      </c>
      <c r="CD347" s="78">
        <v>21</v>
      </c>
      <c r="CE347" s="78">
        <v>14</v>
      </c>
      <c r="CF347" s="78">
        <v>35</v>
      </c>
      <c r="CG347" s="78">
        <v>21</v>
      </c>
      <c r="CH347" s="78">
        <v>34</v>
      </c>
      <c r="CI347" s="78">
        <v>18</v>
      </c>
      <c r="CJ347" s="78">
        <v>17</v>
      </c>
      <c r="CK347" s="78">
        <v>14</v>
      </c>
      <c r="CL347" s="78">
        <v>20</v>
      </c>
      <c r="CM347" s="78">
        <v>32</v>
      </c>
      <c r="CN347" s="78">
        <v>2</v>
      </c>
    </row>
    <row r="348" spans="1:92" x14ac:dyDescent="0.2">
      <c r="A348" s="78" t="s">
        <v>37</v>
      </c>
      <c r="B348" s="78" t="s">
        <v>14</v>
      </c>
      <c r="C348" s="78">
        <v>300</v>
      </c>
      <c r="D348" s="78">
        <v>1094.3</v>
      </c>
      <c r="E348" s="73">
        <v>1</v>
      </c>
      <c r="F348" s="78">
        <f>VLOOKUP(B348,遗传信息!$B:$F,5,FALSE)</f>
        <v>1</v>
      </c>
      <c r="G348" s="78">
        <v>25</v>
      </c>
      <c r="H348" s="78">
        <v>7.2</v>
      </c>
      <c r="I348" s="78">
        <v>6</v>
      </c>
      <c r="J348" s="78">
        <v>1507</v>
      </c>
      <c r="K348" s="78">
        <v>56.07</v>
      </c>
      <c r="L348" s="78">
        <v>107</v>
      </c>
      <c r="M348" s="78">
        <v>98</v>
      </c>
      <c r="N348" s="78">
        <v>115</v>
      </c>
      <c r="O348" s="78">
        <v>58</v>
      </c>
      <c r="P348" s="78">
        <v>85</v>
      </c>
      <c r="Q348" s="78">
        <v>86</v>
      </c>
      <c r="R348" s="78">
        <v>107</v>
      </c>
      <c r="S348" s="78">
        <v>75</v>
      </c>
      <c r="T348" s="78">
        <v>118</v>
      </c>
      <c r="U348" s="78">
        <v>106</v>
      </c>
      <c r="V348" s="78">
        <v>147</v>
      </c>
      <c r="W348" s="78">
        <v>106</v>
      </c>
      <c r="X348" s="78">
        <v>67</v>
      </c>
      <c r="Y348" s="78">
        <v>64</v>
      </c>
      <c r="Z348" s="78">
        <v>108</v>
      </c>
      <c r="AA348" s="78">
        <v>59</v>
      </c>
      <c r="AB348" s="78">
        <v>20</v>
      </c>
      <c r="AC348" s="78">
        <v>32</v>
      </c>
      <c r="AD348" s="78">
        <v>35</v>
      </c>
      <c r="AE348" s="78">
        <v>20</v>
      </c>
      <c r="AF348" s="78">
        <v>27</v>
      </c>
      <c r="AG348" s="78">
        <v>25</v>
      </c>
      <c r="AH348" s="78">
        <v>28</v>
      </c>
      <c r="AI348" s="78">
        <v>18</v>
      </c>
      <c r="AJ348" s="78">
        <v>23</v>
      </c>
      <c r="AK348" s="78">
        <v>32</v>
      </c>
      <c r="AL348" s="78">
        <v>34</v>
      </c>
      <c r="AM348" s="78">
        <v>26</v>
      </c>
      <c r="AN348" s="78">
        <v>9</v>
      </c>
      <c r="AO348" s="78">
        <v>15</v>
      </c>
      <c r="AP348" s="78">
        <v>23</v>
      </c>
      <c r="AQ348" s="78">
        <v>11</v>
      </c>
      <c r="AR348" s="78">
        <v>24</v>
      </c>
      <c r="AS348" s="78">
        <v>22</v>
      </c>
      <c r="AT348" s="78">
        <v>26</v>
      </c>
      <c r="AU348" s="78">
        <v>13</v>
      </c>
      <c r="AV348" s="78">
        <v>16</v>
      </c>
      <c r="AW348" s="78">
        <v>20</v>
      </c>
      <c r="AX348" s="78">
        <v>29</v>
      </c>
      <c r="AY348" s="78">
        <v>21</v>
      </c>
      <c r="AZ348" s="78">
        <v>20</v>
      </c>
      <c r="BA348" s="78">
        <v>26</v>
      </c>
      <c r="BB348" s="78">
        <v>36</v>
      </c>
      <c r="BC348" s="78">
        <v>25</v>
      </c>
      <c r="BD348" s="78">
        <v>15</v>
      </c>
      <c r="BE348" s="78">
        <v>16</v>
      </c>
      <c r="BF348" s="78">
        <v>27</v>
      </c>
      <c r="BG348" s="78">
        <v>17</v>
      </c>
      <c r="BH348" s="78">
        <v>36</v>
      </c>
      <c r="BI348" s="78">
        <v>27</v>
      </c>
      <c r="BJ348" s="78">
        <v>33</v>
      </c>
      <c r="BK348" s="78">
        <v>22</v>
      </c>
      <c r="BL348" s="78">
        <v>29</v>
      </c>
      <c r="BM348" s="78">
        <v>25</v>
      </c>
      <c r="BN348" s="78">
        <v>29</v>
      </c>
      <c r="BO348" s="78">
        <v>22</v>
      </c>
      <c r="BP348" s="78">
        <v>40</v>
      </c>
      <c r="BQ348" s="78">
        <v>27</v>
      </c>
      <c r="BR348" s="78">
        <v>43</v>
      </c>
      <c r="BS348" s="78">
        <v>37</v>
      </c>
      <c r="BT348" s="78">
        <v>26</v>
      </c>
      <c r="BU348" s="78">
        <v>19</v>
      </c>
      <c r="BV348" s="78">
        <v>38</v>
      </c>
      <c r="BW348" s="78">
        <v>23</v>
      </c>
      <c r="BX348" s="78">
        <v>27</v>
      </c>
      <c r="BY348" s="78">
        <v>17</v>
      </c>
      <c r="BZ348" s="78">
        <v>20</v>
      </c>
      <c r="CA348" s="78">
        <v>3</v>
      </c>
      <c r="CB348" s="78">
        <v>13</v>
      </c>
      <c r="CC348" s="78">
        <v>20</v>
      </c>
      <c r="CD348" s="78">
        <v>21</v>
      </c>
      <c r="CE348" s="78">
        <v>14</v>
      </c>
      <c r="CF348" s="78">
        <v>35</v>
      </c>
      <c r="CG348" s="78">
        <v>21</v>
      </c>
      <c r="CH348" s="78">
        <v>34</v>
      </c>
      <c r="CI348" s="78">
        <v>18</v>
      </c>
      <c r="CJ348" s="78">
        <v>17</v>
      </c>
      <c r="CK348" s="78">
        <v>14</v>
      </c>
      <c r="CL348" s="78">
        <v>20</v>
      </c>
      <c r="CM348" s="78">
        <v>32</v>
      </c>
      <c r="CN348" s="78">
        <v>3</v>
      </c>
    </row>
    <row r="349" spans="1:92" x14ac:dyDescent="0.2">
      <c r="A349" s="78" t="s">
        <v>37</v>
      </c>
      <c r="B349" s="78" t="s">
        <v>14</v>
      </c>
      <c r="C349" s="78">
        <v>300</v>
      </c>
      <c r="D349" s="78">
        <v>1305.8</v>
      </c>
      <c r="E349" s="73">
        <v>1</v>
      </c>
      <c r="F349" s="78">
        <f>VLOOKUP(B349,遗传信息!$B:$F,5,FALSE)</f>
        <v>1</v>
      </c>
      <c r="G349" s="78">
        <v>25</v>
      </c>
      <c r="H349" s="78">
        <v>7.2</v>
      </c>
      <c r="I349" s="78">
        <v>6</v>
      </c>
      <c r="J349" s="78">
        <v>1507</v>
      </c>
      <c r="K349" s="78">
        <v>56.07</v>
      </c>
      <c r="L349" s="78">
        <v>107</v>
      </c>
      <c r="M349" s="78">
        <v>98</v>
      </c>
      <c r="N349" s="78">
        <v>115</v>
      </c>
      <c r="O349" s="78">
        <v>58</v>
      </c>
      <c r="P349" s="78">
        <v>85</v>
      </c>
      <c r="Q349" s="78">
        <v>86</v>
      </c>
      <c r="R349" s="78">
        <v>107</v>
      </c>
      <c r="S349" s="78">
        <v>75</v>
      </c>
      <c r="T349" s="78">
        <v>118</v>
      </c>
      <c r="U349" s="78">
        <v>106</v>
      </c>
      <c r="V349" s="78">
        <v>147</v>
      </c>
      <c r="W349" s="78">
        <v>106</v>
      </c>
      <c r="X349" s="78">
        <v>67</v>
      </c>
      <c r="Y349" s="78">
        <v>64</v>
      </c>
      <c r="Z349" s="78">
        <v>108</v>
      </c>
      <c r="AA349" s="78">
        <v>59</v>
      </c>
      <c r="AB349" s="78">
        <v>20</v>
      </c>
      <c r="AC349" s="78">
        <v>32</v>
      </c>
      <c r="AD349" s="78">
        <v>35</v>
      </c>
      <c r="AE349" s="78">
        <v>20</v>
      </c>
      <c r="AF349" s="78">
        <v>27</v>
      </c>
      <c r="AG349" s="78">
        <v>25</v>
      </c>
      <c r="AH349" s="78">
        <v>28</v>
      </c>
      <c r="AI349" s="78">
        <v>18</v>
      </c>
      <c r="AJ349" s="78">
        <v>23</v>
      </c>
      <c r="AK349" s="78">
        <v>32</v>
      </c>
      <c r="AL349" s="78">
        <v>34</v>
      </c>
      <c r="AM349" s="78">
        <v>26</v>
      </c>
      <c r="AN349" s="78">
        <v>9</v>
      </c>
      <c r="AO349" s="78">
        <v>15</v>
      </c>
      <c r="AP349" s="78">
        <v>23</v>
      </c>
      <c r="AQ349" s="78">
        <v>11</v>
      </c>
      <c r="AR349" s="78">
        <v>24</v>
      </c>
      <c r="AS349" s="78">
        <v>22</v>
      </c>
      <c r="AT349" s="78">
        <v>26</v>
      </c>
      <c r="AU349" s="78">
        <v>13</v>
      </c>
      <c r="AV349" s="78">
        <v>16</v>
      </c>
      <c r="AW349" s="78">
        <v>20</v>
      </c>
      <c r="AX349" s="78">
        <v>29</v>
      </c>
      <c r="AY349" s="78">
        <v>21</v>
      </c>
      <c r="AZ349" s="78">
        <v>20</v>
      </c>
      <c r="BA349" s="78">
        <v>26</v>
      </c>
      <c r="BB349" s="78">
        <v>36</v>
      </c>
      <c r="BC349" s="78">
        <v>25</v>
      </c>
      <c r="BD349" s="78">
        <v>15</v>
      </c>
      <c r="BE349" s="78">
        <v>16</v>
      </c>
      <c r="BF349" s="78">
        <v>27</v>
      </c>
      <c r="BG349" s="78">
        <v>17</v>
      </c>
      <c r="BH349" s="78">
        <v>36</v>
      </c>
      <c r="BI349" s="78">
        <v>27</v>
      </c>
      <c r="BJ349" s="78">
        <v>33</v>
      </c>
      <c r="BK349" s="78">
        <v>22</v>
      </c>
      <c r="BL349" s="78">
        <v>29</v>
      </c>
      <c r="BM349" s="78">
        <v>25</v>
      </c>
      <c r="BN349" s="78">
        <v>29</v>
      </c>
      <c r="BO349" s="78">
        <v>22</v>
      </c>
      <c r="BP349" s="78">
        <v>40</v>
      </c>
      <c r="BQ349" s="78">
        <v>27</v>
      </c>
      <c r="BR349" s="78">
        <v>43</v>
      </c>
      <c r="BS349" s="78">
        <v>37</v>
      </c>
      <c r="BT349" s="78">
        <v>26</v>
      </c>
      <c r="BU349" s="78">
        <v>19</v>
      </c>
      <c r="BV349" s="78">
        <v>38</v>
      </c>
      <c r="BW349" s="78">
        <v>23</v>
      </c>
      <c r="BX349" s="78">
        <v>27</v>
      </c>
      <c r="BY349" s="78">
        <v>17</v>
      </c>
      <c r="BZ349" s="78">
        <v>20</v>
      </c>
      <c r="CA349" s="78">
        <v>3</v>
      </c>
      <c r="CB349" s="78">
        <v>13</v>
      </c>
      <c r="CC349" s="78">
        <v>20</v>
      </c>
      <c r="CD349" s="78">
        <v>21</v>
      </c>
      <c r="CE349" s="78">
        <v>14</v>
      </c>
      <c r="CF349" s="78">
        <v>35</v>
      </c>
      <c r="CG349" s="78">
        <v>21</v>
      </c>
      <c r="CH349" s="78">
        <v>34</v>
      </c>
      <c r="CI349" s="78">
        <v>18</v>
      </c>
      <c r="CJ349" s="78">
        <v>17</v>
      </c>
      <c r="CK349" s="78">
        <v>14</v>
      </c>
      <c r="CL349" s="78">
        <v>20</v>
      </c>
      <c r="CM349" s="78">
        <v>32</v>
      </c>
      <c r="CN349" s="78">
        <v>4</v>
      </c>
    </row>
    <row r="350" spans="1:92" x14ac:dyDescent="0.2">
      <c r="A350" s="78" t="s">
        <v>28</v>
      </c>
      <c r="B350" s="78" t="s">
        <v>42</v>
      </c>
      <c r="C350" s="78">
        <v>222</v>
      </c>
      <c r="D350" s="78">
        <v>3.6</v>
      </c>
      <c r="E350" s="78">
        <v>0</v>
      </c>
      <c r="F350" s="78">
        <f>VLOOKUP(B350,遗传信息!$B:$F,5,FALSE)</f>
        <v>0</v>
      </c>
      <c r="G350" s="78">
        <v>25</v>
      </c>
      <c r="H350" s="78">
        <v>7.2</v>
      </c>
      <c r="I350" s="78">
        <v>6</v>
      </c>
      <c r="J350" s="78">
        <v>1362</v>
      </c>
      <c r="K350" s="78">
        <v>49.33</v>
      </c>
      <c r="L350" s="78">
        <v>94</v>
      </c>
      <c r="M350" s="78">
        <v>84</v>
      </c>
      <c r="N350" s="78">
        <v>104</v>
      </c>
      <c r="O350" s="78">
        <v>59</v>
      </c>
      <c r="P350" s="78">
        <v>74</v>
      </c>
      <c r="Q350" s="78">
        <v>74</v>
      </c>
      <c r="R350" s="78">
        <v>94</v>
      </c>
      <c r="S350" s="78">
        <v>72</v>
      </c>
      <c r="T350" s="78">
        <v>107</v>
      </c>
      <c r="U350" s="78">
        <v>99</v>
      </c>
      <c r="V350" s="78">
        <v>141</v>
      </c>
      <c r="W350" s="78">
        <v>89</v>
      </c>
      <c r="X350" s="78">
        <v>66</v>
      </c>
      <c r="Y350" s="78">
        <v>57</v>
      </c>
      <c r="Z350" s="78">
        <v>98</v>
      </c>
      <c r="AA350" s="78">
        <v>49</v>
      </c>
      <c r="AB350" s="78">
        <v>20</v>
      </c>
      <c r="AC350" s="78">
        <v>20</v>
      </c>
      <c r="AD350" s="78">
        <v>33</v>
      </c>
      <c r="AE350" s="78">
        <v>21</v>
      </c>
      <c r="AF350" s="78">
        <v>14</v>
      </c>
      <c r="AG350" s="78">
        <v>22</v>
      </c>
      <c r="AH350" s="78">
        <v>26</v>
      </c>
      <c r="AI350" s="78">
        <v>22</v>
      </c>
      <c r="AJ350" s="78">
        <v>27</v>
      </c>
      <c r="AK350" s="78">
        <v>28</v>
      </c>
      <c r="AL350" s="78">
        <v>27</v>
      </c>
      <c r="AM350" s="78">
        <v>22</v>
      </c>
      <c r="AN350" s="78">
        <v>13</v>
      </c>
      <c r="AO350" s="78">
        <v>12</v>
      </c>
      <c r="AP350" s="78">
        <v>25</v>
      </c>
      <c r="AQ350" s="78">
        <v>9</v>
      </c>
      <c r="AR350" s="78">
        <v>19</v>
      </c>
      <c r="AS350" s="78">
        <v>19</v>
      </c>
      <c r="AT350" s="78">
        <v>22</v>
      </c>
      <c r="AU350" s="78">
        <v>14</v>
      </c>
      <c r="AV350" s="78">
        <v>17</v>
      </c>
      <c r="AW350" s="78">
        <v>15</v>
      </c>
      <c r="AX350" s="78">
        <v>21</v>
      </c>
      <c r="AY350" s="78">
        <v>21</v>
      </c>
      <c r="AZ350" s="78">
        <v>15</v>
      </c>
      <c r="BA350" s="78">
        <v>23</v>
      </c>
      <c r="BB350" s="78">
        <v>34</v>
      </c>
      <c r="BC350" s="78">
        <v>22</v>
      </c>
      <c r="BD350" s="78">
        <v>14</v>
      </c>
      <c r="BE350" s="78">
        <v>15</v>
      </c>
      <c r="BF350" s="78">
        <v>27</v>
      </c>
      <c r="BG350" s="78">
        <v>16</v>
      </c>
      <c r="BH350" s="78">
        <v>32</v>
      </c>
      <c r="BI350" s="78">
        <v>22</v>
      </c>
      <c r="BJ350" s="78">
        <v>33</v>
      </c>
      <c r="BK350" s="78">
        <v>20</v>
      </c>
      <c r="BL350" s="78">
        <v>29</v>
      </c>
      <c r="BM350" s="78">
        <v>23</v>
      </c>
      <c r="BN350" s="78">
        <v>27</v>
      </c>
      <c r="BO350" s="78">
        <v>20</v>
      </c>
      <c r="BP350" s="78">
        <v>42</v>
      </c>
      <c r="BQ350" s="78">
        <v>25</v>
      </c>
      <c r="BR350" s="78">
        <v>46</v>
      </c>
      <c r="BS350" s="78">
        <v>28</v>
      </c>
      <c r="BT350" s="78">
        <v>23</v>
      </c>
      <c r="BU350" s="78">
        <v>21</v>
      </c>
      <c r="BV350" s="78">
        <v>29</v>
      </c>
      <c r="BW350" s="78">
        <v>16</v>
      </c>
      <c r="BX350" s="78">
        <v>23</v>
      </c>
      <c r="BY350" s="78">
        <v>23</v>
      </c>
      <c r="BZ350" s="78">
        <v>16</v>
      </c>
      <c r="CA350" s="78">
        <v>4</v>
      </c>
      <c r="CB350" s="78">
        <v>14</v>
      </c>
      <c r="CC350" s="78">
        <v>21</v>
      </c>
      <c r="CD350" s="78">
        <v>20</v>
      </c>
      <c r="CE350" s="78">
        <v>9</v>
      </c>
      <c r="CF350" s="78">
        <v>23</v>
      </c>
      <c r="CG350" s="78">
        <v>23</v>
      </c>
      <c r="CH350" s="78">
        <v>34</v>
      </c>
      <c r="CI350" s="78">
        <v>17</v>
      </c>
      <c r="CJ350" s="78">
        <v>16</v>
      </c>
      <c r="CK350" s="78">
        <v>9</v>
      </c>
      <c r="CL350" s="78">
        <v>17</v>
      </c>
      <c r="CM350" s="78">
        <v>20</v>
      </c>
      <c r="CN350" s="78">
        <v>0.73</v>
      </c>
    </row>
    <row r="351" spans="1:92" x14ac:dyDescent="0.2">
      <c r="A351" s="78" t="s">
        <v>28</v>
      </c>
      <c r="B351" s="78" t="s">
        <v>42</v>
      </c>
      <c r="C351" s="78">
        <v>222</v>
      </c>
      <c r="D351" s="78">
        <v>4.71</v>
      </c>
      <c r="E351" s="78">
        <v>0</v>
      </c>
      <c r="F351" s="78">
        <f>VLOOKUP(B351,遗传信息!$B:$F,5,FALSE)</f>
        <v>0</v>
      </c>
      <c r="G351" s="78">
        <v>25</v>
      </c>
      <c r="H351" s="78">
        <v>7.2</v>
      </c>
      <c r="I351" s="78">
        <v>6</v>
      </c>
      <c r="J351" s="78">
        <v>1362</v>
      </c>
      <c r="K351" s="78">
        <v>49.33</v>
      </c>
      <c r="L351" s="78">
        <v>94</v>
      </c>
      <c r="M351" s="78">
        <v>84</v>
      </c>
      <c r="N351" s="78">
        <v>104</v>
      </c>
      <c r="O351" s="78">
        <v>59</v>
      </c>
      <c r="P351" s="78">
        <v>74</v>
      </c>
      <c r="Q351" s="78">
        <v>74</v>
      </c>
      <c r="R351" s="78">
        <v>94</v>
      </c>
      <c r="S351" s="78">
        <v>72</v>
      </c>
      <c r="T351" s="78">
        <v>107</v>
      </c>
      <c r="U351" s="78">
        <v>99</v>
      </c>
      <c r="V351" s="78">
        <v>141</v>
      </c>
      <c r="W351" s="78">
        <v>89</v>
      </c>
      <c r="X351" s="78">
        <v>66</v>
      </c>
      <c r="Y351" s="78">
        <v>57</v>
      </c>
      <c r="Z351" s="78">
        <v>98</v>
      </c>
      <c r="AA351" s="78">
        <v>49</v>
      </c>
      <c r="AB351" s="78">
        <v>20</v>
      </c>
      <c r="AC351" s="78">
        <v>20</v>
      </c>
      <c r="AD351" s="78">
        <v>33</v>
      </c>
      <c r="AE351" s="78">
        <v>21</v>
      </c>
      <c r="AF351" s="78">
        <v>14</v>
      </c>
      <c r="AG351" s="78">
        <v>22</v>
      </c>
      <c r="AH351" s="78">
        <v>26</v>
      </c>
      <c r="AI351" s="78">
        <v>22</v>
      </c>
      <c r="AJ351" s="78">
        <v>27</v>
      </c>
      <c r="AK351" s="78">
        <v>28</v>
      </c>
      <c r="AL351" s="78">
        <v>27</v>
      </c>
      <c r="AM351" s="78">
        <v>22</v>
      </c>
      <c r="AN351" s="78">
        <v>13</v>
      </c>
      <c r="AO351" s="78">
        <v>12</v>
      </c>
      <c r="AP351" s="78">
        <v>25</v>
      </c>
      <c r="AQ351" s="78">
        <v>9</v>
      </c>
      <c r="AR351" s="78">
        <v>19</v>
      </c>
      <c r="AS351" s="78">
        <v>19</v>
      </c>
      <c r="AT351" s="78">
        <v>22</v>
      </c>
      <c r="AU351" s="78">
        <v>14</v>
      </c>
      <c r="AV351" s="78">
        <v>17</v>
      </c>
      <c r="AW351" s="78">
        <v>15</v>
      </c>
      <c r="AX351" s="78">
        <v>21</v>
      </c>
      <c r="AY351" s="78">
        <v>21</v>
      </c>
      <c r="AZ351" s="78">
        <v>15</v>
      </c>
      <c r="BA351" s="78">
        <v>23</v>
      </c>
      <c r="BB351" s="78">
        <v>34</v>
      </c>
      <c r="BC351" s="78">
        <v>22</v>
      </c>
      <c r="BD351" s="78">
        <v>14</v>
      </c>
      <c r="BE351" s="78">
        <v>15</v>
      </c>
      <c r="BF351" s="78">
        <v>27</v>
      </c>
      <c r="BG351" s="78">
        <v>16</v>
      </c>
      <c r="BH351" s="78">
        <v>32</v>
      </c>
      <c r="BI351" s="78">
        <v>22</v>
      </c>
      <c r="BJ351" s="78">
        <v>33</v>
      </c>
      <c r="BK351" s="78">
        <v>20</v>
      </c>
      <c r="BL351" s="78">
        <v>29</v>
      </c>
      <c r="BM351" s="78">
        <v>23</v>
      </c>
      <c r="BN351" s="78">
        <v>27</v>
      </c>
      <c r="BO351" s="78">
        <v>20</v>
      </c>
      <c r="BP351" s="78">
        <v>42</v>
      </c>
      <c r="BQ351" s="78">
        <v>25</v>
      </c>
      <c r="BR351" s="78">
        <v>46</v>
      </c>
      <c r="BS351" s="78">
        <v>28</v>
      </c>
      <c r="BT351" s="78">
        <v>23</v>
      </c>
      <c r="BU351" s="78">
        <v>21</v>
      </c>
      <c r="BV351" s="78">
        <v>29</v>
      </c>
      <c r="BW351" s="78">
        <v>16</v>
      </c>
      <c r="BX351" s="78">
        <v>23</v>
      </c>
      <c r="BY351" s="78">
        <v>23</v>
      </c>
      <c r="BZ351" s="78">
        <v>16</v>
      </c>
      <c r="CA351" s="78">
        <v>4</v>
      </c>
      <c r="CB351" s="78">
        <v>14</v>
      </c>
      <c r="CC351" s="78">
        <v>21</v>
      </c>
      <c r="CD351" s="78">
        <v>20</v>
      </c>
      <c r="CE351" s="78">
        <v>9</v>
      </c>
      <c r="CF351" s="78">
        <v>23</v>
      </c>
      <c r="CG351" s="78">
        <v>23</v>
      </c>
      <c r="CH351" s="78">
        <v>34</v>
      </c>
      <c r="CI351" s="78">
        <v>17</v>
      </c>
      <c r="CJ351" s="78">
        <v>16</v>
      </c>
      <c r="CK351" s="78">
        <v>9</v>
      </c>
      <c r="CL351" s="78">
        <v>17</v>
      </c>
      <c r="CM351" s="78">
        <v>20</v>
      </c>
      <c r="CN351" s="78">
        <v>1.1100000000000001</v>
      </c>
    </row>
    <row r="352" spans="1:92" x14ac:dyDescent="0.2">
      <c r="A352" s="78" t="s">
        <v>28</v>
      </c>
      <c r="B352" s="78" t="s">
        <v>42</v>
      </c>
      <c r="C352" s="78">
        <v>222</v>
      </c>
      <c r="D352" s="78">
        <v>7.05</v>
      </c>
      <c r="E352" s="78">
        <v>0</v>
      </c>
      <c r="F352" s="78">
        <f>VLOOKUP(B352,遗传信息!$B:$F,5,FALSE)</f>
        <v>0</v>
      </c>
      <c r="G352" s="78">
        <v>25</v>
      </c>
      <c r="H352" s="78">
        <v>7.2</v>
      </c>
      <c r="I352" s="78">
        <v>6</v>
      </c>
      <c r="J352" s="78">
        <v>1362</v>
      </c>
      <c r="K352" s="78">
        <v>49.33</v>
      </c>
      <c r="L352" s="78">
        <v>94</v>
      </c>
      <c r="M352" s="78">
        <v>84</v>
      </c>
      <c r="N352" s="78">
        <v>104</v>
      </c>
      <c r="O352" s="78">
        <v>59</v>
      </c>
      <c r="P352" s="78">
        <v>74</v>
      </c>
      <c r="Q352" s="78">
        <v>74</v>
      </c>
      <c r="R352" s="78">
        <v>94</v>
      </c>
      <c r="S352" s="78">
        <v>72</v>
      </c>
      <c r="T352" s="78">
        <v>107</v>
      </c>
      <c r="U352" s="78">
        <v>99</v>
      </c>
      <c r="V352" s="78">
        <v>141</v>
      </c>
      <c r="W352" s="78">
        <v>89</v>
      </c>
      <c r="X352" s="78">
        <v>66</v>
      </c>
      <c r="Y352" s="78">
        <v>57</v>
      </c>
      <c r="Z352" s="78">
        <v>98</v>
      </c>
      <c r="AA352" s="78">
        <v>49</v>
      </c>
      <c r="AB352" s="78">
        <v>20</v>
      </c>
      <c r="AC352" s="78">
        <v>20</v>
      </c>
      <c r="AD352" s="78">
        <v>33</v>
      </c>
      <c r="AE352" s="78">
        <v>21</v>
      </c>
      <c r="AF352" s="78">
        <v>14</v>
      </c>
      <c r="AG352" s="78">
        <v>22</v>
      </c>
      <c r="AH352" s="78">
        <v>26</v>
      </c>
      <c r="AI352" s="78">
        <v>22</v>
      </c>
      <c r="AJ352" s="78">
        <v>27</v>
      </c>
      <c r="AK352" s="78">
        <v>28</v>
      </c>
      <c r="AL352" s="78">
        <v>27</v>
      </c>
      <c r="AM352" s="78">
        <v>22</v>
      </c>
      <c r="AN352" s="78">
        <v>13</v>
      </c>
      <c r="AO352" s="78">
        <v>12</v>
      </c>
      <c r="AP352" s="78">
        <v>25</v>
      </c>
      <c r="AQ352" s="78">
        <v>9</v>
      </c>
      <c r="AR352" s="78">
        <v>19</v>
      </c>
      <c r="AS352" s="78">
        <v>19</v>
      </c>
      <c r="AT352" s="78">
        <v>22</v>
      </c>
      <c r="AU352" s="78">
        <v>14</v>
      </c>
      <c r="AV352" s="78">
        <v>17</v>
      </c>
      <c r="AW352" s="78">
        <v>15</v>
      </c>
      <c r="AX352" s="78">
        <v>21</v>
      </c>
      <c r="AY352" s="78">
        <v>21</v>
      </c>
      <c r="AZ352" s="78">
        <v>15</v>
      </c>
      <c r="BA352" s="78">
        <v>23</v>
      </c>
      <c r="BB352" s="78">
        <v>34</v>
      </c>
      <c r="BC352" s="78">
        <v>22</v>
      </c>
      <c r="BD352" s="78">
        <v>14</v>
      </c>
      <c r="BE352" s="78">
        <v>15</v>
      </c>
      <c r="BF352" s="78">
        <v>27</v>
      </c>
      <c r="BG352" s="78">
        <v>16</v>
      </c>
      <c r="BH352" s="78">
        <v>32</v>
      </c>
      <c r="BI352" s="78">
        <v>22</v>
      </c>
      <c r="BJ352" s="78">
        <v>33</v>
      </c>
      <c r="BK352" s="78">
        <v>20</v>
      </c>
      <c r="BL352" s="78">
        <v>29</v>
      </c>
      <c r="BM352" s="78">
        <v>23</v>
      </c>
      <c r="BN352" s="78">
        <v>27</v>
      </c>
      <c r="BO352" s="78">
        <v>20</v>
      </c>
      <c r="BP352" s="78">
        <v>42</v>
      </c>
      <c r="BQ352" s="78">
        <v>25</v>
      </c>
      <c r="BR352" s="78">
        <v>46</v>
      </c>
      <c r="BS352" s="78">
        <v>28</v>
      </c>
      <c r="BT352" s="78">
        <v>23</v>
      </c>
      <c r="BU352" s="78">
        <v>21</v>
      </c>
      <c r="BV352" s="78">
        <v>29</v>
      </c>
      <c r="BW352" s="78">
        <v>16</v>
      </c>
      <c r="BX352" s="78">
        <v>23</v>
      </c>
      <c r="BY352" s="78">
        <v>23</v>
      </c>
      <c r="BZ352" s="78">
        <v>16</v>
      </c>
      <c r="CA352" s="78">
        <v>4</v>
      </c>
      <c r="CB352" s="78">
        <v>14</v>
      </c>
      <c r="CC352" s="78">
        <v>21</v>
      </c>
      <c r="CD352" s="78">
        <v>20</v>
      </c>
      <c r="CE352" s="78">
        <v>9</v>
      </c>
      <c r="CF352" s="78">
        <v>23</v>
      </c>
      <c r="CG352" s="78">
        <v>23</v>
      </c>
      <c r="CH352" s="78">
        <v>34</v>
      </c>
      <c r="CI352" s="78">
        <v>17</v>
      </c>
      <c r="CJ352" s="78">
        <v>16</v>
      </c>
      <c r="CK352" s="78">
        <v>9</v>
      </c>
      <c r="CL352" s="78">
        <v>17</v>
      </c>
      <c r="CM352" s="78">
        <v>20</v>
      </c>
      <c r="CN352" s="78">
        <v>2.34</v>
      </c>
    </row>
    <row r="353" spans="1:92" x14ac:dyDescent="0.2">
      <c r="A353" s="78" t="s">
        <v>28</v>
      </c>
      <c r="B353" s="78" t="s">
        <v>42</v>
      </c>
      <c r="C353" s="78">
        <v>222</v>
      </c>
      <c r="D353" s="78">
        <v>9.07</v>
      </c>
      <c r="E353" s="78">
        <v>0</v>
      </c>
      <c r="F353" s="78">
        <f>VLOOKUP(B353,遗传信息!$B:$F,5,FALSE)</f>
        <v>0</v>
      </c>
      <c r="G353" s="78">
        <v>25</v>
      </c>
      <c r="H353" s="78">
        <v>7.2</v>
      </c>
      <c r="I353" s="78">
        <v>6</v>
      </c>
      <c r="J353" s="78">
        <v>1362</v>
      </c>
      <c r="K353" s="78">
        <v>49.33</v>
      </c>
      <c r="L353" s="78">
        <v>94</v>
      </c>
      <c r="M353" s="78">
        <v>84</v>
      </c>
      <c r="N353" s="78">
        <v>104</v>
      </c>
      <c r="O353" s="78">
        <v>59</v>
      </c>
      <c r="P353" s="78">
        <v>74</v>
      </c>
      <c r="Q353" s="78">
        <v>74</v>
      </c>
      <c r="R353" s="78">
        <v>94</v>
      </c>
      <c r="S353" s="78">
        <v>72</v>
      </c>
      <c r="T353" s="78">
        <v>107</v>
      </c>
      <c r="U353" s="78">
        <v>99</v>
      </c>
      <c r="V353" s="78">
        <v>141</v>
      </c>
      <c r="W353" s="78">
        <v>89</v>
      </c>
      <c r="X353" s="78">
        <v>66</v>
      </c>
      <c r="Y353" s="78">
        <v>57</v>
      </c>
      <c r="Z353" s="78">
        <v>98</v>
      </c>
      <c r="AA353" s="78">
        <v>49</v>
      </c>
      <c r="AB353" s="78">
        <v>20</v>
      </c>
      <c r="AC353" s="78">
        <v>20</v>
      </c>
      <c r="AD353" s="78">
        <v>33</v>
      </c>
      <c r="AE353" s="78">
        <v>21</v>
      </c>
      <c r="AF353" s="78">
        <v>14</v>
      </c>
      <c r="AG353" s="78">
        <v>22</v>
      </c>
      <c r="AH353" s="78">
        <v>26</v>
      </c>
      <c r="AI353" s="78">
        <v>22</v>
      </c>
      <c r="AJ353" s="78">
        <v>27</v>
      </c>
      <c r="AK353" s="78">
        <v>28</v>
      </c>
      <c r="AL353" s="78">
        <v>27</v>
      </c>
      <c r="AM353" s="78">
        <v>22</v>
      </c>
      <c r="AN353" s="78">
        <v>13</v>
      </c>
      <c r="AO353" s="78">
        <v>12</v>
      </c>
      <c r="AP353" s="78">
        <v>25</v>
      </c>
      <c r="AQ353" s="78">
        <v>9</v>
      </c>
      <c r="AR353" s="78">
        <v>19</v>
      </c>
      <c r="AS353" s="78">
        <v>19</v>
      </c>
      <c r="AT353" s="78">
        <v>22</v>
      </c>
      <c r="AU353" s="78">
        <v>14</v>
      </c>
      <c r="AV353" s="78">
        <v>17</v>
      </c>
      <c r="AW353" s="78">
        <v>15</v>
      </c>
      <c r="AX353" s="78">
        <v>21</v>
      </c>
      <c r="AY353" s="78">
        <v>21</v>
      </c>
      <c r="AZ353" s="78">
        <v>15</v>
      </c>
      <c r="BA353" s="78">
        <v>23</v>
      </c>
      <c r="BB353" s="78">
        <v>34</v>
      </c>
      <c r="BC353" s="78">
        <v>22</v>
      </c>
      <c r="BD353" s="78">
        <v>14</v>
      </c>
      <c r="BE353" s="78">
        <v>15</v>
      </c>
      <c r="BF353" s="78">
        <v>27</v>
      </c>
      <c r="BG353" s="78">
        <v>16</v>
      </c>
      <c r="BH353" s="78">
        <v>32</v>
      </c>
      <c r="BI353" s="78">
        <v>22</v>
      </c>
      <c r="BJ353" s="78">
        <v>33</v>
      </c>
      <c r="BK353" s="78">
        <v>20</v>
      </c>
      <c r="BL353" s="78">
        <v>29</v>
      </c>
      <c r="BM353" s="78">
        <v>23</v>
      </c>
      <c r="BN353" s="78">
        <v>27</v>
      </c>
      <c r="BO353" s="78">
        <v>20</v>
      </c>
      <c r="BP353" s="78">
        <v>42</v>
      </c>
      <c r="BQ353" s="78">
        <v>25</v>
      </c>
      <c r="BR353" s="78">
        <v>46</v>
      </c>
      <c r="BS353" s="78">
        <v>28</v>
      </c>
      <c r="BT353" s="78">
        <v>23</v>
      </c>
      <c r="BU353" s="78">
        <v>21</v>
      </c>
      <c r="BV353" s="78">
        <v>29</v>
      </c>
      <c r="BW353" s="78">
        <v>16</v>
      </c>
      <c r="BX353" s="78">
        <v>23</v>
      </c>
      <c r="BY353" s="78">
        <v>23</v>
      </c>
      <c r="BZ353" s="78">
        <v>16</v>
      </c>
      <c r="CA353" s="78">
        <v>4</v>
      </c>
      <c r="CB353" s="78">
        <v>14</v>
      </c>
      <c r="CC353" s="78">
        <v>21</v>
      </c>
      <c r="CD353" s="78">
        <v>20</v>
      </c>
      <c r="CE353" s="78">
        <v>9</v>
      </c>
      <c r="CF353" s="78">
        <v>23</v>
      </c>
      <c r="CG353" s="78">
        <v>23</v>
      </c>
      <c r="CH353" s="78">
        <v>34</v>
      </c>
      <c r="CI353" s="78">
        <v>17</v>
      </c>
      <c r="CJ353" s="78">
        <v>16</v>
      </c>
      <c r="CK353" s="78">
        <v>9</v>
      </c>
      <c r="CL353" s="78">
        <v>17</v>
      </c>
      <c r="CM353" s="78">
        <v>20</v>
      </c>
      <c r="CN353" s="78">
        <v>3.52</v>
      </c>
    </row>
    <row r="354" spans="1:92" x14ac:dyDescent="0.2">
      <c r="A354" s="78" t="s">
        <v>28</v>
      </c>
      <c r="B354" s="78" t="s">
        <v>42</v>
      </c>
      <c r="C354" s="78">
        <v>222</v>
      </c>
      <c r="D354" s="78">
        <v>10.37</v>
      </c>
      <c r="E354" s="78">
        <v>0</v>
      </c>
      <c r="F354" s="78">
        <f>VLOOKUP(B354,遗传信息!$B:$F,5,FALSE)</f>
        <v>0</v>
      </c>
      <c r="G354" s="78">
        <v>25</v>
      </c>
      <c r="H354" s="78">
        <v>7.2</v>
      </c>
      <c r="I354" s="78">
        <v>6</v>
      </c>
      <c r="J354" s="78">
        <v>1362</v>
      </c>
      <c r="K354" s="78">
        <v>49.33</v>
      </c>
      <c r="L354" s="78">
        <v>94</v>
      </c>
      <c r="M354" s="78">
        <v>84</v>
      </c>
      <c r="N354" s="78">
        <v>104</v>
      </c>
      <c r="O354" s="78">
        <v>59</v>
      </c>
      <c r="P354" s="78">
        <v>74</v>
      </c>
      <c r="Q354" s="78">
        <v>74</v>
      </c>
      <c r="R354" s="78">
        <v>94</v>
      </c>
      <c r="S354" s="78">
        <v>72</v>
      </c>
      <c r="T354" s="78">
        <v>107</v>
      </c>
      <c r="U354" s="78">
        <v>99</v>
      </c>
      <c r="V354" s="78">
        <v>141</v>
      </c>
      <c r="W354" s="78">
        <v>89</v>
      </c>
      <c r="X354" s="78">
        <v>66</v>
      </c>
      <c r="Y354" s="78">
        <v>57</v>
      </c>
      <c r="Z354" s="78">
        <v>98</v>
      </c>
      <c r="AA354" s="78">
        <v>49</v>
      </c>
      <c r="AB354" s="78">
        <v>20</v>
      </c>
      <c r="AC354" s="78">
        <v>20</v>
      </c>
      <c r="AD354" s="78">
        <v>33</v>
      </c>
      <c r="AE354" s="78">
        <v>21</v>
      </c>
      <c r="AF354" s="78">
        <v>14</v>
      </c>
      <c r="AG354" s="78">
        <v>22</v>
      </c>
      <c r="AH354" s="78">
        <v>26</v>
      </c>
      <c r="AI354" s="78">
        <v>22</v>
      </c>
      <c r="AJ354" s="78">
        <v>27</v>
      </c>
      <c r="AK354" s="78">
        <v>28</v>
      </c>
      <c r="AL354" s="78">
        <v>27</v>
      </c>
      <c r="AM354" s="78">
        <v>22</v>
      </c>
      <c r="AN354" s="78">
        <v>13</v>
      </c>
      <c r="AO354" s="78">
        <v>12</v>
      </c>
      <c r="AP354" s="78">
        <v>25</v>
      </c>
      <c r="AQ354" s="78">
        <v>9</v>
      </c>
      <c r="AR354" s="78">
        <v>19</v>
      </c>
      <c r="AS354" s="78">
        <v>19</v>
      </c>
      <c r="AT354" s="78">
        <v>22</v>
      </c>
      <c r="AU354" s="78">
        <v>14</v>
      </c>
      <c r="AV354" s="78">
        <v>17</v>
      </c>
      <c r="AW354" s="78">
        <v>15</v>
      </c>
      <c r="AX354" s="78">
        <v>21</v>
      </c>
      <c r="AY354" s="78">
        <v>21</v>
      </c>
      <c r="AZ354" s="78">
        <v>15</v>
      </c>
      <c r="BA354" s="78">
        <v>23</v>
      </c>
      <c r="BB354" s="78">
        <v>34</v>
      </c>
      <c r="BC354" s="78">
        <v>22</v>
      </c>
      <c r="BD354" s="78">
        <v>14</v>
      </c>
      <c r="BE354" s="78">
        <v>15</v>
      </c>
      <c r="BF354" s="78">
        <v>27</v>
      </c>
      <c r="BG354" s="78">
        <v>16</v>
      </c>
      <c r="BH354" s="78">
        <v>32</v>
      </c>
      <c r="BI354" s="78">
        <v>22</v>
      </c>
      <c r="BJ354" s="78">
        <v>33</v>
      </c>
      <c r="BK354" s="78">
        <v>20</v>
      </c>
      <c r="BL354" s="78">
        <v>29</v>
      </c>
      <c r="BM354" s="78">
        <v>23</v>
      </c>
      <c r="BN354" s="78">
        <v>27</v>
      </c>
      <c r="BO354" s="78">
        <v>20</v>
      </c>
      <c r="BP354" s="78">
        <v>42</v>
      </c>
      <c r="BQ354" s="78">
        <v>25</v>
      </c>
      <c r="BR354" s="78">
        <v>46</v>
      </c>
      <c r="BS354" s="78">
        <v>28</v>
      </c>
      <c r="BT354" s="78">
        <v>23</v>
      </c>
      <c r="BU354" s="78">
        <v>21</v>
      </c>
      <c r="BV354" s="78">
        <v>29</v>
      </c>
      <c r="BW354" s="78">
        <v>16</v>
      </c>
      <c r="BX354" s="78">
        <v>23</v>
      </c>
      <c r="BY354" s="78">
        <v>23</v>
      </c>
      <c r="BZ354" s="78">
        <v>16</v>
      </c>
      <c r="CA354" s="78">
        <v>4</v>
      </c>
      <c r="CB354" s="78">
        <v>14</v>
      </c>
      <c r="CC354" s="78">
        <v>21</v>
      </c>
      <c r="CD354" s="78">
        <v>20</v>
      </c>
      <c r="CE354" s="78">
        <v>9</v>
      </c>
      <c r="CF354" s="78">
        <v>23</v>
      </c>
      <c r="CG354" s="78">
        <v>23</v>
      </c>
      <c r="CH354" s="78">
        <v>34</v>
      </c>
      <c r="CI354" s="78">
        <v>17</v>
      </c>
      <c r="CJ354" s="78">
        <v>16</v>
      </c>
      <c r="CK354" s="78">
        <v>9</v>
      </c>
      <c r="CL354" s="78">
        <v>17</v>
      </c>
      <c r="CM354" s="78">
        <v>20</v>
      </c>
      <c r="CN354" s="78">
        <v>4.12</v>
      </c>
    </row>
    <row r="355" spans="1:92" x14ac:dyDescent="0.2">
      <c r="A355" s="78" t="s">
        <v>37</v>
      </c>
      <c r="B355" s="78" t="s">
        <v>14</v>
      </c>
      <c r="C355" s="78">
        <v>265</v>
      </c>
      <c r="D355" s="78">
        <v>20.46</v>
      </c>
      <c r="E355" s="73">
        <v>1</v>
      </c>
      <c r="F355" s="78">
        <f>VLOOKUP(B355,遗传信息!$B:$F,5,FALSE)</f>
        <v>1</v>
      </c>
      <c r="G355" s="78">
        <v>25</v>
      </c>
      <c r="H355" s="78">
        <v>7</v>
      </c>
      <c r="I355" s="78">
        <v>5</v>
      </c>
      <c r="J355" s="78">
        <v>1507</v>
      </c>
      <c r="K355" s="78">
        <v>56.07</v>
      </c>
      <c r="L355" s="78">
        <v>107</v>
      </c>
      <c r="M355" s="78">
        <v>98</v>
      </c>
      <c r="N355" s="78">
        <v>115</v>
      </c>
      <c r="O355" s="78">
        <v>58</v>
      </c>
      <c r="P355" s="78">
        <v>85</v>
      </c>
      <c r="Q355" s="78">
        <v>86</v>
      </c>
      <c r="R355" s="78">
        <v>107</v>
      </c>
      <c r="S355" s="78">
        <v>75</v>
      </c>
      <c r="T355" s="78">
        <v>118</v>
      </c>
      <c r="U355" s="78">
        <v>106</v>
      </c>
      <c r="V355" s="78">
        <v>147</v>
      </c>
      <c r="W355" s="78">
        <v>106</v>
      </c>
      <c r="X355" s="78">
        <v>67</v>
      </c>
      <c r="Y355" s="78">
        <v>64</v>
      </c>
      <c r="Z355" s="78">
        <v>108</v>
      </c>
      <c r="AA355" s="78">
        <v>59</v>
      </c>
      <c r="AB355" s="78">
        <v>20</v>
      </c>
      <c r="AC355" s="78">
        <v>32</v>
      </c>
      <c r="AD355" s="78">
        <v>35</v>
      </c>
      <c r="AE355" s="78">
        <v>20</v>
      </c>
      <c r="AF355" s="78">
        <v>27</v>
      </c>
      <c r="AG355" s="78">
        <v>25</v>
      </c>
      <c r="AH355" s="78">
        <v>28</v>
      </c>
      <c r="AI355" s="78">
        <v>18</v>
      </c>
      <c r="AJ355" s="78">
        <v>23</v>
      </c>
      <c r="AK355" s="78">
        <v>32</v>
      </c>
      <c r="AL355" s="78">
        <v>34</v>
      </c>
      <c r="AM355" s="78">
        <v>26</v>
      </c>
      <c r="AN355" s="78">
        <v>9</v>
      </c>
      <c r="AO355" s="78">
        <v>15</v>
      </c>
      <c r="AP355" s="78">
        <v>23</v>
      </c>
      <c r="AQ355" s="78">
        <v>11</v>
      </c>
      <c r="AR355" s="78">
        <v>24</v>
      </c>
      <c r="AS355" s="78">
        <v>22</v>
      </c>
      <c r="AT355" s="78">
        <v>26</v>
      </c>
      <c r="AU355" s="78">
        <v>13</v>
      </c>
      <c r="AV355" s="78">
        <v>16</v>
      </c>
      <c r="AW355" s="78">
        <v>20</v>
      </c>
      <c r="AX355" s="78">
        <v>29</v>
      </c>
      <c r="AY355" s="78">
        <v>21</v>
      </c>
      <c r="AZ355" s="78">
        <v>20</v>
      </c>
      <c r="BA355" s="78">
        <v>26</v>
      </c>
      <c r="BB355" s="78">
        <v>36</v>
      </c>
      <c r="BC355" s="78">
        <v>25</v>
      </c>
      <c r="BD355" s="78">
        <v>15</v>
      </c>
      <c r="BE355" s="78">
        <v>16</v>
      </c>
      <c r="BF355" s="78">
        <v>27</v>
      </c>
      <c r="BG355" s="78">
        <v>17</v>
      </c>
      <c r="BH355" s="78">
        <v>36</v>
      </c>
      <c r="BI355" s="78">
        <v>27</v>
      </c>
      <c r="BJ355" s="78">
        <v>33</v>
      </c>
      <c r="BK355" s="78">
        <v>22</v>
      </c>
      <c r="BL355" s="78">
        <v>29</v>
      </c>
      <c r="BM355" s="78">
        <v>25</v>
      </c>
      <c r="BN355" s="78">
        <v>29</v>
      </c>
      <c r="BO355" s="78">
        <v>22</v>
      </c>
      <c r="BP355" s="78">
        <v>40</v>
      </c>
      <c r="BQ355" s="78">
        <v>27</v>
      </c>
      <c r="BR355" s="78">
        <v>43</v>
      </c>
      <c r="BS355" s="78">
        <v>37</v>
      </c>
      <c r="BT355" s="78">
        <v>26</v>
      </c>
      <c r="BU355" s="78">
        <v>19</v>
      </c>
      <c r="BV355" s="78">
        <v>38</v>
      </c>
      <c r="BW355" s="78">
        <v>23</v>
      </c>
      <c r="BX355" s="78">
        <v>27</v>
      </c>
      <c r="BY355" s="78">
        <v>17</v>
      </c>
      <c r="BZ355" s="78">
        <v>20</v>
      </c>
      <c r="CA355" s="78">
        <v>3</v>
      </c>
      <c r="CB355" s="78">
        <v>13</v>
      </c>
      <c r="CC355" s="78">
        <v>20</v>
      </c>
      <c r="CD355" s="78">
        <v>21</v>
      </c>
      <c r="CE355" s="78">
        <v>14</v>
      </c>
      <c r="CF355" s="78">
        <v>35</v>
      </c>
      <c r="CG355" s="78">
        <v>21</v>
      </c>
      <c r="CH355" s="78">
        <v>34</v>
      </c>
      <c r="CI355" s="78">
        <v>18</v>
      </c>
      <c r="CJ355" s="78">
        <v>17</v>
      </c>
      <c r="CK355" s="78">
        <v>14</v>
      </c>
      <c r="CL355" s="78">
        <v>20</v>
      </c>
      <c r="CM355" s="78">
        <v>32</v>
      </c>
      <c r="CN355" s="78">
        <v>0.53</v>
      </c>
    </row>
    <row r="356" spans="1:92" x14ac:dyDescent="0.2">
      <c r="A356" s="78" t="s">
        <v>37</v>
      </c>
      <c r="B356" s="78" t="s">
        <v>14</v>
      </c>
      <c r="C356" s="78">
        <v>265</v>
      </c>
      <c r="D356" s="78">
        <v>40.130000000000003</v>
      </c>
      <c r="E356" s="73">
        <v>1</v>
      </c>
      <c r="F356" s="78">
        <f>VLOOKUP(B356,遗传信息!$B:$F,5,FALSE)</f>
        <v>1</v>
      </c>
      <c r="G356" s="78">
        <v>25</v>
      </c>
      <c r="H356" s="78">
        <v>7</v>
      </c>
      <c r="I356" s="78">
        <v>5</v>
      </c>
      <c r="J356" s="78">
        <v>1507</v>
      </c>
      <c r="K356" s="78">
        <v>56.07</v>
      </c>
      <c r="L356" s="78">
        <v>107</v>
      </c>
      <c r="M356" s="78">
        <v>98</v>
      </c>
      <c r="N356" s="78">
        <v>115</v>
      </c>
      <c r="O356" s="78">
        <v>58</v>
      </c>
      <c r="P356" s="78">
        <v>85</v>
      </c>
      <c r="Q356" s="78">
        <v>86</v>
      </c>
      <c r="R356" s="78">
        <v>107</v>
      </c>
      <c r="S356" s="78">
        <v>75</v>
      </c>
      <c r="T356" s="78">
        <v>118</v>
      </c>
      <c r="U356" s="78">
        <v>106</v>
      </c>
      <c r="V356" s="78">
        <v>147</v>
      </c>
      <c r="W356" s="78">
        <v>106</v>
      </c>
      <c r="X356" s="78">
        <v>67</v>
      </c>
      <c r="Y356" s="78">
        <v>64</v>
      </c>
      <c r="Z356" s="78">
        <v>108</v>
      </c>
      <c r="AA356" s="78">
        <v>59</v>
      </c>
      <c r="AB356" s="78">
        <v>20</v>
      </c>
      <c r="AC356" s="78">
        <v>32</v>
      </c>
      <c r="AD356" s="78">
        <v>35</v>
      </c>
      <c r="AE356" s="78">
        <v>20</v>
      </c>
      <c r="AF356" s="78">
        <v>27</v>
      </c>
      <c r="AG356" s="78">
        <v>25</v>
      </c>
      <c r="AH356" s="78">
        <v>28</v>
      </c>
      <c r="AI356" s="78">
        <v>18</v>
      </c>
      <c r="AJ356" s="78">
        <v>23</v>
      </c>
      <c r="AK356" s="78">
        <v>32</v>
      </c>
      <c r="AL356" s="78">
        <v>34</v>
      </c>
      <c r="AM356" s="78">
        <v>26</v>
      </c>
      <c r="AN356" s="78">
        <v>9</v>
      </c>
      <c r="AO356" s="78">
        <v>15</v>
      </c>
      <c r="AP356" s="78">
        <v>23</v>
      </c>
      <c r="AQ356" s="78">
        <v>11</v>
      </c>
      <c r="AR356" s="78">
        <v>24</v>
      </c>
      <c r="AS356" s="78">
        <v>22</v>
      </c>
      <c r="AT356" s="78">
        <v>26</v>
      </c>
      <c r="AU356" s="78">
        <v>13</v>
      </c>
      <c r="AV356" s="78">
        <v>16</v>
      </c>
      <c r="AW356" s="78">
        <v>20</v>
      </c>
      <c r="AX356" s="78">
        <v>29</v>
      </c>
      <c r="AY356" s="78">
        <v>21</v>
      </c>
      <c r="AZ356" s="78">
        <v>20</v>
      </c>
      <c r="BA356" s="78">
        <v>26</v>
      </c>
      <c r="BB356" s="78">
        <v>36</v>
      </c>
      <c r="BC356" s="78">
        <v>25</v>
      </c>
      <c r="BD356" s="78">
        <v>15</v>
      </c>
      <c r="BE356" s="78">
        <v>16</v>
      </c>
      <c r="BF356" s="78">
        <v>27</v>
      </c>
      <c r="BG356" s="78">
        <v>17</v>
      </c>
      <c r="BH356" s="78">
        <v>36</v>
      </c>
      <c r="BI356" s="78">
        <v>27</v>
      </c>
      <c r="BJ356" s="78">
        <v>33</v>
      </c>
      <c r="BK356" s="78">
        <v>22</v>
      </c>
      <c r="BL356" s="78">
        <v>29</v>
      </c>
      <c r="BM356" s="78">
        <v>25</v>
      </c>
      <c r="BN356" s="78">
        <v>29</v>
      </c>
      <c r="BO356" s="78">
        <v>22</v>
      </c>
      <c r="BP356" s="78">
        <v>40</v>
      </c>
      <c r="BQ356" s="78">
        <v>27</v>
      </c>
      <c r="BR356" s="78">
        <v>43</v>
      </c>
      <c r="BS356" s="78">
        <v>37</v>
      </c>
      <c r="BT356" s="78">
        <v>26</v>
      </c>
      <c r="BU356" s="78">
        <v>19</v>
      </c>
      <c r="BV356" s="78">
        <v>38</v>
      </c>
      <c r="BW356" s="78">
        <v>23</v>
      </c>
      <c r="BX356" s="78">
        <v>27</v>
      </c>
      <c r="BY356" s="78">
        <v>17</v>
      </c>
      <c r="BZ356" s="78">
        <v>20</v>
      </c>
      <c r="CA356" s="78">
        <v>3</v>
      </c>
      <c r="CB356" s="78">
        <v>13</v>
      </c>
      <c r="CC356" s="78">
        <v>20</v>
      </c>
      <c r="CD356" s="78">
        <v>21</v>
      </c>
      <c r="CE356" s="78">
        <v>14</v>
      </c>
      <c r="CF356" s="78">
        <v>35</v>
      </c>
      <c r="CG356" s="78">
        <v>21</v>
      </c>
      <c r="CH356" s="78">
        <v>34</v>
      </c>
      <c r="CI356" s="78">
        <v>18</v>
      </c>
      <c r="CJ356" s="78">
        <v>17</v>
      </c>
      <c r="CK356" s="78">
        <v>14</v>
      </c>
      <c r="CL356" s="78">
        <v>20</v>
      </c>
      <c r="CM356" s="78">
        <v>32</v>
      </c>
      <c r="CN356" s="78">
        <v>1.07</v>
      </c>
    </row>
    <row r="357" spans="1:92" x14ac:dyDescent="0.2">
      <c r="A357" s="78" t="s">
        <v>37</v>
      </c>
      <c r="B357" s="78" t="s">
        <v>14</v>
      </c>
      <c r="C357" s="78">
        <v>265</v>
      </c>
      <c r="D357" s="78">
        <v>74.760000000000005</v>
      </c>
      <c r="E357" s="73">
        <v>1</v>
      </c>
      <c r="F357" s="78">
        <f>VLOOKUP(B357,遗传信息!$B:$F,5,FALSE)</f>
        <v>1</v>
      </c>
      <c r="G357" s="78">
        <v>25</v>
      </c>
      <c r="H357" s="78">
        <v>7</v>
      </c>
      <c r="I357" s="78">
        <v>5</v>
      </c>
      <c r="J357" s="78">
        <v>1507</v>
      </c>
      <c r="K357" s="78">
        <v>56.07</v>
      </c>
      <c r="L357" s="78">
        <v>107</v>
      </c>
      <c r="M357" s="78">
        <v>98</v>
      </c>
      <c r="N357" s="78">
        <v>115</v>
      </c>
      <c r="O357" s="78">
        <v>58</v>
      </c>
      <c r="P357" s="78">
        <v>85</v>
      </c>
      <c r="Q357" s="78">
        <v>86</v>
      </c>
      <c r="R357" s="78">
        <v>107</v>
      </c>
      <c r="S357" s="78">
        <v>75</v>
      </c>
      <c r="T357" s="78">
        <v>118</v>
      </c>
      <c r="U357" s="78">
        <v>106</v>
      </c>
      <c r="V357" s="78">
        <v>147</v>
      </c>
      <c r="W357" s="78">
        <v>106</v>
      </c>
      <c r="X357" s="78">
        <v>67</v>
      </c>
      <c r="Y357" s="78">
        <v>64</v>
      </c>
      <c r="Z357" s="78">
        <v>108</v>
      </c>
      <c r="AA357" s="78">
        <v>59</v>
      </c>
      <c r="AB357" s="78">
        <v>20</v>
      </c>
      <c r="AC357" s="78">
        <v>32</v>
      </c>
      <c r="AD357" s="78">
        <v>35</v>
      </c>
      <c r="AE357" s="78">
        <v>20</v>
      </c>
      <c r="AF357" s="78">
        <v>27</v>
      </c>
      <c r="AG357" s="78">
        <v>25</v>
      </c>
      <c r="AH357" s="78">
        <v>28</v>
      </c>
      <c r="AI357" s="78">
        <v>18</v>
      </c>
      <c r="AJ357" s="78">
        <v>23</v>
      </c>
      <c r="AK357" s="78">
        <v>32</v>
      </c>
      <c r="AL357" s="78">
        <v>34</v>
      </c>
      <c r="AM357" s="78">
        <v>26</v>
      </c>
      <c r="AN357" s="78">
        <v>9</v>
      </c>
      <c r="AO357" s="78">
        <v>15</v>
      </c>
      <c r="AP357" s="78">
        <v>23</v>
      </c>
      <c r="AQ357" s="78">
        <v>11</v>
      </c>
      <c r="AR357" s="78">
        <v>24</v>
      </c>
      <c r="AS357" s="78">
        <v>22</v>
      </c>
      <c r="AT357" s="78">
        <v>26</v>
      </c>
      <c r="AU357" s="78">
        <v>13</v>
      </c>
      <c r="AV357" s="78">
        <v>16</v>
      </c>
      <c r="AW357" s="78">
        <v>20</v>
      </c>
      <c r="AX357" s="78">
        <v>29</v>
      </c>
      <c r="AY357" s="78">
        <v>21</v>
      </c>
      <c r="AZ357" s="78">
        <v>20</v>
      </c>
      <c r="BA357" s="78">
        <v>26</v>
      </c>
      <c r="BB357" s="78">
        <v>36</v>
      </c>
      <c r="BC357" s="78">
        <v>25</v>
      </c>
      <c r="BD357" s="78">
        <v>15</v>
      </c>
      <c r="BE357" s="78">
        <v>16</v>
      </c>
      <c r="BF357" s="78">
        <v>27</v>
      </c>
      <c r="BG357" s="78">
        <v>17</v>
      </c>
      <c r="BH357" s="78">
        <v>36</v>
      </c>
      <c r="BI357" s="78">
        <v>27</v>
      </c>
      <c r="BJ357" s="78">
        <v>33</v>
      </c>
      <c r="BK357" s="78">
        <v>22</v>
      </c>
      <c r="BL357" s="78">
        <v>29</v>
      </c>
      <c r="BM357" s="78">
        <v>25</v>
      </c>
      <c r="BN357" s="78">
        <v>29</v>
      </c>
      <c r="BO357" s="78">
        <v>22</v>
      </c>
      <c r="BP357" s="78">
        <v>40</v>
      </c>
      <c r="BQ357" s="78">
        <v>27</v>
      </c>
      <c r="BR357" s="78">
        <v>43</v>
      </c>
      <c r="BS357" s="78">
        <v>37</v>
      </c>
      <c r="BT357" s="78">
        <v>26</v>
      </c>
      <c r="BU357" s="78">
        <v>19</v>
      </c>
      <c r="BV357" s="78">
        <v>38</v>
      </c>
      <c r="BW357" s="78">
        <v>23</v>
      </c>
      <c r="BX357" s="78">
        <v>27</v>
      </c>
      <c r="BY357" s="78">
        <v>17</v>
      </c>
      <c r="BZ357" s="78">
        <v>20</v>
      </c>
      <c r="CA357" s="78">
        <v>3</v>
      </c>
      <c r="CB357" s="78">
        <v>13</v>
      </c>
      <c r="CC357" s="78">
        <v>20</v>
      </c>
      <c r="CD357" s="78">
        <v>21</v>
      </c>
      <c r="CE357" s="78">
        <v>14</v>
      </c>
      <c r="CF357" s="78">
        <v>35</v>
      </c>
      <c r="CG357" s="78">
        <v>21</v>
      </c>
      <c r="CH357" s="78">
        <v>34</v>
      </c>
      <c r="CI357" s="78">
        <v>18</v>
      </c>
      <c r="CJ357" s="78">
        <v>17</v>
      </c>
      <c r="CK357" s="78">
        <v>14</v>
      </c>
      <c r="CL357" s="78">
        <v>20</v>
      </c>
      <c r="CM357" s="78">
        <v>32</v>
      </c>
      <c r="CN357" s="78">
        <v>1.83</v>
      </c>
    </row>
    <row r="358" spans="1:92" x14ac:dyDescent="0.2">
      <c r="A358" s="78" t="s">
        <v>37</v>
      </c>
      <c r="B358" s="78" t="s">
        <v>14</v>
      </c>
      <c r="C358" s="78">
        <v>265</v>
      </c>
      <c r="D358" s="78">
        <v>100.23</v>
      </c>
      <c r="E358" s="73">
        <v>1</v>
      </c>
      <c r="F358" s="78">
        <f>VLOOKUP(B358,遗传信息!$B:$F,5,FALSE)</f>
        <v>1</v>
      </c>
      <c r="G358" s="78">
        <v>25</v>
      </c>
      <c r="H358" s="78">
        <v>7</v>
      </c>
      <c r="I358" s="78">
        <v>5</v>
      </c>
      <c r="J358" s="78">
        <v>1507</v>
      </c>
      <c r="K358" s="78">
        <v>56.07</v>
      </c>
      <c r="L358" s="78">
        <v>107</v>
      </c>
      <c r="M358" s="78">
        <v>98</v>
      </c>
      <c r="N358" s="78">
        <v>115</v>
      </c>
      <c r="O358" s="78">
        <v>58</v>
      </c>
      <c r="P358" s="78">
        <v>85</v>
      </c>
      <c r="Q358" s="78">
        <v>86</v>
      </c>
      <c r="R358" s="78">
        <v>107</v>
      </c>
      <c r="S358" s="78">
        <v>75</v>
      </c>
      <c r="T358" s="78">
        <v>118</v>
      </c>
      <c r="U358" s="78">
        <v>106</v>
      </c>
      <c r="V358" s="78">
        <v>147</v>
      </c>
      <c r="W358" s="78">
        <v>106</v>
      </c>
      <c r="X358" s="78">
        <v>67</v>
      </c>
      <c r="Y358" s="78">
        <v>64</v>
      </c>
      <c r="Z358" s="78">
        <v>108</v>
      </c>
      <c r="AA358" s="78">
        <v>59</v>
      </c>
      <c r="AB358" s="78">
        <v>20</v>
      </c>
      <c r="AC358" s="78">
        <v>32</v>
      </c>
      <c r="AD358" s="78">
        <v>35</v>
      </c>
      <c r="AE358" s="78">
        <v>20</v>
      </c>
      <c r="AF358" s="78">
        <v>27</v>
      </c>
      <c r="AG358" s="78">
        <v>25</v>
      </c>
      <c r="AH358" s="78">
        <v>28</v>
      </c>
      <c r="AI358" s="78">
        <v>18</v>
      </c>
      <c r="AJ358" s="78">
        <v>23</v>
      </c>
      <c r="AK358" s="78">
        <v>32</v>
      </c>
      <c r="AL358" s="78">
        <v>34</v>
      </c>
      <c r="AM358" s="78">
        <v>26</v>
      </c>
      <c r="AN358" s="78">
        <v>9</v>
      </c>
      <c r="AO358" s="78">
        <v>15</v>
      </c>
      <c r="AP358" s="78">
        <v>23</v>
      </c>
      <c r="AQ358" s="78">
        <v>11</v>
      </c>
      <c r="AR358" s="78">
        <v>24</v>
      </c>
      <c r="AS358" s="78">
        <v>22</v>
      </c>
      <c r="AT358" s="78">
        <v>26</v>
      </c>
      <c r="AU358" s="78">
        <v>13</v>
      </c>
      <c r="AV358" s="78">
        <v>16</v>
      </c>
      <c r="AW358" s="78">
        <v>20</v>
      </c>
      <c r="AX358" s="78">
        <v>29</v>
      </c>
      <c r="AY358" s="78">
        <v>21</v>
      </c>
      <c r="AZ358" s="78">
        <v>20</v>
      </c>
      <c r="BA358" s="78">
        <v>26</v>
      </c>
      <c r="BB358" s="78">
        <v>36</v>
      </c>
      <c r="BC358" s="78">
        <v>25</v>
      </c>
      <c r="BD358" s="78">
        <v>15</v>
      </c>
      <c r="BE358" s="78">
        <v>16</v>
      </c>
      <c r="BF358" s="78">
        <v>27</v>
      </c>
      <c r="BG358" s="78">
        <v>17</v>
      </c>
      <c r="BH358" s="78">
        <v>36</v>
      </c>
      <c r="BI358" s="78">
        <v>27</v>
      </c>
      <c r="BJ358" s="78">
        <v>33</v>
      </c>
      <c r="BK358" s="78">
        <v>22</v>
      </c>
      <c r="BL358" s="78">
        <v>29</v>
      </c>
      <c r="BM358" s="78">
        <v>25</v>
      </c>
      <c r="BN358" s="78">
        <v>29</v>
      </c>
      <c r="BO358" s="78">
        <v>22</v>
      </c>
      <c r="BP358" s="78">
        <v>40</v>
      </c>
      <c r="BQ358" s="78">
        <v>27</v>
      </c>
      <c r="BR358" s="78">
        <v>43</v>
      </c>
      <c r="BS358" s="78">
        <v>37</v>
      </c>
      <c r="BT358" s="78">
        <v>26</v>
      </c>
      <c r="BU358" s="78">
        <v>19</v>
      </c>
      <c r="BV358" s="78">
        <v>38</v>
      </c>
      <c r="BW358" s="78">
        <v>23</v>
      </c>
      <c r="BX358" s="78">
        <v>27</v>
      </c>
      <c r="BY358" s="78">
        <v>17</v>
      </c>
      <c r="BZ358" s="78">
        <v>20</v>
      </c>
      <c r="CA358" s="78">
        <v>3</v>
      </c>
      <c r="CB358" s="78">
        <v>13</v>
      </c>
      <c r="CC358" s="78">
        <v>20</v>
      </c>
      <c r="CD358" s="78">
        <v>21</v>
      </c>
      <c r="CE358" s="78">
        <v>14</v>
      </c>
      <c r="CF358" s="78">
        <v>35</v>
      </c>
      <c r="CG358" s="78">
        <v>21</v>
      </c>
      <c r="CH358" s="78">
        <v>34</v>
      </c>
      <c r="CI358" s="78">
        <v>18</v>
      </c>
      <c r="CJ358" s="78">
        <v>17</v>
      </c>
      <c r="CK358" s="78">
        <v>14</v>
      </c>
      <c r="CL358" s="78">
        <v>20</v>
      </c>
      <c r="CM358" s="78">
        <v>32</v>
      </c>
      <c r="CN358" s="78">
        <v>2.4500000000000002</v>
      </c>
    </row>
    <row r="359" spans="1:92" x14ac:dyDescent="0.2">
      <c r="A359" s="78" t="s">
        <v>37</v>
      </c>
      <c r="B359" s="78" t="s">
        <v>14</v>
      </c>
      <c r="C359" s="78">
        <v>265</v>
      </c>
      <c r="D359" s="78">
        <v>125.1</v>
      </c>
      <c r="E359" s="73">
        <v>1</v>
      </c>
      <c r="F359" s="78">
        <f>VLOOKUP(B359,遗传信息!$B:$F,5,FALSE)</f>
        <v>1</v>
      </c>
      <c r="G359" s="78">
        <v>25</v>
      </c>
      <c r="H359" s="78">
        <v>7</v>
      </c>
      <c r="I359" s="78">
        <v>5</v>
      </c>
      <c r="J359" s="78">
        <v>1507</v>
      </c>
      <c r="K359" s="78">
        <v>56.07</v>
      </c>
      <c r="L359" s="78">
        <v>107</v>
      </c>
      <c r="M359" s="78">
        <v>98</v>
      </c>
      <c r="N359" s="78">
        <v>115</v>
      </c>
      <c r="O359" s="78">
        <v>58</v>
      </c>
      <c r="P359" s="78">
        <v>85</v>
      </c>
      <c r="Q359" s="78">
        <v>86</v>
      </c>
      <c r="R359" s="78">
        <v>107</v>
      </c>
      <c r="S359" s="78">
        <v>75</v>
      </c>
      <c r="T359" s="78">
        <v>118</v>
      </c>
      <c r="U359" s="78">
        <v>106</v>
      </c>
      <c r="V359" s="78">
        <v>147</v>
      </c>
      <c r="W359" s="78">
        <v>106</v>
      </c>
      <c r="X359" s="78">
        <v>67</v>
      </c>
      <c r="Y359" s="78">
        <v>64</v>
      </c>
      <c r="Z359" s="78">
        <v>108</v>
      </c>
      <c r="AA359" s="78">
        <v>59</v>
      </c>
      <c r="AB359" s="78">
        <v>20</v>
      </c>
      <c r="AC359" s="78">
        <v>32</v>
      </c>
      <c r="AD359" s="78">
        <v>35</v>
      </c>
      <c r="AE359" s="78">
        <v>20</v>
      </c>
      <c r="AF359" s="78">
        <v>27</v>
      </c>
      <c r="AG359" s="78">
        <v>25</v>
      </c>
      <c r="AH359" s="78">
        <v>28</v>
      </c>
      <c r="AI359" s="78">
        <v>18</v>
      </c>
      <c r="AJ359" s="78">
        <v>23</v>
      </c>
      <c r="AK359" s="78">
        <v>32</v>
      </c>
      <c r="AL359" s="78">
        <v>34</v>
      </c>
      <c r="AM359" s="78">
        <v>26</v>
      </c>
      <c r="AN359" s="78">
        <v>9</v>
      </c>
      <c r="AO359" s="78">
        <v>15</v>
      </c>
      <c r="AP359" s="78">
        <v>23</v>
      </c>
      <c r="AQ359" s="78">
        <v>11</v>
      </c>
      <c r="AR359" s="78">
        <v>24</v>
      </c>
      <c r="AS359" s="78">
        <v>22</v>
      </c>
      <c r="AT359" s="78">
        <v>26</v>
      </c>
      <c r="AU359" s="78">
        <v>13</v>
      </c>
      <c r="AV359" s="78">
        <v>16</v>
      </c>
      <c r="AW359" s="78">
        <v>20</v>
      </c>
      <c r="AX359" s="78">
        <v>29</v>
      </c>
      <c r="AY359" s="78">
        <v>21</v>
      </c>
      <c r="AZ359" s="78">
        <v>20</v>
      </c>
      <c r="BA359" s="78">
        <v>26</v>
      </c>
      <c r="BB359" s="78">
        <v>36</v>
      </c>
      <c r="BC359" s="78">
        <v>25</v>
      </c>
      <c r="BD359" s="78">
        <v>15</v>
      </c>
      <c r="BE359" s="78">
        <v>16</v>
      </c>
      <c r="BF359" s="78">
        <v>27</v>
      </c>
      <c r="BG359" s="78">
        <v>17</v>
      </c>
      <c r="BH359" s="78">
        <v>36</v>
      </c>
      <c r="BI359" s="78">
        <v>27</v>
      </c>
      <c r="BJ359" s="78">
        <v>33</v>
      </c>
      <c r="BK359" s="78">
        <v>22</v>
      </c>
      <c r="BL359" s="78">
        <v>29</v>
      </c>
      <c r="BM359" s="78">
        <v>25</v>
      </c>
      <c r="BN359" s="78">
        <v>29</v>
      </c>
      <c r="BO359" s="78">
        <v>22</v>
      </c>
      <c r="BP359" s="78">
        <v>40</v>
      </c>
      <c r="BQ359" s="78">
        <v>27</v>
      </c>
      <c r="BR359" s="78">
        <v>43</v>
      </c>
      <c r="BS359" s="78">
        <v>37</v>
      </c>
      <c r="BT359" s="78">
        <v>26</v>
      </c>
      <c r="BU359" s="78">
        <v>19</v>
      </c>
      <c r="BV359" s="78">
        <v>38</v>
      </c>
      <c r="BW359" s="78">
        <v>23</v>
      </c>
      <c r="BX359" s="78">
        <v>27</v>
      </c>
      <c r="BY359" s="78">
        <v>17</v>
      </c>
      <c r="BZ359" s="78">
        <v>20</v>
      </c>
      <c r="CA359" s="78">
        <v>3</v>
      </c>
      <c r="CB359" s="78">
        <v>13</v>
      </c>
      <c r="CC359" s="78">
        <v>20</v>
      </c>
      <c r="CD359" s="78">
        <v>21</v>
      </c>
      <c r="CE359" s="78">
        <v>14</v>
      </c>
      <c r="CF359" s="78">
        <v>35</v>
      </c>
      <c r="CG359" s="78">
        <v>21</v>
      </c>
      <c r="CH359" s="78">
        <v>34</v>
      </c>
      <c r="CI359" s="78">
        <v>18</v>
      </c>
      <c r="CJ359" s="78">
        <v>17</v>
      </c>
      <c r="CK359" s="78">
        <v>14</v>
      </c>
      <c r="CL359" s="78">
        <v>20</v>
      </c>
      <c r="CM359" s="78">
        <v>32</v>
      </c>
      <c r="CN359" s="78">
        <v>3.07</v>
      </c>
    </row>
    <row r="360" spans="1:92" x14ac:dyDescent="0.2">
      <c r="A360" s="78" t="s">
        <v>71</v>
      </c>
      <c r="B360" s="78" t="s">
        <v>73</v>
      </c>
      <c r="C360" s="78">
        <v>254</v>
      </c>
      <c r="D360" s="78">
        <v>3.7</v>
      </c>
      <c r="E360" s="78">
        <v>0</v>
      </c>
      <c r="F360" s="78">
        <f>VLOOKUP(B360,遗传信息!$B:$F,5,FALSE)</f>
        <v>1</v>
      </c>
      <c r="G360" s="78">
        <v>25</v>
      </c>
      <c r="H360" s="78">
        <v>7</v>
      </c>
      <c r="I360" s="78">
        <v>5</v>
      </c>
      <c r="J360" s="78">
        <v>1466</v>
      </c>
      <c r="K360" s="78">
        <v>31.540000000000006</v>
      </c>
      <c r="L360" s="78">
        <v>81</v>
      </c>
      <c r="M360" s="78">
        <v>82</v>
      </c>
      <c r="N360" s="78">
        <v>94</v>
      </c>
      <c r="O360" s="78">
        <v>55</v>
      </c>
      <c r="P360" s="78">
        <v>73</v>
      </c>
      <c r="Q360" s="78">
        <v>78</v>
      </c>
      <c r="R360" s="78">
        <v>116</v>
      </c>
      <c r="S360" s="78">
        <v>71</v>
      </c>
      <c r="T360" s="78">
        <v>97</v>
      </c>
      <c r="U360" s="78">
        <v>111</v>
      </c>
      <c r="V360" s="78">
        <v>180</v>
      </c>
      <c r="W360" s="78">
        <v>117</v>
      </c>
      <c r="X360" s="78">
        <v>62</v>
      </c>
      <c r="Y360" s="78">
        <v>66</v>
      </c>
      <c r="Z360" s="78">
        <v>116</v>
      </c>
      <c r="AA360" s="78">
        <v>56</v>
      </c>
      <c r="AB360" s="78">
        <v>15</v>
      </c>
      <c r="AC360" s="78">
        <v>25</v>
      </c>
      <c r="AD360" s="78">
        <v>28</v>
      </c>
      <c r="AE360" s="78">
        <v>13</v>
      </c>
      <c r="AF360" s="78">
        <v>20</v>
      </c>
      <c r="AG360" s="78">
        <v>14</v>
      </c>
      <c r="AH360" s="78">
        <v>28</v>
      </c>
      <c r="AI360" s="78">
        <v>20</v>
      </c>
      <c r="AJ360" s="78">
        <v>18</v>
      </c>
      <c r="AK360" s="78">
        <v>30</v>
      </c>
      <c r="AL360" s="78">
        <v>28</v>
      </c>
      <c r="AM360" s="78">
        <v>18</v>
      </c>
      <c r="AN360" s="78">
        <v>10</v>
      </c>
      <c r="AO360" s="78">
        <v>11</v>
      </c>
      <c r="AP360" s="78">
        <v>25</v>
      </c>
      <c r="AQ360" s="78">
        <v>9</v>
      </c>
      <c r="AR360" s="78">
        <v>18</v>
      </c>
      <c r="AS360" s="78">
        <v>19</v>
      </c>
      <c r="AT360" s="78">
        <v>24</v>
      </c>
      <c r="AU360" s="78">
        <v>12</v>
      </c>
      <c r="AV360" s="78">
        <v>9</v>
      </c>
      <c r="AW360" s="78">
        <v>17</v>
      </c>
      <c r="AX360" s="78">
        <v>28</v>
      </c>
      <c r="AY360" s="78">
        <v>24</v>
      </c>
      <c r="AZ360" s="78">
        <v>22</v>
      </c>
      <c r="BA360" s="78">
        <v>19</v>
      </c>
      <c r="BB360" s="78">
        <v>44</v>
      </c>
      <c r="BC360" s="78">
        <v>29</v>
      </c>
      <c r="BD360" s="78">
        <v>11</v>
      </c>
      <c r="BE360" s="78">
        <v>15</v>
      </c>
      <c r="BF360" s="78">
        <v>28</v>
      </c>
      <c r="BG360" s="78">
        <v>17</v>
      </c>
      <c r="BH360" s="78">
        <v>28</v>
      </c>
      <c r="BI360" s="78">
        <v>19</v>
      </c>
      <c r="BJ360" s="78">
        <v>26</v>
      </c>
      <c r="BK360" s="78">
        <v>24</v>
      </c>
      <c r="BL360" s="78">
        <v>28</v>
      </c>
      <c r="BM360" s="78">
        <v>32</v>
      </c>
      <c r="BN360" s="78">
        <v>34</v>
      </c>
      <c r="BO360" s="78">
        <v>16</v>
      </c>
      <c r="BP360" s="78">
        <v>37</v>
      </c>
      <c r="BQ360" s="78">
        <v>35</v>
      </c>
      <c r="BR360" s="78">
        <v>62</v>
      </c>
      <c r="BS360" s="78">
        <v>45</v>
      </c>
      <c r="BT360" s="78">
        <v>27</v>
      </c>
      <c r="BU360" s="78">
        <v>26</v>
      </c>
      <c r="BV360" s="78">
        <v>46</v>
      </c>
      <c r="BW360" s="78">
        <v>18</v>
      </c>
      <c r="BX360" s="78">
        <v>20</v>
      </c>
      <c r="BY360" s="78">
        <v>19</v>
      </c>
      <c r="BZ360" s="78">
        <v>16</v>
      </c>
      <c r="CA360" s="78">
        <v>6</v>
      </c>
      <c r="CB360" s="78">
        <v>16</v>
      </c>
      <c r="CC360" s="78">
        <v>13</v>
      </c>
      <c r="CD360" s="78">
        <v>25</v>
      </c>
      <c r="CE360" s="78">
        <v>11</v>
      </c>
      <c r="CF360" s="78">
        <v>20</v>
      </c>
      <c r="CG360" s="78">
        <v>26</v>
      </c>
      <c r="CH360" s="78">
        <v>45</v>
      </c>
      <c r="CI360" s="78">
        <v>25</v>
      </c>
      <c r="CJ360" s="78">
        <v>13</v>
      </c>
      <c r="CK360" s="78">
        <v>14</v>
      </c>
      <c r="CL360" s="78">
        <v>17</v>
      </c>
      <c r="CM360" s="78">
        <v>25</v>
      </c>
      <c r="CN360" s="78">
        <v>1</v>
      </c>
    </row>
    <row r="361" spans="1:92" x14ac:dyDescent="0.2">
      <c r="A361" s="78" t="s">
        <v>71</v>
      </c>
      <c r="B361" s="78" t="s">
        <v>73</v>
      </c>
      <c r="C361" s="78">
        <v>254</v>
      </c>
      <c r="D361" s="78">
        <v>9.3000000000000007</v>
      </c>
      <c r="E361" s="78">
        <v>0</v>
      </c>
      <c r="F361" s="78">
        <f>VLOOKUP(B361,遗传信息!$B:$F,5,FALSE)</f>
        <v>1</v>
      </c>
      <c r="G361" s="78">
        <v>25</v>
      </c>
      <c r="H361" s="78">
        <v>7</v>
      </c>
      <c r="I361" s="78">
        <v>5</v>
      </c>
      <c r="J361" s="78">
        <v>1466</v>
      </c>
      <c r="K361" s="78">
        <v>31.540000000000006</v>
      </c>
      <c r="L361" s="78">
        <v>81</v>
      </c>
      <c r="M361" s="78">
        <v>82</v>
      </c>
      <c r="N361" s="78">
        <v>94</v>
      </c>
      <c r="O361" s="78">
        <v>55</v>
      </c>
      <c r="P361" s="78">
        <v>73</v>
      </c>
      <c r="Q361" s="78">
        <v>78</v>
      </c>
      <c r="R361" s="78">
        <v>116</v>
      </c>
      <c r="S361" s="78">
        <v>71</v>
      </c>
      <c r="T361" s="78">
        <v>97</v>
      </c>
      <c r="U361" s="78">
        <v>111</v>
      </c>
      <c r="V361" s="78">
        <v>180</v>
      </c>
      <c r="W361" s="78">
        <v>117</v>
      </c>
      <c r="X361" s="78">
        <v>62</v>
      </c>
      <c r="Y361" s="78">
        <v>66</v>
      </c>
      <c r="Z361" s="78">
        <v>116</v>
      </c>
      <c r="AA361" s="78">
        <v>56</v>
      </c>
      <c r="AB361" s="78">
        <v>15</v>
      </c>
      <c r="AC361" s="78">
        <v>25</v>
      </c>
      <c r="AD361" s="78">
        <v>28</v>
      </c>
      <c r="AE361" s="78">
        <v>13</v>
      </c>
      <c r="AF361" s="78">
        <v>20</v>
      </c>
      <c r="AG361" s="78">
        <v>14</v>
      </c>
      <c r="AH361" s="78">
        <v>28</v>
      </c>
      <c r="AI361" s="78">
        <v>20</v>
      </c>
      <c r="AJ361" s="78">
        <v>18</v>
      </c>
      <c r="AK361" s="78">
        <v>30</v>
      </c>
      <c r="AL361" s="78">
        <v>28</v>
      </c>
      <c r="AM361" s="78">
        <v>18</v>
      </c>
      <c r="AN361" s="78">
        <v>10</v>
      </c>
      <c r="AO361" s="78">
        <v>11</v>
      </c>
      <c r="AP361" s="78">
        <v>25</v>
      </c>
      <c r="AQ361" s="78">
        <v>9</v>
      </c>
      <c r="AR361" s="78">
        <v>18</v>
      </c>
      <c r="AS361" s="78">
        <v>19</v>
      </c>
      <c r="AT361" s="78">
        <v>24</v>
      </c>
      <c r="AU361" s="78">
        <v>12</v>
      </c>
      <c r="AV361" s="78">
        <v>9</v>
      </c>
      <c r="AW361" s="78">
        <v>17</v>
      </c>
      <c r="AX361" s="78">
        <v>28</v>
      </c>
      <c r="AY361" s="78">
        <v>24</v>
      </c>
      <c r="AZ361" s="78">
        <v>22</v>
      </c>
      <c r="BA361" s="78">
        <v>19</v>
      </c>
      <c r="BB361" s="78">
        <v>44</v>
      </c>
      <c r="BC361" s="78">
        <v>29</v>
      </c>
      <c r="BD361" s="78">
        <v>11</v>
      </c>
      <c r="BE361" s="78">
        <v>15</v>
      </c>
      <c r="BF361" s="78">
        <v>28</v>
      </c>
      <c r="BG361" s="78">
        <v>17</v>
      </c>
      <c r="BH361" s="78">
        <v>28</v>
      </c>
      <c r="BI361" s="78">
        <v>19</v>
      </c>
      <c r="BJ361" s="78">
        <v>26</v>
      </c>
      <c r="BK361" s="78">
        <v>24</v>
      </c>
      <c r="BL361" s="78">
        <v>28</v>
      </c>
      <c r="BM361" s="78">
        <v>32</v>
      </c>
      <c r="BN361" s="78">
        <v>34</v>
      </c>
      <c r="BO361" s="78">
        <v>16</v>
      </c>
      <c r="BP361" s="78">
        <v>37</v>
      </c>
      <c r="BQ361" s="78">
        <v>35</v>
      </c>
      <c r="BR361" s="78">
        <v>62</v>
      </c>
      <c r="BS361" s="78">
        <v>45</v>
      </c>
      <c r="BT361" s="78">
        <v>27</v>
      </c>
      <c r="BU361" s="78">
        <v>26</v>
      </c>
      <c r="BV361" s="78">
        <v>46</v>
      </c>
      <c r="BW361" s="78">
        <v>18</v>
      </c>
      <c r="BX361" s="78">
        <v>20</v>
      </c>
      <c r="BY361" s="78">
        <v>19</v>
      </c>
      <c r="BZ361" s="78">
        <v>16</v>
      </c>
      <c r="CA361" s="78">
        <v>6</v>
      </c>
      <c r="CB361" s="78">
        <v>16</v>
      </c>
      <c r="CC361" s="78">
        <v>13</v>
      </c>
      <c r="CD361" s="78">
        <v>25</v>
      </c>
      <c r="CE361" s="78">
        <v>11</v>
      </c>
      <c r="CF361" s="78">
        <v>20</v>
      </c>
      <c r="CG361" s="78">
        <v>26</v>
      </c>
      <c r="CH361" s="78">
        <v>45</v>
      </c>
      <c r="CI361" s="78">
        <v>25</v>
      </c>
      <c r="CJ361" s="78">
        <v>13</v>
      </c>
      <c r="CK361" s="78">
        <v>14</v>
      </c>
      <c r="CL361" s="78">
        <v>17</v>
      </c>
      <c r="CM361" s="78">
        <v>25</v>
      </c>
      <c r="CN361" s="78">
        <v>2</v>
      </c>
    </row>
    <row r="362" spans="1:92" x14ac:dyDescent="0.2">
      <c r="A362" s="78" t="s">
        <v>71</v>
      </c>
      <c r="B362" s="78" t="s">
        <v>73</v>
      </c>
      <c r="C362" s="78">
        <v>254</v>
      </c>
      <c r="D362" s="78">
        <v>16</v>
      </c>
      <c r="E362" s="78">
        <v>0</v>
      </c>
      <c r="F362" s="78">
        <f>VLOOKUP(B362,遗传信息!$B:$F,5,FALSE)</f>
        <v>1</v>
      </c>
      <c r="G362" s="78">
        <v>25</v>
      </c>
      <c r="H362" s="78">
        <v>7</v>
      </c>
      <c r="I362" s="78">
        <v>5</v>
      </c>
      <c r="J362" s="78">
        <v>1466</v>
      </c>
      <c r="K362" s="78">
        <v>31.540000000000006</v>
      </c>
      <c r="L362" s="78">
        <v>81</v>
      </c>
      <c r="M362" s="78">
        <v>82</v>
      </c>
      <c r="N362" s="78">
        <v>94</v>
      </c>
      <c r="O362" s="78">
        <v>55</v>
      </c>
      <c r="P362" s="78">
        <v>73</v>
      </c>
      <c r="Q362" s="78">
        <v>78</v>
      </c>
      <c r="R362" s="78">
        <v>116</v>
      </c>
      <c r="S362" s="78">
        <v>71</v>
      </c>
      <c r="T362" s="78">
        <v>97</v>
      </c>
      <c r="U362" s="78">
        <v>111</v>
      </c>
      <c r="V362" s="78">
        <v>180</v>
      </c>
      <c r="W362" s="78">
        <v>117</v>
      </c>
      <c r="X362" s="78">
        <v>62</v>
      </c>
      <c r="Y362" s="78">
        <v>66</v>
      </c>
      <c r="Z362" s="78">
        <v>116</v>
      </c>
      <c r="AA362" s="78">
        <v>56</v>
      </c>
      <c r="AB362" s="78">
        <v>15</v>
      </c>
      <c r="AC362" s="78">
        <v>25</v>
      </c>
      <c r="AD362" s="78">
        <v>28</v>
      </c>
      <c r="AE362" s="78">
        <v>13</v>
      </c>
      <c r="AF362" s="78">
        <v>20</v>
      </c>
      <c r="AG362" s="78">
        <v>14</v>
      </c>
      <c r="AH362" s="78">
        <v>28</v>
      </c>
      <c r="AI362" s="78">
        <v>20</v>
      </c>
      <c r="AJ362" s="78">
        <v>18</v>
      </c>
      <c r="AK362" s="78">
        <v>30</v>
      </c>
      <c r="AL362" s="78">
        <v>28</v>
      </c>
      <c r="AM362" s="78">
        <v>18</v>
      </c>
      <c r="AN362" s="78">
        <v>10</v>
      </c>
      <c r="AO362" s="78">
        <v>11</v>
      </c>
      <c r="AP362" s="78">
        <v>25</v>
      </c>
      <c r="AQ362" s="78">
        <v>9</v>
      </c>
      <c r="AR362" s="78">
        <v>18</v>
      </c>
      <c r="AS362" s="78">
        <v>19</v>
      </c>
      <c r="AT362" s="78">
        <v>24</v>
      </c>
      <c r="AU362" s="78">
        <v>12</v>
      </c>
      <c r="AV362" s="78">
        <v>9</v>
      </c>
      <c r="AW362" s="78">
        <v>17</v>
      </c>
      <c r="AX362" s="78">
        <v>28</v>
      </c>
      <c r="AY362" s="78">
        <v>24</v>
      </c>
      <c r="AZ362" s="78">
        <v>22</v>
      </c>
      <c r="BA362" s="78">
        <v>19</v>
      </c>
      <c r="BB362" s="78">
        <v>44</v>
      </c>
      <c r="BC362" s="78">
        <v>29</v>
      </c>
      <c r="BD362" s="78">
        <v>11</v>
      </c>
      <c r="BE362" s="78">
        <v>15</v>
      </c>
      <c r="BF362" s="78">
        <v>28</v>
      </c>
      <c r="BG362" s="78">
        <v>17</v>
      </c>
      <c r="BH362" s="78">
        <v>28</v>
      </c>
      <c r="BI362" s="78">
        <v>19</v>
      </c>
      <c r="BJ362" s="78">
        <v>26</v>
      </c>
      <c r="BK362" s="78">
        <v>24</v>
      </c>
      <c r="BL362" s="78">
        <v>28</v>
      </c>
      <c r="BM362" s="78">
        <v>32</v>
      </c>
      <c r="BN362" s="78">
        <v>34</v>
      </c>
      <c r="BO362" s="78">
        <v>16</v>
      </c>
      <c r="BP362" s="78">
        <v>37</v>
      </c>
      <c r="BQ362" s="78">
        <v>35</v>
      </c>
      <c r="BR362" s="78">
        <v>62</v>
      </c>
      <c r="BS362" s="78">
        <v>45</v>
      </c>
      <c r="BT362" s="78">
        <v>27</v>
      </c>
      <c r="BU362" s="78">
        <v>26</v>
      </c>
      <c r="BV362" s="78">
        <v>46</v>
      </c>
      <c r="BW362" s="78">
        <v>18</v>
      </c>
      <c r="BX362" s="78">
        <v>20</v>
      </c>
      <c r="BY362" s="78">
        <v>19</v>
      </c>
      <c r="BZ362" s="78">
        <v>16</v>
      </c>
      <c r="CA362" s="78">
        <v>6</v>
      </c>
      <c r="CB362" s="78">
        <v>16</v>
      </c>
      <c r="CC362" s="78">
        <v>13</v>
      </c>
      <c r="CD362" s="78">
        <v>25</v>
      </c>
      <c r="CE362" s="78">
        <v>11</v>
      </c>
      <c r="CF362" s="78">
        <v>20</v>
      </c>
      <c r="CG362" s="78">
        <v>26</v>
      </c>
      <c r="CH362" s="78">
        <v>45</v>
      </c>
      <c r="CI362" s="78">
        <v>25</v>
      </c>
      <c r="CJ362" s="78">
        <v>13</v>
      </c>
      <c r="CK362" s="78">
        <v>14</v>
      </c>
      <c r="CL362" s="78">
        <v>17</v>
      </c>
      <c r="CM362" s="78">
        <v>25</v>
      </c>
      <c r="CN362" s="78">
        <v>3</v>
      </c>
    </row>
    <row r="363" spans="1:92" x14ac:dyDescent="0.2">
      <c r="A363" s="78" t="s">
        <v>37</v>
      </c>
      <c r="B363" s="78" t="s">
        <v>14</v>
      </c>
      <c r="C363" s="79">
        <v>240</v>
      </c>
      <c r="D363" s="78">
        <v>20.996099999999998</v>
      </c>
      <c r="E363" s="73">
        <v>1</v>
      </c>
      <c r="F363" s="78">
        <f>VLOOKUP(B363,遗传信息!$B:$F,5,FALSE)</f>
        <v>1</v>
      </c>
      <c r="G363" s="80">
        <v>25</v>
      </c>
      <c r="H363" s="80">
        <v>7</v>
      </c>
      <c r="I363" s="80">
        <v>7</v>
      </c>
      <c r="J363" s="78">
        <v>1507</v>
      </c>
      <c r="K363" s="78">
        <v>56.07</v>
      </c>
      <c r="L363" s="78">
        <v>107</v>
      </c>
      <c r="M363" s="78">
        <v>98</v>
      </c>
      <c r="N363" s="78">
        <v>115</v>
      </c>
      <c r="O363" s="78">
        <v>58</v>
      </c>
      <c r="P363" s="78">
        <v>85</v>
      </c>
      <c r="Q363" s="78">
        <v>86</v>
      </c>
      <c r="R363" s="78">
        <v>107</v>
      </c>
      <c r="S363" s="78">
        <v>75</v>
      </c>
      <c r="T363" s="78">
        <v>118</v>
      </c>
      <c r="U363" s="78">
        <v>106</v>
      </c>
      <c r="V363" s="78">
        <v>147</v>
      </c>
      <c r="W363" s="78">
        <v>106</v>
      </c>
      <c r="X363" s="78">
        <v>67</v>
      </c>
      <c r="Y363" s="78">
        <v>64</v>
      </c>
      <c r="Z363" s="78">
        <v>108</v>
      </c>
      <c r="AA363" s="78">
        <v>59</v>
      </c>
      <c r="AB363" s="78">
        <v>20</v>
      </c>
      <c r="AC363" s="78">
        <v>32</v>
      </c>
      <c r="AD363" s="78">
        <v>35</v>
      </c>
      <c r="AE363" s="78">
        <v>20</v>
      </c>
      <c r="AF363" s="78">
        <v>27</v>
      </c>
      <c r="AG363" s="78">
        <v>25</v>
      </c>
      <c r="AH363" s="78">
        <v>28</v>
      </c>
      <c r="AI363" s="78">
        <v>18</v>
      </c>
      <c r="AJ363" s="78">
        <v>23</v>
      </c>
      <c r="AK363" s="78">
        <v>32</v>
      </c>
      <c r="AL363" s="78">
        <v>34</v>
      </c>
      <c r="AM363" s="78">
        <v>26</v>
      </c>
      <c r="AN363" s="78">
        <v>9</v>
      </c>
      <c r="AO363" s="78">
        <v>15</v>
      </c>
      <c r="AP363" s="78">
        <v>23</v>
      </c>
      <c r="AQ363" s="78">
        <v>11</v>
      </c>
      <c r="AR363" s="78">
        <v>24</v>
      </c>
      <c r="AS363" s="78">
        <v>22</v>
      </c>
      <c r="AT363" s="78">
        <v>26</v>
      </c>
      <c r="AU363" s="78">
        <v>13</v>
      </c>
      <c r="AV363" s="78">
        <v>16</v>
      </c>
      <c r="AW363" s="78">
        <v>20</v>
      </c>
      <c r="AX363" s="78">
        <v>29</v>
      </c>
      <c r="AY363" s="78">
        <v>21</v>
      </c>
      <c r="AZ363" s="78">
        <v>20</v>
      </c>
      <c r="BA363" s="78">
        <v>26</v>
      </c>
      <c r="BB363" s="78">
        <v>36</v>
      </c>
      <c r="BC363" s="78">
        <v>25</v>
      </c>
      <c r="BD363" s="78">
        <v>15</v>
      </c>
      <c r="BE363" s="78">
        <v>16</v>
      </c>
      <c r="BF363" s="78">
        <v>27</v>
      </c>
      <c r="BG363" s="78">
        <v>17</v>
      </c>
      <c r="BH363" s="78">
        <v>36</v>
      </c>
      <c r="BI363" s="78">
        <v>27</v>
      </c>
      <c r="BJ363" s="78">
        <v>33</v>
      </c>
      <c r="BK363" s="78">
        <v>22</v>
      </c>
      <c r="BL363" s="78">
        <v>29</v>
      </c>
      <c r="BM363" s="78">
        <v>25</v>
      </c>
      <c r="BN363" s="78">
        <v>29</v>
      </c>
      <c r="BO363" s="78">
        <v>22</v>
      </c>
      <c r="BP363" s="78">
        <v>40</v>
      </c>
      <c r="BQ363" s="78">
        <v>27</v>
      </c>
      <c r="BR363" s="78">
        <v>43</v>
      </c>
      <c r="BS363" s="78">
        <v>37</v>
      </c>
      <c r="BT363" s="78">
        <v>26</v>
      </c>
      <c r="BU363" s="78">
        <v>19</v>
      </c>
      <c r="BV363" s="78">
        <v>38</v>
      </c>
      <c r="BW363" s="78">
        <v>23</v>
      </c>
      <c r="BX363" s="78">
        <v>27</v>
      </c>
      <c r="BY363" s="78">
        <v>17</v>
      </c>
      <c r="BZ363" s="78">
        <v>20</v>
      </c>
      <c r="CA363" s="78">
        <v>3</v>
      </c>
      <c r="CB363" s="78">
        <v>13</v>
      </c>
      <c r="CC363" s="78">
        <v>20</v>
      </c>
      <c r="CD363" s="78">
        <v>21</v>
      </c>
      <c r="CE363" s="78">
        <v>14</v>
      </c>
      <c r="CF363" s="78">
        <v>35</v>
      </c>
      <c r="CG363" s="78">
        <v>21</v>
      </c>
      <c r="CH363" s="78">
        <v>34</v>
      </c>
      <c r="CI363" s="78">
        <v>18</v>
      </c>
      <c r="CJ363" s="78">
        <v>17</v>
      </c>
      <c r="CK363" s="78">
        <v>14</v>
      </c>
      <c r="CL363" s="78">
        <v>20</v>
      </c>
      <c r="CM363" s="78">
        <v>32</v>
      </c>
      <c r="CN363" s="78">
        <v>0.27979000000000021</v>
      </c>
    </row>
    <row r="364" spans="1:92" x14ac:dyDescent="0.2">
      <c r="A364" s="78" t="s">
        <v>37</v>
      </c>
      <c r="B364" s="78" t="s">
        <v>14</v>
      </c>
      <c r="C364" s="79">
        <v>240</v>
      </c>
      <c r="D364" s="78">
        <v>28.3308</v>
      </c>
      <c r="E364" s="73">
        <v>1</v>
      </c>
      <c r="F364" s="78">
        <f>VLOOKUP(B364,遗传信息!$B:$F,5,FALSE)</f>
        <v>1</v>
      </c>
      <c r="G364" s="80">
        <v>25</v>
      </c>
      <c r="H364" s="80">
        <v>7</v>
      </c>
      <c r="I364" s="80">
        <v>7</v>
      </c>
      <c r="J364" s="78">
        <v>1507</v>
      </c>
      <c r="K364" s="78">
        <v>56.07</v>
      </c>
      <c r="L364" s="78">
        <v>107</v>
      </c>
      <c r="M364" s="78">
        <v>98</v>
      </c>
      <c r="N364" s="78">
        <v>115</v>
      </c>
      <c r="O364" s="78">
        <v>58</v>
      </c>
      <c r="P364" s="78">
        <v>85</v>
      </c>
      <c r="Q364" s="78">
        <v>86</v>
      </c>
      <c r="R364" s="78">
        <v>107</v>
      </c>
      <c r="S364" s="78">
        <v>75</v>
      </c>
      <c r="T364" s="78">
        <v>118</v>
      </c>
      <c r="U364" s="78">
        <v>106</v>
      </c>
      <c r="V364" s="78">
        <v>147</v>
      </c>
      <c r="W364" s="78">
        <v>106</v>
      </c>
      <c r="X364" s="78">
        <v>67</v>
      </c>
      <c r="Y364" s="78">
        <v>64</v>
      </c>
      <c r="Z364" s="78">
        <v>108</v>
      </c>
      <c r="AA364" s="78">
        <v>59</v>
      </c>
      <c r="AB364" s="78">
        <v>20</v>
      </c>
      <c r="AC364" s="78">
        <v>32</v>
      </c>
      <c r="AD364" s="78">
        <v>35</v>
      </c>
      <c r="AE364" s="78">
        <v>20</v>
      </c>
      <c r="AF364" s="78">
        <v>27</v>
      </c>
      <c r="AG364" s="78">
        <v>25</v>
      </c>
      <c r="AH364" s="78">
        <v>28</v>
      </c>
      <c r="AI364" s="78">
        <v>18</v>
      </c>
      <c r="AJ364" s="78">
        <v>23</v>
      </c>
      <c r="AK364" s="78">
        <v>32</v>
      </c>
      <c r="AL364" s="78">
        <v>34</v>
      </c>
      <c r="AM364" s="78">
        <v>26</v>
      </c>
      <c r="AN364" s="78">
        <v>9</v>
      </c>
      <c r="AO364" s="78">
        <v>15</v>
      </c>
      <c r="AP364" s="78">
        <v>23</v>
      </c>
      <c r="AQ364" s="78">
        <v>11</v>
      </c>
      <c r="AR364" s="78">
        <v>24</v>
      </c>
      <c r="AS364" s="78">
        <v>22</v>
      </c>
      <c r="AT364" s="78">
        <v>26</v>
      </c>
      <c r="AU364" s="78">
        <v>13</v>
      </c>
      <c r="AV364" s="78">
        <v>16</v>
      </c>
      <c r="AW364" s="78">
        <v>20</v>
      </c>
      <c r="AX364" s="78">
        <v>29</v>
      </c>
      <c r="AY364" s="78">
        <v>21</v>
      </c>
      <c r="AZ364" s="78">
        <v>20</v>
      </c>
      <c r="BA364" s="78">
        <v>26</v>
      </c>
      <c r="BB364" s="78">
        <v>36</v>
      </c>
      <c r="BC364" s="78">
        <v>25</v>
      </c>
      <c r="BD364" s="78">
        <v>15</v>
      </c>
      <c r="BE364" s="78">
        <v>16</v>
      </c>
      <c r="BF364" s="78">
        <v>27</v>
      </c>
      <c r="BG364" s="78">
        <v>17</v>
      </c>
      <c r="BH364" s="78">
        <v>36</v>
      </c>
      <c r="BI364" s="78">
        <v>27</v>
      </c>
      <c r="BJ364" s="78">
        <v>33</v>
      </c>
      <c r="BK364" s="78">
        <v>22</v>
      </c>
      <c r="BL364" s="78">
        <v>29</v>
      </c>
      <c r="BM364" s="78">
        <v>25</v>
      </c>
      <c r="BN364" s="78">
        <v>29</v>
      </c>
      <c r="BO364" s="78">
        <v>22</v>
      </c>
      <c r="BP364" s="78">
        <v>40</v>
      </c>
      <c r="BQ364" s="78">
        <v>27</v>
      </c>
      <c r="BR364" s="78">
        <v>43</v>
      </c>
      <c r="BS364" s="78">
        <v>37</v>
      </c>
      <c r="BT364" s="78">
        <v>26</v>
      </c>
      <c r="BU364" s="78">
        <v>19</v>
      </c>
      <c r="BV364" s="78">
        <v>38</v>
      </c>
      <c r="BW364" s="78">
        <v>23</v>
      </c>
      <c r="BX364" s="78">
        <v>27</v>
      </c>
      <c r="BY364" s="78">
        <v>17</v>
      </c>
      <c r="BZ364" s="78">
        <v>20</v>
      </c>
      <c r="CA364" s="78">
        <v>3</v>
      </c>
      <c r="CB364" s="78">
        <v>13</v>
      </c>
      <c r="CC364" s="78">
        <v>20</v>
      </c>
      <c r="CD364" s="78">
        <v>21</v>
      </c>
      <c r="CE364" s="78">
        <v>14</v>
      </c>
      <c r="CF364" s="78">
        <v>35</v>
      </c>
      <c r="CG364" s="78">
        <v>21</v>
      </c>
      <c r="CH364" s="78">
        <v>34</v>
      </c>
      <c r="CI364" s="78">
        <v>18</v>
      </c>
      <c r="CJ364" s="78">
        <v>17</v>
      </c>
      <c r="CK364" s="78">
        <v>14</v>
      </c>
      <c r="CL364" s="78">
        <v>20</v>
      </c>
      <c r="CM364" s="78">
        <v>32</v>
      </c>
      <c r="CN364" s="78">
        <v>0.74476000000000031</v>
      </c>
    </row>
    <row r="365" spans="1:92" x14ac:dyDescent="0.2">
      <c r="A365" s="78" t="s">
        <v>37</v>
      </c>
      <c r="B365" s="78" t="s">
        <v>14</v>
      </c>
      <c r="C365" s="79">
        <v>240</v>
      </c>
      <c r="D365" s="78">
        <v>36.251399999999997</v>
      </c>
      <c r="E365" s="73">
        <v>1</v>
      </c>
      <c r="F365" s="78">
        <f>VLOOKUP(B365,遗传信息!$B:$F,5,FALSE)</f>
        <v>1</v>
      </c>
      <c r="G365" s="80">
        <v>25</v>
      </c>
      <c r="H365" s="80">
        <v>7</v>
      </c>
      <c r="I365" s="80">
        <v>7</v>
      </c>
      <c r="J365" s="78">
        <v>1507</v>
      </c>
      <c r="K365" s="78">
        <v>56.07</v>
      </c>
      <c r="L365" s="78">
        <v>107</v>
      </c>
      <c r="M365" s="78">
        <v>98</v>
      </c>
      <c r="N365" s="78">
        <v>115</v>
      </c>
      <c r="O365" s="78">
        <v>58</v>
      </c>
      <c r="P365" s="78">
        <v>85</v>
      </c>
      <c r="Q365" s="78">
        <v>86</v>
      </c>
      <c r="R365" s="78">
        <v>107</v>
      </c>
      <c r="S365" s="78">
        <v>75</v>
      </c>
      <c r="T365" s="78">
        <v>118</v>
      </c>
      <c r="U365" s="78">
        <v>106</v>
      </c>
      <c r="V365" s="78">
        <v>147</v>
      </c>
      <c r="W365" s="78">
        <v>106</v>
      </c>
      <c r="X365" s="78">
        <v>67</v>
      </c>
      <c r="Y365" s="78">
        <v>64</v>
      </c>
      <c r="Z365" s="78">
        <v>108</v>
      </c>
      <c r="AA365" s="78">
        <v>59</v>
      </c>
      <c r="AB365" s="78">
        <v>20</v>
      </c>
      <c r="AC365" s="78">
        <v>32</v>
      </c>
      <c r="AD365" s="78">
        <v>35</v>
      </c>
      <c r="AE365" s="78">
        <v>20</v>
      </c>
      <c r="AF365" s="78">
        <v>27</v>
      </c>
      <c r="AG365" s="78">
        <v>25</v>
      </c>
      <c r="AH365" s="78">
        <v>28</v>
      </c>
      <c r="AI365" s="78">
        <v>18</v>
      </c>
      <c r="AJ365" s="78">
        <v>23</v>
      </c>
      <c r="AK365" s="78">
        <v>32</v>
      </c>
      <c r="AL365" s="78">
        <v>34</v>
      </c>
      <c r="AM365" s="78">
        <v>26</v>
      </c>
      <c r="AN365" s="78">
        <v>9</v>
      </c>
      <c r="AO365" s="78">
        <v>15</v>
      </c>
      <c r="AP365" s="78">
        <v>23</v>
      </c>
      <c r="AQ365" s="78">
        <v>11</v>
      </c>
      <c r="AR365" s="78">
        <v>24</v>
      </c>
      <c r="AS365" s="78">
        <v>22</v>
      </c>
      <c r="AT365" s="78">
        <v>26</v>
      </c>
      <c r="AU365" s="78">
        <v>13</v>
      </c>
      <c r="AV365" s="78">
        <v>16</v>
      </c>
      <c r="AW365" s="78">
        <v>20</v>
      </c>
      <c r="AX365" s="78">
        <v>29</v>
      </c>
      <c r="AY365" s="78">
        <v>21</v>
      </c>
      <c r="AZ365" s="78">
        <v>20</v>
      </c>
      <c r="BA365" s="78">
        <v>26</v>
      </c>
      <c r="BB365" s="78">
        <v>36</v>
      </c>
      <c r="BC365" s="78">
        <v>25</v>
      </c>
      <c r="BD365" s="78">
        <v>15</v>
      </c>
      <c r="BE365" s="78">
        <v>16</v>
      </c>
      <c r="BF365" s="78">
        <v>27</v>
      </c>
      <c r="BG365" s="78">
        <v>17</v>
      </c>
      <c r="BH365" s="78">
        <v>36</v>
      </c>
      <c r="BI365" s="78">
        <v>27</v>
      </c>
      <c r="BJ365" s="78">
        <v>33</v>
      </c>
      <c r="BK365" s="78">
        <v>22</v>
      </c>
      <c r="BL365" s="78">
        <v>29</v>
      </c>
      <c r="BM365" s="78">
        <v>25</v>
      </c>
      <c r="BN365" s="78">
        <v>29</v>
      </c>
      <c r="BO365" s="78">
        <v>22</v>
      </c>
      <c r="BP365" s="78">
        <v>40</v>
      </c>
      <c r="BQ365" s="78">
        <v>27</v>
      </c>
      <c r="BR365" s="78">
        <v>43</v>
      </c>
      <c r="BS365" s="78">
        <v>37</v>
      </c>
      <c r="BT365" s="78">
        <v>26</v>
      </c>
      <c r="BU365" s="78">
        <v>19</v>
      </c>
      <c r="BV365" s="78">
        <v>38</v>
      </c>
      <c r="BW365" s="78">
        <v>23</v>
      </c>
      <c r="BX365" s="78">
        <v>27</v>
      </c>
      <c r="BY365" s="78">
        <v>17</v>
      </c>
      <c r="BZ365" s="78">
        <v>20</v>
      </c>
      <c r="CA365" s="78">
        <v>3</v>
      </c>
      <c r="CB365" s="78">
        <v>13</v>
      </c>
      <c r="CC365" s="78">
        <v>20</v>
      </c>
      <c r="CD365" s="78">
        <v>21</v>
      </c>
      <c r="CE365" s="78">
        <v>14</v>
      </c>
      <c r="CF365" s="78">
        <v>35</v>
      </c>
      <c r="CG365" s="78">
        <v>21</v>
      </c>
      <c r="CH365" s="78">
        <v>34</v>
      </c>
      <c r="CI365" s="78">
        <v>18</v>
      </c>
      <c r="CJ365" s="78">
        <v>17</v>
      </c>
      <c r="CK365" s="78">
        <v>14</v>
      </c>
      <c r="CL365" s="78">
        <v>20</v>
      </c>
      <c r="CM365" s="78">
        <v>32</v>
      </c>
      <c r="CN365" s="78">
        <v>1.6433799999999996</v>
      </c>
    </row>
    <row r="366" spans="1:92" x14ac:dyDescent="0.2">
      <c r="A366" s="78" t="s">
        <v>37</v>
      </c>
      <c r="B366" s="78" t="s">
        <v>14</v>
      </c>
      <c r="C366" s="79">
        <v>240</v>
      </c>
      <c r="D366" s="78">
        <v>43.879600000000003</v>
      </c>
      <c r="E366" s="73">
        <v>1</v>
      </c>
      <c r="F366" s="78">
        <f>VLOOKUP(B366,遗传信息!$B:$F,5,FALSE)</f>
        <v>1</v>
      </c>
      <c r="G366" s="80">
        <v>25</v>
      </c>
      <c r="H366" s="80">
        <v>7</v>
      </c>
      <c r="I366" s="80">
        <v>7</v>
      </c>
      <c r="J366" s="78">
        <v>1507</v>
      </c>
      <c r="K366" s="78">
        <v>56.07</v>
      </c>
      <c r="L366" s="78">
        <v>107</v>
      </c>
      <c r="M366" s="78">
        <v>98</v>
      </c>
      <c r="N366" s="78">
        <v>115</v>
      </c>
      <c r="O366" s="78">
        <v>58</v>
      </c>
      <c r="P366" s="78">
        <v>85</v>
      </c>
      <c r="Q366" s="78">
        <v>86</v>
      </c>
      <c r="R366" s="78">
        <v>107</v>
      </c>
      <c r="S366" s="78">
        <v>75</v>
      </c>
      <c r="T366" s="78">
        <v>118</v>
      </c>
      <c r="U366" s="78">
        <v>106</v>
      </c>
      <c r="V366" s="78">
        <v>147</v>
      </c>
      <c r="W366" s="78">
        <v>106</v>
      </c>
      <c r="X366" s="78">
        <v>67</v>
      </c>
      <c r="Y366" s="78">
        <v>64</v>
      </c>
      <c r="Z366" s="78">
        <v>108</v>
      </c>
      <c r="AA366" s="78">
        <v>59</v>
      </c>
      <c r="AB366" s="78">
        <v>20</v>
      </c>
      <c r="AC366" s="78">
        <v>32</v>
      </c>
      <c r="AD366" s="78">
        <v>35</v>
      </c>
      <c r="AE366" s="78">
        <v>20</v>
      </c>
      <c r="AF366" s="78">
        <v>27</v>
      </c>
      <c r="AG366" s="78">
        <v>25</v>
      </c>
      <c r="AH366" s="78">
        <v>28</v>
      </c>
      <c r="AI366" s="78">
        <v>18</v>
      </c>
      <c r="AJ366" s="78">
        <v>23</v>
      </c>
      <c r="AK366" s="78">
        <v>32</v>
      </c>
      <c r="AL366" s="78">
        <v>34</v>
      </c>
      <c r="AM366" s="78">
        <v>26</v>
      </c>
      <c r="AN366" s="78">
        <v>9</v>
      </c>
      <c r="AO366" s="78">
        <v>15</v>
      </c>
      <c r="AP366" s="78">
        <v>23</v>
      </c>
      <c r="AQ366" s="78">
        <v>11</v>
      </c>
      <c r="AR366" s="78">
        <v>24</v>
      </c>
      <c r="AS366" s="78">
        <v>22</v>
      </c>
      <c r="AT366" s="78">
        <v>26</v>
      </c>
      <c r="AU366" s="78">
        <v>13</v>
      </c>
      <c r="AV366" s="78">
        <v>16</v>
      </c>
      <c r="AW366" s="78">
        <v>20</v>
      </c>
      <c r="AX366" s="78">
        <v>29</v>
      </c>
      <c r="AY366" s="78">
        <v>21</v>
      </c>
      <c r="AZ366" s="78">
        <v>20</v>
      </c>
      <c r="BA366" s="78">
        <v>26</v>
      </c>
      <c r="BB366" s="78">
        <v>36</v>
      </c>
      <c r="BC366" s="78">
        <v>25</v>
      </c>
      <c r="BD366" s="78">
        <v>15</v>
      </c>
      <c r="BE366" s="78">
        <v>16</v>
      </c>
      <c r="BF366" s="78">
        <v>27</v>
      </c>
      <c r="BG366" s="78">
        <v>17</v>
      </c>
      <c r="BH366" s="78">
        <v>36</v>
      </c>
      <c r="BI366" s="78">
        <v>27</v>
      </c>
      <c r="BJ366" s="78">
        <v>33</v>
      </c>
      <c r="BK366" s="78">
        <v>22</v>
      </c>
      <c r="BL366" s="78">
        <v>29</v>
      </c>
      <c r="BM366" s="78">
        <v>25</v>
      </c>
      <c r="BN366" s="78">
        <v>29</v>
      </c>
      <c r="BO366" s="78">
        <v>22</v>
      </c>
      <c r="BP366" s="78">
        <v>40</v>
      </c>
      <c r="BQ366" s="78">
        <v>27</v>
      </c>
      <c r="BR366" s="78">
        <v>43</v>
      </c>
      <c r="BS366" s="78">
        <v>37</v>
      </c>
      <c r="BT366" s="78">
        <v>26</v>
      </c>
      <c r="BU366" s="78">
        <v>19</v>
      </c>
      <c r="BV366" s="78">
        <v>38</v>
      </c>
      <c r="BW366" s="78">
        <v>23</v>
      </c>
      <c r="BX366" s="78">
        <v>27</v>
      </c>
      <c r="BY366" s="78">
        <v>17</v>
      </c>
      <c r="BZ366" s="78">
        <v>20</v>
      </c>
      <c r="CA366" s="78">
        <v>3</v>
      </c>
      <c r="CB366" s="78">
        <v>13</v>
      </c>
      <c r="CC366" s="78">
        <v>20</v>
      </c>
      <c r="CD366" s="78">
        <v>21</v>
      </c>
      <c r="CE366" s="78">
        <v>14</v>
      </c>
      <c r="CF366" s="78">
        <v>35</v>
      </c>
      <c r="CG366" s="78">
        <v>21</v>
      </c>
      <c r="CH366" s="78">
        <v>34</v>
      </c>
      <c r="CI366" s="78">
        <v>18</v>
      </c>
      <c r="CJ366" s="78">
        <v>17</v>
      </c>
      <c r="CK366" s="78">
        <v>14</v>
      </c>
      <c r="CL366" s="78">
        <v>20</v>
      </c>
      <c r="CM366" s="78">
        <v>32</v>
      </c>
      <c r="CN366" s="78">
        <v>2.1083499999999997</v>
      </c>
    </row>
    <row r="367" spans="1:92" x14ac:dyDescent="0.2">
      <c r="A367" s="78" t="s">
        <v>37</v>
      </c>
      <c r="B367" s="78" t="s">
        <v>14</v>
      </c>
      <c r="C367" s="79">
        <v>230</v>
      </c>
      <c r="D367" s="78">
        <v>18.354099999999999</v>
      </c>
      <c r="E367" s="73">
        <v>1</v>
      </c>
      <c r="F367" s="78">
        <f>VLOOKUP(B367,遗传信息!$B:$F,5,FALSE)</f>
        <v>1</v>
      </c>
      <c r="G367" s="80">
        <v>25</v>
      </c>
      <c r="H367" s="80">
        <v>7</v>
      </c>
      <c r="I367" s="80">
        <v>7</v>
      </c>
      <c r="J367" s="78">
        <v>1507</v>
      </c>
      <c r="K367" s="78">
        <v>56.07</v>
      </c>
      <c r="L367" s="78">
        <v>107</v>
      </c>
      <c r="M367" s="78">
        <v>98</v>
      </c>
      <c r="N367" s="78">
        <v>115</v>
      </c>
      <c r="O367" s="78">
        <v>58</v>
      </c>
      <c r="P367" s="78">
        <v>85</v>
      </c>
      <c r="Q367" s="78">
        <v>86</v>
      </c>
      <c r="R367" s="78">
        <v>107</v>
      </c>
      <c r="S367" s="78">
        <v>75</v>
      </c>
      <c r="T367" s="78">
        <v>118</v>
      </c>
      <c r="U367" s="78">
        <v>106</v>
      </c>
      <c r="V367" s="78">
        <v>147</v>
      </c>
      <c r="W367" s="78">
        <v>106</v>
      </c>
      <c r="X367" s="78">
        <v>67</v>
      </c>
      <c r="Y367" s="78">
        <v>64</v>
      </c>
      <c r="Z367" s="78">
        <v>108</v>
      </c>
      <c r="AA367" s="78">
        <v>59</v>
      </c>
      <c r="AB367" s="78">
        <v>20</v>
      </c>
      <c r="AC367" s="78">
        <v>32</v>
      </c>
      <c r="AD367" s="78">
        <v>35</v>
      </c>
      <c r="AE367" s="78">
        <v>20</v>
      </c>
      <c r="AF367" s="78">
        <v>27</v>
      </c>
      <c r="AG367" s="78">
        <v>25</v>
      </c>
      <c r="AH367" s="78">
        <v>28</v>
      </c>
      <c r="AI367" s="78">
        <v>18</v>
      </c>
      <c r="AJ367" s="78">
        <v>23</v>
      </c>
      <c r="AK367" s="78">
        <v>32</v>
      </c>
      <c r="AL367" s="78">
        <v>34</v>
      </c>
      <c r="AM367" s="78">
        <v>26</v>
      </c>
      <c r="AN367" s="78">
        <v>9</v>
      </c>
      <c r="AO367" s="78">
        <v>15</v>
      </c>
      <c r="AP367" s="78">
        <v>23</v>
      </c>
      <c r="AQ367" s="78">
        <v>11</v>
      </c>
      <c r="AR367" s="78">
        <v>24</v>
      </c>
      <c r="AS367" s="78">
        <v>22</v>
      </c>
      <c r="AT367" s="78">
        <v>26</v>
      </c>
      <c r="AU367" s="78">
        <v>13</v>
      </c>
      <c r="AV367" s="78">
        <v>16</v>
      </c>
      <c r="AW367" s="78">
        <v>20</v>
      </c>
      <c r="AX367" s="78">
        <v>29</v>
      </c>
      <c r="AY367" s="78">
        <v>21</v>
      </c>
      <c r="AZ367" s="78">
        <v>20</v>
      </c>
      <c r="BA367" s="78">
        <v>26</v>
      </c>
      <c r="BB367" s="78">
        <v>36</v>
      </c>
      <c r="BC367" s="78">
        <v>25</v>
      </c>
      <c r="BD367" s="78">
        <v>15</v>
      </c>
      <c r="BE367" s="78">
        <v>16</v>
      </c>
      <c r="BF367" s="78">
        <v>27</v>
      </c>
      <c r="BG367" s="78">
        <v>17</v>
      </c>
      <c r="BH367" s="78">
        <v>36</v>
      </c>
      <c r="BI367" s="78">
        <v>27</v>
      </c>
      <c r="BJ367" s="78">
        <v>33</v>
      </c>
      <c r="BK367" s="78">
        <v>22</v>
      </c>
      <c r="BL367" s="78">
        <v>29</v>
      </c>
      <c r="BM367" s="78">
        <v>25</v>
      </c>
      <c r="BN367" s="78">
        <v>29</v>
      </c>
      <c r="BO367" s="78">
        <v>22</v>
      </c>
      <c r="BP367" s="78">
        <v>40</v>
      </c>
      <c r="BQ367" s="78">
        <v>27</v>
      </c>
      <c r="BR367" s="78">
        <v>43</v>
      </c>
      <c r="BS367" s="78">
        <v>37</v>
      </c>
      <c r="BT367" s="78">
        <v>26</v>
      </c>
      <c r="BU367" s="78">
        <v>19</v>
      </c>
      <c r="BV367" s="78">
        <v>38</v>
      </c>
      <c r="BW367" s="78">
        <v>23</v>
      </c>
      <c r="BX367" s="78">
        <v>27</v>
      </c>
      <c r="BY367" s="78">
        <v>17</v>
      </c>
      <c r="BZ367" s="78">
        <v>20</v>
      </c>
      <c r="CA367" s="78">
        <v>3</v>
      </c>
      <c r="CB367" s="78">
        <v>13</v>
      </c>
      <c r="CC367" s="78">
        <v>20</v>
      </c>
      <c r="CD367" s="78">
        <v>21</v>
      </c>
      <c r="CE367" s="78">
        <v>14</v>
      </c>
      <c r="CF367" s="78">
        <v>35</v>
      </c>
      <c r="CG367" s="78">
        <v>21</v>
      </c>
      <c r="CH367" s="78">
        <v>34</v>
      </c>
      <c r="CI367" s="78">
        <v>18</v>
      </c>
      <c r="CJ367" s="78">
        <v>17</v>
      </c>
      <c r="CK367" s="78">
        <v>14</v>
      </c>
      <c r="CL367" s="78">
        <v>20</v>
      </c>
      <c r="CM367" s="78">
        <v>32</v>
      </c>
      <c r="CN367" s="78">
        <v>0.74427000000000021</v>
      </c>
    </row>
    <row r="368" spans="1:92" x14ac:dyDescent="0.2">
      <c r="A368" s="78" t="s">
        <v>37</v>
      </c>
      <c r="B368" s="78" t="s">
        <v>14</v>
      </c>
      <c r="C368" s="79">
        <v>230</v>
      </c>
      <c r="D368" s="78">
        <v>22.167100000000001</v>
      </c>
      <c r="E368" s="73">
        <v>1</v>
      </c>
      <c r="F368" s="78">
        <f>VLOOKUP(B368,遗传信息!$B:$F,5,FALSE)</f>
        <v>1</v>
      </c>
      <c r="G368" s="80">
        <v>25</v>
      </c>
      <c r="H368" s="80">
        <v>7</v>
      </c>
      <c r="I368" s="80">
        <v>7</v>
      </c>
      <c r="J368" s="78">
        <v>1507</v>
      </c>
      <c r="K368" s="78">
        <v>56.07</v>
      </c>
      <c r="L368" s="78">
        <v>107</v>
      </c>
      <c r="M368" s="78">
        <v>98</v>
      </c>
      <c r="N368" s="78">
        <v>115</v>
      </c>
      <c r="O368" s="78">
        <v>58</v>
      </c>
      <c r="P368" s="78">
        <v>85</v>
      </c>
      <c r="Q368" s="78">
        <v>86</v>
      </c>
      <c r="R368" s="78">
        <v>107</v>
      </c>
      <c r="S368" s="78">
        <v>75</v>
      </c>
      <c r="T368" s="78">
        <v>118</v>
      </c>
      <c r="U368" s="78">
        <v>106</v>
      </c>
      <c r="V368" s="78">
        <v>147</v>
      </c>
      <c r="W368" s="78">
        <v>106</v>
      </c>
      <c r="X368" s="78">
        <v>67</v>
      </c>
      <c r="Y368" s="78">
        <v>64</v>
      </c>
      <c r="Z368" s="78">
        <v>108</v>
      </c>
      <c r="AA368" s="78">
        <v>59</v>
      </c>
      <c r="AB368" s="78">
        <v>20</v>
      </c>
      <c r="AC368" s="78">
        <v>32</v>
      </c>
      <c r="AD368" s="78">
        <v>35</v>
      </c>
      <c r="AE368" s="78">
        <v>20</v>
      </c>
      <c r="AF368" s="78">
        <v>27</v>
      </c>
      <c r="AG368" s="78">
        <v>25</v>
      </c>
      <c r="AH368" s="78">
        <v>28</v>
      </c>
      <c r="AI368" s="78">
        <v>18</v>
      </c>
      <c r="AJ368" s="78">
        <v>23</v>
      </c>
      <c r="AK368" s="78">
        <v>32</v>
      </c>
      <c r="AL368" s="78">
        <v>34</v>
      </c>
      <c r="AM368" s="78">
        <v>26</v>
      </c>
      <c r="AN368" s="78">
        <v>9</v>
      </c>
      <c r="AO368" s="78">
        <v>15</v>
      </c>
      <c r="AP368" s="78">
        <v>23</v>
      </c>
      <c r="AQ368" s="78">
        <v>11</v>
      </c>
      <c r="AR368" s="78">
        <v>24</v>
      </c>
      <c r="AS368" s="78">
        <v>22</v>
      </c>
      <c r="AT368" s="78">
        <v>26</v>
      </c>
      <c r="AU368" s="78">
        <v>13</v>
      </c>
      <c r="AV368" s="78">
        <v>16</v>
      </c>
      <c r="AW368" s="78">
        <v>20</v>
      </c>
      <c r="AX368" s="78">
        <v>29</v>
      </c>
      <c r="AY368" s="78">
        <v>21</v>
      </c>
      <c r="AZ368" s="78">
        <v>20</v>
      </c>
      <c r="BA368" s="78">
        <v>26</v>
      </c>
      <c r="BB368" s="78">
        <v>36</v>
      </c>
      <c r="BC368" s="78">
        <v>25</v>
      </c>
      <c r="BD368" s="78">
        <v>15</v>
      </c>
      <c r="BE368" s="78">
        <v>16</v>
      </c>
      <c r="BF368" s="78">
        <v>27</v>
      </c>
      <c r="BG368" s="78">
        <v>17</v>
      </c>
      <c r="BH368" s="78">
        <v>36</v>
      </c>
      <c r="BI368" s="78">
        <v>27</v>
      </c>
      <c r="BJ368" s="78">
        <v>33</v>
      </c>
      <c r="BK368" s="78">
        <v>22</v>
      </c>
      <c r="BL368" s="78">
        <v>29</v>
      </c>
      <c r="BM368" s="78">
        <v>25</v>
      </c>
      <c r="BN368" s="78">
        <v>29</v>
      </c>
      <c r="BO368" s="78">
        <v>22</v>
      </c>
      <c r="BP368" s="78">
        <v>40</v>
      </c>
      <c r="BQ368" s="78">
        <v>27</v>
      </c>
      <c r="BR368" s="78">
        <v>43</v>
      </c>
      <c r="BS368" s="78">
        <v>37</v>
      </c>
      <c r="BT368" s="78">
        <v>26</v>
      </c>
      <c r="BU368" s="78">
        <v>19</v>
      </c>
      <c r="BV368" s="78">
        <v>38</v>
      </c>
      <c r="BW368" s="78">
        <v>23</v>
      </c>
      <c r="BX368" s="78">
        <v>27</v>
      </c>
      <c r="BY368" s="78">
        <v>17</v>
      </c>
      <c r="BZ368" s="78">
        <v>20</v>
      </c>
      <c r="CA368" s="78">
        <v>3</v>
      </c>
      <c r="CB368" s="78">
        <v>13</v>
      </c>
      <c r="CC368" s="78">
        <v>20</v>
      </c>
      <c r="CD368" s="78">
        <v>21</v>
      </c>
      <c r="CE368" s="78">
        <v>14</v>
      </c>
      <c r="CF368" s="78">
        <v>35</v>
      </c>
      <c r="CG368" s="78">
        <v>21</v>
      </c>
      <c r="CH368" s="78">
        <v>34</v>
      </c>
      <c r="CI368" s="78">
        <v>18</v>
      </c>
      <c r="CJ368" s="78">
        <v>17</v>
      </c>
      <c r="CK368" s="78">
        <v>14</v>
      </c>
      <c r="CL368" s="78">
        <v>20</v>
      </c>
      <c r="CM368" s="78">
        <v>32</v>
      </c>
      <c r="CN368" s="78">
        <v>1.4568399999999997</v>
      </c>
    </row>
    <row r="369" spans="1:92" x14ac:dyDescent="0.2">
      <c r="A369" s="78" t="s">
        <v>37</v>
      </c>
      <c r="B369" s="78" t="s">
        <v>14</v>
      </c>
      <c r="C369" s="79">
        <v>230</v>
      </c>
      <c r="D369" s="78">
        <v>32.434100000000001</v>
      </c>
      <c r="E369" s="73">
        <v>1</v>
      </c>
      <c r="F369" s="78">
        <f>VLOOKUP(B369,遗传信息!$B:$F,5,FALSE)</f>
        <v>1</v>
      </c>
      <c r="G369" s="80">
        <v>25</v>
      </c>
      <c r="H369" s="80">
        <v>7</v>
      </c>
      <c r="I369" s="80">
        <v>7</v>
      </c>
      <c r="J369" s="78">
        <v>1507</v>
      </c>
      <c r="K369" s="78">
        <v>56.07</v>
      </c>
      <c r="L369" s="78">
        <v>107</v>
      </c>
      <c r="M369" s="78">
        <v>98</v>
      </c>
      <c r="N369" s="78">
        <v>115</v>
      </c>
      <c r="O369" s="78">
        <v>58</v>
      </c>
      <c r="P369" s="78">
        <v>85</v>
      </c>
      <c r="Q369" s="78">
        <v>86</v>
      </c>
      <c r="R369" s="78">
        <v>107</v>
      </c>
      <c r="S369" s="78">
        <v>75</v>
      </c>
      <c r="T369" s="78">
        <v>118</v>
      </c>
      <c r="U369" s="78">
        <v>106</v>
      </c>
      <c r="V369" s="78">
        <v>147</v>
      </c>
      <c r="W369" s="78">
        <v>106</v>
      </c>
      <c r="X369" s="78">
        <v>67</v>
      </c>
      <c r="Y369" s="78">
        <v>64</v>
      </c>
      <c r="Z369" s="78">
        <v>108</v>
      </c>
      <c r="AA369" s="78">
        <v>59</v>
      </c>
      <c r="AB369" s="78">
        <v>20</v>
      </c>
      <c r="AC369" s="78">
        <v>32</v>
      </c>
      <c r="AD369" s="78">
        <v>35</v>
      </c>
      <c r="AE369" s="78">
        <v>20</v>
      </c>
      <c r="AF369" s="78">
        <v>27</v>
      </c>
      <c r="AG369" s="78">
        <v>25</v>
      </c>
      <c r="AH369" s="78">
        <v>28</v>
      </c>
      <c r="AI369" s="78">
        <v>18</v>
      </c>
      <c r="AJ369" s="78">
        <v>23</v>
      </c>
      <c r="AK369" s="78">
        <v>32</v>
      </c>
      <c r="AL369" s="78">
        <v>34</v>
      </c>
      <c r="AM369" s="78">
        <v>26</v>
      </c>
      <c r="AN369" s="78">
        <v>9</v>
      </c>
      <c r="AO369" s="78">
        <v>15</v>
      </c>
      <c r="AP369" s="78">
        <v>23</v>
      </c>
      <c r="AQ369" s="78">
        <v>11</v>
      </c>
      <c r="AR369" s="78">
        <v>24</v>
      </c>
      <c r="AS369" s="78">
        <v>22</v>
      </c>
      <c r="AT369" s="78">
        <v>26</v>
      </c>
      <c r="AU369" s="78">
        <v>13</v>
      </c>
      <c r="AV369" s="78">
        <v>16</v>
      </c>
      <c r="AW369" s="78">
        <v>20</v>
      </c>
      <c r="AX369" s="78">
        <v>29</v>
      </c>
      <c r="AY369" s="78">
        <v>21</v>
      </c>
      <c r="AZ369" s="78">
        <v>20</v>
      </c>
      <c r="BA369" s="78">
        <v>26</v>
      </c>
      <c r="BB369" s="78">
        <v>36</v>
      </c>
      <c r="BC369" s="78">
        <v>25</v>
      </c>
      <c r="BD369" s="78">
        <v>15</v>
      </c>
      <c r="BE369" s="78">
        <v>16</v>
      </c>
      <c r="BF369" s="78">
        <v>27</v>
      </c>
      <c r="BG369" s="78">
        <v>17</v>
      </c>
      <c r="BH369" s="78">
        <v>36</v>
      </c>
      <c r="BI369" s="78">
        <v>27</v>
      </c>
      <c r="BJ369" s="78">
        <v>33</v>
      </c>
      <c r="BK369" s="78">
        <v>22</v>
      </c>
      <c r="BL369" s="78">
        <v>29</v>
      </c>
      <c r="BM369" s="78">
        <v>25</v>
      </c>
      <c r="BN369" s="78">
        <v>29</v>
      </c>
      <c r="BO369" s="78">
        <v>22</v>
      </c>
      <c r="BP369" s="78">
        <v>40</v>
      </c>
      <c r="BQ369" s="78">
        <v>27</v>
      </c>
      <c r="BR369" s="78">
        <v>43</v>
      </c>
      <c r="BS369" s="78">
        <v>37</v>
      </c>
      <c r="BT369" s="78">
        <v>26</v>
      </c>
      <c r="BU369" s="78">
        <v>19</v>
      </c>
      <c r="BV369" s="78">
        <v>38</v>
      </c>
      <c r="BW369" s="78">
        <v>23</v>
      </c>
      <c r="BX369" s="78">
        <v>27</v>
      </c>
      <c r="BY369" s="78">
        <v>17</v>
      </c>
      <c r="BZ369" s="78">
        <v>20</v>
      </c>
      <c r="CA369" s="78">
        <v>3</v>
      </c>
      <c r="CB369" s="78">
        <v>13</v>
      </c>
      <c r="CC369" s="78">
        <v>20</v>
      </c>
      <c r="CD369" s="78">
        <v>21</v>
      </c>
      <c r="CE369" s="78">
        <v>14</v>
      </c>
      <c r="CF369" s="78">
        <v>35</v>
      </c>
      <c r="CG369" s="78">
        <v>21</v>
      </c>
      <c r="CH369" s="78">
        <v>34</v>
      </c>
      <c r="CI369" s="78">
        <v>18</v>
      </c>
      <c r="CJ369" s="78">
        <v>17</v>
      </c>
      <c r="CK369" s="78">
        <v>14</v>
      </c>
      <c r="CL369" s="78">
        <v>20</v>
      </c>
      <c r="CM369" s="78">
        <v>32</v>
      </c>
      <c r="CN369" s="78">
        <v>2.7892099999999997</v>
      </c>
    </row>
    <row r="370" spans="1:92" x14ac:dyDescent="0.2">
      <c r="A370" s="78" t="s">
        <v>37</v>
      </c>
      <c r="B370" s="78" t="s">
        <v>14</v>
      </c>
      <c r="C370" s="79">
        <v>230</v>
      </c>
      <c r="D370" s="78">
        <v>40.6479</v>
      </c>
      <c r="E370" s="73">
        <v>1</v>
      </c>
      <c r="F370" s="78">
        <f>VLOOKUP(B370,遗传信息!$B:$F,5,FALSE)</f>
        <v>1</v>
      </c>
      <c r="G370" s="80">
        <v>25</v>
      </c>
      <c r="H370" s="80">
        <v>7</v>
      </c>
      <c r="I370" s="80">
        <v>7</v>
      </c>
      <c r="J370" s="78">
        <v>1507</v>
      </c>
      <c r="K370" s="78">
        <v>56.07</v>
      </c>
      <c r="L370" s="78">
        <v>107</v>
      </c>
      <c r="M370" s="78">
        <v>98</v>
      </c>
      <c r="N370" s="78">
        <v>115</v>
      </c>
      <c r="O370" s="78">
        <v>58</v>
      </c>
      <c r="P370" s="78">
        <v>85</v>
      </c>
      <c r="Q370" s="78">
        <v>86</v>
      </c>
      <c r="R370" s="78">
        <v>107</v>
      </c>
      <c r="S370" s="78">
        <v>75</v>
      </c>
      <c r="T370" s="78">
        <v>118</v>
      </c>
      <c r="U370" s="78">
        <v>106</v>
      </c>
      <c r="V370" s="78">
        <v>147</v>
      </c>
      <c r="W370" s="78">
        <v>106</v>
      </c>
      <c r="X370" s="78">
        <v>67</v>
      </c>
      <c r="Y370" s="78">
        <v>64</v>
      </c>
      <c r="Z370" s="78">
        <v>108</v>
      </c>
      <c r="AA370" s="78">
        <v>59</v>
      </c>
      <c r="AB370" s="78">
        <v>20</v>
      </c>
      <c r="AC370" s="78">
        <v>32</v>
      </c>
      <c r="AD370" s="78">
        <v>35</v>
      </c>
      <c r="AE370" s="78">
        <v>20</v>
      </c>
      <c r="AF370" s="78">
        <v>27</v>
      </c>
      <c r="AG370" s="78">
        <v>25</v>
      </c>
      <c r="AH370" s="78">
        <v>28</v>
      </c>
      <c r="AI370" s="78">
        <v>18</v>
      </c>
      <c r="AJ370" s="78">
        <v>23</v>
      </c>
      <c r="AK370" s="78">
        <v>32</v>
      </c>
      <c r="AL370" s="78">
        <v>34</v>
      </c>
      <c r="AM370" s="78">
        <v>26</v>
      </c>
      <c r="AN370" s="78">
        <v>9</v>
      </c>
      <c r="AO370" s="78">
        <v>15</v>
      </c>
      <c r="AP370" s="78">
        <v>23</v>
      </c>
      <c r="AQ370" s="78">
        <v>11</v>
      </c>
      <c r="AR370" s="78">
        <v>24</v>
      </c>
      <c r="AS370" s="78">
        <v>22</v>
      </c>
      <c r="AT370" s="78">
        <v>26</v>
      </c>
      <c r="AU370" s="78">
        <v>13</v>
      </c>
      <c r="AV370" s="78">
        <v>16</v>
      </c>
      <c r="AW370" s="78">
        <v>20</v>
      </c>
      <c r="AX370" s="78">
        <v>29</v>
      </c>
      <c r="AY370" s="78">
        <v>21</v>
      </c>
      <c r="AZ370" s="78">
        <v>20</v>
      </c>
      <c r="BA370" s="78">
        <v>26</v>
      </c>
      <c r="BB370" s="78">
        <v>36</v>
      </c>
      <c r="BC370" s="78">
        <v>25</v>
      </c>
      <c r="BD370" s="78">
        <v>15</v>
      </c>
      <c r="BE370" s="78">
        <v>16</v>
      </c>
      <c r="BF370" s="78">
        <v>27</v>
      </c>
      <c r="BG370" s="78">
        <v>17</v>
      </c>
      <c r="BH370" s="78">
        <v>36</v>
      </c>
      <c r="BI370" s="78">
        <v>27</v>
      </c>
      <c r="BJ370" s="78">
        <v>33</v>
      </c>
      <c r="BK370" s="78">
        <v>22</v>
      </c>
      <c r="BL370" s="78">
        <v>29</v>
      </c>
      <c r="BM370" s="78">
        <v>25</v>
      </c>
      <c r="BN370" s="78">
        <v>29</v>
      </c>
      <c r="BO370" s="78">
        <v>22</v>
      </c>
      <c r="BP370" s="78">
        <v>40</v>
      </c>
      <c r="BQ370" s="78">
        <v>27</v>
      </c>
      <c r="BR370" s="78">
        <v>43</v>
      </c>
      <c r="BS370" s="78">
        <v>37</v>
      </c>
      <c r="BT370" s="78">
        <v>26</v>
      </c>
      <c r="BU370" s="78">
        <v>19</v>
      </c>
      <c r="BV370" s="78">
        <v>38</v>
      </c>
      <c r="BW370" s="78">
        <v>23</v>
      </c>
      <c r="BX370" s="78">
        <v>27</v>
      </c>
      <c r="BY370" s="78">
        <v>17</v>
      </c>
      <c r="BZ370" s="78">
        <v>20</v>
      </c>
      <c r="CA370" s="78">
        <v>3</v>
      </c>
      <c r="CB370" s="78">
        <v>13</v>
      </c>
      <c r="CC370" s="78">
        <v>20</v>
      </c>
      <c r="CD370" s="78">
        <v>21</v>
      </c>
      <c r="CE370" s="78">
        <v>14</v>
      </c>
      <c r="CF370" s="78">
        <v>35</v>
      </c>
      <c r="CG370" s="78">
        <v>21</v>
      </c>
      <c r="CH370" s="78">
        <v>34</v>
      </c>
      <c r="CI370" s="78">
        <v>18</v>
      </c>
      <c r="CJ370" s="78">
        <v>17</v>
      </c>
      <c r="CK370" s="78">
        <v>14</v>
      </c>
      <c r="CL370" s="78">
        <v>20</v>
      </c>
      <c r="CM370" s="78">
        <v>32</v>
      </c>
      <c r="CN370" s="78">
        <v>3.7807599999999999</v>
      </c>
    </row>
    <row r="371" spans="1:92" x14ac:dyDescent="0.2">
      <c r="A371" s="78" t="s">
        <v>37</v>
      </c>
      <c r="B371" s="78" t="s">
        <v>14</v>
      </c>
      <c r="C371" s="79">
        <v>214</v>
      </c>
      <c r="D371" s="78">
        <v>17.177399999999999</v>
      </c>
      <c r="E371" s="73">
        <v>1</v>
      </c>
      <c r="F371" s="78">
        <f>VLOOKUP(B371,遗传信息!$B:$F,5,FALSE)</f>
        <v>1</v>
      </c>
      <c r="G371" s="80">
        <v>25</v>
      </c>
      <c r="H371" s="80">
        <v>7</v>
      </c>
      <c r="I371" s="80">
        <v>7</v>
      </c>
      <c r="J371" s="78">
        <v>1507</v>
      </c>
      <c r="K371" s="78">
        <v>56.07</v>
      </c>
      <c r="L371" s="78">
        <v>107</v>
      </c>
      <c r="M371" s="78">
        <v>98</v>
      </c>
      <c r="N371" s="78">
        <v>115</v>
      </c>
      <c r="O371" s="78">
        <v>58</v>
      </c>
      <c r="P371" s="78">
        <v>85</v>
      </c>
      <c r="Q371" s="78">
        <v>86</v>
      </c>
      <c r="R371" s="78">
        <v>107</v>
      </c>
      <c r="S371" s="78">
        <v>75</v>
      </c>
      <c r="T371" s="78">
        <v>118</v>
      </c>
      <c r="U371" s="78">
        <v>106</v>
      </c>
      <c r="V371" s="78">
        <v>147</v>
      </c>
      <c r="W371" s="78">
        <v>106</v>
      </c>
      <c r="X371" s="78">
        <v>67</v>
      </c>
      <c r="Y371" s="78">
        <v>64</v>
      </c>
      <c r="Z371" s="78">
        <v>108</v>
      </c>
      <c r="AA371" s="78">
        <v>59</v>
      </c>
      <c r="AB371" s="78">
        <v>20</v>
      </c>
      <c r="AC371" s="78">
        <v>32</v>
      </c>
      <c r="AD371" s="78">
        <v>35</v>
      </c>
      <c r="AE371" s="78">
        <v>20</v>
      </c>
      <c r="AF371" s="78">
        <v>27</v>
      </c>
      <c r="AG371" s="78">
        <v>25</v>
      </c>
      <c r="AH371" s="78">
        <v>28</v>
      </c>
      <c r="AI371" s="78">
        <v>18</v>
      </c>
      <c r="AJ371" s="78">
        <v>23</v>
      </c>
      <c r="AK371" s="78">
        <v>32</v>
      </c>
      <c r="AL371" s="78">
        <v>34</v>
      </c>
      <c r="AM371" s="78">
        <v>26</v>
      </c>
      <c r="AN371" s="78">
        <v>9</v>
      </c>
      <c r="AO371" s="78">
        <v>15</v>
      </c>
      <c r="AP371" s="78">
        <v>23</v>
      </c>
      <c r="AQ371" s="78">
        <v>11</v>
      </c>
      <c r="AR371" s="78">
        <v>24</v>
      </c>
      <c r="AS371" s="78">
        <v>22</v>
      </c>
      <c r="AT371" s="78">
        <v>26</v>
      </c>
      <c r="AU371" s="78">
        <v>13</v>
      </c>
      <c r="AV371" s="78">
        <v>16</v>
      </c>
      <c r="AW371" s="78">
        <v>20</v>
      </c>
      <c r="AX371" s="78">
        <v>29</v>
      </c>
      <c r="AY371" s="78">
        <v>21</v>
      </c>
      <c r="AZ371" s="78">
        <v>20</v>
      </c>
      <c r="BA371" s="78">
        <v>26</v>
      </c>
      <c r="BB371" s="78">
        <v>36</v>
      </c>
      <c r="BC371" s="78">
        <v>25</v>
      </c>
      <c r="BD371" s="78">
        <v>15</v>
      </c>
      <c r="BE371" s="78">
        <v>16</v>
      </c>
      <c r="BF371" s="78">
        <v>27</v>
      </c>
      <c r="BG371" s="78">
        <v>17</v>
      </c>
      <c r="BH371" s="78">
        <v>36</v>
      </c>
      <c r="BI371" s="78">
        <v>27</v>
      </c>
      <c r="BJ371" s="78">
        <v>33</v>
      </c>
      <c r="BK371" s="78">
        <v>22</v>
      </c>
      <c r="BL371" s="78">
        <v>29</v>
      </c>
      <c r="BM371" s="78">
        <v>25</v>
      </c>
      <c r="BN371" s="78">
        <v>29</v>
      </c>
      <c r="BO371" s="78">
        <v>22</v>
      </c>
      <c r="BP371" s="78">
        <v>40</v>
      </c>
      <c r="BQ371" s="78">
        <v>27</v>
      </c>
      <c r="BR371" s="78">
        <v>43</v>
      </c>
      <c r="BS371" s="78">
        <v>37</v>
      </c>
      <c r="BT371" s="78">
        <v>26</v>
      </c>
      <c r="BU371" s="78">
        <v>19</v>
      </c>
      <c r="BV371" s="78">
        <v>38</v>
      </c>
      <c r="BW371" s="78">
        <v>23</v>
      </c>
      <c r="BX371" s="78">
        <v>27</v>
      </c>
      <c r="BY371" s="78">
        <v>17</v>
      </c>
      <c r="BZ371" s="78">
        <v>20</v>
      </c>
      <c r="CA371" s="78">
        <v>3</v>
      </c>
      <c r="CB371" s="78">
        <v>13</v>
      </c>
      <c r="CC371" s="78">
        <v>20</v>
      </c>
      <c r="CD371" s="78">
        <v>21</v>
      </c>
      <c r="CE371" s="78">
        <v>14</v>
      </c>
      <c r="CF371" s="78">
        <v>35</v>
      </c>
      <c r="CG371" s="78">
        <v>21</v>
      </c>
      <c r="CH371" s="78">
        <v>34</v>
      </c>
      <c r="CI371" s="78">
        <v>18</v>
      </c>
      <c r="CJ371" s="78">
        <v>17</v>
      </c>
      <c r="CK371" s="78">
        <v>14</v>
      </c>
      <c r="CL371" s="78">
        <v>20</v>
      </c>
      <c r="CM371" s="78">
        <v>32</v>
      </c>
      <c r="CN371" s="78">
        <v>2.0141200000000001</v>
      </c>
    </row>
    <row r="372" spans="1:92" x14ac:dyDescent="0.2">
      <c r="A372" s="78" t="s">
        <v>37</v>
      </c>
      <c r="B372" s="78" t="s">
        <v>14</v>
      </c>
      <c r="C372" s="79">
        <v>214</v>
      </c>
      <c r="D372" s="78">
        <v>21.985099999999999</v>
      </c>
      <c r="E372" s="73">
        <v>1</v>
      </c>
      <c r="F372" s="78">
        <f>VLOOKUP(B372,遗传信息!$B:$F,5,FALSE)</f>
        <v>1</v>
      </c>
      <c r="G372" s="80">
        <v>25</v>
      </c>
      <c r="H372" s="80">
        <v>7</v>
      </c>
      <c r="I372" s="80">
        <v>7</v>
      </c>
      <c r="J372" s="78">
        <v>1507</v>
      </c>
      <c r="K372" s="78">
        <v>56.07</v>
      </c>
      <c r="L372" s="78">
        <v>107</v>
      </c>
      <c r="M372" s="78">
        <v>98</v>
      </c>
      <c r="N372" s="78">
        <v>115</v>
      </c>
      <c r="O372" s="78">
        <v>58</v>
      </c>
      <c r="P372" s="78">
        <v>85</v>
      </c>
      <c r="Q372" s="78">
        <v>86</v>
      </c>
      <c r="R372" s="78">
        <v>107</v>
      </c>
      <c r="S372" s="78">
        <v>75</v>
      </c>
      <c r="T372" s="78">
        <v>118</v>
      </c>
      <c r="U372" s="78">
        <v>106</v>
      </c>
      <c r="V372" s="78">
        <v>147</v>
      </c>
      <c r="W372" s="78">
        <v>106</v>
      </c>
      <c r="X372" s="78">
        <v>67</v>
      </c>
      <c r="Y372" s="78">
        <v>64</v>
      </c>
      <c r="Z372" s="78">
        <v>108</v>
      </c>
      <c r="AA372" s="78">
        <v>59</v>
      </c>
      <c r="AB372" s="78">
        <v>20</v>
      </c>
      <c r="AC372" s="78">
        <v>32</v>
      </c>
      <c r="AD372" s="78">
        <v>35</v>
      </c>
      <c r="AE372" s="78">
        <v>20</v>
      </c>
      <c r="AF372" s="78">
        <v>27</v>
      </c>
      <c r="AG372" s="78">
        <v>25</v>
      </c>
      <c r="AH372" s="78">
        <v>28</v>
      </c>
      <c r="AI372" s="78">
        <v>18</v>
      </c>
      <c r="AJ372" s="78">
        <v>23</v>
      </c>
      <c r="AK372" s="78">
        <v>32</v>
      </c>
      <c r="AL372" s="78">
        <v>34</v>
      </c>
      <c r="AM372" s="78">
        <v>26</v>
      </c>
      <c r="AN372" s="78">
        <v>9</v>
      </c>
      <c r="AO372" s="78">
        <v>15</v>
      </c>
      <c r="AP372" s="78">
        <v>23</v>
      </c>
      <c r="AQ372" s="78">
        <v>11</v>
      </c>
      <c r="AR372" s="78">
        <v>24</v>
      </c>
      <c r="AS372" s="78">
        <v>22</v>
      </c>
      <c r="AT372" s="78">
        <v>26</v>
      </c>
      <c r="AU372" s="78">
        <v>13</v>
      </c>
      <c r="AV372" s="78">
        <v>16</v>
      </c>
      <c r="AW372" s="78">
        <v>20</v>
      </c>
      <c r="AX372" s="78">
        <v>29</v>
      </c>
      <c r="AY372" s="78">
        <v>21</v>
      </c>
      <c r="AZ372" s="78">
        <v>20</v>
      </c>
      <c r="BA372" s="78">
        <v>26</v>
      </c>
      <c r="BB372" s="78">
        <v>36</v>
      </c>
      <c r="BC372" s="78">
        <v>25</v>
      </c>
      <c r="BD372" s="78">
        <v>15</v>
      </c>
      <c r="BE372" s="78">
        <v>16</v>
      </c>
      <c r="BF372" s="78">
        <v>27</v>
      </c>
      <c r="BG372" s="78">
        <v>17</v>
      </c>
      <c r="BH372" s="78">
        <v>36</v>
      </c>
      <c r="BI372" s="78">
        <v>27</v>
      </c>
      <c r="BJ372" s="78">
        <v>33</v>
      </c>
      <c r="BK372" s="78">
        <v>22</v>
      </c>
      <c r="BL372" s="78">
        <v>29</v>
      </c>
      <c r="BM372" s="78">
        <v>25</v>
      </c>
      <c r="BN372" s="78">
        <v>29</v>
      </c>
      <c r="BO372" s="78">
        <v>22</v>
      </c>
      <c r="BP372" s="78">
        <v>40</v>
      </c>
      <c r="BQ372" s="78">
        <v>27</v>
      </c>
      <c r="BR372" s="78">
        <v>43</v>
      </c>
      <c r="BS372" s="78">
        <v>37</v>
      </c>
      <c r="BT372" s="78">
        <v>26</v>
      </c>
      <c r="BU372" s="78">
        <v>19</v>
      </c>
      <c r="BV372" s="78">
        <v>38</v>
      </c>
      <c r="BW372" s="78">
        <v>23</v>
      </c>
      <c r="BX372" s="78">
        <v>27</v>
      </c>
      <c r="BY372" s="78">
        <v>17</v>
      </c>
      <c r="BZ372" s="78">
        <v>20</v>
      </c>
      <c r="CA372" s="78">
        <v>3</v>
      </c>
      <c r="CB372" s="78">
        <v>13</v>
      </c>
      <c r="CC372" s="78">
        <v>20</v>
      </c>
      <c r="CD372" s="78">
        <v>21</v>
      </c>
      <c r="CE372" s="78">
        <v>14</v>
      </c>
      <c r="CF372" s="78">
        <v>35</v>
      </c>
      <c r="CG372" s="78">
        <v>21</v>
      </c>
      <c r="CH372" s="78">
        <v>34</v>
      </c>
      <c r="CI372" s="78">
        <v>18</v>
      </c>
      <c r="CJ372" s="78">
        <v>17</v>
      </c>
      <c r="CK372" s="78">
        <v>14</v>
      </c>
      <c r="CL372" s="78">
        <v>20</v>
      </c>
      <c r="CM372" s="78">
        <v>32</v>
      </c>
      <c r="CN372" s="78">
        <v>2.5994099999999998</v>
      </c>
    </row>
    <row r="373" spans="1:92" x14ac:dyDescent="0.2">
      <c r="A373" s="78" t="s">
        <v>37</v>
      </c>
      <c r="B373" s="78" t="s">
        <v>14</v>
      </c>
      <c r="C373" s="79">
        <v>214</v>
      </c>
      <c r="D373" s="78">
        <v>26.8734</v>
      </c>
      <c r="E373" s="73">
        <v>1</v>
      </c>
      <c r="F373" s="78">
        <f>VLOOKUP(B373,遗传信息!$B:$F,5,FALSE)</f>
        <v>1</v>
      </c>
      <c r="G373" s="80">
        <v>25</v>
      </c>
      <c r="H373" s="80">
        <v>7</v>
      </c>
      <c r="I373" s="80">
        <v>7</v>
      </c>
      <c r="J373" s="78">
        <v>1507</v>
      </c>
      <c r="K373" s="78">
        <v>56.07</v>
      </c>
      <c r="L373" s="78">
        <v>107</v>
      </c>
      <c r="M373" s="78">
        <v>98</v>
      </c>
      <c r="N373" s="78">
        <v>115</v>
      </c>
      <c r="O373" s="78">
        <v>58</v>
      </c>
      <c r="P373" s="78">
        <v>85</v>
      </c>
      <c r="Q373" s="78">
        <v>86</v>
      </c>
      <c r="R373" s="78">
        <v>107</v>
      </c>
      <c r="S373" s="78">
        <v>75</v>
      </c>
      <c r="T373" s="78">
        <v>118</v>
      </c>
      <c r="U373" s="78">
        <v>106</v>
      </c>
      <c r="V373" s="78">
        <v>147</v>
      </c>
      <c r="W373" s="78">
        <v>106</v>
      </c>
      <c r="X373" s="78">
        <v>67</v>
      </c>
      <c r="Y373" s="78">
        <v>64</v>
      </c>
      <c r="Z373" s="78">
        <v>108</v>
      </c>
      <c r="AA373" s="78">
        <v>59</v>
      </c>
      <c r="AB373" s="78">
        <v>20</v>
      </c>
      <c r="AC373" s="78">
        <v>32</v>
      </c>
      <c r="AD373" s="78">
        <v>35</v>
      </c>
      <c r="AE373" s="78">
        <v>20</v>
      </c>
      <c r="AF373" s="78">
        <v>27</v>
      </c>
      <c r="AG373" s="78">
        <v>25</v>
      </c>
      <c r="AH373" s="78">
        <v>28</v>
      </c>
      <c r="AI373" s="78">
        <v>18</v>
      </c>
      <c r="AJ373" s="78">
        <v>23</v>
      </c>
      <c r="AK373" s="78">
        <v>32</v>
      </c>
      <c r="AL373" s="78">
        <v>34</v>
      </c>
      <c r="AM373" s="78">
        <v>26</v>
      </c>
      <c r="AN373" s="78">
        <v>9</v>
      </c>
      <c r="AO373" s="78">
        <v>15</v>
      </c>
      <c r="AP373" s="78">
        <v>23</v>
      </c>
      <c r="AQ373" s="78">
        <v>11</v>
      </c>
      <c r="AR373" s="78">
        <v>24</v>
      </c>
      <c r="AS373" s="78">
        <v>22</v>
      </c>
      <c r="AT373" s="78">
        <v>26</v>
      </c>
      <c r="AU373" s="78">
        <v>13</v>
      </c>
      <c r="AV373" s="78">
        <v>16</v>
      </c>
      <c r="AW373" s="78">
        <v>20</v>
      </c>
      <c r="AX373" s="78">
        <v>29</v>
      </c>
      <c r="AY373" s="78">
        <v>21</v>
      </c>
      <c r="AZ373" s="78">
        <v>20</v>
      </c>
      <c r="BA373" s="78">
        <v>26</v>
      </c>
      <c r="BB373" s="78">
        <v>36</v>
      </c>
      <c r="BC373" s="78">
        <v>25</v>
      </c>
      <c r="BD373" s="78">
        <v>15</v>
      </c>
      <c r="BE373" s="78">
        <v>16</v>
      </c>
      <c r="BF373" s="78">
        <v>27</v>
      </c>
      <c r="BG373" s="78">
        <v>17</v>
      </c>
      <c r="BH373" s="78">
        <v>36</v>
      </c>
      <c r="BI373" s="78">
        <v>27</v>
      </c>
      <c r="BJ373" s="78">
        <v>33</v>
      </c>
      <c r="BK373" s="78">
        <v>22</v>
      </c>
      <c r="BL373" s="78">
        <v>29</v>
      </c>
      <c r="BM373" s="78">
        <v>25</v>
      </c>
      <c r="BN373" s="78">
        <v>29</v>
      </c>
      <c r="BO373" s="78">
        <v>22</v>
      </c>
      <c r="BP373" s="78">
        <v>40</v>
      </c>
      <c r="BQ373" s="78">
        <v>27</v>
      </c>
      <c r="BR373" s="78">
        <v>43</v>
      </c>
      <c r="BS373" s="78">
        <v>37</v>
      </c>
      <c r="BT373" s="78">
        <v>26</v>
      </c>
      <c r="BU373" s="78">
        <v>19</v>
      </c>
      <c r="BV373" s="78">
        <v>38</v>
      </c>
      <c r="BW373" s="78">
        <v>23</v>
      </c>
      <c r="BX373" s="78">
        <v>27</v>
      </c>
      <c r="BY373" s="78">
        <v>17</v>
      </c>
      <c r="BZ373" s="78">
        <v>20</v>
      </c>
      <c r="CA373" s="78">
        <v>3</v>
      </c>
      <c r="CB373" s="78">
        <v>13</v>
      </c>
      <c r="CC373" s="78">
        <v>20</v>
      </c>
      <c r="CD373" s="78">
        <v>21</v>
      </c>
      <c r="CE373" s="78">
        <v>14</v>
      </c>
      <c r="CF373" s="78">
        <v>35</v>
      </c>
      <c r="CG373" s="78">
        <v>21</v>
      </c>
      <c r="CH373" s="78">
        <v>34</v>
      </c>
      <c r="CI373" s="78">
        <v>18</v>
      </c>
      <c r="CJ373" s="78">
        <v>17</v>
      </c>
      <c r="CK373" s="78">
        <v>14</v>
      </c>
      <c r="CL373" s="78">
        <v>20</v>
      </c>
      <c r="CM373" s="78">
        <v>32</v>
      </c>
      <c r="CN373" s="78">
        <v>3.5632700000000002</v>
      </c>
    </row>
    <row r="374" spans="1:92" x14ac:dyDescent="0.2">
      <c r="A374" s="78" t="s">
        <v>37</v>
      </c>
      <c r="B374" s="78" t="s">
        <v>14</v>
      </c>
      <c r="C374" s="79">
        <v>214</v>
      </c>
      <c r="D374" s="78">
        <v>31.697199999999999</v>
      </c>
      <c r="E374" s="73">
        <v>1</v>
      </c>
      <c r="F374" s="78">
        <f>VLOOKUP(B374,遗传信息!$B:$F,5,FALSE)</f>
        <v>1</v>
      </c>
      <c r="G374" s="80">
        <v>25</v>
      </c>
      <c r="H374" s="80">
        <v>7</v>
      </c>
      <c r="I374" s="80">
        <v>7</v>
      </c>
      <c r="J374" s="78">
        <v>1507</v>
      </c>
      <c r="K374" s="78">
        <v>56.07</v>
      </c>
      <c r="L374" s="78">
        <v>107</v>
      </c>
      <c r="M374" s="78">
        <v>98</v>
      </c>
      <c r="N374" s="78">
        <v>115</v>
      </c>
      <c r="O374" s="78">
        <v>58</v>
      </c>
      <c r="P374" s="78">
        <v>85</v>
      </c>
      <c r="Q374" s="78">
        <v>86</v>
      </c>
      <c r="R374" s="78">
        <v>107</v>
      </c>
      <c r="S374" s="78">
        <v>75</v>
      </c>
      <c r="T374" s="78">
        <v>118</v>
      </c>
      <c r="U374" s="78">
        <v>106</v>
      </c>
      <c r="V374" s="78">
        <v>147</v>
      </c>
      <c r="W374" s="78">
        <v>106</v>
      </c>
      <c r="X374" s="78">
        <v>67</v>
      </c>
      <c r="Y374" s="78">
        <v>64</v>
      </c>
      <c r="Z374" s="78">
        <v>108</v>
      </c>
      <c r="AA374" s="78">
        <v>59</v>
      </c>
      <c r="AB374" s="78">
        <v>20</v>
      </c>
      <c r="AC374" s="78">
        <v>32</v>
      </c>
      <c r="AD374" s="78">
        <v>35</v>
      </c>
      <c r="AE374" s="78">
        <v>20</v>
      </c>
      <c r="AF374" s="78">
        <v>27</v>
      </c>
      <c r="AG374" s="78">
        <v>25</v>
      </c>
      <c r="AH374" s="78">
        <v>28</v>
      </c>
      <c r="AI374" s="78">
        <v>18</v>
      </c>
      <c r="AJ374" s="78">
        <v>23</v>
      </c>
      <c r="AK374" s="78">
        <v>32</v>
      </c>
      <c r="AL374" s="78">
        <v>34</v>
      </c>
      <c r="AM374" s="78">
        <v>26</v>
      </c>
      <c r="AN374" s="78">
        <v>9</v>
      </c>
      <c r="AO374" s="78">
        <v>15</v>
      </c>
      <c r="AP374" s="78">
        <v>23</v>
      </c>
      <c r="AQ374" s="78">
        <v>11</v>
      </c>
      <c r="AR374" s="78">
        <v>24</v>
      </c>
      <c r="AS374" s="78">
        <v>22</v>
      </c>
      <c r="AT374" s="78">
        <v>26</v>
      </c>
      <c r="AU374" s="78">
        <v>13</v>
      </c>
      <c r="AV374" s="78">
        <v>16</v>
      </c>
      <c r="AW374" s="78">
        <v>20</v>
      </c>
      <c r="AX374" s="78">
        <v>29</v>
      </c>
      <c r="AY374" s="78">
        <v>21</v>
      </c>
      <c r="AZ374" s="78">
        <v>20</v>
      </c>
      <c r="BA374" s="78">
        <v>26</v>
      </c>
      <c r="BB374" s="78">
        <v>36</v>
      </c>
      <c r="BC374" s="78">
        <v>25</v>
      </c>
      <c r="BD374" s="78">
        <v>15</v>
      </c>
      <c r="BE374" s="78">
        <v>16</v>
      </c>
      <c r="BF374" s="78">
        <v>27</v>
      </c>
      <c r="BG374" s="78">
        <v>17</v>
      </c>
      <c r="BH374" s="78">
        <v>36</v>
      </c>
      <c r="BI374" s="78">
        <v>27</v>
      </c>
      <c r="BJ374" s="78">
        <v>33</v>
      </c>
      <c r="BK374" s="78">
        <v>22</v>
      </c>
      <c r="BL374" s="78">
        <v>29</v>
      </c>
      <c r="BM374" s="78">
        <v>25</v>
      </c>
      <c r="BN374" s="78">
        <v>29</v>
      </c>
      <c r="BO374" s="78">
        <v>22</v>
      </c>
      <c r="BP374" s="78">
        <v>40</v>
      </c>
      <c r="BQ374" s="78">
        <v>27</v>
      </c>
      <c r="BR374" s="78">
        <v>43</v>
      </c>
      <c r="BS374" s="78">
        <v>37</v>
      </c>
      <c r="BT374" s="78">
        <v>26</v>
      </c>
      <c r="BU374" s="78">
        <v>19</v>
      </c>
      <c r="BV374" s="78">
        <v>38</v>
      </c>
      <c r="BW374" s="78">
        <v>23</v>
      </c>
      <c r="BX374" s="78">
        <v>27</v>
      </c>
      <c r="BY374" s="78">
        <v>17</v>
      </c>
      <c r="BZ374" s="78">
        <v>20</v>
      </c>
      <c r="CA374" s="78">
        <v>3</v>
      </c>
      <c r="CB374" s="78">
        <v>13</v>
      </c>
      <c r="CC374" s="78">
        <v>20</v>
      </c>
      <c r="CD374" s="78">
        <v>21</v>
      </c>
      <c r="CE374" s="78">
        <v>14</v>
      </c>
      <c r="CF374" s="78">
        <v>35</v>
      </c>
      <c r="CG374" s="78">
        <v>21</v>
      </c>
      <c r="CH374" s="78">
        <v>34</v>
      </c>
      <c r="CI374" s="78">
        <v>18</v>
      </c>
      <c r="CJ374" s="78">
        <v>17</v>
      </c>
      <c r="CK374" s="78">
        <v>14</v>
      </c>
      <c r="CL374" s="78">
        <v>20</v>
      </c>
      <c r="CM374" s="78">
        <v>32</v>
      </c>
      <c r="CN374" s="78">
        <v>4.2139500000000005</v>
      </c>
    </row>
    <row r="375" spans="1:92" ht="15.75" x14ac:dyDescent="0.2">
      <c r="A375" s="80" t="s">
        <v>37</v>
      </c>
      <c r="B375" s="68" t="s">
        <v>14</v>
      </c>
      <c r="C375" s="80">
        <v>222</v>
      </c>
      <c r="D375" s="82">
        <v>2.9921700000000002</v>
      </c>
      <c r="E375" s="82">
        <v>0</v>
      </c>
      <c r="F375" s="78">
        <f>VLOOKUP(B375,遗传信息!$B:$F,5,FALSE)</f>
        <v>1</v>
      </c>
      <c r="G375" s="80">
        <v>25</v>
      </c>
      <c r="H375" s="80">
        <v>7.2</v>
      </c>
      <c r="I375" s="80">
        <v>6</v>
      </c>
      <c r="J375" s="78">
        <v>1507</v>
      </c>
      <c r="K375" s="78">
        <v>56.07</v>
      </c>
      <c r="L375" s="78">
        <v>107</v>
      </c>
      <c r="M375" s="78">
        <v>98</v>
      </c>
      <c r="N375" s="78">
        <v>115</v>
      </c>
      <c r="O375" s="78">
        <v>58</v>
      </c>
      <c r="P375" s="78">
        <v>85</v>
      </c>
      <c r="Q375" s="78">
        <v>86</v>
      </c>
      <c r="R375" s="78">
        <v>107</v>
      </c>
      <c r="S375" s="78">
        <v>75</v>
      </c>
      <c r="T375" s="78">
        <v>118</v>
      </c>
      <c r="U375" s="78">
        <v>106</v>
      </c>
      <c r="V375" s="78">
        <v>147</v>
      </c>
      <c r="W375" s="78">
        <v>106</v>
      </c>
      <c r="X375" s="78">
        <v>67</v>
      </c>
      <c r="Y375" s="78">
        <v>64</v>
      </c>
      <c r="Z375" s="78">
        <v>108</v>
      </c>
      <c r="AA375" s="78">
        <v>59</v>
      </c>
      <c r="AB375" s="78">
        <v>20</v>
      </c>
      <c r="AC375" s="78">
        <v>32</v>
      </c>
      <c r="AD375" s="78">
        <v>35</v>
      </c>
      <c r="AE375" s="78">
        <v>20</v>
      </c>
      <c r="AF375" s="78">
        <v>27</v>
      </c>
      <c r="AG375" s="78">
        <v>25</v>
      </c>
      <c r="AH375" s="78">
        <v>28</v>
      </c>
      <c r="AI375" s="78">
        <v>18</v>
      </c>
      <c r="AJ375" s="78">
        <v>23</v>
      </c>
      <c r="AK375" s="78">
        <v>32</v>
      </c>
      <c r="AL375" s="78">
        <v>34</v>
      </c>
      <c r="AM375" s="78">
        <v>26</v>
      </c>
      <c r="AN375" s="78">
        <v>9</v>
      </c>
      <c r="AO375" s="78">
        <v>15</v>
      </c>
      <c r="AP375" s="78">
        <v>23</v>
      </c>
      <c r="AQ375" s="78">
        <v>11</v>
      </c>
      <c r="AR375" s="78">
        <v>24</v>
      </c>
      <c r="AS375" s="78">
        <v>22</v>
      </c>
      <c r="AT375" s="78">
        <v>26</v>
      </c>
      <c r="AU375" s="78">
        <v>13</v>
      </c>
      <c r="AV375" s="78">
        <v>16</v>
      </c>
      <c r="AW375" s="78">
        <v>20</v>
      </c>
      <c r="AX375" s="78">
        <v>29</v>
      </c>
      <c r="AY375" s="78">
        <v>21</v>
      </c>
      <c r="AZ375" s="78">
        <v>20</v>
      </c>
      <c r="BA375" s="78">
        <v>26</v>
      </c>
      <c r="BB375" s="78">
        <v>36</v>
      </c>
      <c r="BC375" s="78">
        <v>25</v>
      </c>
      <c r="BD375" s="78">
        <v>15</v>
      </c>
      <c r="BE375" s="78">
        <v>16</v>
      </c>
      <c r="BF375" s="78">
        <v>27</v>
      </c>
      <c r="BG375" s="78">
        <v>17</v>
      </c>
      <c r="BH375" s="78">
        <v>36</v>
      </c>
      <c r="BI375" s="78">
        <v>27</v>
      </c>
      <c r="BJ375" s="78">
        <v>33</v>
      </c>
      <c r="BK375" s="78">
        <v>22</v>
      </c>
      <c r="BL375" s="78">
        <v>29</v>
      </c>
      <c r="BM375" s="78">
        <v>25</v>
      </c>
      <c r="BN375" s="78">
        <v>29</v>
      </c>
      <c r="BO375" s="78">
        <v>22</v>
      </c>
      <c r="BP375" s="78">
        <v>40</v>
      </c>
      <c r="BQ375" s="78">
        <v>27</v>
      </c>
      <c r="BR375" s="78">
        <v>43</v>
      </c>
      <c r="BS375" s="78">
        <v>37</v>
      </c>
      <c r="BT375" s="78">
        <v>26</v>
      </c>
      <c r="BU375" s="78">
        <v>19</v>
      </c>
      <c r="BV375" s="78">
        <v>38</v>
      </c>
      <c r="BW375" s="78">
        <v>23</v>
      </c>
      <c r="BX375" s="78">
        <v>27</v>
      </c>
      <c r="BY375" s="78">
        <v>17</v>
      </c>
      <c r="BZ375" s="78">
        <v>20</v>
      </c>
      <c r="CA375" s="78">
        <v>3</v>
      </c>
      <c r="CB375" s="78">
        <v>13</v>
      </c>
      <c r="CC375" s="78">
        <v>20</v>
      </c>
      <c r="CD375" s="78">
        <v>21</v>
      </c>
      <c r="CE375" s="78">
        <v>14</v>
      </c>
      <c r="CF375" s="78">
        <v>35</v>
      </c>
      <c r="CG375" s="78">
        <v>21</v>
      </c>
      <c r="CH375" s="78">
        <v>34</v>
      </c>
      <c r="CI375" s="78">
        <v>18</v>
      </c>
      <c r="CJ375" s="78">
        <v>17</v>
      </c>
      <c r="CK375" s="78">
        <v>14</v>
      </c>
      <c r="CL375" s="78">
        <v>20</v>
      </c>
      <c r="CM375" s="78">
        <v>32</v>
      </c>
      <c r="CN375" s="82">
        <v>0.81114799999999998</v>
      </c>
    </row>
    <row r="376" spans="1:92" ht="15.75" x14ac:dyDescent="0.2">
      <c r="A376" s="80" t="s">
        <v>37</v>
      </c>
      <c r="B376" s="68" t="s">
        <v>14</v>
      </c>
      <c r="C376" s="80">
        <v>222</v>
      </c>
      <c r="D376" s="82">
        <v>6.0029399999999997</v>
      </c>
      <c r="E376" s="82">
        <v>0</v>
      </c>
      <c r="F376" s="78">
        <f>VLOOKUP(B376,遗传信息!$B:$F,5,FALSE)</f>
        <v>1</v>
      </c>
      <c r="G376" s="80">
        <v>25</v>
      </c>
      <c r="H376" s="80">
        <v>7.2</v>
      </c>
      <c r="I376" s="80">
        <v>6</v>
      </c>
      <c r="J376" s="78">
        <v>1507</v>
      </c>
      <c r="K376" s="78">
        <v>56.07</v>
      </c>
      <c r="L376" s="78">
        <v>107</v>
      </c>
      <c r="M376" s="78">
        <v>98</v>
      </c>
      <c r="N376" s="78">
        <v>115</v>
      </c>
      <c r="O376" s="78">
        <v>58</v>
      </c>
      <c r="P376" s="78">
        <v>85</v>
      </c>
      <c r="Q376" s="78">
        <v>86</v>
      </c>
      <c r="R376" s="78">
        <v>107</v>
      </c>
      <c r="S376" s="78">
        <v>75</v>
      </c>
      <c r="T376" s="78">
        <v>118</v>
      </c>
      <c r="U376" s="78">
        <v>106</v>
      </c>
      <c r="V376" s="78">
        <v>147</v>
      </c>
      <c r="W376" s="78">
        <v>106</v>
      </c>
      <c r="X376" s="78">
        <v>67</v>
      </c>
      <c r="Y376" s="78">
        <v>64</v>
      </c>
      <c r="Z376" s="78">
        <v>108</v>
      </c>
      <c r="AA376" s="78">
        <v>59</v>
      </c>
      <c r="AB376" s="78">
        <v>20</v>
      </c>
      <c r="AC376" s="78">
        <v>32</v>
      </c>
      <c r="AD376" s="78">
        <v>35</v>
      </c>
      <c r="AE376" s="78">
        <v>20</v>
      </c>
      <c r="AF376" s="78">
        <v>27</v>
      </c>
      <c r="AG376" s="78">
        <v>25</v>
      </c>
      <c r="AH376" s="78">
        <v>28</v>
      </c>
      <c r="AI376" s="78">
        <v>18</v>
      </c>
      <c r="AJ376" s="78">
        <v>23</v>
      </c>
      <c r="AK376" s="78">
        <v>32</v>
      </c>
      <c r="AL376" s="78">
        <v>34</v>
      </c>
      <c r="AM376" s="78">
        <v>26</v>
      </c>
      <c r="AN376" s="78">
        <v>9</v>
      </c>
      <c r="AO376" s="78">
        <v>15</v>
      </c>
      <c r="AP376" s="78">
        <v>23</v>
      </c>
      <c r="AQ376" s="78">
        <v>11</v>
      </c>
      <c r="AR376" s="78">
        <v>24</v>
      </c>
      <c r="AS376" s="78">
        <v>22</v>
      </c>
      <c r="AT376" s="78">
        <v>26</v>
      </c>
      <c r="AU376" s="78">
        <v>13</v>
      </c>
      <c r="AV376" s="78">
        <v>16</v>
      </c>
      <c r="AW376" s="78">
        <v>20</v>
      </c>
      <c r="AX376" s="78">
        <v>29</v>
      </c>
      <c r="AY376" s="78">
        <v>21</v>
      </c>
      <c r="AZ376" s="78">
        <v>20</v>
      </c>
      <c r="BA376" s="78">
        <v>26</v>
      </c>
      <c r="BB376" s="78">
        <v>36</v>
      </c>
      <c r="BC376" s="78">
        <v>25</v>
      </c>
      <c r="BD376" s="78">
        <v>15</v>
      </c>
      <c r="BE376" s="78">
        <v>16</v>
      </c>
      <c r="BF376" s="78">
        <v>27</v>
      </c>
      <c r="BG376" s="78">
        <v>17</v>
      </c>
      <c r="BH376" s="78">
        <v>36</v>
      </c>
      <c r="BI376" s="78">
        <v>27</v>
      </c>
      <c r="BJ376" s="78">
        <v>33</v>
      </c>
      <c r="BK376" s="78">
        <v>22</v>
      </c>
      <c r="BL376" s="78">
        <v>29</v>
      </c>
      <c r="BM376" s="78">
        <v>25</v>
      </c>
      <c r="BN376" s="78">
        <v>29</v>
      </c>
      <c r="BO376" s="78">
        <v>22</v>
      </c>
      <c r="BP376" s="78">
        <v>40</v>
      </c>
      <c r="BQ376" s="78">
        <v>27</v>
      </c>
      <c r="BR376" s="78">
        <v>43</v>
      </c>
      <c r="BS376" s="78">
        <v>37</v>
      </c>
      <c r="BT376" s="78">
        <v>26</v>
      </c>
      <c r="BU376" s="78">
        <v>19</v>
      </c>
      <c r="BV376" s="78">
        <v>38</v>
      </c>
      <c r="BW376" s="78">
        <v>23</v>
      </c>
      <c r="BX376" s="78">
        <v>27</v>
      </c>
      <c r="BY376" s="78">
        <v>17</v>
      </c>
      <c r="BZ376" s="78">
        <v>20</v>
      </c>
      <c r="CA376" s="78">
        <v>3</v>
      </c>
      <c r="CB376" s="78">
        <v>13</v>
      </c>
      <c r="CC376" s="78">
        <v>20</v>
      </c>
      <c r="CD376" s="78">
        <v>21</v>
      </c>
      <c r="CE376" s="78">
        <v>14</v>
      </c>
      <c r="CF376" s="78">
        <v>35</v>
      </c>
      <c r="CG376" s="78">
        <v>21</v>
      </c>
      <c r="CH376" s="78">
        <v>34</v>
      </c>
      <c r="CI376" s="78">
        <v>18</v>
      </c>
      <c r="CJ376" s="78">
        <v>17</v>
      </c>
      <c r="CK376" s="78">
        <v>14</v>
      </c>
      <c r="CL376" s="78">
        <v>20</v>
      </c>
      <c r="CM376" s="78">
        <v>32</v>
      </c>
      <c r="CN376" s="82">
        <v>1.3815</v>
      </c>
    </row>
    <row r="377" spans="1:92" ht="15.75" x14ac:dyDescent="0.2">
      <c r="A377" s="80" t="s">
        <v>37</v>
      </c>
      <c r="B377" s="68" t="s">
        <v>14</v>
      </c>
      <c r="C377" s="80">
        <v>222</v>
      </c>
      <c r="D377" s="82">
        <v>8.9970599999999994</v>
      </c>
      <c r="E377" s="82">
        <v>0</v>
      </c>
      <c r="F377" s="78">
        <f>VLOOKUP(B377,遗传信息!$B:$F,5,FALSE)</f>
        <v>1</v>
      </c>
      <c r="G377" s="80">
        <v>25</v>
      </c>
      <c r="H377" s="80">
        <v>7.2</v>
      </c>
      <c r="I377" s="80">
        <v>6</v>
      </c>
      <c r="J377" s="78">
        <v>1507</v>
      </c>
      <c r="K377" s="78">
        <v>56.07</v>
      </c>
      <c r="L377" s="78">
        <v>107</v>
      </c>
      <c r="M377" s="78">
        <v>98</v>
      </c>
      <c r="N377" s="78">
        <v>115</v>
      </c>
      <c r="O377" s="78">
        <v>58</v>
      </c>
      <c r="P377" s="78">
        <v>85</v>
      </c>
      <c r="Q377" s="78">
        <v>86</v>
      </c>
      <c r="R377" s="78">
        <v>107</v>
      </c>
      <c r="S377" s="78">
        <v>75</v>
      </c>
      <c r="T377" s="78">
        <v>118</v>
      </c>
      <c r="U377" s="78">
        <v>106</v>
      </c>
      <c r="V377" s="78">
        <v>147</v>
      </c>
      <c r="W377" s="78">
        <v>106</v>
      </c>
      <c r="X377" s="78">
        <v>67</v>
      </c>
      <c r="Y377" s="78">
        <v>64</v>
      </c>
      <c r="Z377" s="78">
        <v>108</v>
      </c>
      <c r="AA377" s="78">
        <v>59</v>
      </c>
      <c r="AB377" s="78">
        <v>20</v>
      </c>
      <c r="AC377" s="78">
        <v>32</v>
      </c>
      <c r="AD377" s="78">
        <v>35</v>
      </c>
      <c r="AE377" s="78">
        <v>20</v>
      </c>
      <c r="AF377" s="78">
        <v>27</v>
      </c>
      <c r="AG377" s="78">
        <v>25</v>
      </c>
      <c r="AH377" s="78">
        <v>28</v>
      </c>
      <c r="AI377" s="78">
        <v>18</v>
      </c>
      <c r="AJ377" s="78">
        <v>23</v>
      </c>
      <c r="AK377" s="78">
        <v>32</v>
      </c>
      <c r="AL377" s="78">
        <v>34</v>
      </c>
      <c r="AM377" s="78">
        <v>26</v>
      </c>
      <c r="AN377" s="78">
        <v>9</v>
      </c>
      <c r="AO377" s="78">
        <v>15</v>
      </c>
      <c r="AP377" s="78">
        <v>23</v>
      </c>
      <c r="AQ377" s="78">
        <v>11</v>
      </c>
      <c r="AR377" s="78">
        <v>24</v>
      </c>
      <c r="AS377" s="78">
        <v>22</v>
      </c>
      <c r="AT377" s="78">
        <v>26</v>
      </c>
      <c r="AU377" s="78">
        <v>13</v>
      </c>
      <c r="AV377" s="78">
        <v>16</v>
      </c>
      <c r="AW377" s="78">
        <v>20</v>
      </c>
      <c r="AX377" s="78">
        <v>29</v>
      </c>
      <c r="AY377" s="78">
        <v>21</v>
      </c>
      <c r="AZ377" s="78">
        <v>20</v>
      </c>
      <c r="BA377" s="78">
        <v>26</v>
      </c>
      <c r="BB377" s="78">
        <v>36</v>
      </c>
      <c r="BC377" s="78">
        <v>25</v>
      </c>
      <c r="BD377" s="78">
        <v>15</v>
      </c>
      <c r="BE377" s="78">
        <v>16</v>
      </c>
      <c r="BF377" s="78">
        <v>27</v>
      </c>
      <c r="BG377" s="78">
        <v>17</v>
      </c>
      <c r="BH377" s="78">
        <v>36</v>
      </c>
      <c r="BI377" s="78">
        <v>27</v>
      </c>
      <c r="BJ377" s="78">
        <v>33</v>
      </c>
      <c r="BK377" s="78">
        <v>22</v>
      </c>
      <c r="BL377" s="78">
        <v>29</v>
      </c>
      <c r="BM377" s="78">
        <v>25</v>
      </c>
      <c r="BN377" s="78">
        <v>29</v>
      </c>
      <c r="BO377" s="78">
        <v>22</v>
      </c>
      <c r="BP377" s="78">
        <v>40</v>
      </c>
      <c r="BQ377" s="78">
        <v>27</v>
      </c>
      <c r="BR377" s="78">
        <v>43</v>
      </c>
      <c r="BS377" s="78">
        <v>37</v>
      </c>
      <c r="BT377" s="78">
        <v>26</v>
      </c>
      <c r="BU377" s="78">
        <v>19</v>
      </c>
      <c r="BV377" s="78">
        <v>38</v>
      </c>
      <c r="BW377" s="78">
        <v>23</v>
      </c>
      <c r="BX377" s="78">
        <v>27</v>
      </c>
      <c r="BY377" s="78">
        <v>17</v>
      </c>
      <c r="BZ377" s="78">
        <v>20</v>
      </c>
      <c r="CA377" s="78">
        <v>3</v>
      </c>
      <c r="CB377" s="78">
        <v>13</v>
      </c>
      <c r="CC377" s="78">
        <v>20</v>
      </c>
      <c r="CD377" s="78">
        <v>21</v>
      </c>
      <c r="CE377" s="78">
        <v>14</v>
      </c>
      <c r="CF377" s="78">
        <v>35</v>
      </c>
      <c r="CG377" s="78">
        <v>21</v>
      </c>
      <c r="CH377" s="78">
        <v>34</v>
      </c>
      <c r="CI377" s="78">
        <v>18</v>
      </c>
      <c r="CJ377" s="78">
        <v>17</v>
      </c>
      <c r="CK377" s="78">
        <v>14</v>
      </c>
      <c r="CL377" s="78">
        <v>20</v>
      </c>
      <c r="CM377" s="78">
        <v>32</v>
      </c>
      <c r="CN377" s="82">
        <v>2.2497500000000001</v>
      </c>
    </row>
    <row r="378" spans="1:92" ht="15.75" x14ac:dyDescent="0.2">
      <c r="A378" s="80" t="s">
        <v>37</v>
      </c>
      <c r="B378" s="68" t="s">
        <v>14</v>
      </c>
      <c r="C378" s="80">
        <v>222</v>
      </c>
      <c r="D378" s="82">
        <v>11.991199999999999</v>
      </c>
      <c r="E378" s="82">
        <v>0</v>
      </c>
      <c r="F378" s="78">
        <f>VLOOKUP(B378,遗传信息!$B:$F,5,FALSE)</f>
        <v>1</v>
      </c>
      <c r="G378" s="80">
        <v>25</v>
      </c>
      <c r="H378" s="80">
        <v>7.2</v>
      </c>
      <c r="I378" s="80">
        <v>6</v>
      </c>
      <c r="J378" s="78">
        <v>1507</v>
      </c>
      <c r="K378" s="78">
        <v>56.07</v>
      </c>
      <c r="L378" s="78">
        <v>107</v>
      </c>
      <c r="M378" s="78">
        <v>98</v>
      </c>
      <c r="N378" s="78">
        <v>115</v>
      </c>
      <c r="O378" s="78">
        <v>58</v>
      </c>
      <c r="P378" s="78">
        <v>85</v>
      </c>
      <c r="Q378" s="78">
        <v>86</v>
      </c>
      <c r="R378" s="78">
        <v>107</v>
      </c>
      <c r="S378" s="78">
        <v>75</v>
      </c>
      <c r="T378" s="78">
        <v>118</v>
      </c>
      <c r="U378" s="78">
        <v>106</v>
      </c>
      <c r="V378" s="78">
        <v>147</v>
      </c>
      <c r="W378" s="78">
        <v>106</v>
      </c>
      <c r="X378" s="78">
        <v>67</v>
      </c>
      <c r="Y378" s="78">
        <v>64</v>
      </c>
      <c r="Z378" s="78">
        <v>108</v>
      </c>
      <c r="AA378" s="78">
        <v>59</v>
      </c>
      <c r="AB378" s="78">
        <v>20</v>
      </c>
      <c r="AC378" s="78">
        <v>32</v>
      </c>
      <c r="AD378" s="78">
        <v>35</v>
      </c>
      <c r="AE378" s="78">
        <v>20</v>
      </c>
      <c r="AF378" s="78">
        <v>27</v>
      </c>
      <c r="AG378" s="78">
        <v>25</v>
      </c>
      <c r="AH378" s="78">
        <v>28</v>
      </c>
      <c r="AI378" s="78">
        <v>18</v>
      </c>
      <c r="AJ378" s="78">
        <v>23</v>
      </c>
      <c r="AK378" s="78">
        <v>32</v>
      </c>
      <c r="AL378" s="78">
        <v>34</v>
      </c>
      <c r="AM378" s="78">
        <v>26</v>
      </c>
      <c r="AN378" s="78">
        <v>9</v>
      </c>
      <c r="AO378" s="78">
        <v>15</v>
      </c>
      <c r="AP378" s="78">
        <v>23</v>
      </c>
      <c r="AQ378" s="78">
        <v>11</v>
      </c>
      <c r="AR378" s="78">
        <v>24</v>
      </c>
      <c r="AS378" s="78">
        <v>22</v>
      </c>
      <c r="AT378" s="78">
        <v>26</v>
      </c>
      <c r="AU378" s="78">
        <v>13</v>
      </c>
      <c r="AV378" s="78">
        <v>16</v>
      </c>
      <c r="AW378" s="78">
        <v>20</v>
      </c>
      <c r="AX378" s="78">
        <v>29</v>
      </c>
      <c r="AY378" s="78">
        <v>21</v>
      </c>
      <c r="AZ378" s="78">
        <v>20</v>
      </c>
      <c r="BA378" s="78">
        <v>26</v>
      </c>
      <c r="BB378" s="78">
        <v>36</v>
      </c>
      <c r="BC378" s="78">
        <v>25</v>
      </c>
      <c r="BD378" s="78">
        <v>15</v>
      </c>
      <c r="BE378" s="78">
        <v>16</v>
      </c>
      <c r="BF378" s="78">
        <v>27</v>
      </c>
      <c r="BG378" s="78">
        <v>17</v>
      </c>
      <c r="BH378" s="78">
        <v>36</v>
      </c>
      <c r="BI378" s="78">
        <v>27</v>
      </c>
      <c r="BJ378" s="78">
        <v>33</v>
      </c>
      <c r="BK378" s="78">
        <v>22</v>
      </c>
      <c r="BL378" s="78">
        <v>29</v>
      </c>
      <c r="BM378" s="78">
        <v>25</v>
      </c>
      <c r="BN378" s="78">
        <v>29</v>
      </c>
      <c r="BO378" s="78">
        <v>22</v>
      </c>
      <c r="BP378" s="78">
        <v>40</v>
      </c>
      <c r="BQ378" s="78">
        <v>27</v>
      </c>
      <c r="BR378" s="78">
        <v>43</v>
      </c>
      <c r="BS378" s="78">
        <v>37</v>
      </c>
      <c r="BT378" s="78">
        <v>26</v>
      </c>
      <c r="BU378" s="78">
        <v>19</v>
      </c>
      <c r="BV378" s="78">
        <v>38</v>
      </c>
      <c r="BW378" s="78">
        <v>23</v>
      </c>
      <c r="BX378" s="78">
        <v>27</v>
      </c>
      <c r="BY378" s="78">
        <v>17</v>
      </c>
      <c r="BZ378" s="78">
        <v>20</v>
      </c>
      <c r="CA378" s="78">
        <v>3</v>
      </c>
      <c r="CB378" s="78">
        <v>13</v>
      </c>
      <c r="CC378" s="78">
        <v>20</v>
      </c>
      <c r="CD378" s="78">
        <v>21</v>
      </c>
      <c r="CE378" s="78">
        <v>14</v>
      </c>
      <c r="CF378" s="78">
        <v>35</v>
      </c>
      <c r="CG378" s="78">
        <v>21</v>
      </c>
      <c r="CH378" s="78">
        <v>34</v>
      </c>
      <c r="CI378" s="78">
        <v>18</v>
      </c>
      <c r="CJ378" s="78">
        <v>17</v>
      </c>
      <c r="CK378" s="78">
        <v>14</v>
      </c>
      <c r="CL378" s="78">
        <v>20</v>
      </c>
      <c r="CM378" s="78">
        <v>32</v>
      </c>
      <c r="CN378" s="82">
        <v>3.1902300000000001</v>
      </c>
    </row>
    <row r="379" spans="1:92" ht="15.75" x14ac:dyDescent="0.2">
      <c r="A379" s="80" t="s">
        <v>37</v>
      </c>
      <c r="B379" s="68" t="s">
        <v>14</v>
      </c>
      <c r="C379" s="80">
        <v>285</v>
      </c>
      <c r="D379" s="82">
        <v>2.9755400000000001</v>
      </c>
      <c r="E379" s="82">
        <v>0</v>
      </c>
      <c r="F379" s="78">
        <f>VLOOKUP(B379,遗传信息!$B:$F,5,FALSE)</f>
        <v>1</v>
      </c>
      <c r="G379" s="80">
        <v>25</v>
      </c>
      <c r="H379" s="80">
        <v>7.2</v>
      </c>
      <c r="I379" s="80">
        <v>6</v>
      </c>
      <c r="J379" s="78">
        <v>1507</v>
      </c>
      <c r="K379" s="78">
        <v>56.07</v>
      </c>
      <c r="L379" s="78">
        <v>107</v>
      </c>
      <c r="M379" s="78">
        <v>98</v>
      </c>
      <c r="N379" s="78">
        <v>115</v>
      </c>
      <c r="O379" s="78">
        <v>58</v>
      </c>
      <c r="P379" s="78">
        <v>85</v>
      </c>
      <c r="Q379" s="78">
        <v>86</v>
      </c>
      <c r="R379" s="78">
        <v>107</v>
      </c>
      <c r="S379" s="78">
        <v>75</v>
      </c>
      <c r="T379" s="78">
        <v>118</v>
      </c>
      <c r="U379" s="78">
        <v>106</v>
      </c>
      <c r="V379" s="78">
        <v>147</v>
      </c>
      <c r="W379" s="78">
        <v>106</v>
      </c>
      <c r="X379" s="78">
        <v>67</v>
      </c>
      <c r="Y379" s="78">
        <v>64</v>
      </c>
      <c r="Z379" s="78">
        <v>108</v>
      </c>
      <c r="AA379" s="78">
        <v>59</v>
      </c>
      <c r="AB379" s="78">
        <v>20</v>
      </c>
      <c r="AC379" s="78">
        <v>32</v>
      </c>
      <c r="AD379" s="78">
        <v>35</v>
      </c>
      <c r="AE379" s="78">
        <v>20</v>
      </c>
      <c r="AF379" s="78">
        <v>27</v>
      </c>
      <c r="AG379" s="78">
        <v>25</v>
      </c>
      <c r="AH379" s="78">
        <v>28</v>
      </c>
      <c r="AI379" s="78">
        <v>18</v>
      </c>
      <c r="AJ379" s="78">
        <v>23</v>
      </c>
      <c r="AK379" s="78">
        <v>32</v>
      </c>
      <c r="AL379" s="78">
        <v>34</v>
      </c>
      <c r="AM379" s="78">
        <v>26</v>
      </c>
      <c r="AN379" s="78">
        <v>9</v>
      </c>
      <c r="AO379" s="78">
        <v>15</v>
      </c>
      <c r="AP379" s="78">
        <v>23</v>
      </c>
      <c r="AQ379" s="78">
        <v>11</v>
      </c>
      <c r="AR379" s="78">
        <v>24</v>
      </c>
      <c r="AS379" s="78">
        <v>22</v>
      </c>
      <c r="AT379" s="78">
        <v>26</v>
      </c>
      <c r="AU379" s="78">
        <v>13</v>
      </c>
      <c r="AV379" s="78">
        <v>16</v>
      </c>
      <c r="AW379" s="78">
        <v>20</v>
      </c>
      <c r="AX379" s="78">
        <v>29</v>
      </c>
      <c r="AY379" s="78">
        <v>21</v>
      </c>
      <c r="AZ379" s="78">
        <v>20</v>
      </c>
      <c r="BA379" s="78">
        <v>26</v>
      </c>
      <c r="BB379" s="78">
        <v>36</v>
      </c>
      <c r="BC379" s="78">
        <v>25</v>
      </c>
      <c r="BD379" s="78">
        <v>15</v>
      </c>
      <c r="BE379" s="78">
        <v>16</v>
      </c>
      <c r="BF379" s="78">
        <v>27</v>
      </c>
      <c r="BG379" s="78">
        <v>17</v>
      </c>
      <c r="BH379" s="78">
        <v>36</v>
      </c>
      <c r="BI379" s="78">
        <v>27</v>
      </c>
      <c r="BJ379" s="78">
        <v>33</v>
      </c>
      <c r="BK379" s="78">
        <v>22</v>
      </c>
      <c r="BL379" s="78">
        <v>29</v>
      </c>
      <c r="BM379" s="78">
        <v>25</v>
      </c>
      <c r="BN379" s="78">
        <v>29</v>
      </c>
      <c r="BO379" s="78">
        <v>22</v>
      </c>
      <c r="BP379" s="78">
        <v>40</v>
      </c>
      <c r="BQ379" s="78">
        <v>27</v>
      </c>
      <c r="BR379" s="78">
        <v>43</v>
      </c>
      <c r="BS379" s="78">
        <v>37</v>
      </c>
      <c r="BT379" s="78">
        <v>26</v>
      </c>
      <c r="BU379" s="78">
        <v>19</v>
      </c>
      <c r="BV379" s="78">
        <v>38</v>
      </c>
      <c r="BW379" s="78">
        <v>23</v>
      </c>
      <c r="BX379" s="78">
        <v>27</v>
      </c>
      <c r="BY379" s="78">
        <v>17</v>
      </c>
      <c r="BZ379" s="78">
        <v>20</v>
      </c>
      <c r="CA379" s="78">
        <v>3</v>
      </c>
      <c r="CB379" s="78">
        <v>13</v>
      </c>
      <c r="CC379" s="78">
        <v>20</v>
      </c>
      <c r="CD379" s="78">
        <v>21</v>
      </c>
      <c r="CE379" s="78">
        <v>14</v>
      </c>
      <c r="CF379" s="78">
        <v>35</v>
      </c>
      <c r="CG379" s="78">
        <v>21</v>
      </c>
      <c r="CH379" s="78">
        <v>34</v>
      </c>
      <c r="CI379" s="78">
        <v>18</v>
      </c>
      <c r="CJ379" s="78">
        <v>17</v>
      </c>
      <c r="CK379" s="78">
        <v>14</v>
      </c>
      <c r="CL379" s="78">
        <v>20</v>
      </c>
      <c r="CM379" s="78">
        <v>32</v>
      </c>
      <c r="CN379" s="82">
        <v>0.49516700000000002</v>
      </c>
    </row>
    <row r="380" spans="1:92" ht="15.75" x14ac:dyDescent="0.2">
      <c r="A380" s="80" t="s">
        <v>37</v>
      </c>
      <c r="B380" s="68" t="s">
        <v>14</v>
      </c>
      <c r="C380" s="80">
        <v>285</v>
      </c>
      <c r="D380" s="82">
        <v>6.0029399999999997</v>
      </c>
      <c r="E380" s="82">
        <v>0</v>
      </c>
      <c r="F380" s="78">
        <f>VLOOKUP(B380,遗传信息!$B:$F,5,FALSE)</f>
        <v>1</v>
      </c>
      <c r="G380" s="80">
        <v>25</v>
      </c>
      <c r="H380" s="80">
        <v>7.2</v>
      </c>
      <c r="I380" s="80">
        <v>6</v>
      </c>
      <c r="J380" s="78">
        <v>1507</v>
      </c>
      <c r="K380" s="78">
        <v>56.07</v>
      </c>
      <c r="L380" s="78">
        <v>107</v>
      </c>
      <c r="M380" s="78">
        <v>98</v>
      </c>
      <c r="N380" s="78">
        <v>115</v>
      </c>
      <c r="O380" s="78">
        <v>58</v>
      </c>
      <c r="P380" s="78">
        <v>85</v>
      </c>
      <c r="Q380" s="78">
        <v>86</v>
      </c>
      <c r="R380" s="78">
        <v>107</v>
      </c>
      <c r="S380" s="78">
        <v>75</v>
      </c>
      <c r="T380" s="78">
        <v>118</v>
      </c>
      <c r="U380" s="78">
        <v>106</v>
      </c>
      <c r="V380" s="78">
        <v>147</v>
      </c>
      <c r="W380" s="78">
        <v>106</v>
      </c>
      <c r="X380" s="78">
        <v>67</v>
      </c>
      <c r="Y380" s="78">
        <v>64</v>
      </c>
      <c r="Z380" s="78">
        <v>108</v>
      </c>
      <c r="AA380" s="78">
        <v>59</v>
      </c>
      <c r="AB380" s="78">
        <v>20</v>
      </c>
      <c r="AC380" s="78">
        <v>32</v>
      </c>
      <c r="AD380" s="78">
        <v>35</v>
      </c>
      <c r="AE380" s="78">
        <v>20</v>
      </c>
      <c r="AF380" s="78">
        <v>27</v>
      </c>
      <c r="AG380" s="78">
        <v>25</v>
      </c>
      <c r="AH380" s="78">
        <v>28</v>
      </c>
      <c r="AI380" s="78">
        <v>18</v>
      </c>
      <c r="AJ380" s="78">
        <v>23</v>
      </c>
      <c r="AK380" s="78">
        <v>32</v>
      </c>
      <c r="AL380" s="78">
        <v>34</v>
      </c>
      <c r="AM380" s="78">
        <v>26</v>
      </c>
      <c r="AN380" s="78">
        <v>9</v>
      </c>
      <c r="AO380" s="78">
        <v>15</v>
      </c>
      <c r="AP380" s="78">
        <v>23</v>
      </c>
      <c r="AQ380" s="78">
        <v>11</v>
      </c>
      <c r="AR380" s="78">
        <v>24</v>
      </c>
      <c r="AS380" s="78">
        <v>22</v>
      </c>
      <c r="AT380" s="78">
        <v>26</v>
      </c>
      <c r="AU380" s="78">
        <v>13</v>
      </c>
      <c r="AV380" s="78">
        <v>16</v>
      </c>
      <c r="AW380" s="78">
        <v>20</v>
      </c>
      <c r="AX380" s="78">
        <v>29</v>
      </c>
      <c r="AY380" s="78">
        <v>21</v>
      </c>
      <c r="AZ380" s="78">
        <v>20</v>
      </c>
      <c r="BA380" s="78">
        <v>26</v>
      </c>
      <c r="BB380" s="78">
        <v>36</v>
      </c>
      <c r="BC380" s="78">
        <v>25</v>
      </c>
      <c r="BD380" s="78">
        <v>15</v>
      </c>
      <c r="BE380" s="78">
        <v>16</v>
      </c>
      <c r="BF380" s="78">
        <v>27</v>
      </c>
      <c r="BG380" s="78">
        <v>17</v>
      </c>
      <c r="BH380" s="78">
        <v>36</v>
      </c>
      <c r="BI380" s="78">
        <v>27</v>
      </c>
      <c r="BJ380" s="78">
        <v>33</v>
      </c>
      <c r="BK380" s="78">
        <v>22</v>
      </c>
      <c r="BL380" s="78">
        <v>29</v>
      </c>
      <c r="BM380" s="78">
        <v>25</v>
      </c>
      <c r="BN380" s="78">
        <v>29</v>
      </c>
      <c r="BO380" s="78">
        <v>22</v>
      </c>
      <c r="BP380" s="78">
        <v>40</v>
      </c>
      <c r="BQ380" s="78">
        <v>27</v>
      </c>
      <c r="BR380" s="78">
        <v>43</v>
      </c>
      <c r="BS380" s="78">
        <v>37</v>
      </c>
      <c r="BT380" s="78">
        <v>26</v>
      </c>
      <c r="BU380" s="78">
        <v>19</v>
      </c>
      <c r="BV380" s="78">
        <v>38</v>
      </c>
      <c r="BW380" s="78">
        <v>23</v>
      </c>
      <c r="BX380" s="78">
        <v>27</v>
      </c>
      <c r="BY380" s="78">
        <v>17</v>
      </c>
      <c r="BZ380" s="78">
        <v>20</v>
      </c>
      <c r="CA380" s="78">
        <v>3</v>
      </c>
      <c r="CB380" s="78">
        <v>13</v>
      </c>
      <c r="CC380" s="78">
        <v>20</v>
      </c>
      <c r="CD380" s="78">
        <v>21</v>
      </c>
      <c r="CE380" s="78">
        <v>14</v>
      </c>
      <c r="CF380" s="78">
        <v>35</v>
      </c>
      <c r="CG380" s="78">
        <v>21</v>
      </c>
      <c r="CH380" s="78">
        <v>34</v>
      </c>
      <c r="CI380" s="78">
        <v>18</v>
      </c>
      <c r="CJ380" s="78">
        <v>17</v>
      </c>
      <c r="CK380" s="78">
        <v>14</v>
      </c>
      <c r="CL380" s="78">
        <v>20</v>
      </c>
      <c r="CM380" s="78">
        <v>32</v>
      </c>
      <c r="CN380" s="82">
        <v>0.812747</v>
      </c>
    </row>
    <row r="381" spans="1:92" ht="15.75" x14ac:dyDescent="0.2">
      <c r="A381" s="80" t="s">
        <v>37</v>
      </c>
      <c r="B381" s="68" t="s">
        <v>14</v>
      </c>
      <c r="C381" s="80">
        <v>285</v>
      </c>
      <c r="D381" s="82">
        <v>9.0137</v>
      </c>
      <c r="E381" s="82">
        <v>0</v>
      </c>
      <c r="F381" s="78">
        <f>VLOOKUP(B381,遗传信息!$B:$F,5,FALSE)</f>
        <v>1</v>
      </c>
      <c r="G381" s="80">
        <v>25</v>
      </c>
      <c r="H381" s="80">
        <v>7.2</v>
      </c>
      <c r="I381" s="80">
        <v>6</v>
      </c>
      <c r="J381" s="78">
        <v>1507</v>
      </c>
      <c r="K381" s="78">
        <v>56.07</v>
      </c>
      <c r="L381" s="78">
        <v>107</v>
      </c>
      <c r="M381" s="78">
        <v>98</v>
      </c>
      <c r="N381" s="78">
        <v>115</v>
      </c>
      <c r="O381" s="78">
        <v>58</v>
      </c>
      <c r="P381" s="78">
        <v>85</v>
      </c>
      <c r="Q381" s="78">
        <v>86</v>
      </c>
      <c r="R381" s="78">
        <v>107</v>
      </c>
      <c r="S381" s="78">
        <v>75</v>
      </c>
      <c r="T381" s="78">
        <v>118</v>
      </c>
      <c r="U381" s="78">
        <v>106</v>
      </c>
      <c r="V381" s="78">
        <v>147</v>
      </c>
      <c r="W381" s="78">
        <v>106</v>
      </c>
      <c r="X381" s="78">
        <v>67</v>
      </c>
      <c r="Y381" s="78">
        <v>64</v>
      </c>
      <c r="Z381" s="78">
        <v>108</v>
      </c>
      <c r="AA381" s="78">
        <v>59</v>
      </c>
      <c r="AB381" s="78">
        <v>20</v>
      </c>
      <c r="AC381" s="78">
        <v>32</v>
      </c>
      <c r="AD381" s="78">
        <v>35</v>
      </c>
      <c r="AE381" s="78">
        <v>20</v>
      </c>
      <c r="AF381" s="78">
        <v>27</v>
      </c>
      <c r="AG381" s="78">
        <v>25</v>
      </c>
      <c r="AH381" s="78">
        <v>28</v>
      </c>
      <c r="AI381" s="78">
        <v>18</v>
      </c>
      <c r="AJ381" s="78">
        <v>23</v>
      </c>
      <c r="AK381" s="78">
        <v>32</v>
      </c>
      <c r="AL381" s="78">
        <v>34</v>
      </c>
      <c r="AM381" s="78">
        <v>26</v>
      </c>
      <c r="AN381" s="78">
        <v>9</v>
      </c>
      <c r="AO381" s="78">
        <v>15</v>
      </c>
      <c r="AP381" s="78">
        <v>23</v>
      </c>
      <c r="AQ381" s="78">
        <v>11</v>
      </c>
      <c r="AR381" s="78">
        <v>24</v>
      </c>
      <c r="AS381" s="78">
        <v>22</v>
      </c>
      <c r="AT381" s="78">
        <v>26</v>
      </c>
      <c r="AU381" s="78">
        <v>13</v>
      </c>
      <c r="AV381" s="78">
        <v>16</v>
      </c>
      <c r="AW381" s="78">
        <v>20</v>
      </c>
      <c r="AX381" s="78">
        <v>29</v>
      </c>
      <c r="AY381" s="78">
        <v>21</v>
      </c>
      <c r="AZ381" s="78">
        <v>20</v>
      </c>
      <c r="BA381" s="78">
        <v>26</v>
      </c>
      <c r="BB381" s="78">
        <v>36</v>
      </c>
      <c r="BC381" s="78">
        <v>25</v>
      </c>
      <c r="BD381" s="78">
        <v>15</v>
      </c>
      <c r="BE381" s="78">
        <v>16</v>
      </c>
      <c r="BF381" s="78">
        <v>27</v>
      </c>
      <c r="BG381" s="78">
        <v>17</v>
      </c>
      <c r="BH381" s="78">
        <v>36</v>
      </c>
      <c r="BI381" s="78">
        <v>27</v>
      </c>
      <c r="BJ381" s="78">
        <v>33</v>
      </c>
      <c r="BK381" s="78">
        <v>22</v>
      </c>
      <c r="BL381" s="78">
        <v>29</v>
      </c>
      <c r="BM381" s="78">
        <v>25</v>
      </c>
      <c r="BN381" s="78">
        <v>29</v>
      </c>
      <c r="BO381" s="78">
        <v>22</v>
      </c>
      <c r="BP381" s="78">
        <v>40</v>
      </c>
      <c r="BQ381" s="78">
        <v>27</v>
      </c>
      <c r="BR381" s="78">
        <v>43</v>
      </c>
      <c r="BS381" s="78">
        <v>37</v>
      </c>
      <c r="BT381" s="78">
        <v>26</v>
      </c>
      <c r="BU381" s="78">
        <v>19</v>
      </c>
      <c r="BV381" s="78">
        <v>38</v>
      </c>
      <c r="BW381" s="78">
        <v>23</v>
      </c>
      <c r="BX381" s="78">
        <v>27</v>
      </c>
      <c r="BY381" s="78">
        <v>17</v>
      </c>
      <c r="BZ381" s="78">
        <v>20</v>
      </c>
      <c r="CA381" s="78">
        <v>3</v>
      </c>
      <c r="CB381" s="78">
        <v>13</v>
      </c>
      <c r="CC381" s="78">
        <v>20</v>
      </c>
      <c r="CD381" s="78">
        <v>21</v>
      </c>
      <c r="CE381" s="78">
        <v>14</v>
      </c>
      <c r="CF381" s="78">
        <v>35</v>
      </c>
      <c r="CG381" s="78">
        <v>21</v>
      </c>
      <c r="CH381" s="78">
        <v>34</v>
      </c>
      <c r="CI381" s="78">
        <v>18</v>
      </c>
      <c r="CJ381" s="78">
        <v>17</v>
      </c>
      <c r="CK381" s="78">
        <v>14</v>
      </c>
      <c r="CL381" s="78">
        <v>20</v>
      </c>
      <c r="CM381" s="78">
        <v>32</v>
      </c>
      <c r="CN381" s="82">
        <v>1.4462900000000001</v>
      </c>
    </row>
    <row r="382" spans="1:92" ht="15.75" x14ac:dyDescent="0.2">
      <c r="A382" s="80" t="s">
        <v>37</v>
      </c>
      <c r="B382" s="68" t="s">
        <v>14</v>
      </c>
      <c r="C382" s="80">
        <v>285</v>
      </c>
      <c r="D382" s="82">
        <v>11.991199999999999</v>
      </c>
      <c r="E382" s="82">
        <v>0</v>
      </c>
      <c r="F382" s="78">
        <f>VLOOKUP(B382,遗传信息!$B:$F,5,FALSE)</f>
        <v>1</v>
      </c>
      <c r="G382" s="80">
        <v>25</v>
      </c>
      <c r="H382" s="80">
        <v>7.2</v>
      </c>
      <c r="I382" s="80">
        <v>6</v>
      </c>
      <c r="J382" s="78">
        <v>1507</v>
      </c>
      <c r="K382" s="78">
        <v>56.07</v>
      </c>
      <c r="L382" s="78">
        <v>107</v>
      </c>
      <c r="M382" s="78">
        <v>98</v>
      </c>
      <c r="N382" s="78">
        <v>115</v>
      </c>
      <c r="O382" s="78">
        <v>58</v>
      </c>
      <c r="P382" s="78">
        <v>85</v>
      </c>
      <c r="Q382" s="78">
        <v>86</v>
      </c>
      <c r="R382" s="78">
        <v>107</v>
      </c>
      <c r="S382" s="78">
        <v>75</v>
      </c>
      <c r="T382" s="78">
        <v>118</v>
      </c>
      <c r="U382" s="78">
        <v>106</v>
      </c>
      <c r="V382" s="78">
        <v>147</v>
      </c>
      <c r="W382" s="78">
        <v>106</v>
      </c>
      <c r="X382" s="78">
        <v>67</v>
      </c>
      <c r="Y382" s="78">
        <v>64</v>
      </c>
      <c r="Z382" s="78">
        <v>108</v>
      </c>
      <c r="AA382" s="78">
        <v>59</v>
      </c>
      <c r="AB382" s="78">
        <v>20</v>
      </c>
      <c r="AC382" s="78">
        <v>32</v>
      </c>
      <c r="AD382" s="78">
        <v>35</v>
      </c>
      <c r="AE382" s="78">
        <v>20</v>
      </c>
      <c r="AF382" s="78">
        <v>27</v>
      </c>
      <c r="AG382" s="78">
        <v>25</v>
      </c>
      <c r="AH382" s="78">
        <v>28</v>
      </c>
      <c r="AI382" s="78">
        <v>18</v>
      </c>
      <c r="AJ382" s="78">
        <v>23</v>
      </c>
      <c r="AK382" s="78">
        <v>32</v>
      </c>
      <c r="AL382" s="78">
        <v>34</v>
      </c>
      <c r="AM382" s="78">
        <v>26</v>
      </c>
      <c r="AN382" s="78">
        <v>9</v>
      </c>
      <c r="AO382" s="78">
        <v>15</v>
      </c>
      <c r="AP382" s="78">
        <v>23</v>
      </c>
      <c r="AQ382" s="78">
        <v>11</v>
      </c>
      <c r="AR382" s="78">
        <v>24</v>
      </c>
      <c r="AS382" s="78">
        <v>22</v>
      </c>
      <c r="AT382" s="78">
        <v>26</v>
      </c>
      <c r="AU382" s="78">
        <v>13</v>
      </c>
      <c r="AV382" s="78">
        <v>16</v>
      </c>
      <c r="AW382" s="78">
        <v>20</v>
      </c>
      <c r="AX382" s="78">
        <v>29</v>
      </c>
      <c r="AY382" s="78">
        <v>21</v>
      </c>
      <c r="AZ382" s="78">
        <v>20</v>
      </c>
      <c r="BA382" s="78">
        <v>26</v>
      </c>
      <c r="BB382" s="78">
        <v>36</v>
      </c>
      <c r="BC382" s="78">
        <v>25</v>
      </c>
      <c r="BD382" s="78">
        <v>15</v>
      </c>
      <c r="BE382" s="78">
        <v>16</v>
      </c>
      <c r="BF382" s="78">
        <v>27</v>
      </c>
      <c r="BG382" s="78">
        <v>17</v>
      </c>
      <c r="BH382" s="78">
        <v>36</v>
      </c>
      <c r="BI382" s="78">
        <v>27</v>
      </c>
      <c r="BJ382" s="78">
        <v>33</v>
      </c>
      <c r="BK382" s="78">
        <v>22</v>
      </c>
      <c r="BL382" s="78">
        <v>29</v>
      </c>
      <c r="BM382" s="78">
        <v>25</v>
      </c>
      <c r="BN382" s="78">
        <v>29</v>
      </c>
      <c r="BO382" s="78">
        <v>22</v>
      </c>
      <c r="BP382" s="78">
        <v>40</v>
      </c>
      <c r="BQ382" s="78">
        <v>27</v>
      </c>
      <c r="BR382" s="78">
        <v>43</v>
      </c>
      <c r="BS382" s="78">
        <v>37</v>
      </c>
      <c r="BT382" s="78">
        <v>26</v>
      </c>
      <c r="BU382" s="78">
        <v>19</v>
      </c>
      <c r="BV382" s="78">
        <v>38</v>
      </c>
      <c r="BW382" s="78">
        <v>23</v>
      </c>
      <c r="BX382" s="78">
        <v>27</v>
      </c>
      <c r="BY382" s="78">
        <v>17</v>
      </c>
      <c r="BZ382" s="78">
        <v>20</v>
      </c>
      <c r="CA382" s="78">
        <v>3</v>
      </c>
      <c r="CB382" s="78">
        <v>13</v>
      </c>
      <c r="CC382" s="78">
        <v>20</v>
      </c>
      <c r="CD382" s="78">
        <v>21</v>
      </c>
      <c r="CE382" s="78">
        <v>14</v>
      </c>
      <c r="CF382" s="78">
        <v>35</v>
      </c>
      <c r="CG382" s="78">
        <v>21</v>
      </c>
      <c r="CH382" s="78">
        <v>34</v>
      </c>
      <c r="CI382" s="78">
        <v>18</v>
      </c>
      <c r="CJ382" s="78">
        <v>17</v>
      </c>
      <c r="CK382" s="78">
        <v>14</v>
      </c>
      <c r="CL382" s="78">
        <v>20</v>
      </c>
      <c r="CM382" s="78">
        <v>32</v>
      </c>
      <c r="CN382" s="82">
        <v>2.2874500000000002</v>
      </c>
    </row>
    <row r="383" spans="1:92" ht="15.75" x14ac:dyDescent="0.2">
      <c r="A383" s="80" t="s">
        <v>37</v>
      </c>
      <c r="B383" s="68" t="s">
        <v>14</v>
      </c>
      <c r="C383" s="80">
        <v>265</v>
      </c>
      <c r="D383" s="82">
        <v>2.9921700000000002</v>
      </c>
      <c r="E383" s="82">
        <v>0</v>
      </c>
      <c r="F383" s="78">
        <f>VLOOKUP(B383,遗传信息!$B:$F,5,FALSE)</f>
        <v>1</v>
      </c>
      <c r="G383" s="80">
        <v>25</v>
      </c>
      <c r="H383" s="80">
        <v>7.2</v>
      </c>
      <c r="I383" s="80">
        <v>6</v>
      </c>
      <c r="J383" s="78">
        <v>1507</v>
      </c>
      <c r="K383" s="78">
        <v>56.07</v>
      </c>
      <c r="L383" s="78">
        <v>107</v>
      </c>
      <c r="M383" s="78">
        <v>98</v>
      </c>
      <c r="N383" s="78">
        <v>115</v>
      </c>
      <c r="O383" s="78">
        <v>58</v>
      </c>
      <c r="P383" s="78">
        <v>85</v>
      </c>
      <c r="Q383" s="78">
        <v>86</v>
      </c>
      <c r="R383" s="78">
        <v>107</v>
      </c>
      <c r="S383" s="78">
        <v>75</v>
      </c>
      <c r="T383" s="78">
        <v>118</v>
      </c>
      <c r="U383" s="78">
        <v>106</v>
      </c>
      <c r="V383" s="78">
        <v>147</v>
      </c>
      <c r="W383" s="78">
        <v>106</v>
      </c>
      <c r="X383" s="78">
        <v>67</v>
      </c>
      <c r="Y383" s="78">
        <v>64</v>
      </c>
      <c r="Z383" s="78">
        <v>108</v>
      </c>
      <c r="AA383" s="78">
        <v>59</v>
      </c>
      <c r="AB383" s="78">
        <v>20</v>
      </c>
      <c r="AC383" s="78">
        <v>32</v>
      </c>
      <c r="AD383" s="78">
        <v>35</v>
      </c>
      <c r="AE383" s="78">
        <v>20</v>
      </c>
      <c r="AF383" s="78">
        <v>27</v>
      </c>
      <c r="AG383" s="78">
        <v>25</v>
      </c>
      <c r="AH383" s="78">
        <v>28</v>
      </c>
      <c r="AI383" s="78">
        <v>18</v>
      </c>
      <c r="AJ383" s="78">
        <v>23</v>
      </c>
      <c r="AK383" s="78">
        <v>32</v>
      </c>
      <c r="AL383" s="78">
        <v>34</v>
      </c>
      <c r="AM383" s="78">
        <v>26</v>
      </c>
      <c r="AN383" s="78">
        <v>9</v>
      </c>
      <c r="AO383" s="78">
        <v>15</v>
      </c>
      <c r="AP383" s="78">
        <v>23</v>
      </c>
      <c r="AQ383" s="78">
        <v>11</v>
      </c>
      <c r="AR383" s="78">
        <v>24</v>
      </c>
      <c r="AS383" s="78">
        <v>22</v>
      </c>
      <c r="AT383" s="78">
        <v>26</v>
      </c>
      <c r="AU383" s="78">
        <v>13</v>
      </c>
      <c r="AV383" s="78">
        <v>16</v>
      </c>
      <c r="AW383" s="78">
        <v>20</v>
      </c>
      <c r="AX383" s="78">
        <v>29</v>
      </c>
      <c r="AY383" s="78">
        <v>21</v>
      </c>
      <c r="AZ383" s="78">
        <v>20</v>
      </c>
      <c r="BA383" s="78">
        <v>26</v>
      </c>
      <c r="BB383" s="78">
        <v>36</v>
      </c>
      <c r="BC383" s="78">
        <v>25</v>
      </c>
      <c r="BD383" s="78">
        <v>15</v>
      </c>
      <c r="BE383" s="78">
        <v>16</v>
      </c>
      <c r="BF383" s="78">
        <v>27</v>
      </c>
      <c r="BG383" s="78">
        <v>17</v>
      </c>
      <c r="BH383" s="78">
        <v>36</v>
      </c>
      <c r="BI383" s="78">
        <v>27</v>
      </c>
      <c r="BJ383" s="78">
        <v>33</v>
      </c>
      <c r="BK383" s="78">
        <v>22</v>
      </c>
      <c r="BL383" s="78">
        <v>29</v>
      </c>
      <c r="BM383" s="78">
        <v>25</v>
      </c>
      <c r="BN383" s="78">
        <v>29</v>
      </c>
      <c r="BO383" s="78">
        <v>22</v>
      </c>
      <c r="BP383" s="78">
        <v>40</v>
      </c>
      <c r="BQ383" s="78">
        <v>27</v>
      </c>
      <c r="BR383" s="78">
        <v>43</v>
      </c>
      <c r="BS383" s="78">
        <v>37</v>
      </c>
      <c r="BT383" s="78">
        <v>26</v>
      </c>
      <c r="BU383" s="78">
        <v>19</v>
      </c>
      <c r="BV383" s="78">
        <v>38</v>
      </c>
      <c r="BW383" s="78">
        <v>23</v>
      </c>
      <c r="BX383" s="78">
        <v>27</v>
      </c>
      <c r="BY383" s="78">
        <v>17</v>
      </c>
      <c r="BZ383" s="78">
        <v>20</v>
      </c>
      <c r="CA383" s="78">
        <v>3</v>
      </c>
      <c r="CB383" s="78">
        <v>13</v>
      </c>
      <c r="CC383" s="78">
        <v>20</v>
      </c>
      <c r="CD383" s="78">
        <v>21</v>
      </c>
      <c r="CE383" s="78">
        <v>14</v>
      </c>
      <c r="CF383" s="78">
        <v>35</v>
      </c>
      <c r="CG383" s="78">
        <v>21</v>
      </c>
      <c r="CH383" s="78">
        <v>34</v>
      </c>
      <c r="CI383" s="78">
        <v>18</v>
      </c>
      <c r="CJ383" s="78">
        <v>17</v>
      </c>
      <c r="CK383" s="78">
        <v>14</v>
      </c>
      <c r="CL383" s="78">
        <v>20</v>
      </c>
      <c r="CM383" s="78">
        <v>32</v>
      </c>
      <c r="CN383" s="82">
        <v>0.648648</v>
      </c>
    </row>
    <row r="384" spans="1:92" ht="15.75" x14ac:dyDescent="0.2">
      <c r="A384" s="80" t="s">
        <v>37</v>
      </c>
      <c r="B384" s="68" t="s">
        <v>14</v>
      </c>
      <c r="C384" s="80">
        <v>265</v>
      </c>
      <c r="D384" s="82">
        <v>5.95303</v>
      </c>
      <c r="E384" s="82">
        <v>0</v>
      </c>
      <c r="F384" s="78">
        <f>VLOOKUP(B384,遗传信息!$B:$F,5,FALSE)</f>
        <v>1</v>
      </c>
      <c r="G384" s="80">
        <v>25</v>
      </c>
      <c r="H384" s="80">
        <v>7.2</v>
      </c>
      <c r="I384" s="80">
        <v>6</v>
      </c>
      <c r="J384" s="78">
        <v>1507</v>
      </c>
      <c r="K384" s="78">
        <v>56.07</v>
      </c>
      <c r="L384" s="78">
        <v>107</v>
      </c>
      <c r="M384" s="78">
        <v>98</v>
      </c>
      <c r="N384" s="78">
        <v>115</v>
      </c>
      <c r="O384" s="78">
        <v>58</v>
      </c>
      <c r="P384" s="78">
        <v>85</v>
      </c>
      <c r="Q384" s="78">
        <v>86</v>
      </c>
      <c r="R384" s="78">
        <v>107</v>
      </c>
      <c r="S384" s="78">
        <v>75</v>
      </c>
      <c r="T384" s="78">
        <v>118</v>
      </c>
      <c r="U384" s="78">
        <v>106</v>
      </c>
      <c r="V384" s="78">
        <v>147</v>
      </c>
      <c r="W384" s="78">
        <v>106</v>
      </c>
      <c r="X384" s="78">
        <v>67</v>
      </c>
      <c r="Y384" s="78">
        <v>64</v>
      </c>
      <c r="Z384" s="78">
        <v>108</v>
      </c>
      <c r="AA384" s="78">
        <v>59</v>
      </c>
      <c r="AB384" s="78">
        <v>20</v>
      </c>
      <c r="AC384" s="78">
        <v>32</v>
      </c>
      <c r="AD384" s="78">
        <v>35</v>
      </c>
      <c r="AE384" s="78">
        <v>20</v>
      </c>
      <c r="AF384" s="78">
        <v>27</v>
      </c>
      <c r="AG384" s="78">
        <v>25</v>
      </c>
      <c r="AH384" s="78">
        <v>28</v>
      </c>
      <c r="AI384" s="78">
        <v>18</v>
      </c>
      <c r="AJ384" s="78">
        <v>23</v>
      </c>
      <c r="AK384" s="78">
        <v>32</v>
      </c>
      <c r="AL384" s="78">
        <v>34</v>
      </c>
      <c r="AM384" s="78">
        <v>26</v>
      </c>
      <c r="AN384" s="78">
        <v>9</v>
      </c>
      <c r="AO384" s="78">
        <v>15</v>
      </c>
      <c r="AP384" s="78">
        <v>23</v>
      </c>
      <c r="AQ384" s="78">
        <v>11</v>
      </c>
      <c r="AR384" s="78">
        <v>24</v>
      </c>
      <c r="AS384" s="78">
        <v>22</v>
      </c>
      <c r="AT384" s="78">
        <v>26</v>
      </c>
      <c r="AU384" s="78">
        <v>13</v>
      </c>
      <c r="AV384" s="78">
        <v>16</v>
      </c>
      <c r="AW384" s="78">
        <v>20</v>
      </c>
      <c r="AX384" s="78">
        <v>29</v>
      </c>
      <c r="AY384" s="78">
        <v>21</v>
      </c>
      <c r="AZ384" s="78">
        <v>20</v>
      </c>
      <c r="BA384" s="78">
        <v>26</v>
      </c>
      <c r="BB384" s="78">
        <v>36</v>
      </c>
      <c r="BC384" s="78">
        <v>25</v>
      </c>
      <c r="BD384" s="78">
        <v>15</v>
      </c>
      <c r="BE384" s="78">
        <v>16</v>
      </c>
      <c r="BF384" s="78">
        <v>27</v>
      </c>
      <c r="BG384" s="78">
        <v>17</v>
      </c>
      <c r="BH384" s="78">
        <v>36</v>
      </c>
      <c r="BI384" s="78">
        <v>27</v>
      </c>
      <c r="BJ384" s="78">
        <v>33</v>
      </c>
      <c r="BK384" s="78">
        <v>22</v>
      </c>
      <c r="BL384" s="78">
        <v>29</v>
      </c>
      <c r="BM384" s="78">
        <v>25</v>
      </c>
      <c r="BN384" s="78">
        <v>29</v>
      </c>
      <c r="BO384" s="78">
        <v>22</v>
      </c>
      <c r="BP384" s="78">
        <v>40</v>
      </c>
      <c r="BQ384" s="78">
        <v>27</v>
      </c>
      <c r="BR384" s="78">
        <v>43</v>
      </c>
      <c r="BS384" s="78">
        <v>37</v>
      </c>
      <c r="BT384" s="78">
        <v>26</v>
      </c>
      <c r="BU384" s="78">
        <v>19</v>
      </c>
      <c r="BV384" s="78">
        <v>38</v>
      </c>
      <c r="BW384" s="78">
        <v>23</v>
      </c>
      <c r="BX384" s="78">
        <v>27</v>
      </c>
      <c r="BY384" s="78">
        <v>17</v>
      </c>
      <c r="BZ384" s="78">
        <v>20</v>
      </c>
      <c r="CA384" s="78">
        <v>3</v>
      </c>
      <c r="CB384" s="78">
        <v>13</v>
      </c>
      <c r="CC384" s="78">
        <v>20</v>
      </c>
      <c r="CD384" s="78">
        <v>21</v>
      </c>
      <c r="CE384" s="78">
        <v>14</v>
      </c>
      <c r="CF384" s="78">
        <v>35</v>
      </c>
      <c r="CG384" s="78">
        <v>21</v>
      </c>
      <c r="CH384" s="78">
        <v>34</v>
      </c>
      <c r="CI384" s="78">
        <v>18</v>
      </c>
      <c r="CJ384" s="78">
        <v>17</v>
      </c>
      <c r="CK384" s="78">
        <v>14</v>
      </c>
      <c r="CL384" s="78">
        <v>20</v>
      </c>
      <c r="CM384" s="78">
        <v>32</v>
      </c>
      <c r="CN384" s="82">
        <v>1.7516099999999999</v>
      </c>
    </row>
    <row r="385" spans="1:92" ht="15.75" x14ac:dyDescent="0.2">
      <c r="A385" s="80" t="s">
        <v>37</v>
      </c>
      <c r="B385" s="68" t="s">
        <v>14</v>
      </c>
      <c r="C385" s="80">
        <v>265</v>
      </c>
      <c r="D385" s="82">
        <v>8.9970599999999994</v>
      </c>
      <c r="E385" s="82">
        <v>0</v>
      </c>
      <c r="F385" s="78">
        <f>VLOOKUP(B385,遗传信息!$B:$F,5,FALSE)</f>
        <v>1</v>
      </c>
      <c r="G385" s="80">
        <v>25</v>
      </c>
      <c r="H385" s="80">
        <v>7.2</v>
      </c>
      <c r="I385" s="80">
        <v>6</v>
      </c>
      <c r="J385" s="78">
        <v>1507</v>
      </c>
      <c r="K385" s="78">
        <v>56.07</v>
      </c>
      <c r="L385" s="78">
        <v>107</v>
      </c>
      <c r="M385" s="78">
        <v>98</v>
      </c>
      <c r="N385" s="78">
        <v>115</v>
      </c>
      <c r="O385" s="78">
        <v>58</v>
      </c>
      <c r="P385" s="78">
        <v>85</v>
      </c>
      <c r="Q385" s="78">
        <v>86</v>
      </c>
      <c r="R385" s="78">
        <v>107</v>
      </c>
      <c r="S385" s="78">
        <v>75</v>
      </c>
      <c r="T385" s="78">
        <v>118</v>
      </c>
      <c r="U385" s="78">
        <v>106</v>
      </c>
      <c r="V385" s="78">
        <v>147</v>
      </c>
      <c r="W385" s="78">
        <v>106</v>
      </c>
      <c r="X385" s="78">
        <v>67</v>
      </c>
      <c r="Y385" s="78">
        <v>64</v>
      </c>
      <c r="Z385" s="78">
        <v>108</v>
      </c>
      <c r="AA385" s="78">
        <v>59</v>
      </c>
      <c r="AB385" s="78">
        <v>20</v>
      </c>
      <c r="AC385" s="78">
        <v>32</v>
      </c>
      <c r="AD385" s="78">
        <v>35</v>
      </c>
      <c r="AE385" s="78">
        <v>20</v>
      </c>
      <c r="AF385" s="78">
        <v>27</v>
      </c>
      <c r="AG385" s="78">
        <v>25</v>
      </c>
      <c r="AH385" s="78">
        <v>28</v>
      </c>
      <c r="AI385" s="78">
        <v>18</v>
      </c>
      <c r="AJ385" s="78">
        <v>23</v>
      </c>
      <c r="AK385" s="78">
        <v>32</v>
      </c>
      <c r="AL385" s="78">
        <v>34</v>
      </c>
      <c r="AM385" s="78">
        <v>26</v>
      </c>
      <c r="AN385" s="78">
        <v>9</v>
      </c>
      <c r="AO385" s="78">
        <v>15</v>
      </c>
      <c r="AP385" s="78">
        <v>23</v>
      </c>
      <c r="AQ385" s="78">
        <v>11</v>
      </c>
      <c r="AR385" s="78">
        <v>24</v>
      </c>
      <c r="AS385" s="78">
        <v>22</v>
      </c>
      <c r="AT385" s="78">
        <v>26</v>
      </c>
      <c r="AU385" s="78">
        <v>13</v>
      </c>
      <c r="AV385" s="78">
        <v>16</v>
      </c>
      <c r="AW385" s="78">
        <v>20</v>
      </c>
      <c r="AX385" s="78">
        <v>29</v>
      </c>
      <c r="AY385" s="78">
        <v>21</v>
      </c>
      <c r="AZ385" s="78">
        <v>20</v>
      </c>
      <c r="BA385" s="78">
        <v>26</v>
      </c>
      <c r="BB385" s="78">
        <v>36</v>
      </c>
      <c r="BC385" s="78">
        <v>25</v>
      </c>
      <c r="BD385" s="78">
        <v>15</v>
      </c>
      <c r="BE385" s="78">
        <v>16</v>
      </c>
      <c r="BF385" s="78">
        <v>27</v>
      </c>
      <c r="BG385" s="78">
        <v>17</v>
      </c>
      <c r="BH385" s="78">
        <v>36</v>
      </c>
      <c r="BI385" s="78">
        <v>27</v>
      </c>
      <c r="BJ385" s="78">
        <v>33</v>
      </c>
      <c r="BK385" s="78">
        <v>22</v>
      </c>
      <c r="BL385" s="78">
        <v>29</v>
      </c>
      <c r="BM385" s="78">
        <v>25</v>
      </c>
      <c r="BN385" s="78">
        <v>29</v>
      </c>
      <c r="BO385" s="78">
        <v>22</v>
      </c>
      <c r="BP385" s="78">
        <v>40</v>
      </c>
      <c r="BQ385" s="78">
        <v>27</v>
      </c>
      <c r="BR385" s="78">
        <v>43</v>
      </c>
      <c r="BS385" s="78">
        <v>37</v>
      </c>
      <c r="BT385" s="78">
        <v>26</v>
      </c>
      <c r="BU385" s="78">
        <v>19</v>
      </c>
      <c r="BV385" s="78">
        <v>38</v>
      </c>
      <c r="BW385" s="78">
        <v>23</v>
      </c>
      <c r="BX385" s="78">
        <v>27</v>
      </c>
      <c r="BY385" s="78">
        <v>17</v>
      </c>
      <c r="BZ385" s="78">
        <v>20</v>
      </c>
      <c r="CA385" s="78">
        <v>3</v>
      </c>
      <c r="CB385" s="78">
        <v>13</v>
      </c>
      <c r="CC385" s="78">
        <v>20</v>
      </c>
      <c r="CD385" s="78">
        <v>21</v>
      </c>
      <c r="CE385" s="78">
        <v>14</v>
      </c>
      <c r="CF385" s="78">
        <v>35</v>
      </c>
      <c r="CG385" s="78">
        <v>21</v>
      </c>
      <c r="CH385" s="78">
        <v>34</v>
      </c>
      <c r="CI385" s="78">
        <v>18</v>
      </c>
      <c r="CJ385" s="78">
        <v>17</v>
      </c>
      <c r="CK385" s="78">
        <v>14</v>
      </c>
      <c r="CL385" s="78">
        <v>20</v>
      </c>
      <c r="CM385" s="78">
        <v>32</v>
      </c>
      <c r="CN385" s="82">
        <v>3.35114</v>
      </c>
    </row>
    <row r="386" spans="1:92" ht="15.75" x14ac:dyDescent="0.2">
      <c r="A386" s="80" t="s">
        <v>37</v>
      </c>
      <c r="B386" s="68" t="s">
        <v>14</v>
      </c>
      <c r="C386" s="80">
        <v>265</v>
      </c>
      <c r="D386" s="82">
        <v>11.991199999999999</v>
      </c>
      <c r="E386" s="82">
        <v>0</v>
      </c>
      <c r="F386" s="78">
        <f>VLOOKUP(B386,遗传信息!$B:$F,5,FALSE)</f>
        <v>1</v>
      </c>
      <c r="G386" s="80">
        <v>25</v>
      </c>
      <c r="H386" s="80">
        <v>7.2</v>
      </c>
      <c r="I386" s="80">
        <v>6</v>
      </c>
      <c r="J386" s="78">
        <v>1507</v>
      </c>
      <c r="K386" s="78">
        <v>56.07</v>
      </c>
      <c r="L386" s="78">
        <v>107</v>
      </c>
      <c r="M386" s="78">
        <v>98</v>
      </c>
      <c r="N386" s="78">
        <v>115</v>
      </c>
      <c r="O386" s="78">
        <v>58</v>
      </c>
      <c r="P386" s="78">
        <v>85</v>
      </c>
      <c r="Q386" s="78">
        <v>86</v>
      </c>
      <c r="R386" s="78">
        <v>107</v>
      </c>
      <c r="S386" s="78">
        <v>75</v>
      </c>
      <c r="T386" s="78">
        <v>118</v>
      </c>
      <c r="U386" s="78">
        <v>106</v>
      </c>
      <c r="V386" s="78">
        <v>147</v>
      </c>
      <c r="W386" s="78">
        <v>106</v>
      </c>
      <c r="X386" s="78">
        <v>67</v>
      </c>
      <c r="Y386" s="78">
        <v>64</v>
      </c>
      <c r="Z386" s="78">
        <v>108</v>
      </c>
      <c r="AA386" s="78">
        <v>59</v>
      </c>
      <c r="AB386" s="78">
        <v>20</v>
      </c>
      <c r="AC386" s="78">
        <v>32</v>
      </c>
      <c r="AD386" s="78">
        <v>35</v>
      </c>
      <c r="AE386" s="78">
        <v>20</v>
      </c>
      <c r="AF386" s="78">
        <v>27</v>
      </c>
      <c r="AG386" s="78">
        <v>25</v>
      </c>
      <c r="AH386" s="78">
        <v>28</v>
      </c>
      <c r="AI386" s="78">
        <v>18</v>
      </c>
      <c r="AJ386" s="78">
        <v>23</v>
      </c>
      <c r="AK386" s="78">
        <v>32</v>
      </c>
      <c r="AL386" s="78">
        <v>34</v>
      </c>
      <c r="AM386" s="78">
        <v>26</v>
      </c>
      <c r="AN386" s="78">
        <v>9</v>
      </c>
      <c r="AO386" s="78">
        <v>15</v>
      </c>
      <c r="AP386" s="78">
        <v>23</v>
      </c>
      <c r="AQ386" s="78">
        <v>11</v>
      </c>
      <c r="AR386" s="78">
        <v>24</v>
      </c>
      <c r="AS386" s="78">
        <v>22</v>
      </c>
      <c r="AT386" s="78">
        <v>26</v>
      </c>
      <c r="AU386" s="78">
        <v>13</v>
      </c>
      <c r="AV386" s="78">
        <v>16</v>
      </c>
      <c r="AW386" s="78">
        <v>20</v>
      </c>
      <c r="AX386" s="78">
        <v>29</v>
      </c>
      <c r="AY386" s="78">
        <v>21</v>
      </c>
      <c r="AZ386" s="78">
        <v>20</v>
      </c>
      <c r="BA386" s="78">
        <v>26</v>
      </c>
      <c r="BB386" s="78">
        <v>36</v>
      </c>
      <c r="BC386" s="78">
        <v>25</v>
      </c>
      <c r="BD386" s="78">
        <v>15</v>
      </c>
      <c r="BE386" s="78">
        <v>16</v>
      </c>
      <c r="BF386" s="78">
        <v>27</v>
      </c>
      <c r="BG386" s="78">
        <v>17</v>
      </c>
      <c r="BH386" s="78">
        <v>36</v>
      </c>
      <c r="BI386" s="78">
        <v>27</v>
      </c>
      <c r="BJ386" s="78">
        <v>33</v>
      </c>
      <c r="BK386" s="78">
        <v>22</v>
      </c>
      <c r="BL386" s="78">
        <v>29</v>
      </c>
      <c r="BM386" s="78">
        <v>25</v>
      </c>
      <c r="BN386" s="78">
        <v>29</v>
      </c>
      <c r="BO386" s="78">
        <v>22</v>
      </c>
      <c r="BP386" s="78">
        <v>40</v>
      </c>
      <c r="BQ386" s="78">
        <v>27</v>
      </c>
      <c r="BR386" s="78">
        <v>43</v>
      </c>
      <c r="BS386" s="78">
        <v>37</v>
      </c>
      <c r="BT386" s="78">
        <v>26</v>
      </c>
      <c r="BU386" s="78">
        <v>19</v>
      </c>
      <c r="BV386" s="78">
        <v>38</v>
      </c>
      <c r="BW386" s="78">
        <v>23</v>
      </c>
      <c r="BX386" s="78">
        <v>27</v>
      </c>
      <c r="BY386" s="78">
        <v>17</v>
      </c>
      <c r="BZ386" s="78">
        <v>20</v>
      </c>
      <c r="CA386" s="78">
        <v>3</v>
      </c>
      <c r="CB386" s="78">
        <v>13</v>
      </c>
      <c r="CC386" s="78">
        <v>20</v>
      </c>
      <c r="CD386" s="78">
        <v>21</v>
      </c>
      <c r="CE386" s="78">
        <v>14</v>
      </c>
      <c r="CF386" s="78">
        <v>35</v>
      </c>
      <c r="CG386" s="78">
        <v>21</v>
      </c>
      <c r="CH386" s="78">
        <v>34</v>
      </c>
      <c r="CI386" s="78">
        <v>18</v>
      </c>
      <c r="CJ386" s="78">
        <v>17</v>
      </c>
      <c r="CK386" s="78">
        <v>14</v>
      </c>
      <c r="CL386" s="78">
        <v>20</v>
      </c>
      <c r="CM386" s="78">
        <v>32</v>
      </c>
      <c r="CN386" s="82">
        <v>5.2666199999999996</v>
      </c>
    </row>
    <row r="387" spans="1:92" ht="15.75" x14ac:dyDescent="0.2">
      <c r="A387" s="80" t="s">
        <v>37</v>
      </c>
      <c r="B387" s="68" t="s">
        <v>14</v>
      </c>
      <c r="C387" s="80">
        <v>254</v>
      </c>
      <c r="D387" s="82">
        <v>2.9755400000000001</v>
      </c>
      <c r="E387" s="82">
        <v>0</v>
      </c>
      <c r="F387" s="78">
        <f>VLOOKUP(B387,遗传信息!$B:$F,5,FALSE)</f>
        <v>1</v>
      </c>
      <c r="G387" s="80">
        <v>25</v>
      </c>
      <c r="H387" s="80">
        <v>7.2</v>
      </c>
      <c r="I387" s="80">
        <v>6</v>
      </c>
      <c r="J387" s="78">
        <v>1507</v>
      </c>
      <c r="K387" s="78">
        <v>56.07</v>
      </c>
      <c r="L387" s="78">
        <v>107</v>
      </c>
      <c r="M387" s="78">
        <v>98</v>
      </c>
      <c r="N387" s="78">
        <v>115</v>
      </c>
      <c r="O387" s="78">
        <v>58</v>
      </c>
      <c r="P387" s="78">
        <v>85</v>
      </c>
      <c r="Q387" s="78">
        <v>86</v>
      </c>
      <c r="R387" s="78">
        <v>107</v>
      </c>
      <c r="S387" s="78">
        <v>75</v>
      </c>
      <c r="T387" s="78">
        <v>118</v>
      </c>
      <c r="U387" s="78">
        <v>106</v>
      </c>
      <c r="V387" s="78">
        <v>147</v>
      </c>
      <c r="W387" s="78">
        <v>106</v>
      </c>
      <c r="X387" s="78">
        <v>67</v>
      </c>
      <c r="Y387" s="78">
        <v>64</v>
      </c>
      <c r="Z387" s="78">
        <v>108</v>
      </c>
      <c r="AA387" s="78">
        <v>59</v>
      </c>
      <c r="AB387" s="78">
        <v>20</v>
      </c>
      <c r="AC387" s="78">
        <v>32</v>
      </c>
      <c r="AD387" s="78">
        <v>35</v>
      </c>
      <c r="AE387" s="78">
        <v>20</v>
      </c>
      <c r="AF387" s="78">
        <v>27</v>
      </c>
      <c r="AG387" s="78">
        <v>25</v>
      </c>
      <c r="AH387" s="78">
        <v>28</v>
      </c>
      <c r="AI387" s="78">
        <v>18</v>
      </c>
      <c r="AJ387" s="78">
        <v>23</v>
      </c>
      <c r="AK387" s="78">
        <v>32</v>
      </c>
      <c r="AL387" s="78">
        <v>34</v>
      </c>
      <c r="AM387" s="78">
        <v>26</v>
      </c>
      <c r="AN387" s="78">
        <v>9</v>
      </c>
      <c r="AO387" s="78">
        <v>15</v>
      </c>
      <c r="AP387" s="78">
        <v>23</v>
      </c>
      <c r="AQ387" s="78">
        <v>11</v>
      </c>
      <c r="AR387" s="78">
        <v>24</v>
      </c>
      <c r="AS387" s="78">
        <v>22</v>
      </c>
      <c r="AT387" s="78">
        <v>26</v>
      </c>
      <c r="AU387" s="78">
        <v>13</v>
      </c>
      <c r="AV387" s="78">
        <v>16</v>
      </c>
      <c r="AW387" s="78">
        <v>20</v>
      </c>
      <c r="AX387" s="78">
        <v>29</v>
      </c>
      <c r="AY387" s="78">
        <v>21</v>
      </c>
      <c r="AZ387" s="78">
        <v>20</v>
      </c>
      <c r="BA387" s="78">
        <v>26</v>
      </c>
      <c r="BB387" s="78">
        <v>36</v>
      </c>
      <c r="BC387" s="78">
        <v>25</v>
      </c>
      <c r="BD387" s="78">
        <v>15</v>
      </c>
      <c r="BE387" s="78">
        <v>16</v>
      </c>
      <c r="BF387" s="78">
        <v>27</v>
      </c>
      <c r="BG387" s="78">
        <v>17</v>
      </c>
      <c r="BH387" s="78">
        <v>36</v>
      </c>
      <c r="BI387" s="78">
        <v>27</v>
      </c>
      <c r="BJ387" s="78">
        <v>33</v>
      </c>
      <c r="BK387" s="78">
        <v>22</v>
      </c>
      <c r="BL387" s="78">
        <v>29</v>
      </c>
      <c r="BM387" s="78">
        <v>25</v>
      </c>
      <c r="BN387" s="78">
        <v>29</v>
      </c>
      <c r="BO387" s="78">
        <v>22</v>
      </c>
      <c r="BP387" s="78">
        <v>40</v>
      </c>
      <c r="BQ387" s="78">
        <v>27</v>
      </c>
      <c r="BR387" s="78">
        <v>43</v>
      </c>
      <c r="BS387" s="78">
        <v>37</v>
      </c>
      <c r="BT387" s="78">
        <v>26</v>
      </c>
      <c r="BU387" s="78">
        <v>19</v>
      </c>
      <c r="BV387" s="78">
        <v>38</v>
      </c>
      <c r="BW387" s="78">
        <v>23</v>
      </c>
      <c r="BX387" s="78">
        <v>27</v>
      </c>
      <c r="BY387" s="78">
        <v>17</v>
      </c>
      <c r="BZ387" s="78">
        <v>20</v>
      </c>
      <c r="CA387" s="78">
        <v>3</v>
      </c>
      <c r="CB387" s="78">
        <v>13</v>
      </c>
      <c r="CC387" s="78">
        <v>20</v>
      </c>
      <c r="CD387" s="78">
        <v>21</v>
      </c>
      <c r="CE387" s="78">
        <v>14</v>
      </c>
      <c r="CF387" s="78">
        <v>35</v>
      </c>
      <c r="CG387" s="78">
        <v>21</v>
      </c>
      <c r="CH387" s="78">
        <v>34</v>
      </c>
      <c r="CI387" s="78">
        <v>18</v>
      </c>
      <c r="CJ387" s="78">
        <v>17</v>
      </c>
      <c r="CK387" s="78">
        <v>14</v>
      </c>
      <c r="CL387" s="78">
        <v>20</v>
      </c>
      <c r="CM387" s="78">
        <v>32</v>
      </c>
      <c r="CN387" s="82">
        <v>0.36877799999999999</v>
      </c>
    </row>
    <row r="388" spans="1:92" ht="15.75" x14ac:dyDescent="0.2">
      <c r="A388" s="80" t="s">
        <v>37</v>
      </c>
      <c r="B388" s="68" t="s">
        <v>14</v>
      </c>
      <c r="C388" s="80">
        <v>254</v>
      </c>
      <c r="D388" s="82">
        <v>5.9863</v>
      </c>
      <c r="E388" s="82">
        <v>0</v>
      </c>
      <c r="F388" s="78">
        <f>VLOOKUP(B388,遗传信息!$B:$F,5,FALSE)</f>
        <v>1</v>
      </c>
      <c r="G388" s="80">
        <v>25</v>
      </c>
      <c r="H388" s="80">
        <v>7.2</v>
      </c>
      <c r="I388" s="80">
        <v>6</v>
      </c>
      <c r="J388" s="78">
        <v>1507</v>
      </c>
      <c r="K388" s="78">
        <v>56.07</v>
      </c>
      <c r="L388" s="78">
        <v>107</v>
      </c>
      <c r="M388" s="78">
        <v>98</v>
      </c>
      <c r="N388" s="78">
        <v>115</v>
      </c>
      <c r="O388" s="78">
        <v>58</v>
      </c>
      <c r="P388" s="78">
        <v>85</v>
      </c>
      <c r="Q388" s="78">
        <v>86</v>
      </c>
      <c r="R388" s="78">
        <v>107</v>
      </c>
      <c r="S388" s="78">
        <v>75</v>
      </c>
      <c r="T388" s="78">
        <v>118</v>
      </c>
      <c r="U388" s="78">
        <v>106</v>
      </c>
      <c r="V388" s="78">
        <v>147</v>
      </c>
      <c r="W388" s="78">
        <v>106</v>
      </c>
      <c r="X388" s="78">
        <v>67</v>
      </c>
      <c r="Y388" s="78">
        <v>64</v>
      </c>
      <c r="Z388" s="78">
        <v>108</v>
      </c>
      <c r="AA388" s="78">
        <v>59</v>
      </c>
      <c r="AB388" s="78">
        <v>20</v>
      </c>
      <c r="AC388" s="78">
        <v>32</v>
      </c>
      <c r="AD388" s="78">
        <v>35</v>
      </c>
      <c r="AE388" s="78">
        <v>20</v>
      </c>
      <c r="AF388" s="78">
        <v>27</v>
      </c>
      <c r="AG388" s="78">
        <v>25</v>
      </c>
      <c r="AH388" s="78">
        <v>28</v>
      </c>
      <c r="AI388" s="78">
        <v>18</v>
      </c>
      <c r="AJ388" s="78">
        <v>23</v>
      </c>
      <c r="AK388" s="78">
        <v>32</v>
      </c>
      <c r="AL388" s="78">
        <v>34</v>
      </c>
      <c r="AM388" s="78">
        <v>26</v>
      </c>
      <c r="AN388" s="78">
        <v>9</v>
      </c>
      <c r="AO388" s="78">
        <v>15</v>
      </c>
      <c r="AP388" s="78">
        <v>23</v>
      </c>
      <c r="AQ388" s="78">
        <v>11</v>
      </c>
      <c r="AR388" s="78">
        <v>24</v>
      </c>
      <c r="AS388" s="78">
        <v>22</v>
      </c>
      <c r="AT388" s="78">
        <v>26</v>
      </c>
      <c r="AU388" s="78">
        <v>13</v>
      </c>
      <c r="AV388" s="78">
        <v>16</v>
      </c>
      <c r="AW388" s="78">
        <v>20</v>
      </c>
      <c r="AX388" s="78">
        <v>29</v>
      </c>
      <c r="AY388" s="78">
        <v>21</v>
      </c>
      <c r="AZ388" s="78">
        <v>20</v>
      </c>
      <c r="BA388" s="78">
        <v>26</v>
      </c>
      <c r="BB388" s="78">
        <v>36</v>
      </c>
      <c r="BC388" s="78">
        <v>25</v>
      </c>
      <c r="BD388" s="78">
        <v>15</v>
      </c>
      <c r="BE388" s="78">
        <v>16</v>
      </c>
      <c r="BF388" s="78">
        <v>27</v>
      </c>
      <c r="BG388" s="78">
        <v>17</v>
      </c>
      <c r="BH388" s="78">
        <v>36</v>
      </c>
      <c r="BI388" s="78">
        <v>27</v>
      </c>
      <c r="BJ388" s="78">
        <v>33</v>
      </c>
      <c r="BK388" s="78">
        <v>22</v>
      </c>
      <c r="BL388" s="78">
        <v>29</v>
      </c>
      <c r="BM388" s="78">
        <v>25</v>
      </c>
      <c r="BN388" s="78">
        <v>29</v>
      </c>
      <c r="BO388" s="78">
        <v>22</v>
      </c>
      <c r="BP388" s="78">
        <v>40</v>
      </c>
      <c r="BQ388" s="78">
        <v>27</v>
      </c>
      <c r="BR388" s="78">
        <v>43</v>
      </c>
      <c r="BS388" s="78">
        <v>37</v>
      </c>
      <c r="BT388" s="78">
        <v>26</v>
      </c>
      <c r="BU388" s="78">
        <v>19</v>
      </c>
      <c r="BV388" s="78">
        <v>38</v>
      </c>
      <c r="BW388" s="78">
        <v>23</v>
      </c>
      <c r="BX388" s="78">
        <v>27</v>
      </c>
      <c r="BY388" s="78">
        <v>17</v>
      </c>
      <c r="BZ388" s="78">
        <v>20</v>
      </c>
      <c r="CA388" s="78">
        <v>3</v>
      </c>
      <c r="CB388" s="78">
        <v>13</v>
      </c>
      <c r="CC388" s="78">
        <v>20</v>
      </c>
      <c r="CD388" s="78">
        <v>21</v>
      </c>
      <c r="CE388" s="78">
        <v>14</v>
      </c>
      <c r="CF388" s="78">
        <v>35</v>
      </c>
      <c r="CG388" s="78">
        <v>21</v>
      </c>
      <c r="CH388" s="78">
        <v>34</v>
      </c>
      <c r="CI388" s="78">
        <v>18</v>
      </c>
      <c r="CJ388" s="78">
        <v>17</v>
      </c>
      <c r="CK388" s="78">
        <v>14</v>
      </c>
      <c r="CL388" s="78">
        <v>20</v>
      </c>
      <c r="CM388" s="78">
        <v>32</v>
      </c>
      <c r="CN388" s="82">
        <v>0.83982100000000004</v>
      </c>
    </row>
    <row r="389" spans="1:92" ht="15.75" x14ac:dyDescent="0.2">
      <c r="A389" s="80" t="s">
        <v>37</v>
      </c>
      <c r="B389" s="68" t="s">
        <v>14</v>
      </c>
      <c r="C389" s="80">
        <v>254</v>
      </c>
      <c r="D389" s="82">
        <v>8.9970599999999994</v>
      </c>
      <c r="E389" s="82">
        <v>0</v>
      </c>
      <c r="F389" s="78">
        <f>VLOOKUP(B389,遗传信息!$B:$F,5,FALSE)</f>
        <v>1</v>
      </c>
      <c r="G389" s="80">
        <v>25</v>
      </c>
      <c r="H389" s="80">
        <v>7.2</v>
      </c>
      <c r="I389" s="80">
        <v>6</v>
      </c>
      <c r="J389" s="78">
        <v>1507</v>
      </c>
      <c r="K389" s="78">
        <v>56.07</v>
      </c>
      <c r="L389" s="78">
        <v>107</v>
      </c>
      <c r="M389" s="78">
        <v>98</v>
      </c>
      <c r="N389" s="78">
        <v>115</v>
      </c>
      <c r="O389" s="78">
        <v>58</v>
      </c>
      <c r="P389" s="78">
        <v>85</v>
      </c>
      <c r="Q389" s="78">
        <v>86</v>
      </c>
      <c r="R389" s="78">
        <v>107</v>
      </c>
      <c r="S389" s="78">
        <v>75</v>
      </c>
      <c r="T389" s="78">
        <v>118</v>
      </c>
      <c r="U389" s="78">
        <v>106</v>
      </c>
      <c r="V389" s="78">
        <v>147</v>
      </c>
      <c r="W389" s="78">
        <v>106</v>
      </c>
      <c r="X389" s="78">
        <v>67</v>
      </c>
      <c r="Y389" s="78">
        <v>64</v>
      </c>
      <c r="Z389" s="78">
        <v>108</v>
      </c>
      <c r="AA389" s="78">
        <v>59</v>
      </c>
      <c r="AB389" s="78">
        <v>20</v>
      </c>
      <c r="AC389" s="78">
        <v>32</v>
      </c>
      <c r="AD389" s="78">
        <v>35</v>
      </c>
      <c r="AE389" s="78">
        <v>20</v>
      </c>
      <c r="AF389" s="78">
        <v>27</v>
      </c>
      <c r="AG389" s="78">
        <v>25</v>
      </c>
      <c r="AH389" s="78">
        <v>28</v>
      </c>
      <c r="AI389" s="78">
        <v>18</v>
      </c>
      <c r="AJ389" s="78">
        <v>23</v>
      </c>
      <c r="AK389" s="78">
        <v>32</v>
      </c>
      <c r="AL389" s="78">
        <v>34</v>
      </c>
      <c r="AM389" s="78">
        <v>26</v>
      </c>
      <c r="AN389" s="78">
        <v>9</v>
      </c>
      <c r="AO389" s="78">
        <v>15</v>
      </c>
      <c r="AP389" s="78">
        <v>23</v>
      </c>
      <c r="AQ389" s="78">
        <v>11</v>
      </c>
      <c r="AR389" s="78">
        <v>24</v>
      </c>
      <c r="AS389" s="78">
        <v>22</v>
      </c>
      <c r="AT389" s="78">
        <v>26</v>
      </c>
      <c r="AU389" s="78">
        <v>13</v>
      </c>
      <c r="AV389" s="78">
        <v>16</v>
      </c>
      <c r="AW389" s="78">
        <v>20</v>
      </c>
      <c r="AX389" s="78">
        <v>29</v>
      </c>
      <c r="AY389" s="78">
        <v>21</v>
      </c>
      <c r="AZ389" s="78">
        <v>20</v>
      </c>
      <c r="BA389" s="78">
        <v>26</v>
      </c>
      <c r="BB389" s="78">
        <v>36</v>
      </c>
      <c r="BC389" s="78">
        <v>25</v>
      </c>
      <c r="BD389" s="78">
        <v>15</v>
      </c>
      <c r="BE389" s="78">
        <v>16</v>
      </c>
      <c r="BF389" s="78">
        <v>27</v>
      </c>
      <c r="BG389" s="78">
        <v>17</v>
      </c>
      <c r="BH389" s="78">
        <v>36</v>
      </c>
      <c r="BI389" s="78">
        <v>27</v>
      </c>
      <c r="BJ389" s="78">
        <v>33</v>
      </c>
      <c r="BK389" s="78">
        <v>22</v>
      </c>
      <c r="BL389" s="78">
        <v>29</v>
      </c>
      <c r="BM389" s="78">
        <v>25</v>
      </c>
      <c r="BN389" s="78">
        <v>29</v>
      </c>
      <c r="BO389" s="78">
        <v>22</v>
      </c>
      <c r="BP389" s="78">
        <v>40</v>
      </c>
      <c r="BQ389" s="78">
        <v>27</v>
      </c>
      <c r="BR389" s="78">
        <v>43</v>
      </c>
      <c r="BS389" s="78">
        <v>37</v>
      </c>
      <c r="BT389" s="78">
        <v>26</v>
      </c>
      <c r="BU389" s="78">
        <v>19</v>
      </c>
      <c r="BV389" s="78">
        <v>38</v>
      </c>
      <c r="BW389" s="78">
        <v>23</v>
      </c>
      <c r="BX389" s="78">
        <v>27</v>
      </c>
      <c r="BY389" s="78">
        <v>17</v>
      </c>
      <c r="BZ389" s="78">
        <v>20</v>
      </c>
      <c r="CA389" s="78">
        <v>3</v>
      </c>
      <c r="CB389" s="78">
        <v>13</v>
      </c>
      <c r="CC389" s="78">
        <v>20</v>
      </c>
      <c r="CD389" s="78">
        <v>21</v>
      </c>
      <c r="CE389" s="78">
        <v>14</v>
      </c>
      <c r="CF389" s="78">
        <v>35</v>
      </c>
      <c r="CG389" s="78">
        <v>21</v>
      </c>
      <c r="CH389" s="78">
        <v>34</v>
      </c>
      <c r="CI389" s="78">
        <v>18</v>
      </c>
      <c r="CJ389" s="78">
        <v>17</v>
      </c>
      <c r="CK389" s="78">
        <v>14</v>
      </c>
      <c r="CL389" s="78">
        <v>20</v>
      </c>
      <c r="CM389" s="78">
        <v>32</v>
      </c>
      <c r="CN389" s="82">
        <v>1.9337800000000001</v>
      </c>
    </row>
    <row r="390" spans="1:92" ht="15.75" x14ac:dyDescent="0.2">
      <c r="A390" s="80" t="s">
        <v>37</v>
      </c>
      <c r="B390" s="68" t="s">
        <v>14</v>
      </c>
      <c r="C390" s="80">
        <v>254</v>
      </c>
      <c r="D390" s="82">
        <v>11.974600000000001</v>
      </c>
      <c r="E390" s="82">
        <v>0</v>
      </c>
      <c r="F390" s="78">
        <f>VLOOKUP(B390,遗传信息!$B:$F,5,FALSE)</f>
        <v>1</v>
      </c>
      <c r="G390" s="80">
        <v>25</v>
      </c>
      <c r="H390" s="80">
        <v>7.2</v>
      </c>
      <c r="I390" s="80">
        <v>6</v>
      </c>
      <c r="J390" s="78">
        <v>1507</v>
      </c>
      <c r="K390" s="78">
        <v>56.07</v>
      </c>
      <c r="L390" s="78">
        <v>107</v>
      </c>
      <c r="M390" s="78">
        <v>98</v>
      </c>
      <c r="N390" s="78">
        <v>115</v>
      </c>
      <c r="O390" s="78">
        <v>58</v>
      </c>
      <c r="P390" s="78">
        <v>85</v>
      </c>
      <c r="Q390" s="78">
        <v>86</v>
      </c>
      <c r="R390" s="78">
        <v>107</v>
      </c>
      <c r="S390" s="78">
        <v>75</v>
      </c>
      <c r="T390" s="78">
        <v>118</v>
      </c>
      <c r="U390" s="78">
        <v>106</v>
      </c>
      <c r="V390" s="78">
        <v>147</v>
      </c>
      <c r="W390" s="78">
        <v>106</v>
      </c>
      <c r="X390" s="78">
        <v>67</v>
      </c>
      <c r="Y390" s="78">
        <v>64</v>
      </c>
      <c r="Z390" s="78">
        <v>108</v>
      </c>
      <c r="AA390" s="78">
        <v>59</v>
      </c>
      <c r="AB390" s="78">
        <v>20</v>
      </c>
      <c r="AC390" s="78">
        <v>32</v>
      </c>
      <c r="AD390" s="78">
        <v>35</v>
      </c>
      <c r="AE390" s="78">
        <v>20</v>
      </c>
      <c r="AF390" s="78">
        <v>27</v>
      </c>
      <c r="AG390" s="78">
        <v>25</v>
      </c>
      <c r="AH390" s="78">
        <v>28</v>
      </c>
      <c r="AI390" s="78">
        <v>18</v>
      </c>
      <c r="AJ390" s="78">
        <v>23</v>
      </c>
      <c r="AK390" s="78">
        <v>32</v>
      </c>
      <c r="AL390" s="78">
        <v>34</v>
      </c>
      <c r="AM390" s="78">
        <v>26</v>
      </c>
      <c r="AN390" s="78">
        <v>9</v>
      </c>
      <c r="AO390" s="78">
        <v>15</v>
      </c>
      <c r="AP390" s="78">
        <v>23</v>
      </c>
      <c r="AQ390" s="78">
        <v>11</v>
      </c>
      <c r="AR390" s="78">
        <v>24</v>
      </c>
      <c r="AS390" s="78">
        <v>22</v>
      </c>
      <c r="AT390" s="78">
        <v>26</v>
      </c>
      <c r="AU390" s="78">
        <v>13</v>
      </c>
      <c r="AV390" s="78">
        <v>16</v>
      </c>
      <c r="AW390" s="78">
        <v>20</v>
      </c>
      <c r="AX390" s="78">
        <v>29</v>
      </c>
      <c r="AY390" s="78">
        <v>21</v>
      </c>
      <c r="AZ390" s="78">
        <v>20</v>
      </c>
      <c r="BA390" s="78">
        <v>26</v>
      </c>
      <c r="BB390" s="78">
        <v>36</v>
      </c>
      <c r="BC390" s="78">
        <v>25</v>
      </c>
      <c r="BD390" s="78">
        <v>15</v>
      </c>
      <c r="BE390" s="78">
        <v>16</v>
      </c>
      <c r="BF390" s="78">
        <v>27</v>
      </c>
      <c r="BG390" s="78">
        <v>17</v>
      </c>
      <c r="BH390" s="78">
        <v>36</v>
      </c>
      <c r="BI390" s="78">
        <v>27</v>
      </c>
      <c r="BJ390" s="78">
        <v>33</v>
      </c>
      <c r="BK390" s="78">
        <v>22</v>
      </c>
      <c r="BL390" s="78">
        <v>29</v>
      </c>
      <c r="BM390" s="78">
        <v>25</v>
      </c>
      <c r="BN390" s="78">
        <v>29</v>
      </c>
      <c r="BO390" s="78">
        <v>22</v>
      </c>
      <c r="BP390" s="78">
        <v>40</v>
      </c>
      <c r="BQ390" s="78">
        <v>27</v>
      </c>
      <c r="BR390" s="78">
        <v>43</v>
      </c>
      <c r="BS390" s="78">
        <v>37</v>
      </c>
      <c r="BT390" s="78">
        <v>26</v>
      </c>
      <c r="BU390" s="78">
        <v>19</v>
      </c>
      <c r="BV390" s="78">
        <v>38</v>
      </c>
      <c r="BW390" s="78">
        <v>23</v>
      </c>
      <c r="BX390" s="78">
        <v>27</v>
      </c>
      <c r="BY390" s="78">
        <v>17</v>
      </c>
      <c r="BZ390" s="78">
        <v>20</v>
      </c>
      <c r="CA390" s="78">
        <v>3</v>
      </c>
      <c r="CB390" s="78">
        <v>13</v>
      </c>
      <c r="CC390" s="78">
        <v>20</v>
      </c>
      <c r="CD390" s="78">
        <v>21</v>
      </c>
      <c r="CE390" s="78">
        <v>14</v>
      </c>
      <c r="CF390" s="78">
        <v>35</v>
      </c>
      <c r="CG390" s="78">
        <v>21</v>
      </c>
      <c r="CH390" s="78">
        <v>34</v>
      </c>
      <c r="CI390" s="78">
        <v>18</v>
      </c>
      <c r="CJ390" s="78">
        <v>17</v>
      </c>
      <c r="CK390" s="78">
        <v>14</v>
      </c>
      <c r="CL390" s="78">
        <v>20</v>
      </c>
      <c r="CM390" s="78">
        <v>32</v>
      </c>
      <c r="CN390" s="82">
        <v>3.2173099999999999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1268-3D13-4970-98F3-8C54F774E0E5}">
  <dimension ref="A1:CN409"/>
  <sheetViews>
    <sheetView zoomScaleNormal="100" workbookViewId="0">
      <selection activeCell="E5" sqref="E5"/>
    </sheetView>
  </sheetViews>
  <sheetFormatPr defaultRowHeight="14.25" x14ac:dyDescent="0.2"/>
  <cols>
    <col min="1" max="1" width="20.5" style="78" bestFit="1" customWidth="1"/>
    <col min="2" max="2" width="24.75" customWidth="1"/>
    <col min="5" max="5" width="12.75" customWidth="1"/>
  </cols>
  <sheetData>
    <row r="1" spans="1:92" ht="15.75" x14ac:dyDescent="0.2">
      <c r="A1" s="80" t="s">
        <v>238</v>
      </c>
      <c r="B1" s="80">
        <v>1</v>
      </c>
      <c r="C1" s="80" t="s">
        <v>0</v>
      </c>
      <c r="D1" s="80" t="s">
        <v>185</v>
      </c>
      <c r="E1" s="82" t="s">
        <v>68</v>
      </c>
      <c r="F1" s="80" t="s">
        <v>35</v>
      </c>
      <c r="G1" s="80" t="s">
        <v>2</v>
      </c>
      <c r="H1" s="80" t="s">
        <v>9</v>
      </c>
      <c r="I1" s="82" t="s">
        <v>10</v>
      </c>
      <c r="J1" s="80" t="s">
        <v>237</v>
      </c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  <c r="BD1" s="78"/>
      <c r="BE1" s="78"/>
      <c r="BF1" s="78"/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78"/>
      <c r="CC1" s="78"/>
      <c r="CD1" s="78"/>
      <c r="CE1" s="78"/>
      <c r="CF1" s="78"/>
      <c r="CG1" s="78"/>
      <c r="CH1" s="78"/>
      <c r="CI1" s="78"/>
      <c r="CJ1" s="78"/>
      <c r="CK1" s="78"/>
      <c r="CL1" s="78"/>
      <c r="CM1" s="78"/>
      <c r="CN1" s="78"/>
    </row>
    <row r="2" spans="1:92" ht="15.75" x14ac:dyDescent="0.2">
      <c r="A2" s="80" t="s">
        <v>34</v>
      </c>
      <c r="B2" s="80" t="s">
        <v>5</v>
      </c>
      <c r="C2" s="80" t="s">
        <v>4</v>
      </c>
      <c r="D2" s="80">
        <v>267</v>
      </c>
      <c r="E2" s="82">
        <v>8.7799999999999994</v>
      </c>
      <c r="F2" s="80">
        <v>25</v>
      </c>
      <c r="G2" s="80">
        <v>7</v>
      </c>
      <c r="H2" s="80">
        <v>6</v>
      </c>
      <c r="I2" s="82">
        <v>3</v>
      </c>
      <c r="J2" s="68">
        <v>0.42</v>
      </c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8"/>
      <c r="BZ2" s="78"/>
      <c r="CA2" s="78"/>
      <c r="CB2" s="78"/>
      <c r="CC2" s="78"/>
      <c r="CD2" s="78"/>
      <c r="CE2" s="78"/>
      <c r="CF2" s="78"/>
      <c r="CG2" s="78"/>
      <c r="CH2" s="78"/>
      <c r="CI2" s="78"/>
      <c r="CJ2" s="78"/>
      <c r="CK2" s="78"/>
      <c r="CL2" s="78"/>
      <c r="CM2" s="78"/>
      <c r="CN2" s="78"/>
    </row>
    <row r="3" spans="1:92" ht="15.75" x14ac:dyDescent="0.2">
      <c r="A3" s="80" t="s">
        <v>34</v>
      </c>
      <c r="B3" s="80" t="s">
        <v>5</v>
      </c>
      <c r="C3" s="80" t="s">
        <v>4</v>
      </c>
      <c r="D3" s="80">
        <v>267</v>
      </c>
      <c r="E3" s="82">
        <v>11.52</v>
      </c>
      <c r="F3" s="80">
        <v>25</v>
      </c>
      <c r="G3" s="80">
        <v>7</v>
      </c>
      <c r="H3" s="68">
        <v>6</v>
      </c>
      <c r="I3" s="82">
        <v>4</v>
      </c>
      <c r="J3" s="68">
        <v>0.42</v>
      </c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</row>
    <row r="4" spans="1:92" ht="15.75" x14ac:dyDescent="0.2">
      <c r="A4" s="80" t="s">
        <v>34</v>
      </c>
      <c r="B4" s="80" t="s">
        <v>5</v>
      </c>
      <c r="C4" s="80" t="s">
        <v>4</v>
      </c>
      <c r="D4" s="80">
        <v>275</v>
      </c>
      <c r="E4" s="82">
        <v>12.26</v>
      </c>
      <c r="F4" s="80">
        <v>25</v>
      </c>
      <c r="G4" s="80">
        <v>7</v>
      </c>
      <c r="H4" s="68">
        <v>6</v>
      </c>
      <c r="I4" s="82">
        <v>3</v>
      </c>
      <c r="J4" s="68">
        <v>0.29199999999999998</v>
      </c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/>
      <c r="BG4" s="78"/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8"/>
      <c r="BS4" s="78"/>
      <c r="BT4" s="78"/>
      <c r="BU4" s="78"/>
      <c r="BV4" s="78"/>
      <c r="BW4" s="78"/>
      <c r="BX4" s="78"/>
      <c r="BY4" s="78"/>
      <c r="BZ4" s="78"/>
      <c r="CA4" s="78"/>
      <c r="CB4" s="78"/>
      <c r="CC4" s="78"/>
      <c r="CD4" s="78"/>
      <c r="CE4" s="78"/>
      <c r="CF4" s="78"/>
      <c r="CG4" s="78"/>
      <c r="CH4" s="78"/>
      <c r="CI4" s="78"/>
      <c r="CJ4" s="78"/>
      <c r="CK4" s="78"/>
      <c r="CL4" s="78"/>
      <c r="CM4" s="78"/>
      <c r="CN4" s="78"/>
    </row>
    <row r="5" spans="1:92" s="90" customFormat="1" ht="15.75" x14ac:dyDescent="0.2">
      <c r="A5" s="81" t="s">
        <v>34</v>
      </c>
      <c r="B5" s="81" t="s">
        <v>5</v>
      </c>
      <c r="C5" s="81" t="s">
        <v>4</v>
      </c>
      <c r="D5" s="81">
        <v>275</v>
      </c>
      <c r="E5" s="83">
        <v>23.04</v>
      </c>
      <c r="F5" s="81">
        <v>25</v>
      </c>
      <c r="G5" s="81">
        <v>7</v>
      </c>
      <c r="H5" s="63">
        <v>6</v>
      </c>
      <c r="I5" s="83">
        <v>4</v>
      </c>
      <c r="J5" s="63">
        <v>0.29199999999999998</v>
      </c>
    </row>
    <row r="6" spans="1:92" ht="15.75" x14ac:dyDescent="0.2">
      <c r="A6" s="80" t="s">
        <v>34</v>
      </c>
      <c r="B6" s="80" t="s">
        <v>5</v>
      </c>
      <c r="C6" s="80" t="s">
        <v>11</v>
      </c>
      <c r="D6" s="80">
        <v>254</v>
      </c>
      <c r="E6" s="82">
        <v>5</v>
      </c>
      <c r="F6" s="80">
        <v>25</v>
      </c>
      <c r="G6" s="80">
        <v>7.2</v>
      </c>
      <c r="H6" s="80">
        <v>6</v>
      </c>
      <c r="I6" s="82">
        <v>1.85</v>
      </c>
      <c r="J6" s="68">
        <v>0.81100000000000005</v>
      </c>
      <c r="K6" s="78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3"/>
      <c r="CA6" s="73"/>
      <c r="CB6" s="73"/>
      <c r="CC6" s="73"/>
      <c r="CD6" s="73"/>
      <c r="CE6" s="73"/>
      <c r="CF6" s="73"/>
      <c r="CG6" s="73"/>
      <c r="CH6" s="73"/>
      <c r="CI6" s="73"/>
      <c r="CJ6" s="73"/>
      <c r="CK6" s="73"/>
      <c r="CL6" s="73"/>
      <c r="CM6" s="73"/>
      <c r="CN6" s="73"/>
    </row>
    <row r="7" spans="1:92" ht="15.75" x14ac:dyDescent="0.2">
      <c r="A7" s="80" t="s">
        <v>34</v>
      </c>
      <c r="B7" s="80" t="s">
        <v>5</v>
      </c>
      <c r="C7" s="80" t="s">
        <v>11</v>
      </c>
      <c r="D7" s="80">
        <v>254</v>
      </c>
      <c r="E7" s="82">
        <v>5.7</v>
      </c>
      <c r="F7" s="80">
        <v>25</v>
      </c>
      <c r="G7" s="80">
        <v>7.2</v>
      </c>
      <c r="H7" s="80">
        <v>6</v>
      </c>
      <c r="I7" s="82">
        <v>2.2799999999999998</v>
      </c>
      <c r="J7" s="68">
        <v>0.81100000000000005</v>
      </c>
      <c r="K7" s="78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73"/>
      <c r="CM7" s="73"/>
      <c r="CN7" s="73"/>
    </row>
    <row r="8" spans="1:92" ht="15.75" x14ac:dyDescent="0.2">
      <c r="A8" s="80" t="s">
        <v>34</v>
      </c>
      <c r="B8" s="80" t="s">
        <v>5</v>
      </c>
      <c r="C8" s="80" t="s">
        <v>51</v>
      </c>
      <c r="D8" s="80">
        <v>254</v>
      </c>
      <c r="E8" s="82">
        <v>6.16</v>
      </c>
      <c r="F8" s="80">
        <v>25</v>
      </c>
      <c r="G8" s="80">
        <v>7.2</v>
      </c>
      <c r="H8" s="80">
        <v>6</v>
      </c>
      <c r="I8" s="82">
        <v>2.77</v>
      </c>
      <c r="J8" s="68">
        <v>0.81100000000000005</v>
      </c>
      <c r="K8" s="78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Y8" s="73"/>
      <c r="BZ8" s="73"/>
      <c r="CA8" s="73"/>
      <c r="CB8" s="73"/>
      <c r="CC8" s="73"/>
      <c r="CD8" s="73"/>
      <c r="CE8" s="73"/>
      <c r="CF8" s="73"/>
      <c r="CG8" s="73"/>
      <c r="CH8" s="73"/>
      <c r="CI8" s="73"/>
      <c r="CJ8" s="73"/>
      <c r="CK8" s="73"/>
      <c r="CL8" s="73"/>
      <c r="CM8" s="73"/>
      <c r="CN8" s="73"/>
    </row>
    <row r="9" spans="1:92" ht="15.75" x14ac:dyDescent="0.2">
      <c r="A9" s="80" t="s">
        <v>34</v>
      </c>
      <c r="B9" s="80" t="s">
        <v>5</v>
      </c>
      <c r="C9" s="80" t="s">
        <v>51</v>
      </c>
      <c r="D9" s="80">
        <v>254</v>
      </c>
      <c r="E9" s="82">
        <v>6.2</v>
      </c>
      <c r="F9" s="80">
        <v>25</v>
      </c>
      <c r="G9" s="80">
        <v>7.2</v>
      </c>
      <c r="H9" s="80">
        <v>6</v>
      </c>
      <c r="I9" s="82">
        <v>2.95</v>
      </c>
      <c r="J9" s="68">
        <v>0.81100000000000005</v>
      </c>
      <c r="K9" s="78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  <c r="BF9" s="73"/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73"/>
      <c r="BS9" s="73"/>
      <c r="BT9" s="73"/>
      <c r="BU9" s="73"/>
      <c r="BV9" s="73"/>
      <c r="BW9" s="73"/>
      <c r="BX9" s="73"/>
      <c r="BY9" s="73"/>
      <c r="BZ9" s="73"/>
      <c r="CA9" s="73"/>
      <c r="CB9" s="73"/>
      <c r="CC9" s="73"/>
      <c r="CD9" s="73"/>
      <c r="CE9" s="73"/>
      <c r="CF9" s="73"/>
      <c r="CG9" s="73"/>
      <c r="CH9" s="73"/>
      <c r="CI9" s="73"/>
      <c r="CJ9" s="73"/>
      <c r="CK9" s="73"/>
      <c r="CL9" s="73"/>
      <c r="CM9" s="73"/>
      <c r="CN9" s="73"/>
    </row>
    <row r="10" spans="1:92" ht="15.75" x14ac:dyDescent="0.2">
      <c r="A10" s="80" t="s">
        <v>34</v>
      </c>
      <c r="B10" s="80" t="s">
        <v>5</v>
      </c>
      <c r="C10" s="80" t="s">
        <v>51</v>
      </c>
      <c r="D10" s="80">
        <v>254</v>
      </c>
      <c r="E10" s="82">
        <v>7.05</v>
      </c>
      <c r="F10" s="80">
        <v>25</v>
      </c>
      <c r="G10" s="80">
        <v>7.2</v>
      </c>
      <c r="H10" s="80">
        <v>6</v>
      </c>
      <c r="I10" s="82">
        <v>3.67</v>
      </c>
      <c r="J10" s="68">
        <v>0.81100000000000005</v>
      </c>
      <c r="K10" s="78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73"/>
      <c r="BO10" s="73"/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3"/>
      <c r="CF10" s="73"/>
      <c r="CG10" s="73"/>
      <c r="CH10" s="73"/>
      <c r="CI10" s="73"/>
      <c r="CJ10" s="73"/>
      <c r="CK10" s="73"/>
      <c r="CL10" s="73"/>
      <c r="CM10" s="73"/>
      <c r="CN10" s="73"/>
    </row>
    <row r="11" spans="1:92" ht="15.75" x14ac:dyDescent="0.2">
      <c r="A11" s="80" t="s">
        <v>34</v>
      </c>
      <c r="B11" s="80" t="s">
        <v>5</v>
      </c>
      <c r="C11" s="80" t="s">
        <v>11</v>
      </c>
      <c r="D11" s="80">
        <v>265</v>
      </c>
      <c r="E11" s="82">
        <v>2.29</v>
      </c>
      <c r="F11" s="80">
        <v>25</v>
      </c>
      <c r="G11" s="80">
        <v>7.2</v>
      </c>
      <c r="H11" s="80">
        <v>6</v>
      </c>
      <c r="I11" s="82">
        <v>0.84</v>
      </c>
      <c r="J11" s="68">
        <v>0.80500000000000005</v>
      </c>
      <c r="K11" s="78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/>
      <c r="CH11" s="73"/>
      <c r="CI11" s="73"/>
      <c r="CJ11" s="78"/>
      <c r="CK11" s="78"/>
      <c r="CL11" s="78"/>
      <c r="CM11" s="78"/>
      <c r="CN11" s="73"/>
    </row>
    <row r="12" spans="1:92" ht="15.75" x14ac:dyDescent="0.2">
      <c r="A12" s="80" t="s">
        <v>34</v>
      </c>
      <c r="B12" s="80" t="s">
        <v>5</v>
      </c>
      <c r="C12" s="80" t="s">
        <v>11</v>
      </c>
      <c r="D12" s="80">
        <v>265</v>
      </c>
      <c r="E12" s="82">
        <v>3.07</v>
      </c>
      <c r="F12" s="80">
        <v>25</v>
      </c>
      <c r="G12" s="80">
        <v>7.2</v>
      </c>
      <c r="H12" s="80">
        <v>6</v>
      </c>
      <c r="I12" s="82">
        <v>1.23</v>
      </c>
      <c r="J12" s="68">
        <v>0.80500000000000005</v>
      </c>
      <c r="K12" s="78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8"/>
      <c r="CK12" s="78"/>
      <c r="CL12" s="78"/>
      <c r="CM12" s="78"/>
      <c r="CN12" s="73"/>
    </row>
    <row r="13" spans="1:92" ht="15.75" x14ac:dyDescent="0.2">
      <c r="A13" s="80" t="s">
        <v>34</v>
      </c>
      <c r="B13" s="80" t="s">
        <v>5</v>
      </c>
      <c r="C13" s="80" t="s">
        <v>11</v>
      </c>
      <c r="D13" s="80">
        <v>265</v>
      </c>
      <c r="E13" s="82">
        <v>3.82</v>
      </c>
      <c r="F13" s="80">
        <v>25</v>
      </c>
      <c r="G13" s="80">
        <v>7.2</v>
      </c>
      <c r="H13" s="80">
        <v>6</v>
      </c>
      <c r="I13" s="82">
        <v>1.97</v>
      </c>
      <c r="J13" s="68">
        <v>0.80500000000000005</v>
      </c>
      <c r="K13" s="78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8"/>
      <c r="CK13" s="78"/>
      <c r="CL13" s="78"/>
      <c r="CM13" s="78"/>
      <c r="CN13" s="73"/>
    </row>
    <row r="14" spans="1:92" ht="15.75" x14ac:dyDescent="0.2">
      <c r="A14" s="80" t="s">
        <v>34</v>
      </c>
      <c r="B14" s="80" t="s">
        <v>5</v>
      </c>
      <c r="C14" s="80" t="s">
        <v>11</v>
      </c>
      <c r="D14" s="80">
        <v>265</v>
      </c>
      <c r="E14" s="82">
        <v>5.36</v>
      </c>
      <c r="F14" s="80">
        <v>25</v>
      </c>
      <c r="G14" s="80">
        <v>7.2</v>
      </c>
      <c r="H14" s="80">
        <v>6</v>
      </c>
      <c r="I14" s="82">
        <v>3.49</v>
      </c>
      <c r="J14" s="68">
        <v>0.80500000000000005</v>
      </c>
      <c r="K14" s="78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  <c r="BM14" s="73"/>
      <c r="BN14" s="73"/>
      <c r="BO14" s="73"/>
      <c r="BP14" s="73"/>
      <c r="BQ14" s="73"/>
      <c r="BR14" s="73"/>
      <c r="BS14" s="73"/>
      <c r="BT14" s="73"/>
      <c r="BU14" s="73"/>
      <c r="BV14" s="73"/>
      <c r="BW14" s="73"/>
      <c r="BX14" s="73"/>
      <c r="BY14" s="73"/>
      <c r="BZ14" s="73"/>
      <c r="CA14" s="73"/>
      <c r="CB14" s="73"/>
      <c r="CC14" s="73"/>
      <c r="CD14" s="73"/>
      <c r="CE14" s="73"/>
      <c r="CF14" s="73"/>
      <c r="CG14" s="73"/>
      <c r="CH14" s="73"/>
      <c r="CI14" s="73"/>
      <c r="CJ14" s="78"/>
      <c r="CK14" s="78"/>
      <c r="CL14" s="78"/>
      <c r="CM14" s="78"/>
      <c r="CN14" s="73"/>
    </row>
    <row r="15" spans="1:92" ht="16.5" x14ac:dyDescent="0.3">
      <c r="A15" s="80" t="s">
        <v>34</v>
      </c>
      <c r="B15" s="80" t="s">
        <v>5</v>
      </c>
      <c r="C15" s="80" t="s">
        <v>11</v>
      </c>
      <c r="D15" s="80">
        <v>265</v>
      </c>
      <c r="E15" s="82">
        <v>6.12</v>
      </c>
      <c r="F15" s="80">
        <v>25</v>
      </c>
      <c r="G15" s="80">
        <v>7.2</v>
      </c>
      <c r="H15" s="80">
        <v>6</v>
      </c>
      <c r="I15" s="82">
        <v>4</v>
      </c>
      <c r="J15" s="68">
        <v>0.80500000000000005</v>
      </c>
      <c r="K15" s="78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78"/>
      <c r="CK15" s="78"/>
      <c r="CL15" s="78"/>
      <c r="CM15" s="78"/>
      <c r="CN15" s="6"/>
    </row>
    <row r="16" spans="1:92" ht="16.5" x14ac:dyDescent="0.3">
      <c r="A16" s="80" t="s">
        <v>34</v>
      </c>
      <c r="B16" s="80" t="s">
        <v>5</v>
      </c>
      <c r="C16" s="80" t="s">
        <v>11</v>
      </c>
      <c r="D16" s="80">
        <v>280</v>
      </c>
      <c r="E16" s="82">
        <v>3.1</v>
      </c>
      <c r="F16" s="80">
        <v>25</v>
      </c>
      <c r="G16" s="80">
        <v>7.2</v>
      </c>
      <c r="H16" s="80">
        <v>6</v>
      </c>
      <c r="I16" s="82">
        <v>0.82</v>
      </c>
      <c r="J16" s="68">
        <v>0.56100000000000005</v>
      </c>
      <c r="K16" s="78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78"/>
      <c r="CK16" s="78"/>
      <c r="CL16" s="78"/>
      <c r="CM16" s="78"/>
      <c r="CN16" s="6"/>
    </row>
    <row r="17" spans="1:92" ht="16.5" x14ac:dyDescent="0.3">
      <c r="A17" s="80" t="s">
        <v>34</v>
      </c>
      <c r="B17" s="80" t="s">
        <v>5</v>
      </c>
      <c r="C17" s="80" t="s">
        <v>11</v>
      </c>
      <c r="D17" s="80">
        <v>280</v>
      </c>
      <c r="E17" s="82">
        <v>4.66</v>
      </c>
      <c r="F17" s="80">
        <v>25</v>
      </c>
      <c r="G17" s="80">
        <v>7.2</v>
      </c>
      <c r="H17" s="80">
        <v>6</v>
      </c>
      <c r="I17" s="82">
        <v>1.33</v>
      </c>
      <c r="J17" s="68">
        <v>0.56100000000000005</v>
      </c>
      <c r="K17" s="78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78"/>
      <c r="CK17" s="78"/>
      <c r="CL17" s="78"/>
      <c r="CM17" s="78"/>
      <c r="CN17" s="6"/>
    </row>
    <row r="18" spans="1:92" ht="16.5" x14ac:dyDescent="0.3">
      <c r="A18" s="80" t="s">
        <v>34</v>
      </c>
      <c r="B18" s="80" t="s">
        <v>5</v>
      </c>
      <c r="C18" s="80" t="s">
        <v>11</v>
      </c>
      <c r="D18" s="80">
        <v>280</v>
      </c>
      <c r="E18" s="82">
        <v>5.44</v>
      </c>
      <c r="F18" s="80">
        <v>25</v>
      </c>
      <c r="G18" s="80">
        <v>7.2</v>
      </c>
      <c r="H18" s="80">
        <v>6</v>
      </c>
      <c r="I18" s="82">
        <v>1.83</v>
      </c>
      <c r="J18" s="68">
        <v>0.56100000000000005</v>
      </c>
      <c r="K18" s="7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78"/>
      <c r="CK18" s="78"/>
      <c r="CL18" s="78"/>
      <c r="CM18" s="78"/>
      <c r="CN18" s="6"/>
    </row>
    <row r="19" spans="1:92" ht="15.75" x14ac:dyDescent="0.2">
      <c r="A19" s="80" t="s">
        <v>34</v>
      </c>
      <c r="B19" s="80" t="s">
        <v>5</v>
      </c>
      <c r="C19" s="80" t="s">
        <v>11</v>
      </c>
      <c r="D19" s="80">
        <v>280</v>
      </c>
      <c r="E19" s="82">
        <v>6.2</v>
      </c>
      <c r="F19" s="80">
        <v>25</v>
      </c>
      <c r="G19" s="80">
        <v>7.2</v>
      </c>
      <c r="H19" s="80">
        <v>6</v>
      </c>
      <c r="I19" s="82">
        <v>2.2200000000000002</v>
      </c>
      <c r="J19" s="68">
        <v>0.56100000000000005</v>
      </c>
      <c r="K19" s="78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8"/>
      <c r="CK19" s="78"/>
      <c r="CL19" s="78"/>
      <c r="CM19" s="78"/>
      <c r="CN19" s="73"/>
    </row>
    <row r="20" spans="1:92" ht="15.75" x14ac:dyDescent="0.2">
      <c r="A20" s="80" t="s">
        <v>34</v>
      </c>
      <c r="B20" s="80" t="s">
        <v>5</v>
      </c>
      <c r="C20" s="80" t="s">
        <v>11</v>
      </c>
      <c r="D20" s="80">
        <v>280</v>
      </c>
      <c r="E20" s="82">
        <v>7.78</v>
      </c>
      <c r="F20" s="80">
        <v>25</v>
      </c>
      <c r="G20" s="80">
        <v>7.2</v>
      </c>
      <c r="H20" s="80">
        <v>6</v>
      </c>
      <c r="I20" s="82">
        <v>3.27</v>
      </c>
      <c r="J20" s="68">
        <v>0.56100000000000005</v>
      </c>
      <c r="K20" s="78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73"/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3"/>
      <c r="CE20" s="73"/>
      <c r="CF20" s="73"/>
      <c r="CG20" s="73"/>
      <c r="CH20" s="73"/>
      <c r="CI20" s="73"/>
      <c r="CJ20" s="78"/>
      <c r="CK20" s="78"/>
      <c r="CL20" s="78"/>
      <c r="CM20" s="78"/>
      <c r="CN20" s="73"/>
    </row>
    <row r="21" spans="1:92" ht="15.75" x14ac:dyDescent="0.2">
      <c r="A21" s="80" t="s">
        <v>34</v>
      </c>
      <c r="B21" s="80" t="s">
        <v>5</v>
      </c>
      <c r="C21" s="80" t="s">
        <v>11</v>
      </c>
      <c r="D21" s="80">
        <v>300</v>
      </c>
      <c r="E21" s="82">
        <v>20</v>
      </c>
      <c r="F21" s="80">
        <v>25</v>
      </c>
      <c r="G21" s="80">
        <v>7.2</v>
      </c>
      <c r="H21" s="80">
        <v>6</v>
      </c>
      <c r="I21" s="82">
        <v>0.28999999999999998</v>
      </c>
      <c r="J21" s="68">
        <v>6.3E-2</v>
      </c>
      <c r="K21" s="78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73"/>
      <c r="BI21" s="73"/>
      <c r="BJ21" s="73"/>
      <c r="BK21" s="73"/>
      <c r="BL21" s="73"/>
      <c r="BM21" s="73"/>
      <c r="BN21" s="73"/>
      <c r="BO21" s="73"/>
      <c r="BP21" s="73"/>
      <c r="BQ21" s="73"/>
      <c r="BR21" s="73"/>
      <c r="BS21" s="73"/>
      <c r="BT21" s="73"/>
      <c r="BU21" s="73"/>
      <c r="BV21" s="73"/>
      <c r="BW21" s="73"/>
      <c r="BX21" s="73"/>
      <c r="BY21" s="73"/>
      <c r="BZ21" s="73"/>
      <c r="CA21" s="73"/>
      <c r="CB21" s="73"/>
      <c r="CC21" s="73"/>
      <c r="CD21" s="73"/>
      <c r="CE21" s="73"/>
      <c r="CF21" s="73"/>
      <c r="CG21" s="73"/>
      <c r="CH21" s="73"/>
      <c r="CI21" s="73"/>
      <c r="CJ21" s="78"/>
      <c r="CK21" s="78"/>
      <c r="CL21" s="78"/>
      <c r="CM21" s="78"/>
      <c r="CN21" s="73"/>
    </row>
    <row r="22" spans="1:92" ht="15.75" x14ac:dyDescent="0.2">
      <c r="A22" s="80" t="s">
        <v>34</v>
      </c>
      <c r="B22" s="80" t="s">
        <v>5</v>
      </c>
      <c r="C22" s="80" t="s">
        <v>11</v>
      </c>
      <c r="D22" s="80">
        <v>300</v>
      </c>
      <c r="E22" s="82">
        <v>50.3</v>
      </c>
      <c r="F22" s="80">
        <v>25</v>
      </c>
      <c r="G22" s="80">
        <v>7.2</v>
      </c>
      <c r="H22" s="80">
        <v>6</v>
      </c>
      <c r="I22" s="82">
        <v>1.6</v>
      </c>
      <c r="J22" s="68">
        <v>6.3E-2</v>
      </c>
      <c r="K22" s="78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3"/>
      <c r="BC22" s="73"/>
      <c r="BD22" s="73"/>
      <c r="BE22" s="73"/>
      <c r="BF22" s="73"/>
      <c r="BG22" s="73"/>
      <c r="BH22" s="73"/>
      <c r="BI22" s="73"/>
      <c r="BJ22" s="73"/>
      <c r="BK22" s="73"/>
      <c r="BL22" s="73"/>
      <c r="BM22" s="73"/>
      <c r="BN22" s="73"/>
      <c r="BO22" s="73"/>
      <c r="BP22" s="73"/>
      <c r="BQ22" s="73"/>
      <c r="BR22" s="73"/>
      <c r="BS22" s="73"/>
      <c r="BT22" s="73"/>
      <c r="BU22" s="73"/>
      <c r="BV22" s="73"/>
      <c r="BW22" s="73"/>
      <c r="BX22" s="73"/>
      <c r="BY22" s="73"/>
      <c r="BZ22" s="73"/>
      <c r="CA22" s="73"/>
      <c r="CB22" s="73"/>
      <c r="CC22" s="73"/>
      <c r="CD22" s="73"/>
      <c r="CE22" s="73"/>
      <c r="CF22" s="73"/>
      <c r="CG22" s="73"/>
      <c r="CH22" s="73"/>
      <c r="CI22" s="73"/>
      <c r="CJ22" s="78"/>
      <c r="CK22" s="78"/>
      <c r="CL22" s="78"/>
      <c r="CM22" s="78"/>
      <c r="CN22" s="73"/>
    </row>
    <row r="23" spans="1:92" ht="15.75" x14ac:dyDescent="0.2">
      <c r="A23" s="80" t="s">
        <v>34</v>
      </c>
      <c r="B23" s="80" t="s">
        <v>5</v>
      </c>
      <c r="C23" s="80" t="s">
        <v>11</v>
      </c>
      <c r="D23" s="80">
        <v>300</v>
      </c>
      <c r="E23" s="82">
        <v>78.06</v>
      </c>
      <c r="F23" s="80">
        <v>25</v>
      </c>
      <c r="G23" s="80">
        <v>7.2</v>
      </c>
      <c r="H23" s="80">
        <v>6</v>
      </c>
      <c r="I23" s="82">
        <v>3.6</v>
      </c>
      <c r="J23" s="68">
        <v>6.3E-2</v>
      </c>
      <c r="K23" s="78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/>
      <c r="CB23" s="73"/>
      <c r="CC23" s="73"/>
      <c r="CD23" s="73"/>
      <c r="CE23" s="73"/>
      <c r="CF23" s="73"/>
      <c r="CG23" s="73"/>
      <c r="CH23" s="73"/>
      <c r="CI23" s="73"/>
      <c r="CJ23" s="78"/>
      <c r="CK23" s="78"/>
      <c r="CL23" s="78"/>
      <c r="CM23" s="78"/>
      <c r="CN23" s="73"/>
    </row>
    <row r="24" spans="1:92" ht="15.75" x14ac:dyDescent="0.2">
      <c r="A24" s="68" t="s">
        <v>15</v>
      </c>
      <c r="B24" s="68" t="s">
        <v>16</v>
      </c>
      <c r="C24" s="68" t="s">
        <v>17</v>
      </c>
      <c r="D24" s="80">
        <v>254</v>
      </c>
      <c r="E24" s="82">
        <v>1.21</v>
      </c>
      <c r="F24" s="80">
        <v>25</v>
      </c>
      <c r="G24" s="80">
        <v>7.2</v>
      </c>
      <c r="H24" s="80">
        <v>6</v>
      </c>
      <c r="I24" s="82">
        <v>0.69</v>
      </c>
      <c r="J24" s="68">
        <v>0.66200000000000003</v>
      </c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  <c r="BM24" s="78"/>
      <c r="BN24" s="78"/>
      <c r="BO24" s="78"/>
      <c r="BP24" s="78"/>
      <c r="BQ24" s="78"/>
      <c r="BR24" s="78"/>
      <c r="BS24" s="78"/>
      <c r="BT24" s="78"/>
      <c r="BU24" s="78"/>
      <c r="BV24" s="78"/>
      <c r="BW24" s="78"/>
      <c r="BX24" s="78"/>
      <c r="BY24" s="78"/>
      <c r="BZ24" s="78"/>
      <c r="CA24" s="78"/>
      <c r="CB24" s="78"/>
      <c r="CC24" s="78"/>
      <c r="CD24" s="78"/>
      <c r="CE24" s="78"/>
      <c r="CF24" s="78"/>
      <c r="CG24" s="78"/>
      <c r="CH24" s="78"/>
      <c r="CI24" s="78"/>
      <c r="CJ24" s="78"/>
      <c r="CK24" s="78"/>
      <c r="CL24" s="78"/>
      <c r="CM24" s="78"/>
      <c r="CN24" s="78"/>
    </row>
    <row r="25" spans="1:92" ht="15.75" x14ac:dyDescent="0.2">
      <c r="A25" s="68" t="s">
        <v>201</v>
      </c>
      <c r="B25" s="68" t="s">
        <v>16</v>
      </c>
      <c r="C25" s="68" t="s">
        <v>17</v>
      </c>
      <c r="D25" s="80">
        <v>254</v>
      </c>
      <c r="E25" s="82">
        <v>1.93</v>
      </c>
      <c r="F25" s="80">
        <v>25</v>
      </c>
      <c r="G25" s="80">
        <v>7.2</v>
      </c>
      <c r="H25" s="80">
        <v>6</v>
      </c>
      <c r="I25" s="82">
        <v>1.1599999999999999</v>
      </c>
      <c r="J25" s="68">
        <v>0.66200000000000003</v>
      </c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78"/>
      <c r="BP25" s="78"/>
      <c r="BQ25" s="78"/>
      <c r="BR25" s="78"/>
      <c r="BS25" s="78"/>
      <c r="BT25" s="78"/>
      <c r="BU25" s="78"/>
      <c r="BV25" s="78"/>
      <c r="BW25" s="78"/>
      <c r="BX25" s="78"/>
      <c r="BY25" s="78"/>
      <c r="BZ25" s="78"/>
      <c r="CA25" s="78"/>
      <c r="CB25" s="78"/>
      <c r="CC25" s="78"/>
      <c r="CD25" s="78"/>
      <c r="CE25" s="78"/>
      <c r="CF25" s="78"/>
      <c r="CG25" s="78"/>
      <c r="CH25" s="78"/>
      <c r="CI25" s="78"/>
      <c r="CJ25" s="78"/>
      <c r="CK25" s="78"/>
      <c r="CL25" s="78"/>
      <c r="CM25" s="78"/>
      <c r="CN25" s="78"/>
    </row>
    <row r="26" spans="1:92" ht="15.75" x14ac:dyDescent="0.2">
      <c r="A26" s="68" t="s">
        <v>15</v>
      </c>
      <c r="B26" s="68" t="s">
        <v>16</v>
      </c>
      <c r="C26" s="68" t="s">
        <v>17</v>
      </c>
      <c r="D26" s="80">
        <v>254</v>
      </c>
      <c r="E26" s="82">
        <v>2.44</v>
      </c>
      <c r="F26" s="80">
        <v>25</v>
      </c>
      <c r="G26" s="80">
        <v>7.2</v>
      </c>
      <c r="H26" s="80">
        <v>6</v>
      </c>
      <c r="I26" s="82">
        <v>1.46</v>
      </c>
      <c r="J26" s="68">
        <v>0.66200000000000003</v>
      </c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8"/>
      <c r="BI26" s="78"/>
      <c r="BJ26" s="78"/>
      <c r="BK26" s="78"/>
      <c r="BL26" s="78"/>
      <c r="BM26" s="78"/>
      <c r="BN26" s="78"/>
      <c r="BO26" s="78"/>
      <c r="BP26" s="78"/>
      <c r="BQ26" s="78"/>
      <c r="BR26" s="78"/>
      <c r="BS26" s="78"/>
      <c r="BT26" s="78"/>
      <c r="BU26" s="78"/>
      <c r="BV26" s="78"/>
      <c r="BW26" s="78"/>
      <c r="BX26" s="78"/>
      <c r="BY26" s="78"/>
      <c r="BZ26" s="78"/>
      <c r="CA26" s="78"/>
      <c r="CB26" s="78"/>
      <c r="CC26" s="78"/>
      <c r="CD26" s="78"/>
      <c r="CE26" s="78"/>
      <c r="CF26" s="78"/>
      <c r="CG26" s="78"/>
      <c r="CH26" s="78"/>
      <c r="CI26" s="78"/>
      <c r="CJ26" s="78"/>
      <c r="CK26" s="78"/>
      <c r="CL26" s="78"/>
      <c r="CM26" s="78"/>
      <c r="CN26" s="78"/>
    </row>
    <row r="27" spans="1:92" ht="15.75" x14ac:dyDescent="0.2">
      <c r="A27" s="68" t="s">
        <v>15</v>
      </c>
      <c r="B27" s="68" t="s">
        <v>16</v>
      </c>
      <c r="C27" s="68" t="s">
        <v>17</v>
      </c>
      <c r="D27" s="80">
        <v>254</v>
      </c>
      <c r="E27" s="82">
        <v>3.23</v>
      </c>
      <c r="F27" s="80">
        <v>25</v>
      </c>
      <c r="G27" s="80">
        <v>7.2</v>
      </c>
      <c r="H27" s="80">
        <v>6</v>
      </c>
      <c r="I27" s="82">
        <v>2.11</v>
      </c>
      <c r="J27" s="68">
        <v>0.66200000000000003</v>
      </c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78"/>
      <c r="BM27" s="78"/>
      <c r="BN27" s="78"/>
      <c r="BO27" s="78"/>
      <c r="BP27" s="78"/>
      <c r="BQ27" s="78"/>
      <c r="BR27" s="78"/>
      <c r="BS27" s="78"/>
      <c r="BT27" s="78"/>
      <c r="BU27" s="78"/>
      <c r="BV27" s="78"/>
      <c r="BW27" s="78"/>
      <c r="BX27" s="78"/>
      <c r="BY27" s="78"/>
      <c r="BZ27" s="78"/>
      <c r="CA27" s="78"/>
      <c r="CB27" s="78"/>
      <c r="CC27" s="78"/>
      <c r="CD27" s="78"/>
      <c r="CE27" s="78"/>
      <c r="CF27" s="78"/>
      <c r="CG27" s="78"/>
      <c r="CH27" s="78"/>
      <c r="CI27" s="78"/>
      <c r="CJ27" s="78"/>
      <c r="CK27" s="78"/>
      <c r="CL27" s="78"/>
      <c r="CM27" s="78"/>
      <c r="CN27" s="78"/>
    </row>
    <row r="28" spans="1:92" ht="15.75" x14ac:dyDescent="0.2">
      <c r="A28" s="68" t="s">
        <v>15</v>
      </c>
      <c r="B28" s="68" t="s">
        <v>16</v>
      </c>
      <c r="C28" s="68" t="s">
        <v>17</v>
      </c>
      <c r="D28" s="80">
        <v>254</v>
      </c>
      <c r="E28" s="82">
        <v>4.37</v>
      </c>
      <c r="F28" s="80">
        <v>25</v>
      </c>
      <c r="G28" s="80">
        <v>7.2</v>
      </c>
      <c r="H28" s="80">
        <v>6</v>
      </c>
      <c r="I28" s="82">
        <v>2.65</v>
      </c>
      <c r="J28" s="68">
        <v>0.66200000000000003</v>
      </c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/>
      <c r="CF28" s="78"/>
      <c r="CG28" s="78"/>
      <c r="CH28" s="78"/>
      <c r="CI28" s="78"/>
      <c r="CJ28" s="78"/>
      <c r="CK28" s="78"/>
      <c r="CL28" s="78"/>
      <c r="CM28" s="78"/>
      <c r="CN28" s="78"/>
    </row>
    <row r="29" spans="1:92" ht="15.75" x14ac:dyDescent="0.2">
      <c r="A29" s="68" t="s">
        <v>15</v>
      </c>
      <c r="B29" s="68" t="s">
        <v>16</v>
      </c>
      <c r="C29" s="68" t="s">
        <v>17</v>
      </c>
      <c r="D29" s="80">
        <v>265</v>
      </c>
      <c r="E29" s="82">
        <v>2.37</v>
      </c>
      <c r="F29" s="80">
        <v>25</v>
      </c>
      <c r="G29" s="80">
        <v>7.2</v>
      </c>
      <c r="H29" s="80">
        <v>6</v>
      </c>
      <c r="I29" s="82">
        <v>2.2000000000000002</v>
      </c>
      <c r="J29" s="68">
        <v>0.86</v>
      </c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/>
      <c r="CM29" s="78"/>
      <c r="CN29" s="78"/>
    </row>
    <row r="30" spans="1:92" ht="15.75" x14ac:dyDescent="0.2">
      <c r="A30" s="68" t="s">
        <v>15</v>
      </c>
      <c r="B30" s="68" t="s">
        <v>16</v>
      </c>
      <c r="C30" s="68" t="s">
        <v>17</v>
      </c>
      <c r="D30" s="80">
        <v>265</v>
      </c>
      <c r="E30" s="82">
        <v>3.16</v>
      </c>
      <c r="F30" s="80">
        <v>25</v>
      </c>
      <c r="G30" s="80">
        <v>7.2</v>
      </c>
      <c r="H30" s="80">
        <v>6</v>
      </c>
      <c r="I30" s="82">
        <v>3.04</v>
      </c>
      <c r="J30" s="68">
        <v>0.86</v>
      </c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8"/>
      <c r="CE30" s="78"/>
      <c r="CF30" s="78"/>
      <c r="CG30" s="78"/>
      <c r="CH30" s="78"/>
      <c r="CI30" s="78"/>
      <c r="CJ30" s="78"/>
      <c r="CK30" s="78"/>
      <c r="CL30" s="78"/>
      <c r="CM30" s="78"/>
      <c r="CN30" s="78"/>
    </row>
    <row r="31" spans="1:92" ht="15.75" x14ac:dyDescent="0.2">
      <c r="A31" s="68" t="s">
        <v>15</v>
      </c>
      <c r="B31" s="68" t="s">
        <v>16</v>
      </c>
      <c r="C31" s="68" t="s">
        <v>17</v>
      </c>
      <c r="D31" s="80">
        <v>265</v>
      </c>
      <c r="E31" s="82">
        <v>3.94</v>
      </c>
      <c r="F31" s="80">
        <v>25</v>
      </c>
      <c r="G31" s="80">
        <v>7.2</v>
      </c>
      <c r="H31" s="80">
        <v>6</v>
      </c>
      <c r="I31" s="82">
        <v>3.6</v>
      </c>
      <c r="J31" s="68">
        <v>0.86</v>
      </c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78"/>
      <c r="CG31" s="78"/>
      <c r="CH31" s="78"/>
      <c r="CI31" s="78"/>
      <c r="CJ31" s="78"/>
      <c r="CK31" s="78"/>
      <c r="CL31" s="78"/>
      <c r="CM31" s="78"/>
      <c r="CN31" s="78"/>
    </row>
    <row r="32" spans="1:92" ht="15.75" x14ac:dyDescent="0.2">
      <c r="A32" s="68" t="s">
        <v>15</v>
      </c>
      <c r="B32" s="68" t="s">
        <v>16</v>
      </c>
      <c r="C32" s="68" t="s">
        <v>17</v>
      </c>
      <c r="D32" s="80">
        <v>265</v>
      </c>
      <c r="E32" s="82">
        <v>4.6900000000000004</v>
      </c>
      <c r="F32" s="80">
        <v>25</v>
      </c>
      <c r="G32" s="80">
        <v>7.2</v>
      </c>
      <c r="H32" s="80">
        <v>6</v>
      </c>
      <c r="I32" s="82">
        <v>4.2</v>
      </c>
      <c r="J32" s="68">
        <v>0.86</v>
      </c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  <c r="BQ32" s="78"/>
      <c r="BR32" s="78"/>
      <c r="BS32" s="78"/>
      <c r="BT32" s="78"/>
      <c r="BU32" s="78"/>
      <c r="BV32" s="78"/>
      <c r="BW32" s="78"/>
      <c r="BX32" s="78"/>
      <c r="BY32" s="78"/>
      <c r="BZ32" s="78"/>
      <c r="CA32" s="78"/>
      <c r="CB32" s="78"/>
      <c r="CC32" s="78"/>
      <c r="CD32" s="78"/>
      <c r="CE32" s="78"/>
      <c r="CF32" s="78"/>
      <c r="CG32" s="78"/>
      <c r="CH32" s="78"/>
      <c r="CI32" s="78"/>
      <c r="CJ32" s="78"/>
      <c r="CK32" s="78"/>
      <c r="CL32" s="78"/>
      <c r="CM32" s="78"/>
      <c r="CN32" s="78"/>
    </row>
    <row r="33" spans="1:92" ht="15.75" x14ac:dyDescent="0.2">
      <c r="A33" s="68" t="s">
        <v>15</v>
      </c>
      <c r="B33" s="68" t="s">
        <v>16</v>
      </c>
      <c r="C33" s="68" t="s">
        <v>17</v>
      </c>
      <c r="D33" s="80">
        <v>280</v>
      </c>
      <c r="E33" s="82">
        <v>2.44</v>
      </c>
      <c r="F33" s="80">
        <v>25</v>
      </c>
      <c r="G33" s="80">
        <v>7.2</v>
      </c>
      <c r="H33" s="80">
        <v>6</v>
      </c>
      <c r="I33" s="82">
        <v>0.89</v>
      </c>
      <c r="J33" s="68">
        <v>0.45300000000000001</v>
      </c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8"/>
      <c r="BR33" s="78"/>
      <c r="BS33" s="78"/>
      <c r="BT33" s="78"/>
      <c r="BU33" s="78"/>
      <c r="BV33" s="78"/>
      <c r="BW33" s="78"/>
      <c r="BX33" s="78"/>
      <c r="BY33" s="78"/>
      <c r="BZ33" s="78"/>
      <c r="CA33" s="78"/>
      <c r="CB33" s="78"/>
      <c r="CC33" s="78"/>
      <c r="CD33" s="78"/>
      <c r="CE33" s="78"/>
      <c r="CF33" s="78"/>
      <c r="CG33" s="78"/>
      <c r="CH33" s="78"/>
      <c r="CI33" s="78"/>
      <c r="CJ33" s="78"/>
      <c r="CK33" s="78"/>
      <c r="CL33" s="78"/>
      <c r="CM33" s="78"/>
      <c r="CN33" s="78"/>
    </row>
    <row r="34" spans="1:92" ht="15.75" x14ac:dyDescent="0.2">
      <c r="A34" s="68" t="s">
        <v>15</v>
      </c>
      <c r="B34" s="68" t="s">
        <v>16</v>
      </c>
      <c r="C34" s="68" t="s">
        <v>17</v>
      </c>
      <c r="D34" s="80">
        <v>280</v>
      </c>
      <c r="E34" s="82">
        <v>4.87</v>
      </c>
      <c r="F34" s="80">
        <v>25</v>
      </c>
      <c r="G34" s="80">
        <v>7.2</v>
      </c>
      <c r="H34" s="80">
        <v>6</v>
      </c>
      <c r="I34" s="82">
        <v>2.02</v>
      </c>
      <c r="J34" s="68">
        <v>0.45300000000000001</v>
      </c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8"/>
      <c r="BX34" s="78"/>
      <c r="BY34" s="78"/>
      <c r="BZ34" s="78"/>
      <c r="CA34" s="78"/>
      <c r="CB34" s="78"/>
      <c r="CC34" s="78"/>
      <c r="CD34" s="78"/>
      <c r="CE34" s="78"/>
      <c r="CF34" s="78"/>
      <c r="CG34" s="78"/>
      <c r="CH34" s="78"/>
      <c r="CI34" s="78"/>
      <c r="CJ34" s="78"/>
      <c r="CK34" s="78"/>
      <c r="CL34" s="78"/>
      <c r="CM34" s="78"/>
      <c r="CN34" s="78"/>
    </row>
    <row r="35" spans="1:92" ht="15.75" x14ac:dyDescent="0.2">
      <c r="A35" s="68" t="s">
        <v>15</v>
      </c>
      <c r="B35" s="68" t="s">
        <v>16</v>
      </c>
      <c r="C35" s="68" t="s">
        <v>17</v>
      </c>
      <c r="D35" s="80">
        <v>280</v>
      </c>
      <c r="E35" s="82">
        <v>7.3</v>
      </c>
      <c r="F35" s="80">
        <v>25</v>
      </c>
      <c r="G35" s="80">
        <v>7.2</v>
      </c>
      <c r="H35" s="80">
        <v>6</v>
      </c>
      <c r="I35" s="82">
        <v>3.2</v>
      </c>
      <c r="J35" s="68">
        <v>0.45300000000000001</v>
      </c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8"/>
      <c r="CD35" s="78"/>
      <c r="CE35" s="78"/>
      <c r="CF35" s="78"/>
      <c r="CG35" s="78"/>
      <c r="CH35" s="78"/>
      <c r="CI35" s="78"/>
      <c r="CJ35" s="78"/>
      <c r="CK35" s="78"/>
      <c r="CL35" s="78"/>
      <c r="CM35" s="78"/>
      <c r="CN35" s="78"/>
    </row>
    <row r="36" spans="1:92" ht="15.75" x14ac:dyDescent="0.2">
      <c r="A36" s="68" t="s">
        <v>15</v>
      </c>
      <c r="B36" s="68" t="s">
        <v>16</v>
      </c>
      <c r="C36" s="68" t="s">
        <v>17</v>
      </c>
      <c r="D36" s="80">
        <v>280</v>
      </c>
      <c r="E36" s="82">
        <v>8.9</v>
      </c>
      <c r="F36" s="80">
        <v>25</v>
      </c>
      <c r="G36" s="80">
        <v>7.2</v>
      </c>
      <c r="H36" s="80">
        <v>6</v>
      </c>
      <c r="I36" s="82">
        <v>4.08</v>
      </c>
      <c r="J36" s="68">
        <v>0.45300000000000001</v>
      </c>
      <c r="K36" s="78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  <c r="CE36" s="73"/>
      <c r="CF36" s="73"/>
      <c r="CG36" s="73"/>
      <c r="CH36" s="73"/>
      <c r="CI36" s="73"/>
      <c r="CJ36" s="78"/>
      <c r="CK36" s="78"/>
      <c r="CL36" s="78"/>
      <c r="CM36" s="78"/>
      <c r="CN36" s="73"/>
    </row>
    <row r="37" spans="1:92" ht="15.75" x14ac:dyDescent="0.2">
      <c r="A37" s="68" t="s">
        <v>15</v>
      </c>
      <c r="B37" s="68" t="s">
        <v>16</v>
      </c>
      <c r="C37" s="68" t="s">
        <v>17</v>
      </c>
      <c r="D37" s="80">
        <v>300</v>
      </c>
      <c r="E37" s="82">
        <v>18.079999999999998</v>
      </c>
      <c r="F37" s="80">
        <v>25</v>
      </c>
      <c r="G37" s="80">
        <v>7.2</v>
      </c>
      <c r="H37" s="80">
        <v>6</v>
      </c>
      <c r="I37" s="82">
        <v>0.62</v>
      </c>
      <c r="J37" s="68">
        <v>4.8000000000000001E-2</v>
      </c>
      <c r="K37" s="78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73"/>
      <c r="BG37" s="73"/>
      <c r="BH37" s="73"/>
      <c r="BI37" s="73"/>
      <c r="BJ37" s="73"/>
      <c r="BK37" s="73"/>
      <c r="BL37" s="73"/>
      <c r="BM37" s="73"/>
      <c r="BN37" s="73"/>
      <c r="BO37" s="73"/>
      <c r="BP37" s="73"/>
      <c r="BQ37" s="73"/>
      <c r="BR37" s="73"/>
      <c r="BS37" s="73"/>
      <c r="BT37" s="73"/>
      <c r="BU37" s="73"/>
      <c r="BV37" s="73"/>
      <c r="BW37" s="73"/>
      <c r="BX37" s="73"/>
      <c r="BY37" s="73"/>
      <c r="BZ37" s="73"/>
      <c r="CA37" s="73"/>
      <c r="CB37" s="73"/>
      <c r="CC37" s="73"/>
      <c r="CD37" s="73"/>
      <c r="CE37" s="73"/>
      <c r="CF37" s="73"/>
      <c r="CG37" s="73"/>
      <c r="CH37" s="73"/>
      <c r="CI37" s="73"/>
      <c r="CJ37" s="78"/>
      <c r="CK37" s="78"/>
      <c r="CL37" s="78"/>
      <c r="CM37" s="78"/>
      <c r="CN37" s="73"/>
    </row>
    <row r="38" spans="1:92" ht="15.75" x14ac:dyDescent="0.2">
      <c r="A38" s="68" t="s">
        <v>15</v>
      </c>
      <c r="B38" s="68" t="s">
        <v>16</v>
      </c>
      <c r="C38" s="68" t="s">
        <v>17</v>
      </c>
      <c r="D38" s="80">
        <v>300</v>
      </c>
      <c r="E38" s="82">
        <v>35.950000000000003</v>
      </c>
      <c r="F38" s="80">
        <v>25</v>
      </c>
      <c r="G38" s="80">
        <v>7.2</v>
      </c>
      <c r="H38" s="80">
        <v>6</v>
      </c>
      <c r="I38" s="82">
        <v>1.62</v>
      </c>
      <c r="J38" s="68">
        <v>4.8000000000000001E-2</v>
      </c>
      <c r="K38" s="78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3"/>
      <c r="BE38" s="73"/>
      <c r="BF38" s="73"/>
      <c r="BG38" s="73"/>
      <c r="BH38" s="73"/>
      <c r="BI38" s="73"/>
      <c r="BJ38" s="73"/>
      <c r="BK38" s="73"/>
      <c r="BL38" s="73"/>
      <c r="BM38" s="73"/>
      <c r="BN38" s="73"/>
      <c r="BO38" s="73"/>
      <c r="BP38" s="73"/>
      <c r="BQ38" s="73"/>
      <c r="BR38" s="73"/>
      <c r="BS38" s="73"/>
      <c r="BT38" s="73"/>
      <c r="BU38" s="73"/>
      <c r="BV38" s="73"/>
      <c r="BW38" s="73"/>
      <c r="BX38" s="73"/>
      <c r="BY38" s="73"/>
      <c r="BZ38" s="73"/>
      <c r="CA38" s="73"/>
      <c r="CB38" s="73"/>
      <c r="CC38" s="73"/>
      <c r="CD38" s="73"/>
      <c r="CE38" s="73"/>
      <c r="CF38" s="73"/>
      <c r="CG38" s="73"/>
      <c r="CH38" s="73"/>
      <c r="CI38" s="73"/>
      <c r="CJ38" s="78"/>
      <c r="CK38" s="78"/>
      <c r="CL38" s="78"/>
      <c r="CM38" s="78"/>
      <c r="CN38" s="73"/>
    </row>
    <row r="39" spans="1:92" ht="15.75" x14ac:dyDescent="0.2">
      <c r="A39" s="68" t="s">
        <v>15</v>
      </c>
      <c r="B39" s="68" t="s">
        <v>16</v>
      </c>
      <c r="C39" s="68" t="s">
        <v>17</v>
      </c>
      <c r="D39" s="80">
        <v>300</v>
      </c>
      <c r="E39" s="82">
        <v>54.25</v>
      </c>
      <c r="F39" s="80">
        <v>25</v>
      </c>
      <c r="G39" s="80">
        <v>7.2</v>
      </c>
      <c r="H39" s="80">
        <v>6</v>
      </c>
      <c r="I39" s="82">
        <v>2.65</v>
      </c>
      <c r="J39" s="68">
        <v>4.8000000000000001E-2</v>
      </c>
      <c r="K39" s="78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  <c r="BL39" s="73"/>
      <c r="BM39" s="73"/>
      <c r="BN39" s="73"/>
      <c r="BO39" s="73"/>
      <c r="BP39" s="73"/>
      <c r="BQ39" s="73"/>
      <c r="BR39" s="73"/>
      <c r="BS39" s="73"/>
      <c r="BT39" s="73"/>
      <c r="BU39" s="73"/>
      <c r="BV39" s="73"/>
      <c r="BW39" s="73"/>
      <c r="BX39" s="73"/>
      <c r="BY39" s="73"/>
      <c r="BZ39" s="73"/>
      <c r="CA39" s="73"/>
      <c r="CB39" s="73"/>
      <c r="CC39" s="73"/>
      <c r="CD39" s="73"/>
      <c r="CE39" s="73"/>
      <c r="CF39" s="73"/>
      <c r="CG39" s="73"/>
      <c r="CH39" s="73"/>
      <c r="CI39" s="73"/>
      <c r="CJ39" s="78"/>
      <c r="CK39" s="78"/>
      <c r="CL39" s="78"/>
      <c r="CM39" s="78"/>
      <c r="CN39" s="73"/>
    </row>
    <row r="40" spans="1:92" ht="15.75" x14ac:dyDescent="0.2">
      <c r="A40" s="68" t="s">
        <v>15</v>
      </c>
      <c r="B40" s="68" t="s">
        <v>16</v>
      </c>
      <c r="C40" s="68" t="s">
        <v>17</v>
      </c>
      <c r="D40" s="80">
        <v>300</v>
      </c>
      <c r="E40" s="82">
        <v>72.400000000000006</v>
      </c>
      <c r="F40" s="80">
        <v>25</v>
      </c>
      <c r="G40" s="80">
        <v>7.2</v>
      </c>
      <c r="H40" s="80">
        <v>6</v>
      </c>
      <c r="I40" s="82">
        <v>3.4</v>
      </c>
      <c r="J40" s="68">
        <v>4.8000000000000001E-2</v>
      </c>
      <c r="K40" s="78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  <c r="BL40" s="73"/>
      <c r="BM40" s="73"/>
      <c r="BN40" s="73"/>
      <c r="BO40" s="73"/>
      <c r="BP40" s="73"/>
      <c r="BQ40" s="73"/>
      <c r="BR40" s="73"/>
      <c r="BS40" s="73"/>
      <c r="BT40" s="73"/>
      <c r="BU40" s="73"/>
      <c r="BV40" s="73"/>
      <c r="BW40" s="73"/>
      <c r="BX40" s="73"/>
      <c r="BY40" s="73"/>
      <c r="BZ40" s="73"/>
      <c r="CA40" s="73"/>
      <c r="CB40" s="73"/>
      <c r="CC40" s="73"/>
      <c r="CD40" s="73"/>
      <c r="CE40" s="73"/>
      <c r="CF40" s="73"/>
      <c r="CG40" s="73"/>
      <c r="CH40" s="73"/>
      <c r="CI40" s="73"/>
      <c r="CJ40" s="78"/>
      <c r="CK40" s="78"/>
      <c r="CL40" s="78"/>
      <c r="CM40" s="78"/>
      <c r="CN40" s="73"/>
    </row>
    <row r="41" spans="1:92" ht="15.75" x14ac:dyDescent="0.2">
      <c r="A41" s="68" t="s">
        <v>18</v>
      </c>
      <c r="B41" s="68" t="s">
        <v>19</v>
      </c>
      <c r="C41" s="68" t="s">
        <v>20</v>
      </c>
      <c r="D41" s="80">
        <v>254</v>
      </c>
      <c r="E41" s="82">
        <v>3.9</v>
      </c>
      <c r="F41" s="80">
        <v>25</v>
      </c>
      <c r="G41" s="80">
        <v>7.2</v>
      </c>
      <c r="H41" s="80">
        <v>6</v>
      </c>
      <c r="I41" s="82">
        <v>1.37</v>
      </c>
      <c r="J41" s="68">
        <v>4.8000000000000001E-2</v>
      </c>
      <c r="K41" s="78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73"/>
      <c r="BK41" s="73"/>
      <c r="BL41" s="73"/>
      <c r="BM41" s="73"/>
      <c r="BN41" s="73"/>
      <c r="BO41" s="73"/>
      <c r="BP41" s="73"/>
      <c r="BQ41" s="73"/>
      <c r="BR41" s="73"/>
      <c r="BS41" s="73"/>
      <c r="BT41" s="73"/>
      <c r="BU41" s="73"/>
      <c r="BV41" s="73"/>
      <c r="BW41" s="73"/>
      <c r="BX41" s="73"/>
      <c r="BY41" s="73"/>
      <c r="BZ41" s="73"/>
      <c r="CA41" s="73"/>
      <c r="CB41" s="73"/>
      <c r="CC41" s="73"/>
      <c r="CD41" s="73"/>
      <c r="CE41" s="73"/>
      <c r="CF41" s="73"/>
      <c r="CG41" s="73"/>
      <c r="CH41" s="73"/>
      <c r="CI41" s="73"/>
      <c r="CJ41" s="78"/>
      <c r="CK41" s="78"/>
      <c r="CL41" s="78"/>
      <c r="CM41" s="78"/>
      <c r="CN41" s="73"/>
    </row>
    <row r="42" spans="1:92" ht="15.75" x14ac:dyDescent="0.2">
      <c r="A42" s="68" t="s">
        <v>18</v>
      </c>
      <c r="B42" s="68" t="s">
        <v>19</v>
      </c>
      <c r="C42" s="68" t="s">
        <v>20</v>
      </c>
      <c r="D42" s="80">
        <v>254</v>
      </c>
      <c r="E42" s="82">
        <v>5.82</v>
      </c>
      <c r="F42" s="80">
        <v>25</v>
      </c>
      <c r="G42" s="80">
        <v>7.2</v>
      </c>
      <c r="H42" s="80">
        <v>6</v>
      </c>
      <c r="I42" s="82">
        <v>2.25</v>
      </c>
      <c r="J42" s="68">
        <v>4.8000000000000001E-2</v>
      </c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78"/>
      <c r="BB42" s="78"/>
      <c r="BC42" s="78"/>
      <c r="BD42" s="78"/>
      <c r="BE42" s="78"/>
      <c r="BF42" s="78"/>
      <c r="BG42" s="78"/>
      <c r="BH42" s="78"/>
      <c r="BI42" s="78"/>
      <c r="BJ42" s="78"/>
      <c r="BK42" s="78"/>
      <c r="BL42" s="78"/>
      <c r="BM42" s="78"/>
      <c r="BN42" s="78"/>
      <c r="BO42" s="78"/>
      <c r="BP42" s="78"/>
      <c r="BQ42" s="78"/>
      <c r="BR42" s="78"/>
      <c r="BS42" s="78"/>
      <c r="BT42" s="78"/>
      <c r="BU42" s="78"/>
      <c r="BV42" s="78"/>
      <c r="BW42" s="78"/>
      <c r="BX42" s="78"/>
      <c r="BY42" s="78"/>
      <c r="BZ42" s="78"/>
      <c r="CA42" s="78"/>
      <c r="CB42" s="78"/>
      <c r="CC42" s="78"/>
      <c r="CD42" s="78"/>
      <c r="CE42" s="78"/>
      <c r="CF42" s="78"/>
      <c r="CG42" s="78"/>
      <c r="CH42" s="78"/>
      <c r="CI42" s="78"/>
      <c r="CJ42" s="78"/>
      <c r="CK42" s="78"/>
      <c r="CL42" s="78"/>
      <c r="CM42" s="78"/>
      <c r="CN42" s="78"/>
    </row>
    <row r="43" spans="1:92" ht="15.75" x14ac:dyDescent="0.2">
      <c r="A43" s="68" t="s">
        <v>18</v>
      </c>
      <c r="B43" s="68" t="s">
        <v>19</v>
      </c>
      <c r="C43" s="68" t="s">
        <v>20</v>
      </c>
      <c r="D43" s="80">
        <v>254</v>
      </c>
      <c r="E43" s="82">
        <v>7.77</v>
      </c>
      <c r="F43" s="80">
        <v>25</v>
      </c>
      <c r="G43" s="80">
        <v>7.2</v>
      </c>
      <c r="H43" s="80">
        <v>6</v>
      </c>
      <c r="I43" s="82">
        <v>3.63</v>
      </c>
      <c r="J43" s="68">
        <v>4.8000000000000001E-2</v>
      </c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Y43" s="78"/>
      <c r="AZ43" s="78"/>
      <c r="BA43" s="78"/>
      <c r="BB43" s="78"/>
      <c r="BC43" s="78"/>
      <c r="BD43" s="78"/>
      <c r="BE43" s="78"/>
      <c r="BF43" s="78"/>
      <c r="BG43" s="78"/>
      <c r="BH43" s="78"/>
      <c r="BI43" s="78"/>
      <c r="BJ43" s="78"/>
      <c r="BK43" s="78"/>
      <c r="BL43" s="78"/>
      <c r="BM43" s="78"/>
      <c r="BN43" s="78"/>
      <c r="BO43" s="78"/>
      <c r="BP43" s="78"/>
      <c r="BQ43" s="78"/>
      <c r="BR43" s="78"/>
      <c r="BS43" s="78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78"/>
      <c r="CG43" s="78"/>
      <c r="CH43" s="78"/>
      <c r="CI43" s="78"/>
      <c r="CJ43" s="78"/>
      <c r="CK43" s="78"/>
      <c r="CL43" s="78"/>
      <c r="CM43" s="78"/>
      <c r="CN43" s="78"/>
    </row>
    <row r="44" spans="1:92" ht="15.75" x14ac:dyDescent="0.2">
      <c r="A44" s="68" t="s">
        <v>18</v>
      </c>
      <c r="B44" s="68" t="s">
        <v>19</v>
      </c>
      <c r="C44" s="68" t="s">
        <v>20</v>
      </c>
      <c r="D44" s="80">
        <v>254</v>
      </c>
      <c r="E44" s="82">
        <v>9.6999999999999993</v>
      </c>
      <c r="F44" s="80">
        <v>25</v>
      </c>
      <c r="G44" s="80">
        <v>7.2</v>
      </c>
      <c r="H44" s="80">
        <v>6</v>
      </c>
      <c r="I44" s="82">
        <v>4</v>
      </c>
      <c r="J44" s="68">
        <v>4.8000000000000001E-2</v>
      </c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/>
      <c r="BD44" s="78"/>
      <c r="BE44" s="78"/>
      <c r="BF44" s="78"/>
      <c r="BG44" s="78"/>
      <c r="BH44" s="78"/>
      <c r="BI44" s="78"/>
      <c r="BJ44" s="78"/>
      <c r="BK44" s="78"/>
      <c r="BL44" s="78"/>
      <c r="BM44" s="78"/>
      <c r="BN44" s="78"/>
      <c r="BO44" s="78"/>
      <c r="BP44" s="78"/>
      <c r="BQ44" s="78"/>
      <c r="BR44" s="78"/>
      <c r="BS44" s="78"/>
      <c r="BT44" s="78"/>
      <c r="BU44" s="78"/>
      <c r="BV44" s="78"/>
      <c r="BW44" s="78"/>
      <c r="BX44" s="78"/>
      <c r="BY44" s="78"/>
      <c r="BZ44" s="78"/>
      <c r="CA44" s="78"/>
      <c r="CB44" s="78"/>
      <c r="CC44" s="78"/>
      <c r="CD44" s="78"/>
      <c r="CE44" s="78"/>
      <c r="CF44" s="78"/>
      <c r="CG44" s="78"/>
      <c r="CH44" s="78"/>
      <c r="CI44" s="78"/>
      <c r="CJ44" s="78"/>
      <c r="CK44" s="78"/>
      <c r="CL44" s="78"/>
      <c r="CM44" s="78"/>
      <c r="CN44" s="78"/>
    </row>
    <row r="45" spans="1:92" ht="15.75" x14ac:dyDescent="0.2">
      <c r="A45" s="68" t="s">
        <v>18</v>
      </c>
      <c r="B45" s="68" t="s">
        <v>19</v>
      </c>
      <c r="C45" s="68" t="s">
        <v>20</v>
      </c>
      <c r="D45" s="80">
        <v>265</v>
      </c>
      <c r="E45" s="82">
        <v>2.2400000000000002</v>
      </c>
      <c r="F45" s="80">
        <v>25</v>
      </c>
      <c r="G45" s="80">
        <v>7.2</v>
      </c>
      <c r="H45" s="80">
        <v>6</v>
      </c>
      <c r="I45" s="82">
        <v>0.83</v>
      </c>
      <c r="J45" s="68">
        <v>0.77400000000000002</v>
      </c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78"/>
      <c r="BA45" s="78"/>
      <c r="BB45" s="78"/>
      <c r="BC45" s="78"/>
      <c r="BD45" s="78"/>
      <c r="BE45" s="78"/>
      <c r="BF45" s="78"/>
      <c r="BG45" s="78"/>
      <c r="BH45" s="78"/>
      <c r="BI45" s="78"/>
      <c r="BJ45" s="78"/>
      <c r="BK45" s="78"/>
      <c r="BL45" s="78"/>
      <c r="BM45" s="78"/>
      <c r="BN45" s="78"/>
      <c r="BO45" s="78"/>
      <c r="BP45" s="78"/>
      <c r="BQ45" s="78"/>
      <c r="BR45" s="78"/>
      <c r="BS45" s="78"/>
      <c r="BT45" s="78"/>
      <c r="BU45" s="78"/>
      <c r="BV45" s="78"/>
      <c r="BW45" s="78"/>
      <c r="BX45" s="78"/>
      <c r="BY45" s="78"/>
      <c r="BZ45" s="78"/>
      <c r="CA45" s="78"/>
      <c r="CB45" s="78"/>
      <c r="CC45" s="78"/>
      <c r="CD45" s="78"/>
      <c r="CE45" s="78"/>
      <c r="CF45" s="78"/>
      <c r="CG45" s="78"/>
      <c r="CH45" s="78"/>
      <c r="CI45" s="78"/>
      <c r="CJ45" s="78"/>
      <c r="CK45" s="78"/>
      <c r="CL45" s="78"/>
      <c r="CM45" s="78"/>
      <c r="CN45" s="78"/>
    </row>
    <row r="46" spans="1:92" ht="15.75" x14ac:dyDescent="0.2">
      <c r="A46" s="68" t="s">
        <v>18</v>
      </c>
      <c r="B46" s="68" t="s">
        <v>19</v>
      </c>
      <c r="C46" s="68" t="s">
        <v>20</v>
      </c>
      <c r="D46" s="80">
        <v>265</v>
      </c>
      <c r="E46" s="82">
        <v>2.95</v>
      </c>
      <c r="F46" s="80">
        <v>25</v>
      </c>
      <c r="G46" s="80">
        <v>7.2</v>
      </c>
      <c r="H46" s="80">
        <v>6</v>
      </c>
      <c r="I46" s="82">
        <v>1.27</v>
      </c>
      <c r="J46" s="68">
        <v>0.77400000000000002</v>
      </c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78"/>
      <c r="BB46" s="78"/>
      <c r="BC46" s="78"/>
      <c r="BD46" s="78"/>
      <c r="BE46" s="78"/>
      <c r="BF46" s="78"/>
      <c r="BG46" s="78"/>
      <c r="BH46" s="78"/>
      <c r="BI46" s="78"/>
      <c r="BJ46" s="78"/>
      <c r="BK46" s="78"/>
      <c r="BL46" s="78"/>
      <c r="BM46" s="78"/>
      <c r="BN46" s="78"/>
      <c r="BO46" s="78"/>
      <c r="BP46" s="78"/>
      <c r="BQ46" s="78"/>
      <c r="BR46" s="78"/>
      <c r="BS46" s="78"/>
      <c r="BT46" s="78"/>
      <c r="BU46" s="78"/>
      <c r="BV46" s="78"/>
      <c r="BW46" s="78"/>
      <c r="BX46" s="78"/>
      <c r="BY46" s="78"/>
      <c r="BZ46" s="78"/>
      <c r="CA46" s="78"/>
      <c r="CB46" s="78"/>
      <c r="CC46" s="78"/>
      <c r="CD46" s="78"/>
      <c r="CE46" s="78"/>
      <c r="CF46" s="78"/>
      <c r="CG46" s="78"/>
      <c r="CH46" s="78"/>
      <c r="CI46" s="78"/>
      <c r="CJ46" s="78"/>
      <c r="CK46" s="78"/>
      <c r="CL46" s="78"/>
      <c r="CM46" s="78"/>
      <c r="CN46" s="78"/>
    </row>
    <row r="47" spans="1:92" ht="15.75" x14ac:dyDescent="0.2">
      <c r="A47" s="68" t="s">
        <v>18</v>
      </c>
      <c r="B47" s="68" t="s">
        <v>19</v>
      </c>
      <c r="C47" s="68" t="s">
        <v>20</v>
      </c>
      <c r="D47" s="80">
        <v>265</v>
      </c>
      <c r="E47" s="82">
        <v>3.72</v>
      </c>
      <c r="F47" s="80">
        <v>25</v>
      </c>
      <c r="G47" s="80">
        <v>7.2</v>
      </c>
      <c r="H47" s="80">
        <v>6</v>
      </c>
      <c r="I47" s="82">
        <v>1.97</v>
      </c>
      <c r="J47" s="68">
        <v>0.77400000000000002</v>
      </c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78"/>
      <c r="BA47" s="78"/>
      <c r="BB47" s="78"/>
      <c r="BC47" s="78"/>
      <c r="BD47" s="78"/>
      <c r="BE47" s="78"/>
      <c r="BF47" s="78"/>
      <c r="BG47" s="78"/>
      <c r="BH47" s="78"/>
      <c r="BI47" s="78"/>
      <c r="BJ47" s="78"/>
      <c r="BK47" s="78"/>
      <c r="BL47" s="78"/>
      <c r="BM47" s="78"/>
      <c r="BN47" s="78"/>
      <c r="BO47" s="78"/>
      <c r="BP47" s="78"/>
      <c r="BQ47" s="78"/>
      <c r="BR47" s="78"/>
      <c r="BS47" s="78"/>
      <c r="BT47" s="78"/>
      <c r="BU47" s="78"/>
      <c r="BV47" s="78"/>
      <c r="BW47" s="78"/>
      <c r="BX47" s="78"/>
      <c r="BY47" s="78"/>
      <c r="BZ47" s="78"/>
      <c r="CA47" s="78"/>
      <c r="CB47" s="78"/>
      <c r="CC47" s="78"/>
      <c r="CD47" s="78"/>
      <c r="CE47" s="78"/>
      <c r="CF47" s="78"/>
      <c r="CG47" s="78"/>
      <c r="CH47" s="78"/>
      <c r="CI47" s="78"/>
      <c r="CJ47" s="78"/>
      <c r="CK47" s="78"/>
      <c r="CL47" s="78"/>
      <c r="CM47" s="78"/>
      <c r="CN47" s="78"/>
    </row>
    <row r="48" spans="1:92" ht="15.75" x14ac:dyDescent="0.2">
      <c r="A48" s="68" t="s">
        <v>18</v>
      </c>
      <c r="B48" s="68" t="s">
        <v>19</v>
      </c>
      <c r="C48" s="68" t="s">
        <v>20</v>
      </c>
      <c r="D48" s="80">
        <v>265</v>
      </c>
      <c r="E48" s="82">
        <v>5.17</v>
      </c>
      <c r="F48" s="80">
        <v>25</v>
      </c>
      <c r="G48" s="80">
        <v>7.2</v>
      </c>
      <c r="H48" s="80">
        <v>6</v>
      </c>
      <c r="I48" s="82">
        <v>2.99</v>
      </c>
      <c r="J48" s="68">
        <v>0.77400000000000002</v>
      </c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  <c r="AY48" s="78"/>
      <c r="AZ48" s="78"/>
      <c r="BA48" s="78"/>
      <c r="BB48" s="78"/>
      <c r="BC48" s="78"/>
      <c r="BD48" s="78"/>
      <c r="BE48" s="78"/>
      <c r="BF48" s="78"/>
      <c r="BG48" s="78"/>
      <c r="BH48" s="78"/>
      <c r="BI48" s="78"/>
      <c r="BJ48" s="78"/>
      <c r="BK48" s="78"/>
      <c r="BL48" s="78"/>
      <c r="BM48" s="78"/>
      <c r="BN48" s="78"/>
      <c r="BO48" s="78"/>
      <c r="BP48" s="78"/>
      <c r="BQ48" s="78"/>
      <c r="BR48" s="78"/>
      <c r="BS48" s="78"/>
      <c r="BT48" s="78"/>
      <c r="BU48" s="78"/>
      <c r="BV48" s="78"/>
      <c r="BW48" s="78"/>
      <c r="BX48" s="78"/>
      <c r="BY48" s="78"/>
      <c r="BZ48" s="78"/>
      <c r="CA48" s="78"/>
      <c r="CB48" s="78"/>
      <c r="CC48" s="78"/>
      <c r="CD48" s="78"/>
      <c r="CE48" s="78"/>
      <c r="CF48" s="78"/>
      <c r="CG48" s="78"/>
      <c r="CH48" s="78"/>
      <c r="CI48" s="78"/>
      <c r="CJ48" s="78"/>
      <c r="CK48" s="78"/>
      <c r="CL48" s="78"/>
      <c r="CM48" s="78"/>
      <c r="CN48" s="78"/>
    </row>
    <row r="49" spans="1:92" ht="15.75" x14ac:dyDescent="0.2">
      <c r="A49" s="68" t="s">
        <v>18</v>
      </c>
      <c r="B49" s="68" t="s">
        <v>19</v>
      </c>
      <c r="C49" s="68" t="s">
        <v>20</v>
      </c>
      <c r="D49" s="80">
        <v>280</v>
      </c>
      <c r="E49" s="82">
        <v>4.47</v>
      </c>
      <c r="F49" s="80">
        <v>25</v>
      </c>
      <c r="G49" s="80">
        <v>7.2</v>
      </c>
      <c r="H49" s="80">
        <v>6</v>
      </c>
      <c r="I49" s="82">
        <v>1.92</v>
      </c>
      <c r="J49" s="68">
        <v>0.51100000000000001</v>
      </c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78"/>
      <c r="BA49" s="78"/>
      <c r="BB49" s="78"/>
      <c r="BC49" s="78"/>
      <c r="BD49" s="78"/>
      <c r="BE49" s="78"/>
      <c r="BF49" s="78"/>
      <c r="BG49" s="78"/>
      <c r="BH49" s="78"/>
      <c r="BI49" s="78"/>
      <c r="BJ49" s="78"/>
      <c r="BK49" s="78"/>
      <c r="BL49" s="78"/>
      <c r="BM49" s="78"/>
      <c r="BN49" s="78"/>
      <c r="BO49" s="78"/>
      <c r="BP49" s="78"/>
      <c r="BQ49" s="78"/>
      <c r="BR49" s="78"/>
      <c r="BS49" s="78"/>
      <c r="BT49" s="78"/>
      <c r="BU49" s="78"/>
      <c r="BV49" s="78"/>
      <c r="BW49" s="78"/>
      <c r="BX49" s="78"/>
      <c r="BY49" s="78"/>
      <c r="BZ49" s="78"/>
      <c r="CA49" s="78"/>
      <c r="CB49" s="78"/>
      <c r="CC49" s="78"/>
      <c r="CD49" s="78"/>
      <c r="CE49" s="78"/>
      <c r="CF49" s="78"/>
      <c r="CG49" s="78"/>
      <c r="CH49" s="78"/>
      <c r="CI49" s="78"/>
      <c r="CJ49" s="78"/>
      <c r="CK49" s="78"/>
      <c r="CL49" s="78"/>
      <c r="CM49" s="78"/>
      <c r="CN49" s="78"/>
    </row>
    <row r="50" spans="1:92" ht="15.75" x14ac:dyDescent="0.2">
      <c r="A50" s="68" t="s">
        <v>18</v>
      </c>
      <c r="B50" s="68" t="s">
        <v>19</v>
      </c>
      <c r="C50" s="68" t="s">
        <v>20</v>
      </c>
      <c r="D50" s="80">
        <v>280</v>
      </c>
      <c r="E50" s="82">
        <v>5.98</v>
      </c>
      <c r="F50" s="80">
        <v>25</v>
      </c>
      <c r="G50" s="80">
        <v>7.2</v>
      </c>
      <c r="H50" s="80">
        <v>6</v>
      </c>
      <c r="I50" s="82">
        <v>2.74</v>
      </c>
      <c r="J50" s="68">
        <v>0.51100000000000001</v>
      </c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78"/>
      <c r="BB50" s="78"/>
      <c r="BC50" s="78"/>
      <c r="BD50" s="78"/>
      <c r="BE50" s="78"/>
      <c r="BF50" s="78"/>
      <c r="BG50" s="78"/>
      <c r="BH50" s="78"/>
      <c r="BI50" s="78"/>
      <c r="BJ50" s="78"/>
      <c r="BK50" s="78"/>
      <c r="BL50" s="78"/>
      <c r="BM50" s="78"/>
      <c r="BN50" s="78"/>
      <c r="BO50" s="78"/>
      <c r="BP50" s="78"/>
      <c r="BQ50" s="78"/>
      <c r="BR50" s="78"/>
      <c r="BS50" s="78"/>
      <c r="BT50" s="78"/>
      <c r="BU50" s="78"/>
      <c r="BV50" s="78"/>
      <c r="BW50" s="78"/>
      <c r="BX50" s="78"/>
      <c r="BY50" s="78"/>
      <c r="BZ50" s="78"/>
      <c r="CA50" s="78"/>
      <c r="CB50" s="78"/>
      <c r="CC50" s="78"/>
      <c r="CD50" s="78"/>
      <c r="CE50" s="78"/>
      <c r="CF50" s="78"/>
      <c r="CG50" s="78"/>
      <c r="CH50" s="78"/>
      <c r="CI50" s="78"/>
      <c r="CJ50" s="78"/>
      <c r="CK50" s="78"/>
      <c r="CL50" s="78"/>
      <c r="CM50" s="78"/>
      <c r="CN50" s="78"/>
    </row>
    <row r="51" spans="1:92" ht="15.75" x14ac:dyDescent="0.2">
      <c r="A51" s="68" t="s">
        <v>18</v>
      </c>
      <c r="B51" s="68" t="s">
        <v>19</v>
      </c>
      <c r="C51" s="68" t="s">
        <v>20</v>
      </c>
      <c r="D51" s="80">
        <v>280</v>
      </c>
      <c r="E51" s="82">
        <v>7.46</v>
      </c>
      <c r="F51" s="80">
        <v>25</v>
      </c>
      <c r="G51" s="80">
        <v>7.2</v>
      </c>
      <c r="H51" s="80">
        <v>6</v>
      </c>
      <c r="I51" s="82">
        <v>3.49</v>
      </c>
      <c r="J51" s="68">
        <v>0.51100000000000001</v>
      </c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  <c r="BA51" s="78"/>
      <c r="BB51" s="78"/>
      <c r="BC51" s="78"/>
      <c r="BD51" s="78"/>
      <c r="BE51" s="78"/>
      <c r="BF51" s="78"/>
      <c r="BG51" s="78"/>
      <c r="BH51" s="78"/>
      <c r="BI51" s="78"/>
      <c r="BJ51" s="78"/>
      <c r="BK51" s="78"/>
      <c r="BL51" s="78"/>
      <c r="BM51" s="78"/>
      <c r="BN51" s="78"/>
      <c r="BO51" s="78"/>
      <c r="BP51" s="78"/>
      <c r="BQ51" s="78"/>
      <c r="BR51" s="78"/>
      <c r="BS51" s="78"/>
      <c r="BT51" s="78"/>
      <c r="BU51" s="78"/>
      <c r="BV51" s="78"/>
      <c r="BW51" s="78"/>
      <c r="BX51" s="78"/>
      <c r="BY51" s="78"/>
      <c r="BZ51" s="78"/>
      <c r="CA51" s="78"/>
      <c r="CB51" s="78"/>
      <c r="CC51" s="78"/>
      <c r="CD51" s="78"/>
      <c r="CE51" s="78"/>
      <c r="CF51" s="78"/>
      <c r="CG51" s="78"/>
      <c r="CH51" s="78"/>
      <c r="CI51" s="78"/>
      <c r="CJ51" s="78"/>
      <c r="CK51" s="78"/>
      <c r="CL51" s="78"/>
      <c r="CM51" s="78"/>
      <c r="CN51" s="78"/>
    </row>
    <row r="52" spans="1:92" ht="15.75" x14ac:dyDescent="0.2">
      <c r="A52" s="68" t="s">
        <v>18</v>
      </c>
      <c r="B52" s="68" t="s">
        <v>19</v>
      </c>
      <c r="C52" s="68" t="s">
        <v>20</v>
      </c>
      <c r="D52" s="80">
        <v>280</v>
      </c>
      <c r="E52" s="82">
        <v>9.6999999999999993</v>
      </c>
      <c r="F52" s="80">
        <v>25</v>
      </c>
      <c r="G52" s="80">
        <v>7.2</v>
      </c>
      <c r="H52" s="80">
        <v>6</v>
      </c>
      <c r="I52" s="82">
        <v>4.29</v>
      </c>
      <c r="J52" s="68">
        <v>0.51100000000000001</v>
      </c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78"/>
      <c r="BA52" s="78"/>
      <c r="BB52" s="78"/>
      <c r="BC52" s="78"/>
      <c r="BD52" s="78"/>
      <c r="BE52" s="78"/>
      <c r="BF52" s="78"/>
      <c r="BG52" s="78"/>
      <c r="BH52" s="78"/>
      <c r="BI52" s="78"/>
      <c r="BJ52" s="78"/>
      <c r="BK52" s="78"/>
      <c r="BL52" s="78"/>
      <c r="BM52" s="78"/>
      <c r="BN52" s="78"/>
      <c r="BO52" s="78"/>
      <c r="BP52" s="78"/>
      <c r="BQ52" s="78"/>
      <c r="BR52" s="78"/>
      <c r="BS52" s="78"/>
      <c r="BT52" s="78"/>
      <c r="BU52" s="78"/>
      <c r="BV52" s="78"/>
      <c r="BW52" s="78"/>
      <c r="BX52" s="78"/>
      <c r="BY52" s="78"/>
      <c r="BZ52" s="78"/>
      <c r="CA52" s="78"/>
      <c r="CB52" s="78"/>
      <c r="CC52" s="78"/>
      <c r="CD52" s="78"/>
      <c r="CE52" s="78"/>
      <c r="CF52" s="78"/>
      <c r="CG52" s="78"/>
      <c r="CH52" s="78"/>
      <c r="CI52" s="78"/>
      <c r="CJ52" s="78"/>
      <c r="CK52" s="78"/>
      <c r="CL52" s="78"/>
      <c r="CM52" s="78"/>
      <c r="CN52" s="78"/>
    </row>
    <row r="53" spans="1:92" ht="15.75" x14ac:dyDescent="0.2">
      <c r="A53" s="68" t="s">
        <v>18</v>
      </c>
      <c r="B53" s="68" t="s">
        <v>19</v>
      </c>
      <c r="C53" s="68" t="s">
        <v>20</v>
      </c>
      <c r="D53" s="80">
        <v>300</v>
      </c>
      <c r="E53" s="82">
        <v>31.07</v>
      </c>
      <c r="F53" s="80">
        <v>25</v>
      </c>
      <c r="G53" s="80">
        <v>7.2</v>
      </c>
      <c r="H53" s="80">
        <v>6</v>
      </c>
      <c r="I53" s="82">
        <v>0.67</v>
      </c>
      <c r="J53" s="68">
        <v>5.96E-2</v>
      </c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78"/>
      <c r="BB53" s="78"/>
      <c r="BC53" s="78"/>
      <c r="BD53" s="78"/>
      <c r="BE53" s="78"/>
      <c r="BF53" s="78"/>
      <c r="BG53" s="78"/>
      <c r="BH53" s="78"/>
      <c r="BI53" s="78"/>
      <c r="BJ53" s="78"/>
      <c r="BK53" s="78"/>
      <c r="BL53" s="78"/>
      <c r="BM53" s="78"/>
      <c r="BN53" s="78"/>
      <c r="BO53" s="78"/>
      <c r="BP53" s="78"/>
      <c r="BQ53" s="78"/>
      <c r="BR53" s="78"/>
      <c r="BS53" s="78"/>
      <c r="BT53" s="78"/>
      <c r="BU53" s="78"/>
      <c r="BV53" s="78"/>
      <c r="BW53" s="78"/>
      <c r="BX53" s="78"/>
      <c r="BY53" s="78"/>
      <c r="BZ53" s="78"/>
      <c r="CA53" s="78"/>
      <c r="CB53" s="78"/>
      <c r="CC53" s="78"/>
      <c r="CD53" s="78"/>
      <c r="CE53" s="78"/>
      <c r="CF53" s="78"/>
      <c r="CG53" s="78"/>
      <c r="CH53" s="78"/>
      <c r="CI53" s="78"/>
      <c r="CJ53" s="78"/>
      <c r="CK53" s="78"/>
      <c r="CL53" s="78"/>
      <c r="CM53" s="78"/>
      <c r="CN53" s="78"/>
    </row>
    <row r="54" spans="1:92" ht="15.75" x14ac:dyDescent="0.2">
      <c r="A54" s="68" t="s">
        <v>18</v>
      </c>
      <c r="B54" s="68" t="s">
        <v>19</v>
      </c>
      <c r="C54" s="68" t="s">
        <v>20</v>
      </c>
      <c r="D54" s="80">
        <v>300</v>
      </c>
      <c r="E54" s="82">
        <v>47.82</v>
      </c>
      <c r="F54" s="80">
        <v>25</v>
      </c>
      <c r="G54" s="80">
        <v>7.2</v>
      </c>
      <c r="H54" s="80">
        <v>6</v>
      </c>
      <c r="I54" s="82">
        <v>1.71</v>
      </c>
      <c r="J54" s="68">
        <v>5.96E-2</v>
      </c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  <c r="BG54" s="78"/>
      <c r="BH54" s="78"/>
      <c r="BI54" s="78"/>
      <c r="BJ54" s="78"/>
      <c r="BK54" s="78"/>
      <c r="BL54" s="78"/>
      <c r="BM54" s="78"/>
      <c r="BN54" s="78"/>
      <c r="BO54" s="78"/>
      <c r="BP54" s="78"/>
      <c r="BQ54" s="78"/>
      <c r="BR54" s="78"/>
      <c r="BS54" s="78"/>
      <c r="BT54" s="78"/>
      <c r="BU54" s="78"/>
      <c r="BV54" s="78"/>
      <c r="BW54" s="78"/>
      <c r="BX54" s="78"/>
      <c r="BY54" s="78"/>
      <c r="BZ54" s="78"/>
      <c r="CA54" s="78"/>
      <c r="CB54" s="78"/>
      <c r="CC54" s="78"/>
      <c r="CD54" s="78"/>
      <c r="CE54" s="78"/>
      <c r="CF54" s="78"/>
      <c r="CG54" s="78"/>
      <c r="CH54" s="78"/>
      <c r="CI54" s="78"/>
      <c r="CJ54" s="78"/>
      <c r="CK54" s="78"/>
      <c r="CL54" s="78"/>
      <c r="CM54" s="78"/>
      <c r="CN54" s="78"/>
    </row>
    <row r="55" spans="1:92" ht="15.75" x14ac:dyDescent="0.2">
      <c r="A55" s="68" t="s">
        <v>18</v>
      </c>
      <c r="B55" s="68" t="s">
        <v>19</v>
      </c>
      <c r="C55" s="68" t="s">
        <v>20</v>
      </c>
      <c r="D55" s="80">
        <v>300</v>
      </c>
      <c r="E55" s="82">
        <v>70.37</v>
      </c>
      <c r="F55" s="80">
        <v>25</v>
      </c>
      <c r="G55" s="80">
        <v>7.2</v>
      </c>
      <c r="H55" s="80">
        <v>6</v>
      </c>
      <c r="I55" s="82">
        <v>3.05</v>
      </c>
      <c r="J55" s="68">
        <v>5.96E-2</v>
      </c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78"/>
      <c r="BI55" s="78"/>
      <c r="BJ55" s="78"/>
      <c r="BK55" s="78"/>
      <c r="BL55" s="78"/>
      <c r="BM55" s="78"/>
      <c r="BN55" s="78"/>
      <c r="BO55" s="78"/>
      <c r="BP55" s="78"/>
      <c r="BQ55" s="78"/>
      <c r="BR55" s="78"/>
      <c r="BS55" s="78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78"/>
      <c r="CG55" s="78"/>
      <c r="CH55" s="78"/>
      <c r="CI55" s="78"/>
      <c r="CJ55" s="78"/>
      <c r="CK55" s="78"/>
      <c r="CL55" s="78"/>
      <c r="CM55" s="78"/>
      <c r="CN55" s="78"/>
    </row>
    <row r="56" spans="1:92" ht="15.75" x14ac:dyDescent="0.2">
      <c r="A56" s="68" t="s">
        <v>18</v>
      </c>
      <c r="B56" s="68" t="s">
        <v>19</v>
      </c>
      <c r="C56" s="80" t="s">
        <v>21</v>
      </c>
      <c r="D56" s="80">
        <v>222</v>
      </c>
      <c r="E56" s="82">
        <v>3.1</v>
      </c>
      <c r="F56" s="80">
        <v>25</v>
      </c>
      <c r="G56" s="80">
        <v>7.2</v>
      </c>
      <c r="H56" s="80">
        <v>5</v>
      </c>
      <c r="I56" s="82">
        <v>1</v>
      </c>
      <c r="J56" s="68">
        <f>(I57-I56)/(E57-E56)</f>
        <v>0.58823529411764719</v>
      </c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78"/>
      <c r="BB56" s="78"/>
      <c r="BC56" s="78"/>
      <c r="BD56" s="78"/>
      <c r="BE56" s="78"/>
      <c r="BF56" s="78"/>
      <c r="BG56" s="78"/>
      <c r="BH56" s="78"/>
      <c r="BI56" s="78"/>
      <c r="BJ56" s="78"/>
      <c r="BK56" s="78"/>
      <c r="BL56" s="78"/>
      <c r="BM56" s="78"/>
      <c r="BN56" s="78"/>
      <c r="BO56" s="78"/>
      <c r="BP56" s="78"/>
      <c r="BQ56" s="78"/>
      <c r="BR56" s="78"/>
      <c r="BS56" s="78"/>
      <c r="BT56" s="78"/>
      <c r="BU56" s="78"/>
      <c r="BV56" s="78"/>
      <c r="BW56" s="78"/>
      <c r="BX56" s="78"/>
      <c r="BY56" s="78"/>
      <c r="BZ56" s="78"/>
      <c r="CA56" s="78"/>
      <c r="CB56" s="78"/>
      <c r="CC56" s="78"/>
      <c r="CD56" s="78"/>
      <c r="CE56" s="78"/>
      <c r="CF56" s="78"/>
      <c r="CG56" s="78"/>
      <c r="CH56" s="78"/>
      <c r="CI56" s="78"/>
      <c r="CJ56" s="78"/>
      <c r="CK56" s="78"/>
      <c r="CL56" s="78"/>
      <c r="CM56" s="78"/>
      <c r="CN56" s="78"/>
    </row>
    <row r="57" spans="1:92" ht="15.75" x14ac:dyDescent="0.2">
      <c r="A57" s="68" t="s">
        <v>18</v>
      </c>
      <c r="B57" s="68" t="s">
        <v>19</v>
      </c>
      <c r="C57" s="80" t="s">
        <v>21</v>
      </c>
      <c r="D57" s="80">
        <v>222</v>
      </c>
      <c r="E57" s="82">
        <v>4.8</v>
      </c>
      <c r="F57" s="80">
        <v>25</v>
      </c>
      <c r="G57" s="80">
        <v>7.2</v>
      </c>
      <c r="H57" s="80">
        <v>5</v>
      </c>
      <c r="I57" s="82">
        <v>2</v>
      </c>
      <c r="J57" s="68">
        <v>0.58823529411764719</v>
      </c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78"/>
      <c r="BB57" s="78"/>
      <c r="BC57" s="78"/>
      <c r="BD57" s="78"/>
      <c r="BE57" s="78"/>
      <c r="BF57" s="78"/>
      <c r="BG57" s="78"/>
      <c r="BH57" s="78"/>
      <c r="BI57" s="78"/>
      <c r="BJ57" s="78"/>
      <c r="BK57" s="78"/>
      <c r="BL57" s="78"/>
      <c r="BM57" s="78"/>
      <c r="BN57" s="78"/>
      <c r="BO57" s="78"/>
      <c r="BP57" s="78"/>
      <c r="BQ57" s="78"/>
      <c r="BR57" s="78"/>
      <c r="BS57" s="78"/>
      <c r="BT57" s="78"/>
      <c r="BU57" s="78"/>
      <c r="BV57" s="78"/>
      <c r="BW57" s="78"/>
      <c r="BX57" s="78"/>
      <c r="BY57" s="78"/>
      <c r="BZ57" s="78"/>
      <c r="CA57" s="78"/>
      <c r="CB57" s="78"/>
      <c r="CC57" s="78"/>
      <c r="CD57" s="78"/>
      <c r="CE57" s="78"/>
      <c r="CF57" s="78"/>
      <c r="CG57" s="78"/>
      <c r="CH57" s="78"/>
      <c r="CI57" s="78"/>
      <c r="CJ57" s="78"/>
      <c r="CK57" s="78"/>
      <c r="CL57" s="78"/>
      <c r="CM57" s="78"/>
      <c r="CN57" s="78"/>
    </row>
    <row r="58" spans="1:92" ht="15.75" x14ac:dyDescent="0.2">
      <c r="A58" s="68" t="s">
        <v>18</v>
      </c>
      <c r="B58" s="68" t="s">
        <v>19</v>
      </c>
      <c r="C58" s="80" t="s">
        <v>21</v>
      </c>
      <c r="D58" s="80">
        <v>222</v>
      </c>
      <c r="E58" s="82">
        <v>5.9</v>
      </c>
      <c r="F58" s="80">
        <v>25</v>
      </c>
      <c r="G58" s="80">
        <v>7.2</v>
      </c>
      <c r="H58" s="80">
        <v>5</v>
      </c>
      <c r="I58" s="82">
        <v>3</v>
      </c>
      <c r="J58" s="68">
        <v>0.58823529411764719</v>
      </c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/>
      <c r="BR58" s="78"/>
      <c r="BS58" s="78"/>
      <c r="BT58" s="78"/>
      <c r="BU58" s="78"/>
      <c r="BV58" s="78"/>
      <c r="BW58" s="78"/>
      <c r="BX58" s="78"/>
      <c r="BY58" s="78"/>
      <c r="BZ58" s="78"/>
      <c r="CA58" s="78"/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78"/>
      <c r="CM58" s="78"/>
      <c r="CN58" s="78"/>
    </row>
    <row r="59" spans="1:92" ht="15.75" x14ac:dyDescent="0.2">
      <c r="A59" s="68" t="s">
        <v>18</v>
      </c>
      <c r="B59" s="68" t="s">
        <v>19</v>
      </c>
      <c r="C59" s="80" t="s">
        <v>21</v>
      </c>
      <c r="D59" s="80">
        <v>222</v>
      </c>
      <c r="E59" s="82">
        <v>7.5</v>
      </c>
      <c r="F59" s="80">
        <v>25</v>
      </c>
      <c r="G59" s="80">
        <v>7.2</v>
      </c>
      <c r="H59" s="80">
        <v>5</v>
      </c>
      <c r="I59" s="82">
        <v>4</v>
      </c>
      <c r="J59" s="68">
        <v>0.58823529411764719</v>
      </c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8"/>
      <c r="BB59" s="78"/>
      <c r="BC59" s="78"/>
      <c r="BD59" s="78"/>
      <c r="BE59" s="78"/>
      <c r="BF59" s="78"/>
      <c r="BG59" s="78"/>
      <c r="BH59" s="78"/>
      <c r="BI59" s="78"/>
      <c r="BJ59" s="78"/>
      <c r="BK59" s="78"/>
      <c r="BL59" s="78"/>
      <c r="BM59" s="78"/>
      <c r="BN59" s="78"/>
      <c r="BO59" s="78"/>
      <c r="BP59" s="78"/>
      <c r="BQ59" s="78"/>
      <c r="BR59" s="78"/>
      <c r="BS59" s="78"/>
      <c r="BT59" s="78"/>
      <c r="BU59" s="78"/>
      <c r="BV59" s="78"/>
      <c r="BW59" s="78"/>
      <c r="BX59" s="78"/>
      <c r="BY59" s="78"/>
      <c r="BZ59" s="78"/>
      <c r="CA59" s="78"/>
      <c r="CB59" s="78"/>
      <c r="CC59" s="78"/>
      <c r="CD59" s="78"/>
      <c r="CE59" s="78"/>
      <c r="CF59" s="78"/>
      <c r="CG59" s="78"/>
      <c r="CH59" s="78"/>
      <c r="CI59" s="78"/>
      <c r="CJ59" s="78"/>
      <c r="CK59" s="78"/>
      <c r="CL59" s="78"/>
      <c r="CM59" s="78"/>
      <c r="CN59" s="78"/>
    </row>
    <row r="60" spans="1:92" ht="15.75" x14ac:dyDescent="0.2">
      <c r="A60" s="68" t="s">
        <v>200</v>
      </c>
      <c r="B60" s="80" t="s">
        <v>27</v>
      </c>
      <c r="C60" s="80" t="s">
        <v>21</v>
      </c>
      <c r="D60" s="80">
        <v>254</v>
      </c>
      <c r="E60" s="82">
        <v>4.4000000000000004</v>
      </c>
      <c r="F60" s="80">
        <v>25</v>
      </c>
      <c r="G60" s="80">
        <v>7.2</v>
      </c>
      <c r="H60" s="80">
        <v>5</v>
      </c>
      <c r="I60" s="82">
        <v>1</v>
      </c>
      <c r="J60" s="68">
        <f>1/(E61-E60)</f>
        <v>0.62500000000000011</v>
      </c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8"/>
      <c r="BG60" s="78"/>
      <c r="BH60" s="78"/>
      <c r="BI60" s="78"/>
      <c r="BJ60" s="78"/>
      <c r="BK60" s="78"/>
      <c r="BL60" s="78"/>
      <c r="BM60" s="78"/>
      <c r="BN60" s="78"/>
      <c r="BO60" s="78"/>
      <c r="BP60" s="78"/>
      <c r="BQ60" s="78"/>
      <c r="BR60" s="78"/>
      <c r="BS60" s="78"/>
      <c r="BT60" s="78"/>
      <c r="BU60" s="78"/>
      <c r="BV60" s="78"/>
      <c r="BW60" s="78"/>
      <c r="BX60" s="78"/>
      <c r="BY60" s="78"/>
      <c r="BZ60" s="78"/>
      <c r="CA60" s="78"/>
      <c r="CB60" s="78"/>
      <c r="CC60" s="78"/>
      <c r="CD60" s="78"/>
      <c r="CE60" s="78"/>
      <c r="CF60" s="78"/>
      <c r="CG60" s="78"/>
      <c r="CH60" s="78"/>
      <c r="CI60" s="78"/>
      <c r="CJ60" s="78"/>
      <c r="CK60" s="78"/>
      <c r="CL60" s="78"/>
      <c r="CM60" s="78"/>
      <c r="CN60" s="78"/>
    </row>
    <row r="61" spans="1:92" ht="15.75" x14ac:dyDescent="0.2">
      <c r="A61" s="68" t="s">
        <v>26</v>
      </c>
      <c r="B61" s="80" t="s">
        <v>27</v>
      </c>
      <c r="C61" s="80" t="s">
        <v>21</v>
      </c>
      <c r="D61" s="80">
        <v>254</v>
      </c>
      <c r="E61" s="82">
        <v>6</v>
      </c>
      <c r="F61" s="80">
        <v>25</v>
      </c>
      <c r="G61" s="80">
        <v>7.2</v>
      </c>
      <c r="H61" s="80">
        <v>5</v>
      </c>
      <c r="I61" s="82">
        <v>2</v>
      </c>
      <c r="J61" s="68">
        <v>0.62500000000000011</v>
      </c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78"/>
      <c r="AO61" s="78"/>
      <c r="AP61" s="78"/>
      <c r="AQ61" s="78"/>
      <c r="AR61" s="78"/>
      <c r="AS61" s="78"/>
      <c r="AT61" s="78"/>
      <c r="AU61" s="78"/>
      <c r="AV61" s="78"/>
      <c r="AW61" s="78"/>
      <c r="AX61" s="78"/>
      <c r="AY61" s="78"/>
      <c r="AZ61" s="78"/>
      <c r="BA61" s="78"/>
      <c r="BB61" s="78"/>
      <c r="BC61" s="78"/>
      <c r="BD61" s="78"/>
      <c r="BE61" s="78"/>
      <c r="BF61" s="78"/>
      <c r="BG61" s="78"/>
      <c r="BH61" s="78"/>
      <c r="BI61" s="78"/>
      <c r="BJ61" s="78"/>
      <c r="BK61" s="78"/>
      <c r="BL61" s="78"/>
      <c r="BM61" s="78"/>
      <c r="BN61" s="78"/>
      <c r="BO61" s="78"/>
      <c r="BP61" s="78"/>
      <c r="BQ61" s="78"/>
      <c r="BR61" s="78"/>
      <c r="BS61" s="78"/>
      <c r="BT61" s="78"/>
      <c r="BU61" s="78"/>
      <c r="BV61" s="78"/>
      <c r="BW61" s="78"/>
      <c r="BX61" s="78"/>
      <c r="BY61" s="78"/>
      <c r="BZ61" s="78"/>
      <c r="CA61" s="78"/>
      <c r="CB61" s="78"/>
      <c r="CC61" s="78"/>
      <c r="CD61" s="78"/>
      <c r="CE61" s="78"/>
      <c r="CF61" s="78"/>
      <c r="CG61" s="78"/>
      <c r="CH61" s="78"/>
      <c r="CI61" s="78"/>
      <c r="CJ61" s="78"/>
      <c r="CK61" s="78"/>
      <c r="CL61" s="78"/>
      <c r="CM61" s="78"/>
      <c r="CN61" s="78"/>
    </row>
    <row r="62" spans="1:92" ht="15.75" x14ac:dyDescent="0.2">
      <c r="A62" s="68" t="s">
        <v>26</v>
      </c>
      <c r="B62" s="80" t="s">
        <v>27</v>
      </c>
      <c r="C62" s="80" t="s">
        <v>21</v>
      </c>
      <c r="D62" s="80">
        <v>254</v>
      </c>
      <c r="E62" s="82">
        <v>7.3</v>
      </c>
      <c r="F62" s="80">
        <v>25</v>
      </c>
      <c r="G62" s="80">
        <v>7.2</v>
      </c>
      <c r="H62" s="80">
        <v>5</v>
      </c>
      <c r="I62" s="82">
        <v>3</v>
      </c>
      <c r="J62" s="68">
        <v>0.62500000000000011</v>
      </c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78"/>
      <c r="AB62" s="78"/>
      <c r="AC62" s="78"/>
      <c r="AD62" s="78"/>
      <c r="AE62" s="78"/>
      <c r="AF62" s="78"/>
      <c r="AG62" s="78"/>
      <c r="AH62" s="78"/>
      <c r="AI62" s="78"/>
      <c r="AJ62" s="78"/>
      <c r="AK62" s="78"/>
      <c r="AL62" s="78"/>
      <c r="AM62" s="78"/>
      <c r="AN62" s="78"/>
      <c r="AO62" s="78"/>
      <c r="AP62" s="78"/>
      <c r="AQ62" s="78"/>
      <c r="AR62" s="78"/>
      <c r="AS62" s="78"/>
      <c r="AT62" s="78"/>
      <c r="AU62" s="78"/>
      <c r="AV62" s="78"/>
      <c r="AW62" s="78"/>
      <c r="AX62" s="78"/>
      <c r="AY62" s="78"/>
      <c r="AZ62" s="78"/>
      <c r="BA62" s="78"/>
      <c r="BB62" s="78"/>
      <c r="BC62" s="78"/>
      <c r="BD62" s="78"/>
      <c r="BE62" s="78"/>
      <c r="BF62" s="78"/>
      <c r="BG62" s="78"/>
      <c r="BH62" s="78"/>
      <c r="BI62" s="78"/>
      <c r="BJ62" s="78"/>
      <c r="BK62" s="78"/>
      <c r="BL62" s="78"/>
      <c r="BM62" s="78"/>
      <c r="BN62" s="78"/>
      <c r="BO62" s="78"/>
      <c r="BP62" s="78"/>
      <c r="BQ62" s="78"/>
      <c r="BR62" s="78"/>
      <c r="BS62" s="78"/>
      <c r="BT62" s="78"/>
      <c r="BU62" s="78"/>
      <c r="BV62" s="78"/>
      <c r="BW62" s="78"/>
      <c r="BX62" s="78"/>
      <c r="BY62" s="78"/>
      <c r="BZ62" s="78"/>
      <c r="CA62" s="78"/>
      <c r="CB62" s="78"/>
      <c r="CC62" s="78"/>
      <c r="CD62" s="78"/>
      <c r="CE62" s="78"/>
      <c r="CF62" s="78"/>
      <c r="CG62" s="78"/>
      <c r="CH62" s="78"/>
      <c r="CI62" s="78"/>
      <c r="CJ62" s="78"/>
      <c r="CK62" s="78"/>
      <c r="CL62" s="78"/>
      <c r="CM62" s="78"/>
      <c r="CN62" s="78"/>
    </row>
    <row r="63" spans="1:92" ht="15.75" x14ac:dyDescent="0.2">
      <c r="A63" s="68" t="s">
        <v>26</v>
      </c>
      <c r="B63" s="80" t="s">
        <v>27</v>
      </c>
      <c r="C63" s="80" t="s">
        <v>21</v>
      </c>
      <c r="D63" s="80">
        <v>254</v>
      </c>
      <c r="E63" s="82">
        <v>9.5</v>
      </c>
      <c r="F63" s="80">
        <v>25</v>
      </c>
      <c r="G63" s="80">
        <v>7.2</v>
      </c>
      <c r="H63" s="80">
        <v>5</v>
      </c>
      <c r="I63" s="82">
        <v>4</v>
      </c>
      <c r="J63" s="68">
        <v>0.62500000000000011</v>
      </c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78"/>
      <c r="BH63" s="78"/>
      <c r="BI63" s="78"/>
      <c r="BJ63" s="78"/>
      <c r="BK63" s="78"/>
      <c r="BL63" s="78"/>
      <c r="BM63" s="78"/>
      <c r="BN63" s="78"/>
      <c r="BO63" s="78"/>
      <c r="BP63" s="78"/>
      <c r="BQ63" s="78"/>
      <c r="BR63" s="78"/>
      <c r="BS63" s="78"/>
      <c r="BT63" s="78"/>
      <c r="BU63" s="78"/>
      <c r="BV63" s="78"/>
      <c r="BW63" s="78"/>
      <c r="BX63" s="78"/>
      <c r="BY63" s="78"/>
      <c r="BZ63" s="78"/>
      <c r="CA63" s="78"/>
      <c r="CB63" s="78"/>
      <c r="CC63" s="78"/>
      <c r="CD63" s="78"/>
      <c r="CE63" s="78"/>
      <c r="CF63" s="78"/>
      <c r="CG63" s="78"/>
      <c r="CH63" s="78"/>
      <c r="CI63" s="78"/>
      <c r="CJ63" s="78"/>
      <c r="CK63" s="78"/>
      <c r="CL63" s="78"/>
      <c r="CM63" s="78"/>
      <c r="CN63" s="78"/>
    </row>
    <row r="64" spans="1:92" ht="15.75" x14ac:dyDescent="0.2">
      <c r="A64" s="68" t="s">
        <v>26</v>
      </c>
      <c r="B64" s="80" t="s">
        <v>27</v>
      </c>
      <c r="C64" s="80" t="s">
        <v>76</v>
      </c>
      <c r="D64" s="80">
        <v>222</v>
      </c>
      <c r="E64" s="82">
        <v>9.3000000000000007</v>
      </c>
      <c r="F64" s="80">
        <v>25</v>
      </c>
      <c r="G64" s="80">
        <v>7.2</v>
      </c>
      <c r="H64" s="80">
        <v>5</v>
      </c>
      <c r="I64" s="82">
        <v>1</v>
      </c>
      <c r="J64" s="68">
        <v>0.62500000000000011</v>
      </c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78"/>
      <c r="AR64" s="78"/>
      <c r="AS64" s="78"/>
      <c r="AT64" s="78"/>
      <c r="AU64" s="78"/>
      <c r="AV64" s="78"/>
      <c r="AW64" s="78"/>
      <c r="AX64" s="78"/>
      <c r="AY64" s="78"/>
      <c r="AZ64" s="78"/>
      <c r="BA64" s="78"/>
      <c r="BB64" s="78"/>
      <c r="BC64" s="78"/>
      <c r="BD64" s="78"/>
      <c r="BE64" s="78"/>
      <c r="BF64" s="78"/>
      <c r="BG64" s="78"/>
      <c r="BH64" s="78"/>
      <c r="BI64" s="78"/>
      <c r="BJ64" s="78"/>
      <c r="BK64" s="78"/>
      <c r="BL64" s="78"/>
      <c r="BM64" s="78"/>
      <c r="BN64" s="78"/>
      <c r="BO64" s="78"/>
      <c r="BP64" s="78"/>
      <c r="BQ64" s="78"/>
      <c r="BR64" s="78"/>
      <c r="BS64" s="78"/>
      <c r="BT64" s="78"/>
      <c r="BU64" s="78"/>
      <c r="BV64" s="78"/>
      <c r="BW64" s="78"/>
      <c r="BX64" s="78"/>
      <c r="BY64" s="78"/>
      <c r="BZ64" s="78"/>
      <c r="CA64" s="78"/>
      <c r="CB64" s="78"/>
      <c r="CC64" s="78"/>
      <c r="CD64" s="78"/>
      <c r="CE64" s="78"/>
      <c r="CF64" s="78"/>
      <c r="CG64" s="78"/>
      <c r="CH64" s="78"/>
      <c r="CI64" s="78"/>
      <c r="CJ64" s="78"/>
      <c r="CK64" s="78"/>
      <c r="CL64" s="78"/>
      <c r="CM64" s="78"/>
      <c r="CN64" s="78"/>
    </row>
    <row r="65" spans="1:92" ht="15.75" x14ac:dyDescent="0.2">
      <c r="A65" s="68" t="s">
        <v>26</v>
      </c>
      <c r="B65" s="80" t="s">
        <v>27</v>
      </c>
      <c r="C65" s="80" t="s">
        <v>76</v>
      </c>
      <c r="D65" s="80">
        <v>222</v>
      </c>
      <c r="E65" s="82">
        <v>11.5</v>
      </c>
      <c r="F65" s="80">
        <v>25</v>
      </c>
      <c r="G65" s="80">
        <v>7.2</v>
      </c>
      <c r="H65" s="80">
        <v>5</v>
      </c>
      <c r="I65" s="82">
        <v>2</v>
      </c>
      <c r="J65" s="68">
        <v>0.62500000000000011</v>
      </c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8"/>
      <c r="AP65" s="78"/>
      <c r="AQ65" s="78"/>
      <c r="AR65" s="78"/>
      <c r="AS65" s="78"/>
      <c r="AT65" s="78"/>
      <c r="AU65" s="78"/>
      <c r="AV65" s="78"/>
      <c r="AW65" s="78"/>
      <c r="AX65" s="78"/>
      <c r="AY65" s="78"/>
      <c r="AZ65" s="78"/>
      <c r="BA65" s="78"/>
      <c r="BB65" s="78"/>
      <c r="BC65" s="78"/>
      <c r="BD65" s="78"/>
      <c r="BE65" s="78"/>
      <c r="BF65" s="78"/>
      <c r="BG65" s="78"/>
      <c r="BH65" s="78"/>
      <c r="BI65" s="78"/>
      <c r="BJ65" s="78"/>
      <c r="BK65" s="78"/>
      <c r="BL65" s="78"/>
      <c r="BM65" s="78"/>
      <c r="BN65" s="78"/>
      <c r="BO65" s="78"/>
      <c r="BP65" s="78"/>
      <c r="BQ65" s="78"/>
      <c r="BR65" s="78"/>
      <c r="BS65" s="78"/>
      <c r="BT65" s="78"/>
      <c r="BU65" s="78"/>
      <c r="BV65" s="78"/>
      <c r="BW65" s="78"/>
      <c r="BX65" s="78"/>
      <c r="BY65" s="78"/>
      <c r="BZ65" s="78"/>
      <c r="CA65" s="78"/>
      <c r="CB65" s="78"/>
      <c r="CC65" s="78"/>
      <c r="CD65" s="78"/>
      <c r="CE65" s="78"/>
      <c r="CF65" s="78"/>
      <c r="CG65" s="78"/>
      <c r="CH65" s="78"/>
      <c r="CI65" s="78"/>
      <c r="CJ65" s="78"/>
      <c r="CK65" s="78"/>
      <c r="CL65" s="78"/>
      <c r="CM65" s="78"/>
      <c r="CN65" s="78"/>
    </row>
    <row r="66" spans="1:92" ht="15.75" x14ac:dyDescent="0.2">
      <c r="A66" s="68" t="s">
        <v>26</v>
      </c>
      <c r="B66" s="80" t="s">
        <v>27</v>
      </c>
      <c r="C66" s="80" t="s">
        <v>76</v>
      </c>
      <c r="D66" s="80">
        <v>222</v>
      </c>
      <c r="E66" s="82">
        <v>13.8</v>
      </c>
      <c r="F66" s="80">
        <v>25</v>
      </c>
      <c r="G66" s="80">
        <v>7.2</v>
      </c>
      <c r="H66" s="80">
        <v>5</v>
      </c>
      <c r="I66" s="82">
        <v>3</v>
      </c>
      <c r="J66" s="68">
        <v>0.62500000000000011</v>
      </c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  <c r="AD66" s="78"/>
      <c r="AE66" s="78"/>
      <c r="AF66" s="78"/>
      <c r="AG66" s="78"/>
      <c r="AH66" s="78"/>
      <c r="AI66" s="78"/>
      <c r="AJ66" s="78"/>
      <c r="AK66" s="78"/>
      <c r="AL66" s="78"/>
      <c r="AM66" s="78"/>
      <c r="AN66" s="78"/>
      <c r="AO66" s="78"/>
      <c r="AP66" s="78"/>
      <c r="AQ66" s="78"/>
      <c r="AR66" s="78"/>
      <c r="AS66" s="78"/>
      <c r="AT66" s="78"/>
      <c r="AU66" s="78"/>
      <c r="AV66" s="78"/>
      <c r="AW66" s="78"/>
      <c r="AX66" s="78"/>
      <c r="AY66" s="78"/>
      <c r="AZ66" s="78"/>
      <c r="BA66" s="78"/>
      <c r="BB66" s="78"/>
      <c r="BC66" s="78"/>
      <c r="BD66" s="78"/>
      <c r="BE66" s="78"/>
      <c r="BF66" s="78"/>
      <c r="BG66" s="78"/>
      <c r="BH66" s="78"/>
      <c r="BI66" s="78"/>
      <c r="BJ66" s="78"/>
      <c r="BK66" s="78"/>
      <c r="BL66" s="78"/>
      <c r="BM66" s="78"/>
      <c r="BN66" s="78"/>
      <c r="BO66" s="78"/>
      <c r="BP66" s="78"/>
      <c r="BQ66" s="78"/>
      <c r="BR66" s="78"/>
      <c r="BS66" s="78"/>
      <c r="BT66" s="78"/>
      <c r="BU66" s="78"/>
      <c r="BV66" s="78"/>
      <c r="BW66" s="78"/>
      <c r="BX66" s="78"/>
      <c r="BY66" s="78"/>
      <c r="BZ66" s="78"/>
      <c r="CA66" s="78"/>
      <c r="CB66" s="78"/>
      <c r="CC66" s="78"/>
      <c r="CD66" s="78"/>
      <c r="CE66" s="78"/>
      <c r="CF66" s="78"/>
      <c r="CG66" s="78"/>
      <c r="CH66" s="78"/>
      <c r="CI66" s="78"/>
      <c r="CJ66" s="78"/>
      <c r="CK66" s="78"/>
      <c r="CL66" s="78"/>
      <c r="CM66" s="78"/>
      <c r="CN66" s="78"/>
    </row>
    <row r="67" spans="1:92" s="90" customFormat="1" ht="15.75" x14ac:dyDescent="0.2">
      <c r="A67" s="63" t="s">
        <v>26</v>
      </c>
      <c r="B67" s="81" t="s">
        <v>27</v>
      </c>
      <c r="C67" s="81" t="s">
        <v>76</v>
      </c>
      <c r="D67" s="81">
        <v>222</v>
      </c>
      <c r="E67" s="83">
        <v>17.8</v>
      </c>
      <c r="F67" s="81">
        <v>25</v>
      </c>
      <c r="G67" s="81">
        <v>7.2</v>
      </c>
      <c r="H67" s="81">
        <v>5</v>
      </c>
      <c r="I67" s="83">
        <v>4</v>
      </c>
      <c r="J67" s="63">
        <v>0.62500000000000011</v>
      </c>
    </row>
    <row r="68" spans="1:92" ht="15.75" x14ac:dyDescent="0.2">
      <c r="A68" s="68" t="s">
        <v>18</v>
      </c>
      <c r="B68" s="80" t="s">
        <v>19</v>
      </c>
      <c r="C68" s="80" t="s">
        <v>21</v>
      </c>
      <c r="D68" s="80">
        <v>222</v>
      </c>
      <c r="E68" s="82">
        <v>3</v>
      </c>
      <c r="F68" s="80">
        <v>25</v>
      </c>
      <c r="G68" s="80">
        <v>7.2</v>
      </c>
      <c r="H68" s="80">
        <v>7</v>
      </c>
      <c r="I68" s="82">
        <v>2</v>
      </c>
      <c r="J68" s="68">
        <v>0.48</v>
      </c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  <c r="AL68" s="78"/>
      <c r="AM68" s="78"/>
      <c r="AN68" s="78"/>
      <c r="AO68" s="78"/>
      <c r="AP68" s="78"/>
      <c r="AQ68" s="78"/>
      <c r="AR68" s="78"/>
      <c r="AS68" s="78"/>
      <c r="AT68" s="78"/>
      <c r="AU68" s="78"/>
      <c r="AV68" s="78"/>
      <c r="AW68" s="78"/>
      <c r="AX68" s="78"/>
      <c r="AY68" s="78"/>
      <c r="AZ68" s="78"/>
      <c r="BA68" s="78"/>
      <c r="BB68" s="78"/>
      <c r="BC68" s="78"/>
      <c r="BD68" s="78"/>
      <c r="BE68" s="78"/>
      <c r="BF68" s="78"/>
      <c r="BG68" s="78"/>
      <c r="BH68" s="78"/>
      <c r="BI68" s="78"/>
      <c r="BJ68" s="78"/>
      <c r="BK68" s="78"/>
      <c r="BL68" s="78"/>
      <c r="BM68" s="78"/>
      <c r="BN68" s="78"/>
      <c r="BO68" s="78"/>
      <c r="BP68" s="78"/>
      <c r="BQ68" s="78"/>
      <c r="BR68" s="78"/>
      <c r="BS68" s="78"/>
      <c r="BT68" s="78"/>
      <c r="BU68" s="78"/>
      <c r="BV68" s="78"/>
      <c r="BW68" s="78"/>
      <c r="BX68" s="78"/>
      <c r="BY68" s="78"/>
      <c r="BZ68" s="78"/>
      <c r="CA68" s="78"/>
      <c r="CB68" s="78"/>
      <c r="CC68" s="78"/>
      <c r="CD68" s="78"/>
      <c r="CE68" s="78"/>
      <c r="CF68" s="78"/>
      <c r="CG68" s="78"/>
      <c r="CH68" s="78"/>
      <c r="CI68" s="78"/>
      <c r="CJ68" s="78"/>
      <c r="CK68" s="78"/>
      <c r="CL68" s="78"/>
      <c r="CM68" s="78"/>
      <c r="CN68" s="78"/>
    </row>
    <row r="69" spans="1:92" ht="15.75" x14ac:dyDescent="0.2">
      <c r="A69" s="68" t="s">
        <v>18</v>
      </c>
      <c r="B69" s="80" t="s">
        <v>19</v>
      </c>
      <c r="C69" s="80" t="s">
        <v>21</v>
      </c>
      <c r="D69" s="80">
        <v>222</v>
      </c>
      <c r="E69" s="82">
        <f>I69/J69</f>
        <v>6.25</v>
      </c>
      <c r="F69" s="80">
        <v>25</v>
      </c>
      <c r="G69" s="80">
        <v>7.2</v>
      </c>
      <c r="H69" s="80">
        <v>7</v>
      </c>
      <c r="I69" s="82">
        <v>3</v>
      </c>
      <c r="J69" s="68">
        <v>0.48</v>
      </c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  <c r="AU69" s="78"/>
      <c r="AV69" s="78"/>
      <c r="AW69" s="78"/>
      <c r="AX69" s="78"/>
      <c r="AY69" s="78"/>
      <c r="AZ69" s="78"/>
      <c r="BA69" s="78"/>
      <c r="BB69" s="78"/>
      <c r="BC69" s="78"/>
      <c r="BD69" s="78"/>
      <c r="BE69" s="78"/>
      <c r="BF69" s="78"/>
      <c r="BG69" s="78"/>
      <c r="BH69" s="78"/>
      <c r="BI69" s="78"/>
      <c r="BJ69" s="78"/>
      <c r="BK69" s="78"/>
      <c r="BL69" s="78"/>
      <c r="BM69" s="78"/>
      <c r="BN69" s="78"/>
      <c r="BO69" s="78"/>
      <c r="BP69" s="78"/>
      <c r="BQ69" s="78"/>
      <c r="BR69" s="78"/>
      <c r="BS69" s="78"/>
      <c r="BT69" s="78"/>
      <c r="BU69" s="78"/>
      <c r="BV69" s="78"/>
      <c r="BW69" s="78"/>
      <c r="BX69" s="78"/>
      <c r="BY69" s="78"/>
      <c r="BZ69" s="78"/>
      <c r="CA69" s="78"/>
      <c r="CB69" s="78"/>
      <c r="CC69" s="78"/>
      <c r="CD69" s="78"/>
      <c r="CE69" s="78"/>
      <c r="CF69" s="78"/>
      <c r="CG69" s="78"/>
      <c r="CH69" s="78"/>
      <c r="CI69" s="78"/>
      <c r="CJ69" s="78"/>
      <c r="CK69" s="78"/>
      <c r="CL69" s="78"/>
      <c r="CM69" s="78"/>
      <c r="CN69" s="78"/>
    </row>
    <row r="70" spans="1:92" ht="15.75" x14ac:dyDescent="0.2">
      <c r="A70" s="68" t="s">
        <v>18</v>
      </c>
      <c r="B70" s="80" t="s">
        <v>19</v>
      </c>
      <c r="C70" s="80" t="s">
        <v>21</v>
      </c>
      <c r="D70" s="80">
        <v>222</v>
      </c>
      <c r="E70" s="82">
        <f>I70/J70</f>
        <v>8.3333333333333339</v>
      </c>
      <c r="F70" s="80">
        <v>25</v>
      </c>
      <c r="G70" s="80">
        <v>7.2</v>
      </c>
      <c r="H70" s="80">
        <v>7</v>
      </c>
      <c r="I70" s="82">
        <v>4</v>
      </c>
      <c r="J70" s="68">
        <v>0.48</v>
      </c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8"/>
      <c r="AU70" s="78"/>
      <c r="AV70" s="78"/>
      <c r="AW70" s="78"/>
      <c r="AX70" s="78"/>
      <c r="AY70" s="78"/>
      <c r="AZ70" s="78"/>
      <c r="BA70" s="78"/>
      <c r="BB70" s="78"/>
      <c r="BC70" s="78"/>
      <c r="BD70" s="78"/>
      <c r="BE70" s="78"/>
      <c r="BF70" s="78"/>
      <c r="BG70" s="78"/>
      <c r="BH70" s="78"/>
      <c r="BI70" s="78"/>
      <c r="BJ70" s="78"/>
      <c r="BK70" s="78"/>
      <c r="BL70" s="78"/>
      <c r="BM70" s="78"/>
      <c r="BN70" s="78"/>
      <c r="BO70" s="78"/>
      <c r="BP70" s="78"/>
      <c r="BQ70" s="78"/>
      <c r="BR70" s="78"/>
      <c r="BS70" s="78"/>
      <c r="BT70" s="78"/>
      <c r="BU70" s="78"/>
      <c r="BV70" s="78"/>
      <c r="BW70" s="78"/>
      <c r="BX70" s="78"/>
      <c r="BY70" s="78"/>
      <c r="BZ70" s="78"/>
      <c r="CA70" s="78"/>
      <c r="CB70" s="78"/>
      <c r="CC70" s="78"/>
      <c r="CD70" s="78"/>
      <c r="CE70" s="78"/>
      <c r="CF70" s="78"/>
      <c r="CG70" s="78"/>
      <c r="CH70" s="78"/>
      <c r="CI70" s="78"/>
      <c r="CJ70" s="78"/>
      <c r="CK70" s="78"/>
      <c r="CL70" s="78"/>
      <c r="CM70" s="78"/>
      <c r="CN70" s="78"/>
    </row>
    <row r="71" spans="1:92" ht="15.75" x14ac:dyDescent="0.2">
      <c r="A71" s="68" t="s">
        <v>18</v>
      </c>
      <c r="B71" s="80" t="s">
        <v>19</v>
      </c>
      <c r="C71" s="80" t="s">
        <v>21</v>
      </c>
      <c r="D71" s="80">
        <v>254</v>
      </c>
      <c r="E71" s="82">
        <v>3.8</v>
      </c>
      <c r="F71" s="80">
        <v>25</v>
      </c>
      <c r="G71" s="80">
        <v>7.2</v>
      </c>
      <c r="H71" s="80">
        <v>7</v>
      </c>
      <c r="I71" s="82">
        <v>2</v>
      </c>
      <c r="J71" s="68">
        <v>0.53</v>
      </c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  <c r="AE71" s="78"/>
      <c r="AF71" s="78"/>
      <c r="AG71" s="78"/>
      <c r="AH71" s="78"/>
      <c r="AI71" s="78"/>
      <c r="AJ71" s="78"/>
      <c r="AK71" s="78"/>
      <c r="AL71" s="78"/>
      <c r="AM71" s="78"/>
      <c r="AN71" s="78"/>
      <c r="AO71" s="78"/>
      <c r="AP71" s="78"/>
      <c r="AQ71" s="78"/>
      <c r="AR71" s="78"/>
      <c r="AS71" s="78"/>
      <c r="AT71" s="78"/>
      <c r="AU71" s="78"/>
      <c r="AV71" s="78"/>
      <c r="AW71" s="78"/>
      <c r="AX71" s="78"/>
      <c r="AY71" s="78"/>
      <c r="AZ71" s="78"/>
      <c r="BA71" s="78"/>
      <c r="BB71" s="78"/>
      <c r="BC71" s="78"/>
      <c r="BD71" s="78"/>
      <c r="BE71" s="78"/>
      <c r="BF71" s="78"/>
      <c r="BG71" s="78"/>
      <c r="BH71" s="78"/>
      <c r="BI71" s="78"/>
      <c r="BJ71" s="78"/>
      <c r="BK71" s="78"/>
      <c r="BL71" s="78"/>
      <c r="BM71" s="78"/>
      <c r="BN71" s="78"/>
      <c r="BO71" s="78"/>
      <c r="BP71" s="78"/>
      <c r="BQ71" s="78"/>
      <c r="BR71" s="78"/>
      <c r="BS71" s="78"/>
      <c r="BT71" s="78"/>
      <c r="BU71" s="78"/>
      <c r="BV71" s="78"/>
      <c r="BW71" s="78"/>
      <c r="BX71" s="78"/>
      <c r="BY71" s="78"/>
      <c r="BZ71" s="78"/>
      <c r="CA71" s="78"/>
      <c r="CB71" s="78"/>
      <c r="CC71" s="78"/>
      <c r="CD71" s="78"/>
      <c r="CE71" s="78"/>
      <c r="CF71" s="78"/>
      <c r="CG71" s="78"/>
      <c r="CH71" s="78"/>
      <c r="CI71" s="78"/>
      <c r="CJ71" s="78"/>
      <c r="CK71" s="78"/>
      <c r="CL71" s="78"/>
      <c r="CM71" s="78"/>
      <c r="CN71" s="78"/>
    </row>
    <row r="72" spans="1:92" ht="15.75" x14ac:dyDescent="0.2">
      <c r="A72" s="68" t="s">
        <v>18</v>
      </c>
      <c r="B72" s="80" t="s">
        <v>19</v>
      </c>
      <c r="C72" s="80" t="s">
        <v>21</v>
      </c>
      <c r="D72" s="80">
        <v>254</v>
      </c>
      <c r="E72" s="82">
        <f>I72/J72</f>
        <v>4.918032786885246</v>
      </c>
      <c r="F72" s="80">
        <v>25</v>
      </c>
      <c r="G72" s="80">
        <v>7.2</v>
      </c>
      <c r="H72" s="80">
        <v>7</v>
      </c>
      <c r="I72" s="82">
        <v>3</v>
      </c>
      <c r="J72" s="68">
        <v>0.61</v>
      </c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  <c r="AT72" s="78"/>
      <c r="AU72" s="78"/>
      <c r="AV72" s="78"/>
      <c r="AW72" s="78"/>
      <c r="AX72" s="78"/>
      <c r="AY72" s="78"/>
      <c r="AZ72" s="78"/>
      <c r="BA72" s="78"/>
      <c r="BB72" s="78"/>
      <c r="BC72" s="78"/>
      <c r="BD72" s="78"/>
      <c r="BE72" s="78"/>
      <c r="BF72" s="78"/>
      <c r="BG72" s="78"/>
      <c r="BH72" s="78"/>
      <c r="BI72" s="78"/>
      <c r="BJ72" s="78"/>
      <c r="BK72" s="78"/>
      <c r="BL72" s="78"/>
      <c r="BM72" s="78"/>
      <c r="BN72" s="78"/>
      <c r="BO72" s="78"/>
      <c r="BP72" s="78"/>
      <c r="BQ72" s="78"/>
      <c r="BR72" s="78"/>
      <c r="BS72" s="78"/>
      <c r="BT72" s="78"/>
      <c r="BU72" s="78"/>
      <c r="BV72" s="78"/>
      <c r="BW72" s="78"/>
      <c r="BX72" s="78"/>
      <c r="BY72" s="78"/>
      <c r="BZ72" s="78"/>
      <c r="CA72" s="78"/>
      <c r="CB72" s="78"/>
      <c r="CC72" s="78"/>
      <c r="CD72" s="78"/>
      <c r="CE72" s="78"/>
      <c r="CF72" s="78"/>
      <c r="CG72" s="78"/>
      <c r="CH72" s="78"/>
      <c r="CI72" s="78"/>
      <c r="CJ72" s="78"/>
      <c r="CK72" s="78"/>
      <c r="CL72" s="78"/>
      <c r="CM72" s="78"/>
      <c r="CN72" s="78"/>
    </row>
    <row r="73" spans="1:92" ht="15.75" x14ac:dyDescent="0.2">
      <c r="A73" s="68" t="s">
        <v>18</v>
      </c>
      <c r="B73" s="80" t="s">
        <v>19</v>
      </c>
      <c r="C73" s="80" t="s">
        <v>21</v>
      </c>
      <c r="D73" s="80">
        <v>254</v>
      </c>
      <c r="E73" s="82">
        <f>I73/J73</f>
        <v>6.557377049180328</v>
      </c>
      <c r="F73" s="80">
        <v>25</v>
      </c>
      <c r="G73" s="80">
        <v>7.2</v>
      </c>
      <c r="H73" s="80">
        <v>7</v>
      </c>
      <c r="I73" s="82">
        <v>4</v>
      </c>
      <c r="J73" s="68">
        <v>0.61</v>
      </c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  <c r="AE73" s="78"/>
      <c r="AF73" s="78"/>
      <c r="AG73" s="78"/>
      <c r="AH73" s="78"/>
      <c r="AI73" s="78"/>
      <c r="AJ73" s="78"/>
      <c r="AK73" s="78"/>
      <c r="AL73" s="78"/>
      <c r="AM73" s="78"/>
      <c r="AN73" s="78"/>
      <c r="AO73" s="78"/>
      <c r="AP73" s="78"/>
      <c r="AQ73" s="78"/>
      <c r="AR73" s="78"/>
      <c r="AS73" s="78"/>
      <c r="AT73" s="78"/>
      <c r="AU73" s="78"/>
      <c r="AV73" s="78"/>
      <c r="AW73" s="78"/>
      <c r="AX73" s="78"/>
      <c r="AY73" s="78"/>
      <c r="AZ73" s="78"/>
      <c r="BA73" s="78"/>
      <c r="BB73" s="78"/>
      <c r="BC73" s="78"/>
      <c r="BD73" s="78"/>
      <c r="BE73" s="78"/>
      <c r="BF73" s="78"/>
      <c r="BG73" s="78"/>
      <c r="BH73" s="78"/>
      <c r="BI73" s="78"/>
      <c r="BJ73" s="78"/>
      <c r="BK73" s="78"/>
      <c r="BL73" s="78"/>
      <c r="BM73" s="78"/>
      <c r="BN73" s="78"/>
      <c r="BO73" s="78"/>
      <c r="BP73" s="78"/>
      <c r="BQ73" s="78"/>
      <c r="BR73" s="78"/>
      <c r="BS73" s="78"/>
      <c r="BT73" s="78"/>
      <c r="BU73" s="78"/>
      <c r="BV73" s="78"/>
      <c r="BW73" s="78"/>
      <c r="BX73" s="78"/>
      <c r="BY73" s="78"/>
      <c r="BZ73" s="78"/>
      <c r="CA73" s="78"/>
      <c r="CB73" s="78"/>
      <c r="CC73" s="78"/>
      <c r="CD73" s="78"/>
      <c r="CE73" s="78"/>
      <c r="CF73" s="78"/>
      <c r="CG73" s="78"/>
      <c r="CH73" s="78"/>
      <c r="CI73" s="78"/>
      <c r="CJ73" s="78"/>
      <c r="CK73" s="78"/>
      <c r="CL73" s="78"/>
      <c r="CM73" s="78"/>
      <c r="CN73" s="78"/>
    </row>
    <row r="74" spans="1:92" ht="15.75" x14ac:dyDescent="0.2">
      <c r="A74" s="68" t="s">
        <v>18</v>
      </c>
      <c r="B74" s="80" t="s">
        <v>19</v>
      </c>
      <c r="C74" s="80" t="s">
        <v>21</v>
      </c>
      <c r="D74" s="80">
        <v>265</v>
      </c>
      <c r="E74" s="82">
        <v>3.2</v>
      </c>
      <c r="F74" s="80">
        <v>25</v>
      </c>
      <c r="G74" s="80">
        <v>7.2</v>
      </c>
      <c r="H74" s="80">
        <v>7</v>
      </c>
      <c r="I74" s="82">
        <v>2</v>
      </c>
      <c r="J74" s="68">
        <v>0.61</v>
      </c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  <c r="AC74" s="78"/>
      <c r="AD74" s="78"/>
      <c r="AE74" s="78"/>
      <c r="AF74" s="78"/>
      <c r="AG74" s="78"/>
      <c r="AH74" s="78"/>
      <c r="AI74" s="78"/>
      <c r="AJ74" s="78"/>
      <c r="AK74" s="78"/>
      <c r="AL74" s="78"/>
      <c r="AM74" s="78"/>
      <c r="AN74" s="78"/>
      <c r="AO74" s="78"/>
      <c r="AP74" s="78"/>
      <c r="AQ74" s="78"/>
      <c r="AR74" s="78"/>
      <c r="AS74" s="78"/>
      <c r="AT74" s="78"/>
      <c r="AU74" s="78"/>
      <c r="AV74" s="78"/>
      <c r="AW74" s="78"/>
      <c r="AX74" s="78"/>
      <c r="AY74" s="78"/>
      <c r="AZ74" s="78"/>
      <c r="BA74" s="78"/>
      <c r="BB74" s="78"/>
      <c r="BC74" s="78"/>
      <c r="BD74" s="78"/>
      <c r="BE74" s="78"/>
      <c r="BF74" s="78"/>
      <c r="BG74" s="78"/>
      <c r="BH74" s="78"/>
      <c r="BI74" s="78"/>
      <c r="BJ74" s="78"/>
      <c r="BK74" s="78"/>
      <c r="BL74" s="78"/>
      <c r="BM74" s="78"/>
      <c r="BN74" s="78"/>
      <c r="BO74" s="78"/>
      <c r="BP74" s="78"/>
      <c r="BQ74" s="78"/>
      <c r="BR74" s="78"/>
      <c r="BS74" s="78"/>
      <c r="BT74" s="78"/>
      <c r="BU74" s="78"/>
      <c r="BV74" s="78"/>
      <c r="BW74" s="78"/>
      <c r="BX74" s="78"/>
      <c r="BY74" s="78"/>
      <c r="BZ74" s="78"/>
      <c r="CA74" s="78"/>
      <c r="CB74" s="78"/>
      <c r="CC74" s="78"/>
      <c r="CD74" s="78"/>
      <c r="CE74" s="78"/>
      <c r="CF74" s="78"/>
      <c r="CG74" s="78"/>
      <c r="CH74" s="78"/>
      <c r="CI74" s="78"/>
      <c r="CJ74" s="78"/>
      <c r="CK74" s="78"/>
      <c r="CL74" s="78"/>
      <c r="CM74" s="78"/>
      <c r="CN74" s="78"/>
    </row>
    <row r="75" spans="1:92" ht="15.75" x14ac:dyDescent="0.2">
      <c r="A75" s="68" t="s">
        <v>18</v>
      </c>
      <c r="B75" s="80" t="s">
        <v>19</v>
      </c>
      <c r="C75" s="80" t="s">
        <v>21</v>
      </c>
      <c r="D75" s="80">
        <v>265</v>
      </c>
      <c r="E75" s="82">
        <f>I75/J75</f>
        <v>5.1724137931034484</v>
      </c>
      <c r="F75" s="80">
        <v>25</v>
      </c>
      <c r="G75" s="80">
        <v>7.2</v>
      </c>
      <c r="H75" s="80">
        <v>7</v>
      </c>
      <c r="I75" s="82">
        <v>3</v>
      </c>
      <c r="J75" s="68">
        <v>0.57999999999999996</v>
      </c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78"/>
      <c r="AP75" s="78"/>
      <c r="AQ75" s="78"/>
      <c r="AR75" s="78"/>
      <c r="AS75" s="78"/>
      <c r="AT75" s="78"/>
      <c r="AU75" s="78"/>
      <c r="AV75" s="78"/>
      <c r="AW75" s="78"/>
      <c r="AX75" s="78"/>
      <c r="AY75" s="78"/>
      <c r="AZ75" s="78"/>
      <c r="BA75" s="78"/>
      <c r="BB75" s="78"/>
      <c r="BC75" s="78"/>
      <c r="BD75" s="78"/>
      <c r="BE75" s="78"/>
      <c r="BF75" s="78"/>
      <c r="BG75" s="78"/>
      <c r="BH75" s="78"/>
      <c r="BI75" s="78"/>
      <c r="BJ75" s="78"/>
      <c r="BK75" s="78"/>
      <c r="BL75" s="78"/>
      <c r="BM75" s="78"/>
      <c r="BN75" s="78"/>
      <c r="BO75" s="78"/>
      <c r="BP75" s="78"/>
      <c r="BQ75" s="78"/>
      <c r="BR75" s="78"/>
      <c r="BS75" s="78"/>
      <c r="BT75" s="78"/>
      <c r="BU75" s="78"/>
      <c r="BV75" s="78"/>
      <c r="BW75" s="78"/>
      <c r="BX75" s="78"/>
      <c r="BY75" s="78"/>
      <c r="BZ75" s="78"/>
      <c r="CA75" s="78"/>
      <c r="CB75" s="78"/>
      <c r="CC75" s="78"/>
      <c r="CD75" s="78"/>
      <c r="CE75" s="78"/>
      <c r="CF75" s="78"/>
      <c r="CG75" s="78"/>
      <c r="CH75" s="78"/>
      <c r="CI75" s="78"/>
      <c r="CJ75" s="78"/>
      <c r="CK75" s="78"/>
      <c r="CL75" s="78"/>
      <c r="CM75" s="78"/>
      <c r="CN75" s="78"/>
    </row>
    <row r="76" spans="1:92" ht="15.75" x14ac:dyDescent="0.2">
      <c r="A76" s="68" t="s">
        <v>18</v>
      </c>
      <c r="B76" s="80" t="s">
        <v>19</v>
      </c>
      <c r="C76" s="80" t="s">
        <v>21</v>
      </c>
      <c r="D76" s="80">
        <v>265</v>
      </c>
      <c r="E76" s="82">
        <f>I76/J76</f>
        <v>6.8965517241379315</v>
      </c>
      <c r="F76" s="80">
        <v>25</v>
      </c>
      <c r="G76" s="80">
        <v>7.2</v>
      </c>
      <c r="H76" s="80">
        <v>7</v>
      </c>
      <c r="I76" s="82">
        <v>4</v>
      </c>
      <c r="J76" s="68">
        <v>0.57999999999999996</v>
      </c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  <c r="AT76" s="78"/>
      <c r="AU76" s="78"/>
      <c r="AV76" s="78"/>
      <c r="AW76" s="78"/>
      <c r="AX76" s="78"/>
      <c r="AY76" s="78"/>
      <c r="AZ76" s="78"/>
      <c r="BA76" s="78"/>
      <c r="BB76" s="78"/>
      <c r="BC76" s="78"/>
      <c r="BD76" s="78"/>
      <c r="BE76" s="78"/>
      <c r="BF76" s="78"/>
      <c r="BG76" s="78"/>
      <c r="BH76" s="78"/>
      <c r="BI76" s="78"/>
      <c r="BJ76" s="78"/>
      <c r="BK76" s="78"/>
      <c r="BL76" s="78"/>
      <c r="BM76" s="78"/>
      <c r="BN76" s="78"/>
      <c r="BO76" s="78"/>
      <c r="BP76" s="78"/>
      <c r="BQ76" s="78"/>
      <c r="BR76" s="78"/>
      <c r="BS76" s="78"/>
      <c r="BT76" s="78"/>
      <c r="BU76" s="78"/>
      <c r="BV76" s="78"/>
      <c r="BW76" s="78"/>
      <c r="BX76" s="78"/>
      <c r="BY76" s="78"/>
      <c r="BZ76" s="78"/>
      <c r="CA76" s="78"/>
      <c r="CB76" s="78"/>
      <c r="CC76" s="78"/>
      <c r="CD76" s="78"/>
      <c r="CE76" s="78"/>
      <c r="CF76" s="78"/>
      <c r="CG76" s="78"/>
      <c r="CH76" s="78"/>
      <c r="CI76" s="78"/>
      <c r="CJ76" s="78"/>
      <c r="CK76" s="78"/>
      <c r="CL76" s="78"/>
      <c r="CM76" s="78"/>
      <c r="CN76" s="78"/>
    </row>
    <row r="77" spans="1:92" ht="15.75" x14ac:dyDescent="0.2">
      <c r="A77" s="68" t="s">
        <v>18</v>
      </c>
      <c r="B77" s="80" t="s">
        <v>19</v>
      </c>
      <c r="C77" s="80" t="s">
        <v>21</v>
      </c>
      <c r="D77" s="80">
        <v>275</v>
      </c>
      <c r="E77" s="82">
        <v>3.5</v>
      </c>
      <c r="F77" s="80">
        <v>25</v>
      </c>
      <c r="G77" s="80">
        <v>7.2</v>
      </c>
      <c r="H77" s="80">
        <v>7</v>
      </c>
      <c r="I77" s="82">
        <v>2</v>
      </c>
      <c r="J77" s="68">
        <v>0.57999999999999996</v>
      </c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78"/>
      <c r="AP77" s="78"/>
      <c r="AQ77" s="78"/>
      <c r="AR77" s="78"/>
      <c r="AS77" s="78"/>
      <c r="AT77" s="78"/>
      <c r="AU77" s="78"/>
      <c r="AV77" s="78"/>
      <c r="AW77" s="78"/>
      <c r="AX77" s="78"/>
      <c r="AY77" s="78"/>
      <c r="AZ77" s="78"/>
      <c r="BA77" s="78"/>
      <c r="BB77" s="78"/>
      <c r="BC77" s="78"/>
      <c r="BD77" s="78"/>
      <c r="BE77" s="78"/>
      <c r="BF77" s="78"/>
      <c r="BG77" s="78"/>
      <c r="BH77" s="78"/>
      <c r="BI77" s="78"/>
      <c r="BJ77" s="78"/>
      <c r="BK77" s="78"/>
      <c r="BL77" s="78"/>
      <c r="BM77" s="78"/>
      <c r="BN77" s="78"/>
      <c r="BO77" s="78"/>
      <c r="BP77" s="78"/>
      <c r="BQ77" s="78"/>
      <c r="BR77" s="78"/>
      <c r="BS77" s="78"/>
      <c r="BT77" s="78"/>
      <c r="BU77" s="78"/>
      <c r="BV77" s="78"/>
      <c r="BW77" s="78"/>
      <c r="BX77" s="78"/>
      <c r="BY77" s="78"/>
      <c r="BZ77" s="78"/>
      <c r="CA77" s="78"/>
      <c r="CB77" s="78"/>
      <c r="CC77" s="78"/>
      <c r="CD77" s="78"/>
      <c r="CE77" s="78"/>
      <c r="CF77" s="78"/>
      <c r="CG77" s="78"/>
      <c r="CH77" s="78"/>
      <c r="CI77" s="78"/>
      <c r="CJ77" s="78"/>
      <c r="CK77" s="78"/>
      <c r="CL77" s="78"/>
      <c r="CM77" s="78"/>
      <c r="CN77" s="78"/>
    </row>
    <row r="78" spans="1:92" ht="15.75" x14ac:dyDescent="0.2">
      <c r="A78" s="68" t="s">
        <v>18</v>
      </c>
      <c r="B78" s="80" t="s">
        <v>19</v>
      </c>
      <c r="C78" s="80" t="s">
        <v>21</v>
      </c>
      <c r="D78" s="80">
        <v>275</v>
      </c>
      <c r="E78" s="82">
        <f>I78/J78</f>
        <v>5.1724137931034484</v>
      </c>
      <c r="F78" s="80">
        <v>25</v>
      </c>
      <c r="G78" s="80">
        <v>7.2</v>
      </c>
      <c r="H78" s="80">
        <v>7</v>
      </c>
      <c r="I78" s="82">
        <v>3</v>
      </c>
      <c r="J78" s="68">
        <v>0.57999999999999996</v>
      </c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  <c r="AA78" s="78"/>
      <c r="AB78" s="78"/>
      <c r="AC78" s="78"/>
      <c r="AD78" s="78"/>
      <c r="AE78" s="78"/>
      <c r="AF78" s="78"/>
      <c r="AG78" s="78"/>
      <c r="AH78" s="78"/>
      <c r="AI78" s="78"/>
      <c r="AJ78" s="78"/>
      <c r="AK78" s="78"/>
      <c r="AL78" s="78"/>
      <c r="AM78" s="78"/>
      <c r="AN78" s="78"/>
      <c r="AO78" s="78"/>
      <c r="AP78" s="78"/>
      <c r="AQ78" s="78"/>
      <c r="AR78" s="78"/>
      <c r="AS78" s="78"/>
      <c r="AT78" s="78"/>
      <c r="AU78" s="78"/>
      <c r="AV78" s="78"/>
      <c r="AW78" s="78"/>
      <c r="AX78" s="78"/>
      <c r="AY78" s="78"/>
      <c r="AZ78" s="78"/>
      <c r="BA78" s="78"/>
      <c r="BB78" s="78"/>
      <c r="BC78" s="78"/>
      <c r="BD78" s="78"/>
      <c r="BE78" s="78"/>
      <c r="BF78" s="78"/>
      <c r="BG78" s="78"/>
      <c r="BH78" s="78"/>
      <c r="BI78" s="78"/>
      <c r="BJ78" s="78"/>
      <c r="BK78" s="78"/>
      <c r="BL78" s="78"/>
      <c r="BM78" s="78"/>
      <c r="BN78" s="78"/>
      <c r="BO78" s="78"/>
      <c r="BP78" s="78"/>
      <c r="BQ78" s="78"/>
      <c r="BR78" s="78"/>
      <c r="BS78" s="78"/>
      <c r="BT78" s="78"/>
      <c r="BU78" s="78"/>
      <c r="BV78" s="78"/>
      <c r="BW78" s="78"/>
      <c r="BX78" s="78"/>
      <c r="BY78" s="78"/>
      <c r="BZ78" s="78"/>
      <c r="CA78" s="78"/>
      <c r="CB78" s="78"/>
      <c r="CC78" s="78"/>
      <c r="CD78" s="78"/>
      <c r="CE78" s="78"/>
      <c r="CF78" s="78"/>
      <c r="CG78" s="78"/>
      <c r="CH78" s="78"/>
      <c r="CI78" s="78"/>
      <c r="CJ78" s="78"/>
      <c r="CK78" s="78"/>
      <c r="CL78" s="78"/>
      <c r="CM78" s="78"/>
      <c r="CN78" s="78"/>
    </row>
    <row r="79" spans="1:92" ht="15.75" x14ac:dyDescent="0.2">
      <c r="A79" s="68" t="s">
        <v>18</v>
      </c>
      <c r="B79" s="80" t="s">
        <v>19</v>
      </c>
      <c r="C79" s="80" t="s">
        <v>21</v>
      </c>
      <c r="D79" s="80">
        <v>275</v>
      </c>
      <c r="E79" s="82">
        <f>I79/J79</f>
        <v>6.8965517241379315</v>
      </c>
      <c r="F79" s="80">
        <v>25</v>
      </c>
      <c r="G79" s="80">
        <v>7.2</v>
      </c>
      <c r="H79" s="80">
        <v>7</v>
      </c>
      <c r="I79" s="82">
        <v>4</v>
      </c>
      <c r="J79" s="68">
        <v>0.57999999999999996</v>
      </c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  <c r="AC79" s="78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78"/>
      <c r="AQ79" s="78"/>
      <c r="AR79" s="78"/>
      <c r="AS79" s="78"/>
      <c r="AT79" s="78"/>
      <c r="AU79" s="78"/>
      <c r="AV79" s="78"/>
      <c r="AW79" s="78"/>
      <c r="AX79" s="78"/>
      <c r="AY79" s="78"/>
      <c r="AZ79" s="78"/>
      <c r="BA79" s="78"/>
      <c r="BB79" s="78"/>
      <c r="BC79" s="78"/>
      <c r="BD79" s="78"/>
      <c r="BE79" s="78"/>
      <c r="BF79" s="78"/>
      <c r="BG79" s="78"/>
      <c r="BH79" s="78"/>
      <c r="BI79" s="78"/>
      <c r="BJ79" s="78"/>
      <c r="BK79" s="78"/>
      <c r="BL79" s="78"/>
      <c r="BM79" s="78"/>
      <c r="BN79" s="78"/>
      <c r="BO79" s="78"/>
      <c r="BP79" s="78"/>
      <c r="BQ79" s="78"/>
      <c r="BR79" s="78"/>
      <c r="BS79" s="78"/>
      <c r="BT79" s="78"/>
      <c r="BU79" s="78"/>
      <c r="BV79" s="78"/>
      <c r="BW79" s="78"/>
      <c r="BX79" s="78"/>
      <c r="BY79" s="78"/>
      <c r="BZ79" s="78"/>
      <c r="CA79" s="78"/>
      <c r="CB79" s="78"/>
      <c r="CC79" s="78"/>
      <c r="CD79" s="78"/>
      <c r="CE79" s="78"/>
      <c r="CF79" s="78"/>
      <c r="CG79" s="78"/>
      <c r="CH79" s="78"/>
      <c r="CI79" s="78"/>
      <c r="CJ79" s="78"/>
      <c r="CK79" s="78"/>
      <c r="CL79" s="78"/>
      <c r="CM79" s="78"/>
      <c r="CN79" s="78"/>
    </row>
    <row r="80" spans="1:92" ht="15.75" x14ac:dyDescent="0.2">
      <c r="A80" s="68" t="s">
        <v>18</v>
      </c>
      <c r="B80" s="80" t="s">
        <v>19</v>
      </c>
      <c r="C80" s="80" t="s">
        <v>21</v>
      </c>
      <c r="D80" s="80">
        <v>285</v>
      </c>
      <c r="E80" s="82">
        <v>5.5</v>
      </c>
      <c r="F80" s="80">
        <v>25</v>
      </c>
      <c r="G80" s="80">
        <v>7.2</v>
      </c>
      <c r="H80" s="80">
        <v>7</v>
      </c>
      <c r="I80" s="82">
        <v>2</v>
      </c>
      <c r="J80" s="68">
        <v>0.41</v>
      </c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  <c r="AD80" s="78"/>
      <c r="AE80" s="78"/>
      <c r="AF80" s="78"/>
      <c r="AG80" s="78"/>
      <c r="AH80" s="78"/>
      <c r="AI80" s="78"/>
      <c r="AJ80" s="78"/>
      <c r="AK80" s="78"/>
      <c r="AL80" s="78"/>
      <c r="AM80" s="78"/>
      <c r="AN80" s="78"/>
      <c r="AO80" s="78"/>
      <c r="AP80" s="78"/>
      <c r="AQ80" s="78"/>
      <c r="AR80" s="78"/>
      <c r="AS80" s="78"/>
      <c r="AT80" s="78"/>
      <c r="AU80" s="78"/>
      <c r="AV80" s="78"/>
      <c r="AW80" s="78"/>
      <c r="AX80" s="78"/>
      <c r="AY80" s="78"/>
      <c r="AZ80" s="78"/>
      <c r="BA80" s="78"/>
      <c r="BB80" s="78"/>
      <c r="BC80" s="78"/>
      <c r="BD80" s="78"/>
      <c r="BE80" s="78"/>
      <c r="BF80" s="78"/>
      <c r="BG80" s="78"/>
      <c r="BH80" s="78"/>
      <c r="BI80" s="78"/>
      <c r="BJ80" s="78"/>
      <c r="BK80" s="78"/>
      <c r="BL80" s="78"/>
      <c r="BM80" s="78"/>
      <c r="BN80" s="78"/>
      <c r="BO80" s="78"/>
      <c r="BP80" s="78"/>
      <c r="BQ80" s="78"/>
      <c r="BR80" s="78"/>
      <c r="BS80" s="78"/>
      <c r="BT80" s="78"/>
      <c r="BU80" s="78"/>
      <c r="BV80" s="78"/>
      <c r="BW80" s="78"/>
      <c r="BX80" s="78"/>
      <c r="BY80" s="78"/>
      <c r="BZ80" s="78"/>
      <c r="CA80" s="78"/>
      <c r="CB80" s="78"/>
      <c r="CC80" s="78"/>
      <c r="CD80" s="78"/>
      <c r="CE80" s="78"/>
      <c r="CF80" s="78"/>
      <c r="CG80" s="78"/>
      <c r="CH80" s="78"/>
      <c r="CI80" s="78"/>
      <c r="CJ80" s="78"/>
      <c r="CK80" s="78"/>
      <c r="CL80" s="78"/>
      <c r="CM80" s="78"/>
      <c r="CN80" s="78"/>
    </row>
    <row r="81" spans="1:92" ht="15.75" x14ac:dyDescent="0.2">
      <c r="A81" s="68" t="s">
        <v>18</v>
      </c>
      <c r="B81" s="80" t="s">
        <v>19</v>
      </c>
      <c r="C81" s="80" t="s">
        <v>21</v>
      </c>
      <c r="D81" s="80">
        <v>285</v>
      </c>
      <c r="E81" s="82">
        <f>I81/J81</f>
        <v>7.3170731707317076</v>
      </c>
      <c r="F81" s="80">
        <v>25</v>
      </c>
      <c r="G81" s="80">
        <v>7.2</v>
      </c>
      <c r="H81" s="80">
        <v>7</v>
      </c>
      <c r="I81" s="82">
        <v>3</v>
      </c>
      <c r="J81" s="68">
        <v>0.41</v>
      </c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  <c r="AA81" s="78"/>
      <c r="AB81" s="78"/>
      <c r="AC81" s="78"/>
      <c r="AD81" s="78"/>
      <c r="AE81" s="78"/>
      <c r="AF81" s="78"/>
      <c r="AG81" s="78"/>
      <c r="AH81" s="78"/>
      <c r="AI81" s="78"/>
      <c r="AJ81" s="78"/>
      <c r="AK81" s="78"/>
      <c r="AL81" s="78"/>
      <c r="AM81" s="78"/>
      <c r="AN81" s="78"/>
      <c r="AO81" s="78"/>
      <c r="AP81" s="78"/>
      <c r="AQ81" s="78"/>
      <c r="AR81" s="78"/>
      <c r="AS81" s="78"/>
      <c r="AT81" s="78"/>
      <c r="AU81" s="78"/>
      <c r="AV81" s="78"/>
      <c r="AW81" s="78"/>
      <c r="AX81" s="78"/>
      <c r="AY81" s="78"/>
      <c r="AZ81" s="78"/>
      <c r="BA81" s="78"/>
      <c r="BB81" s="78"/>
      <c r="BC81" s="78"/>
      <c r="BD81" s="78"/>
      <c r="BE81" s="78"/>
      <c r="BF81" s="78"/>
      <c r="BG81" s="78"/>
      <c r="BH81" s="78"/>
      <c r="BI81" s="78"/>
      <c r="BJ81" s="78"/>
      <c r="BK81" s="78"/>
      <c r="BL81" s="78"/>
      <c r="BM81" s="78"/>
      <c r="BN81" s="78"/>
      <c r="BO81" s="78"/>
      <c r="BP81" s="78"/>
      <c r="BQ81" s="78"/>
      <c r="BR81" s="78"/>
      <c r="BS81" s="78"/>
      <c r="BT81" s="78"/>
      <c r="BU81" s="78"/>
      <c r="BV81" s="78"/>
      <c r="BW81" s="78"/>
      <c r="BX81" s="78"/>
      <c r="BY81" s="78"/>
      <c r="BZ81" s="78"/>
      <c r="CA81" s="78"/>
      <c r="CB81" s="78"/>
      <c r="CC81" s="78"/>
      <c r="CD81" s="78"/>
      <c r="CE81" s="78"/>
      <c r="CF81" s="78"/>
      <c r="CG81" s="78"/>
      <c r="CH81" s="78"/>
      <c r="CI81" s="78"/>
      <c r="CJ81" s="78"/>
      <c r="CK81" s="78"/>
      <c r="CL81" s="78"/>
      <c r="CM81" s="78"/>
      <c r="CN81" s="78"/>
    </row>
    <row r="82" spans="1:92" ht="15.75" x14ac:dyDescent="0.2">
      <c r="A82" s="68" t="s">
        <v>18</v>
      </c>
      <c r="B82" s="80" t="s">
        <v>19</v>
      </c>
      <c r="C82" s="80" t="s">
        <v>21</v>
      </c>
      <c r="D82" s="80">
        <v>285</v>
      </c>
      <c r="E82" s="82">
        <f>I82/J82</f>
        <v>9.7560975609756095</v>
      </c>
      <c r="F82" s="80">
        <v>25</v>
      </c>
      <c r="G82" s="80">
        <v>7.2</v>
      </c>
      <c r="H82" s="80">
        <v>7</v>
      </c>
      <c r="I82" s="82">
        <v>4</v>
      </c>
      <c r="J82" s="68">
        <v>0.41</v>
      </c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  <c r="AD82" s="78"/>
      <c r="AE82" s="78"/>
      <c r="AF82" s="78"/>
      <c r="AG82" s="78"/>
      <c r="AH82" s="78"/>
      <c r="AI82" s="78"/>
      <c r="AJ82" s="78"/>
      <c r="AK82" s="78"/>
      <c r="AL82" s="78"/>
      <c r="AM82" s="78"/>
      <c r="AN82" s="78"/>
      <c r="AO82" s="78"/>
      <c r="AP82" s="78"/>
      <c r="AQ82" s="78"/>
      <c r="AR82" s="78"/>
      <c r="AS82" s="78"/>
      <c r="AT82" s="78"/>
      <c r="AU82" s="78"/>
      <c r="AV82" s="78"/>
      <c r="AW82" s="78"/>
      <c r="AX82" s="78"/>
      <c r="AY82" s="78"/>
      <c r="AZ82" s="78"/>
      <c r="BA82" s="78"/>
      <c r="BB82" s="78"/>
      <c r="BC82" s="78"/>
      <c r="BD82" s="78"/>
      <c r="BE82" s="78"/>
      <c r="BF82" s="78"/>
      <c r="BG82" s="78"/>
      <c r="BH82" s="78"/>
      <c r="BI82" s="78"/>
      <c r="BJ82" s="78"/>
      <c r="BK82" s="78"/>
      <c r="BL82" s="78"/>
      <c r="BM82" s="78"/>
      <c r="BN82" s="78"/>
      <c r="BO82" s="78"/>
      <c r="BP82" s="78"/>
      <c r="BQ82" s="78"/>
      <c r="BR82" s="78"/>
      <c r="BS82" s="78"/>
      <c r="BT82" s="78"/>
      <c r="BU82" s="78"/>
      <c r="BV82" s="78"/>
      <c r="BW82" s="78"/>
      <c r="BX82" s="78"/>
      <c r="BY82" s="78"/>
      <c r="BZ82" s="78"/>
      <c r="CA82" s="78"/>
      <c r="CB82" s="78"/>
      <c r="CC82" s="78"/>
      <c r="CD82" s="78"/>
      <c r="CE82" s="78"/>
      <c r="CF82" s="78"/>
      <c r="CG82" s="78"/>
      <c r="CH82" s="78"/>
      <c r="CI82" s="78"/>
      <c r="CJ82" s="78"/>
      <c r="CK82" s="78"/>
      <c r="CL82" s="78"/>
      <c r="CM82" s="78"/>
      <c r="CN82" s="78"/>
    </row>
    <row r="83" spans="1:92" ht="15.75" x14ac:dyDescent="0.2">
      <c r="A83" s="68" t="s">
        <v>18</v>
      </c>
      <c r="B83" s="80" t="s">
        <v>19</v>
      </c>
      <c r="C83" s="80" t="s">
        <v>21</v>
      </c>
      <c r="D83" s="80">
        <v>300</v>
      </c>
      <c r="E83" s="82">
        <v>60</v>
      </c>
      <c r="F83" s="80">
        <v>25</v>
      </c>
      <c r="G83" s="80">
        <v>7.2</v>
      </c>
      <c r="H83" s="80">
        <v>7</v>
      </c>
      <c r="I83" s="82">
        <v>2</v>
      </c>
      <c r="J83" s="68">
        <v>0.09</v>
      </c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  <c r="AD83" s="78"/>
      <c r="AE83" s="78"/>
      <c r="AF83" s="78"/>
      <c r="AG83" s="78"/>
      <c r="AH83" s="78"/>
      <c r="AI83" s="78"/>
      <c r="AJ83" s="78"/>
      <c r="AK83" s="78"/>
      <c r="AL83" s="78"/>
      <c r="AM83" s="78"/>
      <c r="AN83" s="78"/>
      <c r="AO83" s="78"/>
      <c r="AP83" s="78"/>
      <c r="AQ83" s="78"/>
      <c r="AR83" s="78"/>
      <c r="AS83" s="78"/>
      <c r="AT83" s="78"/>
      <c r="AU83" s="78"/>
      <c r="AV83" s="78"/>
      <c r="AW83" s="78"/>
      <c r="AX83" s="78"/>
      <c r="AY83" s="78"/>
      <c r="AZ83" s="78"/>
      <c r="BA83" s="78"/>
      <c r="BB83" s="78"/>
      <c r="BC83" s="78"/>
      <c r="BD83" s="78"/>
      <c r="BE83" s="78"/>
      <c r="BF83" s="78"/>
      <c r="BG83" s="78"/>
      <c r="BH83" s="78"/>
      <c r="BI83" s="78"/>
      <c r="BJ83" s="78"/>
      <c r="BK83" s="78"/>
      <c r="BL83" s="78"/>
      <c r="BM83" s="78"/>
      <c r="BN83" s="78"/>
      <c r="BO83" s="78"/>
      <c r="BP83" s="78"/>
      <c r="BQ83" s="78"/>
      <c r="BR83" s="78"/>
      <c r="BS83" s="78"/>
      <c r="BT83" s="78"/>
      <c r="BU83" s="78"/>
      <c r="BV83" s="78"/>
      <c r="BW83" s="78"/>
      <c r="BX83" s="78"/>
      <c r="BY83" s="78"/>
      <c r="BZ83" s="78"/>
      <c r="CA83" s="78"/>
      <c r="CB83" s="78"/>
      <c r="CC83" s="78"/>
      <c r="CD83" s="78"/>
      <c r="CE83" s="78"/>
      <c r="CF83" s="78"/>
      <c r="CG83" s="78"/>
      <c r="CH83" s="78"/>
      <c r="CI83" s="78"/>
      <c r="CJ83" s="78"/>
      <c r="CK83" s="78"/>
      <c r="CL83" s="78"/>
      <c r="CM83" s="78"/>
      <c r="CN83" s="78"/>
    </row>
    <row r="84" spans="1:92" ht="15.75" x14ac:dyDescent="0.2">
      <c r="A84" s="68" t="s">
        <v>18</v>
      </c>
      <c r="B84" s="80" t="s">
        <v>19</v>
      </c>
      <c r="C84" s="80" t="s">
        <v>21</v>
      </c>
      <c r="D84" s="80">
        <v>300</v>
      </c>
      <c r="E84" s="82">
        <v>70</v>
      </c>
      <c r="F84" s="80">
        <v>25</v>
      </c>
      <c r="G84" s="80">
        <v>7.2</v>
      </c>
      <c r="H84" s="80">
        <v>7</v>
      </c>
      <c r="I84" s="82">
        <v>3.3</v>
      </c>
      <c r="J84" s="68">
        <v>0.09</v>
      </c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  <c r="AA84" s="78"/>
      <c r="AB84" s="78"/>
      <c r="AC84" s="78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8"/>
      <c r="AO84" s="78"/>
      <c r="AP84" s="78"/>
      <c r="AQ84" s="78"/>
      <c r="AR84" s="78"/>
      <c r="AS84" s="78"/>
      <c r="AT84" s="78"/>
      <c r="AU84" s="78"/>
      <c r="AV84" s="78"/>
      <c r="AW84" s="78"/>
      <c r="AX84" s="78"/>
      <c r="AY84" s="78"/>
      <c r="AZ84" s="78"/>
      <c r="BA84" s="78"/>
      <c r="BB84" s="78"/>
      <c r="BC84" s="78"/>
      <c r="BD84" s="78"/>
      <c r="BE84" s="78"/>
      <c r="BF84" s="78"/>
      <c r="BG84" s="78"/>
      <c r="BH84" s="78"/>
      <c r="BI84" s="78"/>
      <c r="BJ84" s="78"/>
      <c r="BK84" s="78"/>
      <c r="BL84" s="78"/>
      <c r="BM84" s="78"/>
      <c r="BN84" s="78"/>
      <c r="BO84" s="78"/>
      <c r="BP84" s="78"/>
      <c r="BQ84" s="78"/>
      <c r="BR84" s="78"/>
      <c r="BS84" s="78"/>
      <c r="BT84" s="78"/>
      <c r="BU84" s="78"/>
      <c r="BV84" s="78"/>
      <c r="BW84" s="78"/>
      <c r="BX84" s="78"/>
      <c r="BY84" s="78"/>
      <c r="BZ84" s="78"/>
      <c r="CA84" s="78"/>
      <c r="CB84" s="78"/>
      <c r="CC84" s="78"/>
      <c r="CD84" s="78"/>
      <c r="CE84" s="78"/>
      <c r="CF84" s="78"/>
      <c r="CG84" s="78"/>
      <c r="CH84" s="78"/>
      <c r="CI84" s="78"/>
      <c r="CJ84" s="78"/>
      <c r="CK84" s="78"/>
      <c r="CL84" s="78"/>
      <c r="CM84" s="78"/>
      <c r="CN84" s="78"/>
    </row>
    <row r="85" spans="1:92" ht="15.75" x14ac:dyDescent="0.2">
      <c r="A85" s="68" t="s">
        <v>28</v>
      </c>
      <c r="B85" s="80" t="s">
        <v>5</v>
      </c>
      <c r="C85" s="80" t="s">
        <v>29</v>
      </c>
      <c r="D85" s="80">
        <v>222</v>
      </c>
      <c r="E85" s="82">
        <v>5.8</v>
      </c>
      <c r="F85" s="80">
        <v>25</v>
      </c>
      <c r="G85" s="80">
        <v>7.2</v>
      </c>
      <c r="H85" s="80">
        <v>7</v>
      </c>
      <c r="I85" s="82">
        <v>2</v>
      </c>
      <c r="J85" s="68">
        <v>0.55000000000000004</v>
      </c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  <c r="AD85" s="78"/>
      <c r="AE85" s="78"/>
      <c r="AF85" s="78"/>
      <c r="AG85" s="78"/>
      <c r="AH85" s="78"/>
      <c r="AI85" s="78"/>
      <c r="AJ85" s="78"/>
      <c r="AK85" s="78"/>
      <c r="AL85" s="78"/>
      <c r="AM85" s="78"/>
      <c r="AN85" s="78"/>
      <c r="AO85" s="78"/>
      <c r="AP85" s="78"/>
      <c r="AQ85" s="78"/>
      <c r="AR85" s="78"/>
      <c r="AS85" s="78"/>
      <c r="AT85" s="78"/>
      <c r="AU85" s="78"/>
      <c r="AV85" s="78"/>
      <c r="AW85" s="78"/>
      <c r="AX85" s="78"/>
      <c r="AY85" s="78"/>
      <c r="AZ85" s="78"/>
      <c r="BA85" s="78"/>
      <c r="BB85" s="78"/>
      <c r="BC85" s="78"/>
      <c r="BD85" s="78"/>
      <c r="BE85" s="78"/>
      <c r="BF85" s="78"/>
      <c r="BG85" s="78"/>
      <c r="BH85" s="78"/>
      <c r="BI85" s="78"/>
      <c r="BJ85" s="78"/>
      <c r="BK85" s="78"/>
      <c r="BL85" s="78"/>
      <c r="BM85" s="78"/>
      <c r="BN85" s="78"/>
      <c r="BO85" s="78"/>
      <c r="BP85" s="78"/>
      <c r="BQ85" s="78"/>
      <c r="BR85" s="78"/>
      <c r="BS85" s="78"/>
      <c r="BT85" s="78"/>
      <c r="BU85" s="78"/>
      <c r="BV85" s="78"/>
      <c r="BW85" s="78"/>
      <c r="BX85" s="78"/>
      <c r="BY85" s="78"/>
      <c r="BZ85" s="78"/>
      <c r="CA85" s="78"/>
      <c r="CB85" s="78"/>
      <c r="CC85" s="78"/>
      <c r="CD85" s="78"/>
      <c r="CE85" s="78"/>
      <c r="CF85" s="78"/>
      <c r="CG85" s="78"/>
      <c r="CH85" s="78"/>
      <c r="CI85" s="78"/>
      <c r="CJ85" s="78"/>
      <c r="CK85" s="78"/>
      <c r="CL85" s="78"/>
      <c r="CM85" s="78"/>
      <c r="CN85" s="78"/>
    </row>
    <row r="86" spans="1:92" ht="15.75" x14ac:dyDescent="0.2">
      <c r="A86" s="68" t="s">
        <v>28</v>
      </c>
      <c r="B86" s="80" t="s">
        <v>5</v>
      </c>
      <c r="C86" s="80" t="s">
        <v>29</v>
      </c>
      <c r="D86" s="80">
        <v>222</v>
      </c>
      <c r="E86" s="82">
        <f>I86/J86+2</f>
        <v>7.4545454545454541</v>
      </c>
      <c r="F86" s="80">
        <v>25</v>
      </c>
      <c r="G86" s="80">
        <v>7.2</v>
      </c>
      <c r="H86" s="80">
        <v>7</v>
      </c>
      <c r="I86" s="82">
        <v>3</v>
      </c>
      <c r="J86" s="68">
        <v>0.55000000000000004</v>
      </c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78"/>
      <c r="AP86" s="78"/>
      <c r="AQ86" s="78"/>
      <c r="AR86" s="78"/>
      <c r="AS86" s="78"/>
      <c r="AT86" s="78"/>
      <c r="AU86" s="78"/>
      <c r="AV86" s="78"/>
      <c r="AW86" s="78"/>
      <c r="AX86" s="78"/>
      <c r="AY86" s="78"/>
      <c r="AZ86" s="78"/>
      <c r="BA86" s="78"/>
      <c r="BB86" s="78"/>
      <c r="BC86" s="78"/>
      <c r="BD86" s="78"/>
      <c r="BE86" s="78"/>
      <c r="BF86" s="78"/>
      <c r="BG86" s="78"/>
      <c r="BH86" s="78"/>
      <c r="BI86" s="78"/>
      <c r="BJ86" s="78"/>
      <c r="BK86" s="78"/>
      <c r="BL86" s="78"/>
      <c r="BM86" s="78"/>
      <c r="BN86" s="78"/>
      <c r="BO86" s="78"/>
      <c r="BP86" s="78"/>
      <c r="BQ86" s="78"/>
      <c r="BR86" s="78"/>
      <c r="BS86" s="78"/>
      <c r="BT86" s="78"/>
      <c r="BU86" s="78"/>
      <c r="BV86" s="78"/>
      <c r="BW86" s="78"/>
      <c r="BX86" s="78"/>
      <c r="BY86" s="78"/>
      <c r="BZ86" s="78"/>
      <c r="CA86" s="78"/>
      <c r="CB86" s="78"/>
      <c r="CC86" s="78"/>
      <c r="CD86" s="78"/>
      <c r="CE86" s="78"/>
      <c r="CF86" s="78"/>
      <c r="CG86" s="78"/>
      <c r="CH86" s="78"/>
      <c r="CI86" s="78"/>
      <c r="CJ86" s="78"/>
      <c r="CK86" s="78"/>
      <c r="CL86" s="78"/>
      <c r="CM86" s="78"/>
      <c r="CN86" s="78"/>
    </row>
    <row r="87" spans="1:92" ht="15.75" x14ac:dyDescent="0.2">
      <c r="A87" s="68" t="s">
        <v>28</v>
      </c>
      <c r="B87" s="80" t="s">
        <v>5</v>
      </c>
      <c r="C87" s="80" t="s">
        <v>29</v>
      </c>
      <c r="D87" s="80">
        <v>222</v>
      </c>
      <c r="E87" s="82">
        <f>I87/J87+2</f>
        <v>9.2727272727272734</v>
      </c>
      <c r="F87" s="80">
        <v>25</v>
      </c>
      <c r="G87" s="80">
        <v>7.2</v>
      </c>
      <c r="H87" s="80">
        <v>7</v>
      </c>
      <c r="I87" s="82">
        <v>4</v>
      </c>
      <c r="J87" s="68">
        <v>0.55000000000000004</v>
      </c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  <c r="AA87" s="78"/>
      <c r="AB87" s="78"/>
      <c r="AC87" s="78"/>
      <c r="AD87" s="78"/>
      <c r="AE87" s="78"/>
      <c r="AF87" s="78"/>
      <c r="AG87" s="78"/>
      <c r="AH87" s="78"/>
      <c r="AI87" s="78"/>
      <c r="AJ87" s="78"/>
      <c r="AK87" s="78"/>
      <c r="AL87" s="78"/>
      <c r="AM87" s="78"/>
      <c r="AN87" s="78"/>
      <c r="AO87" s="78"/>
      <c r="AP87" s="78"/>
      <c r="AQ87" s="78"/>
      <c r="AR87" s="78"/>
      <c r="AS87" s="78"/>
      <c r="AT87" s="78"/>
      <c r="AU87" s="78"/>
      <c r="AV87" s="78"/>
      <c r="AW87" s="78"/>
      <c r="AX87" s="78"/>
      <c r="AY87" s="78"/>
      <c r="AZ87" s="78"/>
      <c r="BA87" s="78"/>
      <c r="BB87" s="78"/>
      <c r="BC87" s="78"/>
      <c r="BD87" s="78"/>
      <c r="BE87" s="78"/>
      <c r="BF87" s="78"/>
      <c r="BG87" s="78"/>
      <c r="BH87" s="78"/>
      <c r="BI87" s="78"/>
      <c r="BJ87" s="78"/>
      <c r="BK87" s="78"/>
      <c r="BL87" s="78"/>
      <c r="BM87" s="78"/>
      <c r="BN87" s="78"/>
      <c r="BO87" s="78"/>
      <c r="BP87" s="78"/>
      <c r="BQ87" s="78"/>
      <c r="BR87" s="78"/>
      <c r="BS87" s="78"/>
      <c r="BT87" s="78"/>
      <c r="BU87" s="78"/>
      <c r="BV87" s="78"/>
      <c r="BW87" s="78"/>
      <c r="BX87" s="78"/>
      <c r="BY87" s="78"/>
      <c r="BZ87" s="78"/>
      <c r="CA87" s="78"/>
      <c r="CB87" s="78"/>
      <c r="CC87" s="78"/>
      <c r="CD87" s="78"/>
      <c r="CE87" s="78"/>
      <c r="CF87" s="78"/>
      <c r="CG87" s="78"/>
      <c r="CH87" s="78"/>
      <c r="CI87" s="78"/>
      <c r="CJ87" s="78"/>
      <c r="CK87" s="78"/>
      <c r="CL87" s="78"/>
      <c r="CM87" s="78"/>
      <c r="CN87" s="78"/>
    </row>
    <row r="88" spans="1:92" ht="15.75" x14ac:dyDescent="0.2">
      <c r="A88" s="68" t="s">
        <v>28</v>
      </c>
      <c r="B88" s="80" t="s">
        <v>5</v>
      </c>
      <c r="C88" s="80" t="s">
        <v>29</v>
      </c>
      <c r="D88" s="80">
        <v>254</v>
      </c>
      <c r="E88" s="82">
        <f>I88/J88+2.72</f>
        <v>6.8016326530612243</v>
      </c>
      <c r="F88" s="80">
        <v>25</v>
      </c>
      <c r="G88" s="80">
        <v>7.2</v>
      </c>
      <c r="H88" s="80">
        <v>7</v>
      </c>
      <c r="I88" s="82">
        <v>2</v>
      </c>
      <c r="J88" s="68">
        <v>0.49</v>
      </c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  <c r="AB88" s="78"/>
      <c r="AC88" s="78"/>
      <c r="AD88" s="78"/>
      <c r="AE88" s="78"/>
      <c r="AF88" s="78"/>
      <c r="AG88" s="78"/>
      <c r="AH88" s="78"/>
      <c r="AI88" s="78"/>
      <c r="AJ88" s="78"/>
      <c r="AK88" s="78"/>
      <c r="AL88" s="78"/>
      <c r="AM88" s="78"/>
      <c r="AN88" s="78"/>
      <c r="AO88" s="78"/>
      <c r="AP88" s="78"/>
      <c r="AQ88" s="78"/>
      <c r="AR88" s="78"/>
      <c r="AS88" s="78"/>
      <c r="AT88" s="78"/>
      <c r="AU88" s="78"/>
      <c r="AV88" s="78"/>
      <c r="AW88" s="78"/>
      <c r="AX88" s="78"/>
      <c r="AY88" s="78"/>
      <c r="AZ88" s="78"/>
      <c r="BA88" s="78"/>
      <c r="BB88" s="78"/>
      <c r="BC88" s="78"/>
      <c r="BD88" s="78"/>
      <c r="BE88" s="78"/>
      <c r="BF88" s="78"/>
      <c r="BG88" s="78"/>
      <c r="BH88" s="78"/>
      <c r="BI88" s="78"/>
      <c r="BJ88" s="78"/>
      <c r="BK88" s="78"/>
      <c r="BL88" s="78"/>
      <c r="BM88" s="78"/>
      <c r="BN88" s="78"/>
      <c r="BO88" s="78"/>
      <c r="BP88" s="78"/>
      <c r="BQ88" s="78"/>
      <c r="BR88" s="78"/>
      <c r="BS88" s="78"/>
      <c r="BT88" s="78"/>
      <c r="BU88" s="78"/>
      <c r="BV88" s="78"/>
      <c r="BW88" s="78"/>
      <c r="BX88" s="78"/>
      <c r="BY88" s="78"/>
      <c r="BZ88" s="78"/>
      <c r="CA88" s="78"/>
      <c r="CB88" s="78"/>
      <c r="CC88" s="78"/>
      <c r="CD88" s="78"/>
      <c r="CE88" s="78"/>
      <c r="CF88" s="78"/>
      <c r="CG88" s="78"/>
      <c r="CH88" s="78"/>
      <c r="CI88" s="78"/>
      <c r="CJ88" s="78"/>
      <c r="CK88" s="78"/>
      <c r="CL88" s="78"/>
      <c r="CM88" s="78"/>
      <c r="CN88" s="78"/>
    </row>
    <row r="89" spans="1:92" ht="15.75" x14ac:dyDescent="0.2">
      <c r="A89" s="68" t="s">
        <v>28</v>
      </c>
      <c r="B89" s="80" t="s">
        <v>5</v>
      </c>
      <c r="C89" s="80" t="s">
        <v>29</v>
      </c>
      <c r="D89" s="80">
        <v>254</v>
      </c>
      <c r="E89" s="82">
        <f>I89/J89+2.72</f>
        <v>8.8424489795918362</v>
      </c>
      <c r="F89" s="80">
        <v>25</v>
      </c>
      <c r="G89" s="80">
        <v>7.2</v>
      </c>
      <c r="H89" s="80">
        <v>7</v>
      </c>
      <c r="I89" s="82">
        <v>3</v>
      </c>
      <c r="J89" s="68">
        <v>0.49</v>
      </c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/>
      <c r="AU89" s="78"/>
      <c r="AV89" s="78"/>
      <c r="AW89" s="78"/>
      <c r="AX89" s="78"/>
      <c r="AY89" s="78"/>
      <c r="AZ89" s="78"/>
      <c r="BA89" s="78"/>
      <c r="BB89" s="78"/>
      <c r="BC89" s="78"/>
      <c r="BD89" s="78"/>
      <c r="BE89" s="78"/>
      <c r="BF89" s="78"/>
      <c r="BG89" s="78"/>
      <c r="BH89" s="78"/>
      <c r="BI89" s="78"/>
      <c r="BJ89" s="78"/>
      <c r="BK89" s="78"/>
      <c r="BL89" s="78"/>
      <c r="BM89" s="78"/>
      <c r="BN89" s="78"/>
      <c r="BO89" s="78"/>
      <c r="BP89" s="78"/>
      <c r="BQ89" s="78"/>
      <c r="BR89" s="78"/>
      <c r="BS89" s="78"/>
      <c r="BT89" s="78"/>
      <c r="BU89" s="78"/>
      <c r="BV89" s="78"/>
      <c r="BW89" s="78"/>
      <c r="BX89" s="78"/>
      <c r="BY89" s="78"/>
      <c r="BZ89" s="78"/>
      <c r="CA89" s="78"/>
      <c r="CB89" s="78"/>
      <c r="CC89" s="78"/>
      <c r="CD89" s="78"/>
      <c r="CE89" s="78"/>
      <c r="CF89" s="78"/>
      <c r="CG89" s="78"/>
      <c r="CH89" s="78"/>
      <c r="CI89" s="78"/>
      <c r="CJ89" s="78"/>
      <c r="CK89" s="78"/>
      <c r="CL89" s="78"/>
      <c r="CM89" s="78"/>
      <c r="CN89" s="78"/>
    </row>
    <row r="90" spans="1:92" ht="15.75" x14ac:dyDescent="0.2">
      <c r="A90" s="68" t="s">
        <v>28</v>
      </c>
      <c r="B90" s="80" t="s">
        <v>5</v>
      </c>
      <c r="C90" s="80" t="s">
        <v>29</v>
      </c>
      <c r="D90" s="80">
        <v>254</v>
      </c>
      <c r="E90" s="82">
        <f>I90/J90+2.72</f>
        <v>10.88326530612245</v>
      </c>
      <c r="F90" s="80">
        <v>25</v>
      </c>
      <c r="G90" s="80">
        <v>7.2</v>
      </c>
      <c r="H90" s="80">
        <v>7</v>
      </c>
      <c r="I90" s="82">
        <v>4</v>
      </c>
      <c r="J90" s="68">
        <v>0.49</v>
      </c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  <c r="AD90" s="78"/>
      <c r="AE90" s="78"/>
      <c r="AF90" s="78"/>
      <c r="AG90" s="78"/>
      <c r="AH90" s="78"/>
      <c r="AI90" s="78"/>
      <c r="AJ90" s="78"/>
      <c r="AK90" s="78"/>
      <c r="AL90" s="78"/>
      <c r="AM90" s="78"/>
      <c r="AN90" s="78"/>
      <c r="AO90" s="78"/>
      <c r="AP90" s="78"/>
      <c r="AQ90" s="78"/>
      <c r="AR90" s="78"/>
      <c r="AS90" s="78"/>
      <c r="AT90" s="78"/>
      <c r="AU90" s="78"/>
      <c r="AV90" s="78"/>
      <c r="AW90" s="78"/>
      <c r="AX90" s="78"/>
      <c r="AY90" s="78"/>
      <c r="AZ90" s="78"/>
      <c r="BA90" s="78"/>
      <c r="BB90" s="78"/>
      <c r="BC90" s="78"/>
      <c r="BD90" s="78"/>
      <c r="BE90" s="78"/>
      <c r="BF90" s="78"/>
      <c r="BG90" s="78"/>
      <c r="BH90" s="78"/>
      <c r="BI90" s="78"/>
      <c r="BJ90" s="78"/>
      <c r="BK90" s="78"/>
      <c r="BL90" s="78"/>
      <c r="BM90" s="78"/>
      <c r="BN90" s="78"/>
      <c r="BO90" s="78"/>
      <c r="BP90" s="78"/>
      <c r="BQ90" s="78"/>
      <c r="BR90" s="78"/>
      <c r="BS90" s="78"/>
      <c r="BT90" s="78"/>
      <c r="BU90" s="78"/>
      <c r="BV90" s="78"/>
      <c r="BW90" s="78"/>
      <c r="BX90" s="78"/>
      <c r="BY90" s="78"/>
      <c r="BZ90" s="78"/>
      <c r="CA90" s="78"/>
      <c r="CB90" s="78"/>
      <c r="CC90" s="78"/>
      <c r="CD90" s="78"/>
      <c r="CE90" s="78"/>
      <c r="CF90" s="78"/>
      <c r="CG90" s="78"/>
      <c r="CH90" s="78"/>
      <c r="CI90" s="78"/>
      <c r="CJ90" s="78"/>
      <c r="CK90" s="78"/>
      <c r="CL90" s="78"/>
      <c r="CM90" s="78"/>
      <c r="CN90" s="78"/>
    </row>
    <row r="91" spans="1:92" ht="15.75" x14ac:dyDescent="0.2">
      <c r="A91" s="68" t="s">
        <v>28</v>
      </c>
      <c r="B91" s="80" t="s">
        <v>5</v>
      </c>
      <c r="C91" s="80" t="s">
        <v>29</v>
      </c>
      <c r="D91" s="80">
        <v>265</v>
      </c>
      <c r="E91" s="82">
        <f>I91/J91+2.41</f>
        <v>5.7998305084745763</v>
      </c>
      <c r="F91" s="80">
        <v>25</v>
      </c>
      <c r="G91" s="80">
        <v>7.2</v>
      </c>
      <c r="H91" s="80">
        <v>7</v>
      </c>
      <c r="I91" s="82">
        <v>2</v>
      </c>
      <c r="J91" s="68">
        <v>0.59</v>
      </c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78"/>
      <c r="AP91" s="78"/>
      <c r="AQ91" s="78"/>
      <c r="AR91" s="78"/>
      <c r="AS91" s="78"/>
      <c r="AT91" s="78"/>
      <c r="AU91" s="78"/>
      <c r="AV91" s="78"/>
      <c r="AW91" s="78"/>
      <c r="AX91" s="78"/>
      <c r="AY91" s="78"/>
      <c r="AZ91" s="78"/>
      <c r="BA91" s="78"/>
      <c r="BB91" s="78"/>
      <c r="BC91" s="78"/>
      <c r="BD91" s="78"/>
      <c r="BE91" s="78"/>
      <c r="BF91" s="78"/>
      <c r="BG91" s="78"/>
      <c r="BH91" s="78"/>
      <c r="BI91" s="78"/>
      <c r="BJ91" s="78"/>
      <c r="BK91" s="78"/>
      <c r="BL91" s="78"/>
      <c r="BM91" s="78"/>
      <c r="BN91" s="78"/>
      <c r="BO91" s="78"/>
      <c r="BP91" s="78"/>
      <c r="BQ91" s="78"/>
      <c r="BR91" s="78"/>
      <c r="BS91" s="78"/>
      <c r="BT91" s="78"/>
      <c r="BU91" s="78"/>
      <c r="BV91" s="78"/>
      <c r="BW91" s="78"/>
      <c r="BX91" s="78"/>
      <c r="BY91" s="78"/>
      <c r="BZ91" s="78"/>
      <c r="CA91" s="78"/>
      <c r="CB91" s="78"/>
      <c r="CC91" s="78"/>
      <c r="CD91" s="78"/>
      <c r="CE91" s="78"/>
      <c r="CF91" s="78"/>
      <c r="CG91" s="78"/>
      <c r="CH91" s="78"/>
      <c r="CI91" s="78"/>
      <c r="CJ91" s="78"/>
      <c r="CK91" s="78"/>
      <c r="CL91" s="78"/>
      <c r="CM91" s="78"/>
      <c r="CN91" s="78"/>
    </row>
    <row r="92" spans="1:92" ht="15.75" x14ac:dyDescent="0.2">
      <c r="A92" s="68" t="s">
        <v>28</v>
      </c>
      <c r="B92" s="80" t="s">
        <v>5</v>
      </c>
      <c r="C92" s="80" t="s">
        <v>29</v>
      </c>
      <c r="D92" s="80">
        <v>265</v>
      </c>
      <c r="E92" s="82">
        <f>I92/J92+2.41</f>
        <v>7.4947457627118652</v>
      </c>
      <c r="F92" s="80">
        <v>25</v>
      </c>
      <c r="G92" s="80">
        <v>7.2</v>
      </c>
      <c r="H92" s="80">
        <v>7</v>
      </c>
      <c r="I92" s="82">
        <v>3</v>
      </c>
      <c r="J92" s="68">
        <v>0.59</v>
      </c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  <c r="AD92" s="78"/>
      <c r="AE92" s="78"/>
      <c r="AF92" s="78"/>
      <c r="AG92" s="78"/>
      <c r="AH92" s="78"/>
      <c r="AI92" s="78"/>
      <c r="AJ92" s="78"/>
      <c r="AK92" s="78"/>
      <c r="AL92" s="78"/>
      <c r="AM92" s="78"/>
      <c r="AN92" s="78"/>
      <c r="AO92" s="78"/>
      <c r="AP92" s="78"/>
      <c r="AQ92" s="78"/>
      <c r="AR92" s="78"/>
      <c r="AS92" s="78"/>
      <c r="AT92" s="78"/>
      <c r="AU92" s="78"/>
      <c r="AV92" s="78"/>
      <c r="AW92" s="78"/>
      <c r="AX92" s="78"/>
      <c r="AY92" s="78"/>
      <c r="AZ92" s="78"/>
      <c r="BA92" s="78"/>
      <c r="BB92" s="78"/>
      <c r="BC92" s="78"/>
      <c r="BD92" s="78"/>
      <c r="BE92" s="78"/>
      <c r="BF92" s="78"/>
      <c r="BG92" s="78"/>
      <c r="BH92" s="78"/>
      <c r="BI92" s="78"/>
      <c r="BJ92" s="78"/>
      <c r="BK92" s="78"/>
      <c r="BL92" s="78"/>
      <c r="BM92" s="78"/>
      <c r="BN92" s="78"/>
      <c r="BO92" s="78"/>
      <c r="BP92" s="78"/>
      <c r="BQ92" s="78"/>
      <c r="BR92" s="78"/>
      <c r="BS92" s="78"/>
      <c r="BT92" s="78"/>
      <c r="BU92" s="78"/>
      <c r="BV92" s="78"/>
      <c r="BW92" s="78"/>
      <c r="BX92" s="78"/>
      <c r="BY92" s="78"/>
      <c r="BZ92" s="78"/>
      <c r="CA92" s="78"/>
      <c r="CB92" s="78"/>
      <c r="CC92" s="78"/>
      <c r="CD92" s="78"/>
      <c r="CE92" s="78"/>
      <c r="CF92" s="78"/>
      <c r="CG92" s="78"/>
      <c r="CH92" s="78"/>
      <c r="CI92" s="78"/>
      <c r="CJ92" s="78"/>
      <c r="CK92" s="78"/>
      <c r="CL92" s="78"/>
      <c r="CM92" s="78"/>
      <c r="CN92" s="78"/>
    </row>
    <row r="93" spans="1:92" ht="15.75" x14ac:dyDescent="0.2">
      <c r="A93" s="68" t="s">
        <v>28</v>
      </c>
      <c r="B93" s="80" t="s">
        <v>5</v>
      </c>
      <c r="C93" s="80" t="s">
        <v>29</v>
      </c>
      <c r="D93" s="80">
        <v>265</v>
      </c>
      <c r="E93" s="82">
        <f>I93/J93+2.41</f>
        <v>9.1896610169491524</v>
      </c>
      <c r="F93" s="80">
        <v>25</v>
      </c>
      <c r="G93" s="80">
        <v>7.2</v>
      </c>
      <c r="H93" s="80">
        <v>7</v>
      </c>
      <c r="I93" s="82">
        <v>4</v>
      </c>
      <c r="J93" s="68">
        <v>0.59</v>
      </c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  <c r="AA93" s="78"/>
      <c r="AB93" s="78"/>
      <c r="AC93" s="78"/>
      <c r="AD93" s="78"/>
      <c r="AE93" s="78"/>
      <c r="AF93" s="78"/>
      <c r="AG93" s="78"/>
      <c r="AH93" s="78"/>
      <c r="AI93" s="78"/>
      <c r="AJ93" s="78"/>
      <c r="AK93" s="78"/>
      <c r="AL93" s="78"/>
      <c r="AM93" s="78"/>
      <c r="AN93" s="78"/>
      <c r="AO93" s="78"/>
      <c r="AP93" s="78"/>
      <c r="AQ93" s="78"/>
      <c r="AR93" s="78"/>
      <c r="AS93" s="78"/>
      <c r="AT93" s="78"/>
      <c r="AU93" s="78"/>
      <c r="AV93" s="78"/>
      <c r="AW93" s="78"/>
      <c r="AX93" s="78"/>
      <c r="AY93" s="78"/>
      <c r="AZ93" s="78"/>
      <c r="BA93" s="78"/>
      <c r="BB93" s="78"/>
      <c r="BC93" s="78"/>
      <c r="BD93" s="78"/>
      <c r="BE93" s="78"/>
      <c r="BF93" s="78"/>
      <c r="BG93" s="78"/>
      <c r="BH93" s="78"/>
      <c r="BI93" s="78"/>
      <c r="BJ93" s="78"/>
      <c r="BK93" s="78"/>
      <c r="BL93" s="78"/>
      <c r="BM93" s="78"/>
      <c r="BN93" s="78"/>
      <c r="BO93" s="78"/>
      <c r="BP93" s="78"/>
      <c r="BQ93" s="78"/>
      <c r="BR93" s="78"/>
      <c r="BS93" s="78"/>
      <c r="BT93" s="78"/>
      <c r="BU93" s="78"/>
      <c r="BV93" s="78"/>
      <c r="BW93" s="78"/>
      <c r="BX93" s="78"/>
      <c r="BY93" s="78"/>
      <c r="BZ93" s="78"/>
      <c r="CA93" s="78"/>
      <c r="CB93" s="78"/>
      <c r="CC93" s="78"/>
      <c r="CD93" s="78"/>
      <c r="CE93" s="78"/>
      <c r="CF93" s="78"/>
      <c r="CG93" s="78"/>
      <c r="CH93" s="78"/>
      <c r="CI93" s="78"/>
      <c r="CJ93" s="78"/>
      <c r="CK93" s="78"/>
      <c r="CL93" s="78"/>
      <c r="CM93" s="78"/>
      <c r="CN93" s="78"/>
    </row>
    <row r="94" spans="1:92" ht="15.75" x14ac:dyDescent="0.2">
      <c r="A94" s="68" t="s">
        <v>28</v>
      </c>
      <c r="B94" s="80" t="s">
        <v>5</v>
      </c>
      <c r="C94" s="80" t="s">
        <v>29</v>
      </c>
      <c r="D94" s="80">
        <v>275</v>
      </c>
      <c r="E94" s="82">
        <f>I94/J94+2.75</f>
        <v>7.0978260869565215</v>
      </c>
      <c r="F94" s="80">
        <v>25</v>
      </c>
      <c r="G94" s="80">
        <v>7.2</v>
      </c>
      <c r="H94" s="80">
        <v>7</v>
      </c>
      <c r="I94" s="82">
        <v>2</v>
      </c>
      <c r="J94" s="68">
        <v>0.46</v>
      </c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  <c r="AD94" s="78"/>
      <c r="AE94" s="78"/>
      <c r="AF94" s="78"/>
      <c r="AG94" s="78"/>
      <c r="AH94" s="78"/>
      <c r="AI94" s="78"/>
      <c r="AJ94" s="78"/>
      <c r="AK94" s="78"/>
      <c r="AL94" s="78"/>
      <c r="AM94" s="78"/>
      <c r="AN94" s="78"/>
      <c r="AO94" s="78"/>
      <c r="AP94" s="78"/>
      <c r="AQ94" s="78"/>
      <c r="AR94" s="78"/>
      <c r="AS94" s="78"/>
      <c r="AT94" s="78"/>
      <c r="AU94" s="78"/>
      <c r="AV94" s="78"/>
      <c r="AW94" s="78"/>
      <c r="AX94" s="78"/>
      <c r="AY94" s="78"/>
      <c r="AZ94" s="78"/>
      <c r="BA94" s="78"/>
      <c r="BB94" s="78"/>
      <c r="BC94" s="78"/>
      <c r="BD94" s="78"/>
      <c r="BE94" s="78"/>
      <c r="BF94" s="78"/>
      <c r="BG94" s="78"/>
      <c r="BH94" s="78"/>
      <c r="BI94" s="78"/>
      <c r="BJ94" s="78"/>
      <c r="BK94" s="78"/>
      <c r="BL94" s="78"/>
      <c r="BM94" s="78"/>
      <c r="BN94" s="78"/>
      <c r="BO94" s="78"/>
      <c r="BP94" s="78"/>
      <c r="BQ94" s="78"/>
      <c r="BR94" s="78"/>
      <c r="BS94" s="78"/>
      <c r="BT94" s="78"/>
      <c r="BU94" s="78"/>
      <c r="BV94" s="78"/>
      <c r="BW94" s="78"/>
      <c r="BX94" s="78"/>
      <c r="BY94" s="78"/>
      <c r="BZ94" s="78"/>
      <c r="CA94" s="78"/>
      <c r="CB94" s="78"/>
      <c r="CC94" s="78"/>
      <c r="CD94" s="78"/>
      <c r="CE94" s="78"/>
      <c r="CF94" s="78"/>
      <c r="CG94" s="78"/>
      <c r="CH94" s="78"/>
      <c r="CI94" s="78"/>
      <c r="CJ94" s="78"/>
      <c r="CK94" s="78"/>
      <c r="CL94" s="78"/>
      <c r="CM94" s="78"/>
      <c r="CN94" s="78"/>
    </row>
    <row r="95" spans="1:92" ht="15.75" x14ac:dyDescent="0.2">
      <c r="A95" s="68" t="s">
        <v>28</v>
      </c>
      <c r="B95" s="80" t="s">
        <v>5</v>
      </c>
      <c r="C95" s="80" t="s">
        <v>29</v>
      </c>
      <c r="D95" s="80">
        <v>275</v>
      </c>
      <c r="E95" s="82">
        <f>I95/J95+2.75</f>
        <v>9.2717391304347814</v>
      </c>
      <c r="F95" s="80">
        <v>25</v>
      </c>
      <c r="G95" s="80">
        <v>7.2</v>
      </c>
      <c r="H95" s="80">
        <v>7</v>
      </c>
      <c r="I95" s="82">
        <v>3</v>
      </c>
      <c r="J95" s="68">
        <v>0.46</v>
      </c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78"/>
      <c r="AP95" s="78"/>
      <c r="AQ95" s="78"/>
      <c r="AR95" s="78"/>
      <c r="AS95" s="78"/>
      <c r="AT95" s="78"/>
      <c r="AU95" s="78"/>
      <c r="AV95" s="78"/>
      <c r="AW95" s="78"/>
      <c r="AX95" s="78"/>
      <c r="AY95" s="78"/>
      <c r="AZ95" s="78"/>
      <c r="BA95" s="78"/>
      <c r="BB95" s="78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8"/>
      <c r="BR95" s="78"/>
      <c r="BS95" s="78"/>
      <c r="BT95" s="78"/>
      <c r="BU95" s="78"/>
      <c r="BV95" s="78"/>
      <c r="BW95" s="78"/>
      <c r="BX95" s="78"/>
      <c r="BY95" s="78"/>
      <c r="BZ95" s="78"/>
      <c r="CA95" s="78"/>
      <c r="CB95" s="78"/>
      <c r="CC95" s="78"/>
      <c r="CD95" s="78"/>
      <c r="CE95" s="78"/>
      <c r="CF95" s="78"/>
      <c r="CG95" s="78"/>
      <c r="CH95" s="78"/>
      <c r="CI95" s="78"/>
      <c r="CJ95" s="78"/>
      <c r="CK95" s="78"/>
      <c r="CL95" s="78"/>
      <c r="CM95" s="78"/>
      <c r="CN95" s="78"/>
    </row>
    <row r="96" spans="1:92" ht="15.75" x14ac:dyDescent="0.2">
      <c r="A96" s="68" t="s">
        <v>28</v>
      </c>
      <c r="B96" s="80" t="s">
        <v>5</v>
      </c>
      <c r="C96" s="80" t="s">
        <v>29</v>
      </c>
      <c r="D96" s="80">
        <v>275</v>
      </c>
      <c r="E96" s="82">
        <f>I96/J96+2.75</f>
        <v>11.445652173913043</v>
      </c>
      <c r="F96" s="80">
        <v>25</v>
      </c>
      <c r="G96" s="80">
        <v>7.2</v>
      </c>
      <c r="H96" s="80">
        <v>7</v>
      </c>
      <c r="I96" s="82">
        <v>4</v>
      </c>
      <c r="J96" s="68">
        <v>0.46</v>
      </c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  <c r="AD96" s="78"/>
      <c r="AE96" s="78"/>
      <c r="AF96" s="78"/>
      <c r="AG96" s="78"/>
      <c r="AH96" s="78"/>
      <c r="AI96" s="78"/>
      <c r="AJ96" s="78"/>
      <c r="AK96" s="78"/>
      <c r="AL96" s="78"/>
      <c r="AM96" s="78"/>
      <c r="AN96" s="78"/>
      <c r="AO96" s="78"/>
      <c r="AP96" s="78"/>
      <c r="AQ96" s="78"/>
      <c r="AR96" s="78"/>
      <c r="AS96" s="78"/>
      <c r="AT96" s="78"/>
      <c r="AU96" s="78"/>
      <c r="AV96" s="78"/>
      <c r="AW96" s="78"/>
      <c r="AX96" s="78"/>
      <c r="AY96" s="78"/>
      <c r="AZ96" s="78"/>
      <c r="BA96" s="78"/>
      <c r="BB96" s="78"/>
      <c r="BC96" s="78"/>
      <c r="BD96" s="78"/>
      <c r="BE96" s="78"/>
      <c r="BF96" s="78"/>
      <c r="BG96" s="78"/>
      <c r="BH96" s="78"/>
      <c r="BI96" s="78"/>
      <c r="BJ96" s="78"/>
      <c r="BK96" s="78"/>
      <c r="BL96" s="78"/>
      <c r="BM96" s="78"/>
      <c r="BN96" s="78"/>
      <c r="BO96" s="78"/>
      <c r="BP96" s="78"/>
      <c r="BQ96" s="78"/>
      <c r="BR96" s="78"/>
      <c r="BS96" s="78"/>
      <c r="BT96" s="78"/>
      <c r="BU96" s="78"/>
      <c r="BV96" s="78"/>
      <c r="BW96" s="78"/>
      <c r="BX96" s="78"/>
      <c r="BY96" s="78"/>
      <c r="BZ96" s="78"/>
      <c r="CA96" s="78"/>
      <c r="CB96" s="78"/>
      <c r="CC96" s="78"/>
      <c r="CD96" s="78"/>
      <c r="CE96" s="78"/>
      <c r="CF96" s="78"/>
      <c r="CG96" s="78"/>
      <c r="CH96" s="78"/>
      <c r="CI96" s="78"/>
      <c r="CJ96" s="78"/>
      <c r="CK96" s="78"/>
      <c r="CL96" s="78"/>
      <c r="CM96" s="78"/>
      <c r="CN96" s="78"/>
    </row>
    <row r="97" spans="1:92" ht="15.75" x14ac:dyDescent="0.2">
      <c r="A97" s="68" t="s">
        <v>28</v>
      </c>
      <c r="B97" s="80" t="s">
        <v>5</v>
      </c>
      <c r="C97" s="80" t="s">
        <v>29</v>
      </c>
      <c r="D97" s="80">
        <v>285</v>
      </c>
      <c r="E97" s="82">
        <f>I97/J97+3.79</f>
        <v>9.1954054054054062</v>
      </c>
      <c r="F97" s="80">
        <v>25</v>
      </c>
      <c r="G97" s="80">
        <v>7.2</v>
      </c>
      <c r="H97" s="80">
        <v>7</v>
      </c>
      <c r="I97" s="82">
        <v>2</v>
      </c>
      <c r="J97" s="68">
        <v>0.37</v>
      </c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  <c r="AA97" s="78"/>
      <c r="AB97" s="78"/>
      <c r="AC97" s="78"/>
      <c r="AD97" s="78"/>
      <c r="AE97" s="78"/>
      <c r="AF97" s="78"/>
      <c r="AG97" s="78"/>
      <c r="AH97" s="78"/>
      <c r="AI97" s="78"/>
      <c r="AJ97" s="78"/>
      <c r="AK97" s="78"/>
      <c r="AL97" s="78"/>
      <c r="AM97" s="78"/>
      <c r="AN97" s="78"/>
      <c r="AO97" s="78"/>
      <c r="AP97" s="78"/>
      <c r="AQ97" s="78"/>
      <c r="AR97" s="78"/>
      <c r="AS97" s="78"/>
      <c r="AT97" s="78"/>
      <c r="AU97" s="78"/>
      <c r="AV97" s="78"/>
      <c r="AW97" s="78"/>
      <c r="AX97" s="78"/>
      <c r="AY97" s="78"/>
      <c r="AZ97" s="78"/>
      <c r="BA97" s="78"/>
      <c r="BB97" s="78"/>
      <c r="BC97" s="78"/>
      <c r="BD97" s="78"/>
      <c r="BE97" s="78"/>
      <c r="BF97" s="78"/>
      <c r="BG97" s="78"/>
      <c r="BH97" s="78"/>
      <c r="BI97" s="78"/>
      <c r="BJ97" s="78"/>
      <c r="BK97" s="78"/>
      <c r="BL97" s="78"/>
      <c r="BM97" s="78"/>
      <c r="BN97" s="78"/>
      <c r="BO97" s="78"/>
      <c r="BP97" s="78"/>
      <c r="BQ97" s="78"/>
      <c r="BR97" s="78"/>
      <c r="BS97" s="78"/>
      <c r="BT97" s="78"/>
      <c r="BU97" s="78"/>
      <c r="BV97" s="78"/>
      <c r="BW97" s="78"/>
      <c r="BX97" s="78"/>
      <c r="BY97" s="78"/>
      <c r="BZ97" s="78"/>
      <c r="CA97" s="78"/>
      <c r="CB97" s="78"/>
      <c r="CC97" s="78"/>
      <c r="CD97" s="78"/>
      <c r="CE97" s="78"/>
      <c r="CF97" s="78"/>
      <c r="CG97" s="78"/>
      <c r="CH97" s="78"/>
      <c r="CI97" s="78"/>
      <c r="CJ97" s="78"/>
      <c r="CK97" s="78"/>
      <c r="CL97" s="78"/>
      <c r="CM97" s="78"/>
      <c r="CN97" s="78"/>
    </row>
    <row r="98" spans="1:92" ht="15.75" x14ac:dyDescent="0.2">
      <c r="A98" s="68" t="s">
        <v>28</v>
      </c>
      <c r="B98" s="80" t="s">
        <v>5</v>
      </c>
      <c r="C98" s="80" t="s">
        <v>29</v>
      </c>
      <c r="D98" s="80">
        <v>285</v>
      </c>
      <c r="E98" s="82">
        <f>I98/J98+3.79</f>
        <v>11.898108108108108</v>
      </c>
      <c r="F98" s="80">
        <v>25</v>
      </c>
      <c r="G98" s="80">
        <v>7.2</v>
      </c>
      <c r="H98" s="80">
        <v>7</v>
      </c>
      <c r="I98" s="82">
        <v>3</v>
      </c>
      <c r="J98" s="68">
        <v>0.37</v>
      </c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  <c r="AD98" s="78"/>
      <c r="AE98" s="78"/>
      <c r="AF98" s="78"/>
      <c r="AG98" s="78"/>
      <c r="AH98" s="78"/>
      <c r="AI98" s="78"/>
      <c r="AJ98" s="78"/>
      <c r="AK98" s="78"/>
      <c r="AL98" s="78"/>
      <c r="AM98" s="78"/>
      <c r="AN98" s="78"/>
      <c r="AO98" s="78"/>
      <c r="AP98" s="78"/>
      <c r="AQ98" s="78"/>
      <c r="AR98" s="78"/>
      <c r="AS98" s="78"/>
      <c r="AT98" s="78"/>
      <c r="AU98" s="78"/>
      <c r="AV98" s="78"/>
      <c r="AW98" s="78"/>
      <c r="AX98" s="78"/>
      <c r="AY98" s="78"/>
      <c r="AZ98" s="78"/>
      <c r="BA98" s="78"/>
      <c r="BB98" s="78"/>
      <c r="BC98" s="78"/>
      <c r="BD98" s="78"/>
      <c r="BE98" s="78"/>
      <c r="BF98" s="78"/>
      <c r="BG98" s="78"/>
      <c r="BH98" s="78"/>
      <c r="BI98" s="78"/>
      <c r="BJ98" s="78"/>
      <c r="BK98" s="78"/>
      <c r="BL98" s="78"/>
      <c r="BM98" s="78"/>
      <c r="BN98" s="78"/>
      <c r="BO98" s="78"/>
      <c r="BP98" s="78"/>
      <c r="BQ98" s="78"/>
      <c r="BR98" s="78"/>
      <c r="BS98" s="78"/>
      <c r="BT98" s="78"/>
      <c r="BU98" s="78"/>
      <c r="BV98" s="78"/>
      <c r="BW98" s="78"/>
      <c r="BX98" s="78"/>
      <c r="BY98" s="78"/>
      <c r="BZ98" s="78"/>
      <c r="CA98" s="78"/>
      <c r="CB98" s="78"/>
      <c r="CC98" s="78"/>
      <c r="CD98" s="78"/>
      <c r="CE98" s="78"/>
      <c r="CF98" s="78"/>
      <c r="CG98" s="78"/>
      <c r="CH98" s="78"/>
      <c r="CI98" s="78"/>
      <c r="CJ98" s="78"/>
      <c r="CK98" s="78"/>
      <c r="CL98" s="78"/>
      <c r="CM98" s="78"/>
      <c r="CN98" s="78"/>
    </row>
    <row r="99" spans="1:92" ht="15.75" x14ac:dyDescent="0.2">
      <c r="A99" s="68" t="s">
        <v>28</v>
      </c>
      <c r="B99" s="80" t="s">
        <v>5</v>
      </c>
      <c r="C99" s="80" t="s">
        <v>29</v>
      </c>
      <c r="D99" s="80">
        <v>285</v>
      </c>
      <c r="E99" s="82">
        <f>I99/J99+3.79</f>
        <v>14.60081081081081</v>
      </c>
      <c r="F99" s="80">
        <v>25</v>
      </c>
      <c r="G99" s="80">
        <v>7.2</v>
      </c>
      <c r="H99" s="80">
        <v>7</v>
      </c>
      <c r="I99" s="82">
        <v>4</v>
      </c>
      <c r="J99" s="68">
        <v>0.37</v>
      </c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  <c r="AC99" s="78"/>
      <c r="AD99" s="78"/>
      <c r="AE99" s="78"/>
      <c r="AF99" s="78"/>
      <c r="AG99" s="78"/>
      <c r="AH99" s="78"/>
      <c r="AI99" s="78"/>
      <c r="AJ99" s="78"/>
      <c r="AK99" s="78"/>
      <c r="AL99" s="78"/>
      <c r="AM99" s="78"/>
      <c r="AN99" s="78"/>
      <c r="AO99" s="78"/>
      <c r="AP99" s="78"/>
      <c r="AQ99" s="78"/>
      <c r="AR99" s="78"/>
      <c r="AS99" s="78"/>
      <c r="AT99" s="78"/>
      <c r="AU99" s="78"/>
      <c r="AV99" s="78"/>
      <c r="AW99" s="78"/>
      <c r="AX99" s="78"/>
      <c r="AY99" s="78"/>
      <c r="AZ99" s="78"/>
      <c r="BA99" s="78"/>
      <c r="BB99" s="78"/>
      <c r="BC99" s="78"/>
      <c r="BD99" s="78"/>
      <c r="BE99" s="78"/>
      <c r="BF99" s="78"/>
      <c r="BG99" s="78"/>
      <c r="BH99" s="78"/>
      <c r="BI99" s="78"/>
      <c r="BJ99" s="78"/>
      <c r="BK99" s="78"/>
      <c r="BL99" s="78"/>
      <c r="BM99" s="78"/>
      <c r="BN99" s="78"/>
      <c r="BO99" s="78"/>
      <c r="BP99" s="78"/>
      <c r="BQ99" s="78"/>
      <c r="BR99" s="78"/>
      <c r="BS99" s="78"/>
      <c r="BT99" s="78"/>
      <c r="BU99" s="78"/>
      <c r="BV99" s="78"/>
      <c r="BW99" s="78"/>
      <c r="BX99" s="78"/>
      <c r="BY99" s="78"/>
      <c r="BZ99" s="78"/>
      <c r="CA99" s="78"/>
      <c r="CB99" s="78"/>
      <c r="CC99" s="78"/>
      <c r="CD99" s="78"/>
      <c r="CE99" s="78"/>
      <c r="CF99" s="78"/>
      <c r="CG99" s="78"/>
      <c r="CH99" s="78"/>
      <c r="CI99" s="78"/>
      <c r="CJ99" s="78"/>
      <c r="CK99" s="78"/>
      <c r="CL99" s="78"/>
      <c r="CM99" s="78"/>
      <c r="CN99" s="78"/>
    </row>
    <row r="100" spans="1:92" ht="15.75" x14ac:dyDescent="0.2">
      <c r="A100" s="68" t="s">
        <v>28</v>
      </c>
      <c r="B100" s="80" t="s">
        <v>5</v>
      </c>
      <c r="C100" s="80" t="s">
        <v>29</v>
      </c>
      <c r="D100" s="80">
        <v>300</v>
      </c>
      <c r="E100" s="79">
        <v>58</v>
      </c>
      <c r="F100" s="80">
        <v>25</v>
      </c>
      <c r="G100" s="80">
        <v>7.2</v>
      </c>
      <c r="H100" s="80">
        <v>7</v>
      </c>
      <c r="I100" s="82">
        <v>2</v>
      </c>
      <c r="J100" s="68">
        <v>0.09</v>
      </c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  <c r="AA100" s="78"/>
      <c r="AB100" s="78"/>
      <c r="AC100" s="78"/>
      <c r="AD100" s="78"/>
      <c r="AE100" s="78"/>
      <c r="AF100" s="78"/>
      <c r="AG100" s="78"/>
      <c r="AH100" s="78"/>
      <c r="AI100" s="78"/>
      <c r="AJ100" s="78"/>
      <c r="AK100" s="78"/>
      <c r="AL100" s="78"/>
      <c r="AM100" s="78"/>
      <c r="AN100" s="78"/>
      <c r="AO100" s="78"/>
      <c r="AP100" s="78"/>
      <c r="AQ100" s="78"/>
      <c r="AR100" s="78"/>
      <c r="AS100" s="78"/>
      <c r="AT100" s="78"/>
      <c r="AU100" s="78"/>
      <c r="AV100" s="78"/>
      <c r="AW100" s="78"/>
      <c r="AX100" s="78"/>
      <c r="AY100" s="78"/>
      <c r="AZ100" s="78"/>
      <c r="BA100" s="78"/>
      <c r="BB100" s="78"/>
      <c r="BC100" s="78"/>
      <c r="BD100" s="78"/>
      <c r="BE100" s="78"/>
      <c r="BF100" s="78"/>
      <c r="BG100" s="78"/>
      <c r="BH100" s="78"/>
      <c r="BI100" s="78"/>
      <c r="BJ100" s="78"/>
      <c r="BK100" s="78"/>
      <c r="BL100" s="78"/>
      <c r="BM100" s="78"/>
      <c r="BN100" s="78"/>
      <c r="BO100" s="78"/>
      <c r="BP100" s="78"/>
      <c r="BQ100" s="78"/>
      <c r="BR100" s="78"/>
      <c r="BS100" s="78"/>
      <c r="BT100" s="78"/>
      <c r="BU100" s="78"/>
      <c r="BV100" s="78"/>
      <c r="BW100" s="78"/>
      <c r="BX100" s="78"/>
      <c r="BY100" s="78"/>
      <c r="BZ100" s="78"/>
      <c r="CA100" s="78"/>
      <c r="CB100" s="78"/>
      <c r="CC100" s="78"/>
      <c r="CD100" s="78"/>
      <c r="CE100" s="78"/>
      <c r="CF100" s="78"/>
      <c r="CG100" s="78"/>
      <c r="CH100" s="78"/>
      <c r="CI100" s="78"/>
      <c r="CJ100" s="78"/>
      <c r="CK100" s="78"/>
      <c r="CL100" s="78"/>
      <c r="CM100" s="78"/>
      <c r="CN100" s="78"/>
    </row>
    <row r="101" spans="1:92" ht="15.75" x14ac:dyDescent="0.2">
      <c r="A101" s="68" t="s">
        <v>28</v>
      </c>
      <c r="B101" s="80" t="s">
        <v>5</v>
      </c>
      <c r="C101" s="80" t="s">
        <v>29</v>
      </c>
      <c r="D101" s="80">
        <v>300</v>
      </c>
      <c r="E101" s="79">
        <v>69</v>
      </c>
      <c r="F101" s="80">
        <v>25</v>
      </c>
      <c r="G101" s="80">
        <v>7.2</v>
      </c>
      <c r="H101" s="80">
        <v>7</v>
      </c>
      <c r="I101" s="82">
        <v>3</v>
      </c>
      <c r="J101" s="68">
        <v>0.09</v>
      </c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  <c r="AC101" s="78"/>
      <c r="AD101" s="78"/>
      <c r="AE101" s="78"/>
      <c r="AF101" s="78"/>
      <c r="AG101" s="78"/>
      <c r="AH101" s="78"/>
      <c r="AI101" s="78"/>
      <c r="AJ101" s="78"/>
      <c r="AK101" s="78"/>
      <c r="AL101" s="78"/>
      <c r="AM101" s="78"/>
      <c r="AN101" s="78"/>
      <c r="AO101" s="78"/>
      <c r="AP101" s="78"/>
      <c r="AQ101" s="78"/>
      <c r="AR101" s="78"/>
      <c r="AS101" s="78"/>
      <c r="AT101" s="78"/>
      <c r="AU101" s="78"/>
      <c r="AV101" s="78"/>
      <c r="AW101" s="78"/>
      <c r="AX101" s="78"/>
      <c r="AY101" s="78"/>
      <c r="AZ101" s="78"/>
      <c r="BA101" s="78"/>
      <c r="BB101" s="78"/>
      <c r="BC101" s="78"/>
      <c r="BD101" s="78"/>
      <c r="BE101" s="78"/>
      <c r="BF101" s="78"/>
      <c r="BG101" s="78"/>
      <c r="BH101" s="78"/>
      <c r="BI101" s="78"/>
      <c r="BJ101" s="78"/>
      <c r="BK101" s="78"/>
      <c r="BL101" s="78"/>
      <c r="BM101" s="78"/>
      <c r="BN101" s="78"/>
      <c r="BO101" s="78"/>
      <c r="BP101" s="78"/>
      <c r="BQ101" s="78"/>
      <c r="BR101" s="78"/>
      <c r="BS101" s="78"/>
      <c r="BT101" s="78"/>
      <c r="BU101" s="78"/>
      <c r="BV101" s="78"/>
      <c r="BW101" s="78"/>
      <c r="BX101" s="78"/>
      <c r="BY101" s="78"/>
      <c r="BZ101" s="78"/>
      <c r="CA101" s="78"/>
      <c r="CB101" s="78"/>
      <c r="CC101" s="78"/>
      <c r="CD101" s="78"/>
      <c r="CE101" s="78"/>
      <c r="CF101" s="78"/>
      <c r="CG101" s="78"/>
      <c r="CH101" s="78"/>
      <c r="CI101" s="78"/>
      <c r="CJ101" s="78"/>
      <c r="CK101" s="78"/>
      <c r="CL101" s="78"/>
      <c r="CM101" s="78"/>
      <c r="CN101" s="78"/>
    </row>
    <row r="102" spans="1:92" ht="15.75" x14ac:dyDescent="0.2">
      <c r="A102" s="68" t="s">
        <v>28</v>
      </c>
      <c r="B102" s="80" t="s">
        <v>5</v>
      </c>
      <c r="C102" s="80" t="s">
        <v>29</v>
      </c>
      <c r="D102" s="80">
        <v>300</v>
      </c>
      <c r="E102" s="79">
        <v>80</v>
      </c>
      <c r="F102" s="80">
        <v>25</v>
      </c>
      <c r="G102" s="80">
        <v>7.2</v>
      </c>
      <c r="H102" s="80">
        <v>7</v>
      </c>
      <c r="I102" s="82">
        <v>4</v>
      </c>
      <c r="J102" s="68">
        <v>0.09</v>
      </c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78"/>
      <c r="AB102" s="78"/>
      <c r="AC102" s="78"/>
      <c r="AD102" s="78"/>
      <c r="AE102" s="78"/>
      <c r="AF102" s="78"/>
      <c r="AG102" s="78"/>
      <c r="AH102" s="78"/>
      <c r="AI102" s="78"/>
      <c r="AJ102" s="78"/>
      <c r="AK102" s="78"/>
      <c r="AL102" s="78"/>
      <c r="AM102" s="78"/>
      <c r="AN102" s="78"/>
      <c r="AO102" s="78"/>
      <c r="AP102" s="78"/>
      <c r="AQ102" s="78"/>
      <c r="AR102" s="78"/>
      <c r="AS102" s="78"/>
      <c r="AT102" s="78"/>
      <c r="AU102" s="78"/>
      <c r="AV102" s="78"/>
      <c r="AW102" s="78"/>
      <c r="AX102" s="78"/>
      <c r="AY102" s="78"/>
      <c r="AZ102" s="78"/>
      <c r="BA102" s="78"/>
      <c r="BB102" s="78"/>
      <c r="BC102" s="78"/>
      <c r="BD102" s="78"/>
      <c r="BE102" s="78"/>
      <c r="BF102" s="78"/>
      <c r="BG102" s="78"/>
      <c r="BH102" s="78"/>
      <c r="BI102" s="78"/>
      <c r="BJ102" s="78"/>
      <c r="BK102" s="78"/>
      <c r="BL102" s="78"/>
      <c r="BM102" s="78"/>
      <c r="BN102" s="78"/>
      <c r="BO102" s="78"/>
      <c r="BP102" s="78"/>
      <c r="BQ102" s="78"/>
      <c r="BR102" s="78"/>
      <c r="BS102" s="78"/>
      <c r="BT102" s="78"/>
      <c r="BU102" s="78"/>
      <c r="BV102" s="78"/>
      <c r="BW102" s="78"/>
      <c r="BX102" s="78"/>
      <c r="BY102" s="78"/>
      <c r="BZ102" s="78"/>
      <c r="CA102" s="78"/>
      <c r="CB102" s="78"/>
      <c r="CC102" s="78"/>
      <c r="CD102" s="78"/>
      <c r="CE102" s="78"/>
      <c r="CF102" s="78"/>
      <c r="CG102" s="78"/>
      <c r="CH102" s="78"/>
      <c r="CI102" s="78"/>
      <c r="CJ102" s="78"/>
      <c r="CK102" s="78"/>
      <c r="CL102" s="78"/>
      <c r="CM102" s="78"/>
      <c r="CN102" s="78"/>
    </row>
    <row r="103" spans="1:92" ht="15.75" x14ac:dyDescent="0.2">
      <c r="A103" s="80" t="s">
        <v>199</v>
      </c>
      <c r="B103" s="80" t="s">
        <v>23</v>
      </c>
      <c r="C103" s="80" t="s">
        <v>22</v>
      </c>
      <c r="D103" s="80">
        <v>222</v>
      </c>
      <c r="E103" s="82">
        <f>I103/J103+3.24</f>
        <v>8.0019047619047612</v>
      </c>
      <c r="F103" s="80">
        <v>25</v>
      </c>
      <c r="G103" s="80">
        <v>7.2</v>
      </c>
      <c r="H103" s="80">
        <v>7</v>
      </c>
      <c r="I103" s="82">
        <v>2</v>
      </c>
      <c r="J103" s="68">
        <v>0.42</v>
      </c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  <c r="AA103" s="78"/>
      <c r="AB103" s="78"/>
      <c r="AC103" s="78"/>
      <c r="AD103" s="78"/>
      <c r="AE103" s="78"/>
      <c r="AF103" s="78"/>
      <c r="AG103" s="78"/>
      <c r="AH103" s="78"/>
      <c r="AI103" s="78"/>
      <c r="AJ103" s="78"/>
      <c r="AK103" s="78"/>
      <c r="AL103" s="78"/>
      <c r="AM103" s="78"/>
      <c r="AN103" s="78"/>
      <c r="AO103" s="78"/>
      <c r="AP103" s="78"/>
      <c r="AQ103" s="78"/>
      <c r="AR103" s="78"/>
      <c r="AS103" s="78"/>
      <c r="AT103" s="78"/>
      <c r="AU103" s="78"/>
      <c r="AV103" s="78"/>
      <c r="AW103" s="78"/>
      <c r="AX103" s="78"/>
      <c r="AY103" s="78"/>
      <c r="AZ103" s="78"/>
      <c r="BA103" s="78"/>
      <c r="BB103" s="78"/>
      <c r="BC103" s="78"/>
      <c r="BD103" s="78"/>
      <c r="BE103" s="78"/>
      <c r="BF103" s="78"/>
      <c r="BG103" s="78"/>
      <c r="BH103" s="78"/>
      <c r="BI103" s="78"/>
      <c r="BJ103" s="78"/>
      <c r="BK103" s="78"/>
      <c r="BL103" s="78"/>
      <c r="BM103" s="78"/>
      <c r="BN103" s="78"/>
      <c r="BO103" s="78"/>
      <c r="BP103" s="78"/>
      <c r="BQ103" s="78"/>
      <c r="BR103" s="78"/>
      <c r="BS103" s="78"/>
      <c r="BT103" s="78"/>
      <c r="BU103" s="78"/>
      <c r="BV103" s="78"/>
      <c r="BW103" s="78"/>
      <c r="BX103" s="78"/>
      <c r="BY103" s="78"/>
      <c r="BZ103" s="78"/>
      <c r="CA103" s="78"/>
      <c r="CB103" s="78"/>
      <c r="CC103" s="78"/>
      <c r="CD103" s="78"/>
      <c r="CE103" s="78"/>
      <c r="CF103" s="78"/>
      <c r="CG103" s="78"/>
      <c r="CH103" s="78"/>
      <c r="CI103" s="78"/>
      <c r="CJ103" s="78"/>
      <c r="CK103" s="78"/>
      <c r="CL103" s="78"/>
      <c r="CM103" s="78"/>
      <c r="CN103" s="78"/>
    </row>
    <row r="104" spans="1:92" ht="15.75" x14ac:dyDescent="0.2">
      <c r="A104" s="80" t="s">
        <v>24</v>
      </c>
      <c r="B104" s="80" t="s">
        <v>23</v>
      </c>
      <c r="C104" s="80" t="s">
        <v>22</v>
      </c>
      <c r="D104" s="80">
        <v>222</v>
      </c>
      <c r="E104" s="82">
        <f>I104/J104+3.24</f>
        <v>10.382857142857144</v>
      </c>
      <c r="F104" s="80">
        <v>25</v>
      </c>
      <c r="G104" s="80">
        <v>7.2</v>
      </c>
      <c r="H104" s="80">
        <v>7</v>
      </c>
      <c r="I104" s="82">
        <v>3</v>
      </c>
      <c r="J104" s="68">
        <v>0.42</v>
      </c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  <c r="AA104" s="78"/>
      <c r="AB104" s="78"/>
      <c r="AC104" s="78"/>
      <c r="AD104" s="78"/>
      <c r="AE104" s="78"/>
      <c r="AF104" s="78"/>
      <c r="AG104" s="78"/>
      <c r="AH104" s="78"/>
      <c r="AI104" s="78"/>
      <c r="AJ104" s="78"/>
      <c r="AK104" s="78"/>
      <c r="AL104" s="78"/>
      <c r="AM104" s="78"/>
      <c r="AN104" s="78"/>
      <c r="AO104" s="78"/>
      <c r="AP104" s="78"/>
      <c r="AQ104" s="78"/>
      <c r="AR104" s="78"/>
      <c r="AS104" s="78"/>
      <c r="AT104" s="78"/>
      <c r="AU104" s="78"/>
      <c r="AV104" s="78"/>
      <c r="AW104" s="78"/>
      <c r="AX104" s="78"/>
      <c r="AY104" s="78"/>
      <c r="AZ104" s="78"/>
      <c r="BA104" s="78"/>
      <c r="BB104" s="78"/>
      <c r="BC104" s="78"/>
      <c r="BD104" s="78"/>
      <c r="BE104" s="78"/>
      <c r="BF104" s="78"/>
      <c r="BG104" s="78"/>
      <c r="BH104" s="78"/>
      <c r="BI104" s="78"/>
      <c r="BJ104" s="78"/>
      <c r="BK104" s="78"/>
      <c r="BL104" s="78"/>
      <c r="BM104" s="78"/>
      <c r="BN104" s="78"/>
      <c r="BO104" s="78"/>
      <c r="BP104" s="78"/>
      <c r="BQ104" s="78"/>
      <c r="BR104" s="78"/>
      <c r="BS104" s="78"/>
      <c r="BT104" s="78"/>
      <c r="BU104" s="78"/>
      <c r="BV104" s="78"/>
      <c r="BW104" s="78"/>
      <c r="BX104" s="78"/>
      <c r="BY104" s="78"/>
      <c r="BZ104" s="78"/>
      <c r="CA104" s="78"/>
      <c r="CB104" s="78"/>
      <c r="CC104" s="78"/>
      <c r="CD104" s="78"/>
      <c r="CE104" s="78"/>
      <c r="CF104" s="78"/>
      <c r="CG104" s="78"/>
      <c r="CH104" s="78"/>
      <c r="CI104" s="78"/>
      <c r="CJ104" s="78"/>
      <c r="CK104" s="78"/>
      <c r="CL104" s="78"/>
      <c r="CM104" s="78"/>
      <c r="CN104" s="78"/>
    </row>
    <row r="105" spans="1:92" ht="15.75" x14ac:dyDescent="0.2">
      <c r="A105" s="80" t="s">
        <v>24</v>
      </c>
      <c r="B105" s="80" t="s">
        <v>23</v>
      </c>
      <c r="C105" s="80" t="s">
        <v>22</v>
      </c>
      <c r="D105" s="80">
        <v>222</v>
      </c>
      <c r="E105" s="82">
        <f>I105/J105+3.24</f>
        <v>12.763809523809524</v>
      </c>
      <c r="F105" s="80">
        <v>25</v>
      </c>
      <c r="G105" s="80">
        <v>7.2</v>
      </c>
      <c r="H105" s="80">
        <v>7</v>
      </c>
      <c r="I105" s="82">
        <v>4</v>
      </c>
      <c r="J105" s="68">
        <v>0.42</v>
      </c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  <c r="AA105" s="78"/>
      <c r="AB105" s="78"/>
      <c r="AC105" s="78"/>
      <c r="AD105" s="78"/>
      <c r="AE105" s="78"/>
      <c r="AF105" s="78"/>
      <c r="AG105" s="78"/>
      <c r="AH105" s="78"/>
      <c r="AI105" s="78"/>
      <c r="AJ105" s="78"/>
      <c r="AK105" s="78"/>
      <c r="AL105" s="78"/>
      <c r="AM105" s="78"/>
      <c r="AN105" s="78"/>
      <c r="AO105" s="78"/>
      <c r="AP105" s="78"/>
      <c r="AQ105" s="78"/>
      <c r="AR105" s="78"/>
      <c r="AS105" s="78"/>
      <c r="AT105" s="78"/>
      <c r="AU105" s="78"/>
      <c r="AV105" s="78"/>
      <c r="AW105" s="78"/>
      <c r="AX105" s="78"/>
      <c r="AY105" s="78"/>
      <c r="AZ105" s="78"/>
      <c r="BA105" s="78"/>
      <c r="BB105" s="78"/>
      <c r="BC105" s="78"/>
      <c r="BD105" s="78"/>
      <c r="BE105" s="78"/>
      <c r="BF105" s="78"/>
      <c r="BG105" s="78"/>
      <c r="BH105" s="78"/>
      <c r="BI105" s="78"/>
      <c r="BJ105" s="78"/>
      <c r="BK105" s="78"/>
      <c r="BL105" s="78"/>
      <c r="BM105" s="78"/>
      <c r="BN105" s="78"/>
      <c r="BO105" s="78"/>
      <c r="BP105" s="78"/>
      <c r="BQ105" s="78"/>
      <c r="BR105" s="78"/>
      <c r="BS105" s="78"/>
      <c r="BT105" s="78"/>
      <c r="BU105" s="78"/>
      <c r="BV105" s="78"/>
      <c r="BW105" s="78"/>
      <c r="BX105" s="78"/>
      <c r="BY105" s="78"/>
      <c r="BZ105" s="78"/>
      <c r="CA105" s="78"/>
      <c r="CB105" s="78"/>
      <c r="CC105" s="78"/>
      <c r="CD105" s="78"/>
      <c r="CE105" s="78"/>
      <c r="CF105" s="78"/>
      <c r="CG105" s="78"/>
      <c r="CH105" s="78"/>
      <c r="CI105" s="78"/>
      <c r="CJ105" s="78"/>
      <c r="CK105" s="78"/>
      <c r="CL105" s="78"/>
      <c r="CM105" s="78"/>
      <c r="CN105" s="78"/>
    </row>
    <row r="106" spans="1:92" ht="15.75" x14ac:dyDescent="0.2">
      <c r="A106" s="80" t="s">
        <v>24</v>
      </c>
      <c r="B106" s="80" t="s">
        <v>23</v>
      </c>
      <c r="C106" s="80" t="s">
        <v>22</v>
      </c>
      <c r="D106" s="80">
        <v>254</v>
      </c>
      <c r="E106" s="82">
        <f>I106/J106+2.75</f>
        <v>7.0978260869565215</v>
      </c>
      <c r="F106" s="80">
        <v>25</v>
      </c>
      <c r="G106" s="80">
        <v>7.2</v>
      </c>
      <c r="H106" s="80">
        <v>7</v>
      </c>
      <c r="I106" s="82">
        <v>2</v>
      </c>
      <c r="J106" s="68">
        <v>0.46</v>
      </c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78"/>
      <c r="AB106" s="78"/>
      <c r="AC106" s="78"/>
      <c r="AD106" s="78"/>
      <c r="AE106" s="78"/>
      <c r="AF106" s="78"/>
      <c r="AG106" s="78"/>
      <c r="AH106" s="78"/>
      <c r="AI106" s="78"/>
      <c r="AJ106" s="78"/>
      <c r="AK106" s="78"/>
      <c r="AL106" s="78"/>
      <c r="AM106" s="78"/>
      <c r="AN106" s="78"/>
      <c r="AO106" s="78"/>
      <c r="AP106" s="78"/>
      <c r="AQ106" s="78"/>
      <c r="AR106" s="78"/>
      <c r="AS106" s="78"/>
      <c r="AT106" s="78"/>
      <c r="AU106" s="78"/>
      <c r="AV106" s="78"/>
      <c r="AW106" s="78"/>
      <c r="AX106" s="78"/>
      <c r="AY106" s="78"/>
      <c r="AZ106" s="78"/>
      <c r="BA106" s="78"/>
      <c r="BB106" s="78"/>
      <c r="BC106" s="78"/>
      <c r="BD106" s="78"/>
      <c r="BE106" s="78"/>
      <c r="BF106" s="78"/>
      <c r="BG106" s="78"/>
      <c r="BH106" s="78"/>
      <c r="BI106" s="78"/>
      <c r="BJ106" s="78"/>
      <c r="BK106" s="78"/>
      <c r="BL106" s="78"/>
      <c r="BM106" s="78"/>
      <c r="BN106" s="78"/>
      <c r="BO106" s="78"/>
      <c r="BP106" s="78"/>
      <c r="BQ106" s="78"/>
      <c r="BR106" s="78"/>
      <c r="BS106" s="78"/>
      <c r="BT106" s="78"/>
      <c r="BU106" s="78"/>
      <c r="BV106" s="78"/>
      <c r="BW106" s="78"/>
      <c r="BX106" s="78"/>
      <c r="BY106" s="78"/>
      <c r="BZ106" s="78"/>
      <c r="CA106" s="78"/>
      <c r="CB106" s="78"/>
      <c r="CC106" s="78"/>
      <c r="CD106" s="78"/>
      <c r="CE106" s="78"/>
      <c r="CF106" s="78"/>
      <c r="CG106" s="78"/>
      <c r="CH106" s="78"/>
      <c r="CI106" s="78"/>
      <c r="CJ106" s="78"/>
      <c r="CK106" s="78"/>
      <c r="CL106" s="78"/>
      <c r="CM106" s="78"/>
      <c r="CN106" s="78"/>
    </row>
    <row r="107" spans="1:92" ht="15.75" x14ac:dyDescent="0.2">
      <c r="A107" s="80" t="s">
        <v>24</v>
      </c>
      <c r="B107" s="80" t="s">
        <v>23</v>
      </c>
      <c r="C107" s="80" t="s">
        <v>22</v>
      </c>
      <c r="D107" s="80">
        <v>254</v>
      </c>
      <c r="E107" s="82">
        <f>I107/J107+2.75</f>
        <v>9.2717391304347814</v>
      </c>
      <c r="F107" s="80">
        <v>25</v>
      </c>
      <c r="G107" s="80">
        <v>7.2</v>
      </c>
      <c r="H107" s="80">
        <v>7</v>
      </c>
      <c r="I107" s="82">
        <v>3</v>
      </c>
      <c r="J107" s="68">
        <v>0.46</v>
      </c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  <c r="AA107" s="78"/>
      <c r="AB107" s="78"/>
      <c r="AC107" s="78"/>
      <c r="AD107" s="78"/>
      <c r="AE107" s="78"/>
      <c r="AF107" s="78"/>
      <c r="AG107" s="78"/>
      <c r="AH107" s="78"/>
      <c r="AI107" s="78"/>
      <c r="AJ107" s="78"/>
      <c r="AK107" s="78"/>
      <c r="AL107" s="78"/>
      <c r="AM107" s="78"/>
      <c r="AN107" s="78"/>
      <c r="AO107" s="78"/>
      <c r="AP107" s="78"/>
      <c r="AQ107" s="78"/>
      <c r="AR107" s="78"/>
      <c r="AS107" s="78"/>
      <c r="AT107" s="78"/>
      <c r="AU107" s="78"/>
      <c r="AV107" s="78"/>
      <c r="AW107" s="78"/>
      <c r="AX107" s="78"/>
      <c r="AY107" s="78"/>
      <c r="AZ107" s="78"/>
      <c r="BA107" s="78"/>
      <c r="BB107" s="78"/>
      <c r="BC107" s="78"/>
      <c r="BD107" s="78"/>
      <c r="BE107" s="78"/>
      <c r="BF107" s="78"/>
      <c r="BG107" s="78"/>
      <c r="BH107" s="78"/>
      <c r="BI107" s="78"/>
      <c r="BJ107" s="78"/>
      <c r="BK107" s="78"/>
      <c r="BL107" s="78"/>
      <c r="BM107" s="78"/>
      <c r="BN107" s="78"/>
      <c r="BO107" s="78"/>
      <c r="BP107" s="78"/>
      <c r="BQ107" s="78"/>
      <c r="BR107" s="78"/>
      <c r="BS107" s="78"/>
      <c r="BT107" s="78"/>
      <c r="BU107" s="78"/>
      <c r="BV107" s="78"/>
      <c r="BW107" s="78"/>
      <c r="BX107" s="78"/>
      <c r="BY107" s="78"/>
      <c r="BZ107" s="78"/>
      <c r="CA107" s="78"/>
      <c r="CB107" s="78"/>
      <c r="CC107" s="78"/>
      <c r="CD107" s="78"/>
      <c r="CE107" s="78"/>
      <c r="CF107" s="78"/>
      <c r="CG107" s="78"/>
      <c r="CH107" s="78"/>
      <c r="CI107" s="78"/>
      <c r="CJ107" s="78"/>
      <c r="CK107" s="78"/>
      <c r="CL107" s="78"/>
      <c r="CM107" s="78"/>
      <c r="CN107" s="78"/>
    </row>
    <row r="108" spans="1:92" ht="15.75" x14ac:dyDescent="0.2">
      <c r="A108" s="80" t="s">
        <v>24</v>
      </c>
      <c r="B108" s="80" t="s">
        <v>23</v>
      </c>
      <c r="C108" s="80" t="s">
        <v>22</v>
      </c>
      <c r="D108" s="80">
        <v>254</v>
      </c>
      <c r="E108" s="82">
        <f>I108/J108+2.75</f>
        <v>11.445652173913043</v>
      </c>
      <c r="F108" s="80">
        <v>25</v>
      </c>
      <c r="G108" s="80">
        <v>7.2</v>
      </c>
      <c r="H108" s="80">
        <v>7</v>
      </c>
      <c r="I108" s="82">
        <v>4</v>
      </c>
      <c r="J108" s="68">
        <v>0.46</v>
      </c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78"/>
      <c r="AB108" s="78"/>
      <c r="AC108" s="78"/>
      <c r="AD108" s="78"/>
      <c r="AE108" s="78"/>
      <c r="AF108" s="78"/>
      <c r="AG108" s="78"/>
      <c r="AH108" s="78"/>
      <c r="AI108" s="78"/>
      <c r="AJ108" s="78"/>
      <c r="AK108" s="78"/>
      <c r="AL108" s="78"/>
      <c r="AM108" s="78"/>
      <c r="AN108" s="78"/>
      <c r="AO108" s="78"/>
      <c r="AP108" s="78"/>
      <c r="AQ108" s="78"/>
      <c r="AR108" s="78"/>
      <c r="AS108" s="78"/>
      <c r="AT108" s="78"/>
      <c r="AU108" s="78"/>
      <c r="AV108" s="78"/>
      <c r="AW108" s="78"/>
      <c r="AX108" s="78"/>
      <c r="AY108" s="78"/>
      <c r="AZ108" s="78"/>
      <c r="BA108" s="78"/>
      <c r="BB108" s="78"/>
      <c r="BC108" s="78"/>
      <c r="BD108" s="78"/>
      <c r="BE108" s="78"/>
      <c r="BF108" s="78"/>
      <c r="BG108" s="78"/>
      <c r="BH108" s="78"/>
      <c r="BI108" s="78"/>
      <c r="BJ108" s="78"/>
      <c r="BK108" s="78"/>
      <c r="BL108" s="78"/>
      <c r="BM108" s="78"/>
      <c r="BN108" s="78"/>
      <c r="BO108" s="78"/>
      <c r="BP108" s="78"/>
      <c r="BQ108" s="78"/>
      <c r="BR108" s="78"/>
      <c r="BS108" s="78"/>
      <c r="BT108" s="78"/>
      <c r="BU108" s="78"/>
      <c r="BV108" s="78"/>
      <c r="BW108" s="78"/>
      <c r="BX108" s="78"/>
      <c r="BY108" s="78"/>
      <c r="BZ108" s="78"/>
      <c r="CA108" s="78"/>
      <c r="CB108" s="78"/>
      <c r="CC108" s="78"/>
      <c r="CD108" s="78"/>
      <c r="CE108" s="78"/>
      <c r="CF108" s="78"/>
      <c r="CG108" s="78"/>
      <c r="CH108" s="78"/>
      <c r="CI108" s="78"/>
      <c r="CJ108" s="78"/>
      <c r="CK108" s="78"/>
      <c r="CL108" s="78"/>
      <c r="CM108" s="78"/>
      <c r="CN108" s="78"/>
    </row>
    <row r="109" spans="1:92" ht="15.75" x14ac:dyDescent="0.2">
      <c r="A109" s="80" t="s">
        <v>24</v>
      </c>
      <c r="B109" s="80" t="s">
        <v>23</v>
      </c>
      <c r="C109" s="80" t="s">
        <v>22</v>
      </c>
      <c r="D109" s="80">
        <v>265</v>
      </c>
      <c r="E109" s="82">
        <f>I109/J109+1.94</f>
        <v>6.1953191489361696</v>
      </c>
      <c r="F109" s="80">
        <v>25</v>
      </c>
      <c r="G109" s="80">
        <v>7.2</v>
      </c>
      <c r="H109" s="80">
        <v>7</v>
      </c>
      <c r="I109" s="82">
        <v>2</v>
      </c>
      <c r="J109" s="68">
        <v>0.47</v>
      </c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  <c r="AA109" s="78"/>
      <c r="AB109" s="78"/>
      <c r="AC109" s="78"/>
      <c r="AD109" s="78"/>
      <c r="AE109" s="78"/>
      <c r="AF109" s="78"/>
      <c r="AG109" s="78"/>
      <c r="AH109" s="78"/>
      <c r="AI109" s="78"/>
      <c r="AJ109" s="78"/>
      <c r="AK109" s="78"/>
      <c r="AL109" s="78"/>
      <c r="AM109" s="78"/>
      <c r="AN109" s="78"/>
      <c r="AO109" s="78"/>
      <c r="AP109" s="78"/>
      <c r="AQ109" s="78"/>
      <c r="AR109" s="78"/>
      <c r="AS109" s="78"/>
      <c r="AT109" s="78"/>
      <c r="AU109" s="78"/>
      <c r="AV109" s="78"/>
      <c r="AW109" s="78"/>
      <c r="AX109" s="78"/>
      <c r="AY109" s="78"/>
      <c r="AZ109" s="78"/>
      <c r="BA109" s="78"/>
      <c r="BB109" s="78"/>
      <c r="BC109" s="78"/>
      <c r="BD109" s="78"/>
      <c r="BE109" s="78"/>
      <c r="BF109" s="78"/>
      <c r="BG109" s="78"/>
      <c r="BH109" s="78"/>
      <c r="BI109" s="78"/>
      <c r="BJ109" s="78"/>
      <c r="BK109" s="78"/>
      <c r="BL109" s="78"/>
      <c r="BM109" s="78"/>
      <c r="BN109" s="78"/>
      <c r="BO109" s="78"/>
      <c r="BP109" s="78"/>
      <c r="BQ109" s="78"/>
      <c r="BR109" s="78"/>
      <c r="BS109" s="78"/>
      <c r="BT109" s="78"/>
      <c r="BU109" s="78"/>
      <c r="BV109" s="78"/>
      <c r="BW109" s="78"/>
      <c r="BX109" s="78"/>
      <c r="BY109" s="78"/>
      <c r="BZ109" s="78"/>
      <c r="CA109" s="78"/>
      <c r="CB109" s="78"/>
      <c r="CC109" s="78"/>
      <c r="CD109" s="78"/>
      <c r="CE109" s="78"/>
      <c r="CF109" s="78"/>
      <c r="CG109" s="78"/>
      <c r="CH109" s="78"/>
      <c r="CI109" s="78"/>
      <c r="CJ109" s="78"/>
      <c r="CK109" s="78"/>
      <c r="CL109" s="78"/>
      <c r="CM109" s="78"/>
      <c r="CN109" s="78"/>
    </row>
    <row r="110" spans="1:92" ht="15.75" x14ac:dyDescent="0.2">
      <c r="A110" s="80" t="s">
        <v>24</v>
      </c>
      <c r="B110" s="80" t="s">
        <v>23</v>
      </c>
      <c r="C110" s="80" t="s">
        <v>22</v>
      </c>
      <c r="D110" s="80">
        <v>265</v>
      </c>
      <c r="E110" s="82">
        <f>I110/J110+1.94</f>
        <v>8.3229787234042565</v>
      </c>
      <c r="F110" s="80">
        <v>25</v>
      </c>
      <c r="G110" s="80">
        <v>7.2</v>
      </c>
      <c r="H110" s="80">
        <v>7</v>
      </c>
      <c r="I110" s="82">
        <v>3</v>
      </c>
      <c r="J110" s="68">
        <v>0.47</v>
      </c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  <c r="AA110" s="78"/>
      <c r="AB110" s="78"/>
      <c r="AC110" s="78"/>
      <c r="AD110" s="78"/>
      <c r="AE110" s="78"/>
      <c r="AF110" s="78"/>
      <c r="AG110" s="78"/>
      <c r="AH110" s="78"/>
      <c r="AI110" s="78"/>
      <c r="AJ110" s="78"/>
      <c r="AK110" s="78"/>
      <c r="AL110" s="78"/>
      <c r="AM110" s="78"/>
      <c r="AN110" s="78"/>
      <c r="AO110" s="78"/>
      <c r="AP110" s="78"/>
      <c r="AQ110" s="78"/>
      <c r="AR110" s="78"/>
      <c r="AS110" s="78"/>
      <c r="AT110" s="78"/>
      <c r="AU110" s="78"/>
      <c r="AV110" s="78"/>
      <c r="AW110" s="78"/>
      <c r="AX110" s="78"/>
      <c r="AY110" s="78"/>
      <c r="AZ110" s="78"/>
      <c r="BA110" s="78"/>
      <c r="BB110" s="78"/>
      <c r="BC110" s="78"/>
      <c r="BD110" s="78"/>
      <c r="BE110" s="78"/>
      <c r="BF110" s="78"/>
      <c r="BG110" s="78"/>
      <c r="BH110" s="78"/>
      <c r="BI110" s="78"/>
      <c r="BJ110" s="78"/>
      <c r="BK110" s="78"/>
      <c r="BL110" s="78"/>
      <c r="BM110" s="78"/>
      <c r="BN110" s="78"/>
      <c r="BO110" s="78"/>
      <c r="BP110" s="78"/>
      <c r="BQ110" s="78"/>
      <c r="BR110" s="78"/>
      <c r="BS110" s="78"/>
      <c r="BT110" s="78"/>
      <c r="BU110" s="78"/>
      <c r="BV110" s="78"/>
      <c r="BW110" s="78"/>
      <c r="BX110" s="78"/>
      <c r="BY110" s="78"/>
      <c r="BZ110" s="78"/>
      <c r="CA110" s="78"/>
      <c r="CB110" s="78"/>
      <c r="CC110" s="78"/>
      <c r="CD110" s="78"/>
      <c r="CE110" s="78"/>
      <c r="CF110" s="78"/>
      <c r="CG110" s="78"/>
      <c r="CH110" s="78"/>
      <c r="CI110" s="78"/>
      <c r="CJ110" s="78"/>
      <c r="CK110" s="78"/>
      <c r="CL110" s="78"/>
      <c r="CM110" s="78"/>
      <c r="CN110" s="78"/>
    </row>
    <row r="111" spans="1:92" ht="15.75" x14ac:dyDescent="0.2">
      <c r="A111" s="80" t="s">
        <v>24</v>
      </c>
      <c r="B111" s="80" t="s">
        <v>23</v>
      </c>
      <c r="C111" s="80" t="s">
        <v>22</v>
      </c>
      <c r="D111" s="80">
        <v>265</v>
      </c>
      <c r="E111" s="82">
        <f>I111/J111+1.94</f>
        <v>10.45063829787234</v>
      </c>
      <c r="F111" s="80">
        <v>25</v>
      </c>
      <c r="G111" s="80">
        <v>7.2</v>
      </c>
      <c r="H111" s="80">
        <v>7</v>
      </c>
      <c r="I111" s="82">
        <v>4</v>
      </c>
      <c r="J111" s="68">
        <v>0.47</v>
      </c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  <c r="AH111" s="78"/>
      <c r="AI111" s="78"/>
      <c r="AJ111" s="78"/>
      <c r="AK111" s="78"/>
      <c r="AL111" s="78"/>
      <c r="AM111" s="78"/>
      <c r="AN111" s="78"/>
      <c r="AO111" s="78"/>
      <c r="AP111" s="78"/>
      <c r="AQ111" s="78"/>
      <c r="AR111" s="78"/>
      <c r="AS111" s="78"/>
      <c r="AT111" s="78"/>
      <c r="AU111" s="78"/>
      <c r="AV111" s="78"/>
      <c r="AW111" s="78"/>
      <c r="AX111" s="78"/>
      <c r="AY111" s="78"/>
      <c r="AZ111" s="78"/>
      <c r="BA111" s="78"/>
      <c r="BB111" s="78"/>
      <c r="BC111" s="78"/>
      <c r="BD111" s="78"/>
      <c r="BE111" s="78"/>
      <c r="BF111" s="78"/>
      <c r="BG111" s="78"/>
      <c r="BH111" s="78"/>
      <c r="BI111" s="78"/>
      <c r="BJ111" s="78"/>
      <c r="BK111" s="78"/>
      <c r="BL111" s="78"/>
      <c r="BM111" s="78"/>
      <c r="BN111" s="78"/>
      <c r="BO111" s="78"/>
      <c r="BP111" s="78"/>
      <c r="BQ111" s="78"/>
      <c r="BR111" s="78"/>
      <c r="BS111" s="78"/>
      <c r="BT111" s="78"/>
      <c r="BU111" s="78"/>
      <c r="BV111" s="78"/>
      <c r="BW111" s="78"/>
      <c r="BX111" s="78"/>
      <c r="BY111" s="78"/>
      <c r="BZ111" s="78"/>
      <c r="CA111" s="78"/>
      <c r="CB111" s="78"/>
      <c r="CC111" s="78"/>
      <c r="CD111" s="78"/>
      <c r="CE111" s="78"/>
      <c r="CF111" s="78"/>
      <c r="CG111" s="78"/>
      <c r="CH111" s="78"/>
      <c r="CI111" s="78"/>
      <c r="CJ111" s="78"/>
      <c r="CK111" s="78"/>
      <c r="CL111" s="78"/>
      <c r="CM111" s="78"/>
      <c r="CN111" s="78"/>
    </row>
    <row r="112" spans="1:92" ht="15.75" x14ac:dyDescent="0.2">
      <c r="A112" s="80" t="s">
        <v>24</v>
      </c>
      <c r="B112" s="80" t="s">
        <v>23</v>
      </c>
      <c r="C112" s="80" t="s">
        <v>22</v>
      </c>
      <c r="D112" s="80">
        <v>275</v>
      </c>
      <c r="E112" s="82">
        <f>I112/J112+1.87</f>
        <v>6.9982051282051279</v>
      </c>
      <c r="F112" s="80">
        <v>25</v>
      </c>
      <c r="G112" s="80">
        <v>7.2</v>
      </c>
      <c r="H112" s="80">
        <v>7</v>
      </c>
      <c r="I112" s="82">
        <v>2</v>
      </c>
      <c r="J112" s="68">
        <v>0.39</v>
      </c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78"/>
      <c r="AB112" s="78"/>
      <c r="AC112" s="78"/>
      <c r="AD112" s="78"/>
      <c r="AE112" s="78"/>
      <c r="AF112" s="78"/>
      <c r="AG112" s="78"/>
      <c r="AH112" s="78"/>
      <c r="AI112" s="78"/>
      <c r="AJ112" s="78"/>
      <c r="AK112" s="78"/>
      <c r="AL112" s="78"/>
      <c r="AM112" s="78"/>
      <c r="AN112" s="78"/>
      <c r="AO112" s="78"/>
      <c r="AP112" s="78"/>
      <c r="AQ112" s="78"/>
      <c r="AR112" s="78"/>
      <c r="AS112" s="78"/>
      <c r="AT112" s="78"/>
      <c r="AU112" s="78"/>
      <c r="AV112" s="78"/>
      <c r="AW112" s="78"/>
      <c r="AX112" s="78"/>
      <c r="AY112" s="78"/>
      <c r="AZ112" s="78"/>
      <c r="BA112" s="78"/>
      <c r="BB112" s="78"/>
      <c r="BC112" s="78"/>
      <c r="BD112" s="78"/>
      <c r="BE112" s="78"/>
      <c r="BF112" s="78"/>
      <c r="BG112" s="78"/>
      <c r="BH112" s="78"/>
      <c r="BI112" s="78"/>
      <c r="BJ112" s="78"/>
      <c r="BK112" s="78"/>
      <c r="BL112" s="78"/>
      <c r="BM112" s="78"/>
      <c r="BN112" s="78"/>
      <c r="BO112" s="78"/>
      <c r="BP112" s="78"/>
      <c r="BQ112" s="78"/>
      <c r="BR112" s="78"/>
      <c r="BS112" s="78"/>
      <c r="BT112" s="78"/>
      <c r="BU112" s="78"/>
      <c r="BV112" s="78"/>
      <c r="BW112" s="78"/>
      <c r="BX112" s="78"/>
      <c r="BY112" s="78"/>
      <c r="BZ112" s="78"/>
      <c r="CA112" s="78"/>
      <c r="CB112" s="78"/>
      <c r="CC112" s="78"/>
      <c r="CD112" s="78"/>
      <c r="CE112" s="78"/>
      <c r="CF112" s="78"/>
      <c r="CG112" s="78"/>
      <c r="CH112" s="78"/>
      <c r="CI112" s="78"/>
      <c r="CJ112" s="78"/>
      <c r="CK112" s="78"/>
      <c r="CL112" s="78"/>
      <c r="CM112" s="78"/>
      <c r="CN112" s="78"/>
    </row>
    <row r="113" spans="1:92" ht="15.75" x14ac:dyDescent="0.2">
      <c r="A113" s="80" t="s">
        <v>24</v>
      </c>
      <c r="B113" s="80" t="s">
        <v>23</v>
      </c>
      <c r="C113" s="80" t="s">
        <v>22</v>
      </c>
      <c r="D113" s="80">
        <v>275</v>
      </c>
      <c r="E113" s="82">
        <f>I113/J113+1.87</f>
        <v>9.5623076923076908</v>
      </c>
      <c r="F113" s="80">
        <v>25</v>
      </c>
      <c r="G113" s="80">
        <v>7.2</v>
      </c>
      <c r="H113" s="80">
        <v>7</v>
      </c>
      <c r="I113" s="82">
        <v>3</v>
      </c>
      <c r="J113" s="68">
        <v>0.39</v>
      </c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78"/>
      <c r="AB113" s="78"/>
      <c r="AC113" s="78"/>
      <c r="AD113" s="78"/>
      <c r="AE113" s="78"/>
      <c r="AF113" s="78"/>
      <c r="AG113" s="78"/>
      <c r="AH113" s="78"/>
      <c r="AI113" s="78"/>
      <c r="AJ113" s="78"/>
      <c r="AK113" s="78"/>
      <c r="AL113" s="78"/>
      <c r="AM113" s="78"/>
      <c r="AN113" s="78"/>
      <c r="AO113" s="78"/>
      <c r="AP113" s="78"/>
      <c r="AQ113" s="78"/>
      <c r="AR113" s="78"/>
      <c r="AS113" s="78"/>
      <c r="AT113" s="78"/>
      <c r="AU113" s="78"/>
      <c r="AV113" s="78"/>
      <c r="AW113" s="78"/>
      <c r="AX113" s="78"/>
      <c r="AY113" s="78"/>
      <c r="AZ113" s="78"/>
      <c r="BA113" s="78"/>
      <c r="BB113" s="78"/>
      <c r="BC113" s="78"/>
      <c r="BD113" s="78"/>
      <c r="BE113" s="78"/>
      <c r="BF113" s="78"/>
      <c r="BG113" s="78"/>
      <c r="BH113" s="78"/>
      <c r="BI113" s="78"/>
      <c r="BJ113" s="78"/>
      <c r="BK113" s="78"/>
      <c r="BL113" s="78"/>
      <c r="BM113" s="78"/>
      <c r="BN113" s="78"/>
      <c r="BO113" s="78"/>
      <c r="BP113" s="78"/>
      <c r="BQ113" s="78"/>
      <c r="BR113" s="78"/>
      <c r="BS113" s="78"/>
      <c r="BT113" s="78"/>
      <c r="BU113" s="78"/>
      <c r="BV113" s="78"/>
      <c r="BW113" s="78"/>
      <c r="BX113" s="78"/>
      <c r="BY113" s="78"/>
      <c r="BZ113" s="78"/>
      <c r="CA113" s="78"/>
      <c r="CB113" s="78"/>
      <c r="CC113" s="78"/>
      <c r="CD113" s="78"/>
      <c r="CE113" s="78"/>
      <c r="CF113" s="78"/>
      <c r="CG113" s="78"/>
      <c r="CH113" s="78"/>
      <c r="CI113" s="78"/>
      <c r="CJ113" s="78"/>
      <c r="CK113" s="78"/>
      <c r="CL113" s="78"/>
      <c r="CM113" s="78"/>
      <c r="CN113" s="78"/>
    </row>
    <row r="114" spans="1:92" ht="15.75" x14ac:dyDescent="0.2">
      <c r="A114" s="80" t="s">
        <v>24</v>
      </c>
      <c r="B114" s="80" t="s">
        <v>23</v>
      </c>
      <c r="C114" s="80" t="s">
        <v>22</v>
      </c>
      <c r="D114" s="80">
        <v>275</v>
      </c>
      <c r="E114" s="82">
        <f>I114/J114+1.87</f>
        <v>12.126410256410256</v>
      </c>
      <c r="F114" s="80">
        <v>25</v>
      </c>
      <c r="G114" s="80">
        <v>7.2</v>
      </c>
      <c r="H114" s="80">
        <v>7</v>
      </c>
      <c r="I114" s="82">
        <v>4</v>
      </c>
      <c r="J114" s="68">
        <v>0.39</v>
      </c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  <c r="AH114" s="78"/>
      <c r="AI114" s="78"/>
      <c r="AJ114" s="78"/>
      <c r="AK114" s="78"/>
      <c r="AL114" s="78"/>
      <c r="AM114" s="78"/>
      <c r="AN114" s="78"/>
      <c r="AO114" s="78"/>
      <c r="AP114" s="78"/>
      <c r="AQ114" s="78"/>
      <c r="AR114" s="78"/>
      <c r="AS114" s="78"/>
      <c r="AT114" s="78"/>
      <c r="AU114" s="78"/>
      <c r="AV114" s="78"/>
      <c r="AW114" s="78"/>
      <c r="AX114" s="78"/>
      <c r="AY114" s="78"/>
      <c r="AZ114" s="78"/>
      <c r="BA114" s="78"/>
      <c r="BB114" s="78"/>
      <c r="BC114" s="78"/>
      <c r="BD114" s="78"/>
      <c r="BE114" s="78"/>
      <c r="BF114" s="78"/>
      <c r="BG114" s="78"/>
      <c r="BH114" s="78"/>
      <c r="BI114" s="78"/>
      <c r="BJ114" s="78"/>
      <c r="BK114" s="78"/>
      <c r="BL114" s="78"/>
      <c r="BM114" s="78"/>
      <c r="BN114" s="78"/>
      <c r="BO114" s="78"/>
      <c r="BP114" s="78"/>
      <c r="BQ114" s="78"/>
      <c r="BR114" s="78"/>
      <c r="BS114" s="78"/>
      <c r="BT114" s="78"/>
      <c r="BU114" s="78"/>
      <c r="BV114" s="78"/>
      <c r="BW114" s="78"/>
      <c r="BX114" s="78"/>
      <c r="BY114" s="78"/>
      <c r="BZ114" s="78"/>
      <c r="CA114" s="78"/>
      <c r="CB114" s="78"/>
      <c r="CC114" s="78"/>
      <c r="CD114" s="78"/>
      <c r="CE114" s="78"/>
      <c r="CF114" s="78"/>
      <c r="CG114" s="78"/>
      <c r="CH114" s="78"/>
      <c r="CI114" s="78"/>
      <c r="CJ114" s="78"/>
      <c r="CK114" s="78"/>
      <c r="CL114" s="78"/>
      <c r="CM114" s="78"/>
      <c r="CN114" s="78"/>
    </row>
    <row r="115" spans="1:92" ht="15.75" x14ac:dyDescent="0.2">
      <c r="A115" s="80" t="s">
        <v>24</v>
      </c>
      <c r="B115" s="80" t="s">
        <v>23</v>
      </c>
      <c r="C115" s="80" t="s">
        <v>22</v>
      </c>
      <c r="D115" s="80">
        <v>285</v>
      </c>
      <c r="E115" s="82">
        <f>I115/J115+2.57</f>
        <v>10.903333333333334</v>
      </c>
      <c r="F115" s="80">
        <v>25</v>
      </c>
      <c r="G115" s="80">
        <v>7.2</v>
      </c>
      <c r="H115" s="80">
        <v>7</v>
      </c>
      <c r="I115" s="82">
        <v>2</v>
      </c>
      <c r="J115" s="68">
        <v>0.24</v>
      </c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  <c r="AH115" s="78"/>
      <c r="AI115" s="78"/>
      <c r="AJ115" s="78"/>
      <c r="AK115" s="78"/>
      <c r="AL115" s="78"/>
      <c r="AM115" s="78"/>
      <c r="AN115" s="78"/>
      <c r="AO115" s="78"/>
      <c r="AP115" s="78"/>
      <c r="AQ115" s="78"/>
      <c r="AR115" s="78"/>
      <c r="AS115" s="78"/>
      <c r="AT115" s="78"/>
      <c r="AU115" s="78"/>
      <c r="AV115" s="78"/>
      <c r="AW115" s="78"/>
      <c r="AX115" s="78"/>
      <c r="AY115" s="78"/>
      <c r="AZ115" s="78"/>
      <c r="BA115" s="78"/>
      <c r="BB115" s="78"/>
      <c r="BC115" s="78"/>
      <c r="BD115" s="78"/>
      <c r="BE115" s="78"/>
      <c r="BF115" s="78"/>
      <c r="BG115" s="78"/>
      <c r="BH115" s="78"/>
      <c r="BI115" s="78"/>
      <c r="BJ115" s="78"/>
      <c r="BK115" s="78"/>
      <c r="BL115" s="78"/>
      <c r="BM115" s="78"/>
      <c r="BN115" s="78"/>
      <c r="BO115" s="78"/>
      <c r="BP115" s="78"/>
      <c r="BQ115" s="78"/>
      <c r="BR115" s="78"/>
      <c r="BS115" s="78"/>
      <c r="BT115" s="78"/>
      <c r="BU115" s="78"/>
      <c r="BV115" s="78"/>
      <c r="BW115" s="78"/>
      <c r="BX115" s="78"/>
      <c r="BY115" s="78"/>
      <c r="BZ115" s="78"/>
      <c r="CA115" s="78"/>
      <c r="CB115" s="78"/>
      <c r="CC115" s="78"/>
      <c r="CD115" s="78"/>
      <c r="CE115" s="78"/>
      <c r="CF115" s="78"/>
      <c r="CG115" s="78"/>
      <c r="CH115" s="78"/>
      <c r="CI115" s="78"/>
      <c r="CJ115" s="78"/>
      <c r="CK115" s="78"/>
      <c r="CL115" s="78"/>
      <c r="CM115" s="78"/>
      <c r="CN115" s="78"/>
    </row>
    <row r="116" spans="1:92" ht="15.75" x14ac:dyDescent="0.2">
      <c r="A116" s="80" t="s">
        <v>24</v>
      </c>
      <c r="B116" s="80" t="s">
        <v>23</v>
      </c>
      <c r="C116" s="80" t="s">
        <v>22</v>
      </c>
      <c r="D116" s="80">
        <v>285</v>
      </c>
      <c r="E116" s="82">
        <f>I116/J116+2.57</f>
        <v>15.07</v>
      </c>
      <c r="F116" s="80">
        <v>25</v>
      </c>
      <c r="G116" s="80">
        <v>7.2</v>
      </c>
      <c r="H116" s="80">
        <v>7</v>
      </c>
      <c r="I116" s="82">
        <v>3</v>
      </c>
      <c r="J116" s="68">
        <v>0.24</v>
      </c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  <c r="AA116" s="78"/>
      <c r="AB116" s="78"/>
      <c r="AC116" s="78"/>
      <c r="AD116" s="78"/>
      <c r="AE116" s="78"/>
      <c r="AF116" s="78"/>
      <c r="AG116" s="78"/>
      <c r="AH116" s="78"/>
      <c r="AI116" s="78"/>
      <c r="AJ116" s="78"/>
      <c r="AK116" s="78"/>
      <c r="AL116" s="78"/>
      <c r="AM116" s="78"/>
      <c r="AN116" s="78"/>
      <c r="AO116" s="78"/>
      <c r="AP116" s="78"/>
      <c r="AQ116" s="78"/>
      <c r="AR116" s="78"/>
      <c r="AS116" s="78"/>
      <c r="AT116" s="78"/>
      <c r="AU116" s="78"/>
      <c r="AV116" s="78"/>
      <c r="AW116" s="78"/>
      <c r="AX116" s="78"/>
      <c r="AY116" s="78"/>
      <c r="AZ116" s="78"/>
      <c r="BA116" s="78"/>
      <c r="BB116" s="78"/>
      <c r="BC116" s="78"/>
      <c r="BD116" s="78"/>
      <c r="BE116" s="78"/>
      <c r="BF116" s="78"/>
      <c r="BG116" s="78"/>
      <c r="BH116" s="78"/>
      <c r="BI116" s="78"/>
      <c r="BJ116" s="78"/>
      <c r="BK116" s="78"/>
      <c r="BL116" s="78"/>
      <c r="BM116" s="78"/>
      <c r="BN116" s="78"/>
      <c r="BO116" s="78"/>
      <c r="BP116" s="78"/>
      <c r="BQ116" s="78"/>
      <c r="BR116" s="78"/>
      <c r="BS116" s="78"/>
      <c r="BT116" s="78"/>
      <c r="BU116" s="78"/>
      <c r="BV116" s="78"/>
      <c r="BW116" s="78"/>
      <c r="BX116" s="78"/>
      <c r="BY116" s="78"/>
      <c r="BZ116" s="78"/>
      <c r="CA116" s="78"/>
      <c r="CB116" s="78"/>
      <c r="CC116" s="78"/>
      <c r="CD116" s="78"/>
      <c r="CE116" s="78"/>
      <c r="CF116" s="78"/>
      <c r="CG116" s="78"/>
      <c r="CH116" s="78"/>
      <c r="CI116" s="78"/>
      <c r="CJ116" s="78"/>
      <c r="CK116" s="78"/>
      <c r="CL116" s="78"/>
      <c r="CM116" s="78"/>
      <c r="CN116" s="78"/>
    </row>
    <row r="117" spans="1:92" ht="15.75" x14ac:dyDescent="0.2">
      <c r="A117" s="80" t="s">
        <v>24</v>
      </c>
      <c r="B117" s="80" t="s">
        <v>23</v>
      </c>
      <c r="C117" s="80" t="s">
        <v>22</v>
      </c>
      <c r="D117" s="80">
        <v>285</v>
      </c>
      <c r="E117" s="82">
        <f>I117/J117+2.57</f>
        <v>19.236666666666668</v>
      </c>
      <c r="F117" s="80">
        <v>25</v>
      </c>
      <c r="G117" s="80">
        <v>7.2</v>
      </c>
      <c r="H117" s="80">
        <v>7</v>
      </c>
      <c r="I117" s="82">
        <v>4</v>
      </c>
      <c r="J117" s="68">
        <v>0.24</v>
      </c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  <c r="AA117" s="78"/>
      <c r="AB117" s="78"/>
      <c r="AC117" s="78"/>
      <c r="AD117" s="78"/>
      <c r="AE117" s="78"/>
      <c r="AF117" s="78"/>
      <c r="AG117" s="78"/>
      <c r="AH117" s="78"/>
      <c r="AI117" s="78"/>
      <c r="AJ117" s="78"/>
      <c r="AK117" s="78"/>
      <c r="AL117" s="78"/>
      <c r="AM117" s="78"/>
      <c r="AN117" s="78"/>
      <c r="AO117" s="78"/>
      <c r="AP117" s="78"/>
      <c r="AQ117" s="78"/>
      <c r="AR117" s="78"/>
      <c r="AS117" s="78"/>
      <c r="AT117" s="78"/>
      <c r="AU117" s="78"/>
      <c r="AV117" s="78"/>
      <c r="AW117" s="78"/>
      <c r="AX117" s="78"/>
      <c r="AY117" s="78"/>
      <c r="AZ117" s="78"/>
      <c r="BA117" s="78"/>
      <c r="BB117" s="78"/>
      <c r="BC117" s="78"/>
      <c r="BD117" s="78"/>
      <c r="BE117" s="78"/>
      <c r="BF117" s="78"/>
      <c r="BG117" s="78"/>
      <c r="BH117" s="78"/>
      <c r="BI117" s="78"/>
      <c r="BJ117" s="78"/>
      <c r="BK117" s="78"/>
      <c r="BL117" s="78"/>
      <c r="BM117" s="78"/>
      <c r="BN117" s="78"/>
      <c r="BO117" s="78"/>
      <c r="BP117" s="78"/>
      <c r="BQ117" s="78"/>
      <c r="BR117" s="78"/>
      <c r="BS117" s="78"/>
      <c r="BT117" s="78"/>
      <c r="BU117" s="78"/>
      <c r="BV117" s="78"/>
      <c r="BW117" s="78"/>
      <c r="BX117" s="78"/>
      <c r="BY117" s="78"/>
      <c r="BZ117" s="78"/>
      <c r="CA117" s="78"/>
      <c r="CB117" s="78"/>
      <c r="CC117" s="78"/>
      <c r="CD117" s="78"/>
      <c r="CE117" s="78"/>
      <c r="CF117" s="78"/>
      <c r="CG117" s="78"/>
      <c r="CH117" s="78"/>
      <c r="CI117" s="78"/>
      <c r="CJ117" s="78"/>
      <c r="CK117" s="78"/>
      <c r="CL117" s="78"/>
      <c r="CM117" s="78"/>
      <c r="CN117" s="78"/>
    </row>
    <row r="118" spans="1:92" ht="15.75" x14ac:dyDescent="0.2">
      <c r="A118" s="80" t="s">
        <v>24</v>
      </c>
      <c r="B118" s="80" t="s">
        <v>23</v>
      </c>
      <c r="C118" s="80" t="s">
        <v>22</v>
      </c>
      <c r="D118" s="80">
        <v>300</v>
      </c>
      <c r="E118" s="82">
        <f>I118/J118+12.63</f>
        <v>41.201428571428572</v>
      </c>
      <c r="F118" s="80">
        <v>25</v>
      </c>
      <c r="G118" s="80">
        <v>7.2</v>
      </c>
      <c r="H118" s="80">
        <v>7</v>
      </c>
      <c r="I118" s="82">
        <v>2</v>
      </c>
      <c r="J118" s="68">
        <v>7.0000000000000007E-2</v>
      </c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78"/>
      <c r="AB118" s="78"/>
      <c r="AC118" s="78"/>
      <c r="AD118" s="78"/>
      <c r="AE118" s="78"/>
      <c r="AF118" s="78"/>
      <c r="AG118" s="78"/>
      <c r="AH118" s="78"/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78"/>
      <c r="AY118" s="78"/>
      <c r="AZ118" s="78"/>
      <c r="BA118" s="78"/>
      <c r="BB118" s="78"/>
      <c r="BC118" s="78"/>
      <c r="BD118" s="78"/>
      <c r="BE118" s="78"/>
      <c r="BF118" s="78"/>
      <c r="BG118" s="78"/>
      <c r="BH118" s="78"/>
      <c r="BI118" s="78"/>
      <c r="BJ118" s="78"/>
      <c r="BK118" s="78"/>
      <c r="BL118" s="78"/>
      <c r="BM118" s="78"/>
      <c r="BN118" s="78"/>
      <c r="BO118" s="78"/>
      <c r="BP118" s="78"/>
      <c r="BQ118" s="78"/>
      <c r="BR118" s="78"/>
      <c r="BS118" s="78"/>
      <c r="BT118" s="78"/>
      <c r="BU118" s="78"/>
      <c r="BV118" s="78"/>
      <c r="BW118" s="78"/>
      <c r="BX118" s="78"/>
      <c r="BY118" s="78"/>
      <c r="BZ118" s="78"/>
      <c r="CA118" s="78"/>
      <c r="CB118" s="78"/>
      <c r="CC118" s="78"/>
      <c r="CD118" s="78"/>
      <c r="CE118" s="78"/>
      <c r="CF118" s="78"/>
      <c r="CG118" s="78"/>
      <c r="CH118" s="78"/>
      <c r="CI118" s="78"/>
      <c r="CJ118" s="78"/>
      <c r="CK118" s="78"/>
      <c r="CL118" s="78"/>
      <c r="CM118" s="78"/>
      <c r="CN118" s="78"/>
    </row>
    <row r="119" spans="1:92" ht="15.75" x14ac:dyDescent="0.2">
      <c r="A119" s="80" t="s">
        <v>24</v>
      </c>
      <c r="B119" s="80" t="s">
        <v>23</v>
      </c>
      <c r="C119" s="80" t="s">
        <v>22</v>
      </c>
      <c r="D119" s="80">
        <v>300</v>
      </c>
      <c r="E119" s="82">
        <f>I119/J119+12.63</f>
        <v>55.487142857142857</v>
      </c>
      <c r="F119" s="80">
        <v>25</v>
      </c>
      <c r="G119" s="80">
        <v>7.2</v>
      </c>
      <c r="H119" s="80">
        <v>7</v>
      </c>
      <c r="I119" s="82">
        <v>3</v>
      </c>
      <c r="J119" s="68">
        <v>7.0000000000000007E-2</v>
      </c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  <c r="AA119" s="78"/>
      <c r="AB119" s="78"/>
      <c r="AC119" s="78"/>
      <c r="AD119" s="78"/>
      <c r="AE119" s="78"/>
      <c r="AF119" s="78"/>
      <c r="AG119" s="78"/>
      <c r="AH119" s="78"/>
      <c r="AI119" s="78"/>
      <c r="AJ119" s="78"/>
      <c r="AK119" s="78"/>
      <c r="AL119" s="78"/>
      <c r="AM119" s="78"/>
      <c r="AN119" s="78"/>
      <c r="AO119" s="78"/>
      <c r="AP119" s="78"/>
      <c r="AQ119" s="78"/>
      <c r="AR119" s="78"/>
      <c r="AS119" s="78"/>
      <c r="AT119" s="78"/>
      <c r="AU119" s="78"/>
      <c r="AV119" s="78"/>
      <c r="AW119" s="78"/>
      <c r="AX119" s="78"/>
      <c r="AY119" s="78"/>
      <c r="AZ119" s="78"/>
      <c r="BA119" s="78"/>
      <c r="BB119" s="78"/>
      <c r="BC119" s="78"/>
      <c r="BD119" s="78"/>
      <c r="BE119" s="78"/>
      <c r="BF119" s="78"/>
      <c r="BG119" s="78"/>
      <c r="BH119" s="78"/>
      <c r="BI119" s="78"/>
      <c r="BJ119" s="78"/>
      <c r="BK119" s="78"/>
      <c r="BL119" s="78"/>
      <c r="BM119" s="78"/>
      <c r="BN119" s="78"/>
      <c r="BO119" s="78"/>
      <c r="BP119" s="78"/>
      <c r="BQ119" s="78"/>
      <c r="BR119" s="78"/>
      <c r="BS119" s="78"/>
      <c r="BT119" s="78"/>
      <c r="BU119" s="78"/>
      <c r="BV119" s="78"/>
      <c r="BW119" s="78"/>
      <c r="BX119" s="78"/>
      <c r="BY119" s="78"/>
      <c r="BZ119" s="78"/>
      <c r="CA119" s="78"/>
      <c r="CB119" s="78"/>
      <c r="CC119" s="78"/>
      <c r="CD119" s="78"/>
      <c r="CE119" s="78"/>
      <c r="CF119" s="78"/>
      <c r="CG119" s="78"/>
      <c r="CH119" s="78"/>
      <c r="CI119" s="78"/>
      <c r="CJ119" s="78"/>
      <c r="CK119" s="78"/>
      <c r="CL119" s="78"/>
      <c r="CM119" s="78"/>
      <c r="CN119" s="78"/>
    </row>
    <row r="120" spans="1:92" ht="15.75" x14ac:dyDescent="0.2">
      <c r="A120" s="80" t="s">
        <v>24</v>
      </c>
      <c r="B120" s="80" t="s">
        <v>23</v>
      </c>
      <c r="C120" s="80" t="s">
        <v>22</v>
      </c>
      <c r="D120" s="80">
        <v>300</v>
      </c>
      <c r="E120" s="82">
        <f>I120/J120+12.63</f>
        <v>69.772857142857134</v>
      </c>
      <c r="F120" s="80">
        <v>25</v>
      </c>
      <c r="G120" s="80">
        <v>7.2</v>
      </c>
      <c r="H120" s="80">
        <v>7</v>
      </c>
      <c r="I120" s="82">
        <v>4</v>
      </c>
      <c r="J120" s="68">
        <v>7.0000000000000007E-2</v>
      </c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  <c r="AA120" s="78"/>
      <c r="AB120" s="78"/>
      <c r="AC120" s="78"/>
      <c r="AD120" s="78"/>
      <c r="AE120" s="78"/>
      <c r="AF120" s="78"/>
      <c r="AG120" s="78"/>
      <c r="AH120" s="78"/>
      <c r="AI120" s="78"/>
      <c r="AJ120" s="78"/>
      <c r="AK120" s="78"/>
      <c r="AL120" s="78"/>
      <c r="AM120" s="78"/>
      <c r="AN120" s="78"/>
      <c r="AO120" s="78"/>
      <c r="AP120" s="78"/>
      <c r="AQ120" s="78"/>
      <c r="AR120" s="78"/>
      <c r="AS120" s="78"/>
      <c r="AT120" s="78"/>
      <c r="AU120" s="78"/>
      <c r="AV120" s="78"/>
      <c r="AW120" s="78"/>
      <c r="AX120" s="78"/>
      <c r="AY120" s="78"/>
      <c r="AZ120" s="78"/>
      <c r="BA120" s="78"/>
      <c r="BB120" s="78"/>
      <c r="BC120" s="78"/>
      <c r="BD120" s="78"/>
      <c r="BE120" s="78"/>
      <c r="BF120" s="78"/>
      <c r="BG120" s="78"/>
      <c r="BH120" s="78"/>
      <c r="BI120" s="78"/>
      <c r="BJ120" s="78"/>
      <c r="BK120" s="78"/>
      <c r="BL120" s="78"/>
      <c r="BM120" s="78"/>
      <c r="BN120" s="78"/>
      <c r="BO120" s="78"/>
      <c r="BP120" s="78"/>
      <c r="BQ120" s="78"/>
      <c r="BR120" s="78"/>
      <c r="BS120" s="78"/>
      <c r="BT120" s="78"/>
      <c r="BU120" s="78"/>
      <c r="BV120" s="78"/>
      <c r="BW120" s="78"/>
      <c r="BX120" s="78"/>
      <c r="BY120" s="78"/>
      <c r="BZ120" s="78"/>
      <c r="CA120" s="78"/>
      <c r="CB120" s="78"/>
      <c r="CC120" s="78"/>
      <c r="CD120" s="78"/>
      <c r="CE120" s="78"/>
      <c r="CF120" s="78"/>
      <c r="CG120" s="78"/>
      <c r="CH120" s="78"/>
      <c r="CI120" s="78"/>
      <c r="CJ120" s="78"/>
      <c r="CK120" s="78"/>
      <c r="CL120" s="78"/>
      <c r="CM120" s="78"/>
      <c r="CN120" s="78"/>
    </row>
    <row r="121" spans="1:92" ht="15.75" x14ac:dyDescent="0.2">
      <c r="A121" s="68" t="s">
        <v>26</v>
      </c>
      <c r="B121" s="80" t="s">
        <v>27</v>
      </c>
      <c r="C121" s="80" t="s">
        <v>25</v>
      </c>
      <c r="D121" s="80">
        <v>222</v>
      </c>
      <c r="E121" s="82">
        <f>I121/J121+2.39</f>
        <v>8.1042857142857141</v>
      </c>
      <c r="F121" s="80">
        <v>25</v>
      </c>
      <c r="G121" s="80">
        <v>7.2</v>
      </c>
      <c r="H121" s="80">
        <v>7</v>
      </c>
      <c r="I121" s="82">
        <v>2</v>
      </c>
      <c r="J121" s="68">
        <v>0.35</v>
      </c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78"/>
      <c r="AB121" s="78"/>
      <c r="AC121" s="78"/>
      <c r="AD121" s="78"/>
      <c r="AE121" s="78"/>
      <c r="AF121" s="78"/>
      <c r="AG121" s="78"/>
      <c r="AH121" s="78"/>
      <c r="AI121" s="78"/>
      <c r="AJ121" s="78"/>
      <c r="AK121" s="78"/>
      <c r="AL121" s="78"/>
      <c r="AM121" s="78"/>
      <c r="AN121" s="78"/>
      <c r="AO121" s="78"/>
      <c r="AP121" s="78"/>
      <c r="AQ121" s="78"/>
      <c r="AR121" s="78"/>
      <c r="AS121" s="78"/>
      <c r="AT121" s="78"/>
      <c r="AU121" s="78"/>
      <c r="AV121" s="78"/>
      <c r="AW121" s="78"/>
      <c r="AX121" s="78"/>
      <c r="AY121" s="78"/>
      <c r="AZ121" s="78"/>
      <c r="BA121" s="78"/>
      <c r="BB121" s="78"/>
      <c r="BC121" s="78"/>
      <c r="BD121" s="78"/>
      <c r="BE121" s="78"/>
      <c r="BF121" s="78"/>
      <c r="BG121" s="78"/>
      <c r="BH121" s="78"/>
      <c r="BI121" s="78"/>
      <c r="BJ121" s="78"/>
      <c r="BK121" s="78"/>
      <c r="BL121" s="78"/>
      <c r="BM121" s="78"/>
      <c r="BN121" s="78"/>
      <c r="BO121" s="78"/>
      <c r="BP121" s="78"/>
      <c r="BQ121" s="78"/>
      <c r="BR121" s="78"/>
      <c r="BS121" s="78"/>
      <c r="BT121" s="78"/>
      <c r="BU121" s="78"/>
      <c r="BV121" s="78"/>
      <c r="BW121" s="78"/>
      <c r="BX121" s="78"/>
      <c r="BY121" s="78"/>
      <c r="BZ121" s="78"/>
      <c r="CA121" s="78"/>
      <c r="CB121" s="78"/>
      <c r="CC121" s="78"/>
      <c r="CD121" s="78"/>
      <c r="CE121" s="78"/>
      <c r="CF121" s="78"/>
      <c r="CG121" s="78"/>
      <c r="CH121" s="78"/>
      <c r="CI121" s="78"/>
      <c r="CJ121" s="78"/>
      <c r="CK121" s="78"/>
      <c r="CL121" s="78"/>
      <c r="CM121" s="78"/>
      <c r="CN121" s="78"/>
    </row>
    <row r="122" spans="1:92" ht="15.75" x14ac:dyDescent="0.2">
      <c r="A122" s="68" t="s">
        <v>26</v>
      </c>
      <c r="B122" s="80" t="s">
        <v>27</v>
      </c>
      <c r="C122" s="80" t="s">
        <v>25</v>
      </c>
      <c r="D122" s="80">
        <v>222</v>
      </c>
      <c r="E122" s="82">
        <f>I122/J122+2.39</f>
        <v>10.961428571428572</v>
      </c>
      <c r="F122" s="80">
        <v>25</v>
      </c>
      <c r="G122" s="80">
        <v>7.2</v>
      </c>
      <c r="H122" s="80">
        <v>7</v>
      </c>
      <c r="I122" s="82">
        <v>3</v>
      </c>
      <c r="J122" s="68">
        <v>0.35</v>
      </c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78"/>
      <c r="AB122" s="78"/>
      <c r="AC122" s="78"/>
      <c r="AD122" s="78"/>
      <c r="AE122" s="78"/>
      <c r="AF122" s="78"/>
      <c r="AG122" s="78"/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78"/>
      <c r="AV122" s="78"/>
      <c r="AW122" s="78"/>
      <c r="AX122" s="78"/>
      <c r="AY122" s="78"/>
      <c r="AZ122" s="78"/>
      <c r="BA122" s="78"/>
      <c r="BB122" s="78"/>
      <c r="BC122" s="78"/>
      <c r="BD122" s="78"/>
      <c r="BE122" s="78"/>
      <c r="BF122" s="78"/>
      <c r="BG122" s="78"/>
      <c r="BH122" s="78"/>
      <c r="BI122" s="78"/>
      <c r="BJ122" s="78"/>
      <c r="BK122" s="78"/>
      <c r="BL122" s="78"/>
      <c r="BM122" s="78"/>
      <c r="BN122" s="78"/>
      <c r="BO122" s="78"/>
      <c r="BP122" s="78"/>
      <c r="BQ122" s="78"/>
      <c r="BR122" s="78"/>
      <c r="BS122" s="78"/>
      <c r="BT122" s="78"/>
      <c r="BU122" s="78"/>
      <c r="BV122" s="78"/>
      <c r="BW122" s="78"/>
      <c r="BX122" s="78"/>
      <c r="BY122" s="78"/>
      <c r="BZ122" s="78"/>
      <c r="CA122" s="78"/>
      <c r="CB122" s="78"/>
      <c r="CC122" s="78"/>
      <c r="CD122" s="78"/>
      <c r="CE122" s="78"/>
      <c r="CF122" s="78"/>
      <c r="CG122" s="78"/>
      <c r="CH122" s="78"/>
      <c r="CI122" s="78"/>
      <c r="CJ122" s="78"/>
      <c r="CK122" s="78"/>
      <c r="CL122" s="78"/>
      <c r="CM122" s="78"/>
      <c r="CN122" s="78"/>
    </row>
    <row r="123" spans="1:92" ht="15.75" x14ac:dyDescent="0.2">
      <c r="A123" s="68" t="s">
        <v>26</v>
      </c>
      <c r="B123" s="80" t="s">
        <v>27</v>
      </c>
      <c r="C123" s="80" t="s">
        <v>25</v>
      </c>
      <c r="D123" s="80">
        <v>222</v>
      </c>
      <c r="E123" s="82">
        <f>I123/J123+2.39</f>
        <v>13.818571428571429</v>
      </c>
      <c r="F123" s="80">
        <v>25</v>
      </c>
      <c r="G123" s="80">
        <v>7.2</v>
      </c>
      <c r="H123" s="80">
        <v>7</v>
      </c>
      <c r="I123" s="82">
        <v>4</v>
      </c>
      <c r="J123" s="68">
        <v>0.35</v>
      </c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  <c r="AA123" s="78"/>
      <c r="AB123" s="78"/>
      <c r="AC123" s="78"/>
      <c r="AD123" s="78"/>
      <c r="AE123" s="78"/>
      <c r="AF123" s="78"/>
      <c r="AG123" s="78"/>
      <c r="AH123" s="78"/>
      <c r="AI123" s="78"/>
      <c r="AJ123" s="78"/>
      <c r="AK123" s="78"/>
      <c r="AL123" s="78"/>
      <c r="AM123" s="78"/>
      <c r="AN123" s="78"/>
      <c r="AO123" s="78"/>
      <c r="AP123" s="78"/>
      <c r="AQ123" s="78"/>
      <c r="AR123" s="78"/>
      <c r="AS123" s="78"/>
      <c r="AT123" s="78"/>
      <c r="AU123" s="78"/>
      <c r="AV123" s="78"/>
      <c r="AW123" s="78"/>
      <c r="AX123" s="78"/>
      <c r="AY123" s="78"/>
      <c r="AZ123" s="78"/>
      <c r="BA123" s="78"/>
      <c r="BB123" s="78"/>
      <c r="BC123" s="78"/>
      <c r="BD123" s="78"/>
      <c r="BE123" s="78"/>
      <c r="BF123" s="78"/>
      <c r="BG123" s="78"/>
      <c r="BH123" s="78"/>
      <c r="BI123" s="78"/>
      <c r="BJ123" s="78"/>
      <c r="BK123" s="78"/>
      <c r="BL123" s="78"/>
      <c r="BM123" s="78"/>
      <c r="BN123" s="78"/>
      <c r="BO123" s="78"/>
      <c r="BP123" s="78"/>
      <c r="BQ123" s="78"/>
      <c r="BR123" s="78"/>
      <c r="BS123" s="78"/>
      <c r="BT123" s="78"/>
      <c r="BU123" s="78"/>
      <c r="BV123" s="78"/>
      <c r="BW123" s="78"/>
      <c r="BX123" s="78"/>
      <c r="BY123" s="78"/>
      <c r="BZ123" s="78"/>
      <c r="CA123" s="78"/>
      <c r="CB123" s="78"/>
      <c r="CC123" s="78"/>
      <c r="CD123" s="78"/>
      <c r="CE123" s="78"/>
      <c r="CF123" s="78"/>
      <c r="CG123" s="78"/>
      <c r="CH123" s="78"/>
      <c r="CI123" s="78"/>
      <c r="CJ123" s="78"/>
      <c r="CK123" s="78"/>
      <c r="CL123" s="78"/>
      <c r="CM123" s="78"/>
      <c r="CN123" s="78"/>
    </row>
    <row r="124" spans="1:92" ht="15.75" x14ac:dyDescent="0.2">
      <c r="A124" s="68" t="s">
        <v>26</v>
      </c>
      <c r="B124" s="80" t="s">
        <v>27</v>
      </c>
      <c r="C124" s="80" t="s">
        <v>25</v>
      </c>
      <c r="D124" s="80">
        <v>254</v>
      </c>
      <c r="E124" s="82">
        <f>I124/J124+0.93</f>
        <v>4.5014285714285709</v>
      </c>
      <c r="F124" s="80">
        <v>25</v>
      </c>
      <c r="G124" s="80">
        <v>7.2</v>
      </c>
      <c r="H124" s="80">
        <v>7</v>
      </c>
      <c r="I124" s="82">
        <v>2</v>
      </c>
      <c r="J124" s="68">
        <v>0.56000000000000005</v>
      </c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  <c r="AA124" s="78"/>
      <c r="AB124" s="78"/>
      <c r="AC124" s="78"/>
      <c r="AD124" s="78"/>
      <c r="AE124" s="78"/>
      <c r="AF124" s="78"/>
      <c r="AG124" s="78"/>
      <c r="AH124" s="78"/>
      <c r="AI124" s="78"/>
      <c r="AJ124" s="78"/>
      <c r="AK124" s="78"/>
      <c r="AL124" s="78"/>
      <c r="AM124" s="78"/>
      <c r="AN124" s="78"/>
      <c r="AO124" s="78"/>
      <c r="AP124" s="78"/>
      <c r="AQ124" s="78"/>
      <c r="AR124" s="78"/>
      <c r="AS124" s="78"/>
      <c r="AT124" s="78"/>
      <c r="AU124" s="78"/>
      <c r="AV124" s="78"/>
      <c r="AW124" s="78"/>
      <c r="AX124" s="78"/>
      <c r="AY124" s="78"/>
      <c r="AZ124" s="78"/>
      <c r="BA124" s="78"/>
      <c r="BB124" s="78"/>
      <c r="BC124" s="78"/>
      <c r="BD124" s="78"/>
      <c r="BE124" s="78"/>
      <c r="BF124" s="78"/>
      <c r="BG124" s="78"/>
      <c r="BH124" s="78"/>
      <c r="BI124" s="78"/>
      <c r="BJ124" s="78"/>
      <c r="BK124" s="78"/>
      <c r="BL124" s="78"/>
      <c r="BM124" s="78"/>
      <c r="BN124" s="78"/>
      <c r="BO124" s="78"/>
      <c r="BP124" s="78"/>
      <c r="BQ124" s="78"/>
      <c r="BR124" s="78"/>
      <c r="BS124" s="78"/>
      <c r="BT124" s="78"/>
      <c r="BU124" s="78"/>
      <c r="BV124" s="78"/>
      <c r="BW124" s="78"/>
      <c r="BX124" s="78"/>
      <c r="BY124" s="78"/>
      <c r="BZ124" s="78"/>
      <c r="CA124" s="78"/>
      <c r="CB124" s="78"/>
      <c r="CC124" s="78"/>
      <c r="CD124" s="78"/>
      <c r="CE124" s="78"/>
      <c r="CF124" s="78"/>
      <c r="CG124" s="78"/>
      <c r="CH124" s="78"/>
      <c r="CI124" s="78"/>
      <c r="CJ124" s="78"/>
      <c r="CK124" s="78"/>
      <c r="CL124" s="78"/>
      <c r="CM124" s="78"/>
      <c r="CN124" s="78"/>
    </row>
    <row r="125" spans="1:92" ht="15.75" x14ac:dyDescent="0.2">
      <c r="A125" s="68" t="s">
        <v>26</v>
      </c>
      <c r="B125" s="80" t="s">
        <v>27</v>
      </c>
      <c r="C125" s="80" t="s">
        <v>25</v>
      </c>
      <c r="D125" s="80">
        <v>254</v>
      </c>
      <c r="E125" s="82">
        <f>I125/J125+0.93</f>
        <v>6.2871428571428565</v>
      </c>
      <c r="F125" s="80">
        <v>25</v>
      </c>
      <c r="G125" s="80">
        <v>7.2</v>
      </c>
      <c r="H125" s="80">
        <v>7</v>
      </c>
      <c r="I125" s="82">
        <v>3</v>
      </c>
      <c r="J125" s="68">
        <v>0.56000000000000005</v>
      </c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78"/>
      <c r="AD125" s="78"/>
      <c r="AE125" s="78"/>
      <c r="AF125" s="78"/>
      <c r="AG125" s="78"/>
      <c r="AH125" s="78"/>
      <c r="AI125" s="78"/>
      <c r="AJ125" s="78"/>
      <c r="AK125" s="78"/>
      <c r="AL125" s="78"/>
      <c r="AM125" s="78"/>
      <c r="AN125" s="78"/>
      <c r="AO125" s="78"/>
      <c r="AP125" s="78"/>
      <c r="AQ125" s="78"/>
      <c r="AR125" s="78"/>
      <c r="AS125" s="78"/>
      <c r="AT125" s="78"/>
      <c r="AU125" s="78"/>
      <c r="AV125" s="78"/>
      <c r="AW125" s="78"/>
      <c r="AX125" s="78"/>
      <c r="AY125" s="78"/>
      <c r="AZ125" s="78"/>
      <c r="BA125" s="78"/>
      <c r="BB125" s="78"/>
      <c r="BC125" s="78"/>
      <c r="BD125" s="78"/>
      <c r="BE125" s="78"/>
      <c r="BF125" s="78"/>
      <c r="BG125" s="78"/>
      <c r="BH125" s="78"/>
      <c r="BI125" s="78"/>
      <c r="BJ125" s="78"/>
      <c r="BK125" s="78"/>
      <c r="BL125" s="78"/>
      <c r="BM125" s="78"/>
      <c r="BN125" s="78"/>
      <c r="BO125" s="78"/>
      <c r="BP125" s="78"/>
      <c r="BQ125" s="78"/>
      <c r="BR125" s="78"/>
      <c r="BS125" s="78"/>
      <c r="BT125" s="78"/>
      <c r="BU125" s="78"/>
      <c r="BV125" s="78"/>
      <c r="BW125" s="78"/>
      <c r="BX125" s="78"/>
      <c r="BY125" s="78"/>
      <c r="BZ125" s="78"/>
      <c r="CA125" s="78"/>
      <c r="CB125" s="78"/>
      <c r="CC125" s="78"/>
      <c r="CD125" s="78"/>
      <c r="CE125" s="78"/>
      <c r="CF125" s="78"/>
      <c r="CG125" s="78"/>
      <c r="CH125" s="78"/>
      <c r="CI125" s="78"/>
      <c r="CJ125" s="78"/>
      <c r="CK125" s="78"/>
      <c r="CL125" s="78"/>
      <c r="CM125" s="78"/>
      <c r="CN125" s="78"/>
    </row>
    <row r="126" spans="1:92" ht="15.75" x14ac:dyDescent="0.2">
      <c r="A126" s="68" t="s">
        <v>26</v>
      </c>
      <c r="B126" s="80" t="s">
        <v>27</v>
      </c>
      <c r="C126" s="80" t="s">
        <v>25</v>
      </c>
      <c r="D126" s="80">
        <v>254</v>
      </c>
      <c r="E126" s="82">
        <f>I126/J126+0.93</f>
        <v>8.0728571428571421</v>
      </c>
      <c r="F126" s="80">
        <v>25</v>
      </c>
      <c r="G126" s="80">
        <v>7.2</v>
      </c>
      <c r="H126" s="80">
        <v>7</v>
      </c>
      <c r="I126" s="82">
        <v>4</v>
      </c>
      <c r="J126" s="68">
        <v>0.56000000000000005</v>
      </c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  <c r="AC126" s="78"/>
      <c r="AD126" s="78"/>
      <c r="AE126" s="78"/>
      <c r="AF126" s="78"/>
      <c r="AG126" s="78"/>
      <c r="AH126" s="78"/>
      <c r="AI126" s="78"/>
      <c r="AJ126" s="78"/>
      <c r="AK126" s="78"/>
      <c r="AL126" s="78"/>
      <c r="AM126" s="78"/>
      <c r="AN126" s="78"/>
      <c r="AO126" s="78"/>
      <c r="AP126" s="78"/>
      <c r="AQ126" s="78"/>
      <c r="AR126" s="78"/>
      <c r="AS126" s="78"/>
      <c r="AT126" s="78"/>
      <c r="AU126" s="78"/>
      <c r="AV126" s="78"/>
      <c r="AW126" s="78"/>
      <c r="AX126" s="78"/>
      <c r="AY126" s="78"/>
      <c r="AZ126" s="78"/>
      <c r="BA126" s="78"/>
      <c r="BB126" s="78"/>
      <c r="BC126" s="78"/>
      <c r="BD126" s="78"/>
      <c r="BE126" s="78"/>
      <c r="BF126" s="78"/>
      <c r="BG126" s="78"/>
      <c r="BH126" s="78"/>
      <c r="BI126" s="78"/>
      <c r="BJ126" s="78"/>
      <c r="BK126" s="78"/>
      <c r="BL126" s="78"/>
      <c r="BM126" s="78"/>
      <c r="BN126" s="78"/>
      <c r="BO126" s="78"/>
      <c r="BP126" s="78"/>
      <c r="BQ126" s="78"/>
      <c r="BR126" s="78"/>
      <c r="BS126" s="78"/>
      <c r="BT126" s="78"/>
      <c r="BU126" s="78"/>
      <c r="BV126" s="78"/>
      <c r="BW126" s="78"/>
      <c r="BX126" s="78"/>
      <c r="BY126" s="78"/>
      <c r="BZ126" s="78"/>
      <c r="CA126" s="78"/>
      <c r="CB126" s="78"/>
      <c r="CC126" s="78"/>
      <c r="CD126" s="78"/>
      <c r="CE126" s="78"/>
      <c r="CF126" s="78"/>
      <c r="CG126" s="78"/>
      <c r="CH126" s="78"/>
      <c r="CI126" s="78"/>
      <c r="CJ126" s="78"/>
      <c r="CK126" s="78"/>
      <c r="CL126" s="78"/>
      <c r="CM126" s="78"/>
      <c r="CN126" s="78"/>
    </row>
    <row r="127" spans="1:92" ht="15.75" x14ac:dyDescent="0.2">
      <c r="A127" s="68" t="s">
        <v>26</v>
      </c>
      <c r="B127" s="80" t="s">
        <v>27</v>
      </c>
      <c r="C127" s="80" t="s">
        <v>25</v>
      </c>
      <c r="D127" s="80">
        <v>265</v>
      </c>
      <c r="E127" s="82">
        <f>I127/J127+0.99</f>
        <v>4.4987719298245619</v>
      </c>
      <c r="F127" s="80">
        <v>25</v>
      </c>
      <c r="G127" s="80">
        <v>7.2</v>
      </c>
      <c r="H127" s="80">
        <v>7</v>
      </c>
      <c r="I127" s="82">
        <v>2</v>
      </c>
      <c r="J127" s="68">
        <v>0.56999999999999995</v>
      </c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78"/>
      <c r="AD127" s="78"/>
      <c r="AE127" s="78"/>
      <c r="AF127" s="78"/>
      <c r="AG127" s="78"/>
      <c r="AH127" s="78"/>
      <c r="AI127" s="78"/>
      <c r="AJ127" s="78"/>
      <c r="AK127" s="78"/>
      <c r="AL127" s="78"/>
      <c r="AM127" s="78"/>
      <c r="AN127" s="78"/>
      <c r="AO127" s="78"/>
      <c r="AP127" s="78"/>
      <c r="AQ127" s="78"/>
      <c r="AR127" s="78"/>
      <c r="AS127" s="78"/>
      <c r="AT127" s="78"/>
      <c r="AU127" s="78"/>
      <c r="AV127" s="78"/>
      <c r="AW127" s="78"/>
      <c r="AX127" s="78"/>
      <c r="AY127" s="78"/>
      <c r="AZ127" s="78"/>
      <c r="BA127" s="78"/>
      <c r="BB127" s="78"/>
      <c r="BC127" s="78"/>
      <c r="BD127" s="78"/>
      <c r="BE127" s="78"/>
      <c r="BF127" s="78"/>
      <c r="BG127" s="78"/>
      <c r="BH127" s="78"/>
      <c r="BI127" s="78"/>
      <c r="BJ127" s="78"/>
      <c r="BK127" s="78"/>
      <c r="BL127" s="78"/>
      <c r="BM127" s="78"/>
      <c r="BN127" s="78"/>
      <c r="BO127" s="78"/>
      <c r="BP127" s="78"/>
      <c r="BQ127" s="78"/>
      <c r="BR127" s="78"/>
      <c r="BS127" s="78"/>
      <c r="BT127" s="78"/>
      <c r="BU127" s="78"/>
      <c r="BV127" s="78"/>
      <c r="BW127" s="78"/>
      <c r="BX127" s="78"/>
      <c r="BY127" s="78"/>
      <c r="BZ127" s="78"/>
      <c r="CA127" s="78"/>
      <c r="CB127" s="78"/>
      <c r="CC127" s="78"/>
      <c r="CD127" s="78"/>
      <c r="CE127" s="78"/>
      <c r="CF127" s="78"/>
      <c r="CG127" s="78"/>
      <c r="CH127" s="78"/>
      <c r="CI127" s="78"/>
      <c r="CJ127" s="78"/>
      <c r="CK127" s="78"/>
      <c r="CL127" s="78"/>
      <c r="CM127" s="78"/>
      <c r="CN127" s="78"/>
    </row>
    <row r="128" spans="1:92" ht="15.75" x14ac:dyDescent="0.2">
      <c r="A128" s="68" t="s">
        <v>26</v>
      </c>
      <c r="B128" s="80" t="s">
        <v>27</v>
      </c>
      <c r="C128" s="80" t="s">
        <v>25</v>
      </c>
      <c r="D128" s="80">
        <v>265</v>
      </c>
      <c r="E128" s="82">
        <f>I128/J128+0.93</f>
        <v>6.1931578947368422</v>
      </c>
      <c r="F128" s="80">
        <v>25</v>
      </c>
      <c r="G128" s="80">
        <v>7.2</v>
      </c>
      <c r="H128" s="80">
        <v>7</v>
      </c>
      <c r="I128" s="82">
        <v>3</v>
      </c>
      <c r="J128" s="68">
        <v>0.56999999999999995</v>
      </c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  <c r="AC128" s="78"/>
      <c r="AD128" s="78"/>
      <c r="AE128" s="78"/>
      <c r="AF128" s="78"/>
      <c r="AG128" s="78"/>
      <c r="AH128" s="78"/>
      <c r="AI128" s="78"/>
      <c r="AJ128" s="78"/>
      <c r="AK128" s="78"/>
      <c r="AL128" s="78"/>
      <c r="AM128" s="78"/>
      <c r="AN128" s="78"/>
      <c r="AO128" s="78"/>
      <c r="AP128" s="78"/>
      <c r="AQ128" s="78"/>
      <c r="AR128" s="78"/>
      <c r="AS128" s="78"/>
      <c r="AT128" s="78"/>
      <c r="AU128" s="78"/>
      <c r="AV128" s="78"/>
      <c r="AW128" s="78"/>
      <c r="AX128" s="78"/>
      <c r="AY128" s="78"/>
      <c r="AZ128" s="78"/>
      <c r="BA128" s="78"/>
      <c r="BB128" s="78"/>
      <c r="BC128" s="78"/>
      <c r="BD128" s="78"/>
      <c r="BE128" s="78"/>
      <c r="BF128" s="78"/>
      <c r="BG128" s="78"/>
      <c r="BH128" s="78"/>
      <c r="BI128" s="78"/>
      <c r="BJ128" s="78"/>
      <c r="BK128" s="78"/>
      <c r="BL128" s="78"/>
      <c r="BM128" s="78"/>
      <c r="BN128" s="78"/>
      <c r="BO128" s="78"/>
      <c r="BP128" s="78"/>
      <c r="BQ128" s="78"/>
      <c r="BR128" s="78"/>
      <c r="BS128" s="78"/>
      <c r="BT128" s="78"/>
      <c r="BU128" s="78"/>
      <c r="BV128" s="78"/>
      <c r="BW128" s="78"/>
      <c r="BX128" s="78"/>
      <c r="BY128" s="78"/>
      <c r="BZ128" s="78"/>
      <c r="CA128" s="78"/>
      <c r="CB128" s="78"/>
      <c r="CC128" s="78"/>
      <c r="CD128" s="78"/>
      <c r="CE128" s="78"/>
      <c r="CF128" s="78"/>
      <c r="CG128" s="78"/>
      <c r="CH128" s="78"/>
      <c r="CI128" s="78"/>
      <c r="CJ128" s="78"/>
      <c r="CK128" s="78"/>
      <c r="CL128" s="78"/>
      <c r="CM128" s="78"/>
      <c r="CN128" s="78"/>
    </row>
    <row r="129" spans="1:92" ht="15.75" x14ac:dyDescent="0.2">
      <c r="A129" s="68" t="s">
        <v>26</v>
      </c>
      <c r="B129" s="80" t="s">
        <v>27</v>
      </c>
      <c r="C129" s="80" t="s">
        <v>25</v>
      </c>
      <c r="D129" s="80">
        <v>265</v>
      </c>
      <c r="E129" s="82">
        <f>I129/J129+0.93</f>
        <v>7.947543859649123</v>
      </c>
      <c r="F129" s="80">
        <v>25</v>
      </c>
      <c r="G129" s="80">
        <v>7.2</v>
      </c>
      <c r="H129" s="80">
        <v>7</v>
      </c>
      <c r="I129" s="82">
        <v>4</v>
      </c>
      <c r="J129" s="68">
        <v>0.56999999999999995</v>
      </c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  <c r="AA129" s="78"/>
      <c r="AB129" s="78"/>
      <c r="AC129" s="78"/>
      <c r="AD129" s="78"/>
      <c r="AE129" s="78"/>
      <c r="AF129" s="78"/>
      <c r="AG129" s="78"/>
      <c r="AH129" s="78"/>
      <c r="AI129" s="78"/>
      <c r="AJ129" s="78"/>
      <c r="AK129" s="78"/>
      <c r="AL129" s="78"/>
      <c r="AM129" s="78"/>
      <c r="AN129" s="78"/>
      <c r="AO129" s="78"/>
      <c r="AP129" s="78"/>
      <c r="AQ129" s="78"/>
      <c r="AR129" s="78"/>
      <c r="AS129" s="78"/>
      <c r="AT129" s="78"/>
      <c r="AU129" s="78"/>
      <c r="AV129" s="78"/>
      <c r="AW129" s="78"/>
      <c r="AX129" s="78"/>
      <c r="AY129" s="78"/>
      <c r="AZ129" s="78"/>
      <c r="BA129" s="78"/>
      <c r="BB129" s="78"/>
      <c r="BC129" s="78"/>
      <c r="BD129" s="78"/>
      <c r="BE129" s="78"/>
      <c r="BF129" s="78"/>
      <c r="BG129" s="78"/>
      <c r="BH129" s="78"/>
      <c r="BI129" s="78"/>
      <c r="BJ129" s="78"/>
      <c r="BK129" s="78"/>
      <c r="BL129" s="78"/>
      <c r="BM129" s="78"/>
      <c r="BN129" s="78"/>
      <c r="BO129" s="78"/>
      <c r="BP129" s="78"/>
      <c r="BQ129" s="78"/>
      <c r="BR129" s="78"/>
      <c r="BS129" s="78"/>
      <c r="BT129" s="78"/>
      <c r="BU129" s="78"/>
      <c r="BV129" s="78"/>
      <c r="BW129" s="78"/>
      <c r="BX129" s="78"/>
      <c r="BY129" s="78"/>
      <c r="BZ129" s="78"/>
      <c r="CA129" s="78"/>
      <c r="CB129" s="78"/>
      <c r="CC129" s="78"/>
      <c r="CD129" s="78"/>
      <c r="CE129" s="78"/>
      <c r="CF129" s="78"/>
      <c r="CG129" s="78"/>
      <c r="CH129" s="78"/>
      <c r="CI129" s="78"/>
      <c r="CJ129" s="78"/>
      <c r="CK129" s="78"/>
      <c r="CL129" s="78"/>
      <c r="CM129" s="78"/>
      <c r="CN129" s="78"/>
    </row>
    <row r="130" spans="1:92" ht="15.75" x14ac:dyDescent="0.2">
      <c r="A130" s="68" t="s">
        <v>26</v>
      </c>
      <c r="B130" s="80" t="s">
        <v>27</v>
      </c>
      <c r="C130" s="80" t="s">
        <v>25</v>
      </c>
      <c r="D130" s="80">
        <v>275</v>
      </c>
      <c r="E130" s="82">
        <f>I130/J130+1.43</f>
        <v>5.2035849056603771</v>
      </c>
      <c r="F130" s="80">
        <v>25</v>
      </c>
      <c r="G130" s="80">
        <v>7.2</v>
      </c>
      <c r="H130" s="80">
        <v>7</v>
      </c>
      <c r="I130" s="82">
        <v>2</v>
      </c>
      <c r="J130" s="68">
        <v>0.53</v>
      </c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  <c r="AC130" s="78"/>
      <c r="AD130" s="78"/>
      <c r="AE130" s="78"/>
      <c r="AF130" s="78"/>
      <c r="AG130" s="78"/>
      <c r="AH130" s="78"/>
      <c r="AI130" s="78"/>
      <c r="AJ130" s="78"/>
      <c r="AK130" s="78"/>
      <c r="AL130" s="78"/>
      <c r="AM130" s="78"/>
      <c r="AN130" s="78"/>
      <c r="AO130" s="78"/>
      <c r="AP130" s="78"/>
      <c r="AQ130" s="78"/>
      <c r="AR130" s="78"/>
      <c r="AS130" s="78"/>
      <c r="AT130" s="78"/>
      <c r="AU130" s="78"/>
      <c r="AV130" s="78"/>
      <c r="AW130" s="78"/>
      <c r="AX130" s="78"/>
      <c r="AY130" s="78"/>
      <c r="AZ130" s="78"/>
      <c r="BA130" s="78"/>
      <c r="BB130" s="78"/>
      <c r="BC130" s="78"/>
      <c r="BD130" s="78"/>
      <c r="BE130" s="78"/>
      <c r="BF130" s="78"/>
      <c r="BG130" s="78"/>
      <c r="BH130" s="78"/>
      <c r="BI130" s="78"/>
      <c r="BJ130" s="78"/>
      <c r="BK130" s="78"/>
      <c r="BL130" s="78"/>
      <c r="BM130" s="78"/>
      <c r="BN130" s="78"/>
      <c r="BO130" s="78"/>
      <c r="BP130" s="78"/>
      <c r="BQ130" s="78"/>
      <c r="BR130" s="78"/>
      <c r="BS130" s="78"/>
      <c r="BT130" s="78"/>
      <c r="BU130" s="78"/>
      <c r="BV130" s="78"/>
      <c r="BW130" s="78"/>
      <c r="BX130" s="78"/>
      <c r="BY130" s="78"/>
      <c r="BZ130" s="78"/>
      <c r="CA130" s="78"/>
      <c r="CB130" s="78"/>
      <c r="CC130" s="78"/>
      <c r="CD130" s="78"/>
      <c r="CE130" s="78"/>
      <c r="CF130" s="78"/>
      <c r="CG130" s="78"/>
      <c r="CH130" s="78"/>
      <c r="CI130" s="78"/>
      <c r="CJ130" s="78"/>
      <c r="CK130" s="78"/>
      <c r="CL130" s="78"/>
      <c r="CM130" s="78"/>
      <c r="CN130" s="78"/>
    </row>
    <row r="131" spans="1:92" ht="15.75" x14ac:dyDescent="0.2">
      <c r="A131" s="68" t="s">
        <v>26</v>
      </c>
      <c r="B131" s="80" t="s">
        <v>27</v>
      </c>
      <c r="C131" s="80" t="s">
        <v>25</v>
      </c>
      <c r="D131" s="80">
        <v>275</v>
      </c>
      <c r="E131" s="82">
        <f>I131/J131+1.43</f>
        <v>7.0903773584905654</v>
      </c>
      <c r="F131" s="80">
        <v>25</v>
      </c>
      <c r="G131" s="80">
        <v>7.2</v>
      </c>
      <c r="H131" s="80">
        <v>7</v>
      </c>
      <c r="I131" s="82">
        <v>3</v>
      </c>
      <c r="J131" s="68">
        <v>0.53</v>
      </c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  <c r="AA131" s="78"/>
      <c r="AB131" s="78"/>
      <c r="AC131" s="78"/>
      <c r="AD131" s="78"/>
      <c r="AE131" s="78"/>
      <c r="AF131" s="78"/>
      <c r="AG131" s="78"/>
      <c r="AH131" s="78"/>
      <c r="AI131" s="78"/>
      <c r="AJ131" s="78"/>
      <c r="AK131" s="78"/>
      <c r="AL131" s="78"/>
      <c r="AM131" s="78"/>
      <c r="AN131" s="78"/>
      <c r="AO131" s="78"/>
      <c r="AP131" s="78"/>
      <c r="AQ131" s="78"/>
      <c r="AR131" s="78"/>
      <c r="AS131" s="78"/>
      <c r="AT131" s="78"/>
      <c r="AU131" s="78"/>
      <c r="AV131" s="78"/>
      <c r="AW131" s="78"/>
      <c r="AX131" s="78"/>
      <c r="AY131" s="78"/>
      <c r="AZ131" s="78"/>
      <c r="BA131" s="78"/>
      <c r="BB131" s="78"/>
      <c r="BC131" s="78"/>
      <c r="BD131" s="78"/>
      <c r="BE131" s="78"/>
      <c r="BF131" s="78"/>
      <c r="BG131" s="78"/>
      <c r="BH131" s="78"/>
      <c r="BI131" s="78"/>
      <c r="BJ131" s="78"/>
      <c r="BK131" s="78"/>
      <c r="BL131" s="78"/>
      <c r="BM131" s="78"/>
      <c r="BN131" s="78"/>
      <c r="BO131" s="78"/>
      <c r="BP131" s="78"/>
      <c r="BQ131" s="78"/>
      <c r="BR131" s="78"/>
      <c r="BS131" s="78"/>
      <c r="BT131" s="78"/>
      <c r="BU131" s="78"/>
      <c r="BV131" s="78"/>
      <c r="BW131" s="78"/>
      <c r="BX131" s="78"/>
      <c r="BY131" s="78"/>
      <c r="BZ131" s="78"/>
      <c r="CA131" s="78"/>
      <c r="CB131" s="78"/>
      <c r="CC131" s="78"/>
      <c r="CD131" s="78"/>
      <c r="CE131" s="78"/>
      <c r="CF131" s="78"/>
      <c r="CG131" s="78"/>
      <c r="CH131" s="78"/>
      <c r="CI131" s="78"/>
      <c r="CJ131" s="78"/>
      <c r="CK131" s="78"/>
      <c r="CL131" s="78"/>
      <c r="CM131" s="78"/>
      <c r="CN131" s="78"/>
    </row>
    <row r="132" spans="1:92" ht="15.75" x14ac:dyDescent="0.2">
      <c r="A132" s="68" t="s">
        <v>26</v>
      </c>
      <c r="B132" s="80" t="s">
        <v>27</v>
      </c>
      <c r="C132" s="80" t="s">
        <v>25</v>
      </c>
      <c r="D132" s="80">
        <v>275</v>
      </c>
      <c r="E132" s="82">
        <f>I132/J132+1.43</f>
        <v>8.9771698113207545</v>
      </c>
      <c r="F132" s="80">
        <v>25</v>
      </c>
      <c r="G132" s="80">
        <v>7.2</v>
      </c>
      <c r="H132" s="80">
        <v>7</v>
      </c>
      <c r="I132" s="82">
        <v>4</v>
      </c>
      <c r="J132" s="68">
        <v>0.53</v>
      </c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  <c r="AA132" s="78"/>
      <c r="AB132" s="78"/>
      <c r="AC132" s="78"/>
      <c r="AD132" s="78"/>
      <c r="AE132" s="78"/>
      <c r="AF132" s="78"/>
      <c r="AG132" s="78"/>
      <c r="AH132" s="78"/>
      <c r="AI132" s="78"/>
      <c r="AJ132" s="78"/>
      <c r="AK132" s="78"/>
      <c r="AL132" s="78"/>
      <c r="AM132" s="78"/>
      <c r="AN132" s="78"/>
      <c r="AO132" s="78"/>
      <c r="AP132" s="78"/>
      <c r="AQ132" s="78"/>
      <c r="AR132" s="78"/>
      <c r="AS132" s="78"/>
      <c r="AT132" s="78"/>
      <c r="AU132" s="78"/>
      <c r="AV132" s="78"/>
      <c r="AW132" s="78"/>
      <c r="AX132" s="78"/>
      <c r="AY132" s="78"/>
      <c r="AZ132" s="78"/>
      <c r="BA132" s="78"/>
      <c r="BB132" s="78"/>
      <c r="BC132" s="78"/>
      <c r="BD132" s="78"/>
      <c r="BE132" s="78"/>
      <c r="BF132" s="78"/>
      <c r="BG132" s="78"/>
      <c r="BH132" s="78"/>
      <c r="BI132" s="78"/>
      <c r="BJ132" s="78"/>
      <c r="BK132" s="78"/>
      <c r="BL132" s="78"/>
      <c r="BM132" s="78"/>
      <c r="BN132" s="78"/>
      <c r="BO132" s="78"/>
      <c r="BP132" s="78"/>
      <c r="BQ132" s="78"/>
      <c r="BR132" s="78"/>
      <c r="BS132" s="78"/>
      <c r="BT132" s="78"/>
      <c r="BU132" s="78"/>
      <c r="BV132" s="78"/>
      <c r="BW132" s="78"/>
      <c r="BX132" s="78"/>
      <c r="BY132" s="78"/>
      <c r="BZ132" s="78"/>
      <c r="CA132" s="78"/>
      <c r="CB132" s="78"/>
      <c r="CC132" s="78"/>
      <c r="CD132" s="78"/>
      <c r="CE132" s="78"/>
      <c r="CF132" s="78"/>
      <c r="CG132" s="78"/>
      <c r="CH132" s="78"/>
      <c r="CI132" s="78"/>
      <c r="CJ132" s="78"/>
      <c r="CK132" s="78"/>
      <c r="CL132" s="78"/>
      <c r="CM132" s="78"/>
      <c r="CN132" s="78"/>
    </row>
    <row r="133" spans="1:92" ht="15.75" x14ac:dyDescent="0.2">
      <c r="A133" s="68" t="s">
        <v>26</v>
      </c>
      <c r="B133" s="80" t="s">
        <v>27</v>
      </c>
      <c r="C133" s="80" t="s">
        <v>25</v>
      </c>
      <c r="D133" s="80">
        <v>285</v>
      </c>
      <c r="E133" s="82">
        <f>I133/J133+0.85</f>
        <v>7.1</v>
      </c>
      <c r="F133" s="80">
        <v>25</v>
      </c>
      <c r="G133" s="80">
        <v>7.2</v>
      </c>
      <c r="H133" s="80">
        <v>7</v>
      </c>
      <c r="I133" s="82">
        <v>2</v>
      </c>
      <c r="J133" s="68">
        <v>0.32</v>
      </c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  <c r="AA133" s="78"/>
      <c r="AB133" s="78"/>
      <c r="AC133" s="78"/>
      <c r="AD133" s="78"/>
      <c r="AE133" s="78"/>
      <c r="AF133" s="78"/>
      <c r="AG133" s="78"/>
      <c r="AH133" s="78"/>
      <c r="AI133" s="78"/>
      <c r="AJ133" s="78"/>
      <c r="AK133" s="78"/>
      <c r="AL133" s="78"/>
      <c r="AM133" s="78"/>
      <c r="AN133" s="78"/>
      <c r="AO133" s="78"/>
      <c r="AP133" s="78"/>
      <c r="AQ133" s="78"/>
      <c r="AR133" s="78"/>
      <c r="AS133" s="78"/>
      <c r="AT133" s="78"/>
      <c r="AU133" s="78"/>
      <c r="AV133" s="78"/>
      <c r="AW133" s="78"/>
      <c r="AX133" s="78"/>
      <c r="AY133" s="78"/>
      <c r="AZ133" s="78"/>
      <c r="BA133" s="78"/>
      <c r="BB133" s="78"/>
      <c r="BC133" s="78"/>
      <c r="BD133" s="78"/>
      <c r="BE133" s="78"/>
      <c r="BF133" s="78"/>
      <c r="BG133" s="78"/>
      <c r="BH133" s="78"/>
      <c r="BI133" s="78"/>
      <c r="BJ133" s="78"/>
      <c r="BK133" s="78"/>
      <c r="BL133" s="78"/>
      <c r="BM133" s="78"/>
      <c r="BN133" s="78"/>
      <c r="BO133" s="78"/>
      <c r="BP133" s="78"/>
      <c r="BQ133" s="78"/>
      <c r="BR133" s="78"/>
      <c r="BS133" s="78"/>
      <c r="BT133" s="78"/>
      <c r="BU133" s="78"/>
      <c r="BV133" s="78"/>
      <c r="BW133" s="78"/>
      <c r="BX133" s="78"/>
      <c r="BY133" s="78"/>
      <c r="BZ133" s="78"/>
      <c r="CA133" s="78"/>
      <c r="CB133" s="78"/>
      <c r="CC133" s="78"/>
      <c r="CD133" s="78"/>
      <c r="CE133" s="78"/>
      <c r="CF133" s="78"/>
      <c r="CG133" s="78"/>
      <c r="CH133" s="78"/>
      <c r="CI133" s="78"/>
      <c r="CJ133" s="78"/>
      <c r="CK133" s="78"/>
      <c r="CL133" s="78"/>
      <c r="CM133" s="78"/>
      <c r="CN133" s="78"/>
    </row>
    <row r="134" spans="1:92" ht="15.75" x14ac:dyDescent="0.2">
      <c r="A134" s="68" t="s">
        <v>26</v>
      </c>
      <c r="B134" s="80" t="s">
        <v>27</v>
      </c>
      <c r="C134" s="80" t="s">
        <v>25</v>
      </c>
      <c r="D134" s="80">
        <v>285</v>
      </c>
      <c r="E134" s="82">
        <f>I134/J134+0.85</f>
        <v>10.225</v>
      </c>
      <c r="F134" s="80">
        <v>25</v>
      </c>
      <c r="G134" s="80">
        <v>7.2</v>
      </c>
      <c r="H134" s="80">
        <v>7</v>
      </c>
      <c r="I134" s="82">
        <v>3</v>
      </c>
      <c r="J134" s="68">
        <v>0.32</v>
      </c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78"/>
      <c r="AD134" s="78"/>
      <c r="AE134" s="78"/>
      <c r="AF134" s="78"/>
      <c r="AG134" s="78"/>
      <c r="AH134" s="78"/>
      <c r="AI134" s="78"/>
      <c r="AJ134" s="78"/>
      <c r="AK134" s="78"/>
      <c r="AL134" s="78"/>
      <c r="AM134" s="78"/>
      <c r="AN134" s="78"/>
      <c r="AO134" s="78"/>
      <c r="AP134" s="78"/>
      <c r="AQ134" s="78"/>
      <c r="AR134" s="78"/>
      <c r="AS134" s="78"/>
      <c r="AT134" s="78"/>
      <c r="AU134" s="78"/>
      <c r="AV134" s="78"/>
      <c r="AW134" s="78"/>
      <c r="AX134" s="78"/>
      <c r="AY134" s="78"/>
      <c r="AZ134" s="78"/>
      <c r="BA134" s="78"/>
      <c r="BB134" s="78"/>
      <c r="BC134" s="78"/>
      <c r="BD134" s="78"/>
      <c r="BE134" s="78"/>
      <c r="BF134" s="78"/>
      <c r="BG134" s="78"/>
      <c r="BH134" s="78"/>
      <c r="BI134" s="78"/>
      <c r="BJ134" s="78"/>
      <c r="BK134" s="78"/>
      <c r="BL134" s="78"/>
      <c r="BM134" s="78"/>
      <c r="BN134" s="78"/>
      <c r="BO134" s="78"/>
      <c r="BP134" s="78"/>
      <c r="BQ134" s="78"/>
      <c r="BR134" s="78"/>
      <c r="BS134" s="78"/>
      <c r="BT134" s="78"/>
      <c r="BU134" s="78"/>
      <c r="BV134" s="78"/>
      <c r="BW134" s="78"/>
      <c r="BX134" s="78"/>
      <c r="BY134" s="78"/>
      <c r="BZ134" s="78"/>
      <c r="CA134" s="78"/>
      <c r="CB134" s="78"/>
      <c r="CC134" s="78"/>
      <c r="CD134" s="78"/>
      <c r="CE134" s="78"/>
      <c r="CF134" s="78"/>
      <c r="CG134" s="78"/>
      <c r="CH134" s="78"/>
      <c r="CI134" s="78"/>
      <c r="CJ134" s="78"/>
      <c r="CK134" s="78"/>
      <c r="CL134" s="78"/>
      <c r="CM134" s="78"/>
      <c r="CN134" s="78"/>
    </row>
    <row r="135" spans="1:92" ht="15.75" x14ac:dyDescent="0.2">
      <c r="A135" s="68" t="s">
        <v>26</v>
      </c>
      <c r="B135" s="80" t="s">
        <v>27</v>
      </c>
      <c r="C135" s="80" t="s">
        <v>25</v>
      </c>
      <c r="D135" s="80">
        <v>285</v>
      </c>
      <c r="E135" s="82">
        <f>I135/J135+0.85</f>
        <v>13.35</v>
      </c>
      <c r="F135" s="80">
        <v>25</v>
      </c>
      <c r="G135" s="80">
        <v>7.2</v>
      </c>
      <c r="H135" s="80">
        <v>7</v>
      </c>
      <c r="I135" s="82">
        <v>4</v>
      </c>
      <c r="J135" s="68">
        <v>0.32</v>
      </c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78"/>
      <c r="AD135" s="78"/>
      <c r="AE135" s="78"/>
      <c r="AF135" s="78"/>
      <c r="AG135" s="78"/>
      <c r="AH135" s="78"/>
      <c r="AI135" s="78"/>
      <c r="AJ135" s="78"/>
      <c r="AK135" s="78"/>
      <c r="AL135" s="78"/>
      <c r="AM135" s="78"/>
      <c r="AN135" s="78"/>
      <c r="AO135" s="78"/>
      <c r="AP135" s="78"/>
      <c r="AQ135" s="78"/>
      <c r="AR135" s="78"/>
      <c r="AS135" s="78"/>
      <c r="AT135" s="78"/>
      <c r="AU135" s="78"/>
      <c r="AV135" s="78"/>
      <c r="AW135" s="78"/>
      <c r="AX135" s="78"/>
      <c r="AY135" s="78"/>
      <c r="AZ135" s="78"/>
      <c r="BA135" s="78"/>
      <c r="BB135" s="78"/>
      <c r="BC135" s="78"/>
      <c r="BD135" s="78"/>
      <c r="BE135" s="78"/>
      <c r="BF135" s="78"/>
      <c r="BG135" s="78"/>
      <c r="BH135" s="78"/>
      <c r="BI135" s="78"/>
      <c r="BJ135" s="78"/>
      <c r="BK135" s="78"/>
      <c r="BL135" s="78"/>
      <c r="BM135" s="78"/>
      <c r="BN135" s="78"/>
      <c r="BO135" s="78"/>
      <c r="BP135" s="78"/>
      <c r="BQ135" s="78"/>
      <c r="BR135" s="78"/>
      <c r="BS135" s="78"/>
      <c r="BT135" s="78"/>
      <c r="BU135" s="78"/>
      <c r="BV135" s="78"/>
      <c r="BW135" s="78"/>
      <c r="BX135" s="78"/>
      <c r="BY135" s="78"/>
      <c r="BZ135" s="78"/>
      <c r="CA135" s="78"/>
      <c r="CB135" s="78"/>
      <c r="CC135" s="78"/>
      <c r="CD135" s="78"/>
      <c r="CE135" s="78"/>
      <c r="CF135" s="78"/>
      <c r="CG135" s="78"/>
      <c r="CH135" s="78"/>
      <c r="CI135" s="78"/>
      <c r="CJ135" s="78"/>
      <c r="CK135" s="78"/>
      <c r="CL135" s="78"/>
      <c r="CM135" s="78"/>
      <c r="CN135" s="78"/>
    </row>
    <row r="136" spans="1:92" ht="15.75" x14ac:dyDescent="0.2">
      <c r="A136" s="68" t="s">
        <v>26</v>
      </c>
      <c r="B136" s="80" t="s">
        <v>27</v>
      </c>
      <c r="C136" s="80" t="s">
        <v>25</v>
      </c>
      <c r="D136" s="80">
        <v>300</v>
      </c>
      <c r="E136" s="82">
        <f>I136/J136+20.1</f>
        <v>40.1</v>
      </c>
      <c r="F136" s="80">
        <v>25</v>
      </c>
      <c r="G136" s="80">
        <v>7.2</v>
      </c>
      <c r="H136" s="80">
        <v>7</v>
      </c>
      <c r="I136" s="82">
        <v>2</v>
      </c>
      <c r="J136" s="68">
        <v>0.1</v>
      </c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  <c r="AA136" s="78"/>
      <c r="AB136" s="78"/>
      <c r="AC136" s="78"/>
      <c r="AD136" s="78"/>
      <c r="AE136" s="78"/>
      <c r="AF136" s="78"/>
      <c r="AG136" s="78"/>
      <c r="AH136" s="78"/>
      <c r="AI136" s="78"/>
      <c r="AJ136" s="78"/>
      <c r="AK136" s="78"/>
      <c r="AL136" s="78"/>
      <c r="AM136" s="78"/>
      <c r="AN136" s="78"/>
      <c r="AO136" s="78"/>
      <c r="AP136" s="78"/>
      <c r="AQ136" s="78"/>
      <c r="AR136" s="78"/>
      <c r="AS136" s="78"/>
      <c r="AT136" s="78"/>
      <c r="AU136" s="78"/>
      <c r="AV136" s="78"/>
      <c r="AW136" s="78"/>
      <c r="AX136" s="78"/>
      <c r="AY136" s="78"/>
      <c r="AZ136" s="78"/>
      <c r="BA136" s="78"/>
      <c r="BB136" s="78"/>
      <c r="BC136" s="78"/>
      <c r="BD136" s="78"/>
      <c r="BE136" s="78"/>
      <c r="BF136" s="78"/>
      <c r="BG136" s="78"/>
      <c r="BH136" s="78"/>
      <c r="BI136" s="78"/>
      <c r="BJ136" s="78"/>
      <c r="BK136" s="78"/>
      <c r="BL136" s="78"/>
      <c r="BM136" s="78"/>
      <c r="BN136" s="78"/>
      <c r="BO136" s="78"/>
      <c r="BP136" s="78"/>
      <c r="BQ136" s="78"/>
      <c r="BR136" s="78"/>
      <c r="BS136" s="78"/>
      <c r="BT136" s="78"/>
      <c r="BU136" s="78"/>
      <c r="BV136" s="78"/>
      <c r="BW136" s="78"/>
      <c r="BX136" s="78"/>
      <c r="BY136" s="78"/>
      <c r="BZ136" s="78"/>
      <c r="CA136" s="78"/>
      <c r="CB136" s="78"/>
      <c r="CC136" s="78"/>
      <c r="CD136" s="78"/>
      <c r="CE136" s="78"/>
      <c r="CF136" s="78"/>
      <c r="CG136" s="78"/>
      <c r="CH136" s="78"/>
      <c r="CI136" s="78"/>
      <c r="CJ136" s="78"/>
      <c r="CK136" s="78"/>
      <c r="CL136" s="78"/>
      <c r="CM136" s="78"/>
      <c r="CN136" s="78"/>
    </row>
    <row r="137" spans="1:92" ht="15.75" x14ac:dyDescent="0.2">
      <c r="A137" s="68" t="s">
        <v>26</v>
      </c>
      <c r="B137" s="80" t="s">
        <v>27</v>
      </c>
      <c r="C137" s="80" t="s">
        <v>25</v>
      </c>
      <c r="D137" s="80">
        <v>300</v>
      </c>
      <c r="E137" s="82">
        <f>I137/J137+20.1</f>
        <v>50.1</v>
      </c>
      <c r="F137" s="80">
        <v>25</v>
      </c>
      <c r="G137" s="80">
        <v>7.2</v>
      </c>
      <c r="H137" s="80">
        <v>7</v>
      </c>
      <c r="I137" s="82">
        <v>3</v>
      </c>
      <c r="J137" s="68">
        <v>0.1</v>
      </c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  <c r="AA137" s="78"/>
      <c r="AB137" s="78"/>
      <c r="AC137" s="78"/>
      <c r="AD137" s="78"/>
      <c r="AE137" s="78"/>
      <c r="AF137" s="78"/>
      <c r="AG137" s="78"/>
      <c r="AH137" s="78"/>
      <c r="AI137" s="78"/>
      <c r="AJ137" s="78"/>
      <c r="AK137" s="78"/>
      <c r="AL137" s="78"/>
      <c r="AM137" s="78"/>
      <c r="AN137" s="78"/>
      <c r="AO137" s="78"/>
      <c r="AP137" s="78"/>
      <c r="AQ137" s="78"/>
      <c r="AR137" s="78"/>
      <c r="AS137" s="78"/>
      <c r="AT137" s="78"/>
      <c r="AU137" s="78"/>
      <c r="AV137" s="78"/>
      <c r="AW137" s="78"/>
      <c r="AX137" s="78"/>
      <c r="AY137" s="78"/>
      <c r="AZ137" s="78"/>
      <c r="BA137" s="78"/>
      <c r="BB137" s="78"/>
      <c r="BC137" s="78"/>
      <c r="BD137" s="78"/>
      <c r="BE137" s="78"/>
      <c r="BF137" s="78"/>
      <c r="BG137" s="78"/>
      <c r="BH137" s="78"/>
      <c r="BI137" s="78"/>
      <c r="BJ137" s="78"/>
      <c r="BK137" s="78"/>
      <c r="BL137" s="78"/>
      <c r="BM137" s="78"/>
      <c r="BN137" s="78"/>
      <c r="BO137" s="78"/>
      <c r="BP137" s="78"/>
      <c r="BQ137" s="78"/>
      <c r="BR137" s="78"/>
      <c r="BS137" s="78"/>
      <c r="BT137" s="78"/>
      <c r="BU137" s="78"/>
      <c r="BV137" s="78"/>
      <c r="BW137" s="78"/>
      <c r="BX137" s="78"/>
      <c r="BY137" s="78"/>
      <c r="BZ137" s="78"/>
      <c r="CA137" s="78"/>
      <c r="CB137" s="78"/>
      <c r="CC137" s="78"/>
      <c r="CD137" s="78"/>
      <c r="CE137" s="78"/>
      <c r="CF137" s="78"/>
      <c r="CG137" s="78"/>
      <c r="CH137" s="78"/>
      <c r="CI137" s="78"/>
      <c r="CJ137" s="78"/>
      <c r="CK137" s="78"/>
      <c r="CL137" s="78"/>
      <c r="CM137" s="78"/>
      <c r="CN137" s="78"/>
    </row>
    <row r="138" spans="1:92" ht="15.75" x14ac:dyDescent="0.2">
      <c r="A138" s="68" t="s">
        <v>26</v>
      </c>
      <c r="B138" s="80" t="s">
        <v>27</v>
      </c>
      <c r="C138" s="80" t="s">
        <v>25</v>
      </c>
      <c r="D138" s="80">
        <v>300</v>
      </c>
      <c r="E138" s="82">
        <f>I138/J138+20.1</f>
        <v>60.1</v>
      </c>
      <c r="F138" s="80">
        <v>25</v>
      </c>
      <c r="G138" s="80">
        <v>7.2</v>
      </c>
      <c r="H138" s="80">
        <v>7</v>
      </c>
      <c r="I138" s="82">
        <v>4</v>
      </c>
      <c r="J138" s="68">
        <v>0.1</v>
      </c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  <c r="AA138" s="78"/>
      <c r="AB138" s="78"/>
      <c r="AC138" s="78"/>
      <c r="AD138" s="78"/>
      <c r="AE138" s="78"/>
      <c r="AF138" s="78"/>
      <c r="AG138" s="78"/>
      <c r="AH138" s="78"/>
      <c r="AI138" s="78"/>
      <c r="AJ138" s="78"/>
      <c r="AK138" s="78"/>
      <c r="AL138" s="78"/>
      <c r="AM138" s="78"/>
      <c r="AN138" s="78"/>
      <c r="AO138" s="78"/>
      <c r="AP138" s="78"/>
      <c r="AQ138" s="78"/>
      <c r="AR138" s="78"/>
      <c r="AS138" s="78"/>
      <c r="AT138" s="78"/>
      <c r="AU138" s="78"/>
      <c r="AV138" s="78"/>
      <c r="AW138" s="78"/>
      <c r="AX138" s="78"/>
      <c r="AY138" s="78"/>
      <c r="AZ138" s="78"/>
      <c r="BA138" s="78"/>
      <c r="BB138" s="78"/>
      <c r="BC138" s="78"/>
      <c r="BD138" s="78"/>
      <c r="BE138" s="78"/>
      <c r="BF138" s="78"/>
      <c r="BG138" s="78"/>
      <c r="BH138" s="78"/>
      <c r="BI138" s="78"/>
      <c r="BJ138" s="78"/>
      <c r="BK138" s="78"/>
      <c r="BL138" s="78"/>
      <c r="BM138" s="78"/>
      <c r="BN138" s="78"/>
      <c r="BO138" s="78"/>
      <c r="BP138" s="78"/>
      <c r="BQ138" s="78"/>
      <c r="BR138" s="78"/>
      <c r="BS138" s="78"/>
      <c r="BT138" s="78"/>
      <c r="BU138" s="78"/>
      <c r="BV138" s="78"/>
      <c r="BW138" s="78"/>
      <c r="BX138" s="78"/>
      <c r="BY138" s="78"/>
      <c r="BZ138" s="78"/>
      <c r="CA138" s="78"/>
      <c r="CB138" s="78"/>
      <c r="CC138" s="78"/>
      <c r="CD138" s="78"/>
      <c r="CE138" s="78"/>
      <c r="CF138" s="78"/>
      <c r="CG138" s="78"/>
      <c r="CH138" s="78"/>
      <c r="CI138" s="78"/>
      <c r="CJ138" s="78"/>
      <c r="CK138" s="78"/>
      <c r="CL138" s="78"/>
      <c r="CM138" s="78"/>
      <c r="CN138" s="78"/>
    </row>
    <row r="139" spans="1:92" ht="15.75" x14ac:dyDescent="0.2">
      <c r="A139" s="68" t="s">
        <v>30</v>
      </c>
      <c r="B139" s="80" t="s">
        <v>13</v>
      </c>
      <c r="C139" s="80" t="s">
        <v>14</v>
      </c>
      <c r="D139" s="80">
        <v>222</v>
      </c>
      <c r="E139" s="82">
        <f>I139/J139+1.3</f>
        <v>8.1965517241379313</v>
      </c>
      <c r="F139" s="80">
        <v>25</v>
      </c>
      <c r="G139" s="80">
        <v>7.2</v>
      </c>
      <c r="H139" s="80">
        <v>7</v>
      </c>
      <c r="I139" s="82">
        <v>2</v>
      </c>
      <c r="J139" s="68">
        <v>0.28999999999999998</v>
      </c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78"/>
      <c r="AB139" s="78"/>
      <c r="AC139" s="78"/>
      <c r="AD139" s="78"/>
      <c r="AE139" s="78"/>
      <c r="AF139" s="78"/>
      <c r="AG139" s="78"/>
      <c r="AH139" s="78"/>
      <c r="AI139" s="78"/>
      <c r="AJ139" s="78"/>
      <c r="AK139" s="78"/>
      <c r="AL139" s="78"/>
      <c r="AM139" s="78"/>
      <c r="AN139" s="78"/>
      <c r="AO139" s="78"/>
      <c r="AP139" s="78"/>
      <c r="AQ139" s="78"/>
      <c r="AR139" s="78"/>
      <c r="AS139" s="78"/>
      <c r="AT139" s="78"/>
      <c r="AU139" s="78"/>
      <c r="AV139" s="78"/>
      <c r="AW139" s="78"/>
      <c r="AX139" s="78"/>
      <c r="AY139" s="78"/>
      <c r="AZ139" s="78"/>
      <c r="BA139" s="78"/>
      <c r="BB139" s="78"/>
      <c r="BC139" s="78"/>
      <c r="BD139" s="78"/>
      <c r="BE139" s="78"/>
      <c r="BF139" s="78"/>
      <c r="BG139" s="78"/>
      <c r="BH139" s="78"/>
      <c r="BI139" s="78"/>
      <c r="BJ139" s="78"/>
      <c r="BK139" s="78"/>
      <c r="BL139" s="78"/>
      <c r="BM139" s="78"/>
      <c r="BN139" s="78"/>
      <c r="BO139" s="78"/>
      <c r="BP139" s="78"/>
      <c r="BQ139" s="78"/>
      <c r="BR139" s="78"/>
      <c r="BS139" s="78"/>
      <c r="BT139" s="78"/>
      <c r="BU139" s="78"/>
      <c r="BV139" s="78"/>
      <c r="BW139" s="78"/>
      <c r="BX139" s="78"/>
      <c r="BY139" s="78"/>
      <c r="BZ139" s="78"/>
      <c r="CA139" s="78"/>
      <c r="CB139" s="78"/>
      <c r="CC139" s="78"/>
      <c r="CD139" s="78"/>
      <c r="CE139" s="78"/>
      <c r="CF139" s="78"/>
      <c r="CG139" s="78"/>
      <c r="CH139" s="78"/>
      <c r="CI139" s="78"/>
      <c r="CJ139" s="78"/>
      <c r="CK139" s="78"/>
      <c r="CL139" s="78"/>
      <c r="CM139" s="78"/>
      <c r="CN139" s="78"/>
    </row>
    <row r="140" spans="1:92" ht="15.75" x14ac:dyDescent="0.2">
      <c r="A140" s="68" t="s">
        <v>30</v>
      </c>
      <c r="B140" s="80" t="s">
        <v>13</v>
      </c>
      <c r="C140" s="80" t="s">
        <v>14</v>
      </c>
      <c r="D140" s="80">
        <v>222</v>
      </c>
      <c r="E140" s="82">
        <f>I140/J140+1.3</f>
        <v>11.644827586206898</v>
      </c>
      <c r="F140" s="80">
        <v>25</v>
      </c>
      <c r="G140" s="80">
        <v>7.2</v>
      </c>
      <c r="H140" s="80">
        <v>7</v>
      </c>
      <c r="I140" s="82">
        <v>3</v>
      </c>
      <c r="J140" s="68">
        <v>0.28999999999999998</v>
      </c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  <c r="AA140" s="78"/>
      <c r="AB140" s="78"/>
      <c r="AC140" s="78"/>
      <c r="AD140" s="78"/>
      <c r="AE140" s="78"/>
      <c r="AF140" s="78"/>
      <c r="AG140" s="78"/>
      <c r="AH140" s="78"/>
      <c r="AI140" s="78"/>
      <c r="AJ140" s="78"/>
      <c r="AK140" s="78"/>
      <c r="AL140" s="78"/>
      <c r="AM140" s="78"/>
      <c r="AN140" s="78"/>
      <c r="AO140" s="78"/>
      <c r="AP140" s="78"/>
      <c r="AQ140" s="78"/>
      <c r="AR140" s="78"/>
      <c r="AS140" s="78"/>
      <c r="AT140" s="78"/>
      <c r="AU140" s="78"/>
      <c r="AV140" s="78"/>
      <c r="AW140" s="78"/>
      <c r="AX140" s="78"/>
      <c r="AY140" s="78"/>
      <c r="AZ140" s="78"/>
      <c r="BA140" s="78"/>
      <c r="BB140" s="78"/>
      <c r="BC140" s="78"/>
      <c r="BD140" s="78"/>
      <c r="BE140" s="78"/>
      <c r="BF140" s="78"/>
      <c r="BG140" s="78"/>
      <c r="BH140" s="78"/>
      <c r="BI140" s="78"/>
      <c r="BJ140" s="78"/>
      <c r="BK140" s="78"/>
      <c r="BL140" s="78"/>
      <c r="BM140" s="78"/>
      <c r="BN140" s="78"/>
      <c r="BO140" s="78"/>
      <c r="BP140" s="78"/>
      <c r="BQ140" s="78"/>
      <c r="BR140" s="78"/>
      <c r="BS140" s="78"/>
      <c r="BT140" s="78"/>
      <c r="BU140" s="78"/>
      <c r="BV140" s="78"/>
      <c r="BW140" s="78"/>
      <c r="BX140" s="78"/>
      <c r="BY140" s="78"/>
      <c r="BZ140" s="78"/>
      <c r="CA140" s="78"/>
      <c r="CB140" s="78"/>
      <c r="CC140" s="78"/>
      <c r="CD140" s="78"/>
      <c r="CE140" s="78"/>
      <c r="CF140" s="78"/>
      <c r="CG140" s="78"/>
      <c r="CH140" s="78"/>
      <c r="CI140" s="78"/>
      <c r="CJ140" s="78"/>
      <c r="CK140" s="78"/>
      <c r="CL140" s="78"/>
      <c r="CM140" s="78"/>
      <c r="CN140" s="78"/>
    </row>
    <row r="141" spans="1:92" ht="15.75" x14ac:dyDescent="0.2">
      <c r="A141" s="68" t="s">
        <v>30</v>
      </c>
      <c r="B141" s="80" t="s">
        <v>13</v>
      </c>
      <c r="C141" s="80" t="s">
        <v>14</v>
      </c>
      <c r="D141" s="80">
        <v>222</v>
      </c>
      <c r="E141" s="82">
        <f>I141/J141+1.3</f>
        <v>15.093103448275864</v>
      </c>
      <c r="F141" s="80">
        <v>25</v>
      </c>
      <c r="G141" s="80">
        <v>7.2</v>
      </c>
      <c r="H141" s="80">
        <v>7</v>
      </c>
      <c r="I141" s="82">
        <v>4</v>
      </c>
      <c r="J141" s="68">
        <v>0.28999999999999998</v>
      </c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  <c r="AA141" s="78"/>
      <c r="AB141" s="78"/>
      <c r="AC141" s="78"/>
      <c r="AD141" s="78"/>
      <c r="AE141" s="78"/>
      <c r="AF141" s="78"/>
      <c r="AG141" s="78"/>
      <c r="AH141" s="78"/>
      <c r="AI141" s="78"/>
      <c r="AJ141" s="78"/>
      <c r="AK141" s="78"/>
      <c r="AL141" s="78"/>
      <c r="AM141" s="78"/>
      <c r="AN141" s="78"/>
      <c r="AO141" s="78"/>
      <c r="AP141" s="78"/>
      <c r="AQ141" s="78"/>
      <c r="AR141" s="78"/>
      <c r="AS141" s="78"/>
      <c r="AT141" s="78"/>
      <c r="AU141" s="78"/>
      <c r="AV141" s="78"/>
      <c r="AW141" s="78"/>
      <c r="AX141" s="78"/>
      <c r="AY141" s="78"/>
      <c r="AZ141" s="78"/>
      <c r="BA141" s="78"/>
      <c r="BB141" s="78"/>
      <c r="BC141" s="78"/>
      <c r="BD141" s="78"/>
      <c r="BE141" s="78"/>
      <c r="BF141" s="78"/>
      <c r="BG141" s="78"/>
      <c r="BH141" s="78"/>
      <c r="BI141" s="78"/>
      <c r="BJ141" s="78"/>
      <c r="BK141" s="78"/>
      <c r="BL141" s="78"/>
      <c r="BM141" s="78"/>
      <c r="BN141" s="78"/>
      <c r="BO141" s="78"/>
      <c r="BP141" s="78"/>
      <c r="BQ141" s="78"/>
      <c r="BR141" s="78"/>
      <c r="BS141" s="78"/>
      <c r="BT141" s="78"/>
      <c r="BU141" s="78"/>
      <c r="BV141" s="78"/>
      <c r="BW141" s="78"/>
      <c r="BX141" s="78"/>
      <c r="BY141" s="78"/>
      <c r="BZ141" s="78"/>
      <c r="CA141" s="78"/>
      <c r="CB141" s="78"/>
      <c r="CC141" s="78"/>
      <c r="CD141" s="78"/>
      <c r="CE141" s="78"/>
      <c r="CF141" s="78"/>
      <c r="CG141" s="78"/>
      <c r="CH141" s="78"/>
      <c r="CI141" s="78"/>
      <c r="CJ141" s="78"/>
      <c r="CK141" s="78"/>
      <c r="CL141" s="78"/>
      <c r="CM141" s="78"/>
      <c r="CN141" s="78"/>
    </row>
    <row r="142" spans="1:92" ht="15.75" x14ac:dyDescent="0.2">
      <c r="A142" s="68" t="s">
        <v>30</v>
      </c>
      <c r="B142" s="80" t="s">
        <v>13</v>
      </c>
      <c r="C142" s="80" t="s">
        <v>14</v>
      </c>
      <c r="D142" s="80">
        <v>254</v>
      </c>
      <c r="E142" s="82">
        <f>I142/J142+2.49</f>
        <v>8.2042857142857137</v>
      </c>
      <c r="F142" s="80">
        <v>25</v>
      </c>
      <c r="G142" s="80">
        <v>7.2</v>
      </c>
      <c r="H142" s="80">
        <v>7</v>
      </c>
      <c r="I142" s="82">
        <v>2</v>
      </c>
      <c r="J142" s="68">
        <v>0.35</v>
      </c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  <c r="AA142" s="78"/>
      <c r="AB142" s="78"/>
      <c r="AC142" s="78"/>
      <c r="AD142" s="78"/>
      <c r="AE142" s="78"/>
      <c r="AF142" s="78"/>
      <c r="AG142" s="78"/>
      <c r="AH142" s="78"/>
      <c r="AI142" s="78"/>
      <c r="AJ142" s="78"/>
      <c r="AK142" s="78"/>
      <c r="AL142" s="78"/>
      <c r="AM142" s="78"/>
      <c r="AN142" s="78"/>
      <c r="AO142" s="78"/>
      <c r="AP142" s="78"/>
      <c r="AQ142" s="78"/>
      <c r="AR142" s="78"/>
      <c r="AS142" s="78"/>
      <c r="AT142" s="78"/>
      <c r="AU142" s="78"/>
      <c r="AV142" s="78"/>
      <c r="AW142" s="78"/>
      <c r="AX142" s="78"/>
      <c r="AY142" s="78"/>
      <c r="AZ142" s="78"/>
      <c r="BA142" s="78"/>
      <c r="BB142" s="78"/>
      <c r="BC142" s="78"/>
      <c r="BD142" s="78"/>
      <c r="BE142" s="78"/>
      <c r="BF142" s="78"/>
      <c r="BG142" s="78"/>
      <c r="BH142" s="78"/>
      <c r="BI142" s="78"/>
      <c r="BJ142" s="78"/>
      <c r="BK142" s="78"/>
      <c r="BL142" s="78"/>
      <c r="BM142" s="78"/>
      <c r="BN142" s="78"/>
      <c r="BO142" s="78"/>
      <c r="BP142" s="78"/>
      <c r="BQ142" s="78"/>
      <c r="BR142" s="78"/>
      <c r="BS142" s="78"/>
      <c r="BT142" s="78"/>
      <c r="BU142" s="78"/>
      <c r="BV142" s="78"/>
      <c r="BW142" s="78"/>
      <c r="BX142" s="78"/>
      <c r="BY142" s="78"/>
      <c r="BZ142" s="78"/>
      <c r="CA142" s="78"/>
      <c r="CB142" s="78"/>
      <c r="CC142" s="78"/>
      <c r="CD142" s="78"/>
      <c r="CE142" s="78"/>
      <c r="CF142" s="78"/>
      <c r="CG142" s="78"/>
      <c r="CH142" s="78"/>
      <c r="CI142" s="78"/>
      <c r="CJ142" s="78"/>
      <c r="CK142" s="78"/>
      <c r="CL142" s="78"/>
      <c r="CM142" s="78"/>
      <c r="CN142" s="78"/>
    </row>
    <row r="143" spans="1:92" ht="15.75" x14ac:dyDescent="0.2">
      <c r="A143" s="68" t="s">
        <v>30</v>
      </c>
      <c r="B143" s="80" t="s">
        <v>13</v>
      </c>
      <c r="C143" s="80" t="s">
        <v>14</v>
      </c>
      <c r="D143" s="80">
        <v>254</v>
      </c>
      <c r="E143" s="82">
        <f>I143/J143+2.49</f>
        <v>11.061428571428571</v>
      </c>
      <c r="F143" s="80">
        <v>25</v>
      </c>
      <c r="G143" s="80">
        <v>7.2</v>
      </c>
      <c r="H143" s="80">
        <v>7</v>
      </c>
      <c r="I143" s="82">
        <v>3</v>
      </c>
      <c r="J143" s="68">
        <v>0.35</v>
      </c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  <c r="AA143" s="78"/>
      <c r="AB143" s="78"/>
      <c r="AC143" s="78"/>
      <c r="AD143" s="78"/>
      <c r="AE143" s="78"/>
      <c r="AF143" s="78"/>
      <c r="AG143" s="78"/>
      <c r="AH143" s="78"/>
      <c r="AI143" s="78"/>
      <c r="AJ143" s="78"/>
      <c r="AK143" s="78"/>
      <c r="AL143" s="78"/>
      <c r="AM143" s="78"/>
      <c r="AN143" s="78"/>
      <c r="AO143" s="78"/>
      <c r="AP143" s="78"/>
      <c r="AQ143" s="78"/>
      <c r="AR143" s="78"/>
      <c r="AS143" s="78"/>
      <c r="AT143" s="78"/>
      <c r="AU143" s="78"/>
      <c r="AV143" s="78"/>
      <c r="AW143" s="78"/>
      <c r="AX143" s="78"/>
      <c r="AY143" s="78"/>
      <c r="AZ143" s="78"/>
      <c r="BA143" s="78"/>
      <c r="BB143" s="78"/>
      <c r="BC143" s="78"/>
      <c r="BD143" s="78"/>
      <c r="BE143" s="78"/>
      <c r="BF143" s="78"/>
      <c r="BG143" s="78"/>
      <c r="BH143" s="78"/>
      <c r="BI143" s="78"/>
      <c r="BJ143" s="78"/>
      <c r="BK143" s="78"/>
      <c r="BL143" s="78"/>
      <c r="BM143" s="78"/>
      <c r="BN143" s="78"/>
      <c r="BO143" s="78"/>
      <c r="BP143" s="78"/>
      <c r="BQ143" s="78"/>
      <c r="BR143" s="78"/>
      <c r="BS143" s="78"/>
      <c r="BT143" s="78"/>
      <c r="BU143" s="78"/>
      <c r="BV143" s="78"/>
      <c r="BW143" s="78"/>
      <c r="BX143" s="78"/>
      <c r="BY143" s="78"/>
      <c r="BZ143" s="78"/>
      <c r="CA143" s="78"/>
      <c r="CB143" s="78"/>
      <c r="CC143" s="78"/>
      <c r="CD143" s="78"/>
      <c r="CE143" s="78"/>
      <c r="CF143" s="78"/>
      <c r="CG143" s="78"/>
      <c r="CH143" s="78"/>
      <c r="CI143" s="78"/>
      <c r="CJ143" s="78"/>
      <c r="CK143" s="78"/>
      <c r="CL143" s="78"/>
      <c r="CM143" s="78"/>
      <c r="CN143" s="78"/>
    </row>
    <row r="144" spans="1:92" ht="15.75" x14ac:dyDescent="0.2">
      <c r="A144" s="68" t="s">
        <v>30</v>
      </c>
      <c r="B144" s="80" t="s">
        <v>13</v>
      </c>
      <c r="C144" s="80" t="s">
        <v>14</v>
      </c>
      <c r="D144" s="80">
        <v>254</v>
      </c>
      <c r="E144" s="82">
        <f>I144/J144+2.49</f>
        <v>13.918571428571429</v>
      </c>
      <c r="F144" s="80">
        <v>25</v>
      </c>
      <c r="G144" s="80">
        <v>7.2</v>
      </c>
      <c r="H144" s="80">
        <v>7</v>
      </c>
      <c r="I144" s="82">
        <v>4</v>
      </c>
      <c r="J144" s="68">
        <v>0.35</v>
      </c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78"/>
      <c r="AB144" s="78"/>
      <c r="AC144" s="78"/>
      <c r="AD144" s="78"/>
      <c r="AE144" s="78"/>
      <c r="AF144" s="78"/>
      <c r="AG144" s="78"/>
      <c r="AH144" s="78"/>
      <c r="AI144" s="78"/>
      <c r="AJ144" s="78"/>
      <c r="AK144" s="78"/>
      <c r="AL144" s="78"/>
      <c r="AM144" s="78"/>
      <c r="AN144" s="78"/>
      <c r="AO144" s="78"/>
      <c r="AP144" s="78"/>
      <c r="AQ144" s="78"/>
      <c r="AR144" s="78"/>
      <c r="AS144" s="78"/>
      <c r="AT144" s="78"/>
      <c r="AU144" s="78"/>
      <c r="AV144" s="78"/>
      <c r="AW144" s="78"/>
      <c r="AX144" s="78"/>
      <c r="AY144" s="78"/>
      <c r="AZ144" s="78"/>
      <c r="BA144" s="78"/>
      <c r="BB144" s="78"/>
      <c r="BC144" s="78"/>
      <c r="BD144" s="78"/>
      <c r="BE144" s="78"/>
      <c r="BF144" s="78"/>
      <c r="BG144" s="78"/>
      <c r="BH144" s="78"/>
      <c r="BI144" s="78"/>
      <c r="BJ144" s="78"/>
      <c r="BK144" s="78"/>
      <c r="BL144" s="78"/>
      <c r="BM144" s="78"/>
      <c r="BN144" s="78"/>
      <c r="BO144" s="78"/>
      <c r="BP144" s="78"/>
      <c r="BQ144" s="78"/>
      <c r="BR144" s="78"/>
      <c r="BS144" s="78"/>
      <c r="BT144" s="78"/>
      <c r="BU144" s="78"/>
      <c r="BV144" s="78"/>
      <c r="BW144" s="78"/>
      <c r="BX144" s="78"/>
      <c r="BY144" s="78"/>
      <c r="BZ144" s="78"/>
      <c r="CA144" s="78"/>
      <c r="CB144" s="78"/>
      <c r="CC144" s="78"/>
      <c r="CD144" s="78"/>
      <c r="CE144" s="78"/>
      <c r="CF144" s="78"/>
      <c r="CG144" s="78"/>
      <c r="CH144" s="78"/>
      <c r="CI144" s="78"/>
      <c r="CJ144" s="78"/>
      <c r="CK144" s="78"/>
      <c r="CL144" s="78"/>
      <c r="CM144" s="78"/>
      <c r="CN144" s="78"/>
    </row>
    <row r="145" spans="1:92" ht="15.75" x14ac:dyDescent="0.2">
      <c r="A145" s="68" t="s">
        <v>30</v>
      </c>
      <c r="B145" s="80" t="s">
        <v>13</v>
      </c>
      <c r="C145" s="80" t="s">
        <v>14</v>
      </c>
      <c r="D145" s="80">
        <v>265</v>
      </c>
      <c r="E145" s="82">
        <f>I145/J145+2.28</f>
        <v>6.20156862745098</v>
      </c>
      <c r="F145" s="80">
        <v>25</v>
      </c>
      <c r="G145" s="80">
        <v>7.2</v>
      </c>
      <c r="H145" s="80">
        <v>7</v>
      </c>
      <c r="I145" s="82">
        <v>2</v>
      </c>
      <c r="J145" s="68">
        <v>0.51</v>
      </c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78"/>
      <c r="AB145" s="78"/>
      <c r="AC145" s="78"/>
      <c r="AD145" s="78"/>
      <c r="AE145" s="78"/>
      <c r="AF145" s="78"/>
      <c r="AG145" s="78"/>
      <c r="AH145" s="78"/>
      <c r="AI145" s="78"/>
      <c r="AJ145" s="78"/>
      <c r="AK145" s="78"/>
      <c r="AL145" s="78"/>
      <c r="AM145" s="78"/>
      <c r="AN145" s="78"/>
      <c r="AO145" s="78"/>
      <c r="AP145" s="78"/>
      <c r="AQ145" s="78"/>
      <c r="AR145" s="78"/>
      <c r="AS145" s="78"/>
      <c r="AT145" s="78"/>
      <c r="AU145" s="78"/>
      <c r="AV145" s="78"/>
      <c r="AW145" s="78"/>
      <c r="AX145" s="78"/>
      <c r="AY145" s="78"/>
      <c r="AZ145" s="78"/>
      <c r="BA145" s="78"/>
      <c r="BB145" s="78"/>
      <c r="BC145" s="78"/>
      <c r="BD145" s="78"/>
      <c r="BE145" s="78"/>
      <c r="BF145" s="78"/>
      <c r="BG145" s="78"/>
      <c r="BH145" s="78"/>
      <c r="BI145" s="78"/>
      <c r="BJ145" s="78"/>
      <c r="BK145" s="78"/>
      <c r="BL145" s="78"/>
      <c r="BM145" s="78"/>
      <c r="BN145" s="78"/>
      <c r="BO145" s="78"/>
      <c r="BP145" s="78"/>
      <c r="BQ145" s="78"/>
      <c r="BR145" s="78"/>
      <c r="BS145" s="78"/>
      <c r="BT145" s="78"/>
      <c r="BU145" s="78"/>
      <c r="BV145" s="78"/>
      <c r="BW145" s="78"/>
      <c r="BX145" s="78"/>
      <c r="BY145" s="78"/>
      <c r="BZ145" s="78"/>
      <c r="CA145" s="78"/>
      <c r="CB145" s="78"/>
      <c r="CC145" s="78"/>
      <c r="CD145" s="78"/>
      <c r="CE145" s="78"/>
      <c r="CF145" s="78"/>
      <c r="CG145" s="78"/>
      <c r="CH145" s="78"/>
      <c r="CI145" s="78"/>
      <c r="CJ145" s="78"/>
      <c r="CK145" s="78"/>
      <c r="CL145" s="78"/>
      <c r="CM145" s="78"/>
      <c r="CN145" s="78"/>
    </row>
    <row r="146" spans="1:92" ht="15.75" x14ac:dyDescent="0.2">
      <c r="A146" s="68" t="s">
        <v>30</v>
      </c>
      <c r="B146" s="80" t="s">
        <v>13</v>
      </c>
      <c r="C146" s="80" t="s">
        <v>14</v>
      </c>
      <c r="D146" s="80">
        <v>265</v>
      </c>
      <c r="E146" s="82">
        <f>I146/J146+2.28</f>
        <v>8.1623529411764704</v>
      </c>
      <c r="F146" s="80">
        <v>25</v>
      </c>
      <c r="G146" s="80">
        <v>7.2</v>
      </c>
      <c r="H146" s="80">
        <v>7</v>
      </c>
      <c r="I146" s="82">
        <v>3</v>
      </c>
      <c r="J146" s="68">
        <v>0.51</v>
      </c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78"/>
      <c r="AD146" s="78"/>
      <c r="AE146" s="78"/>
      <c r="AF146" s="78"/>
      <c r="AG146" s="78"/>
      <c r="AH146" s="78"/>
      <c r="AI146" s="78"/>
      <c r="AJ146" s="78"/>
      <c r="AK146" s="78"/>
      <c r="AL146" s="78"/>
      <c r="AM146" s="78"/>
      <c r="AN146" s="78"/>
      <c r="AO146" s="78"/>
      <c r="AP146" s="78"/>
      <c r="AQ146" s="78"/>
      <c r="AR146" s="78"/>
      <c r="AS146" s="78"/>
      <c r="AT146" s="78"/>
      <c r="AU146" s="78"/>
      <c r="AV146" s="78"/>
      <c r="AW146" s="78"/>
      <c r="AX146" s="78"/>
      <c r="AY146" s="78"/>
      <c r="AZ146" s="78"/>
      <c r="BA146" s="78"/>
      <c r="BB146" s="78"/>
      <c r="BC146" s="78"/>
      <c r="BD146" s="78"/>
      <c r="BE146" s="78"/>
      <c r="BF146" s="78"/>
      <c r="BG146" s="78"/>
      <c r="BH146" s="78"/>
      <c r="BI146" s="78"/>
      <c r="BJ146" s="78"/>
      <c r="BK146" s="78"/>
      <c r="BL146" s="78"/>
      <c r="BM146" s="78"/>
      <c r="BN146" s="78"/>
      <c r="BO146" s="78"/>
      <c r="BP146" s="78"/>
      <c r="BQ146" s="78"/>
      <c r="BR146" s="78"/>
      <c r="BS146" s="78"/>
      <c r="BT146" s="78"/>
      <c r="BU146" s="78"/>
      <c r="BV146" s="78"/>
      <c r="BW146" s="78"/>
      <c r="BX146" s="78"/>
      <c r="BY146" s="78"/>
      <c r="BZ146" s="78"/>
      <c r="CA146" s="78"/>
      <c r="CB146" s="78"/>
      <c r="CC146" s="78"/>
      <c r="CD146" s="78"/>
      <c r="CE146" s="78"/>
      <c r="CF146" s="78"/>
      <c r="CG146" s="78"/>
      <c r="CH146" s="78"/>
      <c r="CI146" s="78"/>
      <c r="CJ146" s="78"/>
      <c r="CK146" s="78"/>
      <c r="CL146" s="78"/>
      <c r="CM146" s="78"/>
      <c r="CN146" s="78"/>
    </row>
    <row r="147" spans="1:92" ht="15.75" x14ac:dyDescent="0.2">
      <c r="A147" s="68" t="s">
        <v>30</v>
      </c>
      <c r="B147" s="80" t="s">
        <v>13</v>
      </c>
      <c r="C147" s="80" t="s">
        <v>14</v>
      </c>
      <c r="D147" s="80">
        <v>265</v>
      </c>
      <c r="E147" s="82">
        <f>I147/J147+2.28</f>
        <v>10.123137254901961</v>
      </c>
      <c r="F147" s="80">
        <v>25</v>
      </c>
      <c r="G147" s="80">
        <v>7.2</v>
      </c>
      <c r="H147" s="80">
        <v>7</v>
      </c>
      <c r="I147" s="82">
        <v>4</v>
      </c>
      <c r="J147" s="68">
        <v>0.51</v>
      </c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  <c r="AA147" s="78"/>
      <c r="AB147" s="78"/>
      <c r="AC147" s="78"/>
      <c r="AD147" s="78"/>
      <c r="AE147" s="78"/>
      <c r="AF147" s="78"/>
      <c r="AG147" s="78"/>
      <c r="AH147" s="78"/>
      <c r="AI147" s="78"/>
      <c r="AJ147" s="78"/>
      <c r="AK147" s="78"/>
      <c r="AL147" s="78"/>
      <c r="AM147" s="78"/>
      <c r="AN147" s="78"/>
      <c r="AO147" s="78"/>
      <c r="AP147" s="78"/>
      <c r="AQ147" s="78"/>
      <c r="AR147" s="78"/>
      <c r="AS147" s="78"/>
      <c r="AT147" s="78"/>
      <c r="AU147" s="78"/>
      <c r="AV147" s="78"/>
      <c r="AW147" s="78"/>
      <c r="AX147" s="78"/>
      <c r="AY147" s="78"/>
      <c r="AZ147" s="78"/>
      <c r="BA147" s="78"/>
      <c r="BB147" s="78"/>
      <c r="BC147" s="78"/>
      <c r="BD147" s="78"/>
      <c r="BE147" s="78"/>
      <c r="BF147" s="78"/>
      <c r="BG147" s="78"/>
      <c r="BH147" s="78"/>
      <c r="BI147" s="78"/>
      <c r="BJ147" s="78"/>
      <c r="BK147" s="78"/>
      <c r="BL147" s="78"/>
      <c r="BM147" s="78"/>
      <c r="BN147" s="78"/>
      <c r="BO147" s="78"/>
      <c r="BP147" s="78"/>
      <c r="BQ147" s="78"/>
      <c r="BR147" s="78"/>
      <c r="BS147" s="78"/>
      <c r="BT147" s="78"/>
      <c r="BU147" s="78"/>
      <c r="BV147" s="78"/>
      <c r="BW147" s="78"/>
      <c r="BX147" s="78"/>
      <c r="BY147" s="78"/>
      <c r="BZ147" s="78"/>
      <c r="CA147" s="78"/>
      <c r="CB147" s="78"/>
      <c r="CC147" s="78"/>
      <c r="CD147" s="78"/>
      <c r="CE147" s="78"/>
      <c r="CF147" s="78"/>
      <c r="CG147" s="78"/>
      <c r="CH147" s="78"/>
      <c r="CI147" s="78"/>
      <c r="CJ147" s="78"/>
      <c r="CK147" s="78"/>
      <c r="CL147" s="78"/>
      <c r="CM147" s="78"/>
      <c r="CN147" s="78"/>
    </row>
    <row r="148" spans="1:92" ht="15.75" x14ac:dyDescent="0.2">
      <c r="A148" s="68" t="s">
        <v>30</v>
      </c>
      <c r="B148" s="80" t="s">
        <v>13</v>
      </c>
      <c r="C148" s="80" t="s">
        <v>14</v>
      </c>
      <c r="D148" s="80">
        <v>275</v>
      </c>
      <c r="E148" s="82">
        <f>I148/J148+2.5</f>
        <v>9.3965517241379324</v>
      </c>
      <c r="F148" s="80">
        <v>25</v>
      </c>
      <c r="G148" s="80">
        <v>7.2</v>
      </c>
      <c r="H148" s="80">
        <v>7</v>
      </c>
      <c r="I148" s="82">
        <v>2</v>
      </c>
      <c r="J148" s="68">
        <v>0.28999999999999998</v>
      </c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78"/>
      <c r="AD148" s="78"/>
      <c r="AE148" s="78"/>
      <c r="AF148" s="78"/>
      <c r="AG148" s="78"/>
      <c r="AH148" s="78"/>
      <c r="AI148" s="78"/>
      <c r="AJ148" s="78"/>
      <c r="AK148" s="78"/>
      <c r="AL148" s="78"/>
      <c r="AM148" s="78"/>
      <c r="AN148" s="78"/>
      <c r="AO148" s="78"/>
      <c r="AP148" s="78"/>
      <c r="AQ148" s="78"/>
      <c r="AR148" s="78"/>
      <c r="AS148" s="78"/>
      <c r="AT148" s="78"/>
      <c r="AU148" s="78"/>
      <c r="AV148" s="78"/>
      <c r="AW148" s="78"/>
      <c r="AX148" s="78"/>
      <c r="AY148" s="78"/>
      <c r="AZ148" s="78"/>
      <c r="BA148" s="78"/>
      <c r="BB148" s="78"/>
      <c r="BC148" s="78"/>
      <c r="BD148" s="78"/>
      <c r="BE148" s="78"/>
      <c r="BF148" s="78"/>
      <c r="BG148" s="78"/>
      <c r="BH148" s="78"/>
      <c r="BI148" s="78"/>
      <c r="BJ148" s="78"/>
      <c r="BK148" s="78"/>
      <c r="BL148" s="78"/>
      <c r="BM148" s="78"/>
      <c r="BN148" s="78"/>
      <c r="BO148" s="78"/>
      <c r="BP148" s="78"/>
      <c r="BQ148" s="78"/>
      <c r="BR148" s="78"/>
      <c r="BS148" s="78"/>
      <c r="BT148" s="78"/>
      <c r="BU148" s="78"/>
      <c r="BV148" s="78"/>
      <c r="BW148" s="78"/>
      <c r="BX148" s="78"/>
      <c r="BY148" s="78"/>
      <c r="BZ148" s="78"/>
      <c r="CA148" s="78"/>
      <c r="CB148" s="78"/>
      <c r="CC148" s="78"/>
      <c r="CD148" s="78"/>
      <c r="CE148" s="78"/>
      <c r="CF148" s="78"/>
      <c r="CG148" s="78"/>
      <c r="CH148" s="78"/>
      <c r="CI148" s="78"/>
      <c r="CJ148" s="78"/>
      <c r="CK148" s="78"/>
      <c r="CL148" s="78"/>
      <c r="CM148" s="78"/>
      <c r="CN148" s="78"/>
    </row>
    <row r="149" spans="1:92" ht="15.75" x14ac:dyDescent="0.2">
      <c r="A149" s="68" t="s">
        <v>30</v>
      </c>
      <c r="B149" s="80" t="s">
        <v>13</v>
      </c>
      <c r="C149" s="80" t="s">
        <v>14</v>
      </c>
      <c r="D149" s="80">
        <v>275</v>
      </c>
      <c r="E149" s="82">
        <f>I149/J149+2.5</f>
        <v>12.844827586206897</v>
      </c>
      <c r="F149" s="80">
        <v>25</v>
      </c>
      <c r="G149" s="80">
        <v>7.2</v>
      </c>
      <c r="H149" s="80">
        <v>7</v>
      </c>
      <c r="I149" s="82">
        <v>3</v>
      </c>
      <c r="J149" s="68">
        <v>0.28999999999999998</v>
      </c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  <c r="AC149" s="78"/>
      <c r="AD149" s="78"/>
      <c r="AE149" s="78"/>
      <c r="AF149" s="78"/>
      <c r="AG149" s="78"/>
      <c r="AH149" s="78"/>
      <c r="AI149" s="78"/>
      <c r="AJ149" s="78"/>
      <c r="AK149" s="78"/>
      <c r="AL149" s="78"/>
      <c r="AM149" s="78"/>
      <c r="AN149" s="78"/>
      <c r="AO149" s="78"/>
      <c r="AP149" s="78"/>
      <c r="AQ149" s="78"/>
      <c r="AR149" s="78"/>
      <c r="AS149" s="78"/>
      <c r="AT149" s="78"/>
      <c r="AU149" s="78"/>
      <c r="AV149" s="78"/>
      <c r="AW149" s="78"/>
      <c r="AX149" s="78"/>
      <c r="AY149" s="78"/>
      <c r="AZ149" s="78"/>
      <c r="BA149" s="78"/>
      <c r="BB149" s="78"/>
      <c r="BC149" s="78"/>
      <c r="BD149" s="78"/>
      <c r="BE149" s="78"/>
      <c r="BF149" s="78"/>
      <c r="BG149" s="78"/>
      <c r="BH149" s="78"/>
      <c r="BI149" s="78"/>
      <c r="BJ149" s="78"/>
      <c r="BK149" s="78"/>
      <c r="BL149" s="78"/>
      <c r="BM149" s="78"/>
      <c r="BN149" s="78"/>
      <c r="BO149" s="78"/>
      <c r="BP149" s="78"/>
      <c r="BQ149" s="78"/>
      <c r="BR149" s="78"/>
      <c r="BS149" s="78"/>
      <c r="BT149" s="78"/>
      <c r="BU149" s="78"/>
      <c r="BV149" s="78"/>
      <c r="BW149" s="78"/>
      <c r="BX149" s="78"/>
      <c r="BY149" s="78"/>
      <c r="BZ149" s="78"/>
      <c r="CA149" s="78"/>
      <c r="CB149" s="78"/>
      <c r="CC149" s="78"/>
      <c r="CD149" s="78"/>
      <c r="CE149" s="78"/>
      <c r="CF149" s="78"/>
      <c r="CG149" s="78"/>
      <c r="CH149" s="78"/>
      <c r="CI149" s="78"/>
      <c r="CJ149" s="78"/>
      <c r="CK149" s="78"/>
      <c r="CL149" s="78"/>
      <c r="CM149" s="78"/>
      <c r="CN149" s="78"/>
    </row>
    <row r="150" spans="1:92" ht="15.75" x14ac:dyDescent="0.2">
      <c r="A150" s="68" t="s">
        <v>30</v>
      </c>
      <c r="B150" s="80" t="s">
        <v>13</v>
      </c>
      <c r="C150" s="80" t="s">
        <v>14</v>
      </c>
      <c r="D150" s="80">
        <v>275</v>
      </c>
      <c r="E150" s="82">
        <f>I150/J150+2.5</f>
        <v>16.293103448275865</v>
      </c>
      <c r="F150" s="80">
        <v>25</v>
      </c>
      <c r="G150" s="80">
        <v>7.2</v>
      </c>
      <c r="H150" s="80">
        <v>7</v>
      </c>
      <c r="I150" s="82">
        <v>4</v>
      </c>
      <c r="J150" s="68">
        <v>0.28999999999999998</v>
      </c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78"/>
      <c r="AD150" s="78"/>
      <c r="AE150" s="78"/>
      <c r="AF150" s="78"/>
      <c r="AG150" s="78"/>
      <c r="AH150" s="78"/>
      <c r="AI150" s="78"/>
      <c r="AJ150" s="78"/>
      <c r="AK150" s="78"/>
      <c r="AL150" s="78"/>
      <c r="AM150" s="78"/>
      <c r="AN150" s="78"/>
      <c r="AO150" s="78"/>
      <c r="AP150" s="78"/>
      <c r="AQ150" s="78"/>
      <c r="AR150" s="78"/>
      <c r="AS150" s="78"/>
      <c r="AT150" s="78"/>
      <c r="AU150" s="78"/>
      <c r="AV150" s="78"/>
      <c r="AW150" s="78"/>
      <c r="AX150" s="78"/>
      <c r="AY150" s="78"/>
      <c r="AZ150" s="78"/>
      <c r="BA150" s="78"/>
      <c r="BB150" s="78"/>
      <c r="BC150" s="78"/>
      <c r="BD150" s="78"/>
      <c r="BE150" s="78"/>
      <c r="BF150" s="78"/>
      <c r="BG150" s="78"/>
      <c r="BH150" s="78"/>
      <c r="BI150" s="78"/>
      <c r="BJ150" s="78"/>
      <c r="BK150" s="78"/>
      <c r="BL150" s="78"/>
      <c r="BM150" s="78"/>
      <c r="BN150" s="78"/>
      <c r="BO150" s="78"/>
      <c r="BP150" s="78"/>
      <c r="BQ150" s="78"/>
      <c r="BR150" s="78"/>
      <c r="BS150" s="78"/>
      <c r="BT150" s="78"/>
      <c r="BU150" s="78"/>
      <c r="BV150" s="78"/>
      <c r="BW150" s="78"/>
      <c r="BX150" s="78"/>
      <c r="BY150" s="78"/>
      <c r="BZ150" s="78"/>
      <c r="CA150" s="78"/>
      <c r="CB150" s="78"/>
      <c r="CC150" s="78"/>
      <c r="CD150" s="78"/>
      <c r="CE150" s="78"/>
      <c r="CF150" s="78"/>
      <c r="CG150" s="78"/>
      <c r="CH150" s="78"/>
      <c r="CI150" s="78"/>
      <c r="CJ150" s="78"/>
      <c r="CK150" s="78"/>
      <c r="CL150" s="78"/>
      <c r="CM150" s="78"/>
      <c r="CN150" s="78"/>
    </row>
    <row r="151" spans="1:92" ht="15.75" x14ac:dyDescent="0.2">
      <c r="A151" s="68" t="s">
        <v>30</v>
      </c>
      <c r="B151" s="80" t="s">
        <v>13</v>
      </c>
      <c r="C151" s="80" t="s">
        <v>14</v>
      </c>
      <c r="D151" s="80">
        <v>285</v>
      </c>
      <c r="E151" s="82">
        <f>I151/J151+3.39</f>
        <v>10.797407407407407</v>
      </c>
      <c r="F151" s="80">
        <v>25</v>
      </c>
      <c r="G151" s="80">
        <v>7.2</v>
      </c>
      <c r="H151" s="80">
        <v>7</v>
      </c>
      <c r="I151" s="82">
        <v>2</v>
      </c>
      <c r="J151" s="68">
        <v>0.27</v>
      </c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78"/>
      <c r="AD151" s="78"/>
      <c r="AE151" s="78"/>
      <c r="AF151" s="78"/>
      <c r="AG151" s="78"/>
      <c r="AH151" s="78"/>
      <c r="AI151" s="78"/>
      <c r="AJ151" s="78"/>
      <c r="AK151" s="78"/>
      <c r="AL151" s="78"/>
      <c r="AM151" s="78"/>
      <c r="AN151" s="78"/>
      <c r="AO151" s="78"/>
      <c r="AP151" s="78"/>
      <c r="AQ151" s="78"/>
      <c r="AR151" s="78"/>
      <c r="AS151" s="78"/>
      <c r="AT151" s="78"/>
      <c r="AU151" s="78"/>
      <c r="AV151" s="78"/>
      <c r="AW151" s="78"/>
      <c r="AX151" s="78"/>
      <c r="AY151" s="78"/>
      <c r="AZ151" s="78"/>
      <c r="BA151" s="78"/>
      <c r="BB151" s="78"/>
      <c r="BC151" s="78"/>
      <c r="BD151" s="78"/>
      <c r="BE151" s="78"/>
      <c r="BF151" s="78"/>
      <c r="BG151" s="78"/>
      <c r="BH151" s="78"/>
      <c r="BI151" s="78"/>
      <c r="BJ151" s="78"/>
      <c r="BK151" s="78"/>
      <c r="BL151" s="78"/>
      <c r="BM151" s="78"/>
      <c r="BN151" s="78"/>
      <c r="BO151" s="78"/>
      <c r="BP151" s="78"/>
      <c r="BQ151" s="78"/>
      <c r="BR151" s="78"/>
      <c r="BS151" s="78"/>
      <c r="BT151" s="78"/>
      <c r="BU151" s="78"/>
      <c r="BV151" s="78"/>
      <c r="BW151" s="78"/>
      <c r="BX151" s="78"/>
      <c r="BY151" s="78"/>
      <c r="BZ151" s="78"/>
      <c r="CA151" s="78"/>
      <c r="CB151" s="78"/>
      <c r="CC151" s="78"/>
      <c r="CD151" s="78"/>
      <c r="CE151" s="78"/>
      <c r="CF151" s="78"/>
      <c r="CG151" s="78"/>
      <c r="CH151" s="78"/>
      <c r="CI151" s="78"/>
      <c r="CJ151" s="78"/>
      <c r="CK151" s="78"/>
      <c r="CL151" s="78"/>
      <c r="CM151" s="78"/>
      <c r="CN151" s="78"/>
    </row>
    <row r="152" spans="1:92" ht="15.75" x14ac:dyDescent="0.2">
      <c r="A152" s="68" t="s">
        <v>30</v>
      </c>
      <c r="B152" s="80" t="s">
        <v>13</v>
      </c>
      <c r="C152" s="80" t="s">
        <v>14</v>
      </c>
      <c r="D152" s="80">
        <v>285</v>
      </c>
      <c r="E152" s="82">
        <f>I152/J152+3.39</f>
        <v>14.501111111111111</v>
      </c>
      <c r="F152" s="80">
        <v>25</v>
      </c>
      <c r="G152" s="80">
        <v>7.2</v>
      </c>
      <c r="H152" s="80">
        <v>7</v>
      </c>
      <c r="I152" s="82">
        <v>3</v>
      </c>
      <c r="J152" s="68">
        <v>0.27</v>
      </c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  <c r="AA152" s="78"/>
      <c r="AB152" s="78"/>
      <c r="AC152" s="78"/>
      <c r="AD152" s="78"/>
      <c r="AE152" s="78"/>
      <c r="AF152" s="78"/>
      <c r="AG152" s="78"/>
      <c r="AH152" s="78"/>
      <c r="AI152" s="78"/>
      <c r="AJ152" s="78"/>
      <c r="AK152" s="78"/>
      <c r="AL152" s="78"/>
      <c r="AM152" s="78"/>
      <c r="AN152" s="78"/>
      <c r="AO152" s="78"/>
      <c r="AP152" s="78"/>
      <c r="AQ152" s="78"/>
      <c r="AR152" s="78"/>
      <c r="AS152" s="78"/>
      <c r="AT152" s="78"/>
      <c r="AU152" s="78"/>
      <c r="AV152" s="78"/>
      <c r="AW152" s="78"/>
      <c r="AX152" s="78"/>
      <c r="AY152" s="78"/>
      <c r="AZ152" s="78"/>
      <c r="BA152" s="78"/>
      <c r="BB152" s="78"/>
      <c r="BC152" s="78"/>
      <c r="BD152" s="78"/>
      <c r="BE152" s="78"/>
      <c r="BF152" s="78"/>
      <c r="BG152" s="78"/>
      <c r="BH152" s="78"/>
      <c r="BI152" s="78"/>
      <c r="BJ152" s="78"/>
      <c r="BK152" s="78"/>
      <c r="BL152" s="78"/>
      <c r="BM152" s="78"/>
      <c r="BN152" s="78"/>
      <c r="BO152" s="78"/>
      <c r="BP152" s="78"/>
      <c r="BQ152" s="78"/>
      <c r="BR152" s="78"/>
      <c r="BS152" s="78"/>
      <c r="BT152" s="78"/>
      <c r="BU152" s="78"/>
      <c r="BV152" s="78"/>
      <c r="BW152" s="78"/>
      <c r="BX152" s="78"/>
      <c r="BY152" s="78"/>
      <c r="BZ152" s="78"/>
      <c r="CA152" s="78"/>
      <c r="CB152" s="78"/>
      <c r="CC152" s="78"/>
      <c r="CD152" s="78"/>
      <c r="CE152" s="78"/>
      <c r="CF152" s="78"/>
      <c r="CG152" s="78"/>
      <c r="CH152" s="78"/>
      <c r="CI152" s="78"/>
      <c r="CJ152" s="78"/>
      <c r="CK152" s="78"/>
      <c r="CL152" s="78"/>
      <c r="CM152" s="78"/>
      <c r="CN152" s="78"/>
    </row>
    <row r="153" spans="1:92" ht="15.75" x14ac:dyDescent="0.2">
      <c r="A153" s="68" t="s">
        <v>30</v>
      </c>
      <c r="B153" s="80" t="s">
        <v>13</v>
      </c>
      <c r="C153" s="80" t="s">
        <v>14</v>
      </c>
      <c r="D153" s="80">
        <v>285</v>
      </c>
      <c r="E153" s="82">
        <f>I153/J153+3.39</f>
        <v>18.204814814814814</v>
      </c>
      <c r="F153" s="80">
        <v>25</v>
      </c>
      <c r="G153" s="80">
        <v>7.2</v>
      </c>
      <c r="H153" s="80">
        <v>7</v>
      </c>
      <c r="I153" s="82">
        <v>4</v>
      </c>
      <c r="J153" s="68">
        <v>0.27</v>
      </c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78"/>
      <c r="AD153" s="78"/>
      <c r="AE153" s="78"/>
      <c r="AF153" s="78"/>
      <c r="AG153" s="78"/>
      <c r="AH153" s="78"/>
      <c r="AI153" s="78"/>
      <c r="AJ153" s="78"/>
      <c r="AK153" s="78"/>
      <c r="AL153" s="78"/>
      <c r="AM153" s="78"/>
      <c r="AN153" s="78"/>
      <c r="AO153" s="78"/>
      <c r="AP153" s="78"/>
      <c r="AQ153" s="78"/>
      <c r="AR153" s="78"/>
      <c r="AS153" s="78"/>
      <c r="AT153" s="78"/>
      <c r="AU153" s="78"/>
      <c r="AV153" s="78"/>
      <c r="AW153" s="78"/>
      <c r="AX153" s="78"/>
      <c r="AY153" s="78"/>
      <c r="AZ153" s="78"/>
      <c r="BA153" s="78"/>
      <c r="BB153" s="78"/>
      <c r="BC153" s="78"/>
      <c r="BD153" s="78"/>
      <c r="BE153" s="78"/>
      <c r="BF153" s="78"/>
      <c r="BG153" s="78"/>
      <c r="BH153" s="78"/>
      <c r="BI153" s="78"/>
      <c r="BJ153" s="78"/>
      <c r="BK153" s="78"/>
      <c r="BL153" s="78"/>
      <c r="BM153" s="78"/>
      <c r="BN153" s="78"/>
      <c r="BO153" s="78"/>
      <c r="BP153" s="78"/>
      <c r="BQ153" s="78"/>
      <c r="BR153" s="78"/>
      <c r="BS153" s="78"/>
      <c r="BT153" s="78"/>
      <c r="BU153" s="78"/>
      <c r="BV153" s="78"/>
      <c r="BW153" s="78"/>
      <c r="BX153" s="78"/>
      <c r="BY153" s="78"/>
      <c r="BZ153" s="78"/>
      <c r="CA153" s="78"/>
      <c r="CB153" s="78"/>
      <c r="CC153" s="78"/>
      <c r="CD153" s="78"/>
      <c r="CE153" s="78"/>
      <c r="CF153" s="78"/>
      <c r="CG153" s="78"/>
      <c r="CH153" s="78"/>
      <c r="CI153" s="78"/>
      <c r="CJ153" s="78"/>
      <c r="CK153" s="78"/>
      <c r="CL153" s="78"/>
      <c r="CM153" s="78"/>
      <c r="CN153" s="78"/>
    </row>
    <row r="154" spans="1:92" ht="15.75" x14ac:dyDescent="0.2">
      <c r="A154" s="68" t="s">
        <v>30</v>
      </c>
      <c r="B154" s="80" t="s">
        <v>13</v>
      </c>
      <c r="C154" s="80" t="s">
        <v>14</v>
      </c>
      <c r="D154" s="80">
        <v>300</v>
      </c>
      <c r="E154" s="82">
        <v>50.2</v>
      </c>
      <c r="F154" s="80">
        <v>25</v>
      </c>
      <c r="G154" s="80">
        <v>7.2</v>
      </c>
      <c r="H154" s="80">
        <v>7</v>
      </c>
      <c r="I154" s="82">
        <v>2</v>
      </c>
      <c r="J154" s="68">
        <v>0.06</v>
      </c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  <c r="AA154" s="78"/>
      <c r="AB154" s="78"/>
      <c r="AC154" s="78"/>
      <c r="AD154" s="78"/>
      <c r="AE154" s="78"/>
      <c r="AF154" s="78"/>
      <c r="AG154" s="78"/>
      <c r="AH154" s="78"/>
      <c r="AI154" s="78"/>
      <c r="AJ154" s="78"/>
      <c r="AK154" s="78"/>
      <c r="AL154" s="78"/>
      <c r="AM154" s="78"/>
      <c r="AN154" s="78"/>
      <c r="AO154" s="78"/>
      <c r="AP154" s="78"/>
      <c r="AQ154" s="78"/>
      <c r="AR154" s="78"/>
      <c r="AS154" s="78"/>
      <c r="AT154" s="78"/>
      <c r="AU154" s="78"/>
      <c r="AV154" s="78"/>
      <c r="AW154" s="78"/>
      <c r="AX154" s="78"/>
      <c r="AY154" s="78"/>
      <c r="AZ154" s="78"/>
      <c r="BA154" s="78"/>
      <c r="BB154" s="78"/>
      <c r="BC154" s="78"/>
      <c r="BD154" s="78"/>
      <c r="BE154" s="78"/>
      <c r="BF154" s="78"/>
      <c r="BG154" s="78"/>
      <c r="BH154" s="78"/>
      <c r="BI154" s="78"/>
      <c r="BJ154" s="78"/>
      <c r="BK154" s="78"/>
      <c r="BL154" s="78"/>
      <c r="BM154" s="78"/>
      <c r="BN154" s="78"/>
      <c r="BO154" s="78"/>
      <c r="BP154" s="78"/>
      <c r="BQ154" s="78"/>
      <c r="BR154" s="78"/>
      <c r="BS154" s="78"/>
      <c r="BT154" s="78"/>
      <c r="BU154" s="78"/>
      <c r="BV154" s="78"/>
      <c r="BW154" s="78"/>
      <c r="BX154" s="78"/>
      <c r="BY154" s="78"/>
      <c r="BZ154" s="78"/>
      <c r="CA154" s="78"/>
      <c r="CB154" s="78"/>
      <c r="CC154" s="78"/>
      <c r="CD154" s="78"/>
      <c r="CE154" s="78"/>
      <c r="CF154" s="78"/>
      <c r="CG154" s="78"/>
      <c r="CH154" s="78"/>
      <c r="CI154" s="78"/>
      <c r="CJ154" s="78"/>
      <c r="CK154" s="78"/>
      <c r="CL154" s="78"/>
      <c r="CM154" s="78"/>
      <c r="CN154" s="78"/>
    </row>
    <row r="155" spans="1:92" ht="15.75" x14ac:dyDescent="0.2">
      <c r="A155" s="68" t="s">
        <v>30</v>
      </c>
      <c r="B155" s="80" t="s">
        <v>13</v>
      </c>
      <c r="C155" s="80" t="s">
        <v>14</v>
      </c>
      <c r="D155" s="80">
        <v>300</v>
      </c>
      <c r="E155" s="82">
        <f>I155/J155+17</f>
        <v>67</v>
      </c>
      <c r="F155" s="80">
        <v>25</v>
      </c>
      <c r="G155" s="80">
        <v>7.2</v>
      </c>
      <c r="H155" s="80">
        <v>7</v>
      </c>
      <c r="I155" s="82">
        <v>3</v>
      </c>
      <c r="J155" s="68">
        <v>0.06</v>
      </c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  <c r="AA155" s="78"/>
      <c r="AB155" s="78"/>
      <c r="AC155" s="78"/>
      <c r="AD155" s="78"/>
      <c r="AE155" s="78"/>
      <c r="AF155" s="78"/>
      <c r="AG155" s="78"/>
      <c r="AH155" s="78"/>
      <c r="AI155" s="78"/>
      <c r="AJ155" s="78"/>
      <c r="AK155" s="78"/>
      <c r="AL155" s="78"/>
      <c r="AM155" s="78"/>
      <c r="AN155" s="78"/>
      <c r="AO155" s="78"/>
      <c r="AP155" s="78"/>
      <c r="AQ155" s="78"/>
      <c r="AR155" s="78"/>
      <c r="AS155" s="78"/>
      <c r="AT155" s="78"/>
      <c r="AU155" s="78"/>
      <c r="AV155" s="78"/>
      <c r="AW155" s="78"/>
      <c r="AX155" s="78"/>
      <c r="AY155" s="78"/>
      <c r="AZ155" s="78"/>
      <c r="BA155" s="78"/>
      <c r="BB155" s="78"/>
      <c r="BC155" s="78"/>
      <c r="BD155" s="78"/>
      <c r="BE155" s="78"/>
      <c r="BF155" s="78"/>
      <c r="BG155" s="78"/>
      <c r="BH155" s="78"/>
      <c r="BI155" s="78"/>
      <c r="BJ155" s="78"/>
      <c r="BK155" s="78"/>
      <c r="BL155" s="78"/>
      <c r="BM155" s="78"/>
      <c r="BN155" s="78"/>
      <c r="BO155" s="78"/>
      <c r="BP155" s="78"/>
      <c r="BQ155" s="78"/>
      <c r="BR155" s="78"/>
      <c r="BS155" s="78"/>
      <c r="BT155" s="78"/>
      <c r="BU155" s="78"/>
      <c r="BV155" s="78"/>
      <c r="BW155" s="78"/>
      <c r="BX155" s="78"/>
      <c r="BY155" s="78"/>
      <c r="BZ155" s="78"/>
      <c r="CA155" s="78"/>
      <c r="CB155" s="78"/>
      <c r="CC155" s="78"/>
      <c r="CD155" s="78"/>
      <c r="CE155" s="78"/>
      <c r="CF155" s="78"/>
      <c r="CG155" s="78"/>
      <c r="CH155" s="78"/>
      <c r="CI155" s="78"/>
      <c r="CJ155" s="78"/>
      <c r="CK155" s="78"/>
      <c r="CL155" s="78"/>
      <c r="CM155" s="78"/>
      <c r="CN155" s="78"/>
    </row>
    <row r="156" spans="1:92" ht="15.75" x14ac:dyDescent="0.2">
      <c r="A156" s="68" t="s">
        <v>30</v>
      </c>
      <c r="B156" s="80" t="s">
        <v>13</v>
      </c>
      <c r="C156" s="80" t="s">
        <v>14</v>
      </c>
      <c r="D156" s="80">
        <v>300</v>
      </c>
      <c r="E156" s="82">
        <f>I156/J156+17</f>
        <v>83.666666666666671</v>
      </c>
      <c r="F156" s="80">
        <v>25</v>
      </c>
      <c r="G156" s="80">
        <v>7.2</v>
      </c>
      <c r="H156" s="80">
        <v>7</v>
      </c>
      <c r="I156" s="82">
        <v>4</v>
      </c>
      <c r="J156" s="68">
        <v>0.06</v>
      </c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  <c r="AA156" s="78"/>
      <c r="AB156" s="78"/>
      <c r="AC156" s="78"/>
      <c r="AD156" s="78"/>
      <c r="AE156" s="78"/>
      <c r="AF156" s="78"/>
      <c r="AG156" s="78"/>
      <c r="AH156" s="78"/>
      <c r="AI156" s="78"/>
      <c r="AJ156" s="78"/>
      <c r="AK156" s="78"/>
      <c r="AL156" s="78"/>
      <c r="AM156" s="78"/>
      <c r="AN156" s="78"/>
      <c r="AO156" s="78"/>
      <c r="AP156" s="78"/>
      <c r="AQ156" s="78"/>
      <c r="AR156" s="78"/>
      <c r="AS156" s="78"/>
      <c r="AT156" s="78"/>
      <c r="AU156" s="78"/>
      <c r="AV156" s="78"/>
      <c r="AW156" s="78"/>
      <c r="AX156" s="78"/>
      <c r="AY156" s="78"/>
      <c r="AZ156" s="78"/>
      <c r="BA156" s="78"/>
      <c r="BB156" s="78"/>
      <c r="BC156" s="78"/>
      <c r="BD156" s="78"/>
      <c r="BE156" s="78"/>
      <c r="BF156" s="78"/>
      <c r="BG156" s="78"/>
      <c r="BH156" s="78"/>
      <c r="BI156" s="78"/>
      <c r="BJ156" s="78"/>
      <c r="BK156" s="78"/>
      <c r="BL156" s="78"/>
      <c r="BM156" s="78"/>
      <c r="BN156" s="78"/>
      <c r="BO156" s="78"/>
      <c r="BP156" s="78"/>
      <c r="BQ156" s="78"/>
      <c r="BR156" s="78"/>
      <c r="BS156" s="78"/>
      <c r="BT156" s="78"/>
      <c r="BU156" s="78"/>
      <c r="BV156" s="78"/>
      <c r="BW156" s="78"/>
      <c r="BX156" s="78"/>
      <c r="BY156" s="78"/>
      <c r="BZ156" s="78"/>
      <c r="CA156" s="78"/>
      <c r="CB156" s="78"/>
      <c r="CC156" s="78"/>
      <c r="CD156" s="78"/>
      <c r="CE156" s="78"/>
      <c r="CF156" s="78"/>
      <c r="CG156" s="78"/>
      <c r="CH156" s="78"/>
      <c r="CI156" s="78"/>
      <c r="CJ156" s="78"/>
      <c r="CK156" s="78"/>
      <c r="CL156" s="78"/>
      <c r="CM156" s="78"/>
      <c r="CN156" s="78"/>
    </row>
    <row r="157" spans="1:92" ht="15.75" x14ac:dyDescent="0.2">
      <c r="A157" s="68" t="s">
        <v>28</v>
      </c>
      <c r="B157" s="80" t="s">
        <v>5</v>
      </c>
      <c r="C157" s="80" t="s">
        <v>36</v>
      </c>
      <c r="D157" s="80">
        <v>260</v>
      </c>
      <c r="E157" s="82">
        <v>3.8</v>
      </c>
      <c r="F157" s="80">
        <v>25</v>
      </c>
      <c r="G157" s="80">
        <v>7.2</v>
      </c>
      <c r="H157" s="80">
        <v>6</v>
      </c>
      <c r="I157" s="82">
        <v>0.86</v>
      </c>
      <c r="J157" s="68">
        <v>0.28999999999999998</v>
      </c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  <c r="AA157" s="78"/>
      <c r="AB157" s="78"/>
      <c r="AC157" s="78"/>
      <c r="AD157" s="78"/>
      <c r="AE157" s="78"/>
      <c r="AF157" s="78"/>
      <c r="AG157" s="78"/>
      <c r="AH157" s="78"/>
      <c r="AI157" s="78"/>
      <c r="AJ157" s="78"/>
      <c r="AK157" s="78"/>
      <c r="AL157" s="78"/>
      <c r="AM157" s="78"/>
      <c r="AN157" s="78"/>
      <c r="AO157" s="78"/>
      <c r="AP157" s="78"/>
      <c r="AQ157" s="78"/>
      <c r="AR157" s="78"/>
      <c r="AS157" s="78"/>
      <c r="AT157" s="78"/>
      <c r="AU157" s="78"/>
      <c r="AV157" s="78"/>
      <c r="AW157" s="78"/>
      <c r="AX157" s="78"/>
      <c r="AY157" s="78"/>
      <c r="AZ157" s="78"/>
      <c r="BA157" s="78"/>
      <c r="BB157" s="78"/>
      <c r="BC157" s="78"/>
      <c r="BD157" s="78"/>
      <c r="BE157" s="78"/>
      <c r="BF157" s="78"/>
      <c r="BG157" s="78"/>
      <c r="BH157" s="78"/>
      <c r="BI157" s="78"/>
      <c r="BJ157" s="78"/>
      <c r="BK157" s="78"/>
      <c r="BL157" s="78"/>
      <c r="BM157" s="78"/>
      <c r="BN157" s="78"/>
      <c r="BO157" s="78"/>
      <c r="BP157" s="78"/>
      <c r="BQ157" s="78"/>
      <c r="BR157" s="78"/>
      <c r="BS157" s="78"/>
      <c r="BT157" s="78"/>
      <c r="BU157" s="78"/>
      <c r="BV157" s="78"/>
      <c r="BW157" s="78"/>
      <c r="BX157" s="78"/>
      <c r="BY157" s="78"/>
      <c r="BZ157" s="78"/>
      <c r="CA157" s="78"/>
      <c r="CB157" s="78"/>
      <c r="CC157" s="78"/>
      <c r="CD157" s="78"/>
      <c r="CE157" s="78"/>
      <c r="CF157" s="78"/>
      <c r="CG157" s="78"/>
      <c r="CH157" s="78"/>
      <c r="CI157" s="78"/>
      <c r="CJ157" s="78"/>
      <c r="CK157" s="78"/>
      <c r="CL157" s="78"/>
      <c r="CM157" s="78"/>
      <c r="CN157" s="78"/>
    </row>
    <row r="158" spans="1:92" ht="15.75" x14ac:dyDescent="0.2">
      <c r="A158" s="68" t="s">
        <v>28</v>
      </c>
      <c r="B158" s="80" t="s">
        <v>5</v>
      </c>
      <c r="C158" s="80" t="s">
        <v>36</v>
      </c>
      <c r="D158" s="80">
        <v>260</v>
      </c>
      <c r="E158" s="82">
        <v>7.93</v>
      </c>
      <c r="F158" s="80">
        <v>25</v>
      </c>
      <c r="G158" s="80">
        <v>7.2</v>
      </c>
      <c r="H158" s="80">
        <v>6</v>
      </c>
      <c r="I158" s="82">
        <v>2.5299999999999998</v>
      </c>
      <c r="J158" s="68">
        <v>0.28999999999999998</v>
      </c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78"/>
      <c r="AD158" s="78"/>
      <c r="AE158" s="78"/>
      <c r="AF158" s="78"/>
      <c r="AG158" s="78"/>
      <c r="AH158" s="78"/>
      <c r="AI158" s="78"/>
      <c r="AJ158" s="78"/>
      <c r="AK158" s="78"/>
      <c r="AL158" s="78"/>
      <c r="AM158" s="78"/>
      <c r="AN158" s="78"/>
      <c r="AO158" s="78"/>
      <c r="AP158" s="78"/>
      <c r="AQ158" s="78"/>
      <c r="AR158" s="78"/>
      <c r="AS158" s="78"/>
      <c r="AT158" s="78"/>
      <c r="AU158" s="78"/>
      <c r="AV158" s="78"/>
      <c r="AW158" s="78"/>
      <c r="AX158" s="78"/>
      <c r="AY158" s="78"/>
      <c r="AZ158" s="78"/>
      <c r="BA158" s="78"/>
      <c r="BB158" s="78"/>
      <c r="BC158" s="78"/>
      <c r="BD158" s="78"/>
      <c r="BE158" s="78"/>
      <c r="BF158" s="78"/>
      <c r="BG158" s="78"/>
      <c r="BH158" s="78"/>
      <c r="BI158" s="78"/>
      <c r="BJ158" s="78"/>
      <c r="BK158" s="78"/>
      <c r="BL158" s="78"/>
      <c r="BM158" s="78"/>
      <c r="BN158" s="78"/>
      <c r="BO158" s="78"/>
      <c r="BP158" s="78"/>
      <c r="BQ158" s="78"/>
      <c r="BR158" s="78"/>
      <c r="BS158" s="78"/>
      <c r="BT158" s="78"/>
      <c r="BU158" s="78"/>
      <c r="BV158" s="78"/>
      <c r="BW158" s="78"/>
      <c r="BX158" s="78"/>
      <c r="BY158" s="78"/>
      <c r="BZ158" s="78"/>
      <c r="CA158" s="78"/>
      <c r="CB158" s="78"/>
      <c r="CC158" s="78"/>
      <c r="CD158" s="78"/>
      <c r="CE158" s="78"/>
      <c r="CF158" s="78"/>
      <c r="CG158" s="78"/>
      <c r="CH158" s="78"/>
      <c r="CI158" s="78"/>
      <c r="CJ158" s="78"/>
      <c r="CK158" s="78"/>
      <c r="CL158" s="78"/>
      <c r="CM158" s="78"/>
      <c r="CN158" s="78"/>
    </row>
    <row r="159" spans="1:92" ht="15.75" x14ac:dyDescent="0.2">
      <c r="A159" s="68" t="s">
        <v>28</v>
      </c>
      <c r="B159" s="80" t="s">
        <v>5</v>
      </c>
      <c r="C159" s="80" t="s">
        <v>36</v>
      </c>
      <c r="D159" s="80">
        <v>260</v>
      </c>
      <c r="E159" s="82">
        <v>11.4</v>
      </c>
      <c r="F159" s="80">
        <v>25</v>
      </c>
      <c r="G159" s="80">
        <v>7.2</v>
      </c>
      <c r="H159" s="80">
        <v>6</v>
      </c>
      <c r="I159" s="82">
        <v>3.34</v>
      </c>
      <c r="J159" s="68">
        <v>0.28999999999999998</v>
      </c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  <c r="AA159" s="78"/>
      <c r="AB159" s="78"/>
      <c r="AC159" s="78"/>
      <c r="AD159" s="78"/>
      <c r="AE159" s="78"/>
      <c r="AF159" s="78"/>
      <c r="AG159" s="78"/>
      <c r="AH159" s="78"/>
      <c r="AI159" s="78"/>
      <c r="AJ159" s="78"/>
      <c r="AK159" s="78"/>
      <c r="AL159" s="78"/>
      <c r="AM159" s="78"/>
      <c r="AN159" s="78"/>
      <c r="AO159" s="78"/>
      <c r="AP159" s="78"/>
      <c r="AQ159" s="78"/>
      <c r="AR159" s="78"/>
      <c r="AS159" s="78"/>
      <c r="AT159" s="78"/>
      <c r="AU159" s="78"/>
      <c r="AV159" s="78"/>
      <c r="AW159" s="78"/>
      <c r="AX159" s="78"/>
      <c r="AY159" s="78"/>
      <c r="AZ159" s="78"/>
      <c r="BA159" s="78"/>
      <c r="BB159" s="78"/>
      <c r="BC159" s="78"/>
      <c r="BD159" s="78"/>
      <c r="BE159" s="78"/>
      <c r="BF159" s="78"/>
      <c r="BG159" s="78"/>
      <c r="BH159" s="78"/>
      <c r="BI159" s="78"/>
      <c r="BJ159" s="78"/>
      <c r="BK159" s="78"/>
      <c r="BL159" s="78"/>
      <c r="BM159" s="78"/>
      <c r="BN159" s="78"/>
      <c r="BO159" s="78"/>
      <c r="BP159" s="78"/>
      <c r="BQ159" s="78"/>
      <c r="BR159" s="78"/>
      <c r="BS159" s="78"/>
      <c r="BT159" s="78"/>
      <c r="BU159" s="78"/>
      <c r="BV159" s="78"/>
      <c r="BW159" s="78"/>
      <c r="BX159" s="78"/>
      <c r="BY159" s="78"/>
      <c r="BZ159" s="78"/>
      <c r="CA159" s="78"/>
      <c r="CB159" s="78"/>
      <c r="CC159" s="78"/>
      <c r="CD159" s="78"/>
      <c r="CE159" s="78"/>
      <c r="CF159" s="78"/>
      <c r="CG159" s="78"/>
      <c r="CH159" s="78"/>
      <c r="CI159" s="78"/>
      <c r="CJ159" s="78"/>
      <c r="CK159" s="78"/>
      <c r="CL159" s="78"/>
      <c r="CM159" s="78"/>
      <c r="CN159" s="78"/>
    </row>
    <row r="160" spans="1:92" ht="15.75" x14ac:dyDescent="0.2">
      <c r="A160" s="68" t="s">
        <v>28</v>
      </c>
      <c r="B160" s="80" t="s">
        <v>5</v>
      </c>
      <c r="C160" s="80" t="s">
        <v>36</v>
      </c>
      <c r="D160" s="80">
        <v>260</v>
      </c>
      <c r="E160" s="82">
        <v>15.27</v>
      </c>
      <c r="F160" s="80">
        <v>25</v>
      </c>
      <c r="G160" s="80">
        <v>7.2</v>
      </c>
      <c r="H160" s="80">
        <v>6</v>
      </c>
      <c r="I160" s="82">
        <v>3.58</v>
      </c>
      <c r="J160" s="68">
        <v>0.28999999999999998</v>
      </c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  <c r="AC160" s="78"/>
      <c r="AD160" s="78"/>
      <c r="AE160" s="78"/>
      <c r="AF160" s="78"/>
      <c r="AG160" s="78"/>
      <c r="AH160" s="78"/>
      <c r="AI160" s="78"/>
      <c r="AJ160" s="78"/>
      <c r="AK160" s="78"/>
      <c r="AL160" s="78"/>
      <c r="AM160" s="78"/>
      <c r="AN160" s="78"/>
      <c r="AO160" s="78"/>
      <c r="AP160" s="78"/>
      <c r="AQ160" s="78"/>
      <c r="AR160" s="78"/>
      <c r="AS160" s="78"/>
      <c r="AT160" s="78"/>
      <c r="AU160" s="78"/>
      <c r="AV160" s="78"/>
      <c r="AW160" s="78"/>
      <c r="AX160" s="78"/>
      <c r="AY160" s="78"/>
      <c r="AZ160" s="78"/>
      <c r="BA160" s="78"/>
      <c r="BB160" s="78"/>
      <c r="BC160" s="78"/>
      <c r="BD160" s="78"/>
      <c r="BE160" s="78"/>
      <c r="BF160" s="78"/>
      <c r="BG160" s="78"/>
      <c r="BH160" s="78"/>
      <c r="BI160" s="78"/>
      <c r="BJ160" s="78"/>
      <c r="BK160" s="78"/>
      <c r="BL160" s="78"/>
      <c r="BM160" s="78"/>
      <c r="BN160" s="78"/>
      <c r="BO160" s="78"/>
      <c r="BP160" s="78"/>
      <c r="BQ160" s="78"/>
      <c r="BR160" s="78"/>
      <c r="BS160" s="78"/>
      <c r="BT160" s="78"/>
      <c r="BU160" s="78"/>
      <c r="BV160" s="78"/>
      <c r="BW160" s="78"/>
      <c r="BX160" s="78"/>
      <c r="BY160" s="78"/>
      <c r="BZ160" s="78"/>
      <c r="CA160" s="78"/>
      <c r="CB160" s="78"/>
      <c r="CC160" s="78"/>
      <c r="CD160" s="78"/>
      <c r="CE160" s="78"/>
      <c r="CF160" s="78"/>
      <c r="CG160" s="78"/>
      <c r="CH160" s="78"/>
      <c r="CI160" s="78"/>
      <c r="CJ160" s="78"/>
      <c r="CK160" s="78"/>
      <c r="CL160" s="78"/>
      <c r="CM160" s="78"/>
      <c r="CN160" s="78"/>
    </row>
    <row r="161" spans="1:92" ht="15.75" x14ac:dyDescent="0.2">
      <c r="A161" s="68" t="s">
        <v>28</v>
      </c>
      <c r="B161" s="80" t="s">
        <v>5</v>
      </c>
      <c r="C161" s="80" t="s">
        <v>36</v>
      </c>
      <c r="D161" s="80">
        <v>280</v>
      </c>
      <c r="E161" s="82">
        <v>3.98</v>
      </c>
      <c r="F161" s="80">
        <v>25</v>
      </c>
      <c r="G161" s="80">
        <v>7.2</v>
      </c>
      <c r="H161" s="80">
        <v>6</v>
      </c>
      <c r="I161" s="82">
        <v>0.63</v>
      </c>
      <c r="J161" s="68">
        <v>0.31</v>
      </c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  <c r="AA161" s="78"/>
      <c r="AB161" s="78"/>
      <c r="AC161" s="78"/>
      <c r="AD161" s="78"/>
      <c r="AE161" s="78"/>
      <c r="AF161" s="78"/>
      <c r="AG161" s="78"/>
      <c r="AH161" s="78"/>
      <c r="AI161" s="78"/>
      <c r="AJ161" s="78"/>
      <c r="AK161" s="78"/>
      <c r="AL161" s="78"/>
      <c r="AM161" s="78"/>
      <c r="AN161" s="78"/>
      <c r="AO161" s="78"/>
      <c r="AP161" s="78"/>
      <c r="AQ161" s="78"/>
      <c r="AR161" s="78"/>
      <c r="AS161" s="78"/>
      <c r="AT161" s="78"/>
      <c r="AU161" s="78"/>
      <c r="AV161" s="78"/>
      <c r="AW161" s="78"/>
      <c r="AX161" s="78"/>
      <c r="AY161" s="78"/>
      <c r="AZ161" s="78"/>
      <c r="BA161" s="78"/>
      <c r="BB161" s="78"/>
      <c r="BC161" s="78"/>
      <c r="BD161" s="78"/>
      <c r="BE161" s="78"/>
      <c r="BF161" s="78"/>
      <c r="BG161" s="78"/>
      <c r="BH161" s="78"/>
      <c r="BI161" s="78"/>
      <c r="BJ161" s="78"/>
      <c r="BK161" s="78"/>
      <c r="BL161" s="78"/>
      <c r="BM161" s="78"/>
      <c r="BN161" s="78"/>
      <c r="BO161" s="78"/>
      <c r="BP161" s="78"/>
      <c r="BQ161" s="78"/>
      <c r="BR161" s="78"/>
      <c r="BS161" s="78"/>
      <c r="BT161" s="78"/>
      <c r="BU161" s="78"/>
      <c r="BV161" s="78"/>
      <c r="BW161" s="78"/>
      <c r="BX161" s="78"/>
      <c r="BY161" s="78"/>
      <c r="BZ161" s="78"/>
      <c r="CA161" s="78"/>
      <c r="CB161" s="78"/>
      <c r="CC161" s="78"/>
      <c r="CD161" s="78"/>
      <c r="CE161" s="78"/>
      <c r="CF161" s="78"/>
      <c r="CG161" s="78"/>
      <c r="CH161" s="78"/>
      <c r="CI161" s="78"/>
      <c r="CJ161" s="78"/>
      <c r="CK161" s="78"/>
      <c r="CL161" s="78"/>
      <c r="CM161" s="78"/>
      <c r="CN161" s="78"/>
    </row>
    <row r="162" spans="1:92" ht="15.75" x14ac:dyDescent="0.2">
      <c r="A162" s="68" t="s">
        <v>28</v>
      </c>
      <c r="B162" s="80" t="s">
        <v>5</v>
      </c>
      <c r="C162" s="80" t="s">
        <v>36</v>
      </c>
      <c r="D162" s="80">
        <v>280</v>
      </c>
      <c r="E162" s="82">
        <v>7.98</v>
      </c>
      <c r="F162" s="80">
        <v>25</v>
      </c>
      <c r="G162" s="80">
        <v>7.2</v>
      </c>
      <c r="H162" s="80">
        <v>6</v>
      </c>
      <c r="I162" s="82">
        <v>2.59</v>
      </c>
      <c r="J162" s="68">
        <v>0.31</v>
      </c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  <c r="AA162" s="78"/>
      <c r="AB162" s="78"/>
      <c r="AC162" s="78"/>
      <c r="AD162" s="78"/>
      <c r="AE162" s="78"/>
      <c r="AF162" s="78"/>
      <c r="AG162" s="78"/>
      <c r="AH162" s="78"/>
      <c r="AI162" s="78"/>
      <c r="AJ162" s="78"/>
      <c r="AK162" s="78"/>
      <c r="AL162" s="78"/>
      <c r="AM162" s="78"/>
      <c r="AN162" s="78"/>
      <c r="AO162" s="78"/>
      <c r="AP162" s="78"/>
      <c r="AQ162" s="78"/>
      <c r="AR162" s="78"/>
      <c r="AS162" s="78"/>
      <c r="AT162" s="78"/>
      <c r="AU162" s="78"/>
      <c r="AV162" s="78"/>
      <c r="AW162" s="78"/>
      <c r="AX162" s="78"/>
      <c r="AY162" s="78"/>
      <c r="AZ162" s="78"/>
      <c r="BA162" s="78"/>
      <c r="BB162" s="78"/>
      <c r="BC162" s="78"/>
      <c r="BD162" s="78"/>
      <c r="BE162" s="78"/>
      <c r="BF162" s="78"/>
      <c r="BG162" s="78"/>
      <c r="BH162" s="78"/>
      <c r="BI162" s="78"/>
      <c r="BJ162" s="78"/>
      <c r="BK162" s="78"/>
      <c r="BL162" s="78"/>
      <c r="BM162" s="78"/>
      <c r="BN162" s="78"/>
      <c r="BO162" s="78"/>
      <c r="BP162" s="78"/>
      <c r="BQ162" s="78"/>
      <c r="BR162" s="78"/>
      <c r="BS162" s="78"/>
      <c r="BT162" s="78"/>
      <c r="BU162" s="78"/>
      <c r="BV162" s="78"/>
      <c r="BW162" s="78"/>
      <c r="BX162" s="78"/>
      <c r="BY162" s="78"/>
      <c r="BZ162" s="78"/>
      <c r="CA162" s="78"/>
      <c r="CB162" s="78"/>
      <c r="CC162" s="78"/>
      <c r="CD162" s="78"/>
      <c r="CE162" s="78"/>
      <c r="CF162" s="78"/>
      <c r="CG162" s="78"/>
      <c r="CH162" s="78"/>
      <c r="CI162" s="78"/>
      <c r="CJ162" s="78"/>
      <c r="CK162" s="78"/>
      <c r="CL162" s="78"/>
      <c r="CM162" s="78"/>
      <c r="CN162" s="78"/>
    </row>
    <row r="163" spans="1:92" ht="15.75" x14ac:dyDescent="0.2">
      <c r="A163" s="68" t="s">
        <v>28</v>
      </c>
      <c r="B163" s="80" t="s">
        <v>5</v>
      </c>
      <c r="C163" s="80" t="s">
        <v>36</v>
      </c>
      <c r="D163" s="80">
        <v>280</v>
      </c>
      <c r="E163" s="82">
        <v>11.93</v>
      </c>
      <c r="F163" s="80">
        <v>25</v>
      </c>
      <c r="G163" s="80">
        <v>7.2</v>
      </c>
      <c r="H163" s="80">
        <v>6</v>
      </c>
      <c r="I163" s="82">
        <v>3.86</v>
      </c>
      <c r="J163" s="68">
        <v>0.31</v>
      </c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78"/>
      <c r="AD163" s="78"/>
      <c r="AE163" s="78"/>
      <c r="AF163" s="78"/>
      <c r="AG163" s="78"/>
      <c r="AH163" s="78"/>
      <c r="AI163" s="78"/>
      <c r="AJ163" s="78"/>
      <c r="AK163" s="78"/>
      <c r="AL163" s="78"/>
      <c r="AM163" s="78"/>
      <c r="AN163" s="78"/>
      <c r="AO163" s="78"/>
      <c r="AP163" s="78"/>
      <c r="AQ163" s="78"/>
      <c r="AR163" s="78"/>
      <c r="AS163" s="78"/>
      <c r="AT163" s="78"/>
      <c r="AU163" s="78"/>
      <c r="AV163" s="78"/>
      <c r="AW163" s="78"/>
      <c r="AX163" s="78"/>
      <c r="AY163" s="78"/>
      <c r="AZ163" s="78"/>
      <c r="BA163" s="78"/>
      <c r="BB163" s="78"/>
      <c r="BC163" s="78"/>
      <c r="BD163" s="78"/>
      <c r="BE163" s="78"/>
      <c r="BF163" s="78"/>
      <c r="BG163" s="78"/>
      <c r="BH163" s="78"/>
      <c r="BI163" s="78"/>
      <c r="BJ163" s="78"/>
      <c r="BK163" s="78"/>
      <c r="BL163" s="78"/>
      <c r="BM163" s="78"/>
      <c r="BN163" s="78"/>
      <c r="BO163" s="78"/>
      <c r="BP163" s="78"/>
      <c r="BQ163" s="78"/>
      <c r="BR163" s="78"/>
      <c r="BS163" s="78"/>
      <c r="BT163" s="78"/>
      <c r="BU163" s="78"/>
      <c r="BV163" s="78"/>
      <c r="BW163" s="78"/>
      <c r="BX163" s="78"/>
      <c r="BY163" s="78"/>
      <c r="BZ163" s="78"/>
      <c r="CA163" s="78"/>
      <c r="CB163" s="78"/>
      <c r="CC163" s="78"/>
      <c r="CD163" s="78"/>
      <c r="CE163" s="78"/>
      <c r="CF163" s="78"/>
      <c r="CG163" s="78"/>
      <c r="CH163" s="78"/>
      <c r="CI163" s="78"/>
      <c r="CJ163" s="78"/>
      <c r="CK163" s="78"/>
      <c r="CL163" s="78"/>
      <c r="CM163" s="78"/>
      <c r="CN163" s="78"/>
    </row>
    <row r="164" spans="1:92" ht="15.75" x14ac:dyDescent="0.2">
      <c r="A164" s="68" t="s">
        <v>28</v>
      </c>
      <c r="B164" s="80" t="s">
        <v>5</v>
      </c>
      <c r="C164" s="80" t="s">
        <v>36</v>
      </c>
      <c r="D164" s="80">
        <v>280</v>
      </c>
      <c r="E164" s="82">
        <v>15.89</v>
      </c>
      <c r="F164" s="80">
        <v>25</v>
      </c>
      <c r="G164" s="80">
        <v>7.2</v>
      </c>
      <c r="H164" s="80">
        <v>6</v>
      </c>
      <c r="I164" s="82">
        <v>4.46</v>
      </c>
      <c r="J164" s="68">
        <v>0.31</v>
      </c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  <c r="AC164" s="78"/>
      <c r="AD164" s="78"/>
      <c r="AE164" s="78"/>
      <c r="AF164" s="78"/>
      <c r="AG164" s="78"/>
      <c r="AH164" s="78"/>
      <c r="AI164" s="78"/>
      <c r="AJ164" s="78"/>
      <c r="AK164" s="78"/>
      <c r="AL164" s="78"/>
      <c r="AM164" s="78"/>
      <c r="AN164" s="78"/>
      <c r="AO164" s="78"/>
      <c r="AP164" s="78"/>
      <c r="AQ164" s="78"/>
      <c r="AR164" s="78"/>
      <c r="AS164" s="78"/>
      <c r="AT164" s="78"/>
      <c r="AU164" s="78"/>
      <c r="AV164" s="78"/>
      <c r="AW164" s="78"/>
      <c r="AX164" s="78"/>
      <c r="AY164" s="78"/>
      <c r="AZ164" s="78"/>
      <c r="BA164" s="78"/>
      <c r="BB164" s="78"/>
      <c r="BC164" s="78"/>
      <c r="BD164" s="78"/>
      <c r="BE164" s="78"/>
      <c r="BF164" s="78"/>
      <c r="BG164" s="78"/>
      <c r="BH164" s="78"/>
      <c r="BI164" s="78"/>
      <c r="BJ164" s="78"/>
      <c r="BK164" s="78"/>
      <c r="BL164" s="78"/>
      <c r="BM164" s="78"/>
      <c r="BN164" s="78"/>
      <c r="BO164" s="78"/>
      <c r="BP164" s="78"/>
      <c r="BQ164" s="78"/>
      <c r="BR164" s="78"/>
      <c r="BS164" s="78"/>
      <c r="BT164" s="78"/>
      <c r="BU164" s="78"/>
      <c r="BV164" s="78"/>
      <c r="BW164" s="78"/>
      <c r="BX164" s="78"/>
      <c r="BY164" s="78"/>
      <c r="BZ164" s="78"/>
      <c r="CA164" s="78"/>
      <c r="CB164" s="78"/>
      <c r="CC164" s="78"/>
      <c r="CD164" s="78"/>
      <c r="CE164" s="78"/>
      <c r="CF164" s="78"/>
      <c r="CG164" s="78"/>
      <c r="CH164" s="78"/>
      <c r="CI164" s="78"/>
      <c r="CJ164" s="78"/>
      <c r="CK164" s="78"/>
      <c r="CL164" s="78"/>
      <c r="CM164" s="78"/>
      <c r="CN164" s="78"/>
    </row>
    <row r="165" spans="1:92" ht="15.75" x14ac:dyDescent="0.2">
      <c r="A165" s="68" t="s">
        <v>28</v>
      </c>
      <c r="B165" s="80" t="s">
        <v>5</v>
      </c>
      <c r="C165" s="80" t="s">
        <v>36</v>
      </c>
      <c r="D165" s="80">
        <v>254</v>
      </c>
      <c r="E165" s="82">
        <v>4</v>
      </c>
      <c r="F165" s="80">
        <v>25</v>
      </c>
      <c r="G165" s="80">
        <v>7.2</v>
      </c>
      <c r="H165" s="80">
        <v>6</v>
      </c>
      <c r="I165" s="82">
        <v>1.0900000000000001</v>
      </c>
      <c r="J165" s="68">
        <v>0.27</v>
      </c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  <c r="AC165" s="78"/>
      <c r="AD165" s="78"/>
      <c r="AE165" s="78"/>
      <c r="AF165" s="78"/>
      <c r="AG165" s="78"/>
      <c r="AH165" s="78"/>
      <c r="AI165" s="78"/>
      <c r="AJ165" s="78"/>
      <c r="AK165" s="78"/>
      <c r="AL165" s="78"/>
      <c r="AM165" s="78"/>
      <c r="AN165" s="78"/>
      <c r="AO165" s="78"/>
      <c r="AP165" s="78"/>
      <c r="AQ165" s="78"/>
      <c r="AR165" s="78"/>
      <c r="AS165" s="78"/>
      <c r="AT165" s="78"/>
      <c r="AU165" s="78"/>
      <c r="AV165" s="78"/>
      <c r="AW165" s="78"/>
      <c r="AX165" s="78"/>
      <c r="AY165" s="78"/>
      <c r="AZ165" s="78"/>
      <c r="BA165" s="78"/>
      <c r="BB165" s="78"/>
      <c r="BC165" s="78"/>
      <c r="BD165" s="78"/>
      <c r="BE165" s="78"/>
      <c r="BF165" s="78"/>
      <c r="BG165" s="78"/>
      <c r="BH165" s="78"/>
      <c r="BI165" s="78"/>
      <c r="BJ165" s="78"/>
      <c r="BK165" s="78"/>
      <c r="BL165" s="78"/>
      <c r="BM165" s="78"/>
      <c r="BN165" s="78"/>
      <c r="BO165" s="78"/>
      <c r="BP165" s="78"/>
      <c r="BQ165" s="78"/>
      <c r="BR165" s="78"/>
      <c r="BS165" s="78"/>
      <c r="BT165" s="78"/>
      <c r="BU165" s="78"/>
      <c r="BV165" s="78"/>
      <c r="BW165" s="78"/>
      <c r="BX165" s="78"/>
      <c r="BY165" s="78"/>
      <c r="BZ165" s="78"/>
      <c r="CA165" s="78"/>
      <c r="CB165" s="78"/>
      <c r="CC165" s="78"/>
      <c r="CD165" s="78"/>
      <c r="CE165" s="78"/>
      <c r="CF165" s="78"/>
      <c r="CG165" s="78"/>
      <c r="CH165" s="78"/>
      <c r="CI165" s="78"/>
      <c r="CJ165" s="78"/>
      <c r="CK165" s="78"/>
      <c r="CL165" s="78"/>
      <c r="CM165" s="78"/>
      <c r="CN165" s="78"/>
    </row>
    <row r="166" spans="1:92" ht="15.75" x14ac:dyDescent="0.2">
      <c r="A166" s="68" t="s">
        <v>28</v>
      </c>
      <c r="B166" s="80" t="s">
        <v>5</v>
      </c>
      <c r="C166" s="80" t="s">
        <v>36</v>
      </c>
      <c r="D166" s="80">
        <v>254</v>
      </c>
      <c r="E166" s="82">
        <v>8.0399999999999991</v>
      </c>
      <c r="F166" s="80">
        <v>25</v>
      </c>
      <c r="G166" s="80">
        <v>7.2</v>
      </c>
      <c r="H166" s="80">
        <v>6</v>
      </c>
      <c r="I166" s="82">
        <v>1.74</v>
      </c>
      <c r="J166" s="68">
        <v>0.27</v>
      </c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78"/>
      <c r="AD166" s="78"/>
      <c r="AE166" s="78"/>
      <c r="AF166" s="78"/>
      <c r="AG166" s="78"/>
      <c r="AH166" s="78"/>
      <c r="AI166" s="78"/>
      <c r="AJ166" s="78"/>
      <c r="AK166" s="78"/>
      <c r="AL166" s="78"/>
      <c r="AM166" s="78"/>
      <c r="AN166" s="78"/>
      <c r="AO166" s="78"/>
      <c r="AP166" s="78"/>
      <c r="AQ166" s="78"/>
      <c r="AR166" s="78"/>
      <c r="AS166" s="78"/>
      <c r="AT166" s="78"/>
      <c r="AU166" s="78"/>
      <c r="AV166" s="78"/>
      <c r="AW166" s="78"/>
      <c r="AX166" s="78"/>
      <c r="AY166" s="78"/>
      <c r="AZ166" s="78"/>
      <c r="BA166" s="78"/>
      <c r="BB166" s="78"/>
      <c r="BC166" s="78"/>
      <c r="BD166" s="78"/>
      <c r="BE166" s="78"/>
      <c r="BF166" s="78"/>
      <c r="BG166" s="78"/>
      <c r="BH166" s="78"/>
      <c r="BI166" s="78"/>
      <c r="BJ166" s="78"/>
      <c r="BK166" s="78"/>
      <c r="BL166" s="78"/>
      <c r="BM166" s="78"/>
      <c r="BN166" s="78"/>
      <c r="BO166" s="78"/>
      <c r="BP166" s="78"/>
      <c r="BQ166" s="78"/>
      <c r="BR166" s="78"/>
      <c r="BS166" s="78"/>
      <c r="BT166" s="78"/>
      <c r="BU166" s="78"/>
      <c r="BV166" s="78"/>
      <c r="BW166" s="78"/>
      <c r="BX166" s="78"/>
      <c r="BY166" s="78"/>
      <c r="BZ166" s="78"/>
      <c r="CA166" s="78"/>
      <c r="CB166" s="78"/>
      <c r="CC166" s="78"/>
      <c r="CD166" s="78"/>
      <c r="CE166" s="78"/>
      <c r="CF166" s="78"/>
      <c r="CG166" s="78"/>
      <c r="CH166" s="78"/>
      <c r="CI166" s="78"/>
      <c r="CJ166" s="78"/>
      <c r="CK166" s="78"/>
      <c r="CL166" s="78"/>
      <c r="CM166" s="78"/>
      <c r="CN166" s="78"/>
    </row>
    <row r="167" spans="1:92" ht="15.75" x14ac:dyDescent="0.2">
      <c r="A167" s="68" t="s">
        <v>28</v>
      </c>
      <c r="B167" s="80" t="s">
        <v>5</v>
      </c>
      <c r="C167" s="80" t="s">
        <v>36</v>
      </c>
      <c r="D167" s="80">
        <v>254</v>
      </c>
      <c r="E167" s="82">
        <v>12</v>
      </c>
      <c r="F167" s="80">
        <v>25</v>
      </c>
      <c r="G167" s="80">
        <v>7.2</v>
      </c>
      <c r="H167" s="80">
        <v>6</v>
      </c>
      <c r="I167" s="82">
        <v>3.44</v>
      </c>
      <c r="J167" s="68">
        <v>0.27</v>
      </c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  <c r="AA167" s="78"/>
      <c r="AB167" s="78"/>
      <c r="AC167" s="78"/>
      <c r="AD167" s="78"/>
      <c r="AE167" s="78"/>
      <c r="AF167" s="78"/>
      <c r="AG167" s="78"/>
      <c r="AH167" s="78"/>
      <c r="AI167" s="78"/>
      <c r="AJ167" s="78"/>
      <c r="AK167" s="78"/>
      <c r="AL167" s="78"/>
      <c r="AM167" s="78"/>
      <c r="AN167" s="78"/>
      <c r="AO167" s="78"/>
      <c r="AP167" s="78"/>
      <c r="AQ167" s="78"/>
      <c r="AR167" s="78"/>
      <c r="AS167" s="78"/>
      <c r="AT167" s="78"/>
      <c r="AU167" s="78"/>
      <c r="AV167" s="78"/>
      <c r="AW167" s="78"/>
      <c r="AX167" s="78"/>
      <c r="AY167" s="78"/>
      <c r="AZ167" s="78"/>
      <c r="BA167" s="78"/>
      <c r="BB167" s="78"/>
      <c r="BC167" s="78"/>
      <c r="BD167" s="78"/>
      <c r="BE167" s="78"/>
      <c r="BF167" s="78"/>
      <c r="BG167" s="78"/>
      <c r="BH167" s="78"/>
      <c r="BI167" s="78"/>
      <c r="BJ167" s="78"/>
      <c r="BK167" s="78"/>
      <c r="BL167" s="78"/>
      <c r="BM167" s="78"/>
      <c r="BN167" s="78"/>
      <c r="BO167" s="78"/>
      <c r="BP167" s="78"/>
      <c r="BQ167" s="78"/>
      <c r="BR167" s="78"/>
      <c r="BS167" s="78"/>
      <c r="BT167" s="78"/>
      <c r="BU167" s="78"/>
      <c r="BV167" s="78"/>
      <c r="BW167" s="78"/>
      <c r="BX167" s="78"/>
      <c r="BY167" s="78"/>
      <c r="BZ167" s="78"/>
      <c r="CA167" s="78"/>
      <c r="CB167" s="78"/>
      <c r="CC167" s="78"/>
      <c r="CD167" s="78"/>
      <c r="CE167" s="78"/>
      <c r="CF167" s="78"/>
      <c r="CG167" s="78"/>
      <c r="CH167" s="78"/>
      <c r="CI167" s="78"/>
      <c r="CJ167" s="78"/>
      <c r="CK167" s="78"/>
      <c r="CL167" s="78"/>
      <c r="CM167" s="78"/>
      <c r="CN167" s="78"/>
    </row>
    <row r="168" spans="1:92" ht="15.75" x14ac:dyDescent="0.2">
      <c r="A168" s="68" t="s">
        <v>28</v>
      </c>
      <c r="B168" s="80" t="s">
        <v>5</v>
      </c>
      <c r="C168" s="80" t="s">
        <v>36</v>
      </c>
      <c r="D168" s="80">
        <v>254</v>
      </c>
      <c r="E168" s="82">
        <v>16</v>
      </c>
      <c r="F168" s="80">
        <v>25</v>
      </c>
      <c r="G168" s="80">
        <v>7.2</v>
      </c>
      <c r="H168" s="80">
        <v>6</v>
      </c>
      <c r="I168" s="82">
        <v>3.69</v>
      </c>
      <c r="J168" s="68">
        <v>0.27</v>
      </c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  <c r="AA168" s="78"/>
      <c r="AB168" s="78"/>
      <c r="AC168" s="78"/>
      <c r="AD168" s="78"/>
      <c r="AE168" s="78"/>
      <c r="AF168" s="78"/>
      <c r="AG168" s="78"/>
      <c r="AH168" s="78"/>
      <c r="AI168" s="78"/>
      <c r="AJ168" s="78"/>
      <c r="AK168" s="78"/>
      <c r="AL168" s="78"/>
      <c r="AM168" s="78"/>
      <c r="AN168" s="78"/>
      <c r="AO168" s="78"/>
      <c r="AP168" s="78"/>
      <c r="AQ168" s="78"/>
      <c r="AR168" s="78"/>
      <c r="AS168" s="78"/>
      <c r="AT168" s="78"/>
      <c r="AU168" s="78"/>
      <c r="AV168" s="78"/>
      <c r="AW168" s="78"/>
      <c r="AX168" s="78"/>
      <c r="AY168" s="78"/>
      <c r="AZ168" s="78"/>
      <c r="BA168" s="78"/>
      <c r="BB168" s="78"/>
      <c r="BC168" s="78"/>
      <c r="BD168" s="78"/>
      <c r="BE168" s="78"/>
      <c r="BF168" s="78"/>
      <c r="BG168" s="78"/>
      <c r="BH168" s="78"/>
      <c r="BI168" s="78"/>
      <c r="BJ168" s="78"/>
      <c r="BK168" s="78"/>
      <c r="BL168" s="78"/>
      <c r="BM168" s="78"/>
      <c r="BN168" s="78"/>
      <c r="BO168" s="78"/>
      <c r="BP168" s="78"/>
      <c r="BQ168" s="78"/>
      <c r="BR168" s="78"/>
      <c r="BS168" s="78"/>
      <c r="BT168" s="78"/>
      <c r="BU168" s="78"/>
      <c r="BV168" s="78"/>
      <c r="BW168" s="78"/>
      <c r="BX168" s="78"/>
      <c r="BY168" s="78"/>
      <c r="BZ168" s="78"/>
      <c r="CA168" s="78"/>
      <c r="CB168" s="78"/>
      <c r="CC168" s="78"/>
      <c r="CD168" s="78"/>
      <c r="CE168" s="78"/>
      <c r="CF168" s="78"/>
      <c r="CG168" s="78"/>
      <c r="CH168" s="78"/>
      <c r="CI168" s="78"/>
      <c r="CJ168" s="78"/>
      <c r="CK168" s="78"/>
      <c r="CL168" s="78"/>
      <c r="CM168" s="78"/>
      <c r="CN168" s="78"/>
    </row>
    <row r="169" spans="1:92" ht="15.75" x14ac:dyDescent="0.2">
      <c r="A169" s="68" t="s">
        <v>15</v>
      </c>
      <c r="B169" s="80" t="s">
        <v>43</v>
      </c>
      <c r="C169" s="68" t="s">
        <v>17</v>
      </c>
      <c r="D169" s="80">
        <v>254</v>
      </c>
      <c r="E169" s="82">
        <v>2</v>
      </c>
      <c r="F169" s="80">
        <v>25</v>
      </c>
      <c r="G169" s="80">
        <v>7.2</v>
      </c>
      <c r="H169" s="80">
        <v>6</v>
      </c>
      <c r="I169" s="82">
        <v>1.24</v>
      </c>
      <c r="J169" s="80">
        <v>0.62</v>
      </c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  <c r="AA169" s="78"/>
      <c r="AB169" s="78"/>
      <c r="AC169" s="78"/>
      <c r="AD169" s="78"/>
      <c r="AE169" s="78"/>
      <c r="AF169" s="78"/>
      <c r="AG169" s="78"/>
      <c r="AH169" s="78"/>
      <c r="AI169" s="78"/>
      <c r="AJ169" s="78"/>
      <c r="AK169" s="78"/>
      <c r="AL169" s="78"/>
      <c r="AM169" s="78"/>
      <c r="AN169" s="78"/>
      <c r="AO169" s="78"/>
      <c r="AP169" s="78"/>
      <c r="AQ169" s="78"/>
      <c r="AR169" s="78"/>
      <c r="AS169" s="78"/>
      <c r="AT169" s="78"/>
      <c r="AU169" s="78"/>
      <c r="AV169" s="78"/>
      <c r="AW169" s="78"/>
      <c r="AX169" s="78"/>
      <c r="AY169" s="78"/>
      <c r="AZ169" s="78"/>
      <c r="BA169" s="78"/>
      <c r="BB169" s="78"/>
      <c r="BC169" s="78"/>
      <c r="BD169" s="78"/>
      <c r="BE169" s="78"/>
      <c r="BF169" s="78"/>
      <c r="BG169" s="78"/>
      <c r="BH169" s="78"/>
      <c r="BI169" s="78"/>
      <c r="BJ169" s="78"/>
      <c r="BK169" s="78"/>
      <c r="BL169" s="78"/>
      <c r="BM169" s="78"/>
      <c r="BN169" s="78"/>
      <c r="BO169" s="78"/>
      <c r="BP169" s="78"/>
      <c r="BQ169" s="78"/>
      <c r="BR169" s="78"/>
      <c r="BS169" s="78"/>
      <c r="BT169" s="78"/>
      <c r="BU169" s="78"/>
      <c r="BV169" s="78"/>
      <c r="BW169" s="78"/>
      <c r="BX169" s="78"/>
      <c r="BY169" s="78"/>
      <c r="BZ169" s="78"/>
      <c r="CA169" s="78"/>
      <c r="CB169" s="78"/>
      <c r="CC169" s="78"/>
      <c r="CD169" s="78"/>
      <c r="CE169" s="78"/>
      <c r="CF169" s="78"/>
      <c r="CG169" s="78"/>
      <c r="CH169" s="78"/>
      <c r="CI169" s="78"/>
      <c r="CJ169" s="78"/>
      <c r="CK169" s="78"/>
      <c r="CL169" s="78"/>
      <c r="CM169" s="78"/>
      <c r="CN169" s="78"/>
    </row>
    <row r="170" spans="1:92" ht="15.75" x14ac:dyDescent="0.2">
      <c r="A170" s="68" t="s">
        <v>15</v>
      </c>
      <c r="B170" s="80" t="s">
        <v>43</v>
      </c>
      <c r="C170" s="68" t="s">
        <v>17</v>
      </c>
      <c r="D170" s="80">
        <v>254</v>
      </c>
      <c r="E170" s="82">
        <v>4</v>
      </c>
      <c r="F170" s="80">
        <v>25</v>
      </c>
      <c r="G170" s="80">
        <v>7.2</v>
      </c>
      <c r="H170" s="80">
        <v>6</v>
      </c>
      <c r="I170" s="82">
        <v>2.48</v>
      </c>
      <c r="J170" s="80">
        <v>0.62</v>
      </c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  <c r="AA170" s="78"/>
      <c r="AB170" s="78"/>
      <c r="AC170" s="78"/>
      <c r="AD170" s="78"/>
      <c r="AE170" s="78"/>
      <c r="AF170" s="78"/>
      <c r="AG170" s="78"/>
      <c r="AH170" s="78"/>
      <c r="AI170" s="78"/>
      <c r="AJ170" s="78"/>
      <c r="AK170" s="78"/>
      <c r="AL170" s="78"/>
      <c r="AM170" s="78"/>
      <c r="AN170" s="78"/>
      <c r="AO170" s="78"/>
      <c r="AP170" s="78"/>
      <c r="AQ170" s="78"/>
      <c r="AR170" s="78"/>
      <c r="AS170" s="78"/>
      <c r="AT170" s="78"/>
      <c r="AU170" s="78"/>
      <c r="AV170" s="78"/>
      <c r="AW170" s="78"/>
      <c r="AX170" s="78"/>
      <c r="AY170" s="78"/>
      <c r="AZ170" s="78"/>
      <c r="BA170" s="78"/>
      <c r="BB170" s="78"/>
      <c r="BC170" s="78"/>
      <c r="BD170" s="78"/>
      <c r="BE170" s="78"/>
      <c r="BF170" s="78"/>
      <c r="BG170" s="78"/>
      <c r="BH170" s="78"/>
      <c r="BI170" s="78"/>
      <c r="BJ170" s="78"/>
      <c r="BK170" s="78"/>
      <c r="BL170" s="78"/>
      <c r="BM170" s="78"/>
      <c r="BN170" s="78"/>
      <c r="BO170" s="78"/>
      <c r="BP170" s="78"/>
      <c r="BQ170" s="78"/>
      <c r="BR170" s="78"/>
      <c r="BS170" s="78"/>
      <c r="BT170" s="78"/>
      <c r="BU170" s="78"/>
      <c r="BV170" s="78"/>
      <c r="BW170" s="78"/>
      <c r="BX170" s="78"/>
      <c r="BY170" s="78"/>
      <c r="BZ170" s="78"/>
      <c r="CA170" s="78"/>
      <c r="CB170" s="78"/>
      <c r="CC170" s="78"/>
      <c r="CD170" s="78"/>
      <c r="CE170" s="78"/>
      <c r="CF170" s="78"/>
      <c r="CG170" s="78"/>
      <c r="CH170" s="78"/>
      <c r="CI170" s="78"/>
      <c r="CJ170" s="78"/>
      <c r="CK170" s="78"/>
      <c r="CL170" s="78"/>
      <c r="CM170" s="78"/>
      <c r="CN170" s="78"/>
    </row>
    <row r="171" spans="1:92" ht="15.75" x14ac:dyDescent="0.2">
      <c r="A171" s="68" t="s">
        <v>15</v>
      </c>
      <c r="B171" s="80" t="s">
        <v>43</v>
      </c>
      <c r="C171" s="68" t="s">
        <v>17</v>
      </c>
      <c r="D171" s="80">
        <v>254</v>
      </c>
      <c r="E171" s="82">
        <v>6</v>
      </c>
      <c r="F171" s="80">
        <v>25</v>
      </c>
      <c r="G171" s="80">
        <v>7.2</v>
      </c>
      <c r="H171" s="80">
        <v>6</v>
      </c>
      <c r="I171" s="82">
        <v>3.7199999999999998</v>
      </c>
      <c r="J171" s="80">
        <v>0.62</v>
      </c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78"/>
      <c r="AB171" s="78"/>
      <c r="AC171" s="78"/>
      <c r="AD171" s="78"/>
      <c r="AE171" s="78"/>
      <c r="AF171" s="78"/>
      <c r="AG171" s="78"/>
      <c r="AH171" s="78"/>
      <c r="AI171" s="78"/>
      <c r="AJ171" s="78"/>
      <c r="AK171" s="78"/>
      <c r="AL171" s="78"/>
      <c r="AM171" s="78"/>
      <c r="AN171" s="78"/>
      <c r="AO171" s="78"/>
      <c r="AP171" s="78"/>
      <c r="AQ171" s="78"/>
      <c r="AR171" s="78"/>
      <c r="AS171" s="78"/>
      <c r="AT171" s="78"/>
      <c r="AU171" s="78"/>
      <c r="AV171" s="78"/>
      <c r="AW171" s="78"/>
      <c r="AX171" s="78"/>
      <c r="AY171" s="78"/>
      <c r="AZ171" s="78"/>
      <c r="BA171" s="78"/>
      <c r="BB171" s="78"/>
      <c r="BC171" s="78"/>
      <c r="BD171" s="78"/>
      <c r="BE171" s="78"/>
      <c r="BF171" s="78"/>
      <c r="BG171" s="78"/>
      <c r="BH171" s="78"/>
      <c r="BI171" s="78"/>
      <c r="BJ171" s="78"/>
      <c r="BK171" s="78"/>
      <c r="BL171" s="78"/>
      <c r="BM171" s="78"/>
      <c r="BN171" s="78"/>
      <c r="BO171" s="78"/>
      <c r="BP171" s="78"/>
      <c r="BQ171" s="78"/>
      <c r="BR171" s="78"/>
      <c r="BS171" s="78"/>
      <c r="BT171" s="78"/>
      <c r="BU171" s="78"/>
      <c r="BV171" s="78"/>
      <c r="BW171" s="78"/>
      <c r="BX171" s="78"/>
      <c r="BY171" s="78"/>
      <c r="BZ171" s="78"/>
      <c r="CA171" s="78"/>
      <c r="CB171" s="78"/>
      <c r="CC171" s="78"/>
      <c r="CD171" s="78"/>
      <c r="CE171" s="78"/>
      <c r="CF171" s="78"/>
      <c r="CG171" s="78"/>
      <c r="CH171" s="78"/>
      <c r="CI171" s="78"/>
      <c r="CJ171" s="78"/>
      <c r="CK171" s="78"/>
      <c r="CL171" s="78"/>
      <c r="CM171" s="78"/>
      <c r="CN171" s="78"/>
    </row>
    <row r="172" spans="1:92" ht="15.75" x14ac:dyDescent="0.2">
      <c r="A172" s="68" t="s">
        <v>15</v>
      </c>
      <c r="B172" s="80" t="s">
        <v>43</v>
      </c>
      <c r="C172" s="68" t="s">
        <v>17</v>
      </c>
      <c r="D172" s="80">
        <v>254</v>
      </c>
      <c r="E172" s="82">
        <v>8</v>
      </c>
      <c r="F172" s="80">
        <v>25</v>
      </c>
      <c r="G172" s="80">
        <v>7.2</v>
      </c>
      <c r="H172" s="80">
        <v>6</v>
      </c>
      <c r="I172" s="82">
        <v>4.96</v>
      </c>
      <c r="J172" s="80">
        <v>0.62</v>
      </c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  <c r="AA172" s="78"/>
      <c r="AB172" s="78"/>
      <c r="AC172" s="78"/>
      <c r="AD172" s="78"/>
      <c r="AE172" s="78"/>
      <c r="AF172" s="78"/>
      <c r="AG172" s="78"/>
      <c r="AH172" s="78"/>
      <c r="AI172" s="78"/>
      <c r="AJ172" s="78"/>
      <c r="AK172" s="78"/>
      <c r="AL172" s="78"/>
      <c r="AM172" s="78"/>
      <c r="AN172" s="78"/>
      <c r="AO172" s="78"/>
      <c r="AP172" s="78"/>
      <c r="AQ172" s="78"/>
      <c r="AR172" s="78"/>
      <c r="AS172" s="78"/>
      <c r="AT172" s="78"/>
      <c r="AU172" s="78"/>
      <c r="AV172" s="78"/>
      <c r="AW172" s="78"/>
      <c r="AX172" s="78"/>
      <c r="AY172" s="78"/>
      <c r="AZ172" s="78"/>
      <c r="BA172" s="78"/>
      <c r="BB172" s="78"/>
      <c r="BC172" s="78"/>
      <c r="BD172" s="78"/>
      <c r="BE172" s="78"/>
      <c r="BF172" s="78"/>
      <c r="BG172" s="78"/>
      <c r="BH172" s="78"/>
      <c r="BI172" s="78"/>
      <c r="BJ172" s="78"/>
      <c r="BK172" s="78"/>
      <c r="BL172" s="78"/>
      <c r="BM172" s="78"/>
      <c r="BN172" s="78"/>
      <c r="BO172" s="78"/>
      <c r="BP172" s="78"/>
      <c r="BQ172" s="78"/>
      <c r="BR172" s="78"/>
      <c r="BS172" s="78"/>
      <c r="BT172" s="78"/>
      <c r="BU172" s="78"/>
      <c r="BV172" s="78"/>
      <c r="BW172" s="78"/>
      <c r="BX172" s="78"/>
      <c r="BY172" s="78"/>
      <c r="BZ172" s="78"/>
      <c r="CA172" s="78"/>
      <c r="CB172" s="78"/>
      <c r="CC172" s="78"/>
      <c r="CD172" s="78"/>
      <c r="CE172" s="78"/>
      <c r="CF172" s="78"/>
      <c r="CG172" s="78"/>
      <c r="CH172" s="78"/>
      <c r="CI172" s="78"/>
      <c r="CJ172" s="78"/>
      <c r="CK172" s="78"/>
      <c r="CL172" s="78"/>
      <c r="CM172" s="78"/>
      <c r="CN172" s="78"/>
    </row>
    <row r="173" spans="1:92" ht="15.75" x14ac:dyDescent="0.2">
      <c r="A173" s="80" t="s">
        <v>34</v>
      </c>
      <c r="B173" s="80" t="s">
        <v>44</v>
      </c>
      <c r="C173" s="80" t="s">
        <v>51</v>
      </c>
      <c r="D173" s="80">
        <v>254</v>
      </c>
      <c r="E173" s="82">
        <v>2</v>
      </c>
      <c r="F173" s="80">
        <v>25</v>
      </c>
      <c r="G173" s="80">
        <v>7.2</v>
      </c>
      <c r="H173" s="80">
        <v>6</v>
      </c>
      <c r="I173" s="82">
        <v>0.88</v>
      </c>
      <c r="J173" s="80">
        <v>0.44</v>
      </c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  <c r="AA173" s="78"/>
      <c r="AB173" s="78"/>
      <c r="AC173" s="78"/>
      <c r="AD173" s="78"/>
      <c r="AE173" s="78"/>
      <c r="AF173" s="78"/>
      <c r="AG173" s="78"/>
      <c r="AH173" s="78"/>
      <c r="AI173" s="78"/>
      <c r="AJ173" s="78"/>
      <c r="AK173" s="78"/>
      <c r="AL173" s="78"/>
      <c r="AM173" s="78"/>
      <c r="AN173" s="78"/>
      <c r="AO173" s="78"/>
      <c r="AP173" s="78"/>
      <c r="AQ173" s="78"/>
      <c r="AR173" s="78"/>
      <c r="AS173" s="78"/>
      <c r="AT173" s="78"/>
      <c r="AU173" s="78"/>
      <c r="AV173" s="78"/>
      <c r="AW173" s="78"/>
      <c r="AX173" s="78"/>
      <c r="AY173" s="78"/>
      <c r="AZ173" s="78"/>
      <c r="BA173" s="78"/>
      <c r="BB173" s="78"/>
      <c r="BC173" s="78"/>
      <c r="BD173" s="78"/>
      <c r="BE173" s="78"/>
      <c r="BF173" s="78"/>
      <c r="BG173" s="78"/>
      <c r="BH173" s="78"/>
      <c r="BI173" s="78"/>
      <c r="BJ173" s="78"/>
      <c r="BK173" s="78"/>
      <c r="BL173" s="78"/>
      <c r="BM173" s="78"/>
      <c r="BN173" s="78"/>
      <c r="BO173" s="78"/>
      <c r="BP173" s="78"/>
      <c r="BQ173" s="78"/>
      <c r="BR173" s="78"/>
      <c r="BS173" s="78"/>
      <c r="BT173" s="78"/>
      <c r="BU173" s="78"/>
      <c r="BV173" s="78"/>
      <c r="BW173" s="78"/>
      <c r="BX173" s="78"/>
      <c r="BY173" s="78"/>
      <c r="BZ173" s="78"/>
      <c r="CA173" s="78"/>
      <c r="CB173" s="78"/>
      <c r="CC173" s="78"/>
      <c r="CD173" s="78"/>
      <c r="CE173" s="78"/>
      <c r="CF173" s="78"/>
      <c r="CG173" s="78"/>
      <c r="CH173" s="78"/>
      <c r="CI173" s="78"/>
      <c r="CJ173" s="78"/>
      <c r="CK173" s="78"/>
      <c r="CL173" s="78"/>
      <c r="CM173" s="78"/>
      <c r="CN173" s="78"/>
    </row>
    <row r="174" spans="1:92" ht="15.75" x14ac:dyDescent="0.2">
      <c r="A174" s="80" t="s">
        <v>34</v>
      </c>
      <c r="B174" s="80" t="s">
        <v>44</v>
      </c>
      <c r="C174" s="80" t="s">
        <v>51</v>
      </c>
      <c r="D174" s="80">
        <v>254</v>
      </c>
      <c r="E174" s="82">
        <v>4</v>
      </c>
      <c r="F174" s="80">
        <v>25</v>
      </c>
      <c r="G174" s="80">
        <v>7.2</v>
      </c>
      <c r="H174" s="80">
        <v>6</v>
      </c>
      <c r="I174" s="82">
        <v>1.76</v>
      </c>
      <c r="J174" s="80">
        <v>0.44</v>
      </c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  <c r="AA174" s="78"/>
      <c r="AB174" s="78"/>
      <c r="AC174" s="78"/>
      <c r="AD174" s="78"/>
      <c r="AE174" s="78"/>
      <c r="AF174" s="78"/>
      <c r="AG174" s="78"/>
      <c r="AH174" s="78"/>
      <c r="AI174" s="78"/>
      <c r="AJ174" s="78"/>
      <c r="AK174" s="78"/>
      <c r="AL174" s="78"/>
      <c r="AM174" s="78"/>
      <c r="AN174" s="78"/>
      <c r="AO174" s="78"/>
      <c r="AP174" s="78"/>
      <c r="AQ174" s="78"/>
      <c r="AR174" s="78"/>
      <c r="AS174" s="78"/>
      <c r="AT174" s="78"/>
      <c r="AU174" s="78"/>
      <c r="AV174" s="78"/>
      <c r="AW174" s="78"/>
      <c r="AX174" s="78"/>
      <c r="AY174" s="78"/>
      <c r="AZ174" s="78"/>
      <c r="BA174" s="78"/>
      <c r="BB174" s="78"/>
      <c r="BC174" s="78"/>
      <c r="BD174" s="78"/>
      <c r="BE174" s="78"/>
      <c r="BF174" s="78"/>
      <c r="BG174" s="78"/>
      <c r="BH174" s="78"/>
      <c r="BI174" s="78"/>
      <c r="BJ174" s="78"/>
      <c r="BK174" s="78"/>
      <c r="BL174" s="78"/>
      <c r="BM174" s="78"/>
      <c r="BN174" s="78"/>
      <c r="BO174" s="78"/>
      <c r="BP174" s="78"/>
      <c r="BQ174" s="78"/>
      <c r="BR174" s="78"/>
      <c r="BS174" s="78"/>
      <c r="BT174" s="78"/>
      <c r="BU174" s="78"/>
      <c r="BV174" s="78"/>
      <c r="BW174" s="78"/>
      <c r="BX174" s="78"/>
      <c r="BY174" s="78"/>
      <c r="BZ174" s="78"/>
      <c r="CA174" s="78"/>
      <c r="CB174" s="78"/>
      <c r="CC174" s="78"/>
      <c r="CD174" s="78"/>
      <c r="CE174" s="78"/>
      <c r="CF174" s="78"/>
      <c r="CG174" s="78"/>
      <c r="CH174" s="78"/>
      <c r="CI174" s="78"/>
      <c r="CJ174" s="78"/>
      <c r="CK174" s="78"/>
      <c r="CL174" s="78"/>
      <c r="CM174" s="78"/>
      <c r="CN174" s="78"/>
    </row>
    <row r="175" spans="1:92" ht="15.75" x14ac:dyDescent="0.2">
      <c r="A175" s="80" t="s">
        <v>34</v>
      </c>
      <c r="B175" s="80" t="s">
        <v>44</v>
      </c>
      <c r="C175" s="80" t="s">
        <v>51</v>
      </c>
      <c r="D175" s="80">
        <v>254</v>
      </c>
      <c r="E175" s="82">
        <v>6</v>
      </c>
      <c r="F175" s="80">
        <v>25</v>
      </c>
      <c r="G175" s="80">
        <v>7.2</v>
      </c>
      <c r="H175" s="80">
        <v>6</v>
      </c>
      <c r="I175" s="82">
        <v>2.64</v>
      </c>
      <c r="J175" s="80">
        <v>0.44</v>
      </c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78"/>
      <c r="AB175" s="78"/>
      <c r="AC175" s="78"/>
      <c r="AD175" s="78"/>
      <c r="AE175" s="78"/>
      <c r="AF175" s="78"/>
      <c r="AG175" s="78"/>
      <c r="AH175" s="78"/>
      <c r="AI175" s="78"/>
      <c r="AJ175" s="78"/>
      <c r="AK175" s="78"/>
      <c r="AL175" s="78"/>
      <c r="AM175" s="78"/>
      <c r="AN175" s="78"/>
      <c r="AO175" s="78"/>
      <c r="AP175" s="78"/>
      <c r="AQ175" s="78"/>
      <c r="AR175" s="78"/>
      <c r="AS175" s="78"/>
      <c r="AT175" s="78"/>
      <c r="AU175" s="78"/>
      <c r="AV175" s="78"/>
      <c r="AW175" s="78"/>
      <c r="AX175" s="78"/>
      <c r="AY175" s="78"/>
      <c r="AZ175" s="78"/>
      <c r="BA175" s="78"/>
      <c r="BB175" s="78"/>
      <c r="BC175" s="78"/>
      <c r="BD175" s="78"/>
      <c r="BE175" s="78"/>
      <c r="BF175" s="78"/>
      <c r="BG175" s="78"/>
      <c r="BH175" s="78"/>
      <c r="BI175" s="78"/>
      <c r="BJ175" s="78"/>
      <c r="BK175" s="78"/>
      <c r="BL175" s="78"/>
      <c r="BM175" s="78"/>
      <c r="BN175" s="78"/>
      <c r="BO175" s="78"/>
      <c r="BP175" s="78"/>
      <c r="BQ175" s="78"/>
      <c r="BR175" s="78"/>
      <c r="BS175" s="78"/>
      <c r="BT175" s="78"/>
      <c r="BU175" s="78"/>
      <c r="BV175" s="78"/>
      <c r="BW175" s="78"/>
      <c r="BX175" s="78"/>
      <c r="BY175" s="78"/>
      <c r="BZ175" s="78"/>
      <c r="CA175" s="78"/>
      <c r="CB175" s="78"/>
      <c r="CC175" s="78"/>
      <c r="CD175" s="78"/>
      <c r="CE175" s="78"/>
      <c r="CF175" s="78"/>
      <c r="CG175" s="78"/>
      <c r="CH175" s="78"/>
      <c r="CI175" s="78"/>
      <c r="CJ175" s="78"/>
      <c r="CK175" s="78"/>
      <c r="CL175" s="78"/>
      <c r="CM175" s="78"/>
      <c r="CN175" s="78"/>
    </row>
    <row r="176" spans="1:92" ht="15.75" x14ac:dyDescent="0.2">
      <c r="A176" s="80" t="s">
        <v>34</v>
      </c>
      <c r="B176" s="80" t="s">
        <v>44</v>
      </c>
      <c r="C176" s="80" t="s">
        <v>51</v>
      </c>
      <c r="D176" s="80">
        <v>254</v>
      </c>
      <c r="E176" s="82">
        <v>8</v>
      </c>
      <c r="F176" s="80">
        <v>25</v>
      </c>
      <c r="G176" s="80">
        <v>7.2</v>
      </c>
      <c r="H176" s="80">
        <v>6</v>
      </c>
      <c r="I176" s="82">
        <v>3.52</v>
      </c>
      <c r="J176" s="80">
        <v>0.44</v>
      </c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  <c r="AA176" s="78"/>
      <c r="AB176" s="78"/>
      <c r="AC176" s="78"/>
      <c r="AD176" s="78"/>
      <c r="AE176" s="78"/>
      <c r="AF176" s="78"/>
      <c r="AG176" s="78"/>
      <c r="AH176" s="78"/>
      <c r="AI176" s="78"/>
      <c r="AJ176" s="78"/>
      <c r="AK176" s="78"/>
      <c r="AL176" s="78"/>
      <c r="AM176" s="78"/>
      <c r="AN176" s="78"/>
      <c r="AO176" s="78"/>
      <c r="AP176" s="78"/>
      <c r="AQ176" s="78"/>
      <c r="AR176" s="78"/>
      <c r="AS176" s="78"/>
      <c r="AT176" s="78"/>
      <c r="AU176" s="78"/>
      <c r="AV176" s="78"/>
      <c r="AW176" s="78"/>
      <c r="AX176" s="78"/>
      <c r="AY176" s="78"/>
      <c r="AZ176" s="78"/>
      <c r="BA176" s="78"/>
      <c r="BB176" s="78"/>
      <c r="BC176" s="78"/>
      <c r="BD176" s="78"/>
      <c r="BE176" s="78"/>
      <c r="BF176" s="78"/>
      <c r="BG176" s="78"/>
      <c r="BH176" s="78"/>
      <c r="BI176" s="78"/>
      <c r="BJ176" s="78"/>
      <c r="BK176" s="78"/>
      <c r="BL176" s="78"/>
      <c r="BM176" s="78"/>
      <c r="BN176" s="78"/>
      <c r="BO176" s="78"/>
      <c r="BP176" s="78"/>
      <c r="BQ176" s="78"/>
      <c r="BR176" s="78"/>
      <c r="BS176" s="78"/>
      <c r="BT176" s="78"/>
      <c r="BU176" s="78"/>
      <c r="BV176" s="78"/>
      <c r="BW176" s="78"/>
      <c r="BX176" s="78"/>
      <c r="BY176" s="78"/>
      <c r="BZ176" s="78"/>
      <c r="CA176" s="78"/>
      <c r="CB176" s="78"/>
      <c r="CC176" s="78"/>
      <c r="CD176" s="78"/>
      <c r="CE176" s="78"/>
      <c r="CF176" s="78"/>
      <c r="CG176" s="78"/>
      <c r="CH176" s="78"/>
      <c r="CI176" s="78"/>
      <c r="CJ176" s="78"/>
      <c r="CK176" s="78"/>
      <c r="CL176" s="78"/>
      <c r="CM176" s="78"/>
      <c r="CN176" s="78"/>
    </row>
    <row r="177" spans="1:92" ht="15.75" x14ac:dyDescent="0.2">
      <c r="A177" s="63" t="s">
        <v>15</v>
      </c>
      <c r="B177" s="81" t="s">
        <v>49</v>
      </c>
      <c r="C177" s="68" t="s">
        <v>17</v>
      </c>
      <c r="D177" s="80">
        <v>254</v>
      </c>
      <c r="E177" s="83">
        <v>1.7000000000000002</v>
      </c>
      <c r="F177" s="80">
        <v>25</v>
      </c>
      <c r="G177" s="80">
        <v>7.2</v>
      </c>
      <c r="H177" s="81">
        <v>5.6989700043360187</v>
      </c>
      <c r="I177" s="83">
        <v>1</v>
      </c>
      <c r="J177" s="81">
        <v>0.753</v>
      </c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78"/>
      <c r="AB177" s="78"/>
      <c r="AC177" s="78"/>
      <c r="AD177" s="78"/>
      <c r="AE177" s="78"/>
      <c r="AF177" s="78"/>
      <c r="AG177" s="78"/>
      <c r="AH177" s="78"/>
      <c r="AI177" s="78"/>
      <c r="AJ177" s="78"/>
      <c r="AK177" s="78"/>
      <c r="AL177" s="78"/>
      <c r="AM177" s="78"/>
      <c r="AN177" s="78"/>
      <c r="AO177" s="78"/>
      <c r="AP177" s="78"/>
      <c r="AQ177" s="78"/>
      <c r="AR177" s="78"/>
      <c r="AS177" s="78"/>
      <c r="AT177" s="78"/>
      <c r="AU177" s="78"/>
      <c r="AV177" s="78"/>
      <c r="AW177" s="78"/>
      <c r="AX177" s="78"/>
      <c r="AY177" s="78"/>
      <c r="AZ177" s="78"/>
      <c r="BA177" s="78"/>
      <c r="BB177" s="78"/>
      <c r="BC177" s="78"/>
      <c r="BD177" s="78"/>
      <c r="BE177" s="78"/>
      <c r="BF177" s="78"/>
      <c r="BG177" s="78"/>
      <c r="BH177" s="78"/>
      <c r="BI177" s="78"/>
      <c r="BJ177" s="78"/>
      <c r="BK177" s="78"/>
      <c r="BL177" s="78"/>
      <c r="BM177" s="78"/>
      <c r="BN177" s="78"/>
      <c r="BO177" s="78"/>
      <c r="BP177" s="78"/>
      <c r="BQ177" s="78"/>
      <c r="BR177" s="78"/>
      <c r="BS177" s="78"/>
      <c r="BT177" s="78"/>
      <c r="BU177" s="78"/>
      <c r="BV177" s="78"/>
      <c r="BW177" s="78"/>
      <c r="BX177" s="78"/>
      <c r="BY177" s="78"/>
      <c r="BZ177" s="78"/>
      <c r="CA177" s="78"/>
      <c r="CB177" s="78"/>
      <c r="CC177" s="78"/>
      <c r="CD177" s="78"/>
      <c r="CE177" s="78"/>
      <c r="CF177" s="78"/>
      <c r="CG177" s="78"/>
      <c r="CH177" s="78"/>
      <c r="CI177" s="78"/>
      <c r="CJ177" s="78"/>
      <c r="CK177" s="78"/>
      <c r="CL177" s="78"/>
      <c r="CM177" s="78"/>
      <c r="CN177" s="78"/>
    </row>
    <row r="178" spans="1:92" ht="15.75" x14ac:dyDescent="0.2">
      <c r="A178" s="63" t="s">
        <v>15</v>
      </c>
      <c r="B178" s="81" t="s">
        <v>49</v>
      </c>
      <c r="C178" s="68" t="s">
        <v>17</v>
      </c>
      <c r="D178" s="80">
        <v>254</v>
      </c>
      <c r="E178" s="83">
        <v>3</v>
      </c>
      <c r="F178" s="80">
        <v>25</v>
      </c>
      <c r="G178" s="80">
        <v>7.2</v>
      </c>
      <c r="H178" s="81">
        <v>5.6989700043360187</v>
      </c>
      <c r="I178" s="83">
        <v>2</v>
      </c>
      <c r="J178" s="81">
        <v>0.753</v>
      </c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78"/>
      <c r="AB178" s="78"/>
      <c r="AC178" s="78"/>
      <c r="AD178" s="78"/>
      <c r="AE178" s="78"/>
      <c r="AF178" s="78"/>
      <c r="AG178" s="78"/>
      <c r="AH178" s="78"/>
      <c r="AI178" s="78"/>
      <c r="AJ178" s="78"/>
      <c r="AK178" s="78"/>
      <c r="AL178" s="78"/>
      <c r="AM178" s="78"/>
      <c r="AN178" s="78"/>
      <c r="AO178" s="78"/>
      <c r="AP178" s="78"/>
      <c r="AQ178" s="78"/>
      <c r="AR178" s="78"/>
      <c r="AS178" s="78"/>
      <c r="AT178" s="78"/>
      <c r="AU178" s="78"/>
      <c r="AV178" s="78"/>
      <c r="AW178" s="78"/>
      <c r="AX178" s="78"/>
      <c r="AY178" s="78"/>
      <c r="AZ178" s="78"/>
      <c r="BA178" s="78"/>
      <c r="BB178" s="78"/>
      <c r="BC178" s="78"/>
      <c r="BD178" s="78"/>
      <c r="BE178" s="78"/>
      <c r="BF178" s="78"/>
      <c r="BG178" s="78"/>
      <c r="BH178" s="78"/>
      <c r="BI178" s="78"/>
      <c r="BJ178" s="78"/>
      <c r="BK178" s="78"/>
      <c r="BL178" s="78"/>
      <c r="BM178" s="78"/>
      <c r="BN178" s="78"/>
      <c r="BO178" s="78"/>
      <c r="BP178" s="78"/>
      <c r="BQ178" s="78"/>
      <c r="BR178" s="78"/>
      <c r="BS178" s="78"/>
      <c r="BT178" s="78"/>
      <c r="BU178" s="78"/>
      <c r="BV178" s="78"/>
      <c r="BW178" s="78"/>
      <c r="BX178" s="78"/>
      <c r="BY178" s="78"/>
      <c r="BZ178" s="78"/>
      <c r="CA178" s="78"/>
      <c r="CB178" s="78"/>
      <c r="CC178" s="78"/>
      <c r="CD178" s="78"/>
      <c r="CE178" s="78"/>
      <c r="CF178" s="78"/>
      <c r="CG178" s="78"/>
      <c r="CH178" s="78"/>
      <c r="CI178" s="78"/>
      <c r="CJ178" s="78"/>
      <c r="CK178" s="78"/>
      <c r="CL178" s="78"/>
      <c r="CM178" s="78"/>
      <c r="CN178" s="78"/>
    </row>
    <row r="179" spans="1:92" ht="15.75" x14ac:dyDescent="0.2">
      <c r="A179" s="68" t="s">
        <v>15</v>
      </c>
      <c r="B179" s="80" t="s">
        <v>49</v>
      </c>
      <c r="C179" s="68" t="s">
        <v>17</v>
      </c>
      <c r="D179" s="80">
        <v>254</v>
      </c>
      <c r="E179" s="82">
        <v>4.3</v>
      </c>
      <c r="F179" s="80">
        <v>25</v>
      </c>
      <c r="G179" s="80">
        <v>7.2</v>
      </c>
      <c r="H179" s="80">
        <v>5.6989700043360187</v>
      </c>
      <c r="I179" s="82">
        <v>3</v>
      </c>
      <c r="J179" s="80">
        <v>0.753</v>
      </c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78"/>
      <c r="AB179" s="78"/>
      <c r="AC179" s="78"/>
      <c r="AD179" s="78"/>
      <c r="AE179" s="78"/>
      <c r="AF179" s="78"/>
      <c r="AG179" s="78"/>
      <c r="AH179" s="78"/>
      <c r="AI179" s="78"/>
      <c r="AJ179" s="78"/>
      <c r="AK179" s="78"/>
      <c r="AL179" s="78"/>
      <c r="AM179" s="78"/>
      <c r="AN179" s="78"/>
      <c r="AO179" s="78"/>
      <c r="AP179" s="78"/>
      <c r="AQ179" s="78"/>
      <c r="AR179" s="78"/>
      <c r="AS179" s="78"/>
      <c r="AT179" s="78"/>
      <c r="AU179" s="78"/>
      <c r="AV179" s="78"/>
      <c r="AW179" s="78"/>
      <c r="AX179" s="78"/>
      <c r="AY179" s="78"/>
      <c r="AZ179" s="78"/>
      <c r="BA179" s="78"/>
      <c r="BB179" s="78"/>
      <c r="BC179" s="78"/>
      <c r="BD179" s="78"/>
      <c r="BE179" s="78"/>
      <c r="BF179" s="78"/>
      <c r="BG179" s="78"/>
      <c r="BH179" s="78"/>
      <c r="BI179" s="78"/>
      <c r="BJ179" s="78"/>
      <c r="BK179" s="78"/>
      <c r="BL179" s="78"/>
      <c r="BM179" s="78"/>
      <c r="BN179" s="78"/>
      <c r="BO179" s="78"/>
      <c r="BP179" s="78"/>
      <c r="BQ179" s="78"/>
      <c r="BR179" s="78"/>
      <c r="BS179" s="78"/>
      <c r="BT179" s="78"/>
      <c r="BU179" s="78"/>
      <c r="BV179" s="78"/>
      <c r="BW179" s="78"/>
      <c r="BX179" s="78"/>
      <c r="BY179" s="78"/>
      <c r="BZ179" s="78"/>
      <c r="CA179" s="78"/>
      <c r="CB179" s="78"/>
      <c r="CC179" s="78"/>
      <c r="CD179" s="78"/>
      <c r="CE179" s="78"/>
      <c r="CF179" s="78"/>
      <c r="CG179" s="78"/>
      <c r="CH179" s="78"/>
      <c r="CI179" s="78"/>
      <c r="CJ179" s="78"/>
      <c r="CK179" s="78"/>
      <c r="CL179" s="78"/>
      <c r="CM179" s="78"/>
      <c r="CN179" s="78"/>
    </row>
    <row r="180" spans="1:92" ht="15.75" x14ac:dyDescent="0.2">
      <c r="A180" s="68" t="s">
        <v>15</v>
      </c>
      <c r="B180" s="80" t="s">
        <v>49</v>
      </c>
      <c r="C180" s="68" t="s">
        <v>17</v>
      </c>
      <c r="D180" s="80">
        <v>254</v>
      </c>
      <c r="E180" s="82">
        <v>5.7</v>
      </c>
      <c r="F180" s="80">
        <v>25</v>
      </c>
      <c r="G180" s="80">
        <v>7.2</v>
      </c>
      <c r="H180" s="80">
        <v>5.6989700043360187</v>
      </c>
      <c r="I180" s="82">
        <v>4</v>
      </c>
      <c r="J180" s="80">
        <v>0.753</v>
      </c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  <c r="AA180" s="78"/>
      <c r="AB180" s="78"/>
      <c r="AC180" s="78"/>
      <c r="AD180" s="78"/>
      <c r="AE180" s="78"/>
      <c r="AF180" s="78"/>
      <c r="AG180" s="78"/>
      <c r="AH180" s="78"/>
      <c r="AI180" s="78"/>
      <c r="AJ180" s="78"/>
      <c r="AK180" s="78"/>
      <c r="AL180" s="78"/>
      <c r="AM180" s="78"/>
      <c r="AN180" s="78"/>
      <c r="AO180" s="78"/>
      <c r="AP180" s="78"/>
      <c r="AQ180" s="78"/>
      <c r="AR180" s="78"/>
      <c r="AS180" s="78"/>
      <c r="AT180" s="78"/>
      <c r="AU180" s="78"/>
      <c r="AV180" s="78"/>
      <c r="AW180" s="78"/>
      <c r="AX180" s="78"/>
      <c r="AY180" s="78"/>
      <c r="AZ180" s="78"/>
      <c r="BA180" s="78"/>
      <c r="BB180" s="78"/>
      <c r="BC180" s="78"/>
      <c r="BD180" s="78"/>
      <c r="BE180" s="78"/>
      <c r="BF180" s="78"/>
      <c r="BG180" s="78"/>
      <c r="BH180" s="78"/>
      <c r="BI180" s="78"/>
      <c r="BJ180" s="78"/>
      <c r="BK180" s="78"/>
      <c r="BL180" s="78"/>
      <c r="BM180" s="78"/>
      <c r="BN180" s="78"/>
      <c r="BO180" s="78"/>
      <c r="BP180" s="78"/>
      <c r="BQ180" s="78"/>
      <c r="BR180" s="78"/>
      <c r="BS180" s="78"/>
      <c r="BT180" s="78"/>
      <c r="BU180" s="78"/>
      <c r="BV180" s="78"/>
      <c r="BW180" s="78"/>
      <c r="BX180" s="78"/>
      <c r="BY180" s="78"/>
      <c r="BZ180" s="78"/>
      <c r="CA180" s="78"/>
      <c r="CB180" s="78"/>
      <c r="CC180" s="78"/>
      <c r="CD180" s="78"/>
      <c r="CE180" s="78"/>
      <c r="CF180" s="78"/>
      <c r="CG180" s="78"/>
      <c r="CH180" s="78"/>
      <c r="CI180" s="78"/>
      <c r="CJ180" s="78"/>
      <c r="CK180" s="78"/>
      <c r="CL180" s="78"/>
      <c r="CM180" s="78"/>
      <c r="CN180" s="78"/>
    </row>
    <row r="181" spans="1:92" ht="15.75" x14ac:dyDescent="0.2">
      <c r="A181" s="68" t="s">
        <v>15</v>
      </c>
      <c r="B181" s="80" t="s">
        <v>43</v>
      </c>
      <c r="C181" s="68" t="s">
        <v>47</v>
      </c>
      <c r="D181" s="80">
        <v>254</v>
      </c>
      <c r="E181" s="82">
        <v>1.7</v>
      </c>
      <c r="F181" s="80">
        <v>25</v>
      </c>
      <c r="G181" s="80">
        <v>7.2</v>
      </c>
      <c r="H181" s="80">
        <v>5.6989700043360196</v>
      </c>
      <c r="I181" s="82">
        <v>1</v>
      </c>
      <c r="J181" s="80">
        <v>0.72699999999999998</v>
      </c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78"/>
      <c r="AB181" s="78"/>
      <c r="AC181" s="78"/>
      <c r="AD181" s="78"/>
      <c r="AE181" s="78"/>
      <c r="AF181" s="78"/>
      <c r="AG181" s="78"/>
      <c r="AH181" s="78"/>
      <c r="AI181" s="78"/>
      <c r="AJ181" s="78"/>
      <c r="AK181" s="78"/>
      <c r="AL181" s="78"/>
      <c r="AM181" s="78"/>
      <c r="AN181" s="78"/>
      <c r="AO181" s="78"/>
      <c r="AP181" s="78"/>
      <c r="AQ181" s="78"/>
      <c r="AR181" s="78"/>
      <c r="AS181" s="78"/>
      <c r="AT181" s="78"/>
      <c r="AU181" s="78"/>
      <c r="AV181" s="78"/>
      <c r="AW181" s="78"/>
      <c r="AX181" s="78"/>
      <c r="AY181" s="78"/>
      <c r="AZ181" s="78"/>
      <c r="BA181" s="78"/>
      <c r="BB181" s="78"/>
      <c r="BC181" s="78"/>
      <c r="BD181" s="78"/>
      <c r="BE181" s="78"/>
      <c r="BF181" s="78"/>
      <c r="BG181" s="78"/>
      <c r="BH181" s="78"/>
      <c r="BI181" s="78"/>
      <c r="BJ181" s="78"/>
      <c r="BK181" s="78"/>
      <c r="BL181" s="78"/>
      <c r="BM181" s="78"/>
      <c r="BN181" s="78"/>
      <c r="BO181" s="78"/>
      <c r="BP181" s="78"/>
      <c r="BQ181" s="78"/>
      <c r="BR181" s="78"/>
      <c r="BS181" s="78"/>
      <c r="BT181" s="78"/>
      <c r="BU181" s="78"/>
      <c r="BV181" s="78"/>
      <c r="BW181" s="78"/>
      <c r="BX181" s="78"/>
      <c r="BY181" s="78"/>
      <c r="BZ181" s="78"/>
      <c r="CA181" s="78"/>
      <c r="CB181" s="78"/>
      <c r="CC181" s="78"/>
      <c r="CD181" s="78"/>
      <c r="CE181" s="78"/>
      <c r="CF181" s="78"/>
      <c r="CG181" s="78"/>
      <c r="CH181" s="78"/>
      <c r="CI181" s="78"/>
      <c r="CJ181" s="78"/>
      <c r="CK181" s="78"/>
      <c r="CL181" s="78"/>
      <c r="CM181" s="78"/>
      <c r="CN181" s="78"/>
    </row>
    <row r="182" spans="1:92" ht="15.75" x14ac:dyDescent="0.2">
      <c r="A182" s="68" t="s">
        <v>15</v>
      </c>
      <c r="B182" s="80" t="s">
        <v>43</v>
      </c>
      <c r="C182" s="68" t="s">
        <v>47</v>
      </c>
      <c r="D182" s="80">
        <v>254</v>
      </c>
      <c r="E182" s="82">
        <v>3.1</v>
      </c>
      <c r="F182" s="80">
        <v>25</v>
      </c>
      <c r="G182" s="80">
        <v>7.2</v>
      </c>
      <c r="H182" s="80">
        <v>5.6989700043360196</v>
      </c>
      <c r="I182" s="82">
        <v>2</v>
      </c>
      <c r="J182" s="80">
        <v>0.72699999999999998</v>
      </c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78"/>
      <c r="AB182" s="78"/>
      <c r="AC182" s="78"/>
      <c r="AD182" s="78"/>
      <c r="AE182" s="78"/>
      <c r="AF182" s="78"/>
      <c r="AG182" s="78"/>
      <c r="AH182" s="78"/>
      <c r="AI182" s="78"/>
      <c r="AJ182" s="78"/>
      <c r="AK182" s="78"/>
      <c r="AL182" s="78"/>
      <c r="AM182" s="78"/>
      <c r="AN182" s="78"/>
      <c r="AO182" s="78"/>
      <c r="AP182" s="78"/>
      <c r="AQ182" s="78"/>
      <c r="AR182" s="78"/>
      <c r="AS182" s="78"/>
      <c r="AT182" s="78"/>
      <c r="AU182" s="78"/>
      <c r="AV182" s="78"/>
      <c r="AW182" s="78"/>
      <c r="AX182" s="78"/>
      <c r="AY182" s="78"/>
      <c r="AZ182" s="78"/>
      <c r="BA182" s="78"/>
      <c r="BB182" s="78"/>
      <c r="BC182" s="78"/>
      <c r="BD182" s="78"/>
      <c r="BE182" s="78"/>
      <c r="BF182" s="78"/>
      <c r="BG182" s="78"/>
      <c r="BH182" s="78"/>
      <c r="BI182" s="78"/>
      <c r="BJ182" s="78"/>
      <c r="BK182" s="78"/>
      <c r="BL182" s="78"/>
      <c r="BM182" s="78"/>
      <c r="BN182" s="78"/>
      <c r="BO182" s="78"/>
      <c r="BP182" s="78"/>
      <c r="BQ182" s="78"/>
      <c r="BR182" s="78"/>
      <c r="BS182" s="78"/>
      <c r="BT182" s="78"/>
      <c r="BU182" s="78"/>
      <c r="BV182" s="78"/>
      <c r="BW182" s="78"/>
      <c r="BX182" s="78"/>
      <c r="BY182" s="78"/>
      <c r="BZ182" s="78"/>
      <c r="CA182" s="78"/>
      <c r="CB182" s="78"/>
      <c r="CC182" s="78"/>
      <c r="CD182" s="78"/>
      <c r="CE182" s="78"/>
      <c r="CF182" s="78"/>
      <c r="CG182" s="78"/>
      <c r="CH182" s="78"/>
      <c r="CI182" s="78"/>
      <c r="CJ182" s="78"/>
      <c r="CK182" s="78"/>
      <c r="CL182" s="78"/>
      <c r="CM182" s="78"/>
      <c r="CN182" s="78"/>
    </row>
    <row r="183" spans="1:92" ht="15.75" x14ac:dyDescent="0.2">
      <c r="A183" s="68" t="s">
        <v>15</v>
      </c>
      <c r="B183" s="80" t="s">
        <v>43</v>
      </c>
      <c r="C183" s="68" t="s">
        <v>47</v>
      </c>
      <c r="D183" s="80">
        <v>254</v>
      </c>
      <c r="E183" s="82">
        <v>4.5</v>
      </c>
      <c r="F183" s="80">
        <v>25</v>
      </c>
      <c r="G183" s="80">
        <v>7.2</v>
      </c>
      <c r="H183" s="80">
        <v>5.6989700043360196</v>
      </c>
      <c r="I183" s="82">
        <v>3</v>
      </c>
      <c r="J183" s="80">
        <v>0.72699999999999998</v>
      </c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  <c r="AA183" s="78"/>
      <c r="AB183" s="78"/>
      <c r="AC183" s="78"/>
      <c r="AD183" s="78"/>
      <c r="AE183" s="78"/>
      <c r="AF183" s="78"/>
      <c r="AG183" s="78"/>
      <c r="AH183" s="78"/>
      <c r="AI183" s="78"/>
      <c r="AJ183" s="78"/>
      <c r="AK183" s="78"/>
      <c r="AL183" s="78"/>
      <c r="AM183" s="78"/>
      <c r="AN183" s="78"/>
      <c r="AO183" s="78"/>
      <c r="AP183" s="78"/>
      <c r="AQ183" s="78"/>
      <c r="AR183" s="78"/>
      <c r="AS183" s="78"/>
      <c r="AT183" s="78"/>
      <c r="AU183" s="78"/>
      <c r="AV183" s="78"/>
      <c r="AW183" s="78"/>
      <c r="AX183" s="78"/>
      <c r="AY183" s="78"/>
      <c r="AZ183" s="78"/>
      <c r="BA183" s="78"/>
      <c r="BB183" s="78"/>
      <c r="BC183" s="78"/>
      <c r="BD183" s="78"/>
      <c r="BE183" s="78"/>
      <c r="BF183" s="78"/>
      <c r="BG183" s="78"/>
      <c r="BH183" s="78"/>
      <c r="BI183" s="78"/>
      <c r="BJ183" s="78"/>
      <c r="BK183" s="78"/>
      <c r="BL183" s="78"/>
      <c r="BM183" s="78"/>
      <c r="BN183" s="78"/>
      <c r="BO183" s="78"/>
      <c r="BP183" s="78"/>
      <c r="BQ183" s="78"/>
      <c r="BR183" s="78"/>
      <c r="BS183" s="78"/>
      <c r="BT183" s="78"/>
      <c r="BU183" s="78"/>
      <c r="BV183" s="78"/>
      <c r="BW183" s="78"/>
      <c r="BX183" s="78"/>
      <c r="BY183" s="78"/>
      <c r="BZ183" s="78"/>
      <c r="CA183" s="78"/>
      <c r="CB183" s="78"/>
      <c r="CC183" s="78"/>
      <c r="CD183" s="78"/>
      <c r="CE183" s="78"/>
      <c r="CF183" s="78"/>
      <c r="CG183" s="78"/>
      <c r="CH183" s="78"/>
      <c r="CI183" s="78"/>
      <c r="CJ183" s="78"/>
      <c r="CK183" s="78"/>
      <c r="CL183" s="78"/>
      <c r="CM183" s="78"/>
      <c r="CN183" s="78"/>
    </row>
    <row r="184" spans="1:92" ht="15.75" x14ac:dyDescent="0.2">
      <c r="A184" s="68" t="s">
        <v>15</v>
      </c>
      <c r="B184" s="80" t="s">
        <v>43</v>
      </c>
      <c r="C184" s="68" t="s">
        <v>47</v>
      </c>
      <c r="D184" s="80">
        <v>254</v>
      </c>
      <c r="E184" s="82">
        <v>5.8000000000000007</v>
      </c>
      <c r="F184" s="80">
        <v>25</v>
      </c>
      <c r="G184" s="80">
        <v>7.2</v>
      </c>
      <c r="H184" s="80">
        <v>5.6989700043360196</v>
      </c>
      <c r="I184" s="82">
        <v>4</v>
      </c>
      <c r="J184" s="80">
        <v>0.72699999999999998</v>
      </c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  <c r="AA184" s="78"/>
      <c r="AB184" s="78"/>
      <c r="AC184" s="78"/>
      <c r="AD184" s="78"/>
      <c r="AE184" s="78"/>
      <c r="AF184" s="78"/>
      <c r="AG184" s="78"/>
      <c r="AH184" s="78"/>
      <c r="AI184" s="78"/>
      <c r="AJ184" s="78"/>
      <c r="AK184" s="78"/>
      <c r="AL184" s="78"/>
      <c r="AM184" s="78"/>
      <c r="AN184" s="78"/>
      <c r="AO184" s="78"/>
      <c r="AP184" s="78"/>
      <c r="AQ184" s="78"/>
      <c r="AR184" s="78"/>
      <c r="AS184" s="78"/>
      <c r="AT184" s="78"/>
      <c r="AU184" s="78"/>
      <c r="AV184" s="78"/>
      <c r="AW184" s="78"/>
      <c r="AX184" s="78"/>
      <c r="AY184" s="78"/>
      <c r="AZ184" s="78"/>
      <c r="BA184" s="78"/>
      <c r="BB184" s="78"/>
      <c r="BC184" s="78"/>
      <c r="BD184" s="78"/>
      <c r="BE184" s="78"/>
      <c r="BF184" s="78"/>
      <c r="BG184" s="78"/>
      <c r="BH184" s="78"/>
      <c r="BI184" s="78"/>
      <c r="BJ184" s="78"/>
      <c r="BK184" s="78"/>
      <c r="BL184" s="78"/>
      <c r="BM184" s="78"/>
      <c r="BN184" s="78"/>
      <c r="BO184" s="78"/>
      <c r="BP184" s="78"/>
      <c r="BQ184" s="78"/>
      <c r="BR184" s="78"/>
      <c r="BS184" s="78"/>
      <c r="BT184" s="78"/>
      <c r="BU184" s="78"/>
      <c r="BV184" s="78"/>
      <c r="BW184" s="78"/>
      <c r="BX184" s="78"/>
      <c r="BY184" s="78"/>
      <c r="BZ184" s="78"/>
      <c r="CA184" s="78"/>
      <c r="CB184" s="78"/>
      <c r="CC184" s="78"/>
      <c r="CD184" s="78"/>
      <c r="CE184" s="78"/>
      <c r="CF184" s="78"/>
      <c r="CG184" s="78"/>
      <c r="CH184" s="78"/>
      <c r="CI184" s="78"/>
      <c r="CJ184" s="78"/>
      <c r="CK184" s="78"/>
      <c r="CL184" s="78"/>
      <c r="CM184" s="78"/>
      <c r="CN184" s="78"/>
    </row>
    <row r="185" spans="1:92" ht="15.75" x14ac:dyDescent="0.2">
      <c r="A185" s="68" t="s">
        <v>15</v>
      </c>
      <c r="B185" s="80" t="s">
        <v>43</v>
      </c>
      <c r="C185" s="68" t="s">
        <v>48</v>
      </c>
      <c r="D185" s="80">
        <v>254</v>
      </c>
      <c r="E185" s="82">
        <v>1.4</v>
      </c>
      <c r="F185" s="80">
        <v>25</v>
      </c>
      <c r="G185" s="80">
        <v>7.2</v>
      </c>
      <c r="H185" s="80">
        <v>5.6989700043360196</v>
      </c>
      <c r="I185" s="82">
        <v>1</v>
      </c>
      <c r="J185" s="80">
        <v>0.61499999999999999</v>
      </c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  <c r="AA185" s="78"/>
      <c r="AB185" s="78"/>
      <c r="AC185" s="78"/>
      <c r="AD185" s="78"/>
      <c r="AE185" s="78"/>
      <c r="AF185" s="78"/>
      <c r="AG185" s="78"/>
      <c r="AH185" s="78"/>
      <c r="AI185" s="78"/>
      <c r="AJ185" s="78"/>
      <c r="AK185" s="78"/>
      <c r="AL185" s="78"/>
      <c r="AM185" s="78"/>
      <c r="AN185" s="78"/>
      <c r="AO185" s="78"/>
      <c r="AP185" s="78"/>
      <c r="AQ185" s="78"/>
      <c r="AR185" s="78"/>
      <c r="AS185" s="78"/>
      <c r="AT185" s="78"/>
      <c r="AU185" s="78"/>
      <c r="AV185" s="78"/>
      <c r="AW185" s="78"/>
      <c r="AX185" s="78"/>
      <c r="AY185" s="78"/>
      <c r="AZ185" s="78"/>
      <c r="BA185" s="78"/>
      <c r="BB185" s="78"/>
      <c r="BC185" s="78"/>
      <c r="BD185" s="78"/>
      <c r="BE185" s="78"/>
      <c r="BF185" s="78"/>
      <c r="BG185" s="78"/>
      <c r="BH185" s="78"/>
      <c r="BI185" s="78"/>
      <c r="BJ185" s="78"/>
      <c r="BK185" s="78"/>
      <c r="BL185" s="78"/>
      <c r="BM185" s="78"/>
      <c r="BN185" s="78"/>
      <c r="BO185" s="78"/>
      <c r="BP185" s="78"/>
      <c r="BQ185" s="78"/>
      <c r="BR185" s="78"/>
      <c r="BS185" s="78"/>
      <c r="BT185" s="78"/>
      <c r="BU185" s="78"/>
      <c r="BV185" s="78"/>
      <c r="BW185" s="78"/>
      <c r="BX185" s="78"/>
      <c r="BY185" s="78"/>
      <c r="BZ185" s="78"/>
      <c r="CA185" s="78"/>
      <c r="CB185" s="78"/>
      <c r="CC185" s="78"/>
      <c r="CD185" s="78"/>
      <c r="CE185" s="78"/>
      <c r="CF185" s="78"/>
      <c r="CG185" s="78"/>
      <c r="CH185" s="78"/>
      <c r="CI185" s="78"/>
      <c r="CJ185" s="78"/>
      <c r="CK185" s="78"/>
      <c r="CL185" s="78"/>
      <c r="CM185" s="78"/>
      <c r="CN185" s="78"/>
    </row>
    <row r="186" spans="1:92" ht="15.75" x14ac:dyDescent="0.2">
      <c r="A186" s="68" t="s">
        <v>15</v>
      </c>
      <c r="B186" s="80" t="s">
        <v>43</v>
      </c>
      <c r="C186" s="68" t="s">
        <v>48</v>
      </c>
      <c r="D186" s="80">
        <v>254</v>
      </c>
      <c r="E186" s="82">
        <v>3</v>
      </c>
      <c r="F186" s="80">
        <v>25</v>
      </c>
      <c r="G186" s="80">
        <v>7.2</v>
      </c>
      <c r="H186" s="80">
        <v>5.6989700043360196</v>
      </c>
      <c r="I186" s="82">
        <v>2</v>
      </c>
      <c r="J186" s="80">
        <v>0.61499999999999999</v>
      </c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  <c r="AB186" s="78"/>
      <c r="AC186" s="78"/>
      <c r="AD186" s="78"/>
      <c r="AE186" s="78"/>
      <c r="AF186" s="78"/>
      <c r="AG186" s="78"/>
      <c r="AH186" s="78"/>
      <c r="AI186" s="78"/>
      <c r="AJ186" s="78"/>
      <c r="AK186" s="78"/>
      <c r="AL186" s="78"/>
      <c r="AM186" s="78"/>
      <c r="AN186" s="78"/>
      <c r="AO186" s="78"/>
      <c r="AP186" s="78"/>
      <c r="AQ186" s="78"/>
      <c r="AR186" s="78"/>
      <c r="AS186" s="78"/>
      <c r="AT186" s="78"/>
      <c r="AU186" s="78"/>
      <c r="AV186" s="78"/>
      <c r="AW186" s="78"/>
      <c r="AX186" s="78"/>
      <c r="AY186" s="78"/>
      <c r="AZ186" s="78"/>
      <c r="BA186" s="78"/>
      <c r="BB186" s="78"/>
      <c r="BC186" s="78"/>
      <c r="BD186" s="78"/>
      <c r="BE186" s="78"/>
      <c r="BF186" s="78"/>
      <c r="BG186" s="78"/>
      <c r="BH186" s="78"/>
      <c r="BI186" s="78"/>
      <c r="BJ186" s="78"/>
      <c r="BK186" s="78"/>
      <c r="BL186" s="78"/>
      <c r="BM186" s="78"/>
      <c r="BN186" s="78"/>
      <c r="BO186" s="78"/>
      <c r="BP186" s="78"/>
      <c r="BQ186" s="78"/>
      <c r="BR186" s="78"/>
      <c r="BS186" s="78"/>
      <c r="BT186" s="78"/>
      <c r="BU186" s="78"/>
      <c r="BV186" s="78"/>
      <c r="BW186" s="78"/>
      <c r="BX186" s="78"/>
      <c r="BY186" s="78"/>
      <c r="BZ186" s="78"/>
      <c r="CA186" s="78"/>
      <c r="CB186" s="78"/>
      <c r="CC186" s="78"/>
      <c r="CD186" s="78"/>
      <c r="CE186" s="78"/>
      <c r="CF186" s="78"/>
      <c r="CG186" s="78"/>
      <c r="CH186" s="78"/>
      <c r="CI186" s="78"/>
      <c r="CJ186" s="78"/>
      <c r="CK186" s="78"/>
      <c r="CL186" s="78"/>
      <c r="CM186" s="78"/>
      <c r="CN186" s="78"/>
    </row>
    <row r="187" spans="1:92" ht="15.75" x14ac:dyDescent="0.2">
      <c r="A187" s="68" t="s">
        <v>15</v>
      </c>
      <c r="B187" s="80" t="s">
        <v>43</v>
      </c>
      <c r="C187" s="68" t="s">
        <v>48</v>
      </c>
      <c r="D187" s="80">
        <v>254</v>
      </c>
      <c r="E187" s="82">
        <v>4.7</v>
      </c>
      <c r="F187" s="80">
        <v>25</v>
      </c>
      <c r="G187" s="80">
        <v>7.2</v>
      </c>
      <c r="H187" s="80">
        <v>5.6989700043360196</v>
      </c>
      <c r="I187" s="82">
        <v>3</v>
      </c>
      <c r="J187" s="80">
        <v>0.61499999999999999</v>
      </c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78"/>
      <c r="AC187" s="78"/>
      <c r="AD187" s="78"/>
      <c r="AE187" s="78"/>
      <c r="AF187" s="78"/>
      <c r="AG187" s="78"/>
      <c r="AH187" s="78"/>
      <c r="AI187" s="78"/>
      <c r="AJ187" s="78"/>
      <c r="AK187" s="78"/>
      <c r="AL187" s="78"/>
      <c r="AM187" s="78"/>
      <c r="AN187" s="78"/>
      <c r="AO187" s="78"/>
      <c r="AP187" s="78"/>
      <c r="AQ187" s="78"/>
      <c r="AR187" s="78"/>
      <c r="AS187" s="78"/>
      <c r="AT187" s="78"/>
      <c r="AU187" s="78"/>
      <c r="AV187" s="78"/>
      <c r="AW187" s="78"/>
      <c r="AX187" s="78"/>
      <c r="AY187" s="78"/>
      <c r="AZ187" s="78"/>
      <c r="BA187" s="78"/>
      <c r="BB187" s="78"/>
      <c r="BC187" s="78"/>
      <c r="BD187" s="78"/>
      <c r="BE187" s="78"/>
      <c r="BF187" s="78"/>
      <c r="BG187" s="78"/>
      <c r="BH187" s="78"/>
      <c r="BI187" s="78"/>
      <c r="BJ187" s="78"/>
      <c r="BK187" s="78"/>
      <c r="BL187" s="78"/>
      <c r="BM187" s="78"/>
      <c r="BN187" s="78"/>
      <c r="BO187" s="78"/>
      <c r="BP187" s="78"/>
      <c r="BQ187" s="78"/>
      <c r="BR187" s="78"/>
      <c r="BS187" s="78"/>
      <c r="BT187" s="78"/>
      <c r="BU187" s="78"/>
      <c r="BV187" s="78"/>
      <c r="BW187" s="78"/>
      <c r="BX187" s="78"/>
      <c r="BY187" s="78"/>
      <c r="BZ187" s="78"/>
      <c r="CA187" s="78"/>
      <c r="CB187" s="78"/>
      <c r="CC187" s="78"/>
      <c r="CD187" s="78"/>
      <c r="CE187" s="78"/>
      <c r="CF187" s="78"/>
      <c r="CG187" s="78"/>
      <c r="CH187" s="78"/>
      <c r="CI187" s="78"/>
      <c r="CJ187" s="78"/>
      <c r="CK187" s="78"/>
      <c r="CL187" s="78"/>
      <c r="CM187" s="78"/>
      <c r="CN187" s="78"/>
    </row>
    <row r="188" spans="1:92" ht="15.75" x14ac:dyDescent="0.2">
      <c r="A188" s="68" t="s">
        <v>15</v>
      </c>
      <c r="B188" s="80" t="s">
        <v>43</v>
      </c>
      <c r="C188" s="68" t="s">
        <v>48</v>
      </c>
      <c r="D188" s="80">
        <v>254</v>
      </c>
      <c r="E188" s="82">
        <v>6.3000000000000007</v>
      </c>
      <c r="F188" s="80">
        <v>25</v>
      </c>
      <c r="G188" s="80">
        <v>7.2</v>
      </c>
      <c r="H188" s="80">
        <v>5.6989700043360196</v>
      </c>
      <c r="I188" s="82">
        <v>4</v>
      </c>
      <c r="J188" s="80">
        <v>0.61499999999999999</v>
      </c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  <c r="AA188" s="78"/>
      <c r="AB188" s="78"/>
      <c r="AC188" s="78"/>
      <c r="AD188" s="78"/>
      <c r="AE188" s="78"/>
      <c r="AF188" s="78"/>
      <c r="AG188" s="78"/>
      <c r="AH188" s="78"/>
      <c r="AI188" s="78"/>
      <c r="AJ188" s="78"/>
      <c r="AK188" s="78"/>
      <c r="AL188" s="78"/>
      <c r="AM188" s="78"/>
      <c r="AN188" s="78"/>
      <c r="AO188" s="78"/>
      <c r="AP188" s="78"/>
      <c r="AQ188" s="78"/>
      <c r="AR188" s="78"/>
      <c r="AS188" s="78"/>
      <c r="AT188" s="78"/>
      <c r="AU188" s="78"/>
      <c r="AV188" s="78"/>
      <c r="AW188" s="78"/>
      <c r="AX188" s="78"/>
      <c r="AY188" s="78"/>
      <c r="AZ188" s="78"/>
      <c r="BA188" s="78"/>
      <c r="BB188" s="78"/>
      <c r="BC188" s="78"/>
      <c r="BD188" s="78"/>
      <c r="BE188" s="78"/>
      <c r="BF188" s="78"/>
      <c r="BG188" s="78"/>
      <c r="BH188" s="78"/>
      <c r="BI188" s="78"/>
      <c r="BJ188" s="78"/>
      <c r="BK188" s="78"/>
      <c r="BL188" s="78"/>
      <c r="BM188" s="78"/>
      <c r="BN188" s="78"/>
      <c r="BO188" s="78"/>
      <c r="BP188" s="78"/>
      <c r="BQ188" s="78"/>
      <c r="BR188" s="78"/>
      <c r="BS188" s="78"/>
      <c r="BT188" s="78"/>
      <c r="BU188" s="78"/>
      <c r="BV188" s="78"/>
      <c r="BW188" s="78"/>
      <c r="BX188" s="78"/>
      <c r="BY188" s="78"/>
      <c r="BZ188" s="78"/>
      <c r="CA188" s="78"/>
      <c r="CB188" s="78"/>
      <c r="CC188" s="78"/>
      <c r="CD188" s="78"/>
      <c r="CE188" s="78"/>
      <c r="CF188" s="78"/>
      <c r="CG188" s="78"/>
      <c r="CH188" s="78"/>
      <c r="CI188" s="78"/>
      <c r="CJ188" s="78"/>
      <c r="CK188" s="78"/>
      <c r="CL188" s="78"/>
      <c r="CM188" s="78"/>
      <c r="CN188" s="78"/>
    </row>
    <row r="189" spans="1:92" ht="15.75" x14ac:dyDescent="0.2">
      <c r="A189" s="80" t="s">
        <v>28</v>
      </c>
      <c r="B189" s="80" t="s">
        <v>41</v>
      </c>
      <c r="C189" s="80" t="s">
        <v>52</v>
      </c>
      <c r="D189" s="80">
        <v>265</v>
      </c>
      <c r="E189" s="82">
        <v>2</v>
      </c>
      <c r="F189" s="80">
        <v>37</v>
      </c>
      <c r="G189" s="80">
        <v>7.4</v>
      </c>
      <c r="H189" s="80">
        <v>6</v>
      </c>
      <c r="I189" s="82">
        <v>1.25</v>
      </c>
      <c r="J189" s="80">
        <v>0.08</v>
      </c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  <c r="AA189" s="78"/>
      <c r="AB189" s="78"/>
      <c r="AC189" s="78"/>
      <c r="AD189" s="78"/>
      <c r="AE189" s="78"/>
      <c r="AF189" s="78"/>
      <c r="AG189" s="78"/>
      <c r="AH189" s="78"/>
      <c r="AI189" s="78"/>
      <c r="AJ189" s="78"/>
      <c r="AK189" s="78"/>
      <c r="AL189" s="78"/>
      <c r="AM189" s="78"/>
      <c r="AN189" s="78"/>
      <c r="AO189" s="78"/>
      <c r="AP189" s="78"/>
      <c r="AQ189" s="78"/>
      <c r="AR189" s="78"/>
      <c r="AS189" s="78"/>
      <c r="AT189" s="78"/>
      <c r="AU189" s="78"/>
      <c r="AV189" s="78"/>
      <c r="AW189" s="78"/>
      <c r="AX189" s="78"/>
      <c r="AY189" s="78"/>
      <c r="AZ189" s="78"/>
      <c r="BA189" s="78"/>
      <c r="BB189" s="78"/>
      <c r="BC189" s="78"/>
      <c r="BD189" s="78"/>
      <c r="BE189" s="78"/>
      <c r="BF189" s="78"/>
      <c r="BG189" s="78"/>
      <c r="BH189" s="78"/>
      <c r="BI189" s="78"/>
      <c r="BJ189" s="78"/>
      <c r="BK189" s="78"/>
      <c r="BL189" s="78"/>
      <c r="BM189" s="78"/>
      <c r="BN189" s="78"/>
      <c r="BO189" s="78"/>
      <c r="BP189" s="78"/>
      <c r="BQ189" s="78"/>
      <c r="BR189" s="78"/>
      <c r="BS189" s="78"/>
      <c r="BT189" s="78"/>
      <c r="BU189" s="78"/>
      <c r="BV189" s="78"/>
      <c r="BW189" s="78"/>
      <c r="BX189" s="78"/>
      <c r="BY189" s="78"/>
      <c r="BZ189" s="78"/>
      <c r="CA189" s="78"/>
      <c r="CB189" s="78"/>
      <c r="CC189" s="78"/>
      <c r="CD189" s="78"/>
      <c r="CE189" s="78"/>
      <c r="CF189" s="78"/>
      <c r="CG189" s="78"/>
      <c r="CH189" s="78"/>
      <c r="CI189" s="78"/>
      <c r="CJ189" s="78"/>
      <c r="CK189" s="78"/>
      <c r="CL189" s="78"/>
      <c r="CM189" s="78"/>
      <c r="CN189" s="78"/>
    </row>
    <row r="190" spans="1:92" ht="15.75" x14ac:dyDescent="0.2">
      <c r="A190" s="80" t="s">
        <v>28</v>
      </c>
      <c r="B190" s="80" t="s">
        <v>41</v>
      </c>
      <c r="C190" s="80" t="s">
        <v>52</v>
      </c>
      <c r="D190" s="80">
        <v>265</v>
      </c>
      <c r="E190" s="82">
        <v>5</v>
      </c>
      <c r="F190" s="80">
        <v>37</v>
      </c>
      <c r="G190" s="80">
        <v>7.4</v>
      </c>
      <c r="H190" s="80">
        <v>6</v>
      </c>
      <c r="I190" s="82">
        <v>1.75</v>
      </c>
      <c r="J190" s="80">
        <v>0.08</v>
      </c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  <c r="AA190" s="78"/>
      <c r="AB190" s="78"/>
      <c r="AC190" s="78"/>
      <c r="AD190" s="78"/>
      <c r="AE190" s="78"/>
      <c r="AF190" s="78"/>
      <c r="AG190" s="78"/>
      <c r="AH190" s="78"/>
      <c r="AI190" s="78"/>
      <c r="AJ190" s="78"/>
      <c r="AK190" s="78"/>
      <c r="AL190" s="78"/>
      <c r="AM190" s="78"/>
      <c r="AN190" s="78"/>
      <c r="AO190" s="78"/>
      <c r="AP190" s="78"/>
      <c r="AQ190" s="78"/>
      <c r="AR190" s="78"/>
      <c r="AS190" s="78"/>
      <c r="AT190" s="78"/>
      <c r="AU190" s="78"/>
      <c r="AV190" s="78"/>
      <c r="AW190" s="78"/>
      <c r="AX190" s="78"/>
      <c r="AY190" s="78"/>
      <c r="AZ190" s="78"/>
      <c r="BA190" s="78"/>
      <c r="BB190" s="78"/>
      <c r="BC190" s="78"/>
      <c r="BD190" s="78"/>
      <c r="BE190" s="78"/>
      <c r="BF190" s="78"/>
      <c r="BG190" s="78"/>
      <c r="BH190" s="78"/>
      <c r="BI190" s="78"/>
      <c r="BJ190" s="78"/>
      <c r="BK190" s="78"/>
      <c r="BL190" s="78"/>
      <c r="BM190" s="78"/>
      <c r="BN190" s="78"/>
      <c r="BO190" s="78"/>
      <c r="BP190" s="78"/>
      <c r="BQ190" s="78"/>
      <c r="BR190" s="78"/>
      <c r="BS190" s="78"/>
      <c r="BT190" s="78"/>
      <c r="BU190" s="78"/>
      <c r="BV190" s="78"/>
      <c r="BW190" s="78"/>
      <c r="BX190" s="78"/>
      <c r="BY190" s="78"/>
      <c r="BZ190" s="78"/>
      <c r="CA190" s="78"/>
      <c r="CB190" s="78"/>
      <c r="CC190" s="78"/>
      <c r="CD190" s="78"/>
      <c r="CE190" s="78"/>
      <c r="CF190" s="78"/>
      <c r="CG190" s="78"/>
      <c r="CH190" s="78"/>
      <c r="CI190" s="78"/>
      <c r="CJ190" s="78"/>
      <c r="CK190" s="78"/>
      <c r="CL190" s="78"/>
      <c r="CM190" s="78"/>
      <c r="CN190" s="78"/>
    </row>
    <row r="191" spans="1:92" ht="15.75" x14ac:dyDescent="0.2">
      <c r="A191" s="80" t="s">
        <v>28</v>
      </c>
      <c r="B191" s="80" t="s">
        <v>41</v>
      </c>
      <c r="C191" s="80" t="s">
        <v>36</v>
      </c>
      <c r="D191" s="80">
        <v>265</v>
      </c>
      <c r="E191" s="82">
        <v>10</v>
      </c>
      <c r="F191" s="80">
        <v>37</v>
      </c>
      <c r="G191" s="80">
        <v>7.4</v>
      </c>
      <c r="H191" s="80">
        <v>6</v>
      </c>
      <c r="I191" s="82">
        <v>2.25</v>
      </c>
      <c r="J191" s="80">
        <v>0.08</v>
      </c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  <c r="AA191" s="78"/>
      <c r="AB191" s="78"/>
      <c r="AC191" s="78"/>
      <c r="AD191" s="78"/>
      <c r="AE191" s="78"/>
      <c r="AF191" s="78"/>
      <c r="AG191" s="78"/>
      <c r="AH191" s="78"/>
      <c r="AI191" s="78"/>
      <c r="AJ191" s="78"/>
      <c r="AK191" s="78"/>
      <c r="AL191" s="78"/>
      <c r="AM191" s="78"/>
      <c r="AN191" s="78"/>
      <c r="AO191" s="78"/>
      <c r="AP191" s="78"/>
      <c r="AQ191" s="78"/>
      <c r="AR191" s="78"/>
      <c r="AS191" s="78"/>
      <c r="AT191" s="78"/>
      <c r="AU191" s="78"/>
      <c r="AV191" s="78"/>
      <c r="AW191" s="78"/>
      <c r="AX191" s="78"/>
      <c r="AY191" s="78"/>
      <c r="AZ191" s="78"/>
      <c r="BA191" s="78"/>
      <c r="BB191" s="78"/>
      <c r="BC191" s="78"/>
      <c r="BD191" s="78"/>
      <c r="BE191" s="78"/>
      <c r="BF191" s="78"/>
      <c r="BG191" s="78"/>
      <c r="BH191" s="78"/>
      <c r="BI191" s="78"/>
      <c r="BJ191" s="78"/>
      <c r="BK191" s="78"/>
      <c r="BL191" s="78"/>
      <c r="BM191" s="78"/>
      <c r="BN191" s="78"/>
      <c r="BO191" s="78"/>
      <c r="BP191" s="78"/>
      <c r="BQ191" s="78"/>
      <c r="BR191" s="78"/>
      <c r="BS191" s="78"/>
      <c r="BT191" s="78"/>
      <c r="BU191" s="78"/>
      <c r="BV191" s="78"/>
      <c r="BW191" s="78"/>
      <c r="BX191" s="78"/>
      <c r="BY191" s="78"/>
      <c r="BZ191" s="78"/>
      <c r="CA191" s="78"/>
      <c r="CB191" s="78"/>
      <c r="CC191" s="78"/>
      <c r="CD191" s="78"/>
      <c r="CE191" s="78"/>
      <c r="CF191" s="78"/>
      <c r="CG191" s="78"/>
      <c r="CH191" s="78"/>
      <c r="CI191" s="78"/>
      <c r="CJ191" s="78"/>
      <c r="CK191" s="78"/>
      <c r="CL191" s="78"/>
      <c r="CM191" s="78"/>
      <c r="CN191" s="78"/>
    </row>
    <row r="192" spans="1:92" ht="15.75" x14ac:dyDescent="0.2">
      <c r="A192" s="80" t="s">
        <v>28</v>
      </c>
      <c r="B192" s="80" t="s">
        <v>41</v>
      </c>
      <c r="C192" s="80" t="s">
        <v>36</v>
      </c>
      <c r="D192" s="80">
        <v>265</v>
      </c>
      <c r="E192" s="82">
        <v>15</v>
      </c>
      <c r="F192" s="80">
        <v>37</v>
      </c>
      <c r="G192" s="80">
        <v>7.4</v>
      </c>
      <c r="H192" s="80">
        <v>6</v>
      </c>
      <c r="I192" s="82">
        <v>2.5</v>
      </c>
      <c r="J192" s="80">
        <v>0.08</v>
      </c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  <c r="AA192" s="78"/>
      <c r="AB192" s="78"/>
      <c r="AC192" s="78"/>
      <c r="AD192" s="78"/>
      <c r="AE192" s="78"/>
      <c r="AF192" s="78"/>
      <c r="AG192" s="78"/>
      <c r="AH192" s="78"/>
      <c r="AI192" s="78"/>
      <c r="AJ192" s="78"/>
      <c r="AK192" s="78"/>
      <c r="AL192" s="78"/>
      <c r="AM192" s="78"/>
      <c r="AN192" s="78"/>
      <c r="AO192" s="78"/>
      <c r="AP192" s="78"/>
      <c r="AQ192" s="78"/>
      <c r="AR192" s="78"/>
      <c r="AS192" s="78"/>
      <c r="AT192" s="78"/>
      <c r="AU192" s="78"/>
      <c r="AV192" s="78"/>
      <c r="AW192" s="78"/>
      <c r="AX192" s="78"/>
      <c r="AY192" s="78"/>
      <c r="AZ192" s="78"/>
      <c r="BA192" s="78"/>
      <c r="BB192" s="78"/>
      <c r="BC192" s="78"/>
      <c r="BD192" s="78"/>
      <c r="BE192" s="78"/>
      <c r="BF192" s="78"/>
      <c r="BG192" s="78"/>
      <c r="BH192" s="78"/>
      <c r="BI192" s="78"/>
      <c r="BJ192" s="78"/>
      <c r="BK192" s="78"/>
      <c r="BL192" s="78"/>
      <c r="BM192" s="78"/>
      <c r="BN192" s="78"/>
      <c r="BO192" s="78"/>
      <c r="BP192" s="78"/>
      <c r="BQ192" s="78"/>
      <c r="BR192" s="78"/>
      <c r="BS192" s="78"/>
      <c r="BT192" s="78"/>
      <c r="BU192" s="78"/>
      <c r="BV192" s="78"/>
      <c r="BW192" s="78"/>
      <c r="BX192" s="78"/>
      <c r="BY192" s="78"/>
      <c r="BZ192" s="78"/>
      <c r="CA192" s="78"/>
      <c r="CB192" s="78"/>
      <c r="CC192" s="78"/>
      <c r="CD192" s="78"/>
      <c r="CE192" s="78"/>
      <c r="CF192" s="78"/>
      <c r="CG192" s="78"/>
      <c r="CH192" s="78"/>
      <c r="CI192" s="78"/>
      <c r="CJ192" s="78"/>
      <c r="CK192" s="78"/>
      <c r="CL192" s="78"/>
      <c r="CM192" s="78"/>
      <c r="CN192" s="78"/>
    </row>
    <row r="193" spans="1:92" s="90" customFormat="1" ht="15.75" x14ac:dyDescent="0.2">
      <c r="A193" s="81" t="s">
        <v>28</v>
      </c>
      <c r="B193" s="81" t="s">
        <v>41</v>
      </c>
      <c r="C193" s="81" t="s">
        <v>36</v>
      </c>
      <c r="D193" s="81">
        <v>265</v>
      </c>
      <c r="E193" s="83">
        <v>20</v>
      </c>
      <c r="F193" s="81">
        <v>37</v>
      </c>
      <c r="G193" s="81">
        <v>7.4</v>
      </c>
      <c r="H193" s="81">
        <v>6</v>
      </c>
      <c r="I193" s="83">
        <v>2.75</v>
      </c>
      <c r="J193" s="81">
        <v>0.08</v>
      </c>
    </row>
    <row r="194" spans="1:92" ht="15.75" x14ac:dyDescent="0.2">
      <c r="A194" s="80" t="s">
        <v>28</v>
      </c>
      <c r="B194" s="80" t="s">
        <v>41</v>
      </c>
      <c r="C194" s="80" t="s">
        <v>52</v>
      </c>
      <c r="D194" s="80">
        <v>254</v>
      </c>
      <c r="E194" s="82">
        <v>2</v>
      </c>
      <c r="F194" s="80">
        <v>37</v>
      </c>
      <c r="G194" s="80">
        <v>7.4</v>
      </c>
      <c r="H194" s="80">
        <v>6</v>
      </c>
      <c r="I194" s="82">
        <v>1</v>
      </c>
      <c r="J194" s="80">
        <v>0.05</v>
      </c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  <c r="AA194" s="78"/>
      <c r="AB194" s="78"/>
      <c r="AC194" s="78"/>
      <c r="AD194" s="78"/>
      <c r="AE194" s="78"/>
      <c r="AF194" s="78"/>
      <c r="AG194" s="78"/>
      <c r="AH194" s="78"/>
      <c r="AI194" s="78"/>
      <c r="AJ194" s="78"/>
      <c r="AK194" s="78"/>
      <c r="AL194" s="78"/>
      <c r="AM194" s="78"/>
      <c r="AN194" s="78"/>
      <c r="AO194" s="78"/>
      <c r="AP194" s="78"/>
      <c r="AQ194" s="78"/>
      <c r="AR194" s="78"/>
      <c r="AS194" s="78"/>
      <c r="AT194" s="78"/>
      <c r="AU194" s="78"/>
      <c r="AV194" s="78"/>
      <c r="AW194" s="78"/>
      <c r="AX194" s="78"/>
      <c r="AY194" s="78"/>
      <c r="AZ194" s="78"/>
      <c r="BA194" s="78"/>
      <c r="BB194" s="78"/>
      <c r="BC194" s="78"/>
      <c r="BD194" s="78"/>
      <c r="BE194" s="78"/>
      <c r="BF194" s="78"/>
      <c r="BG194" s="78"/>
      <c r="BH194" s="78"/>
      <c r="BI194" s="78"/>
      <c r="BJ194" s="78"/>
      <c r="BK194" s="78"/>
      <c r="BL194" s="78"/>
      <c r="BM194" s="78"/>
      <c r="BN194" s="78"/>
      <c r="BO194" s="78"/>
      <c r="BP194" s="78"/>
      <c r="BQ194" s="78"/>
      <c r="BR194" s="78"/>
      <c r="BS194" s="78"/>
      <c r="BT194" s="78"/>
      <c r="BU194" s="78"/>
      <c r="BV194" s="78"/>
      <c r="BW194" s="78"/>
      <c r="BX194" s="78"/>
      <c r="BY194" s="78"/>
      <c r="BZ194" s="78"/>
      <c r="CA194" s="78"/>
      <c r="CB194" s="78"/>
      <c r="CC194" s="78"/>
      <c r="CD194" s="78"/>
      <c r="CE194" s="78"/>
      <c r="CF194" s="78"/>
      <c r="CG194" s="78"/>
      <c r="CH194" s="78"/>
      <c r="CI194" s="78"/>
      <c r="CJ194" s="78"/>
      <c r="CK194" s="78"/>
      <c r="CL194" s="78"/>
      <c r="CM194" s="78"/>
      <c r="CN194" s="78"/>
    </row>
    <row r="195" spans="1:92" ht="15.75" x14ac:dyDescent="0.2">
      <c r="A195" s="80" t="s">
        <v>28</v>
      </c>
      <c r="B195" s="80" t="s">
        <v>41</v>
      </c>
      <c r="C195" s="80" t="s">
        <v>52</v>
      </c>
      <c r="D195" s="80">
        <v>254</v>
      </c>
      <c r="E195" s="82">
        <v>5</v>
      </c>
      <c r="F195" s="80">
        <v>37</v>
      </c>
      <c r="G195" s="80">
        <v>7.4</v>
      </c>
      <c r="H195" s="80">
        <v>6</v>
      </c>
      <c r="I195" s="82">
        <v>1.5</v>
      </c>
      <c r="J195" s="80">
        <v>0.05</v>
      </c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  <c r="AA195" s="78"/>
      <c r="AB195" s="78"/>
      <c r="AC195" s="78"/>
      <c r="AD195" s="78"/>
      <c r="AE195" s="78"/>
      <c r="AF195" s="78"/>
      <c r="AG195" s="78"/>
      <c r="AH195" s="78"/>
      <c r="AI195" s="78"/>
      <c r="AJ195" s="78"/>
      <c r="AK195" s="78"/>
      <c r="AL195" s="78"/>
      <c r="AM195" s="78"/>
      <c r="AN195" s="78"/>
      <c r="AO195" s="78"/>
      <c r="AP195" s="78"/>
      <c r="AQ195" s="78"/>
      <c r="AR195" s="78"/>
      <c r="AS195" s="78"/>
      <c r="AT195" s="78"/>
      <c r="AU195" s="78"/>
      <c r="AV195" s="78"/>
      <c r="AW195" s="78"/>
      <c r="AX195" s="78"/>
      <c r="AY195" s="78"/>
      <c r="AZ195" s="78"/>
      <c r="BA195" s="78"/>
      <c r="BB195" s="78"/>
      <c r="BC195" s="78"/>
      <c r="BD195" s="78"/>
      <c r="BE195" s="78"/>
      <c r="BF195" s="78"/>
      <c r="BG195" s="78"/>
      <c r="BH195" s="78"/>
      <c r="BI195" s="78"/>
      <c r="BJ195" s="78"/>
      <c r="BK195" s="78"/>
      <c r="BL195" s="78"/>
      <c r="BM195" s="78"/>
      <c r="BN195" s="78"/>
      <c r="BO195" s="78"/>
      <c r="BP195" s="78"/>
      <c r="BQ195" s="78"/>
      <c r="BR195" s="78"/>
      <c r="BS195" s="78"/>
      <c r="BT195" s="78"/>
      <c r="BU195" s="78"/>
      <c r="BV195" s="78"/>
      <c r="BW195" s="78"/>
      <c r="BX195" s="78"/>
      <c r="BY195" s="78"/>
      <c r="BZ195" s="78"/>
      <c r="CA195" s="78"/>
      <c r="CB195" s="78"/>
      <c r="CC195" s="78"/>
      <c r="CD195" s="78"/>
      <c r="CE195" s="78"/>
      <c r="CF195" s="78"/>
      <c r="CG195" s="78"/>
      <c r="CH195" s="78"/>
      <c r="CI195" s="78"/>
      <c r="CJ195" s="78"/>
      <c r="CK195" s="78"/>
      <c r="CL195" s="78"/>
      <c r="CM195" s="78"/>
      <c r="CN195" s="78"/>
    </row>
    <row r="196" spans="1:92" ht="15.75" x14ac:dyDescent="0.2">
      <c r="A196" s="80" t="s">
        <v>28</v>
      </c>
      <c r="B196" s="80" t="s">
        <v>41</v>
      </c>
      <c r="C196" s="80" t="s">
        <v>36</v>
      </c>
      <c r="D196" s="80">
        <v>254</v>
      </c>
      <c r="E196" s="82">
        <v>10</v>
      </c>
      <c r="F196" s="80">
        <v>37</v>
      </c>
      <c r="G196" s="80">
        <v>7.4</v>
      </c>
      <c r="H196" s="80">
        <v>6</v>
      </c>
      <c r="I196" s="82">
        <v>2</v>
      </c>
      <c r="J196" s="80">
        <v>0.05</v>
      </c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  <c r="AA196" s="78"/>
      <c r="AB196" s="78"/>
      <c r="AC196" s="78"/>
      <c r="AD196" s="78"/>
      <c r="AE196" s="78"/>
      <c r="AF196" s="78"/>
      <c r="AG196" s="78"/>
      <c r="AH196" s="78"/>
      <c r="AI196" s="78"/>
      <c r="AJ196" s="78"/>
      <c r="AK196" s="78"/>
      <c r="AL196" s="78"/>
      <c r="AM196" s="78"/>
      <c r="AN196" s="78"/>
      <c r="AO196" s="78"/>
      <c r="AP196" s="78"/>
      <c r="AQ196" s="78"/>
      <c r="AR196" s="78"/>
      <c r="AS196" s="78"/>
      <c r="AT196" s="78"/>
      <c r="AU196" s="78"/>
      <c r="AV196" s="78"/>
      <c r="AW196" s="78"/>
      <c r="AX196" s="78"/>
      <c r="AY196" s="78"/>
      <c r="AZ196" s="78"/>
      <c r="BA196" s="78"/>
      <c r="BB196" s="78"/>
      <c r="BC196" s="78"/>
      <c r="BD196" s="78"/>
      <c r="BE196" s="78"/>
      <c r="BF196" s="78"/>
      <c r="BG196" s="78"/>
      <c r="BH196" s="78"/>
      <c r="BI196" s="78"/>
      <c r="BJ196" s="78"/>
      <c r="BK196" s="78"/>
      <c r="BL196" s="78"/>
      <c r="BM196" s="78"/>
      <c r="BN196" s="78"/>
      <c r="BO196" s="78"/>
      <c r="BP196" s="78"/>
      <c r="BQ196" s="78"/>
      <c r="BR196" s="78"/>
      <c r="BS196" s="78"/>
      <c r="BT196" s="78"/>
      <c r="BU196" s="78"/>
      <c r="BV196" s="78"/>
      <c r="BW196" s="78"/>
      <c r="BX196" s="78"/>
      <c r="BY196" s="78"/>
      <c r="BZ196" s="78"/>
      <c r="CA196" s="78"/>
      <c r="CB196" s="78"/>
      <c r="CC196" s="78"/>
      <c r="CD196" s="78"/>
      <c r="CE196" s="78"/>
      <c r="CF196" s="78"/>
      <c r="CG196" s="78"/>
      <c r="CH196" s="78"/>
      <c r="CI196" s="78"/>
      <c r="CJ196" s="78"/>
      <c r="CK196" s="78"/>
      <c r="CL196" s="78"/>
      <c r="CM196" s="78"/>
      <c r="CN196" s="78"/>
    </row>
    <row r="197" spans="1:92" ht="15.75" x14ac:dyDescent="0.2">
      <c r="A197" s="80" t="s">
        <v>28</v>
      </c>
      <c r="B197" s="80" t="s">
        <v>41</v>
      </c>
      <c r="C197" s="80" t="s">
        <v>36</v>
      </c>
      <c r="D197" s="80">
        <v>254</v>
      </c>
      <c r="E197" s="82">
        <v>15</v>
      </c>
      <c r="F197" s="80">
        <v>37</v>
      </c>
      <c r="G197" s="80">
        <v>7.4</v>
      </c>
      <c r="H197" s="80">
        <v>6</v>
      </c>
      <c r="I197" s="82">
        <v>2.25</v>
      </c>
      <c r="J197" s="80">
        <v>0.05</v>
      </c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  <c r="AA197" s="78"/>
      <c r="AB197" s="78"/>
      <c r="AC197" s="78"/>
      <c r="AD197" s="78"/>
      <c r="AE197" s="78"/>
      <c r="AF197" s="78"/>
      <c r="AG197" s="78"/>
      <c r="AH197" s="78"/>
      <c r="AI197" s="78"/>
      <c r="AJ197" s="78"/>
      <c r="AK197" s="78"/>
      <c r="AL197" s="78"/>
      <c r="AM197" s="78"/>
      <c r="AN197" s="78"/>
      <c r="AO197" s="78"/>
      <c r="AP197" s="78"/>
      <c r="AQ197" s="78"/>
      <c r="AR197" s="78"/>
      <c r="AS197" s="78"/>
      <c r="AT197" s="78"/>
      <c r="AU197" s="78"/>
      <c r="AV197" s="78"/>
      <c r="AW197" s="78"/>
      <c r="AX197" s="78"/>
      <c r="AY197" s="78"/>
      <c r="AZ197" s="78"/>
      <c r="BA197" s="78"/>
      <c r="BB197" s="78"/>
      <c r="BC197" s="78"/>
      <c r="BD197" s="78"/>
      <c r="BE197" s="78"/>
      <c r="BF197" s="78"/>
      <c r="BG197" s="78"/>
      <c r="BH197" s="78"/>
      <c r="BI197" s="78"/>
      <c r="BJ197" s="78"/>
      <c r="BK197" s="78"/>
      <c r="BL197" s="78"/>
      <c r="BM197" s="78"/>
      <c r="BN197" s="78"/>
      <c r="BO197" s="78"/>
      <c r="BP197" s="78"/>
      <c r="BQ197" s="78"/>
      <c r="BR197" s="78"/>
      <c r="BS197" s="78"/>
      <c r="BT197" s="78"/>
      <c r="BU197" s="78"/>
      <c r="BV197" s="78"/>
      <c r="BW197" s="78"/>
      <c r="BX197" s="78"/>
      <c r="BY197" s="78"/>
      <c r="BZ197" s="78"/>
      <c r="CA197" s="78"/>
      <c r="CB197" s="78"/>
      <c r="CC197" s="78"/>
      <c r="CD197" s="78"/>
      <c r="CE197" s="78"/>
      <c r="CF197" s="78"/>
      <c r="CG197" s="78"/>
      <c r="CH197" s="78"/>
      <c r="CI197" s="78"/>
      <c r="CJ197" s="78"/>
      <c r="CK197" s="78"/>
      <c r="CL197" s="78"/>
      <c r="CM197" s="78"/>
      <c r="CN197" s="78"/>
    </row>
    <row r="198" spans="1:92" ht="15.75" x14ac:dyDescent="0.2">
      <c r="A198" s="80" t="s">
        <v>28</v>
      </c>
      <c r="B198" s="80" t="s">
        <v>41</v>
      </c>
      <c r="C198" s="80" t="s">
        <v>36</v>
      </c>
      <c r="D198" s="80">
        <v>254</v>
      </c>
      <c r="E198" s="82">
        <v>20</v>
      </c>
      <c r="F198" s="80">
        <v>37</v>
      </c>
      <c r="G198" s="80">
        <v>7.4</v>
      </c>
      <c r="H198" s="80">
        <v>6</v>
      </c>
      <c r="I198" s="82">
        <v>2.5</v>
      </c>
      <c r="J198" s="80">
        <v>0.05</v>
      </c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  <c r="AB198" s="78"/>
      <c r="AC198" s="78"/>
      <c r="AD198" s="78"/>
      <c r="AE198" s="78"/>
      <c r="AF198" s="78"/>
      <c r="AG198" s="78"/>
      <c r="AH198" s="78"/>
      <c r="AI198" s="78"/>
      <c r="AJ198" s="78"/>
      <c r="AK198" s="78"/>
      <c r="AL198" s="78"/>
      <c r="AM198" s="78"/>
      <c r="AN198" s="78"/>
      <c r="AO198" s="78"/>
      <c r="AP198" s="78"/>
      <c r="AQ198" s="78"/>
      <c r="AR198" s="78"/>
      <c r="AS198" s="78"/>
      <c r="AT198" s="78"/>
      <c r="AU198" s="78"/>
      <c r="AV198" s="78"/>
      <c r="AW198" s="78"/>
      <c r="AX198" s="78"/>
      <c r="AY198" s="78"/>
      <c r="AZ198" s="78"/>
      <c r="BA198" s="78"/>
      <c r="BB198" s="78"/>
      <c r="BC198" s="78"/>
      <c r="BD198" s="78"/>
      <c r="BE198" s="78"/>
      <c r="BF198" s="78"/>
      <c r="BG198" s="78"/>
      <c r="BH198" s="78"/>
      <c r="BI198" s="78"/>
      <c r="BJ198" s="78"/>
      <c r="BK198" s="78"/>
      <c r="BL198" s="78"/>
      <c r="BM198" s="78"/>
      <c r="BN198" s="78"/>
      <c r="BO198" s="78"/>
      <c r="BP198" s="78"/>
      <c r="BQ198" s="78"/>
      <c r="BR198" s="78"/>
      <c r="BS198" s="78"/>
      <c r="BT198" s="78"/>
      <c r="BU198" s="78"/>
      <c r="BV198" s="78"/>
      <c r="BW198" s="78"/>
      <c r="BX198" s="78"/>
      <c r="BY198" s="78"/>
      <c r="BZ198" s="78"/>
      <c r="CA198" s="78"/>
      <c r="CB198" s="78"/>
      <c r="CC198" s="78"/>
      <c r="CD198" s="78"/>
      <c r="CE198" s="78"/>
      <c r="CF198" s="78"/>
      <c r="CG198" s="78"/>
      <c r="CH198" s="78"/>
      <c r="CI198" s="78"/>
      <c r="CJ198" s="78"/>
      <c r="CK198" s="78"/>
      <c r="CL198" s="78"/>
      <c r="CM198" s="78"/>
      <c r="CN198" s="78"/>
    </row>
    <row r="199" spans="1:92" ht="15.75" x14ac:dyDescent="0.2">
      <c r="A199" s="80" t="s">
        <v>28</v>
      </c>
      <c r="B199" s="80" t="s">
        <v>41</v>
      </c>
      <c r="C199" s="80" t="s">
        <v>42</v>
      </c>
      <c r="D199" s="80">
        <v>254</v>
      </c>
      <c r="E199" s="82">
        <v>1</v>
      </c>
      <c r="F199" s="80">
        <v>37</v>
      </c>
      <c r="G199" s="80">
        <v>7.4</v>
      </c>
      <c r="H199" s="80">
        <v>8</v>
      </c>
      <c r="I199" s="82">
        <v>0.2</v>
      </c>
      <c r="J199" s="80">
        <v>0.9657</v>
      </c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  <c r="AA199" s="78"/>
      <c r="AB199" s="78"/>
      <c r="AC199" s="78"/>
      <c r="AD199" s="78"/>
      <c r="AE199" s="78"/>
      <c r="AF199" s="78"/>
      <c r="AG199" s="78"/>
      <c r="AH199" s="78"/>
      <c r="AI199" s="78"/>
      <c r="AJ199" s="78"/>
      <c r="AK199" s="78"/>
      <c r="AL199" s="78"/>
      <c r="AM199" s="78"/>
      <c r="AN199" s="78"/>
      <c r="AO199" s="78"/>
      <c r="AP199" s="78"/>
      <c r="AQ199" s="78"/>
      <c r="AR199" s="78"/>
      <c r="AS199" s="78"/>
      <c r="AT199" s="78"/>
      <c r="AU199" s="78"/>
      <c r="AV199" s="78"/>
      <c r="AW199" s="78"/>
      <c r="AX199" s="78"/>
      <c r="AY199" s="78"/>
      <c r="AZ199" s="78"/>
      <c r="BA199" s="78"/>
      <c r="BB199" s="78"/>
      <c r="BC199" s="78"/>
      <c r="BD199" s="78"/>
      <c r="BE199" s="78"/>
      <c r="BF199" s="78"/>
      <c r="BG199" s="78"/>
      <c r="BH199" s="78"/>
      <c r="BI199" s="78"/>
      <c r="BJ199" s="78"/>
      <c r="BK199" s="78"/>
      <c r="BL199" s="78"/>
      <c r="BM199" s="78"/>
      <c r="BN199" s="78"/>
      <c r="BO199" s="78"/>
      <c r="BP199" s="78"/>
      <c r="BQ199" s="78"/>
      <c r="BR199" s="78"/>
      <c r="BS199" s="78"/>
      <c r="BT199" s="78"/>
      <c r="BU199" s="78"/>
      <c r="BV199" s="78"/>
      <c r="BW199" s="78"/>
      <c r="BX199" s="78"/>
      <c r="BY199" s="78"/>
      <c r="BZ199" s="78"/>
      <c r="CA199" s="78"/>
      <c r="CB199" s="78"/>
      <c r="CC199" s="78"/>
      <c r="CD199" s="78"/>
      <c r="CE199" s="78"/>
      <c r="CF199" s="78"/>
      <c r="CG199" s="78"/>
      <c r="CH199" s="78"/>
      <c r="CI199" s="78"/>
      <c r="CJ199" s="78"/>
      <c r="CK199" s="78"/>
      <c r="CL199" s="78"/>
      <c r="CM199" s="78"/>
      <c r="CN199" s="78"/>
    </row>
    <row r="200" spans="1:92" ht="15.75" x14ac:dyDescent="0.2">
      <c r="A200" s="80" t="s">
        <v>28</v>
      </c>
      <c r="B200" s="80" t="s">
        <v>41</v>
      </c>
      <c r="C200" s="80" t="s">
        <v>42</v>
      </c>
      <c r="D200" s="80">
        <v>254</v>
      </c>
      <c r="E200" s="82">
        <v>2</v>
      </c>
      <c r="F200" s="80">
        <v>37</v>
      </c>
      <c r="G200" s="80">
        <v>7.4</v>
      </c>
      <c r="H200" s="80">
        <v>8</v>
      </c>
      <c r="I200" s="82">
        <v>0.3</v>
      </c>
      <c r="J200" s="80">
        <v>0.9657</v>
      </c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  <c r="AB200" s="78"/>
      <c r="AC200" s="78"/>
      <c r="AD200" s="78"/>
      <c r="AE200" s="78"/>
      <c r="AF200" s="78"/>
      <c r="AG200" s="78"/>
      <c r="AH200" s="78"/>
      <c r="AI200" s="78"/>
      <c r="AJ200" s="78"/>
      <c r="AK200" s="78"/>
      <c r="AL200" s="78"/>
      <c r="AM200" s="78"/>
      <c r="AN200" s="78"/>
      <c r="AO200" s="78"/>
      <c r="AP200" s="78"/>
      <c r="AQ200" s="78"/>
      <c r="AR200" s="78"/>
      <c r="AS200" s="78"/>
      <c r="AT200" s="78"/>
      <c r="AU200" s="78"/>
      <c r="AV200" s="78"/>
      <c r="AW200" s="78"/>
      <c r="AX200" s="78"/>
      <c r="AY200" s="78"/>
      <c r="AZ200" s="78"/>
      <c r="BA200" s="78"/>
      <c r="BB200" s="78"/>
      <c r="BC200" s="78"/>
      <c r="BD200" s="78"/>
      <c r="BE200" s="78"/>
      <c r="BF200" s="78"/>
      <c r="BG200" s="78"/>
      <c r="BH200" s="78"/>
      <c r="BI200" s="78"/>
      <c r="BJ200" s="78"/>
      <c r="BK200" s="78"/>
      <c r="BL200" s="78"/>
      <c r="BM200" s="78"/>
      <c r="BN200" s="78"/>
      <c r="BO200" s="78"/>
      <c r="BP200" s="78"/>
      <c r="BQ200" s="78"/>
      <c r="BR200" s="78"/>
      <c r="BS200" s="78"/>
      <c r="BT200" s="78"/>
      <c r="BU200" s="78"/>
      <c r="BV200" s="78"/>
      <c r="BW200" s="78"/>
      <c r="BX200" s="78"/>
      <c r="BY200" s="78"/>
      <c r="BZ200" s="78"/>
      <c r="CA200" s="78"/>
      <c r="CB200" s="78"/>
      <c r="CC200" s="78"/>
      <c r="CD200" s="78"/>
      <c r="CE200" s="78"/>
      <c r="CF200" s="78"/>
      <c r="CG200" s="78"/>
      <c r="CH200" s="78"/>
      <c r="CI200" s="78"/>
      <c r="CJ200" s="78"/>
      <c r="CK200" s="78"/>
      <c r="CL200" s="78"/>
      <c r="CM200" s="78"/>
      <c r="CN200" s="78"/>
    </row>
    <row r="201" spans="1:92" ht="15.75" x14ac:dyDescent="0.2">
      <c r="A201" s="80" t="s">
        <v>28</v>
      </c>
      <c r="B201" s="80" t="s">
        <v>41</v>
      </c>
      <c r="C201" s="80" t="s">
        <v>42</v>
      </c>
      <c r="D201" s="80">
        <v>254</v>
      </c>
      <c r="E201" s="82">
        <v>3</v>
      </c>
      <c r="F201" s="80">
        <v>37</v>
      </c>
      <c r="G201" s="80">
        <v>7.4</v>
      </c>
      <c r="H201" s="80">
        <v>8</v>
      </c>
      <c r="I201" s="82">
        <v>0.48</v>
      </c>
      <c r="J201" s="80">
        <v>0.9657</v>
      </c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  <c r="AB201" s="78"/>
      <c r="AC201" s="78"/>
      <c r="AD201" s="78"/>
      <c r="AE201" s="78"/>
      <c r="AF201" s="78"/>
      <c r="AG201" s="78"/>
      <c r="AH201" s="78"/>
      <c r="AI201" s="78"/>
      <c r="AJ201" s="78"/>
      <c r="AK201" s="78"/>
      <c r="AL201" s="78"/>
      <c r="AM201" s="78"/>
      <c r="AN201" s="78"/>
      <c r="AO201" s="78"/>
      <c r="AP201" s="78"/>
      <c r="AQ201" s="78"/>
      <c r="AR201" s="78"/>
      <c r="AS201" s="78"/>
      <c r="AT201" s="78"/>
      <c r="AU201" s="78"/>
      <c r="AV201" s="78"/>
      <c r="AW201" s="78"/>
      <c r="AX201" s="78"/>
      <c r="AY201" s="78"/>
      <c r="AZ201" s="78"/>
      <c r="BA201" s="78"/>
      <c r="BB201" s="78"/>
      <c r="BC201" s="78"/>
      <c r="BD201" s="78"/>
      <c r="BE201" s="78"/>
      <c r="BF201" s="78"/>
      <c r="BG201" s="78"/>
      <c r="BH201" s="78"/>
      <c r="BI201" s="78"/>
      <c r="BJ201" s="78"/>
      <c r="BK201" s="78"/>
      <c r="BL201" s="78"/>
      <c r="BM201" s="78"/>
      <c r="BN201" s="78"/>
      <c r="BO201" s="78"/>
      <c r="BP201" s="78"/>
      <c r="BQ201" s="78"/>
      <c r="BR201" s="78"/>
      <c r="BS201" s="78"/>
      <c r="BT201" s="78"/>
      <c r="BU201" s="78"/>
      <c r="BV201" s="78"/>
      <c r="BW201" s="78"/>
      <c r="BX201" s="78"/>
      <c r="BY201" s="78"/>
      <c r="BZ201" s="78"/>
      <c r="CA201" s="78"/>
      <c r="CB201" s="78"/>
      <c r="CC201" s="78"/>
      <c r="CD201" s="78"/>
      <c r="CE201" s="78"/>
      <c r="CF201" s="78"/>
      <c r="CG201" s="78"/>
      <c r="CH201" s="78"/>
      <c r="CI201" s="78"/>
      <c r="CJ201" s="78"/>
      <c r="CK201" s="78"/>
      <c r="CL201" s="78"/>
      <c r="CM201" s="78"/>
      <c r="CN201" s="78"/>
    </row>
    <row r="202" spans="1:92" ht="15.75" x14ac:dyDescent="0.2">
      <c r="A202" s="80" t="s">
        <v>28</v>
      </c>
      <c r="B202" s="80" t="s">
        <v>41</v>
      </c>
      <c r="C202" s="80" t="s">
        <v>42</v>
      </c>
      <c r="D202" s="80">
        <v>254</v>
      </c>
      <c r="E202" s="82">
        <v>4</v>
      </c>
      <c r="F202" s="80">
        <v>37</v>
      </c>
      <c r="G202" s="80">
        <v>7.4</v>
      </c>
      <c r="H202" s="80">
        <v>8</v>
      </c>
      <c r="I202" s="82">
        <v>0.87</v>
      </c>
      <c r="J202" s="80">
        <v>0.9657</v>
      </c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  <c r="AB202" s="78"/>
      <c r="AC202" s="78"/>
      <c r="AD202" s="78"/>
      <c r="AE202" s="78"/>
      <c r="AF202" s="78"/>
      <c r="AG202" s="78"/>
      <c r="AH202" s="78"/>
      <c r="AI202" s="78"/>
      <c r="AJ202" s="78"/>
      <c r="AK202" s="78"/>
      <c r="AL202" s="78"/>
      <c r="AM202" s="78"/>
      <c r="AN202" s="78"/>
      <c r="AO202" s="78"/>
      <c r="AP202" s="78"/>
      <c r="AQ202" s="78"/>
      <c r="AR202" s="78"/>
      <c r="AS202" s="78"/>
      <c r="AT202" s="78"/>
      <c r="AU202" s="78"/>
      <c r="AV202" s="78"/>
      <c r="AW202" s="78"/>
      <c r="AX202" s="78"/>
      <c r="AY202" s="78"/>
      <c r="AZ202" s="78"/>
      <c r="BA202" s="78"/>
      <c r="BB202" s="78"/>
      <c r="BC202" s="78"/>
      <c r="BD202" s="78"/>
      <c r="BE202" s="78"/>
      <c r="BF202" s="78"/>
      <c r="BG202" s="78"/>
      <c r="BH202" s="78"/>
      <c r="BI202" s="78"/>
      <c r="BJ202" s="78"/>
      <c r="BK202" s="78"/>
      <c r="BL202" s="78"/>
      <c r="BM202" s="78"/>
      <c r="BN202" s="78"/>
      <c r="BO202" s="78"/>
      <c r="BP202" s="78"/>
      <c r="BQ202" s="78"/>
      <c r="BR202" s="78"/>
      <c r="BS202" s="78"/>
      <c r="BT202" s="78"/>
      <c r="BU202" s="78"/>
      <c r="BV202" s="78"/>
      <c r="BW202" s="78"/>
      <c r="BX202" s="78"/>
      <c r="BY202" s="78"/>
      <c r="BZ202" s="78"/>
      <c r="CA202" s="78"/>
      <c r="CB202" s="78"/>
      <c r="CC202" s="78"/>
      <c r="CD202" s="78"/>
      <c r="CE202" s="78"/>
      <c r="CF202" s="78"/>
      <c r="CG202" s="78"/>
      <c r="CH202" s="78"/>
      <c r="CI202" s="78"/>
      <c r="CJ202" s="78"/>
      <c r="CK202" s="78"/>
      <c r="CL202" s="78"/>
      <c r="CM202" s="78"/>
      <c r="CN202" s="78"/>
    </row>
    <row r="203" spans="1:92" ht="15.75" x14ac:dyDescent="0.2">
      <c r="A203" s="80" t="s">
        <v>28</v>
      </c>
      <c r="B203" s="80" t="s">
        <v>41</v>
      </c>
      <c r="C203" s="80" t="s">
        <v>42</v>
      </c>
      <c r="D203" s="80">
        <v>254</v>
      </c>
      <c r="E203" s="82">
        <v>5</v>
      </c>
      <c r="F203" s="80">
        <v>37</v>
      </c>
      <c r="G203" s="80">
        <v>7.4</v>
      </c>
      <c r="H203" s="80">
        <v>8</v>
      </c>
      <c r="I203" s="82">
        <v>1.9</v>
      </c>
      <c r="J203" s="80">
        <v>0.9657</v>
      </c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  <c r="AA203" s="78"/>
      <c r="AB203" s="78"/>
      <c r="AC203" s="78"/>
      <c r="AD203" s="78"/>
      <c r="AE203" s="78"/>
      <c r="AF203" s="78"/>
      <c r="AG203" s="78"/>
      <c r="AH203" s="78"/>
      <c r="AI203" s="78"/>
      <c r="AJ203" s="78"/>
      <c r="AK203" s="78"/>
      <c r="AL203" s="78"/>
      <c r="AM203" s="78"/>
      <c r="AN203" s="78"/>
      <c r="AO203" s="78"/>
      <c r="AP203" s="78"/>
      <c r="AQ203" s="78"/>
      <c r="AR203" s="78"/>
      <c r="AS203" s="78"/>
      <c r="AT203" s="78"/>
      <c r="AU203" s="78"/>
      <c r="AV203" s="78"/>
      <c r="AW203" s="78"/>
      <c r="AX203" s="78"/>
      <c r="AY203" s="78"/>
      <c r="AZ203" s="78"/>
      <c r="BA203" s="78"/>
      <c r="BB203" s="78"/>
      <c r="BC203" s="78"/>
      <c r="BD203" s="78"/>
      <c r="BE203" s="78"/>
      <c r="BF203" s="78"/>
      <c r="BG203" s="78"/>
      <c r="BH203" s="78"/>
      <c r="BI203" s="78"/>
      <c r="BJ203" s="78"/>
      <c r="BK203" s="78"/>
      <c r="BL203" s="78"/>
      <c r="BM203" s="78"/>
      <c r="BN203" s="78"/>
      <c r="BO203" s="78"/>
      <c r="BP203" s="78"/>
      <c r="BQ203" s="78"/>
      <c r="BR203" s="78"/>
      <c r="BS203" s="78"/>
      <c r="BT203" s="78"/>
      <c r="BU203" s="78"/>
      <c r="BV203" s="78"/>
      <c r="BW203" s="78"/>
      <c r="BX203" s="78"/>
      <c r="BY203" s="78"/>
      <c r="BZ203" s="78"/>
      <c r="CA203" s="78"/>
      <c r="CB203" s="78"/>
      <c r="CC203" s="78"/>
      <c r="CD203" s="78"/>
      <c r="CE203" s="78"/>
      <c r="CF203" s="78"/>
      <c r="CG203" s="78"/>
      <c r="CH203" s="78"/>
      <c r="CI203" s="78"/>
      <c r="CJ203" s="78"/>
      <c r="CK203" s="78"/>
      <c r="CL203" s="78"/>
      <c r="CM203" s="78"/>
      <c r="CN203" s="78"/>
    </row>
    <row r="204" spans="1:92" ht="15.75" x14ac:dyDescent="0.2">
      <c r="A204" s="80" t="s">
        <v>28</v>
      </c>
      <c r="B204" s="80" t="s">
        <v>41</v>
      </c>
      <c r="C204" s="80" t="s">
        <v>42</v>
      </c>
      <c r="D204" s="80">
        <v>254</v>
      </c>
      <c r="E204" s="82">
        <v>7</v>
      </c>
      <c r="F204" s="80">
        <v>37</v>
      </c>
      <c r="G204" s="80">
        <v>7.4</v>
      </c>
      <c r="H204" s="80">
        <v>8</v>
      </c>
      <c r="I204" s="82">
        <v>3.78</v>
      </c>
      <c r="J204" s="80">
        <v>0.9657</v>
      </c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  <c r="AA204" s="78"/>
      <c r="AB204" s="78"/>
      <c r="AC204" s="78"/>
      <c r="AD204" s="78"/>
      <c r="AE204" s="78"/>
      <c r="AF204" s="78"/>
      <c r="AG204" s="78"/>
      <c r="AH204" s="78"/>
      <c r="AI204" s="78"/>
      <c r="AJ204" s="78"/>
      <c r="AK204" s="78"/>
      <c r="AL204" s="78"/>
      <c r="AM204" s="78"/>
      <c r="AN204" s="78"/>
      <c r="AO204" s="78"/>
      <c r="AP204" s="78"/>
      <c r="AQ204" s="78"/>
      <c r="AR204" s="78"/>
      <c r="AS204" s="78"/>
      <c r="AT204" s="78"/>
      <c r="AU204" s="78"/>
      <c r="AV204" s="78"/>
      <c r="AW204" s="78"/>
      <c r="AX204" s="78"/>
      <c r="AY204" s="78"/>
      <c r="AZ204" s="78"/>
      <c r="BA204" s="78"/>
      <c r="BB204" s="78"/>
      <c r="BC204" s="78"/>
      <c r="BD204" s="78"/>
      <c r="BE204" s="78"/>
      <c r="BF204" s="78"/>
      <c r="BG204" s="78"/>
      <c r="BH204" s="78"/>
      <c r="BI204" s="78"/>
      <c r="BJ204" s="78"/>
      <c r="BK204" s="78"/>
      <c r="BL204" s="78"/>
      <c r="BM204" s="78"/>
      <c r="BN204" s="78"/>
      <c r="BO204" s="78"/>
      <c r="BP204" s="78"/>
      <c r="BQ204" s="78"/>
      <c r="BR204" s="78"/>
      <c r="BS204" s="78"/>
      <c r="BT204" s="78"/>
      <c r="BU204" s="78"/>
      <c r="BV204" s="78"/>
      <c r="BW204" s="78"/>
      <c r="BX204" s="78"/>
      <c r="BY204" s="78"/>
      <c r="BZ204" s="78"/>
      <c r="CA204" s="78"/>
      <c r="CB204" s="78"/>
      <c r="CC204" s="78"/>
      <c r="CD204" s="78"/>
      <c r="CE204" s="78"/>
      <c r="CF204" s="78"/>
      <c r="CG204" s="78"/>
      <c r="CH204" s="78"/>
      <c r="CI204" s="78"/>
      <c r="CJ204" s="78"/>
      <c r="CK204" s="78"/>
      <c r="CL204" s="78"/>
      <c r="CM204" s="78"/>
      <c r="CN204" s="78"/>
    </row>
    <row r="205" spans="1:92" ht="15.75" x14ac:dyDescent="0.2">
      <c r="A205" s="80" t="s">
        <v>28</v>
      </c>
      <c r="B205" s="80" t="s">
        <v>41</v>
      </c>
      <c r="C205" s="80" t="s">
        <v>42</v>
      </c>
      <c r="D205" s="80">
        <v>255</v>
      </c>
      <c r="E205" s="82">
        <v>3</v>
      </c>
      <c r="F205" s="80">
        <v>37</v>
      </c>
      <c r="G205" s="80">
        <v>7.4</v>
      </c>
      <c r="H205" s="80">
        <v>8</v>
      </c>
      <c r="I205" s="82">
        <v>0.28000000000000003</v>
      </c>
      <c r="J205" s="80">
        <v>0.505</v>
      </c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  <c r="AA205" s="78"/>
      <c r="AB205" s="78"/>
      <c r="AC205" s="78"/>
      <c r="AD205" s="78"/>
      <c r="AE205" s="78"/>
      <c r="AF205" s="78"/>
      <c r="AG205" s="78"/>
      <c r="AH205" s="78"/>
      <c r="AI205" s="78"/>
      <c r="AJ205" s="78"/>
      <c r="AK205" s="78"/>
      <c r="AL205" s="78"/>
      <c r="AM205" s="78"/>
      <c r="AN205" s="78"/>
      <c r="AO205" s="78"/>
      <c r="AP205" s="78"/>
      <c r="AQ205" s="78"/>
      <c r="AR205" s="78"/>
      <c r="AS205" s="78"/>
      <c r="AT205" s="78"/>
      <c r="AU205" s="78"/>
      <c r="AV205" s="78"/>
      <c r="AW205" s="78"/>
      <c r="AX205" s="78"/>
      <c r="AY205" s="78"/>
      <c r="AZ205" s="78"/>
      <c r="BA205" s="78"/>
      <c r="BB205" s="78"/>
      <c r="BC205" s="78"/>
      <c r="BD205" s="78"/>
      <c r="BE205" s="78"/>
      <c r="BF205" s="78"/>
      <c r="BG205" s="78"/>
      <c r="BH205" s="78"/>
      <c r="BI205" s="78"/>
      <c r="BJ205" s="78"/>
      <c r="BK205" s="78"/>
      <c r="BL205" s="78"/>
      <c r="BM205" s="78"/>
      <c r="BN205" s="78"/>
      <c r="BO205" s="78"/>
      <c r="BP205" s="78"/>
      <c r="BQ205" s="78"/>
      <c r="BR205" s="78"/>
      <c r="BS205" s="78"/>
      <c r="BT205" s="78"/>
      <c r="BU205" s="78"/>
      <c r="BV205" s="78"/>
      <c r="BW205" s="78"/>
      <c r="BX205" s="78"/>
      <c r="BY205" s="78"/>
      <c r="BZ205" s="78"/>
      <c r="CA205" s="78"/>
      <c r="CB205" s="78"/>
      <c r="CC205" s="78"/>
      <c r="CD205" s="78"/>
      <c r="CE205" s="78"/>
      <c r="CF205" s="78"/>
      <c r="CG205" s="78"/>
      <c r="CH205" s="78"/>
      <c r="CI205" s="78"/>
      <c r="CJ205" s="78"/>
      <c r="CK205" s="78"/>
      <c r="CL205" s="78"/>
      <c r="CM205" s="78"/>
      <c r="CN205" s="78"/>
    </row>
    <row r="206" spans="1:92" ht="15.75" x14ac:dyDescent="0.2">
      <c r="A206" s="80" t="s">
        <v>28</v>
      </c>
      <c r="B206" s="80" t="s">
        <v>41</v>
      </c>
      <c r="C206" s="80" t="s">
        <v>42</v>
      </c>
      <c r="D206" s="80">
        <v>255</v>
      </c>
      <c r="E206" s="82">
        <v>5</v>
      </c>
      <c r="F206" s="80">
        <v>37</v>
      </c>
      <c r="G206" s="80">
        <v>7.4</v>
      </c>
      <c r="H206" s="80">
        <v>8</v>
      </c>
      <c r="I206" s="82">
        <v>0.6</v>
      </c>
      <c r="J206" s="80">
        <v>0.505</v>
      </c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  <c r="AA206" s="78"/>
      <c r="AB206" s="78"/>
      <c r="AC206" s="78"/>
      <c r="AD206" s="78"/>
      <c r="AE206" s="78"/>
      <c r="AF206" s="78"/>
      <c r="AG206" s="78"/>
      <c r="AH206" s="78"/>
      <c r="AI206" s="78"/>
      <c r="AJ206" s="78"/>
      <c r="AK206" s="78"/>
      <c r="AL206" s="78"/>
      <c r="AM206" s="78"/>
      <c r="AN206" s="78"/>
      <c r="AO206" s="78"/>
      <c r="AP206" s="78"/>
      <c r="AQ206" s="78"/>
      <c r="AR206" s="78"/>
      <c r="AS206" s="78"/>
      <c r="AT206" s="78"/>
      <c r="AU206" s="78"/>
      <c r="AV206" s="78"/>
      <c r="AW206" s="78"/>
      <c r="AX206" s="78"/>
      <c r="AY206" s="78"/>
      <c r="AZ206" s="78"/>
      <c r="BA206" s="78"/>
      <c r="BB206" s="78"/>
      <c r="BC206" s="78"/>
      <c r="BD206" s="78"/>
      <c r="BE206" s="78"/>
      <c r="BF206" s="78"/>
      <c r="BG206" s="78"/>
      <c r="BH206" s="78"/>
      <c r="BI206" s="78"/>
      <c r="BJ206" s="78"/>
      <c r="BK206" s="78"/>
      <c r="BL206" s="78"/>
      <c r="BM206" s="78"/>
      <c r="BN206" s="78"/>
      <c r="BO206" s="78"/>
      <c r="BP206" s="78"/>
      <c r="BQ206" s="78"/>
      <c r="BR206" s="78"/>
      <c r="BS206" s="78"/>
      <c r="BT206" s="78"/>
      <c r="BU206" s="78"/>
      <c r="BV206" s="78"/>
      <c r="BW206" s="78"/>
      <c r="BX206" s="78"/>
      <c r="BY206" s="78"/>
      <c r="BZ206" s="78"/>
      <c r="CA206" s="78"/>
      <c r="CB206" s="78"/>
      <c r="CC206" s="78"/>
      <c r="CD206" s="78"/>
      <c r="CE206" s="78"/>
      <c r="CF206" s="78"/>
      <c r="CG206" s="78"/>
      <c r="CH206" s="78"/>
      <c r="CI206" s="78"/>
      <c r="CJ206" s="78"/>
      <c r="CK206" s="78"/>
      <c r="CL206" s="78"/>
      <c r="CM206" s="78"/>
      <c r="CN206" s="78"/>
    </row>
    <row r="207" spans="1:92" ht="15.75" x14ac:dyDescent="0.2">
      <c r="A207" s="80" t="s">
        <v>28</v>
      </c>
      <c r="B207" s="80" t="s">
        <v>41</v>
      </c>
      <c r="C207" s="80" t="s">
        <v>42</v>
      </c>
      <c r="D207" s="80">
        <v>255</v>
      </c>
      <c r="E207" s="82">
        <v>7</v>
      </c>
      <c r="F207" s="80">
        <v>37</v>
      </c>
      <c r="G207" s="80">
        <v>7.4</v>
      </c>
      <c r="H207" s="80">
        <v>8</v>
      </c>
      <c r="I207" s="82">
        <v>1.45</v>
      </c>
      <c r="J207" s="80">
        <v>0.505</v>
      </c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78"/>
      <c r="AC207" s="78"/>
      <c r="AD207" s="78"/>
      <c r="AE207" s="78"/>
      <c r="AF207" s="78"/>
      <c r="AG207" s="78"/>
      <c r="AH207" s="78"/>
      <c r="AI207" s="78"/>
      <c r="AJ207" s="78"/>
      <c r="AK207" s="78"/>
      <c r="AL207" s="78"/>
      <c r="AM207" s="78"/>
      <c r="AN207" s="78"/>
      <c r="AO207" s="78"/>
      <c r="AP207" s="78"/>
      <c r="AQ207" s="78"/>
      <c r="AR207" s="78"/>
      <c r="AS207" s="78"/>
      <c r="AT207" s="78"/>
      <c r="AU207" s="78"/>
      <c r="AV207" s="78"/>
      <c r="AW207" s="78"/>
      <c r="AX207" s="78"/>
      <c r="AY207" s="78"/>
      <c r="AZ207" s="78"/>
      <c r="BA207" s="78"/>
      <c r="BB207" s="78"/>
      <c r="BC207" s="78"/>
      <c r="BD207" s="78"/>
      <c r="BE207" s="78"/>
      <c r="BF207" s="78"/>
      <c r="BG207" s="78"/>
      <c r="BH207" s="78"/>
      <c r="BI207" s="78"/>
      <c r="BJ207" s="78"/>
      <c r="BK207" s="78"/>
      <c r="BL207" s="78"/>
      <c r="BM207" s="78"/>
      <c r="BN207" s="78"/>
      <c r="BO207" s="78"/>
      <c r="BP207" s="78"/>
      <c r="BQ207" s="78"/>
      <c r="BR207" s="78"/>
      <c r="BS207" s="78"/>
      <c r="BT207" s="78"/>
      <c r="BU207" s="78"/>
      <c r="BV207" s="78"/>
      <c r="BW207" s="78"/>
      <c r="BX207" s="78"/>
      <c r="BY207" s="78"/>
      <c r="BZ207" s="78"/>
      <c r="CA207" s="78"/>
      <c r="CB207" s="78"/>
      <c r="CC207" s="78"/>
      <c r="CD207" s="78"/>
      <c r="CE207" s="78"/>
      <c r="CF207" s="78"/>
      <c r="CG207" s="78"/>
      <c r="CH207" s="78"/>
      <c r="CI207" s="78"/>
      <c r="CJ207" s="78"/>
      <c r="CK207" s="78"/>
      <c r="CL207" s="78"/>
      <c r="CM207" s="78"/>
      <c r="CN207" s="78"/>
    </row>
    <row r="208" spans="1:92" ht="15.75" x14ac:dyDescent="0.2">
      <c r="A208" s="80" t="s">
        <v>28</v>
      </c>
      <c r="B208" s="80" t="s">
        <v>41</v>
      </c>
      <c r="C208" s="80" t="s">
        <v>42</v>
      </c>
      <c r="D208" s="80">
        <v>255</v>
      </c>
      <c r="E208" s="82">
        <v>9</v>
      </c>
      <c r="F208" s="80">
        <v>37</v>
      </c>
      <c r="G208" s="80">
        <v>7.4</v>
      </c>
      <c r="H208" s="80">
        <v>8</v>
      </c>
      <c r="I208" s="82">
        <v>2.62</v>
      </c>
      <c r="J208" s="80">
        <v>0.505</v>
      </c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  <c r="AA208" s="78"/>
      <c r="AB208" s="78"/>
      <c r="AC208" s="78"/>
      <c r="AD208" s="78"/>
      <c r="AE208" s="78"/>
      <c r="AF208" s="78"/>
      <c r="AG208" s="78"/>
      <c r="AH208" s="78"/>
      <c r="AI208" s="78"/>
      <c r="AJ208" s="78"/>
      <c r="AK208" s="78"/>
      <c r="AL208" s="78"/>
      <c r="AM208" s="78"/>
      <c r="AN208" s="78"/>
      <c r="AO208" s="78"/>
      <c r="AP208" s="78"/>
      <c r="AQ208" s="78"/>
      <c r="AR208" s="78"/>
      <c r="AS208" s="78"/>
      <c r="AT208" s="78"/>
      <c r="AU208" s="78"/>
      <c r="AV208" s="78"/>
      <c r="AW208" s="78"/>
      <c r="AX208" s="78"/>
      <c r="AY208" s="78"/>
      <c r="AZ208" s="78"/>
      <c r="BA208" s="78"/>
      <c r="BB208" s="78"/>
      <c r="BC208" s="78"/>
      <c r="BD208" s="78"/>
      <c r="BE208" s="78"/>
      <c r="BF208" s="78"/>
      <c r="BG208" s="78"/>
      <c r="BH208" s="78"/>
      <c r="BI208" s="78"/>
      <c r="BJ208" s="78"/>
      <c r="BK208" s="78"/>
      <c r="BL208" s="78"/>
      <c r="BM208" s="78"/>
      <c r="BN208" s="78"/>
      <c r="BO208" s="78"/>
      <c r="BP208" s="78"/>
      <c r="BQ208" s="78"/>
      <c r="BR208" s="78"/>
      <c r="BS208" s="78"/>
      <c r="BT208" s="78"/>
      <c r="BU208" s="78"/>
      <c r="BV208" s="78"/>
      <c r="BW208" s="78"/>
      <c r="BX208" s="78"/>
      <c r="BY208" s="78"/>
      <c r="BZ208" s="78"/>
      <c r="CA208" s="78"/>
      <c r="CB208" s="78"/>
      <c r="CC208" s="78"/>
      <c r="CD208" s="78"/>
      <c r="CE208" s="78"/>
      <c r="CF208" s="78"/>
      <c r="CG208" s="78"/>
      <c r="CH208" s="78"/>
      <c r="CI208" s="78"/>
      <c r="CJ208" s="78"/>
      <c r="CK208" s="78"/>
      <c r="CL208" s="78"/>
      <c r="CM208" s="78"/>
      <c r="CN208" s="78"/>
    </row>
    <row r="209" spans="1:92" ht="15.75" x14ac:dyDescent="0.2">
      <c r="A209" s="80" t="s">
        <v>28</v>
      </c>
      <c r="B209" s="80" t="s">
        <v>41</v>
      </c>
      <c r="C209" s="80" t="s">
        <v>42</v>
      </c>
      <c r="D209" s="80">
        <v>275</v>
      </c>
      <c r="E209" s="82">
        <v>5</v>
      </c>
      <c r="F209" s="80">
        <v>37</v>
      </c>
      <c r="G209" s="80">
        <v>7.4</v>
      </c>
      <c r="H209" s="80">
        <v>8</v>
      </c>
      <c r="I209" s="82">
        <v>1.22</v>
      </c>
      <c r="J209" s="80">
        <v>0.64749999999999996</v>
      </c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  <c r="AA209" s="78"/>
      <c r="AB209" s="78"/>
      <c r="AC209" s="78"/>
      <c r="AD209" s="78"/>
      <c r="AE209" s="78"/>
      <c r="AF209" s="78"/>
      <c r="AG209" s="78"/>
      <c r="AH209" s="78"/>
      <c r="AI209" s="78"/>
      <c r="AJ209" s="78"/>
      <c r="AK209" s="78"/>
      <c r="AL209" s="78"/>
      <c r="AM209" s="78"/>
      <c r="AN209" s="78"/>
      <c r="AO209" s="78"/>
      <c r="AP209" s="78"/>
      <c r="AQ209" s="78"/>
      <c r="AR209" s="78"/>
      <c r="AS209" s="78"/>
      <c r="AT209" s="78"/>
      <c r="AU209" s="78"/>
      <c r="AV209" s="78"/>
      <c r="AW209" s="78"/>
      <c r="AX209" s="78"/>
      <c r="AY209" s="78"/>
      <c r="AZ209" s="78"/>
      <c r="BA209" s="78"/>
      <c r="BB209" s="78"/>
      <c r="BC209" s="78"/>
      <c r="BD209" s="78"/>
      <c r="BE209" s="78"/>
      <c r="BF209" s="78"/>
      <c r="BG209" s="78"/>
      <c r="BH209" s="78"/>
      <c r="BI209" s="78"/>
      <c r="BJ209" s="78"/>
      <c r="BK209" s="78"/>
      <c r="BL209" s="78"/>
      <c r="BM209" s="78"/>
      <c r="BN209" s="78"/>
      <c r="BO209" s="78"/>
      <c r="BP209" s="78"/>
      <c r="BQ209" s="78"/>
      <c r="BR209" s="78"/>
      <c r="BS209" s="78"/>
      <c r="BT209" s="78"/>
      <c r="BU209" s="78"/>
      <c r="BV209" s="78"/>
      <c r="BW209" s="78"/>
      <c r="BX209" s="78"/>
      <c r="BY209" s="78"/>
      <c r="BZ209" s="78"/>
      <c r="CA209" s="78"/>
      <c r="CB209" s="78"/>
      <c r="CC209" s="78"/>
      <c r="CD209" s="78"/>
      <c r="CE209" s="78"/>
      <c r="CF209" s="78"/>
      <c r="CG209" s="78"/>
      <c r="CH209" s="78"/>
      <c r="CI209" s="78"/>
      <c r="CJ209" s="78"/>
      <c r="CK209" s="78"/>
      <c r="CL209" s="78"/>
      <c r="CM209" s="78"/>
      <c r="CN209" s="78"/>
    </row>
    <row r="210" spans="1:92" ht="15.75" x14ac:dyDescent="0.2">
      <c r="A210" s="80" t="s">
        <v>28</v>
      </c>
      <c r="B210" s="80" t="s">
        <v>41</v>
      </c>
      <c r="C210" s="80" t="s">
        <v>42</v>
      </c>
      <c r="D210" s="80">
        <v>275</v>
      </c>
      <c r="E210" s="82">
        <v>7</v>
      </c>
      <c r="F210" s="80">
        <v>37</v>
      </c>
      <c r="G210" s="80">
        <v>7.4</v>
      </c>
      <c r="H210" s="80">
        <v>8</v>
      </c>
      <c r="I210" s="82">
        <v>2.54</v>
      </c>
      <c r="J210" s="80">
        <v>0.64749999999999996</v>
      </c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  <c r="AA210" s="78"/>
      <c r="AB210" s="78"/>
      <c r="AC210" s="78"/>
      <c r="AD210" s="78"/>
      <c r="AE210" s="78"/>
      <c r="AF210" s="78"/>
      <c r="AG210" s="78"/>
      <c r="AH210" s="78"/>
      <c r="AI210" s="78"/>
      <c r="AJ210" s="78"/>
      <c r="AK210" s="78"/>
      <c r="AL210" s="78"/>
      <c r="AM210" s="78"/>
      <c r="AN210" s="78"/>
      <c r="AO210" s="78"/>
      <c r="AP210" s="78"/>
      <c r="AQ210" s="78"/>
      <c r="AR210" s="78"/>
      <c r="AS210" s="78"/>
      <c r="AT210" s="78"/>
      <c r="AU210" s="78"/>
      <c r="AV210" s="78"/>
      <c r="AW210" s="78"/>
      <c r="AX210" s="78"/>
      <c r="AY210" s="78"/>
      <c r="AZ210" s="78"/>
      <c r="BA210" s="78"/>
      <c r="BB210" s="78"/>
      <c r="BC210" s="78"/>
      <c r="BD210" s="78"/>
      <c r="BE210" s="78"/>
      <c r="BF210" s="78"/>
      <c r="BG210" s="78"/>
      <c r="BH210" s="78"/>
      <c r="BI210" s="78"/>
      <c r="BJ210" s="78"/>
      <c r="BK210" s="78"/>
      <c r="BL210" s="78"/>
      <c r="BM210" s="78"/>
      <c r="BN210" s="78"/>
      <c r="BO210" s="78"/>
      <c r="BP210" s="78"/>
      <c r="BQ210" s="78"/>
      <c r="BR210" s="78"/>
      <c r="BS210" s="78"/>
      <c r="BT210" s="78"/>
      <c r="BU210" s="78"/>
      <c r="BV210" s="78"/>
      <c r="BW210" s="78"/>
      <c r="BX210" s="78"/>
      <c r="BY210" s="78"/>
      <c r="BZ210" s="78"/>
      <c r="CA210" s="78"/>
      <c r="CB210" s="78"/>
      <c r="CC210" s="78"/>
      <c r="CD210" s="78"/>
      <c r="CE210" s="78"/>
      <c r="CF210" s="78"/>
      <c r="CG210" s="78"/>
      <c r="CH210" s="78"/>
      <c r="CI210" s="78"/>
      <c r="CJ210" s="78"/>
      <c r="CK210" s="78"/>
      <c r="CL210" s="78"/>
      <c r="CM210" s="78"/>
      <c r="CN210" s="78"/>
    </row>
    <row r="211" spans="1:92" ht="15.75" x14ac:dyDescent="0.2">
      <c r="A211" s="80" t="s">
        <v>28</v>
      </c>
      <c r="B211" s="80" t="s">
        <v>41</v>
      </c>
      <c r="C211" s="80" t="s">
        <v>42</v>
      </c>
      <c r="D211" s="80">
        <v>275</v>
      </c>
      <c r="E211" s="82">
        <v>9</v>
      </c>
      <c r="F211" s="80">
        <v>37</v>
      </c>
      <c r="G211" s="80">
        <v>7.4</v>
      </c>
      <c r="H211" s="80">
        <v>8</v>
      </c>
      <c r="I211" s="82">
        <v>3.81</v>
      </c>
      <c r="J211" s="80">
        <v>0.64749999999999996</v>
      </c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  <c r="AA211" s="78"/>
      <c r="AB211" s="78"/>
      <c r="AC211" s="78"/>
      <c r="AD211" s="78"/>
      <c r="AE211" s="78"/>
      <c r="AF211" s="78"/>
      <c r="AG211" s="78"/>
      <c r="AH211" s="78"/>
      <c r="AI211" s="78"/>
      <c r="AJ211" s="78"/>
      <c r="AK211" s="78"/>
      <c r="AL211" s="78"/>
      <c r="AM211" s="78"/>
      <c r="AN211" s="78"/>
      <c r="AO211" s="78"/>
      <c r="AP211" s="78"/>
      <c r="AQ211" s="78"/>
      <c r="AR211" s="78"/>
      <c r="AS211" s="78"/>
      <c r="AT211" s="78"/>
      <c r="AU211" s="78"/>
      <c r="AV211" s="78"/>
      <c r="AW211" s="78"/>
      <c r="AX211" s="78"/>
      <c r="AY211" s="78"/>
      <c r="AZ211" s="78"/>
      <c r="BA211" s="78"/>
      <c r="BB211" s="78"/>
      <c r="BC211" s="78"/>
      <c r="BD211" s="78"/>
      <c r="BE211" s="78"/>
      <c r="BF211" s="78"/>
      <c r="BG211" s="78"/>
      <c r="BH211" s="78"/>
      <c r="BI211" s="78"/>
      <c r="BJ211" s="78"/>
      <c r="BK211" s="78"/>
      <c r="BL211" s="78"/>
      <c r="BM211" s="78"/>
      <c r="BN211" s="78"/>
      <c r="BO211" s="78"/>
      <c r="BP211" s="78"/>
      <c r="BQ211" s="78"/>
      <c r="BR211" s="78"/>
      <c r="BS211" s="78"/>
      <c r="BT211" s="78"/>
      <c r="BU211" s="78"/>
      <c r="BV211" s="78"/>
      <c r="BW211" s="78"/>
      <c r="BX211" s="78"/>
      <c r="BY211" s="78"/>
      <c r="BZ211" s="78"/>
      <c r="CA211" s="78"/>
      <c r="CB211" s="78"/>
      <c r="CC211" s="78"/>
      <c r="CD211" s="78"/>
      <c r="CE211" s="78"/>
      <c r="CF211" s="78"/>
      <c r="CG211" s="78"/>
      <c r="CH211" s="78"/>
      <c r="CI211" s="78"/>
      <c r="CJ211" s="78"/>
      <c r="CK211" s="78"/>
      <c r="CL211" s="78"/>
      <c r="CM211" s="78"/>
      <c r="CN211" s="78"/>
    </row>
    <row r="212" spans="1:92" ht="15.75" x14ac:dyDescent="0.2">
      <c r="A212" s="80" t="s">
        <v>28</v>
      </c>
      <c r="B212" s="80" t="s">
        <v>41</v>
      </c>
      <c r="C212" s="80" t="s">
        <v>55</v>
      </c>
      <c r="D212" s="80">
        <v>254</v>
      </c>
      <c r="E212" s="82">
        <v>4.5999999999999996</v>
      </c>
      <c r="F212" s="80">
        <v>37</v>
      </c>
      <c r="G212" s="80">
        <v>7.4</v>
      </c>
      <c r="H212" s="80">
        <v>4</v>
      </c>
      <c r="I212" s="82">
        <v>0.875</v>
      </c>
      <c r="J212" s="80">
        <v>0.31148648648648647</v>
      </c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  <c r="AB212" s="78"/>
      <c r="AC212" s="78"/>
      <c r="AD212" s="78"/>
      <c r="AE212" s="78"/>
      <c r="AF212" s="78"/>
      <c r="AG212" s="78"/>
      <c r="AH212" s="78"/>
      <c r="AI212" s="78"/>
      <c r="AJ212" s="78"/>
      <c r="AK212" s="78"/>
      <c r="AL212" s="78"/>
      <c r="AM212" s="78"/>
      <c r="AN212" s="78"/>
      <c r="AO212" s="78"/>
      <c r="AP212" s="78"/>
      <c r="AQ212" s="78"/>
      <c r="AR212" s="78"/>
      <c r="AS212" s="78"/>
      <c r="AT212" s="78"/>
      <c r="AU212" s="78"/>
      <c r="AV212" s="78"/>
      <c r="AW212" s="78"/>
      <c r="AX212" s="78"/>
      <c r="AY212" s="78"/>
      <c r="AZ212" s="78"/>
      <c r="BA212" s="78"/>
      <c r="BB212" s="78"/>
      <c r="BC212" s="78"/>
      <c r="BD212" s="78"/>
      <c r="BE212" s="78"/>
      <c r="BF212" s="78"/>
      <c r="BG212" s="78"/>
      <c r="BH212" s="78"/>
      <c r="BI212" s="78"/>
      <c r="BJ212" s="78"/>
      <c r="BK212" s="78"/>
      <c r="BL212" s="78"/>
      <c r="BM212" s="78"/>
      <c r="BN212" s="78"/>
      <c r="BO212" s="78"/>
      <c r="BP212" s="78"/>
      <c r="BQ212" s="78"/>
      <c r="BR212" s="78"/>
      <c r="BS212" s="78"/>
      <c r="BT212" s="78"/>
      <c r="BU212" s="78"/>
      <c r="BV212" s="78"/>
      <c r="BW212" s="78"/>
      <c r="BX212" s="78"/>
      <c r="BY212" s="78"/>
      <c r="BZ212" s="78"/>
      <c r="CA212" s="78"/>
      <c r="CB212" s="78"/>
      <c r="CC212" s="78"/>
      <c r="CD212" s="78"/>
      <c r="CE212" s="78"/>
      <c r="CF212" s="78"/>
      <c r="CG212" s="78"/>
      <c r="CH212" s="78"/>
      <c r="CI212" s="78"/>
      <c r="CJ212" s="78"/>
      <c r="CK212" s="78"/>
      <c r="CL212" s="78"/>
      <c r="CM212" s="78"/>
      <c r="CN212" s="78"/>
    </row>
    <row r="213" spans="1:92" ht="15.75" x14ac:dyDescent="0.2">
      <c r="A213" s="80" t="s">
        <v>28</v>
      </c>
      <c r="B213" s="80" t="s">
        <v>41</v>
      </c>
      <c r="C213" s="80" t="s">
        <v>55</v>
      </c>
      <c r="D213" s="80">
        <v>254</v>
      </c>
      <c r="E213" s="82">
        <v>12</v>
      </c>
      <c r="F213" s="80">
        <v>37</v>
      </c>
      <c r="G213" s="80">
        <v>7.4</v>
      </c>
      <c r="H213" s="80">
        <v>4</v>
      </c>
      <c r="I213" s="82">
        <v>3.18</v>
      </c>
      <c r="J213" s="80">
        <v>0.31148648648648647</v>
      </c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78"/>
      <c r="AC213" s="78"/>
      <c r="AD213" s="78"/>
      <c r="AE213" s="78"/>
      <c r="AF213" s="78"/>
      <c r="AG213" s="78"/>
      <c r="AH213" s="78"/>
      <c r="AI213" s="78"/>
      <c r="AJ213" s="78"/>
      <c r="AK213" s="78"/>
      <c r="AL213" s="78"/>
      <c r="AM213" s="78"/>
      <c r="AN213" s="78"/>
      <c r="AO213" s="78"/>
      <c r="AP213" s="78"/>
      <c r="AQ213" s="78"/>
      <c r="AR213" s="78"/>
      <c r="AS213" s="78"/>
      <c r="AT213" s="78"/>
      <c r="AU213" s="78"/>
      <c r="AV213" s="78"/>
      <c r="AW213" s="78"/>
      <c r="AX213" s="78"/>
      <c r="AY213" s="78"/>
      <c r="AZ213" s="78"/>
      <c r="BA213" s="78"/>
      <c r="BB213" s="78"/>
      <c r="BC213" s="78"/>
      <c r="BD213" s="78"/>
      <c r="BE213" s="78"/>
      <c r="BF213" s="78"/>
      <c r="BG213" s="78"/>
      <c r="BH213" s="78"/>
      <c r="BI213" s="78"/>
      <c r="BJ213" s="78"/>
      <c r="BK213" s="78"/>
      <c r="BL213" s="78"/>
      <c r="BM213" s="78"/>
      <c r="BN213" s="78"/>
      <c r="BO213" s="78"/>
      <c r="BP213" s="78"/>
      <c r="BQ213" s="78"/>
      <c r="BR213" s="78"/>
      <c r="BS213" s="78"/>
      <c r="BT213" s="78"/>
      <c r="BU213" s="78"/>
      <c r="BV213" s="78"/>
      <c r="BW213" s="78"/>
      <c r="BX213" s="78"/>
      <c r="BY213" s="78"/>
      <c r="BZ213" s="78"/>
      <c r="CA213" s="78"/>
      <c r="CB213" s="78"/>
      <c r="CC213" s="78"/>
      <c r="CD213" s="78"/>
      <c r="CE213" s="78"/>
      <c r="CF213" s="78"/>
      <c r="CG213" s="78"/>
      <c r="CH213" s="78"/>
      <c r="CI213" s="78"/>
      <c r="CJ213" s="78"/>
      <c r="CK213" s="78"/>
      <c r="CL213" s="78"/>
      <c r="CM213" s="78"/>
      <c r="CN213" s="78"/>
    </row>
    <row r="214" spans="1:92" ht="15.75" x14ac:dyDescent="0.2">
      <c r="A214" s="80" t="s">
        <v>28</v>
      </c>
      <c r="B214" s="80" t="s">
        <v>41</v>
      </c>
      <c r="C214" s="80" t="s">
        <v>55</v>
      </c>
      <c r="D214" s="80">
        <v>255</v>
      </c>
      <c r="E214" s="82">
        <v>4.88</v>
      </c>
      <c r="F214" s="80">
        <v>37</v>
      </c>
      <c r="G214" s="80">
        <v>7.4</v>
      </c>
      <c r="H214" s="80">
        <v>4</v>
      </c>
      <c r="I214" s="82">
        <v>0.87</v>
      </c>
      <c r="J214" s="80">
        <v>0.22776280323450132</v>
      </c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  <c r="AA214" s="78"/>
      <c r="AB214" s="78"/>
      <c r="AC214" s="78"/>
      <c r="AD214" s="78"/>
      <c r="AE214" s="78"/>
      <c r="AF214" s="78"/>
      <c r="AG214" s="78"/>
      <c r="AH214" s="78"/>
      <c r="AI214" s="78"/>
      <c r="AJ214" s="78"/>
      <c r="AK214" s="78"/>
      <c r="AL214" s="78"/>
      <c r="AM214" s="78"/>
      <c r="AN214" s="78"/>
      <c r="AO214" s="78"/>
      <c r="AP214" s="78"/>
      <c r="AQ214" s="78"/>
      <c r="AR214" s="78"/>
      <c r="AS214" s="78"/>
      <c r="AT214" s="78"/>
      <c r="AU214" s="78"/>
      <c r="AV214" s="78"/>
      <c r="AW214" s="78"/>
      <c r="AX214" s="78"/>
      <c r="AY214" s="78"/>
      <c r="AZ214" s="78"/>
      <c r="BA214" s="78"/>
      <c r="BB214" s="78"/>
      <c r="BC214" s="78"/>
      <c r="BD214" s="78"/>
      <c r="BE214" s="78"/>
      <c r="BF214" s="78"/>
      <c r="BG214" s="78"/>
      <c r="BH214" s="78"/>
      <c r="BI214" s="78"/>
      <c r="BJ214" s="78"/>
      <c r="BK214" s="78"/>
      <c r="BL214" s="78"/>
      <c r="BM214" s="78"/>
      <c r="BN214" s="78"/>
      <c r="BO214" s="78"/>
      <c r="BP214" s="78"/>
      <c r="BQ214" s="78"/>
      <c r="BR214" s="78"/>
      <c r="BS214" s="78"/>
      <c r="BT214" s="78"/>
      <c r="BU214" s="78"/>
      <c r="BV214" s="78"/>
      <c r="BW214" s="78"/>
      <c r="BX214" s="78"/>
      <c r="BY214" s="78"/>
      <c r="BZ214" s="78"/>
      <c r="CA214" s="78"/>
      <c r="CB214" s="78"/>
      <c r="CC214" s="78"/>
      <c r="CD214" s="78"/>
      <c r="CE214" s="78"/>
      <c r="CF214" s="78"/>
      <c r="CG214" s="78"/>
      <c r="CH214" s="78"/>
      <c r="CI214" s="78"/>
      <c r="CJ214" s="78"/>
      <c r="CK214" s="78"/>
      <c r="CL214" s="78"/>
      <c r="CM214" s="78"/>
      <c r="CN214" s="78"/>
    </row>
    <row r="215" spans="1:92" ht="15.75" x14ac:dyDescent="0.2">
      <c r="A215" s="80" t="s">
        <v>28</v>
      </c>
      <c r="B215" s="80" t="s">
        <v>41</v>
      </c>
      <c r="C215" s="80" t="s">
        <v>55</v>
      </c>
      <c r="D215" s="80">
        <v>255</v>
      </c>
      <c r="E215" s="82">
        <v>12.3</v>
      </c>
      <c r="F215" s="80">
        <v>37</v>
      </c>
      <c r="G215" s="80">
        <v>7.4</v>
      </c>
      <c r="H215" s="80">
        <v>4</v>
      </c>
      <c r="I215" s="82">
        <f>4-1.44</f>
        <v>2.56</v>
      </c>
      <c r="J215" s="80">
        <v>0.22776280323450132</v>
      </c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  <c r="AA215" s="78"/>
      <c r="AB215" s="78"/>
      <c r="AC215" s="78"/>
      <c r="AD215" s="78"/>
      <c r="AE215" s="78"/>
      <c r="AF215" s="78"/>
      <c r="AG215" s="78"/>
      <c r="AH215" s="78"/>
      <c r="AI215" s="78"/>
      <c r="AJ215" s="78"/>
      <c r="AK215" s="78"/>
      <c r="AL215" s="78"/>
      <c r="AM215" s="78"/>
      <c r="AN215" s="78"/>
      <c r="AO215" s="78"/>
      <c r="AP215" s="78"/>
      <c r="AQ215" s="78"/>
      <c r="AR215" s="78"/>
      <c r="AS215" s="78"/>
      <c r="AT215" s="78"/>
      <c r="AU215" s="78"/>
      <c r="AV215" s="78"/>
      <c r="AW215" s="78"/>
      <c r="AX215" s="78"/>
      <c r="AY215" s="78"/>
      <c r="AZ215" s="78"/>
      <c r="BA215" s="78"/>
      <c r="BB215" s="78"/>
      <c r="BC215" s="78"/>
      <c r="BD215" s="78"/>
      <c r="BE215" s="78"/>
      <c r="BF215" s="78"/>
      <c r="BG215" s="78"/>
      <c r="BH215" s="78"/>
      <c r="BI215" s="78"/>
      <c r="BJ215" s="78"/>
      <c r="BK215" s="78"/>
      <c r="BL215" s="78"/>
      <c r="BM215" s="78"/>
      <c r="BN215" s="78"/>
      <c r="BO215" s="78"/>
      <c r="BP215" s="78"/>
      <c r="BQ215" s="78"/>
      <c r="BR215" s="78"/>
      <c r="BS215" s="78"/>
      <c r="BT215" s="78"/>
      <c r="BU215" s="78"/>
      <c r="BV215" s="78"/>
      <c r="BW215" s="78"/>
      <c r="BX215" s="78"/>
      <c r="BY215" s="78"/>
      <c r="BZ215" s="78"/>
      <c r="CA215" s="78"/>
      <c r="CB215" s="78"/>
      <c r="CC215" s="78"/>
      <c r="CD215" s="78"/>
      <c r="CE215" s="78"/>
      <c r="CF215" s="78"/>
      <c r="CG215" s="78"/>
      <c r="CH215" s="78"/>
      <c r="CI215" s="78"/>
      <c r="CJ215" s="78"/>
      <c r="CK215" s="78"/>
      <c r="CL215" s="78"/>
      <c r="CM215" s="78"/>
      <c r="CN215" s="78"/>
    </row>
    <row r="216" spans="1:92" ht="15.75" x14ac:dyDescent="0.2">
      <c r="A216" s="80" t="s">
        <v>28</v>
      </c>
      <c r="B216" s="80" t="s">
        <v>41</v>
      </c>
      <c r="C216" s="80" t="s">
        <v>52</v>
      </c>
      <c r="D216" s="80">
        <v>254</v>
      </c>
      <c r="E216" s="82">
        <v>3</v>
      </c>
      <c r="F216" s="80" t="s">
        <v>67</v>
      </c>
      <c r="G216" s="80">
        <v>7.4</v>
      </c>
      <c r="H216" s="80">
        <f t="shared" ref="H216:H241" si="0">LOG(5*10^6)</f>
        <v>6.6989700043360187</v>
      </c>
      <c r="I216" s="82">
        <v>0.6</v>
      </c>
      <c r="J216" s="80">
        <v>0.499</v>
      </c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  <c r="AA216" s="78"/>
      <c r="AB216" s="78"/>
      <c r="AC216" s="78"/>
      <c r="AD216" s="78"/>
      <c r="AE216" s="78"/>
      <c r="AF216" s="78"/>
      <c r="AG216" s="78"/>
      <c r="AH216" s="78"/>
      <c r="AI216" s="78"/>
      <c r="AJ216" s="78"/>
      <c r="AK216" s="78"/>
      <c r="AL216" s="78"/>
      <c r="AM216" s="78"/>
      <c r="AN216" s="78"/>
      <c r="AO216" s="78"/>
      <c r="AP216" s="78"/>
      <c r="AQ216" s="78"/>
      <c r="AR216" s="78"/>
      <c r="AS216" s="78"/>
      <c r="AT216" s="78"/>
      <c r="AU216" s="78"/>
      <c r="AV216" s="78"/>
      <c r="AW216" s="78"/>
      <c r="AX216" s="78"/>
      <c r="AY216" s="78"/>
      <c r="AZ216" s="78"/>
      <c r="BA216" s="78"/>
      <c r="BB216" s="78"/>
      <c r="BC216" s="78"/>
      <c r="BD216" s="78"/>
      <c r="BE216" s="78"/>
      <c r="BF216" s="78"/>
      <c r="BG216" s="78"/>
      <c r="BH216" s="78"/>
      <c r="BI216" s="78"/>
      <c r="BJ216" s="78"/>
      <c r="BK216" s="78"/>
      <c r="BL216" s="78"/>
      <c r="BM216" s="78"/>
      <c r="BN216" s="78"/>
      <c r="BO216" s="78"/>
      <c r="BP216" s="78"/>
      <c r="BQ216" s="78"/>
      <c r="BR216" s="78"/>
      <c r="BS216" s="78"/>
      <c r="BT216" s="78"/>
      <c r="BU216" s="78"/>
      <c r="BV216" s="78"/>
      <c r="BW216" s="78"/>
      <c r="BX216" s="78"/>
      <c r="BY216" s="78"/>
      <c r="BZ216" s="78"/>
      <c r="CA216" s="78"/>
      <c r="CB216" s="78"/>
      <c r="CC216" s="78"/>
      <c r="CD216" s="78"/>
      <c r="CE216" s="78"/>
      <c r="CF216" s="78"/>
      <c r="CG216" s="78"/>
      <c r="CH216" s="78"/>
      <c r="CI216" s="78"/>
      <c r="CJ216" s="78"/>
      <c r="CK216" s="78"/>
      <c r="CL216" s="78"/>
      <c r="CM216" s="78"/>
      <c r="CN216" s="78"/>
    </row>
    <row r="217" spans="1:92" ht="15.75" x14ac:dyDescent="0.2">
      <c r="A217" s="80" t="s">
        <v>28</v>
      </c>
      <c r="B217" s="80" t="s">
        <v>41</v>
      </c>
      <c r="C217" s="80" t="s">
        <v>52</v>
      </c>
      <c r="D217" s="80">
        <v>254</v>
      </c>
      <c r="E217" s="82">
        <v>4</v>
      </c>
      <c r="F217" s="80" t="s">
        <v>67</v>
      </c>
      <c r="G217" s="80">
        <v>7.4</v>
      </c>
      <c r="H217" s="80">
        <f t="shared" si="0"/>
        <v>6.6989700043360187</v>
      </c>
      <c r="I217" s="82">
        <v>0.9</v>
      </c>
      <c r="J217" s="80">
        <v>0.499</v>
      </c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  <c r="AA217" s="78"/>
      <c r="AB217" s="78"/>
      <c r="AC217" s="78"/>
      <c r="AD217" s="78"/>
      <c r="AE217" s="78"/>
      <c r="AF217" s="78"/>
      <c r="AG217" s="78"/>
      <c r="AH217" s="78"/>
      <c r="AI217" s="78"/>
      <c r="AJ217" s="78"/>
      <c r="AK217" s="78"/>
      <c r="AL217" s="78"/>
      <c r="AM217" s="78"/>
      <c r="AN217" s="78"/>
      <c r="AO217" s="78"/>
      <c r="AP217" s="78"/>
      <c r="AQ217" s="78"/>
      <c r="AR217" s="78"/>
      <c r="AS217" s="78"/>
      <c r="AT217" s="78"/>
      <c r="AU217" s="78"/>
      <c r="AV217" s="78"/>
      <c r="AW217" s="78"/>
      <c r="AX217" s="78"/>
      <c r="AY217" s="78"/>
      <c r="AZ217" s="78"/>
      <c r="BA217" s="78"/>
      <c r="BB217" s="78"/>
      <c r="BC217" s="78"/>
      <c r="BD217" s="78"/>
      <c r="BE217" s="78"/>
      <c r="BF217" s="78"/>
      <c r="BG217" s="78"/>
      <c r="BH217" s="78"/>
      <c r="BI217" s="78"/>
      <c r="BJ217" s="78"/>
      <c r="BK217" s="78"/>
      <c r="BL217" s="78"/>
      <c r="BM217" s="78"/>
      <c r="BN217" s="78"/>
      <c r="BO217" s="78"/>
      <c r="BP217" s="78"/>
      <c r="BQ217" s="78"/>
      <c r="BR217" s="78"/>
      <c r="BS217" s="78"/>
      <c r="BT217" s="78"/>
      <c r="BU217" s="78"/>
      <c r="BV217" s="78"/>
      <c r="BW217" s="78"/>
      <c r="BX217" s="78"/>
      <c r="BY217" s="78"/>
      <c r="BZ217" s="78"/>
      <c r="CA217" s="78"/>
      <c r="CB217" s="78"/>
      <c r="CC217" s="78"/>
      <c r="CD217" s="78"/>
      <c r="CE217" s="78"/>
      <c r="CF217" s="78"/>
      <c r="CG217" s="78"/>
      <c r="CH217" s="78"/>
      <c r="CI217" s="78"/>
      <c r="CJ217" s="78"/>
      <c r="CK217" s="78"/>
      <c r="CL217" s="78"/>
      <c r="CM217" s="78"/>
      <c r="CN217" s="78"/>
    </row>
    <row r="218" spans="1:92" ht="15.75" x14ac:dyDescent="0.2">
      <c r="A218" s="80" t="s">
        <v>28</v>
      </c>
      <c r="B218" s="80" t="s">
        <v>41</v>
      </c>
      <c r="C218" s="80" t="s">
        <v>36</v>
      </c>
      <c r="D218" s="80">
        <v>254</v>
      </c>
      <c r="E218" s="82">
        <v>6</v>
      </c>
      <c r="F218" s="80" t="s">
        <v>67</v>
      </c>
      <c r="G218" s="80">
        <v>7.4</v>
      </c>
      <c r="H218" s="80">
        <f t="shared" si="0"/>
        <v>6.6989700043360187</v>
      </c>
      <c r="I218" s="82">
        <v>1.9</v>
      </c>
      <c r="J218" s="80">
        <v>0.499</v>
      </c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  <c r="AA218" s="78"/>
      <c r="AB218" s="78"/>
      <c r="AC218" s="78"/>
      <c r="AD218" s="78"/>
      <c r="AE218" s="78"/>
      <c r="AF218" s="78"/>
      <c r="AG218" s="78"/>
      <c r="AH218" s="78"/>
      <c r="AI218" s="78"/>
      <c r="AJ218" s="78"/>
      <c r="AK218" s="78"/>
      <c r="AL218" s="78"/>
      <c r="AM218" s="78"/>
      <c r="AN218" s="78"/>
      <c r="AO218" s="78"/>
      <c r="AP218" s="78"/>
      <c r="AQ218" s="78"/>
      <c r="AR218" s="78"/>
      <c r="AS218" s="78"/>
      <c r="AT218" s="78"/>
      <c r="AU218" s="78"/>
      <c r="AV218" s="78"/>
      <c r="AW218" s="78"/>
      <c r="AX218" s="78"/>
      <c r="AY218" s="78"/>
      <c r="AZ218" s="78"/>
      <c r="BA218" s="78"/>
      <c r="BB218" s="78"/>
      <c r="BC218" s="78"/>
      <c r="BD218" s="78"/>
      <c r="BE218" s="78"/>
      <c r="BF218" s="78"/>
      <c r="BG218" s="78"/>
      <c r="BH218" s="78"/>
      <c r="BI218" s="78"/>
      <c r="BJ218" s="78"/>
      <c r="BK218" s="78"/>
      <c r="BL218" s="78"/>
      <c r="BM218" s="78"/>
      <c r="BN218" s="78"/>
      <c r="BO218" s="78"/>
      <c r="BP218" s="78"/>
      <c r="BQ218" s="78"/>
      <c r="BR218" s="78"/>
      <c r="BS218" s="78"/>
      <c r="BT218" s="78"/>
      <c r="BU218" s="78"/>
      <c r="BV218" s="78"/>
      <c r="BW218" s="78"/>
      <c r="BX218" s="78"/>
      <c r="BY218" s="78"/>
      <c r="BZ218" s="78"/>
      <c r="CA218" s="78"/>
      <c r="CB218" s="78"/>
      <c r="CC218" s="78"/>
      <c r="CD218" s="78"/>
      <c r="CE218" s="78"/>
      <c r="CF218" s="78"/>
      <c r="CG218" s="78"/>
      <c r="CH218" s="78"/>
      <c r="CI218" s="78"/>
      <c r="CJ218" s="78"/>
      <c r="CK218" s="78"/>
      <c r="CL218" s="78"/>
      <c r="CM218" s="78"/>
      <c r="CN218" s="78"/>
    </row>
    <row r="219" spans="1:92" ht="15.75" x14ac:dyDescent="0.2">
      <c r="A219" s="80" t="s">
        <v>28</v>
      </c>
      <c r="B219" s="80" t="s">
        <v>41</v>
      </c>
      <c r="C219" s="80" t="s">
        <v>36</v>
      </c>
      <c r="D219" s="80">
        <v>254</v>
      </c>
      <c r="E219" s="82">
        <v>7</v>
      </c>
      <c r="F219" s="80" t="s">
        <v>67</v>
      </c>
      <c r="G219" s="80">
        <v>7.4</v>
      </c>
      <c r="H219" s="80">
        <f t="shared" si="0"/>
        <v>6.6989700043360187</v>
      </c>
      <c r="I219" s="82">
        <v>3.2</v>
      </c>
      <c r="J219" s="80">
        <v>0.499</v>
      </c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  <c r="AA219" s="78"/>
      <c r="AB219" s="78"/>
      <c r="AC219" s="78"/>
      <c r="AD219" s="78"/>
      <c r="AE219" s="78"/>
      <c r="AF219" s="78"/>
      <c r="AG219" s="78"/>
      <c r="AH219" s="78"/>
      <c r="AI219" s="78"/>
      <c r="AJ219" s="78"/>
      <c r="AK219" s="78"/>
      <c r="AL219" s="78"/>
      <c r="AM219" s="78"/>
      <c r="AN219" s="78"/>
      <c r="AO219" s="78"/>
      <c r="AP219" s="78"/>
      <c r="AQ219" s="78"/>
      <c r="AR219" s="78"/>
      <c r="AS219" s="78"/>
      <c r="AT219" s="78"/>
      <c r="AU219" s="78"/>
      <c r="AV219" s="78"/>
      <c r="AW219" s="78"/>
      <c r="AX219" s="78"/>
      <c r="AY219" s="78"/>
      <c r="AZ219" s="78"/>
      <c r="BA219" s="78"/>
      <c r="BB219" s="78"/>
      <c r="BC219" s="78"/>
      <c r="BD219" s="78"/>
      <c r="BE219" s="78"/>
      <c r="BF219" s="78"/>
      <c r="BG219" s="78"/>
      <c r="BH219" s="78"/>
      <c r="BI219" s="78"/>
      <c r="BJ219" s="78"/>
      <c r="BK219" s="78"/>
      <c r="BL219" s="78"/>
      <c r="BM219" s="78"/>
      <c r="BN219" s="78"/>
      <c r="BO219" s="78"/>
      <c r="BP219" s="78"/>
      <c r="BQ219" s="78"/>
      <c r="BR219" s="78"/>
      <c r="BS219" s="78"/>
      <c r="BT219" s="78"/>
      <c r="BU219" s="78"/>
      <c r="BV219" s="78"/>
      <c r="BW219" s="78"/>
      <c r="BX219" s="78"/>
      <c r="BY219" s="78"/>
      <c r="BZ219" s="78"/>
      <c r="CA219" s="78"/>
      <c r="CB219" s="78"/>
      <c r="CC219" s="78"/>
      <c r="CD219" s="78"/>
      <c r="CE219" s="78"/>
      <c r="CF219" s="78"/>
      <c r="CG219" s="78"/>
      <c r="CH219" s="78"/>
      <c r="CI219" s="78"/>
      <c r="CJ219" s="78"/>
      <c r="CK219" s="78"/>
      <c r="CL219" s="78"/>
      <c r="CM219" s="78"/>
      <c r="CN219" s="78"/>
    </row>
    <row r="220" spans="1:92" ht="15.75" x14ac:dyDescent="0.2">
      <c r="A220" s="80" t="s">
        <v>28</v>
      </c>
      <c r="B220" s="80" t="s">
        <v>41</v>
      </c>
      <c r="C220" s="80" t="s">
        <v>36</v>
      </c>
      <c r="D220" s="80">
        <v>254</v>
      </c>
      <c r="E220" s="82">
        <v>9</v>
      </c>
      <c r="F220" s="80" t="s">
        <v>67</v>
      </c>
      <c r="G220" s="80">
        <v>7.4</v>
      </c>
      <c r="H220" s="80">
        <f t="shared" si="0"/>
        <v>6.6989700043360187</v>
      </c>
      <c r="I220" s="82">
        <v>3.38</v>
      </c>
      <c r="J220" s="80">
        <v>0.499</v>
      </c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78"/>
      <c r="AB220" s="78"/>
      <c r="AC220" s="78"/>
      <c r="AD220" s="78"/>
      <c r="AE220" s="78"/>
      <c r="AF220" s="78"/>
      <c r="AG220" s="78"/>
      <c r="AH220" s="78"/>
      <c r="AI220" s="78"/>
      <c r="AJ220" s="78"/>
      <c r="AK220" s="78"/>
      <c r="AL220" s="78"/>
      <c r="AM220" s="78"/>
      <c r="AN220" s="78"/>
      <c r="AO220" s="78"/>
      <c r="AP220" s="78"/>
      <c r="AQ220" s="78"/>
      <c r="AR220" s="78"/>
      <c r="AS220" s="78"/>
      <c r="AT220" s="78"/>
      <c r="AU220" s="78"/>
      <c r="AV220" s="78"/>
      <c r="AW220" s="78"/>
      <c r="AX220" s="78"/>
      <c r="AY220" s="78"/>
      <c r="AZ220" s="78"/>
      <c r="BA220" s="78"/>
      <c r="BB220" s="78"/>
      <c r="BC220" s="78"/>
      <c r="BD220" s="78"/>
      <c r="BE220" s="78"/>
      <c r="BF220" s="78"/>
      <c r="BG220" s="78"/>
      <c r="BH220" s="78"/>
      <c r="BI220" s="78"/>
      <c r="BJ220" s="78"/>
      <c r="BK220" s="78"/>
      <c r="BL220" s="78"/>
      <c r="BM220" s="78"/>
      <c r="BN220" s="78"/>
      <c r="BO220" s="78"/>
      <c r="BP220" s="78"/>
      <c r="BQ220" s="78"/>
      <c r="BR220" s="78"/>
      <c r="BS220" s="78"/>
      <c r="BT220" s="78"/>
      <c r="BU220" s="78"/>
      <c r="BV220" s="78"/>
      <c r="BW220" s="78"/>
      <c r="BX220" s="78"/>
      <c r="BY220" s="78"/>
      <c r="BZ220" s="78"/>
      <c r="CA220" s="78"/>
      <c r="CB220" s="78"/>
      <c r="CC220" s="78"/>
      <c r="CD220" s="78"/>
      <c r="CE220" s="78"/>
      <c r="CF220" s="78"/>
      <c r="CG220" s="78"/>
      <c r="CH220" s="78"/>
      <c r="CI220" s="78"/>
      <c r="CJ220" s="78"/>
      <c r="CK220" s="78"/>
      <c r="CL220" s="78"/>
      <c r="CM220" s="78"/>
      <c r="CN220" s="78"/>
    </row>
    <row r="221" spans="1:92" ht="15.75" x14ac:dyDescent="0.2">
      <c r="A221" s="80" t="s">
        <v>28</v>
      </c>
      <c r="B221" s="80" t="s">
        <v>41</v>
      </c>
      <c r="C221" s="80" t="s">
        <v>36</v>
      </c>
      <c r="D221" s="80">
        <v>255</v>
      </c>
      <c r="E221" s="82">
        <v>3</v>
      </c>
      <c r="F221" s="80" t="s">
        <v>67</v>
      </c>
      <c r="G221" s="80">
        <v>7.4</v>
      </c>
      <c r="H221" s="80">
        <f t="shared" si="0"/>
        <v>6.6989700043360187</v>
      </c>
      <c r="I221" s="82">
        <v>0.78</v>
      </c>
      <c r="J221" s="80">
        <v>0.58299999999999996</v>
      </c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  <c r="AA221" s="78"/>
      <c r="AB221" s="78"/>
      <c r="AC221" s="78"/>
      <c r="AD221" s="78"/>
      <c r="AE221" s="78"/>
      <c r="AF221" s="78"/>
      <c r="AG221" s="78"/>
      <c r="AH221" s="78"/>
      <c r="AI221" s="78"/>
      <c r="AJ221" s="78"/>
      <c r="AK221" s="78"/>
      <c r="AL221" s="78"/>
      <c r="AM221" s="78"/>
      <c r="AN221" s="78"/>
      <c r="AO221" s="78"/>
      <c r="AP221" s="78"/>
      <c r="AQ221" s="78"/>
      <c r="AR221" s="78"/>
      <c r="AS221" s="78"/>
      <c r="AT221" s="78"/>
      <c r="AU221" s="78"/>
      <c r="AV221" s="78"/>
      <c r="AW221" s="78"/>
      <c r="AX221" s="78"/>
      <c r="AY221" s="78"/>
      <c r="AZ221" s="78"/>
      <c r="BA221" s="78"/>
      <c r="BB221" s="78"/>
      <c r="BC221" s="78"/>
      <c r="BD221" s="78"/>
      <c r="BE221" s="78"/>
      <c r="BF221" s="78"/>
      <c r="BG221" s="78"/>
      <c r="BH221" s="78"/>
      <c r="BI221" s="78"/>
      <c r="BJ221" s="78"/>
      <c r="BK221" s="78"/>
      <c r="BL221" s="78"/>
      <c r="BM221" s="78"/>
      <c r="BN221" s="78"/>
      <c r="BO221" s="78"/>
      <c r="BP221" s="78"/>
      <c r="BQ221" s="78"/>
      <c r="BR221" s="78"/>
      <c r="BS221" s="78"/>
      <c r="BT221" s="78"/>
      <c r="BU221" s="78"/>
      <c r="BV221" s="78"/>
      <c r="BW221" s="78"/>
      <c r="BX221" s="78"/>
      <c r="BY221" s="78"/>
      <c r="BZ221" s="78"/>
      <c r="CA221" s="78"/>
      <c r="CB221" s="78"/>
      <c r="CC221" s="78"/>
      <c r="CD221" s="78"/>
      <c r="CE221" s="78"/>
      <c r="CF221" s="78"/>
      <c r="CG221" s="78"/>
      <c r="CH221" s="78"/>
      <c r="CI221" s="78"/>
      <c r="CJ221" s="78"/>
      <c r="CK221" s="78"/>
      <c r="CL221" s="78"/>
      <c r="CM221" s="78"/>
      <c r="CN221" s="78"/>
    </row>
    <row r="222" spans="1:92" ht="15.75" x14ac:dyDescent="0.2">
      <c r="A222" s="80" t="s">
        <v>28</v>
      </c>
      <c r="B222" s="80" t="s">
        <v>41</v>
      </c>
      <c r="C222" s="80" t="s">
        <v>36</v>
      </c>
      <c r="D222" s="80">
        <v>255</v>
      </c>
      <c r="E222" s="82">
        <v>6</v>
      </c>
      <c r="F222" s="80" t="s">
        <v>67</v>
      </c>
      <c r="G222" s="80">
        <v>7.4</v>
      </c>
      <c r="H222" s="80">
        <f t="shared" si="0"/>
        <v>6.6989700043360187</v>
      </c>
      <c r="I222" s="82">
        <v>2.97</v>
      </c>
      <c r="J222" s="80">
        <v>0.58299999999999996</v>
      </c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78"/>
      <c r="AB222" s="78"/>
      <c r="AC222" s="78"/>
      <c r="AD222" s="78"/>
      <c r="AE222" s="78"/>
      <c r="AF222" s="78"/>
      <c r="AG222" s="78"/>
      <c r="AH222" s="78"/>
      <c r="AI222" s="78"/>
      <c r="AJ222" s="78"/>
      <c r="AK222" s="78"/>
      <c r="AL222" s="78"/>
      <c r="AM222" s="78"/>
      <c r="AN222" s="78"/>
      <c r="AO222" s="78"/>
      <c r="AP222" s="78"/>
      <c r="AQ222" s="78"/>
      <c r="AR222" s="78"/>
      <c r="AS222" s="78"/>
      <c r="AT222" s="78"/>
      <c r="AU222" s="78"/>
      <c r="AV222" s="78"/>
      <c r="AW222" s="78"/>
      <c r="AX222" s="78"/>
      <c r="AY222" s="78"/>
      <c r="AZ222" s="78"/>
      <c r="BA222" s="78"/>
      <c r="BB222" s="78"/>
      <c r="BC222" s="78"/>
      <c r="BD222" s="78"/>
      <c r="BE222" s="78"/>
      <c r="BF222" s="78"/>
      <c r="BG222" s="78"/>
      <c r="BH222" s="78"/>
      <c r="BI222" s="78"/>
      <c r="BJ222" s="78"/>
      <c r="BK222" s="78"/>
      <c r="BL222" s="78"/>
      <c r="BM222" s="78"/>
      <c r="BN222" s="78"/>
      <c r="BO222" s="78"/>
      <c r="BP222" s="78"/>
      <c r="BQ222" s="78"/>
      <c r="BR222" s="78"/>
      <c r="BS222" s="78"/>
      <c r="BT222" s="78"/>
      <c r="BU222" s="78"/>
      <c r="BV222" s="78"/>
      <c r="BW222" s="78"/>
      <c r="BX222" s="78"/>
      <c r="BY222" s="78"/>
      <c r="BZ222" s="78"/>
      <c r="CA222" s="78"/>
      <c r="CB222" s="78"/>
      <c r="CC222" s="78"/>
      <c r="CD222" s="78"/>
      <c r="CE222" s="78"/>
      <c r="CF222" s="78"/>
      <c r="CG222" s="78"/>
      <c r="CH222" s="78"/>
      <c r="CI222" s="78"/>
      <c r="CJ222" s="78"/>
      <c r="CK222" s="78"/>
      <c r="CL222" s="78"/>
      <c r="CM222" s="78"/>
      <c r="CN222" s="78"/>
    </row>
    <row r="223" spans="1:92" ht="15.75" x14ac:dyDescent="0.2">
      <c r="A223" s="80" t="s">
        <v>28</v>
      </c>
      <c r="B223" s="80" t="s">
        <v>41</v>
      </c>
      <c r="C223" s="80" t="s">
        <v>36</v>
      </c>
      <c r="D223" s="80">
        <v>255</v>
      </c>
      <c r="E223" s="82">
        <v>9</v>
      </c>
      <c r="F223" s="80" t="s">
        <v>67</v>
      </c>
      <c r="G223" s="80">
        <v>7.4</v>
      </c>
      <c r="H223" s="80">
        <f t="shared" si="0"/>
        <v>6.6989700043360187</v>
      </c>
      <c r="I223" s="82">
        <v>4.2699999999999996</v>
      </c>
      <c r="J223" s="80">
        <v>0.58299999999999996</v>
      </c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  <c r="AA223" s="78"/>
      <c r="AB223" s="78"/>
      <c r="AC223" s="78"/>
      <c r="AD223" s="78"/>
      <c r="AE223" s="78"/>
      <c r="AF223" s="78"/>
      <c r="AG223" s="78"/>
      <c r="AH223" s="78"/>
      <c r="AI223" s="78"/>
      <c r="AJ223" s="78"/>
      <c r="AK223" s="78"/>
      <c r="AL223" s="78"/>
      <c r="AM223" s="78"/>
      <c r="AN223" s="78"/>
      <c r="AO223" s="78"/>
      <c r="AP223" s="78"/>
      <c r="AQ223" s="78"/>
      <c r="AR223" s="78"/>
      <c r="AS223" s="78"/>
      <c r="AT223" s="78"/>
      <c r="AU223" s="78"/>
      <c r="AV223" s="78"/>
      <c r="AW223" s="78"/>
      <c r="AX223" s="78"/>
      <c r="AY223" s="78"/>
      <c r="AZ223" s="78"/>
      <c r="BA223" s="78"/>
      <c r="BB223" s="78"/>
      <c r="BC223" s="78"/>
      <c r="BD223" s="78"/>
      <c r="BE223" s="78"/>
      <c r="BF223" s="78"/>
      <c r="BG223" s="78"/>
      <c r="BH223" s="78"/>
      <c r="BI223" s="78"/>
      <c r="BJ223" s="78"/>
      <c r="BK223" s="78"/>
      <c r="BL223" s="78"/>
      <c r="BM223" s="78"/>
      <c r="BN223" s="78"/>
      <c r="BO223" s="78"/>
      <c r="BP223" s="78"/>
      <c r="BQ223" s="78"/>
      <c r="BR223" s="78"/>
      <c r="BS223" s="78"/>
      <c r="BT223" s="78"/>
      <c r="BU223" s="78"/>
      <c r="BV223" s="78"/>
      <c r="BW223" s="78"/>
      <c r="BX223" s="78"/>
      <c r="BY223" s="78"/>
      <c r="BZ223" s="78"/>
      <c r="CA223" s="78"/>
      <c r="CB223" s="78"/>
      <c r="CC223" s="78"/>
      <c r="CD223" s="78"/>
      <c r="CE223" s="78"/>
      <c r="CF223" s="78"/>
      <c r="CG223" s="78"/>
      <c r="CH223" s="78"/>
      <c r="CI223" s="78"/>
      <c r="CJ223" s="78"/>
      <c r="CK223" s="78"/>
      <c r="CL223" s="78"/>
      <c r="CM223" s="78"/>
      <c r="CN223" s="78"/>
    </row>
    <row r="224" spans="1:92" ht="15.75" x14ac:dyDescent="0.2">
      <c r="A224" s="80" t="s">
        <v>28</v>
      </c>
      <c r="B224" s="80" t="s">
        <v>41</v>
      </c>
      <c r="C224" s="80" t="s">
        <v>36</v>
      </c>
      <c r="D224" s="80">
        <v>265</v>
      </c>
      <c r="E224" s="82">
        <v>3</v>
      </c>
      <c r="F224" s="80" t="s">
        <v>67</v>
      </c>
      <c r="G224" s="80">
        <v>7.4</v>
      </c>
      <c r="H224" s="80">
        <f t="shared" si="0"/>
        <v>6.6989700043360187</v>
      </c>
      <c r="I224" s="82">
        <v>1.2</v>
      </c>
      <c r="J224" s="80">
        <v>0.76800000000000002</v>
      </c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  <c r="AA224" s="78"/>
      <c r="AB224" s="78"/>
      <c r="AC224" s="78"/>
      <c r="AD224" s="78"/>
      <c r="AE224" s="78"/>
      <c r="AF224" s="78"/>
      <c r="AG224" s="78"/>
      <c r="AH224" s="78"/>
      <c r="AI224" s="78"/>
      <c r="AJ224" s="78"/>
      <c r="AK224" s="78"/>
      <c r="AL224" s="78"/>
      <c r="AM224" s="78"/>
      <c r="AN224" s="78"/>
      <c r="AO224" s="78"/>
      <c r="AP224" s="78"/>
      <c r="AQ224" s="78"/>
      <c r="AR224" s="78"/>
      <c r="AS224" s="78"/>
      <c r="AT224" s="78"/>
      <c r="AU224" s="78"/>
      <c r="AV224" s="78"/>
      <c r="AW224" s="78"/>
      <c r="AX224" s="78"/>
      <c r="AY224" s="78"/>
      <c r="AZ224" s="78"/>
      <c r="BA224" s="78"/>
      <c r="BB224" s="78"/>
      <c r="BC224" s="78"/>
      <c r="BD224" s="78"/>
      <c r="BE224" s="78"/>
      <c r="BF224" s="78"/>
      <c r="BG224" s="78"/>
      <c r="BH224" s="78"/>
      <c r="BI224" s="78"/>
      <c r="BJ224" s="78"/>
      <c r="BK224" s="78"/>
      <c r="BL224" s="78"/>
      <c r="BM224" s="78"/>
      <c r="BN224" s="78"/>
      <c r="BO224" s="78"/>
      <c r="BP224" s="78"/>
      <c r="BQ224" s="78"/>
      <c r="BR224" s="78"/>
      <c r="BS224" s="78"/>
      <c r="BT224" s="78"/>
      <c r="BU224" s="78"/>
      <c r="BV224" s="78"/>
      <c r="BW224" s="78"/>
      <c r="BX224" s="78"/>
      <c r="BY224" s="78"/>
      <c r="BZ224" s="78"/>
      <c r="CA224" s="78"/>
      <c r="CB224" s="78"/>
      <c r="CC224" s="78"/>
      <c r="CD224" s="78"/>
      <c r="CE224" s="78"/>
      <c r="CF224" s="78"/>
      <c r="CG224" s="78"/>
      <c r="CH224" s="78"/>
      <c r="CI224" s="78"/>
      <c r="CJ224" s="78"/>
      <c r="CK224" s="78"/>
      <c r="CL224" s="78"/>
      <c r="CM224" s="78"/>
      <c r="CN224" s="78"/>
    </row>
    <row r="225" spans="1:92" ht="15.75" x14ac:dyDescent="0.2">
      <c r="A225" s="80" t="s">
        <v>28</v>
      </c>
      <c r="B225" s="80" t="s">
        <v>41</v>
      </c>
      <c r="C225" s="80" t="s">
        <v>36</v>
      </c>
      <c r="D225" s="80">
        <v>265</v>
      </c>
      <c r="E225" s="82">
        <v>9</v>
      </c>
      <c r="F225" s="80" t="s">
        <v>67</v>
      </c>
      <c r="G225" s="80">
        <v>7.4</v>
      </c>
      <c r="H225" s="80">
        <f t="shared" si="0"/>
        <v>6.6989700043360187</v>
      </c>
      <c r="I225" s="82">
        <v>5.8</v>
      </c>
      <c r="J225" s="80">
        <v>0.76800000000000002</v>
      </c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  <c r="AA225" s="78"/>
      <c r="AB225" s="78"/>
      <c r="AC225" s="78"/>
      <c r="AD225" s="78"/>
      <c r="AE225" s="78"/>
      <c r="AF225" s="78"/>
      <c r="AG225" s="78"/>
      <c r="AH225" s="78"/>
      <c r="AI225" s="78"/>
      <c r="AJ225" s="78"/>
      <c r="AK225" s="78"/>
      <c r="AL225" s="78"/>
      <c r="AM225" s="78"/>
      <c r="AN225" s="78"/>
      <c r="AO225" s="78"/>
      <c r="AP225" s="78"/>
      <c r="AQ225" s="78"/>
      <c r="AR225" s="78"/>
      <c r="AS225" s="78"/>
      <c r="AT225" s="78"/>
      <c r="AU225" s="78"/>
      <c r="AV225" s="78"/>
      <c r="AW225" s="78"/>
      <c r="AX225" s="78"/>
      <c r="AY225" s="78"/>
      <c r="AZ225" s="78"/>
      <c r="BA225" s="78"/>
      <c r="BB225" s="78"/>
      <c r="BC225" s="78"/>
      <c r="BD225" s="78"/>
      <c r="BE225" s="78"/>
      <c r="BF225" s="78"/>
      <c r="BG225" s="78"/>
      <c r="BH225" s="78"/>
      <c r="BI225" s="78"/>
      <c r="BJ225" s="78"/>
      <c r="BK225" s="78"/>
      <c r="BL225" s="78"/>
      <c r="BM225" s="78"/>
      <c r="BN225" s="78"/>
      <c r="BO225" s="78"/>
      <c r="BP225" s="78"/>
      <c r="BQ225" s="78"/>
      <c r="BR225" s="78"/>
      <c r="BS225" s="78"/>
      <c r="BT225" s="78"/>
      <c r="BU225" s="78"/>
      <c r="BV225" s="78"/>
      <c r="BW225" s="78"/>
      <c r="BX225" s="78"/>
      <c r="BY225" s="78"/>
      <c r="BZ225" s="78"/>
      <c r="CA225" s="78"/>
      <c r="CB225" s="78"/>
      <c r="CC225" s="78"/>
      <c r="CD225" s="78"/>
      <c r="CE225" s="78"/>
      <c r="CF225" s="78"/>
      <c r="CG225" s="78"/>
      <c r="CH225" s="78"/>
      <c r="CI225" s="78"/>
      <c r="CJ225" s="78"/>
      <c r="CK225" s="78"/>
      <c r="CL225" s="78"/>
      <c r="CM225" s="78"/>
      <c r="CN225" s="78"/>
    </row>
    <row r="226" spans="1:92" ht="15.75" x14ac:dyDescent="0.2">
      <c r="A226" s="80" t="s">
        <v>28</v>
      </c>
      <c r="B226" s="80" t="s">
        <v>41</v>
      </c>
      <c r="C226" s="80" t="s">
        <v>36</v>
      </c>
      <c r="D226" s="80">
        <v>285</v>
      </c>
      <c r="E226" s="82">
        <v>8</v>
      </c>
      <c r="F226" s="80" t="s">
        <v>67</v>
      </c>
      <c r="G226" s="80">
        <v>7.4</v>
      </c>
      <c r="H226" s="80">
        <f t="shared" si="0"/>
        <v>6.6989700043360187</v>
      </c>
      <c r="I226" s="82">
        <v>1.48</v>
      </c>
      <c r="J226" s="80">
        <v>0.40300000000000002</v>
      </c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  <c r="AA226" s="78"/>
      <c r="AB226" s="78"/>
      <c r="AC226" s="78"/>
      <c r="AD226" s="78"/>
      <c r="AE226" s="78"/>
      <c r="AF226" s="78"/>
      <c r="AG226" s="78"/>
      <c r="AH226" s="78"/>
      <c r="AI226" s="78"/>
      <c r="AJ226" s="78"/>
      <c r="AK226" s="78"/>
      <c r="AL226" s="78"/>
      <c r="AM226" s="78"/>
      <c r="AN226" s="78"/>
      <c r="AO226" s="78"/>
      <c r="AP226" s="78"/>
      <c r="AQ226" s="78"/>
      <c r="AR226" s="78"/>
      <c r="AS226" s="78"/>
      <c r="AT226" s="78"/>
      <c r="AU226" s="78"/>
      <c r="AV226" s="78"/>
      <c r="AW226" s="78"/>
      <c r="AX226" s="78"/>
      <c r="AY226" s="78"/>
      <c r="AZ226" s="78"/>
      <c r="BA226" s="78"/>
      <c r="BB226" s="78"/>
      <c r="BC226" s="78"/>
      <c r="BD226" s="78"/>
      <c r="BE226" s="78"/>
      <c r="BF226" s="78"/>
      <c r="BG226" s="78"/>
      <c r="BH226" s="78"/>
      <c r="BI226" s="78"/>
      <c r="BJ226" s="78"/>
      <c r="BK226" s="78"/>
      <c r="BL226" s="78"/>
      <c r="BM226" s="78"/>
      <c r="BN226" s="78"/>
      <c r="BO226" s="78"/>
      <c r="BP226" s="78"/>
      <c r="BQ226" s="78"/>
      <c r="BR226" s="78"/>
      <c r="BS226" s="78"/>
      <c r="BT226" s="78"/>
      <c r="BU226" s="78"/>
      <c r="BV226" s="78"/>
      <c r="BW226" s="78"/>
      <c r="BX226" s="78"/>
      <c r="BY226" s="78"/>
      <c r="BZ226" s="78"/>
      <c r="CA226" s="78"/>
      <c r="CB226" s="78"/>
      <c r="CC226" s="78"/>
      <c r="CD226" s="78"/>
      <c r="CE226" s="78"/>
      <c r="CF226" s="78"/>
      <c r="CG226" s="78"/>
      <c r="CH226" s="78"/>
      <c r="CI226" s="78"/>
      <c r="CJ226" s="78"/>
      <c r="CK226" s="78"/>
      <c r="CL226" s="78"/>
      <c r="CM226" s="78"/>
      <c r="CN226" s="78"/>
    </row>
    <row r="227" spans="1:92" ht="15.75" x14ac:dyDescent="0.2">
      <c r="A227" s="80" t="s">
        <v>28</v>
      </c>
      <c r="B227" s="80" t="s">
        <v>41</v>
      </c>
      <c r="C227" s="80" t="s">
        <v>36</v>
      </c>
      <c r="D227" s="80">
        <v>285</v>
      </c>
      <c r="E227" s="82">
        <v>12</v>
      </c>
      <c r="F227" s="80" t="s">
        <v>67</v>
      </c>
      <c r="G227" s="80">
        <v>7.4</v>
      </c>
      <c r="H227" s="80">
        <f t="shared" si="0"/>
        <v>6.6989700043360187</v>
      </c>
      <c r="I227" s="82">
        <v>3.09</v>
      </c>
      <c r="J227" s="80">
        <v>0.40300000000000002</v>
      </c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78"/>
      <c r="AB227" s="78"/>
      <c r="AC227" s="78"/>
      <c r="AD227" s="78"/>
      <c r="AE227" s="78"/>
      <c r="AF227" s="78"/>
      <c r="AG227" s="78"/>
      <c r="AH227" s="78"/>
      <c r="AI227" s="78"/>
      <c r="AJ227" s="78"/>
      <c r="AK227" s="78"/>
      <c r="AL227" s="78"/>
      <c r="AM227" s="78"/>
      <c r="AN227" s="78"/>
      <c r="AO227" s="78"/>
      <c r="AP227" s="78"/>
      <c r="AQ227" s="78"/>
      <c r="AR227" s="78"/>
      <c r="AS227" s="78"/>
      <c r="AT227" s="78"/>
      <c r="AU227" s="78"/>
      <c r="AV227" s="78"/>
      <c r="AW227" s="78"/>
      <c r="AX227" s="78"/>
      <c r="AY227" s="78"/>
      <c r="AZ227" s="78"/>
      <c r="BA227" s="78"/>
      <c r="BB227" s="78"/>
      <c r="BC227" s="78"/>
      <c r="BD227" s="78"/>
      <c r="BE227" s="78"/>
      <c r="BF227" s="78"/>
      <c r="BG227" s="78"/>
      <c r="BH227" s="78"/>
      <c r="BI227" s="78"/>
      <c r="BJ227" s="78"/>
      <c r="BK227" s="78"/>
      <c r="BL227" s="78"/>
      <c r="BM227" s="78"/>
      <c r="BN227" s="78"/>
      <c r="BO227" s="78"/>
      <c r="BP227" s="78"/>
      <c r="BQ227" s="78"/>
      <c r="BR227" s="78"/>
      <c r="BS227" s="78"/>
      <c r="BT227" s="78"/>
      <c r="BU227" s="78"/>
      <c r="BV227" s="78"/>
      <c r="BW227" s="78"/>
      <c r="BX227" s="78"/>
      <c r="BY227" s="78"/>
      <c r="BZ227" s="78"/>
      <c r="CA227" s="78"/>
      <c r="CB227" s="78"/>
      <c r="CC227" s="78"/>
      <c r="CD227" s="78"/>
      <c r="CE227" s="78"/>
      <c r="CF227" s="78"/>
      <c r="CG227" s="78"/>
      <c r="CH227" s="78"/>
      <c r="CI227" s="78"/>
      <c r="CJ227" s="78"/>
      <c r="CK227" s="78"/>
      <c r="CL227" s="78"/>
      <c r="CM227" s="78"/>
      <c r="CN227" s="78"/>
    </row>
    <row r="228" spans="1:92" ht="15.75" x14ac:dyDescent="0.2">
      <c r="A228" s="80" t="s">
        <v>28</v>
      </c>
      <c r="B228" s="80" t="s">
        <v>41</v>
      </c>
      <c r="C228" s="80" t="s">
        <v>36</v>
      </c>
      <c r="D228" s="80">
        <v>285</v>
      </c>
      <c r="E228" s="82">
        <v>16</v>
      </c>
      <c r="F228" s="80" t="s">
        <v>67</v>
      </c>
      <c r="G228" s="80">
        <v>7.4</v>
      </c>
      <c r="H228" s="80">
        <f t="shared" si="0"/>
        <v>6.6989700043360187</v>
      </c>
      <c r="I228" s="82">
        <v>4.68</v>
      </c>
      <c r="J228" s="80">
        <v>0.40300000000000002</v>
      </c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  <c r="AA228" s="78"/>
      <c r="AB228" s="78"/>
      <c r="AC228" s="78"/>
      <c r="AD228" s="78"/>
      <c r="AE228" s="78"/>
      <c r="AF228" s="78"/>
      <c r="AG228" s="78"/>
      <c r="AH228" s="78"/>
      <c r="AI228" s="78"/>
      <c r="AJ228" s="78"/>
      <c r="AK228" s="78"/>
      <c r="AL228" s="78"/>
      <c r="AM228" s="78"/>
      <c r="AN228" s="78"/>
      <c r="AO228" s="78"/>
      <c r="AP228" s="78"/>
      <c r="AQ228" s="78"/>
      <c r="AR228" s="78"/>
      <c r="AS228" s="78"/>
      <c r="AT228" s="78"/>
      <c r="AU228" s="78"/>
      <c r="AV228" s="78"/>
      <c r="AW228" s="78"/>
      <c r="AX228" s="78"/>
      <c r="AY228" s="78"/>
      <c r="AZ228" s="78"/>
      <c r="BA228" s="78"/>
      <c r="BB228" s="78"/>
      <c r="BC228" s="78"/>
      <c r="BD228" s="78"/>
      <c r="BE228" s="78"/>
      <c r="BF228" s="78"/>
      <c r="BG228" s="78"/>
      <c r="BH228" s="78"/>
      <c r="BI228" s="78"/>
      <c r="BJ228" s="78"/>
      <c r="BK228" s="78"/>
      <c r="BL228" s="78"/>
      <c r="BM228" s="78"/>
      <c r="BN228" s="78"/>
      <c r="BO228" s="78"/>
      <c r="BP228" s="78"/>
      <c r="BQ228" s="78"/>
      <c r="BR228" s="78"/>
      <c r="BS228" s="78"/>
      <c r="BT228" s="78"/>
      <c r="BU228" s="78"/>
      <c r="BV228" s="78"/>
      <c r="BW228" s="78"/>
      <c r="BX228" s="78"/>
      <c r="BY228" s="78"/>
      <c r="BZ228" s="78"/>
      <c r="CA228" s="78"/>
      <c r="CB228" s="78"/>
      <c r="CC228" s="78"/>
      <c r="CD228" s="78"/>
      <c r="CE228" s="78"/>
      <c r="CF228" s="78"/>
      <c r="CG228" s="78"/>
      <c r="CH228" s="78"/>
      <c r="CI228" s="78"/>
      <c r="CJ228" s="78"/>
      <c r="CK228" s="78"/>
      <c r="CL228" s="78"/>
      <c r="CM228" s="78"/>
      <c r="CN228" s="78"/>
    </row>
    <row r="229" spans="1:92" ht="15.75" x14ac:dyDescent="0.2">
      <c r="A229" s="26" t="s">
        <v>18</v>
      </c>
      <c r="B229" s="80" t="s">
        <v>58</v>
      </c>
      <c r="C229" s="80" t="s">
        <v>59</v>
      </c>
      <c r="D229" s="80">
        <v>254</v>
      </c>
      <c r="E229" s="82">
        <v>2</v>
      </c>
      <c r="F229" s="80" t="s">
        <v>67</v>
      </c>
      <c r="G229" s="80">
        <v>7.4</v>
      </c>
      <c r="H229" s="80">
        <f t="shared" si="0"/>
        <v>6.6989700043360187</v>
      </c>
      <c r="I229" s="82">
        <v>1.3</v>
      </c>
      <c r="J229" s="80">
        <v>0.53900000000000003</v>
      </c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  <c r="AA229" s="78"/>
      <c r="AB229" s="78"/>
      <c r="AC229" s="78"/>
      <c r="AD229" s="78"/>
      <c r="AE229" s="78"/>
      <c r="AF229" s="78"/>
      <c r="AG229" s="78"/>
      <c r="AH229" s="78"/>
      <c r="AI229" s="78"/>
      <c r="AJ229" s="78"/>
      <c r="AK229" s="78"/>
      <c r="AL229" s="78"/>
      <c r="AM229" s="78"/>
      <c r="AN229" s="78"/>
      <c r="AO229" s="78"/>
      <c r="AP229" s="78"/>
      <c r="AQ229" s="78"/>
      <c r="AR229" s="78"/>
      <c r="AS229" s="78"/>
      <c r="AT229" s="78"/>
      <c r="AU229" s="78"/>
      <c r="AV229" s="78"/>
      <c r="AW229" s="78"/>
      <c r="AX229" s="78"/>
      <c r="AY229" s="78"/>
      <c r="AZ229" s="78"/>
      <c r="BA229" s="78"/>
      <c r="BB229" s="78"/>
      <c r="BC229" s="78"/>
      <c r="BD229" s="78"/>
      <c r="BE229" s="78"/>
      <c r="BF229" s="78"/>
      <c r="BG229" s="78"/>
      <c r="BH229" s="78"/>
      <c r="BI229" s="78"/>
      <c r="BJ229" s="78"/>
      <c r="BK229" s="78"/>
      <c r="BL229" s="78"/>
      <c r="BM229" s="78"/>
      <c r="BN229" s="78"/>
      <c r="BO229" s="78"/>
      <c r="BP229" s="78"/>
      <c r="BQ229" s="78"/>
      <c r="BR229" s="78"/>
      <c r="BS229" s="78"/>
      <c r="BT229" s="78"/>
      <c r="BU229" s="78"/>
      <c r="BV229" s="78"/>
      <c r="BW229" s="78"/>
      <c r="BX229" s="78"/>
      <c r="BY229" s="78"/>
      <c r="BZ229" s="78"/>
      <c r="CA229" s="78"/>
      <c r="CB229" s="78"/>
      <c r="CC229" s="78"/>
      <c r="CD229" s="78"/>
      <c r="CE229" s="78"/>
      <c r="CF229" s="78"/>
      <c r="CG229" s="78"/>
      <c r="CH229" s="78"/>
      <c r="CI229" s="78"/>
      <c r="CJ229" s="78"/>
      <c r="CK229" s="78"/>
      <c r="CL229" s="78"/>
      <c r="CM229" s="78"/>
      <c r="CN229" s="78"/>
    </row>
    <row r="230" spans="1:92" ht="15.75" x14ac:dyDescent="0.2">
      <c r="A230" s="26" t="s">
        <v>18</v>
      </c>
      <c r="B230" s="80" t="s">
        <v>58</v>
      </c>
      <c r="C230" s="80" t="s">
        <v>59</v>
      </c>
      <c r="D230" s="80">
        <v>254</v>
      </c>
      <c r="E230" s="82">
        <v>3</v>
      </c>
      <c r="F230" s="80" t="s">
        <v>67</v>
      </c>
      <c r="G230" s="80">
        <v>7.4</v>
      </c>
      <c r="H230" s="80">
        <f t="shared" si="0"/>
        <v>6.6989700043360187</v>
      </c>
      <c r="I230" s="82">
        <v>2</v>
      </c>
      <c r="J230" s="80">
        <v>0.53900000000000003</v>
      </c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  <c r="AA230" s="78"/>
      <c r="AB230" s="78"/>
      <c r="AC230" s="78"/>
      <c r="AD230" s="78"/>
      <c r="AE230" s="78"/>
      <c r="AF230" s="78"/>
      <c r="AG230" s="78"/>
      <c r="AH230" s="78"/>
      <c r="AI230" s="78"/>
      <c r="AJ230" s="78"/>
      <c r="AK230" s="78"/>
      <c r="AL230" s="78"/>
      <c r="AM230" s="78"/>
      <c r="AN230" s="78"/>
      <c r="AO230" s="78"/>
      <c r="AP230" s="78"/>
      <c r="AQ230" s="78"/>
      <c r="AR230" s="78"/>
      <c r="AS230" s="78"/>
      <c r="AT230" s="78"/>
      <c r="AU230" s="78"/>
      <c r="AV230" s="78"/>
      <c r="AW230" s="78"/>
      <c r="AX230" s="78"/>
      <c r="AY230" s="78"/>
      <c r="AZ230" s="78"/>
      <c r="BA230" s="78"/>
      <c r="BB230" s="78"/>
      <c r="BC230" s="78"/>
      <c r="BD230" s="78"/>
      <c r="BE230" s="78"/>
      <c r="BF230" s="78"/>
      <c r="BG230" s="78"/>
      <c r="BH230" s="78"/>
      <c r="BI230" s="78"/>
      <c r="BJ230" s="78"/>
      <c r="BK230" s="78"/>
      <c r="BL230" s="78"/>
      <c r="BM230" s="78"/>
      <c r="BN230" s="78"/>
      <c r="BO230" s="78"/>
      <c r="BP230" s="78"/>
      <c r="BQ230" s="78"/>
      <c r="BR230" s="78"/>
      <c r="BS230" s="78"/>
      <c r="BT230" s="78"/>
      <c r="BU230" s="78"/>
      <c r="BV230" s="78"/>
      <c r="BW230" s="78"/>
      <c r="BX230" s="78"/>
      <c r="BY230" s="78"/>
      <c r="BZ230" s="78"/>
      <c r="CA230" s="78"/>
      <c r="CB230" s="78"/>
      <c r="CC230" s="78"/>
      <c r="CD230" s="78"/>
      <c r="CE230" s="78"/>
      <c r="CF230" s="78"/>
      <c r="CG230" s="78"/>
      <c r="CH230" s="78"/>
      <c r="CI230" s="78"/>
      <c r="CJ230" s="78"/>
      <c r="CK230" s="78"/>
      <c r="CL230" s="78"/>
      <c r="CM230" s="78"/>
      <c r="CN230" s="78"/>
    </row>
    <row r="231" spans="1:92" ht="15.75" x14ac:dyDescent="0.2">
      <c r="A231" s="26" t="s">
        <v>18</v>
      </c>
      <c r="B231" s="80" t="s">
        <v>58</v>
      </c>
      <c r="C231" s="80" t="s">
        <v>59</v>
      </c>
      <c r="D231" s="80">
        <v>254</v>
      </c>
      <c r="E231" s="82">
        <v>4</v>
      </c>
      <c r="F231" s="80" t="s">
        <v>67</v>
      </c>
      <c r="G231" s="80">
        <v>7.4</v>
      </c>
      <c r="H231" s="80">
        <f t="shared" si="0"/>
        <v>6.6989700043360187</v>
      </c>
      <c r="I231" s="82">
        <v>2.38</v>
      </c>
      <c r="J231" s="80">
        <v>0.53900000000000003</v>
      </c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  <c r="AA231" s="78"/>
      <c r="AB231" s="78"/>
      <c r="AC231" s="78"/>
      <c r="AD231" s="78"/>
      <c r="AE231" s="78"/>
      <c r="AF231" s="78"/>
      <c r="AG231" s="78"/>
      <c r="AH231" s="78"/>
      <c r="AI231" s="78"/>
      <c r="AJ231" s="78"/>
      <c r="AK231" s="78"/>
      <c r="AL231" s="78"/>
      <c r="AM231" s="78"/>
      <c r="AN231" s="78"/>
      <c r="AO231" s="78"/>
      <c r="AP231" s="78"/>
      <c r="AQ231" s="78"/>
      <c r="AR231" s="78"/>
      <c r="AS231" s="78"/>
      <c r="AT231" s="78"/>
      <c r="AU231" s="78"/>
      <c r="AV231" s="78"/>
      <c r="AW231" s="78"/>
      <c r="AX231" s="78"/>
      <c r="AY231" s="78"/>
      <c r="AZ231" s="78"/>
      <c r="BA231" s="78"/>
      <c r="BB231" s="78"/>
      <c r="BC231" s="78"/>
      <c r="BD231" s="78"/>
      <c r="BE231" s="78"/>
      <c r="BF231" s="78"/>
      <c r="BG231" s="78"/>
      <c r="BH231" s="78"/>
      <c r="BI231" s="78"/>
      <c r="BJ231" s="78"/>
      <c r="BK231" s="78"/>
      <c r="BL231" s="78"/>
      <c r="BM231" s="78"/>
      <c r="BN231" s="78"/>
      <c r="BO231" s="78"/>
      <c r="BP231" s="78"/>
      <c r="BQ231" s="78"/>
      <c r="BR231" s="78"/>
      <c r="BS231" s="78"/>
      <c r="BT231" s="78"/>
      <c r="BU231" s="78"/>
      <c r="BV231" s="78"/>
      <c r="BW231" s="78"/>
      <c r="BX231" s="78"/>
      <c r="BY231" s="78"/>
      <c r="BZ231" s="78"/>
      <c r="CA231" s="78"/>
      <c r="CB231" s="78"/>
      <c r="CC231" s="78"/>
      <c r="CD231" s="78"/>
      <c r="CE231" s="78"/>
      <c r="CF231" s="78"/>
      <c r="CG231" s="78"/>
      <c r="CH231" s="78"/>
      <c r="CI231" s="78"/>
      <c r="CJ231" s="78"/>
      <c r="CK231" s="78"/>
      <c r="CL231" s="78"/>
      <c r="CM231" s="78"/>
      <c r="CN231" s="78"/>
    </row>
    <row r="232" spans="1:92" ht="15.75" x14ac:dyDescent="0.2">
      <c r="A232" s="26" t="s">
        <v>18</v>
      </c>
      <c r="B232" s="80" t="s">
        <v>58</v>
      </c>
      <c r="C232" s="80" t="s">
        <v>59</v>
      </c>
      <c r="D232" s="80">
        <v>254</v>
      </c>
      <c r="E232" s="82">
        <v>8</v>
      </c>
      <c r="F232" s="80" t="s">
        <v>67</v>
      </c>
      <c r="G232" s="80">
        <v>7.4</v>
      </c>
      <c r="H232" s="80">
        <f t="shared" si="0"/>
        <v>6.6989700043360187</v>
      </c>
      <c r="I232" s="82">
        <v>4.01</v>
      </c>
      <c r="J232" s="80">
        <v>0.53900000000000003</v>
      </c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  <c r="AA232" s="78"/>
      <c r="AB232" s="78"/>
      <c r="AC232" s="78"/>
      <c r="AD232" s="78"/>
      <c r="AE232" s="78"/>
      <c r="AF232" s="78"/>
      <c r="AG232" s="78"/>
      <c r="AH232" s="78"/>
      <c r="AI232" s="78"/>
      <c r="AJ232" s="78"/>
      <c r="AK232" s="78"/>
      <c r="AL232" s="78"/>
      <c r="AM232" s="78"/>
      <c r="AN232" s="78"/>
      <c r="AO232" s="78"/>
      <c r="AP232" s="78"/>
      <c r="AQ232" s="78"/>
      <c r="AR232" s="78"/>
      <c r="AS232" s="78"/>
      <c r="AT232" s="78"/>
      <c r="AU232" s="78"/>
      <c r="AV232" s="78"/>
      <c r="AW232" s="78"/>
      <c r="AX232" s="78"/>
      <c r="AY232" s="78"/>
      <c r="AZ232" s="78"/>
      <c r="BA232" s="78"/>
      <c r="BB232" s="78"/>
      <c r="BC232" s="78"/>
      <c r="BD232" s="78"/>
      <c r="BE232" s="78"/>
      <c r="BF232" s="78"/>
      <c r="BG232" s="78"/>
      <c r="BH232" s="78"/>
      <c r="BI232" s="78"/>
      <c r="BJ232" s="78"/>
      <c r="BK232" s="78"/>
      <c r="BL232" s="78"/>
      <c r="BM232" s="78"/>
      <c r="BN232" s="78"/>
      <c r="BO232" s="78"/>
      <c r="BP232" s="78"/>
      <c r="BQ232" s="78"/>
      <c r="BR232" s="78"/>
      <c r="BS232" s="78"/>
      <c r="BT232" s="78"/>
      <c r="BU232" s="78"/>
      <c r="BV232" s="78"/>
      <c r="BW232" s="78"/>
      <c r="BX232" s="78"/>
      <c r="BY232" s="78"/>
      <c r="BZ232" s="78"/>
      <c r="CA232" s="78"/>
      <c r="CB232" s="78"/>
      <c r="CC232" s="78"/>
      <c r="CD232" s="78"/>
      <c r="CE232" s="78"/>
      <c r="CF232" s="78"/>
      <c r="CG232" s="78"/>
      <c r="CH232" s="78"/>
      <c r="CI232" s="78"/>
      <c r="CJ232" s="78"/>
      <c r="CK232" s="78"/>
      <c r="CL232" s="78"/>
      <c r="CM232" s="78"/>
      <c r="CN232" s="78"/>
    </row>
    <row r="233" spans="1:92" ht="15.75" x14ac:dyDescent="0.2">
      <c r="A233" s="26" t="s">
        <v>18</v>
      </c>
      <c r="B233" s="80" t="s">
        <v>58</v>
      </c>
      <c r="C233" s="80" t="s">
        <v>59</v>
      </c>
      <c r="D233" s="80">
        <v>255</v>
      </c>
      <c r="E233" s="82">
        <v>3</v>
      </c>
      <c r="F233" s="80" t="s">
        <v>67</v>
      </c>
      <c r="G233" s="80">
        <v>7.4</v>
      </c>
      <c r="H233" s="80">
        <f t="shared" si="0"/>
        <v>6.6989700043360187</v>
      </c>
      <c r="I233" s="82">
        <v>2.7</v>
      </c>
      <c r="J233" s="80">
        <v>0.66100000000000003</v>
      </c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  <c r="AA233" s="78"/>
      <c r="AB233" s="78"/>
      <c r="AC233" s="78"/>
      <c r="AD233" s="78"/>
      <c r="AE233" s="78"/>
      <c r="AF233" s="78"/>
      <c r="AG233" s="78"/>
      <c r="AH233" s="78"/>
      <c r="AI233" s="78"/>
      <c r="AJ233" s="78"/>
      <c r="AK233" s="78"/>
      <c r="AL233" s="78"/>
      <c r="AM233" s="78"/>
      <c r="AN233" s="78"/>
      <c r="AO233" s="78"/>
      <c r="AP233" s="78"/>
      <c r="AQ233" s="78"/>
      <c r="AR233" s="78"/>
      <c r="AS233" s="78"/>
      <c r="AT233" s="78"/>
      <c r="AU233" s="78"/>
      <c r="AV233" s="78"/>
      <c r="AW233" s="78"/>
      <c r="AX233" s="78"/>
      <c r="AY233" s="78"/>
      <c r="AZ233" s="78"/>
      <c r="BA233" s="78"/>
      <c r="BB233" s="78"/>
      <c r="BC233" s="78"/>
      <c r="BD233" s="78"/>
      <c r="BE233" s="78"/>
      <c r="BF233" s="78"/>
      <c r="BG233" s="78"/>
      <c r="BH233" s="78"/>
      <c r="BI233" s="78"/>
      <c r="BJ233" s="78"/>
      <c r="BK233" s="78"/>
      <c r="BL233" s="78"/>
      <c r="BM233" s="78"/>
      <c r="BN233" s="78"/>
      <c r="BO233" s="78"/>
      <c r="BP233" s="78"/>
      <c r="BQ233" s="78"/>
      <c r="BR233" s="78"/>
      <c r="BS233" s="78"/>
      <c r="BT233" s="78"/>
      <c r="BU233" s="78"/>
      <c r="BV233" s="78"/>
      <c r="BW233" s="78"/>
      <c r="BX233" s="78"/>
      <c r="BY233" s="78"/>
      <c r="BZ233" s="78"/>
      <c r="CA233" s="78"/>
      <c r="CB233" s="78"/>
      <c r="CC233" s="78"/>
      <c r="CD233" s="78"/>
      <c r="CE233" s="78"/>
      <c r="CF233" s="78"/>
      <c r="CG233" s="78"/>
      <c r="CH233" s="78"/>
      <c r="CI233" s="78"/>
      <c r="CJ233" s="78"/>
      <c r="CK233" s="78"/>
      <c r="CL233" s="78"/>
      <c r="CM233" s="78"/>
      <c r="CN233" s="78"/>
    </row>
    <row r="234" spans="1:92" ht="15.75" x14ac:dyDescent="0.2">
      <c r="A234" s="26" t="s">
        <v>202</v>
      </c>
      <c r="B234" s="80" t="s">
        <v>58</v>
      </c>
      <c r="C234" s="80" t="s">
        <v>59</v>
      </c>
      <c r="D234" s="80">
        <v>255</v>
      </c>
      <c r="E234" s="82">
        <v>6</v>
      </c>
      <c r="F234" s="80" t="s">
        <v>67</v>
      </c>
      <c r="G234" s="80">
        <v>7.4</v>
      </c>
      <c r="H234" s="80">
        <f t="shared" si="0"/>
        <v>6.6989700043360187</v>
      </c>
      <c r="I234" s="82">
        <v>5.12</v>
      </c>
      <c r="J234" s="80">
        <v>0.66100000000000003</v>
      </c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78"/>
      <c r="AB234" s="78"/>
      <c r="AC234" s="78"/>
      <c r="AD234" s="78"/>
      <c r="AE234" s="78"/>
      <c r="AF234" s="78"/>
      <c r="AG234" s="78"/>
      <c r="AH234" s="78"/>
      <c r="AI234" s="78"/>
      <c r="AJ234" s="78"/>
      <c r="AK234" s="78"/>
      <c r="AL234" s="78"/>
      <c r="AM234" s="78"/>
      <c r="AN234" s="78"/>
      <c r="AO234" s="78"/>
      <c r="AP234" s="78"/>
      <c r="AQ234" s="78"/>
      <c r="AR234" s="78"/>
      <c r="AS234" s="78"/>
      <c r="AT234" s="78"/>
      <c r="AU234" s="78"/>
      <c r="AV234" s="78"/>
      <c r="AW234" s="78"/>
      <c r="AX234" s="78"/>
      <c r="AY234" s="78"/>
      <c r="AZ234" s="78"/>
      <c r="BA234" s="78"/>
      <c r="BB234" s="78"/>
      <c r="BC234" s="78"/>
      <c r="BD234" s="78"/>
      <c r="BE234" s="78"/>
      <c r="BF234" s="78"/>
      <c r="BG234" s="78"/>
      <c r="BH234" s="78"/>
      <c r="BI234" s="78"/>
      <c r="BJ234" s="78"/>
      <c r="BK234" s="78"/>
      <c r="BL234" s="78"/>
      <c r="BM234" s="78"/>
      <c r="BN234" s="78"/>
      <c r="BO234" s="78"/>
      <c r="BP234" s="78"/>
      <c r="BQ234" s="78"/>
      <c r="BR234" s="78"/>
      <c r="BS234" s="78"/>
      <c r="BT234" s="78"/>
      <c r="BU234" s="78"/>
      <c r="BV234" s="78"/>
      <c r="BW234" s="78"/>
      <c r="BX234" s="78"/>
      <c r="BY234" s="78"/>
      <c r="BZ234" s="78"/>
      <c r="CA234" s="78"/>
      <c r="CB234" s="78"/>
      <c r="CC234" s="78"/>
      <c r="CD234" s="78"/>
      <c r="CE234" s="78"/>
      <c r="CF234" s="78"/>
      <c r="CG234" s="78"/>
      <c r="CH234" s="78"/>
      <c r="CI234" s="78"/>
      <c r="CJ234" s="78"/>
      <c r="CK234" s="78"/>
      <c r="CL234" s="78"/>
      <c r="CM234" s="78"/>
      <c r="CN234" s="78"/>
    </row>
    <row r="235" spans="1:92" ht="15.75" x14ac:dyDescent="0.2">
      <c r="A235" s="26" t="s">
        <v>18</v>
      </c>
      <c r="B235" s="80" t="s">
        <v>58</v>
      </c>
      <c r="C235" s="80" t="s">
        <v>59</v>
      </c>
      <c r="D235" s="80">
        <v>255</v>
      </c>
      <c r="E235" s="82">
        <v>9</v>
      </c>
      <c r="F235" s="80" t="s">
        <v>67</v>
      </c>
      <c r="G235" s="80">
        <v>7.4</v>
      </c>
      <c r="H235" s="80">
        <f t="shared" si="0"/>
        <v>6.6989700043360187</v>
      </c>
      <c r="I235" s="82">
        <v>5.82</v>
      </c>
      <c r="J235" s="80">
        <v>0.66100000000000003</v>
      </c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  <c r="AA235" s="78"/>
      <c r="AB235" s="78"/>
      <c r="AC235" s="78"/>
      <c r="AD235" s="78"/>
      <c r="AE235" s="78"/>
      <c r="AF235" s="78"/>
      <c r="AG235" s="78"/>
      <c r="AH235" s="78"/>
      <c r="AI235" s="78"/>
      <c r="AJ235" s="78"/>
      <c r="AK235" s="78"/>
      <c r="AL235" s="78"/>
      <c r="AM235" s="78"/>
      <c r="AN235" s="78"/>
      <c r="AO235" s="78"/>
      <c r="AP235" s="78"/>
      <c r="AQ235" s="78"/>
      <c r="AR235" s="78"/>
      <c r="AS235" s="78"/>
      <c r="AT235" s="78"/>
      <c r="AU235" s="78"/>
      <c r="AV235" s="78"/>
      <c r="AW235" s="78"/>
      <c r="AX235" s="78"/>
      <c r="AY235" s="78"/>
      <c r="AZ235" s="78"/>
      <c r="BA235" s="78"/>
      <c r="BB235" s="78"/>
      <c r="BC235" s="78"/>
      <c r="BD235" s="78"/>
      <c r="BE235" s="78"/>
      <c r="BF235" s="78"/>
      <c r="BG235" s="78"/>
      <c r="BH235" s="78"/>
      <c r="BI235" s="78"/>
      <c r="BJ235" s="78"/>
      <c r="BK235" s="78"/>
      <c r="BL235" s="78"/>
      <c r="BM235" s="78"/>
      <c r="BN235" s="78"/>
      <c r="BO235" s="78"/>
      <c r="BP235" s="78"/>
      <c r="BQ235" s="78"/>
      <c r="BR235" s="78"/>
      <c r="BS235" s="78"/>
      <c r="BT235" s="78"/>
      <c r="BU235" s="78"/>
      <c r="BV235" s="78"/>
      <c r="BW235" s="78"/>
      <c r="BX235" s="78"/>
      <c r="BY235" s="78"/>
      <c r="BZ235" s="78"/>
      <c r="CA235" s="78"/>
      <c r="CB235" s="78"/>
      <c r="CC235" s="78"/>
      <c r="CD235" s="78"/>
      <c r="CE235" s="78"/>
      <c r="CF235" s="78"/>
      <c r="CG235" s="78"/>
      <c r="CH235" s="78"/>
      <c r="CI235" s="78"/>
      <c r="CJ235" s="78"/>
      <c r="CK235" s="78"/>
      <c r="CL235" s="78"/>
      <c r="CM235" s="78"/>
      <c r="CN235" s="78"/>
    </row>
    <row r="236" spans="1:92" ht="15.75" x14ac:dyDescent="0.2">
      <c r="A236" s="26" t="s">
        <v>18</v>
      </c>
      <c r="B236" s="80" t="s">
        <v>58</v>
      </c>
      <c r="C236" s="80" t="s">
        <v>59</v>
      </c>
      <c r="D236" s="80">
        <v>265</v>
      </c>
      <c r="E236" s="82">
        <v>3</v>
      </c>
      <c r="F236" s="80" t="s">
        <v>67</v>
      </c>
      <c r="G236" s="80">
        <v>7.4</v>
      </c>
      <c r="H236" s="80">
        <f t="shared" si="0"/>
        <v>6.6989700043360187</v>
      </c>
      <c r="I236" s="82">
        <v>2.33</v>
      </c>
      <c r="J236" s="80">
        <v>0.56399999999999995</v>
      </c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  <c r="AA236" s="78"/>
      <c r="AB236" s="78"/>
      <c r="AC236" s="78"/>
      <c r="AD236" s="78"/>
      <c r="AE236" s="78"/>
      <c r="AF236" s="78"/>
      <c r="AG236" s="78"/>
      <c r="AH236" s="78"/>
      <c r="AI236" s="78"/>
      <c r="AJ236" s="78"/>
      <c r="AK236" s="78"/>
      <c r="AL236" s="78"/>
      <c r="AM236" s="78"/>
      <c r="AN236" s="78"/>
      <c r="AO236" s="78"/>
      <c r="AP236" s="78"/>
      <c r="AQ236" s="78"/>
      <c r="AR236" s="78"/>
      <c r="AS236" s="78"/>
      <c r="AT236" s="78"/>
      <c r="AU236" s="78"/>
      <c r="AV236" s="78"/>
      <c r="AW236" s="78"/>
      <c r="AX236" s="78"/>
      <c r="AY236" s="78"/>
      <c r="AZ236" s="78"/>
      <c r="BA236" s="78"/>
      <c r="BB236" s="78"/>
      <c r="BC236" s="78"/>
      <c r="BD236" s="78"/>
      <c r="BE236" s="78"/>
      <c r="BF236" s="78"/>
      <c r="BG236" s="78"/>
      <c r="BH236" s="78"/>
      <c r="BI236" s="78"/>
      <c r="BJ236" s="78"/>
      <c r="BK236" s="78"/>
      <c r="BL236" s="78"/>
      <c r="BM236" s="78"/>
      <c r="BN236" s="78"/>
      <c r="BO236" s="78"/>
      <c r="BP236" s="78"/>
      <c r="BQ236" s="78"/>
      <c r="BR236" s="78"/>
      <c r="BS236" s="78"/>
      <c r="BT236" s="78"/>
      <c r="BU236" s="78"/>
      <c r="BV236" s="78"/>
      <c r="BW236" s="78"/>
      <c r="BX236" s="78"/>
      <c r="BY236" s="78"/>
      <c r="BZ236" s="78"/>
      <c r="CA236" s="78"/>
      <c r="CB236" s="78"/>
      <c r="CC236" s="78"/>
      <c r="CD236" s="78"/>
      <c r="CE236" s="78"/>
      <c r="CF236" s="78"/>
      <c r="CG236" s="78"/>
      <c r="CH236" s="78"/>
      <c r="CI236" s="78"/>
      <c r="CJ236" s="78"/>
      <c r="CK236" s="78"/>
      <c r="CL236" s="78"/>
      <c r="CM236" s="78"/>
      <c r="CN236" s="78"/>
    </row>
    <row r="237" spans="1:92" ht="15.75" x14ac:dyDescent="0.2">
      <c r="A237" s="26" t="s">
        <v>18</v>
      </c>
      <c r="B237" s="80" t="s">
        <v>58</v>
      </c>
      <c r="C237" s="80" t="s">
        <v>59</v>
      </c>
      <c r="D237" s="80">
        <v>265</v>
      </c>
      <c r="E237" s="82">
        <v>6</v>
      </c>
      <c r="F237" s="80" t="s">
        <v>67</v>
      </c>
      <c r="G237" s="80">
        <v>7.4</v>
      </c>
      <c r="H237" s="80">
        <f t="shared" si="0"/>
        <v>6.6989700043360187</v>
      </c>
      <c r="I237" s="82">
        <v>4.3</v>
      </c>
      <c r="J237" s="80">
        <v>0.56399999999999995</v>
      </c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  <c r="AA237" s="78"/>
      <c r="AB237" s="78"/>
      <c r="AC237" s="78"/>
      <c r="AD237" s="78"/>
      <c r="AE237" s="78"/>
      <c r="AF237" s="78"/>
      <c r="AG237" s="78"/>
      <c r="AH237" s="78"/>
      <c r="AI237" s="78"/>
      <c r="AJ237" s="78"/>
      <c r="AK237" s="78"/>
      <c r="AL237" s="78"/>
      <c r="AM237" s="78"/>
      <c r="AN237" s="78"/>
      <c r="AO237" s="78"/>
      <c r="AP237" s="78"/>
      <c r="AQ237" s="78"/>
      <c r="AR237" s="78"/>
      <c r="AS237" s="78"/>
      <c r="AT237" s="78"/>
      <c r="AU237" s="78"/>
      <c r="AV237" s="78"/>
      <c r="AW237" s="78"/>
      <c r="AX237" s="78"/>
      <c r="AY237" s="78"/>
      <c r="AZ237" s="78"/>
      <c r="BA237" s="78"/>
      <c r="BB237" s="78"/>
      <c r="BC237" s="78"/>
      <c r="BD237" s="78"/>
      <c r="BE237" s="78"/>
      <c r="BF237" s="78"/>
      <c r="BG237" s="78"/>
      <c r="BH237" s="78"/>
      <c r="BI237" s="78"/>
      <c r="BJ237" s="78"/>
      <c r="BK237" s="78"/>
      <c r="BL237" s="78"/>
      <c r="BM237" s="78"/>
      <c r="BN237" s="78"/>
      <c r="BO237" s="78"/>
      <c r="BP237" s="78"/>
      <c r="BQ237" s="78"/>
      <c r="BR237" s="78"/>
      <c r="BS237" s="78"/>
      <c r="BT237" s="78"/>
      <c r="BU237" s="78"/>
      <c r="BV237" s="78"/>
      <c r="BW237" s="78"/>
      <c r="BX237" s="78"/>
      <c r="BY237" s="78"/>
      <c r="BZ237" s="78"/>
      <c r="CA237" s="78"/>
      <c r="CB237" s="78"/>
      <c r="CC237" s="78"/>
      <c r="CD237" s="78"/>
      <c r="CE237" s="78"/>
      <c r="CF237" s="78"/>
      <c r="CG237" s="78"/>
      <c r="CH237" s="78"/>
      <c r="CI237" s="78"/>
      <c r="CJ237" s="78"/>
      <c r="CK237" s="78"/>
      <c r="CL237" s="78"/>
      <c r="CM237" s="78"/>
      <c r="CN237" s="78"/>
    </row>
    <row r="238" spans="1:92" ht="15.75" x14ac:dyDescent="0.2">
      <c r="A238" s="26" t="s">
        <v>18</v>
      </c>
      <c r="B238" s="80" t="s">
        <v>58</v>
      </c>
      <c r="C238" s="80" t="s">
        <v>59</v>
      </c>
      <c r="D238" s="80">
        <v>265</v>
      </c>
      <c r="E238" s="82">
        <v>9</v>
      </c>
      <c r="F238" s="80" t="s">
        <v>67</v>
      </c>
      <c r="G238" s="80">
        <v>7.4</v>
      </c>
      <c r="H238" s="80">
        <f t="shared" si="0"/>
        <v>6.6989700043360187</v>
      </c>
      <c r="I238" s="82">
        <v>5</v>
      </c>
      <c r="J238" s="80">
        <v>0.56399999999999995</v>
      </c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  <c r="AA238" s="78"/>
      <c r="AB238" s="78"/>
      <c r="AC238" s="78"/>
      <c r="AD238" s="78"/>
      <c r="AE238" s="78"/>
      <c r="AF238" s="78"/>
      <c r="AG238" s="78"/>
      <c r="AH238" s="78"/>
      <c r="AI238" s="78"/>
      <c r="AJ238" s="78"/>
      <c r="AK238" s="78"/>
      <c r="AL238" s="78"/>
      <c r="AM238" s="78"/>
      <c r="AN238" s="78"/>
      <c r="AO238" s="78"/>
      <c r="AP238" s="78"/>
      <c r="AQ238" s="78"/>
      <c r="AR238" s="78"/>
      <c r="AS238" s="78"/>
      <c r="AT238" s="78"/>
      <c r="AU238" s="78"/>
      <c r="AV238" s="78"/>
      <c r="AW238" s="78"/>
      <c r="AX238" s="78"/>
      <c r="AY238" s="78"/>
      <c r="AZ238" s="78"/>
      <c r="BA238" s="78"/>
      <c r="BB238" s="78"/>
      <c r="BC238" s="78"/>
      <c r="BD238" s="78"/>
      <c r="BE238" s="78"/>
      <c r="BF238" s="78"/>
      <c r="BG238" s="78"/>
      <c r="BH238" s="78"/>
      <c r="BI238" s="78"/>
      <c r="BJ238" s="78"/>
      <c r="BK238" s="78"/>
      <c r="BL238" s="78"/>
      <c r="BM238" s="78"/>
      <c r="BN238" s="78"/>
      <c r="BO238" s="78"/>
      <c r="BP238" s="78"/>
      <c r="BQ238" s="78"/>
      <c r="BR238" s="78"/>
      <c r="BS238" s="78"/>
      <c r="BT238" s="78"/>
      <c r="BU238" s="78"/>
      <c r="BV238" s="78"/>
      <c r="BW238" s="78"/>
      <c r="BX238" s="78"/>
      <c r="BY238" s="78"/>
      <c r="BZ238" s="78"/>
      <c r="CA238" s="78"/>
      <c r="CB238" s="78"/>
      <c r="CC238" s="78"/>
      <c r="CD238" s="78"/>
      <c r="CE238" s="78"/>
      <c r="CF238" s="78"/>
      <c r="CG238" s="78"/>
      <c r="CH238" s="78"/>
      <c r="CI238" s="78"/>
      <c r="CJ238" s="78"/>
      <c r="CK238" s="78"/>
      <c r="CL238" s="78"/>
      <c r="CM238" s="78"/>
      <c r="CN238" s="78"/>
    </row>
    <row r="239" spans="1:92" ht="15.75" x14ac:dyDescent="0.2">
      <c r="A239" s="26" t="s">
        <v>18</v>
      </c>
      <c r="B239" s="80" t="s">
        <v>58</v>
      </c>
      <c r="C239" s="80" t="s">
        <v>59</v>
      </c>
      <c r="D239" s="80">
        <v>285</v>
      </c>
      <c r="E239" s="82">
        <v>4</v>
      </c>
      <c r="F239" s="80" t="s">
        <v>67</v>
      </c>
      <c r="G239" s="80">
        <v>7.4</v>
      </c>
      <c r="H239" s="80">
        <f t="shared" si="0"/>
        <v>6.6989700043360187</v>
      </c>
      <c r="I239" s="82">
        <v>1.66</v>
      </c>
      <c r="J239" s="80">
        <v>0.48299999999999998</v>
      </c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  <c r="AA239" s="78"/>
      <c r="AB239" s="78"/>
      <c r="AC239" s="78"/>
      <c r="AD239" s="78"/>
      <c r="AE239" s="78"/>
      <c r="AF239" s="78"/>
      <c r="AG239" s="78"/>
      <c r="AH239" s="78"/>
      <c r="AI239" s="78"/>
      <c r="AJ239" s="78"/>
      <c r="AK239" s="78"/>
      <c r="AL239" s="78"/>
      <c r="AM239" s="78"/>
      <c r="AN239" s="78"/>
      <c r="AO239" s="78"/>
      <c r="AP239" s="78"/>
      <c r="AQ239" s="78"/>
      <c r="AR239" s="78"/>
      <c r="AS239" s="78"/>
      <c r="AT239" s="78"/>
      <c r="AU239" s="78"/>
      <c r="AV239" s="78"/>
      <c r="AW239" s="78"/>
      <c r="AX239" s="78"/>
      <c r="AY239" s="78"/>
      <c r="AZ239" s="78"/>
      <c r="BA239" s="78"/>
      <c r="BB239" s="78"/>
      <c r="BC239" s="78"/>
      <c r="BD239" s="78"/>
      <c r="BE239" s="78"/>
      <c r="BF239" s="78"/>
      <c r="BG239" s="78"/>
      <c r="BH239" s="78"/>
      <c r="BI239" s="78"/>
      <c r="BJ239" s="78"/>
      <c r="BK239" s="78"/>
      <c r="BL239" s="78"/>
      <c r="BM239" s="78"/>
      <c r="BN239" s="78"/>
      <c r="BO239" s="78"/>
      <c r="BP239" s="78"/>
      <c r="BQ239" s="78"/>
      <c r="BR239" s="78"/>
      <c r="BS239" s="78"/>
      <c r="BT239" s="78"/>
      <c r="BU239" s="78"/>
      <c r="BV239" s="78"/>
      <c r="BW239" s="78"/>
      <c r="BX239" s="78"/>
      <c r="BY239" s="78"/>
      <c r="BZ239" s="78"/>
      <c r="CA239" s="78"/>
      <c r="CB239" s="78"/>
      <c r="CC239" s="78"/>
      <c r="CD239" s="78"/>
      <c r="CE239" s="78"/>
      <c r="CF239" s="78"/>
      <c r="CG239" s="78"/>
      <c r="CH239" s="78"/>
      <c r="CI239" s="78"/>
      <c r="CJ239" s="78"/>
      <c r="CK239" s="78"/>
      <c r="CL239" s="78"/>
      <c r="CM239" s="78"/>
      <c r="CN239" s="78"/>
    </row>
    <row r="240" spans="1:92" ht="15.75" x14ac:dyDescent="0.2">
      <c r="A240" s="26" t="s">
        <v>18</v>
      </c>
      <c r="B240" s="80" t="s">
        <v>58</v>
      </c>
      <c r="C240" s="80" t="s">
        <v>59</v>
      </c>
      <c r="D240" s="80">
        <v>285</v>
      </c>
      <c r="E240" s="82">
        <v>6</v>
      </c>
      <c r="F240" s="80" t="s">
        <v>67</v>
      </c>
      <c r="G240" s="80">
        <v>7.4</v>
      </c>
      <c r="H240" s="80">
        <f t="shared" si="0"/>
        <v>6.6989700043360187</v>
      </c>
      <c r="I240" s="82">
        <v>2.8</v>
      </c>
      <c r="J240" s="80">
        <v>0.48299999999999998</v>
      </c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  <c r="AA240" s="78"/>
      <c r="AB240" s="78"/>
      <c r="AC240" s="78"/>
      <c r="AD240" s="78"/>
      <c r="AE240" s="78"/>
      <c r="AF240" s="78"/>
      <c r="AG240" s="78"/>
      <c r="AH240" s="78"/>
      <c r="AI240" s="78"/>
      <c r="AJ240" s="78"/>
      <c r="AK240" s="78"/>
      <c r="AL240" s="78"/>
      <c r="AM240" s="78"/>
      <c r="AN240" s="78"/>
      <c r="AO240" s="78"/>
      <c r="AP240" s="78"/>
      <c r="AQ240" s="78"/>
      <c r="AR240" s="78"/>
      <c r="AS240" s="78"/>
      <c r="AT240" s="78"/>
      <c r="AU240" s="78"/>
      <c r="AV240" s="78"/>
      <c r="AW240" s="78"/>
      <c r="AX240" s="78"/>
      <c r="AY240" s="78"/>
      <c r="AZ240" s="78"/>
      <c r="BA240" s="78"/>
      <c r="BB240" s="78"/>
      <c r="BC240" s="78"/>
      <c r="BD240" s="78"/>
      <c r="BE240" s="78"/>
      <c r="BF240" s="78"/>
      <c r="BG240" s="78"/>
      <c r="BH240" s="78"/>
      <c r="BI240" s="78"/>
      <c r="BJ240" s="78"/>
      <c r="BK240" s="78"/>
      <c r="BL240" s="78"/>
      <c r="BM240" s="78"/>
      <c r="BN240" s="78"/>
      <c r="BO240" s="78"/>
      <c r="BP240" s="78"/>
      <c r="BQ240" s="78"/>
      <c r="BR240" s="78"/>
      <c r="BS240" s="78"/>
      <c r="BT240" s="78"/>
      <c r="BU240" s="78"/>
      <c r="BV240" s="78"/>
      <c r="BW240" s="78"/>
      <c r="BX240" s="78"/>
      <c r="BY240" s="78"/>
      <c r="BZ240" s="78"/>
      <c r="CA240" s="78"/>
      <c r="CB240" s="78"/>
      <c r="CC240" s="78"/>
      <c r="CD240" s="78"/>
      <c r="CE240" s="78"/>
      <c r="CF240" s="78"/>
      <c r="CG240" s="78"/>
      <c r="CH240" s="78"/>
      <c r="CI240" s="78"/>
      <c r="CJ240" s="78"/>
      <c r="CK240" s="78"/>
      <c r="CL240" s="78"/>
      <c r="CM240" s="78"/>
      <c r="CN240" s="78"/>
    </row>
    <row r="241" spans="1:92" ht="15.75" x14ac:dyDescent="0.2">
      <c r="A241" s="26" t="s">
        <v>18</v>
      </c>
      <c r="B241" s="80" t="s">
        <v>58</v>
      </c>
      <c r="C241" s="80" t="s">
        <v>59</v>
      </c>
      <c r="D241" s="80">
        <v>285</v>
      </c>
      <c r="E241" s="82">
        <v>8</v>
      </c>
      <c r="F241" s="80" t="s">
        <v>67</v>
      </c>
      <c r="G241" s="80">
        <v>7.4</v>
      </c>
      <c r="H241" s="80">
        <f t="shared" si="0"/>
        <v>6.6989700043360187</v>
      </c>
      <c r="I241" s="82">
        <v>3.85</v>
      </c>
      <c r="J241" s="80">
        <v>0.48299999999999998</v>
      </c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  <c r="AA241" s="78"/>
      <c r="AB241" s="78"/>
      <c r="AC241" s="78"/>
      <c r="AD241" s="78"/>
      <c r="AE241" s="78"/>
      <c r="AF241" s="78"/>
      <c r="AG241" s="78"/>
      <c r="AH241" s="78"/>
      <c r="AI241" s="78"/>
      <c r="AJ241" s="78"/>
      <c r="AK241" s="78"/>
      <c r="AL241" s="78"/>
      <c r="AM241" s="78"/>
      <c r="AN241" s="78"/>
      <c r="AO241" s="78"/>
      <c r="AP241" s="78"/>
      <c r="AQ241" s="78"/>
      <c r="AR241" s="78"/>
      <c r="AS241" s="78"/>
      <c r="AT241" s="78"/>
      <c r="AU241" s="78"/>
      <c r="AV241" s="78"/>
      <c r="AW241" s="78"/>
      <c r="AX241" s="78"/>
      <c r="AY241" s="78"/>
      <c r="AZ241" s="78"/>
      <c r="BA241" s="78"/>
      <c r="BB241" s="78"/>
      <c r="BC241" s="78"/>
      <c r="BD241" s="78"/>
      <c r="BE241" s="78"/>
      <c r="BF241" s="78"/>
      <c r="BG241" s="78"/>
      <c r="BH241" s="78"/>
      <c r="BI241" s="78"/>
      <c r="BJ241" s="78"/>
      <c r="BK241" s="78"/>
      <c r="BL241" s="78"/>
      <c r="BM241" s="78"/>
      <c r="BN241" s="78"/>
      <c r="BO241" s="78"/>
      <c r="BP241" s="78"/>
      <c r="BQ241" s="78"/>
      <c r="BR241" s="78"/>
      <c r="BS241" s="78"/>
      <c r="BT241" s="78"/>
      <c r="BU241" s="78"/>
      <c r="BV241" s="78"/>
      <c r="BW241" s="78"/>
      <c r="BX241" s="78"/>
      <c r="BY241" s="78"/>
      <c r="BZ241" s="78"/>
      <c r="CA241" s="78"/>
      <c r="CB241" s="78"/>
      <c r="CC241" s="78"/>
      <c r="CD241" s="78"/>
      <c r="CE241" s="78"/>
      <c r="CF241" s="78"/>
      <c r="CG241" s="78"/>
      <c r="CH241" s="78"/>
      <c r="CI241" s="78"/>
      <c r="CJ241" s="78"/>
      <c r="CK241" s="78"/>
      <c r="CL241" s="78"/>
      <c r="CM241" s="78"/>
      <c r="CN241" s="78"/>
    </row>
    <row r="242" spans="1:92" ht="15.75" x14ac:dyDescent="0.2">
      <c r="A242" s="80" t="s">
        <v>28</v>
      </c>
      <c r="B242" s="80" t="s">
        <v>41</v>
      </c>
      <c r="C242" s="68" t="s">
        <v>29</v>
      </c>
      <c r="D242" s="80">
        <v>265</v>
      </c>
      <c r="E242" s="82">
        <v>4.0813199999999998</v>
      </c>
      <c r="F242" s="80" t="s">
        <v>67</v>
      </c>
      <c r="G242" s="80">
        <v>7</v>
      </c>
      <c r="H242" s="80">
        <v>7</v>
      </c>
      <c r="I242" s="82">
        <v>1.54</v>
      </c>
      <c r="J242" s="80">
        <v>0.41</v>
      </c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  <c r="AB242" s="78"/>
      <c r="AC242" s="78"/>
      <c r="AD242" s="78"/>
      <c r="AE242" s="78"/>
      <c r="AF242" s="78"/>
      <c r="AG242" s="78"/>
      <c r="AH242" s="78"/>
      <c r="AI242" s="78"/>
      <c r="AJ242" s="78"/>
      <c r="AK242" s="78"/>
      <c r="AL242" s="78"/>
      <c r="AM242" s="78"/>
      <c r="AN242" s="78"/>
      <c r="AO242" s="78"/>
      <c r="AP242" s="78"/>
      <c r="AQ242" s="78"/>
      <c r="AR242" s="78"/>
      <c r="AS242" s="78"/>
      <c r="AT242" s="78"/>
      <c r="AU242" s="78"/>
      <c r="AV242" s="78"/>
      <c r="AW242" s="78"/>
      <c r="AX242" s="78"/>
      <c r="AY242" s="78"/>
      <c r="AZ242" s="78"/>
      <c r="BA242" s="78"/>
      <c r="BB242" s="78"/>
      <c r="BC242" s="78"/>
      <c r="BD242" s="78"/>
      <c r="BE242" s="78"/>
      <c r="BF242" s="78"/>
      <c r="BG242" s="78"/>
      <c r="BH242" s="78"/>
      <c r="BI242" s="78"/>
      <c r="BJ242" s="78"/>
      <c r="BK242" s="78"/>
      <c r="BL242" s="78"/>
      <c r="BM242" s="78"/>
      <c r="BN242" s="78"/>
      <c r="BO242" s="78"/>
      <c r="BP242" s="78"/>
      <c r="BQ242" s="78"/>
      <c r="BR242" s="78"/>
      <c r="BS242" s="78"/>
      <c r="BT242" s="78"/>
      <c r="BU242" s="78"/>
      <c r="BV242" s="78"/>
      <c r="BW242" s="78"/>
      <c r="BX242" s="78"/>
      <c r="BY242" s="78"/>
      <c r="BZ242" s="78"/>
      <c r="CA242" s="78"/>
      <c r="CB242" s="78"/>
      <c r="CC242" s="78"/>
      <c r="CD242" s="78"/>
      <c r="CE242" s="78"/>
      <c r="CF242" s="78"/>
      <c r="CG242" s="78"/>
      <c r="CH242" s="78"/>
      <c r="CI242" s="78"/>
      <c r="CJ242" s="78"/>
      <c r="CK242" s="78"/>
      <c r="CL242" s="78"/>
      <c r="CM242" s="78"/>
      <c r="CN242" s="78"/>
    </row>
    <row r="243" spans="1:92" ht="15.75" x14ac:dyDescent="0.2">
      <c r="A243" s="80" t="s">
        <v>28</v>
      </c>
      <c r="B243" s="80" t="s">
        <v>41</v>
      </c>
      <c r="C243" s="68" t="s">
        <v>29</v>
      </c>
      <c r="D243" s="80">
        <v>265</v>
      </c>
      <c r="E243" s="82">
        <v>7.5715000000000003</v>
      </c>
      <c r="F243" s="80" t="s">
        <v>67</v>
      </c>
      <c r="G243" s="80">
        <v>7</v>
      </c>
      <c r="H243" s="80">
        <v>7</v>
      </c>
      <c r="I243" s="82">
        <v>3.89</v>
      </c>
      <c r="J243" s="80">
        <v>0.41</v>
      </c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  <c r="AA243" s="78"/>
      <c r="AB243" s="78"/>
      <c r="AC243" s="78"/>
      <c r="AD243" s="78"/>
      <c r="AE243" s="78"/>
      <c r="AF243" s="78"/>
      <c r="AG243" s="78"/>
      <c r="AH243" s="78"/>
      <c r="AI243" s="78"/>
      <c r="AJ243" s="78"/>
      <c r="AK243" s="78"/>
      <c r="AL243" s="78"/>
      <c r="AM243" s="78"/>
      <c r="AN243" s="78"/>
      <c r="AO243" s="78"/>
      <c r="AP243" s="78"/>
      <c r="AQ243" s="78"/>
      <c r="AR243" s="78"/>
      <c r="AS243" s="78"/>
      <c r="AT243" s="78"/>
      <c r="AU243" s="78"/>
      <c r="AV243" s="78"/>
      <c r="AW243" s="78"/>
      <c r="AX243" s="78"/>
      <c r="AY243" s="78"/>
      <c r="AZ243" s="78"/>
      <c r="BA243" s="78"/>
      <c r="BB243" s="78"/>
      <c r="BC243" s="78"/>
      <c r="BD243" s="78"/>
      <c r="BE243" s="78"/>
      <c r="BF243" s="78"/>
      <c r="BG243" s="78"/>
      <c r="BH243" s="78"/>
      <c r="BI243" s="78"/>
      <c r="BJ243" s="78"/>
      <c r="BK243" s="78"/>
      <c r="BL243" s="78"/>
      <c r="BM243" s="78"/>
      <c r="BN243" s="78"/>
      <c r="BO243" s="78"/>
      <c r="BP243" s="78"/>
      <c r="BQ243" s="78"/>
      <c r="BR243" s="78"/>
      <c r="BS243" s="78"/>
      <c r="BT243" s="78"/>
      <c r="BU243" s="78"/>
      <c r="BV243" s="78"/>
      <c r="BW243" s="78"/>
      <c r="BX243" s="78"/>
      <c r="BY243" s="78"/>
      <c r="BZ243" s="78"/>
      <c r="CA243" s="78"/>
      <c r="CB243" s="78"/>
      <c r="CC243" s="78"/>
      <c r="CD243" s="78"/>
      <c r="CE243" s="78"/>
      <c r="CF243" s="78"/>
      <c r="CG243" s="78"/>
      <c r="CH243" s="78"/>
      <c r="CI243" s="78"/>
      <c r="CJ243" s="78"/>
      <c r="CK243" s="78"/>
      <c r="CL243" s="78"/>
      <c r="CM243" s="78"/>
      <c r="CN243" s="78"/>
    </row>
    <row r="244" spans="1:92" ht="15.75" x14ac:dyDescent="0.2">
      <c r="A244" s="80" t="s">
        <v>28</v>
      </c>
      <c r="B244" s="80" t="s">
        <v>41</v>
      </c>
      <c r="C244" s="68" t="s">
        <v>29</v>
      </c>
      <c r="D244" s="80">
        <v>265</v>
      </c>
      <c r="E244" s="82">
        <v>11.485099999999999</v>
      </c>
      <c r="F244" s="80" t="s">
        <v>67</v>
      </c>
      <c r="G244" s="80">
        <v>7</v>
      </c>
      <c r="H244" s="80">
        <v>7</v>
      </c>
      <c r="I244" s="82">
        <v>5.09</v>
      </c>
      <c r="J244" s="80">
        <v>0.41</v>
      </c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  <c r="AA244" s="78"/>
      <c r="AB244" s="78"/>
      <c r="AC244" s="78"/>
      <c r="AD244" s="78"/>
      <c r="AE244" s="78"/>
      <c r="AF244" s="78"/>
      <c r="AG244" s="78"/>
      <c r="AH244" s="78"/>
      <c r="AI244" s="78"/>
      <c r="AJ244" s="78"/>
      <c r="AK244" s="78"/>
      <c r="AL244" s="78"/>
      <c r="AM244" s="78"/>
      <c r="AN244" s="78"/>
      <c r="AO244" s="78"/>
      <c r="AP244" s="78"/>
      <c r="AQ244" s="78"/>
      <c r="AR244" s="78"/>
      <c r="AS244" s="78"/>
      <c r="AT244" s="78"/>
      <c r="AU244" s="78"/>
      <c r="AV244" s="78"/>
      <c r="AW244" s="78"/>
      <c r="AX244" s="78"/>
      <c r="AY244" s="78"/>
      <c r="AZ244" s="78"/>
      <c r="BA244" s="78"/>
      <c r="BB244" s="78"/>
      <c r="BC244" s="78"/>
      <c r="BD244" s="78"/>
      <c r="BE244" s="78"/>
      <c r="BF244" s="78"/>
      <c r="BG244" s="78"/>
      <c r="BH244" s="78"/>
      <c r="BI244" s="78"/>
      <c r="BJ244" s="78"/>
      <c r="BK244" s="78"/>
      <c r="BL244" s="78"/>
      <c r="BM244" s="78"/>
      <c r="BN244" s="78"/>
      <c r="BO244" s="78"/>
      <c r="BP244" s="78"/>
      <c r="BQ244" s="78"/>
      <c r="BR244" s="78"/>
      <c r="BS244" s="78"/>
      <c r="BT244" s="78"/>
      <c r="BU244" s="78"/>
      <c r="BV244" s="78"/>
      <c r="BW244" s="78"/>
      <c r="BX244" s="78"/>
      <c r="BY244" s="78"/>
      <c r="BZ244" s="78"/>
      <c r="CA244" s="78"/>
      <c r="CB244" s="78"/>
      <c r="CC244" s="78"/>
      <c r="CD244" s="78"/>
      <c r="CE244" s="78"/>
      <c r="CF244" s="78"/>
      <c r="CG244" s="78"/>
      <c r="CH244" s="78"/>
      <c r="CI244" s="78"/>
      <c r="CJ244" s="78"/>
      <c r="CK244" s="78"/>
      <c r="CL244" s="78"/>
      <c r="CM244" s="78"/>
      <c r="CN244" s="78"/>
    </row>
    <row r="245" spans="1:92" ht="15.75" x14ac:dyDescent="0.2">
      <c r="A245" s="80" t="s">
        <v>28</v>
      </c>
      <c r="B245" s="80" t="s">
        <v>41</v>
      </c>
      <c r="C245" s="68" t="s">
        <v>29</v>
      </c>
      <c r="D245" s="80">
        <v>265</v>
      </c>
      <c r="E245" s="82">
        <v>14.810700000000001</v>
      </c>
      <c r="F245" s="80" t="s">
        <v>67</v>
      </c>
      <c r="G245" s="80">
        <v>7</v>
      </c>
      <c r="H245" s="80">
        <v>7</v>
      </c>
      <c r="I245" s="82">
        <v>5.53</v>
      </c>
      <c r="J245" s="80">
        <v>0.41</v>
      </c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  <c r="AA245" s="78"/>
      <c r="AB245" s="78"/>
      <c r="AC245" s="78"/>
      <c r="AD245" s="78"/>
      <c r="AE245" s="78"/>
      <c r="AF245" s="78"/>
      <c r="AG245" s="78"/>
      <c r="AH245" s="78"/>
      <c r="AI245" s="78"/>
      <c r="AJ245" s="78"/>
      <c r="AK245" s="78"/>
      <c r="AL245" s="78"/>
      <c r="AM245" s="78"/>
      <c r="AN245" s="78"/>
      <c r="AO245" s="78"/>
      <c r="AP245" s="78"/>
      <c r="AQ245" s="78"/>
      <c r="AR245" s="78"/>
      <c r="AS245" s="78"/>
      <c r="AT245" s="78"/>
      <c r="AU245" s="78"/>
      <c r="AV245" s="78"/>
      <c r="AW245" s="78"/>
      <c r="AX245" s="78"/>
      <c r="AY245" s="78"/>
      <c r="AZ245" s="78"/>
      <c r="BA245" s="78"/>
      <c r="BB245" s="78"/>
      <c r="BC245" s="78"/>
      <c r="BD245" s="78"/>
      <c r="BE245" s="78"/>
      <c r="BF245" s="78"/>
      <c r="BG245" s="78"/>
      <c r="BH245" s="78"/>
      <c r="BI245" s="78"/>
      <c r="BJ245" s="78"/>
      <c r="BK245" s="78"/>
      <c r="BL245" s="78"/>
      <c r="BM245" s="78"/>
      <c r="BN245" s="78"/>
      <c r="BO245" s="78"/>
      <c r="BP245" s="78"/>
      <c r="BQ245" s="78"/>
      <c r="BR245" s="78"/>
      <c r="BS245" s="78"/>
      <c r="BT245" s="78"/>
      <c r="BU245" s="78"/>
      <c r="BV245" s="78"/>
      <c r="BW245" s="78"/>
      <c r="BX245" s="78"/>
      <c r="BY245" s="78"/>
      <c r="BZ245" s="78"/>
      <c r="CA245" s="78"/>
      <c r="CB245" s="78"/>
      <c r="CC245" s="78"/>
      <c r="CD245" s="78"/>
      <c r="CE245" s="78"/>
      <c r="CF245" s="78"/>
      <c r="CG245" s="78"/>
      <c r="CH245" s="78"/>
      <c r="CI245" s="78"/>
      <c r="CJ245" s="78"/>
      <c r="CK245" s="78"/>
      <c r="CL245" s="78"/>
      <c r="CM245" s="78"/>
      <c r="CN245" s="78"/>
    </row>
    <row r="246" spans="1:92" s="90" customFormat="1" ht="15.75" x14ac:dyDescent="0.2">
      <c r="A246" s="81" t="s">
        <v>28</v>
      </c>
      <c r="B246" s="81" t="s">
        <v>41</v>
      </c>
      <c r="C246" s="63" t="s">
        <v>29</v>
      </c>
      <c r="D246" s="81">
        <v>265</v>
      </c>
      <c r="E246" s="83">
        <v>22.684000000000001</v>
      </c>
      <c r="F246" s="81" t="s">
        <v>67</v>
      </c>
      <c r="G246" s="81">
        <v>7</v>
      </c>
      <c r="H246" s="81">
        <v>7</v>
      </c>
      <c r="I246" s="83">
        <v>5.87</v>
      </c>
      <c r="J246" s="81">
        <v>0.41</v>
      </c>
    </row>
    <row r="247" spans="1:92" ht="15" x14ac:dyDescent="0.25">
      <c r="A247" s="80" t="s">
        <v>28</v>
      </c>
      <c r="B247" s="80" t="s">
        <v>41</v>
      </c>
      <c r="C247" s="68" t="s">
        <v>29</v>
      </c>
      <c r="D247" s="80">
        <v>280</v>
      </c>
      <c r="E247" s="84">
        <v>3.6833399999999998</v>
      </c>
      <c r="F247" s="80" t="s">
        <v>67</v>
      </c>
      <c r="G247" s="80">
        <v>7</v>
      </c>
      <c r="H247" s="80">
        <v>7</v>
      </c>
      <c r="I247" s="84">
        <v>0.52027500000000004</v>
      </c>
      <c r="J247" s="80">
        <v>0.3</v>
      </c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  <c r="AB247" s="78"/>
      <c r="AC247" s="78"/>
      <c r="AD247" s="78"/>
      <c r="AE247" s="78"/>
      <c r="AF247" s="78"/>
      <c r="AG247" s="78"/>
      <c r="AH247" s="78"/>
      <c r="AI247" s="78"/>
      <c r="AJ247" s="78"/>
      <c r="AK247" s="78"/>
      <c r="AL247" s="78"/>
      <c r="AM247" s="78"/>
      <c r="AN247" s="78"/>
      <c r="AO247" s="78"/>
      <c r="AP247" s="78"/>
      <c r="AQ247" s="78"/>
      <c r="AR247" s="78"/>
      <c r="AS247" s="78"/>
      <c r="AT247" s="78"/>
      <c r="AU247" s="78"/>
      <c r="AV247" s="78"/>
      <c r="AW247" s="78"/>
      <c r="AX247" s="78"/>
      <c r="AY247" s="78"/>
      <c r="AZ247" s="78"/>
      <c r="BA247" s="78"/>
      <c r="BB247" s="78"/>
      <c r="BC247" s="78"/>
      <c r="BD247" s="78"/>
      <c r="BE247" s="78"/>
      <c r="BF247" s="78"/>
      <c r="BG247" s="78"/>
      <c r="BH247" s="78"/>
      <c r="BI247" s="78"/>
      <c r="BJ247" s="78"/>
      <c r="BK247" s="78"/>
      <c r="BL247" s="78"/>
      <c r="BM247" s="78"/>
      <c r="BN247" s="78"/>
      <c r="BO247" s="78"/>
      <c r="BP247" s="78"/>
      <c r="BQ247" s="78"/>
      <c r="BR247" s="78"/>
      <c r="BS247" s="78"/>
      <c r="BT247" s="78"/>
      <c r="BU247" s="78"/>
      <c r="BV247" s="78"/>
      <c r="BW247" s="78"/>
      <c r="BX247" s="78"/>
      <c r="BY247" s="78"/>
      <c r="BZ247" s="78"/>
      <c r="CA247" s="78"/>
      <c r="CB247" s="78"/>
      <c r="CC247" s="78"/>
      <c r="CD247" s="78"/>
      <c r="CE247" s="78"/>
      <c r="CF247" s="78"/>
      <c r="CG247" s="78"/>
      <c r="CH247" s="78"/>
      <c r="CI247" s="78"/>
      <c r="CJ247" s="78"/>
      <c r="CK247" s="78"/>
      <c r="CL247" s="78"/>
      <c r="CM247" s="78"/>
      <c r="CN247" s="78"/>
    </row>
    <row r="248" spans="1:92" ht="15" x14ac:dyDescent="0.25">
      <c r="A248" s="80" t="s">
        <v>28</v>
      </c>
      <c r="B248" s="80" t="s">
        <v>41</v>
      </c>
      <c r="C248" s="68" t="s">
        <v>29</v>
      </c>
      <c r="D248" s="80">
        <v>280</v>
      </c>
      <c r="E248" s="84">
        <v>7.0502000000000002</v>
      </c>
      <c r="F248" s="80" t="s">
        <v>67</v>
      </c>
      <c r="G248" s="80">
        <v>7</v>
      </c>
      <c r="H248" s="80">
        <v>7</v>
      </c>
      <c r="I248" s="84">
        <v>1.3779699999999999</v>
      </c>
      <c r="J248" s="80">
        <v>0.3</v>
      </c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  <c r="AA248" s="78"/>
      <c r="AB248" s="78"/>
      <c r="AC248" s="78"/>
      <c r="AD248" s="78"/>
      <c r="AE248" s="78"/>
      <c r="AF248" s="78"/>
      <c r="AG248" s="78"/>
      <c r="AH248" s="78"/>
      <c r="AI248" s="78"/>
      <c r="AJ248" s="78"/>
      <c r="AK248" s="78"/>
      <c r="AL248" s="78"/>
      <c r="AM248" s="78"/>
      <c r="AN248" s="78"/>
      <c r="AO248" s="78"/>
      <c r="AP248" s="78"/>
      <c r="AQ248" s="78"/>
      <c r="AR248" s="78"/>
      <c r="AS248" s="78"/>
      <c r="AT248" s="78"/>
      <c r="AU248" s="78"/>
      <c r="AV248" s="78"/>
      <c r="AW248" s="78"/>
      <c r="AX248" s="78"/>
      <c r="AY248" s="78"/>
      <c r="AZ248" s="78"/>
      <c r="BA248" s="78"/>
      <c r="BB248" s="78"/>
      <c r="BC248" s="78"/>
      <c r="BD248" s="78"/>
      <c r="BE248" s="78"/>
      <c r="BF248" s="78"/>
      <c r="BG248" s="78"/>
      <c r="BH248" s="78"/>
      <c r="BI248" s="78"/>
      <c r="BJ248" s="78"/>
      <c r="BK248" s="78"/>
      <c r="BL248" s="78"/>
      <c r="BM248" s="78"/>
      <c r="BN248" s="78"/>
      <c r="BO248" s="78"/>
      <c r="BP248" s="78"/>
      <c r="BQ248" s="78"/>
      <c r="BR248" s="78"/>
      <c r="BS248" s="78"/>
      <c r="BT248" s="78"/>
      <c r="BU248" s="78"/>
      <c r="BV248" s="78"/>
      <c r="BW248" s="78"/>
      <c r="BX248" s="78"/>
      <c r="BY248" s="78"/>
      <c r="BZ248" s="78"/>
      <c r="CA248" s="78"/>
      <c r="CB248" s="78"/>
      <c r="CC248" s="78"/>
      <c r="CD248" s="78"/>
      <c r="CE248" s="78"/>
      <c r="CF248" s="78"/>
      <c r="CG248" s="78"/>
      <c r="CH248" s="78"/>
      <c r="CI248" s="78"/>
      <c r="CJ248" s="78"/>
      <c r="CK248" s="78"/>
      <c r="CL248" s="78"/>
      <c r="CM248" s="78"/>
      <c r="CN248" s="78"/>
    </row>
    <row r="249" spans="1:92" ht="15" x14ac:dyDescent="0.25">
      <c r="A249" s="80" t="s">
        <v>28</v>
      </c>
      <c r="B249" s="80" t="s">
        <v>41</v>
      </c>
      <c r="C249" s="68" t="s">
        <v>29</v>
      </c>
      <c r="D249" s="80">
        <v>280</v>
      </c>
      <c r="E249" s="84">
        <v>11.066800000000001</v>
      </c>
      <c r="F249" s="80" t="s">
        <v>67</v>
      </c>
      <c r="G249" s="80">
        <v>7</v>
      </c>
      <c r="H249" s="80">
        <v>7</v>
      </c>
      <c r="I249" s="84">
        <v>3.7034400000000001</v>
      </c>
      <c r="J249" s="80">
        <v>0.3</v>
      </c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  <c r="AA249" s="78"/>
      <c r="AB249" s="78"/>
      <c r="AC249" s="78"/>
      <c r="AD249" s="78"/>
      <c r="AE249" s="78"/>
      <c r="AF249" s="78"/>
      <c r="AG249" s="78"/>
      <c r="AH249" s="78"/>
      <c r="AI249" s="78"/>
      <c r="AJ249" s="78"/>
      <c r="AK249" s="78"/>
      <c r="AL249" s="78"/>
      <c r="AM249" s="78"/>
      <c r="AN249" s="78"/>
      <c r="AO249" s="78"/>
      <c r="AP249" s="78"/>
      <c r="AQ249" s="78"/>
      <c r="AR249" s="78"/>
      <c r="AS249" s="78"/>
      <c r="AT249" s="78"/>
      <c r="AU249" s="78"/>
      <c r="AV249" s="78"/>
      <c r="AW249" s="78"/>
      <c r="AX249" s="78"/>
      <c r="AY249" s="78"/>
      <c r="AZ249" s="78"/>
      <c r="BA249" s="78"/>
      <c r="BB249" s="78"/>
      <c r="BC249" s="78"/>
      <c r="BD249" s="78"/>
      <c r="BE249" s="78"/>
      <c r="BF249" s="78"/>
      <c r="BG249" s="78"/>
      <c r="BH249" s="78"/>
      <c r="BI249" s="78"/>
      <c r="BJ249" s="78"/>
      <c r="BK249" s="78"/>
      <c r="BL249" s="78"/>
      <c r="BM249" s="78"/>
      <c r="BN249" s="78"/>
      <c r="BO249" s="78"/>
      <c r="BP249" s="78"/>
      <c r="BQ249" s="78"/>
      <c r="BR249" s="78"/>
      <c r="BS249" s="78"/>
      <c r="BT249" s="78"/>
      <c r="BU249" s="78"/>
      <c r="BV249" s="78"/>
      <c r="BW249" s="78"/>
      <c r="BX249" s="78"/>
      <c r="BY249" s="78"/>
      <c r="BZ249" s="78"/>
      <c r="CA249" s="78"/>
      <c r="CB249" s="78"/>
      <c r="CC249" s="78"/>
      <c r="CD249" s="78"/>
      <c r="CE249" s="78"/>
      <c r="CF249" s="78"/>
      <c r="CG249" s="78"/>
      <c r="CH249" s="78"/>
      <c r="CI249" s="78"/>
      <c r="CJ249" s="78"/>
      <c r="CK249" s="78"/>
      <c r="CL249" s="78"/>
      <c r="CM249" s="78"/>
      <c r="CN249" s="78"/>
    </row>
    <row r="250" spans="1:92" ht="15" x14ac:dyDescent="0.25">
      <c r="A250" s="80" t="s">
        <v>28</v>
      </c>
      <c r="B250" s="80" t="s">
        <v>41</v>
      </c>
      <c r="C250" s="68" t="s">
        <v>29</v>
      </c>
      <c r="D250" s="80">
        <v>280</v>
      </c>
      <c r="E250" s="84">
        <v>14.896800000000001</v>
      </c>
      <c r="F250" s="80" t="s">
        <v>67</v>
      </c>
      <c r="G250" s="80">
        <v>7</v>
      </c>
      <c r="H250" s="80">
        <v>7</v>
      </c>
      <c r="I250" s="84">
        <v>4.5551500000000003</v>
      </c>
      <c r="J250" s="80">
        <v>0.3</v>
      </c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  <c r="AA250" s="78"/>
      <c r="AB250" s="78"/>
      <c r="AC250" s="78"/>
      <c r="AD250" s="78"/>
      <c r="AE250" s="78"/>
      <c r="AF250" s="78"/>
      <c r="AG250" s="78"/>
      <c r="AH250" s="78"/>
      <c r="AI250" s="78"/>
      <c r="AJ250" s="78"/>
      <c r="AK250" s="78"/>
      <c r="AL250" s="78"/>
      <c r="AM250" s="78"/>
      <c r="AN250" s="78"/>
      <c r="AO250" s="78"/>
      <c r="AP250" s="78"/>
      <c r="AQ250" s="78"/>
      <c r="AR250" s="78"/>
      <c r="AS250" s="78"/>
      <c r="AT250" s="78"/>
      <c r="AU250" s="78"/>
      <c r="AV250" s="78"/>
      <c r="AW250" s="78"/>
      <c r="AX250" s="78"/>
      <c r="AY250" s="78"/>
      <c r="AZ250" s="78"/>
      <c r="BA250" s="78"/>
      <c r="BB250" s="78"/>
      <c r="BC250" s="78"/>
      <c r="BD250" s="78"/>
      <c r="BE250" s="78"/>
      <c r="BF250" s="78"/>
      <c r="BG250" s="78"/>
      <c r="BH250" s="78"/>
      <c r="BI250" s="78"/>
      <c r="BJ250" s="78"/>
      <c r="BK250" s="78"/>
      <c r="BL250" s="78"/>
      <c r="BM250" s="78"/>
      <c r="BN250" s="78"/>
      <c r="BO250" s="78"/>
      <c r="BP250" s="78"/>
      <c r="BQ250" s="78"/>
      <c r="BR250" s="78"/>
      <c r="BS250" s="78"/>
      <c r="BT250" s="78"/>
      <c r="BU250" s="78"/>
      <c r="BV250" s="78"/>
      <c r="BW250" s="78"/>
      <c r="BX250" s="78"/>
      <c r="BY250" s="78"/>
      <c r="BZ250" s="78"/>
      <c r="CA250" s="78"/>
      <c r="CB250" s="78"/>
      <c r="CC250" s="78"/>
      <c r="CD250" s="78"/>
      <c r="CE250" s="78"/>
      <c r="CF250" s="78"/>
      <c r="CG250" s="78"/>
      <c r="CH250" s="78"/>
      <c r="CI250" s="78"/>
      <c r="CJ250" s="78"/>
      <c r="CK250" s="78"/>
      <c r="CL250" s="78"/>
      <c r="CM250" s="78"/>
      <c r="CN250" s="78"/>
    </row>
    <row r="251" spans="1:92" s="90" customFormat="1" ht="15" x14ac:dyDescent="0.25">
      <c r="A251" s="81" t="s">
        <v>28</v>
      </c>
      <c r="B251" s="81" t="s">
        <v>41</v>
      </c>
      <c r="C251" s="63" t="s">
        <v>29</v>
      </c>
      <c r="D251" s="81">
        <v>280</v>
      </c>
      <c r="E251" s="91">
        <v>20.7273</v>
      </c>
      <c r="F251" s="81" t="s">
        <v>67</v>
      </c>
      <c r="G251" s="81">
        <v>7</v>
      </c>
      <c r="H251" s="81">
        <v>7</v>
      </c>
      <c r="I251" s="91">
        <v>5.25265</v>
      </c>
      <c r="J251" s="81">
        <v>0.3</v>
      </c>
    </row>
    <row r="252" spans="1:92" ht="15" x14ac:dyDescent="0.25">
      <c r="A252" s="80" t="s">
        <v>28</v>
      </c>
      <c r="B252" s="80" t="s">
        <v>41</v>
      </c>
      <c r="C252" s="68" t="s">
        <v>29</v>
      </c>
      <c r="D252" s="80">
        <v>254</v>
      </c>
      <c r="E252" s="84">
        <v>4.3986499999999999</v>
      </c>
      <c r="F252" s="80" t="s">
        <v>67</v>
      </c>
      <c r="G252" s="80">
        <v>7</v>
      </c>
      <c r="H252" s="80">
        <v>7</v>
      </c>
      <c r="I252" s="84">
        <v>0.77467200000000003</v>
      </c>
      <c r="J252" s="80">
        <v>0.35</v>
      </c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  <c r="AA252" s="78"/>
      <c r="AB252" s="78"/>
      <c r="AC252" s="78"/>
      <c r="AD252" s="78"/>
      <c r="AE252" s="78"/>
      <c r="AF252" s="78"/>
      <c r="AG252" s="78"/>
      <c r="AH252" s="78"/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78"/>
      <c r="AY252" s="78"/>
      <c r="AZ252" s="78"/>
      <c r="BA252" s="78"/>
      <c r="BB252" s="78"/>
      <c r="BC252" s="78"/>
      <c r="BD252" s="78"/>
      <c r="BE252" s="78"/>
      <c r="BF252" s="78"/>
      <c r="BG252" s="78"/>
      <c r="BH252" s="78"/>
      <c r="BI252" s="78"/>
      <c r="BJ252" s="78"/>
      <c r="BK252" s="78"/>
      <c r="BL252" s="78"/>
      <c r="BM252" s="78"/>
      <c r="BN252" s="78"/>
      <c r="BO252" s="78"/>
      <c r="BP252" s="78"/>
      <c r="BQ252" s="78"/>
      <c r="BR252" s="78"/>
      <c r="BS252" s="78"/>
      <c r="BT252" s="78"/>
      <c r="BU252" s="78"/>
      <c r="BV252" s="78"/>
      <c r="BW252" s="78"/>
      <c r="BX252" s="78"/>
      <c r="BY252" s="78"/>
      <c r="BZ252" s="78"/>
      <c r="CA252" s="78"/>
      <c r="CB252" s="78"/>
      <c r="CC252" s="78"/>
      <c r="CD252" s="78"/>
      <c r="CE252" s="78"/>
      <c r="CF252" s="78"/>
      <c r="CG252" s="78"/>
      <c r="CH252" s="78"/>
      <c r="CI252" s="78"/>
      <c r="CJ252" s="78"/>
      <c r="CK252" s="78"/>
      <c r="CL252" s="78"/>
      <c r="CM252" s="78"/>
      <c r="CN252" s="78"/>
    </row>
    <row r="253" spans="1:92" ht="15" x14ac:dyDescent="0.25">
      <c r="A253" s="80" t="s">
        <v>28</v>
      </c>
      <c r="B253" s="80" t="s">
        <v>41</v>
      </c>
      <c r="C253" s="68" t="s">
        <v>29</v>
      </c>
      <c r="D253" s="80">
        <v>254</v>
      </c>
      <c r="E253" s="84">
        <v>8.6893899999999995</v>
      </c>
      <c r="F253" s="80" t="s">
        <v>67</v>
      </c>
      <c r="G253" s="80">
        <v>7</v>
      </c>
      <c r="H253" s="80">
        <v>7</v>
      </c>
      <c r="I253" s="84">
        <v>2.8692600000000001</v>
      </c>
      <c r="J253" s="80">
        <v>0.35</v>
      </c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  <c r="AA253" s="78"/>
      <c r="AB253" s="78"/>
      <c r="AC253" s="78"/>
      <c r="AD253" s="78"/>
      <c r="AE253" s="78"/>
      <c r="AF253" s="78"/>
      <c r="AG253" s="78"/>
      <c r="AH253" s="78"/>
      <c r="AI253" s="78"/>
      <c r="AJ253" s="78"/>
      <c r="AK253" s="78"/>
      <c r="AL253" s="78"/>
      <c r="AM253" s="78"/>
      <c r="AN253" s="78"/>
      <c r="AO253" s="78"/>
      <c r="AP253" s="78"/>
      <c r="AQ253" s="78"/>
      <c r="AR253" s="78"/>
      <c r="AS253" s="78"/>
      <c r="AT253" s="78"/>
      <c r="AU253" s="78"/>
      <c r="AV253" s="78"/>
      <c r="AW253" s="78"/>
      <c r="AX253" s="78"/>
      <c r="AY253" s="78"/>
      <c r="AZ253" s="78"/>
      <c r="BA253" s="78"/>
      <c r="BB253" s="78"/>
      <c r="BC253" s="78"/>
      <c r="BD253" s="78"/>
      <c r="BE253" s="78"/>
      <c r="BF253" s="78"/>
      <c r="BG253" s="78"/>
      <c r="BH253" s="78"/>
      <c r="BI253" s="78"/>
      <c r="BJ253" s="78"/>
      <c r="BK253" s="78"/>
      <c r="BL253" s="78"/>
      <c r="BM253" s="78"/>
      <c r="BN253" s="78"/>
      <c r="BO253" s="78"/>
      <c r="BP253" s="78"/>
      <c r="BQ253" s="78"/>
      <c r="BR253" s="78"/>
      <c r="BS253" s="78"/>
      <c r="BT253" s="78"/>
      <c r="BU253" s="78"/>
      <c r="BV253" s="78"/>
      <c r="BW253" s="78"/>
      <c r="BX253" s="78"/>
      <c r="BY253" s="78"/>
      <c r="BZ253" s="78"/>
      <c r="CA253" s="78"/>
      <c r="CB253" s="78"/>
      <c r="CC253" s="78"/>
      <c r="CD253" s="78"/>
      <c r="CE253" s="78"/>
      <c r="CF253" s="78"/>
      <c r="CG253" s="78"/>
      <c r="CH253" s="78"/>
      <c r="CI253" s="78"/>
      <c r="CJ253" s="78"/>
      <c r="CK253" s="78"/>
      <c r="CL253" s="78"/>
      <c r="CM253" s="78"/>
      <c r="CN253" s="78"/>
    </row>
    <row r="254" spans="1:92" ht="15" x14ac:dyDescent="0.25">
      <c r="A254" s="80" t="s">
        <v>28</v>
      </c>
      <c r="B254" s="80" t="s">
        <v>41</v>
      </c>
      <c r="C254" s="68" t="s">
        <v>29</v>
      </c>
      <c r="D254" s="80">
        <v>254</v>
      </c>
      <c r="E254" s="84">
        <v>13.064500000000001</v>
      </c>
      <c r="F254" s="80" t="s">
        <v>67</v>
      </c>
      <c r="G254" s="80">
        <v>7</v>
      </c>
      <c r="H254" s="80">
        <v>7</v>
      </c>
      <c r="I254" s="84">
        <v>4.8928099999999999</v>
      </c>
      <c r="J254" s="80">
        <v>0.35</v>
      </c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  <c r="AA254" s="78"/>
      <c r="AB254" s="78"/>
      <c r="AC254" s="78"/>
      <c r="AD254" s="78"/>
      <c r="AE254" s="78"/>
      <c r="AF254" s="78"/>
      <c r="AG254" s="78"/>
      <c r="AH254" s="78"/>
      <c r="AI254" s="78"/>
      <c r="AJ254" s="78"/>
      <c r="AK254" s="78"/>
      <c r="AL254" s="78"/>
      <c r="AM254" s="78"/>
      <c r="AN254" s="78"/>
      <c r="AO254" s="78"/>
      <c r="AP254" s="78"/>
      <c r="AQ254" s="78"/>
      <c r="AR254" s="78"/>
      <c r="AS254" s="78"/>
      <c r="AT254" s="78"/>
      <c r="AU254" s="78"/>
      <c r="AV254" s="78"/>
      <c r="AW254" s="78"/>
      <c r="AX254" s="78"/>
      <c r="AY254" s="78"/>
      <c r="AZ254" s="78"/>
      <c r="BA254" s="78"/>
      <c r="BB254" s="78"/>
      <c r="BC254" s="78"/>
      <c r="BD254" s="78"/>
      <c r="BE254" s="78"/>
      <c r="BF254" s="78"/>
      <c r="BG254" s="78"/>
      <c r="BH254" s="78"/>
      <c r="BI254" s="78"/>
      <c r="BJ254" s="78"/>
      <c r="BK254" s="78"/>
      <c r="BL254" s="78"/>
      <c r="BM254" s="78"/>
      <c r="BN254" s="78"/>
      <c r="BO254" s="78"/>
      <c r="BP254" s="78"/>
      <c r="BQ254" s="78"/>
      <c r="BR254" s="78"/>
      <c r="BS254" s="78"/>
      <c r="BT254" s="78"/>
      <c r="BU254" s="78"/>
      <c r="BV254" s="78"/>
      <c r="BW254" s="78"/>
      <c r="BX254" s="78"/>
      <c r="BY254" s="78"/>
      <c r="BZ254" s="78"/>
      <c r="CA254" s="78"/>
      <c r="CB254" s="78"/>
      <c r="CC254" s="78"/>
      <c r="CD254" s="78"/>
      <c r="CE254" s="78"/>
      <c r="CF254" s="78"/>
      <c r="CG254" s="78"/>
      <c r="CH254" s="78"/>
      <c r="CI254" s="78"/>
      <c r="CJ254" s="78"/>
      <c r="CK254" s="78"/>
      <c r="CL254" s="78"/>
      <c r="CM254" s="78"/>
      <c r="CN254" s="78"/>
    </row>
    <row r="255" spans="1:92" s="90" customFormat="1" ht="15" x14ac:dyDescent="0.25">
      <c r="A255" s="81" t="s">
        <v>28</v>
      </c>
      <c r="B255" s="81" t="s">
        <v>41</v>
      </c>
      <c r="C255" s="63" t="s">
        <v>29</v>
      </c>
      <c r="D255" s="81">
        <v>254</v>
      </c>
      <c r="E255" s="91">
        <v>17.357199999999999</v>
      </c>
      <c r="F255" s="81" t="s">
        <v>67</v>
      </c>
      <c r="G255" s="81">
        <v>7</v>
      </c>
      <c r="H255" s="81">
        <v>7</v>
      </c>
      <c r="I255" s="91">
        <v>5.9871100000000004</v>
      </c>
      <c r="J255" s="81">
        <v>0.35</v>
      </c>
    </row>
    <row r="256" spans="1:92" s="90" customFormat="1" ht="15" x14ac:dyDescent="0.25">
      <c r="A256" s="81" t="s">
        <v>28</v>
      </c>
      <c r="B256" s="81" t="s">
        <v>41</v>
      </c>
      <c r="C256" s="63" t="s">
        <v>29</v>
      </c>
      <c r="D256" s="81">
        <v>254</v>
      </c>
      <c r="E256" s="91">
        <v>23.482500000000002</v>
      </c>
      <c r="F256" s="81" t="s">
        <v>67</v>
      </c>
      <c r="G256" s="81">
        <v>7</v>
      </c>
      <c r="H256" s="81">
        <v>7</v>
      </c>
      <c r="I256" s="91">
        <v>6.6727299999999996</v>
      </c>
      <c r="J256" s="81">
        <v>0.35</v>
      </c>
    </row>
    <row r="257" spans="1:92" ht="15" x14ac:dyDescent="0.25">
      <c r="A257" s="80" t="s">
        <v>28</v>
      </c>
      <c r="B257" s="80" t="s">
        <v>41</v>
      </c>
      <c r="C257" s="68" t="s">
        <v>29</v>
      </c>
      <c r="D257" s="80">
        <v>267</v>
      </c>
      <c r="E257" s="84">
        <v>3.8584299999999998</v>
      </c>
      <c r="F257" s="80" t="s">
        <v>67</v>
      </c>
      <c r="G257" s="80">
        <v>7</v>
      </c>
      <c r="H257" s="80">
        <v>6</v>
      </c>
      <c r="I257" s="84">
        <v>0.83907299999999996</v>
      </c>
      <c r="J257" s="80">
        <v>0.42</v>
      </c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  <c r="AA257" s="78"/>
      <c r="AB257" s="78"/>
      <c r="AC257" s="78"/>
      <c r="AD257" s="78"/>
      <c r="AE257" s="78"/>
      <c r="AF257" s="78"/>
      <c r="AG257" s="78"/>
      <c r="AH257" s="78"/>
      <c r="AI257" s="78"/>
      <c r="AJ257" s="78"/>
      <c r="AK257" s="78"/>
      <c r="AL257" s="78"/>
      <c r="AM257" s="78"/>
      <c r="AN257" s="78"/>
      <c r="AO257" s="78"/>
      <c r="AP257" s="78"/>
      <c r="AQ257" s="78"/>
      <c r="AR257" s="78"/>
      <c r="AS257" s="78"/>
      <c r="AT257" s="78"/>
      <c r="AU257" s="78"/>
      <c r="AV257" s="78"/>
      <c r="AW257" s="78"/>
      <c r="AX257" s="78"/>
      <c r="AY257" s="78"/>
      <c r="AZ257" s="78"/>
      <c r="BA257" s="78"/>
      <c r="BB257" s="78"/>
      <c r="BC257" s="78"/>
      <c r="BD257" s="78"/>
      <c r="BE257" s="78"/>
      <c r="BF257" s="78"/>
      <c r="BG257" s="78"/>
      <c r="BH257" s="78"/>
      <c r="BI257" s="78"/>
      <c r="BJ257" s="78"/>
      <c r="BK257" s="78"/>
      <c r="BL257" s="78"/>
      <c r="BM257" s="78"/>
      <c r="BN257" s="78"/>
      <c r="BO257" s="78"/>
      <c r="BP257" s="78"/>
      <c r="BQ257" s="78"/>
      <c r="BR257" s="78"/>
      <c r="BS257" s="78"/>
      <c r="BT257" s="78"/>
      <c r="BU257" s="78"/>
      <c r="BV257" s="78"/>
      <c r="BW257" s="78"/>
      <c r="BX257" s="78"/>
      <c r="BY257" s="78"/>
      <c r="BZ257" s="78"/>
      <c r="CA257" s="78"/>
      <c r="CB257" s="78"/>
      <c r="CC257" s="78"/>
      <c r="CD257" s="78"/>
      <c r="CE257" s="78"/>
      <c r="CF257" s="78"/>
      <c r="CG257" s="78"/>
      <c r="CH257" s="78"/>
      <c r="CI257" s="78"/>
      <c r="CJ257" s="78"/>
      <c r="CK257" s="78"/>
      <c r="CL257" s="78"/>
      <c r="CM257" s="78"/>
      <c r="CN257" s="78"/>
    </row>
    <row r="258" spans="1:92" ht="15" x14ac:dyDescent="0.25">
      <c r="A258" s="80" t="s">
        <v>28</v>
      </c>
      <c r="B258" s="80" t="s">
        <v>41</v>
      </c>
      <c r="C258" s="68" t="s">
        <v>29</v>
      </c>
      <c r="D258" s="80">
        <v>267</v>
      </c>
      <c r="E258" s="84">
        <v>7.6932499999999999</v>
      </c>
      <c r="F258" s="80" t="s">
        <v>67</v>
      </c>
      <c r="G258" s="80">
        <v>7</v>
      </c>
      <c r="H258" s="80">
        <v>6</v>
      </c>
      <c r="I258" s="84">
        <v>2.7088199999999998</v>
      </c>
      <c r="J258" s="80">
        <v>0.42</v>
      </c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  <c r="AA258" s="78"/>
      <c r="AB258" s="78"/>
      <c r="AC258" s="78"/>
      <c r="AD258" s="78"/>
      <c r="AE258" s="78"/>
      <c r="AF258" s="78"/>
      <c r="AG258" s="78"/>
      <c r="AH258" s="78"/>
      <c r="AI258" s="78"/>
      <c r="AJ258" s="78"/>
      <c r="AK258" s="78"/>
      <c r="AL258" s="78"/>
      <c r="AM258" s="78"/>
      <c r="AN258" s="78"/>
      <c r="AO258" s="78"/>
      <c r="AP258" s="78"/>
      <c r="AQ258" s="78"/>
      <c r="AR258" s="78"/>
      <c r="AS258" s="78"/>
      <c r="AT258" s="78"/>
      <c r="AU258" s="78"/>
      <c r="AV258" s="78"/>
      <c r="AW258" s="78"/>
      <c r="AX258" s="78"/>
      <c r="AY258" s="78"/>
      <c r="AZ258" s="78"/>
      <c r="BA258" s="78"/>
      <c r="BB258" s="78"/>
      <c r="BC258" s="78"/>
      <c r="BD258" s="78"/>
      <c r="BE258" s="78"/>
      <c r="BF258" s="78"/>
      <c r="BG258" s="78"/>
      <c r="BH258" s="78"/>
      <c r="BI258" s="78"/>
      <c r="BJ258" s="78"/>
      <c r="BK258" s="78"/>
      <c r="BL258" s="78"/>
      <c r="BM258" s="78"/>
      <c r="BN258" s="78"/>
      <c r="BO258" s="78"/>
      <c r="BP258" s="78"/>
      <c r="BQ258" s="78"/>
      <c r="BR258" s="78"/>
      <c r="BS258" s="78"/>
      <c r="BT258" s="78"/>
      <c r="BU258" s="78"/>
      <c r="BV258" s="78"/>
      <c r="BW258" s="78"/>
      <c r="BX258" s="78"/>
      <c r="BY258" s="78"/>
      <c r="BZ258" s="78"/>
      <c r="CA258" s="78"/>
      <c r="CB258" s="78"/>
      <c r="CC258" s="78"/>
      <c r="CD258" s="78"/>
      <c r="CE258" s="78"/>
      <c r="CF258" s="78"/>
      <c r="CG258" s="78"/>
      <c r="CH258" s="78"/>
      <c r="CI258" s="78"/>
      <c r="CJ258" s="78"/>
      <c r="CK258" s="78"/>
      <c r="CL258" s="78"/>
      <c r="CM258" s="78"/>
      <c r="CN258" s="78"/>
    </row>
    <row r="259" spans="1:92" ht="15" x14ac:dyDescent="0.25">
      <c r="A259" s="80" t="s">
        <v>28</v>
      </c>
      <c r="B259" s="80" t="s">
        <v>41</v>
      </c>
      <c r="C259" s="68" t="s">
        <v>29</v>
      </c>
      <c r="D259" s="80">
        <v>267</v>
      </c>
      <c r="E259" s="84">
        <v>11.511100000000001</v>
      </c>
      <c r="F259" s="80" t="s">
        <v>67</v>
      </c>
      <c r="G259" s="80">
        <v>7</v>
      </c>
      <c r="H259" s="80">
        <v>6</v>
      </c>
      <c r="I259" s="84">
        <v>4.0480999999999998</v>
      </c>
      <c r="J259" s="80">
        <v>0.42</v>
      </c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  <c r="AA259" s="78"/>
      <c r="AB259" s="78"/>
      <c r="AC259" s="78"/>
      <c r="AD259" s="78"/>
      <c r="AE259" s="78"/>
      <c r="AF259" s="78"/>
      <c r="AG259" s="78"/>
      <c r="AH259" s="78"/>
      <c r="AI259" s="78"/>
      <c r="AJ259" s="78"/>
      <c r="AK259" s="78"/>
      <c r="AL259" s="78"/>
      <c r="AM259" s="78"/>
      <c r="AN259" s="78"/>
      <c r="AO259" s="78"/>
      <c r="AP259" s="78"/>
      <c r="AQ259" s="78"/>
      <c r="AR259" s="78"/>
      <c r="AS259" s="78"/>
      <c r="AT259" s="78"/>
      <c r="AU259" s="78"/>
      <c r="AV259" s="78"/>
      <c r="AW259" s="78"/>
      <c r="AX259" s="78"/>
      <c r="AY259" s="78"/>
      <c r="AZ259" s="78"/>
      <c r="BA259" s="78"/>
      <c r="BB259" s="78"/>
      <c r="BC259" s="78"/>
      <c r="BD259" s="78"/>
      <c r="BE259" s="78"/>
      <c r="BF259" s="78"/>
      <c r="BG259" s="78"/>
      <c r="BH259" s="78"/>
      <c r="BI259" s="78"/>
      <c r="BJ259" s="78"/>
      <c r="BK259" s="78"/>
      <c r="BL259" s="78"/>
      <c r="BM259" s="78"/>
      <c r="BN259" s="78"/>
      <c r="BO259" s="78"/>
      <c r="BP259" s="78"/>
      <c r="BQ259" s="78"/>
      <c r="BR259" s="78"/>
      <c r="BS259" s="78"/>
      <c r="BT259" s="78"/>
      <c r="BU259" s="78"/>
      <c r="BV259" s="78"/>
      <c r="BW259" s="78"/>
      <c r="BX259" s="78"/>
      <c r="BY259" s="78"/>
      <c r="BZ259" s="78"/>
      <c r="CA259" s="78"/>
      <c r="CB259" s="78"/>
      <c r="CC259" s="78"/>
      <c r="CD259" s="78"/>
      <c r="CE259" s="78"/>
      <c r="CF259" s="78"/>
      <c r="CG259" s="78"/>
      <c r="CH259" s="78"/>
      <c r="CI259" s="78"/>
      <c r="CJ259" s="78"/>
      <c r="CK259" s="78"/>
      <c r="CL259" s="78"/>
      <c r="CM259" s="78"/>
      <c r="CN259" s="78"/>
    </row>
    <row r="260" spans="1:92" ht="15" x14ac:dyDescent="0.25">
      <c r="A260" s="80" t="s">
        <v>28</v>
      </c>
      <c r="B260" s="80" t="s">
        <v>41</v>
      </c>
      <c r="C260" s="68" t="s">
        <v>29</v>
      </c>
      <c r="D260" s="80">
        <v>275</v>
      </c>
      <c r="E260" s="84">
        <v>3.8410000000000002</v>
      </c>
      <c r="F260" s="80" t="s">
        <v>67</v>
      </c>
      <c r="G260" s="80">
        <v>7</v>
      </c>
      <c r="H260" s="80">
        <v>6</v>
      </c>
      <c r="I260" s="84">
        <v>0.59535099999999996</v>
      </c>
      <c r="J260" s="80">
        <v>0.29199999999999998</v>
      </c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  <c r="AA260" s="78"/>
      <c r="AB260" s="78"/>
      <c r="AC260" s="78"/>
      <c r="AD260" s="78"/>
      <c r="AE260" s="78"/>
      <c r="AF260" s="78"/>
      <c r="AG260" s="78"/>
      <c r="AH260" s="78"/>
      <c r="AI260" s="78"/>
      <c r="AJ260" s="78"/>
      <c r="AK260" s="78"/>
      <c r="AL260" s="78"/>
      <c r="AM260" s="78"/>
      <c r="AN260" s="78"/>
      <c r="AO260" s="78"/>
      <c r="AP260" s="78"/>
      <c r="AQ260" s="78"/>
      <c r="AR260" s="78"/>
      <c r="AS260" s="78"/>
      <c r="AT260" s="78"/>
      <c r="AU260" s="78"/>
      <c r="AV260" s="78"/>
      <c r="AW260" s="78"/>
      <c r="AX260" s="78"/>
      <c r="AY260" s="78"/>
      <c r="AZ260" s="78"/>
      <c r="BA260" s="78"/>
      <c r="BB260" s="78"/>
      <c r="BC260" s="78"/>
      <c r="BD260" s="78"/>
      <c r="BE260" s="78"/>
      <c r="BF260" s="78"/>
      <c r="BG260" s="78"/>
      <c r="BH260" s="78"/>
      <c r="BI260" s="78"/>
      <c r="BJ260" s="78"/>
      <c r="BK260" s="78"/>
      <c r="BL260" s="78"/>
      <c r="BM260" s="78"/>
      <c r="BN260" s="78"/>
      <c r="BO260" s="78"/>
      <c r="BP260" s="78"/>
      <c r="BQ260" s="78"/>
      <c r="BR260" s="78"/>
      <c r="BS260" s="78"/>
      <c r="BT260" s="78"/>
      <c r="BU260" s="78"/>
      <c r="BV260" s="78"/>
      <c r="BW260" s="78"/>
      <c r="BX260" s="78"/>
      <c r="BY260" s="78"/>
      <c r="BZ260" s="78"/>
      <c r="CA260" s="78"/>
      <c r="CB260" s="78"/>
      <c r="CC260" s="78"/>
      <c r="CD260" s="78"/>
      <c r="CE260" s="78"/>
      <c r="CF260" s="78"/>
      <c r="CG260" s="78"/>
      <c r="CH260" s="78"/>
      <c r="CI260" s="78"/>
      <c r="CJ260" s="78"/>
      <c r="CK260" s="78"/>
      <c r="CL260" s="78"/>
      <c r="CM260" s="78"/>
      <c r="CN260" s="78"/>
    </row>
    <row r="261" spans="1:92" ht="15" x14ac:dyDescent="0.25">
      <c r="A261" s="80" t="s">
        <v>28</v>
      </c>
      <c r="B261" s="80" t="s">
        <v>41</v>
      </c>
      <c r="C261" s="68" t="s">
        <v>29</v>
      </c>
      <c r="D261" s="80">
        <v>275</v>
      </c>
      <c r="E261" s="84">
        <v>7.6773800000000003</v>
      </c>
      <c r="F261" s="80" t="s">
        <v>67</v>
      </c>
      <c r="G261" s="80">
        <v>7</v>
      </c>
      <c r="H261" s="80">
        <v>6</v>
      </c>
      <c r="I261" s="84">
        <v>1.56904</v>
      </c>
      <c r="J261" s="80">
        <v>0.29199999999999998</v>
      </c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  <c r="AA261" s="78"/>
      <c r="AB261" s="78"/>
      <c r="AC261" s="78"/>
      <c r="AD261" s="78"/>
      <c r="AE261" s="78"/>
      <c r="AF261" s="78"/>
      <c r="AG261" s="78"/>
      <c r="AH261" s="78"/>
      <c r="AI261" s="78"/>
      <c r="AJ261" s="78"/>
      <c r="AK261" s="78"/>
      <c r="AL261" s="78"/>
      <c r="AM261" s="78"/>
      <c r="AN261" s="78"/>
      <c r="AO261" s="78"/>
      <c r="AP261" s="78"/>
      <c r="AQ261" s="78"/>
      <c r="AR261" s="78"/>
      <c r="AS261" s="78"/>
      <c r="AT261" s="78"/>
      <c r="AU261" s="78"/>
      <c r="AV261" s="78"/>
      <c r="AW261" s="78"/>
      <c r="AX261" s="78"/>
      <c r="AY261" s="78"/>
      <c r="AZ261" s="78"/>
      <c r="BA261" s="78"/>
      <c r="BB261" s="78"/>
      <c r="BC261" s="78"/>
      <c r="BD261" s="78"/>
      <c r="BE261" s="78"/>
      <c r="BF261" s="78"/>
      <c r="BG261" s="78"/>
      <c r="BH261" s="78"/>
      <c r="BI261" s="78"/>
      <c r="BJ261" s="78"/>
      <c r="BK261" s="78"/>
      <c r="BL261" s="78"/>
      <c r="BM261" s="78"/>
      <c r="BN261" s="78"/>
      <c r="BO261" s="78"/>
      <c r="BP261" s="78"/>
      <c r="BQ261" s="78"/>
      <c r="BR261" s="78"/>
      <c r="BS261" s="78"/>
      <c r="BT261" s="78"/>
      <c r="BU261" s="78"/>
      <c r="BV261" s="78"/>
      <c r="BW261" s="78"/>
      <c r="BX261" s="78"/>
      <c r="BY261" s="78"/>
      <c r="BZ261" s="78"/>
      <c r="CA261" s="78"/>
      <c r="CB261" s="78"/>
      <c r="CC261" s="78"/>
      <c r="CD261" s="78"/>
      <c r="CE261" s="78"/>
      <c r="CF261" s="78"/>
      <c r="CG261" s="78"/>
      <c r="CH261" s="78"/>
      <c r="CI261" s="78"/>
      <c r="CJ261" s="78"/>
      <c r="CK261" s="78"/>
      <c r="CL261" s="78"/>
      <c r="CM261" s="78"/>
      <c r="CN261" s="78"/>
    </row>
    <row r="262" spans="1:92" ht="15" x14ac:dyDescent="0.25">
      <c r="A262" s="80" t="s">
        <v>28</v>
      </c>
      <c r="B262" s="80" t="s">
        <v>41</v>
      </c>
      <c r="C262" s="68" t="s">
        <v>29</v>
      </c>
      <c r="D262" s="80">
        <v>275</v>
      </c>
      <c r="E262" s="84">
        <v>11.513199999999999</v>
      </c>
      <c r="F262" s="80" t="s">
        <v>67</v>
      </c>
      <c r="G262" s="80">
        <v>7</v>
      </c>
      <c r="H262" s="80">
        <v>6</v>
      </c>
      <c r="I262" s="84">
        <v>2.8437999999999999</v>
      </c>
      <c r="J262" s="80">
        <v>0.29199999999999998</v>
      </c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  <c r="AA262" s="78"/>
      <c r="AB262" s="78"/>
      <c r="AC262" s="78"/>
      <c r="AD262" s="78"/>
      <c r="AE262" s="78"/>
      <c r="AF262" s="78"/>
      <c r="AG262" s="78"/>
      <c r="AH262" s="78"/>
      <c r="AI262" s="78"/>
      <c r="AJ262" s="78"/>
      <c r="AK262" s="78"/>
      <c r="AL262" s="78"/>
      <c r="AM262" s="78"/>
      <c r="AN262" s="78"/>
      <c r="AO262" s="78"/>
      <c r="AP262" s="78"/>
      <c r="AQ262" s="78"/>
      <c r="AR262" s="78"/>
      <c r="AS262" s="78"/>
      <c r="AT262" s="78"/>
      <c r="AU262" s="78"/>
      <c r="AV262" s="78"/>
      <c r="AW262" s="78"/>
      <c r="AX262" s="78"/>
      <c r="AY262" s="78"/>
      <c r="AZ262" s="78"/>
      <c r="BA262" s="78"/>
      <c r="BB262" s="78"/>
      <c r="BC262" s="78"/>
      <c r="BD262" s="78"/>
      <c r="BE262" s="78"/>
      <c r="BF262" s="78"/>
      <c r="BG262" s="78"/>
      <c r="BH262" s="78"/>
      <c r="BI262" s="78"/>
      <c r="BJ262" s="78"/>
      <c r="BK262" s="78"/>
      <c r="BL262" s="78"/>
      <c r="BM262" s="78"/>
      <c r="BN262" s="78"/>
      <c r="BO262" s="78"/>
      <c r="BP262" s="78"/>
      <c r="BQ262" s="78"/>
      <c r="BR262" s="78"/>
      <c r="BS262" s="78"/>
      <c r="BT262" s="78"/>
      <c r="BU262" s="78"/>
      <c r="BV262" s="78"/>
      <c r="BW262" s="78"/>
      <c r="BX262" s="78"/>
      <c r="BY262" s="78"/>
      <c r="BZ262" s="78"/>
      <c r="CA262" s="78"/>
      <c r="CB262" s="78"/>
      <c r="CC262" s="78"/>
      <c r="CD262" s="78"/>
      <c r="CE262" s="78"/>
      <c r="CF262" s="78"/>
      <c r="CG262" s="78"/>
      <c r="CH262" s="78"/>
      <c r="CI262" s="78"/>
      <c r="CJ262" s="78"/>
      <c r="CK262" s="78"/>
      <c r="CL262" s="78"/>
      <c r="CM262" s="78"/>
      <c r="CN262" s="78"/>
    </row>
    <row r="263" spans="1:92" ht="15" x14ac:dyDescent="0.25">
      <c r="A263" s="80" t="s">
        <v>28</v>
      </c>
      <c r="B263" s="80" t="s">
        <v>41</v>
      </c>
      <c r="C263" s="68" t="s">
        <v>29</v>
      </c>
      <c r="D263" s="80">
        <v>275</v>
      </c>
      <c r="E263" s="84">
        <v>15.35</v>
      </c>
      <c r="F263" s="80" t="s">
        <v>67</v>
      </c>
      <c r="G263" s="80">
        <v>7</v>
      </c>
      <c r="H263" s="80">
        <v>6</v>
      </c>
      <c r="I263" s="84">
        <v>3.5880999999999998</v>
      </c>
      <c r="J263" s="80">
        <v>0.29199999999999998</v>
      </c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  <c r="AA263" s="78"/>
      <c r="AB263" s="78"/>
      <c r="AC263" s="78"/>
      <c r="AD263" s="78"/>
      <c r="AE263" s="78"/>
      <c r="AF263" s="78"/>
      <c r="AG263" s="78"/>
      <c r="AH263" s="78"/>
      <c r="AI263" s="78"/>
      <c r="AJ263" s="78"/>
      <c r="AK263" s="78"/>
      <c r="AL263" s="78"/>
      <c r="AM263" s="78"/>
      <c r="AN263" s="78"/>
      <c r="AO263" s="78"/>
      <c r="AP263" s="78"/>
      <c r="AQ263" s="78"/>
      <c r="AR263" s="78"/>
      <c r="AS263" s="78"/>
      <c r="AT263" s="78"/>
      <c r="AU263" s="78"/>
      <c r="AV263" s="78"/>
      <c r="AW263" s="78"/>
      <c r="AX263" s="78"/>
      <c r="AY263" s="78"/>
      <c r="AZ263" s="78"/>
      <c r="BA263" s="78"/>
      <c r="BB263" s="78"/>
      <c r="BC263" s="78"/>
      <c r="BD263" s="78"/>
      <c r="BE263" s="78"/>
      <c r="BF263" s="78"/>
      <c r="BG263" s="78"/>
      <c r="BH263" s="78"/>
      <c r="BI263" s="78"/>
      <c r="BJ263" s="78"/>
      <c r="BK263" s="78"/>
      <c r="BL263" s="78"/>
      <c r="BM263" s="78"/>
      <c r="BN263" s="78"/>
      <c r="BO263" s="78"/>
      <c r="BP263" s="78"/>
      <c r="BQ263" s="78"/>
      <c r="BR263" s="78"/>
      <c r="BS263" s="78"/>
      <c r="BT263" s="78"/>
      <c r="BU263" s="78"/>
      <c r="BV263" s="78"/>
      <c r="BW263" s="78"/>
      <c r="BX263" s="78"/>
      <c r="BY263" s="78"/>
      <c r="BZ263" s="78"/>
      <c r="CA263" s="78"/>
      <c r="CB263" s="78"/>
      <c r="CC263" s="78"/>
      <c r="CD263" s="78"/>
      <c r="CE263" s="78"/>
      <c r="CF263" s="78"/>
      <c r="CG263" s="78"/>
      <c r="CH263" s="78"/>
      <c r="CI263" s="78"/>
      <c r="CJ263" s="78"/>
      <c r="CK263" s="78"/>
      <c r="CL263" s="78"/>
      <c r="CM263" s="78"/>
      <c r="CN263" s="78"/>
    </row>
    <row r="264" spans="1:92" ht="15" x14ac:dyDescent="0.25">
      <c r="A264" s="80" t="s">
        <v>28</v>
      </c>
      <c r="B264" s="80" t="s">
        <v>41</v>
      </c>
      <c r="C264" s="68" t="s">
        <v>29</v>
      </c>
      <c r="D264" s="80">
        <v>310</v>
      </c>
      <c r="E264" s="84">
        <v>3.84185</v>
      </c>
      <c r="F264" s="80" t="s">
        <v>67</v>
      </c>
      <c r="G264" s="80">
        <v>7</v>
      </c>
      <c r="H264" s="80">
        <v>6</v>
      </c>
      <c r="I264" s="84">
        <v>0.10789600000000001</v>
      </c>
      <c r="J264" s="80">
        <v>3.7999999999999999E-2</v>
      </c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78"/>
      <c r="AC264" s="78"/>
      <c r="AD264" s="78"/>
      <c r="AE264" s="78"/>
      <c r="AF264" s="78"/>
      <c r="AG264" s="78"/>
      <c r="AH264" s="78"/>
      <c r="AI264" s="78"/>
      <c r="AJ264" s="78"/>
      <c r="AK264" s="78"/>
      <c r="AL264" s="78"/>
      <c r="AM264" s="78"/>
      <c r="AN264" s="78"/>
      <c r="AO264" s="78"/>
      <c r="AP264" s="78"/>
      <c r="AQ264" s="78"/>
      <c r="AR264" s="78"/>
      <c r="AS264" s="78"/>
      <c r="AT264" s="78"/>
      <c r="AU264" s="78"/>
      <c r="AV264" s="78"/>
      <c r="AW264" s="78"/>
      <c r="AX264" s="78"/>
      <c r="AY264" s="78"/>
      <c r="AZ264" s="78"/>
      <c r="BA264" s="78"/>
      <c r="BB264" s="78"/>
      <c r="BC264" s="78"/>
      <c r="BD264" s="78"/>
      <c r="BE264" s="78"/>
      <c r="BF264" s="78"/>
      <c r="BG264" s="78"/>
      <c r="BH264" s="78"/>
      <c r="BI264" s="78"/>
      <c r="BJ264" s="78"/>
      <c r="BK264" s="78"/>
      <c r="BL264" s="78"/>
      <c r="BM264" s="78"/>
      <c r="BN264" s="78"/>
      <c r="BO264" s="78"/>
      <c r="BP264" s="78"/>
      <c r="BQ264" s="78"/>
      <c r="BR264" s="78"/>
      <c r="BS264" s="78"/>
      <c r="BT264" s="78"/>
      <c r="BU264" s="78"/>
      <c r="BV264" s="78"/>
      <c r="BW264" s="78"/>
      <c r="BX264" s="78"/>
      <c r="BY264" s="78"/>
      <c r="BZ264" s="78"/>
      <c r="CA264" s="78"/>
      <c r="CB264" s="78"/>
      <c r="CC264" s="78"/>
      <c r="CD264" s="78"/>
      <c r="CE264" s="78"/>
      <c r="CF264" s="78"/>
      <c r="CG264" s="78"/>
      <c r="CH264" s="78"/>
      <c r="CI264" s="78"/>
      <c r="CJ264" s="78"/>
      <c r="CK264" s="78"/>
      <c r="CL264" s="78"/>
      <c r="CM264" s="78"/>
      <c r="CN264" s="78"/>
    </row>
    <row r="265" spans="1:92" ht="15" x14ac:dyDescent="0.25">
      <c r="A265" s="80" t="s">
        <v>28</v>
      </c>
      <c r="B265" s="80" t="s">
        <v>41</v>
      </c>
      <c r="C265" s="68" t="s">
        <v>29</v>
      </c>
      <c r="D265" s="80">
        <v>310</v>
      </c>
      <c r="E265" s="84">
        <v>7.6798700000000002</v>
      </c>
      <c r="F265" s="80" t="s">
        <v>67</v>
      </c>
      <c r="G265" s="80">
        <v>7</v>
      </c>
      <c r="H265" s="80">
        <v>6</v>
      </c>
      <c r="I265" s="84">
        <v>0.135347</v>
      </c>
      <c r="J265" s="80">
        <v>3.7999999999999999E-2</v>
      </c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  <c r="AA265" s="78"/>
      <c r="AB265" s="78"/>
      <c r="AC265" s="78"/>
      <c r="AD265" s="78"/>
      <c r="AE265" s="78"/>
      <c r="AF265" s="78"/>
      <c r="AG265" s="78"/>
      <c r="AH265" s="78"/>
      <c r="AI265" s="78"/>
      <c r="AJ265" s="78"/>
      <c r="AK265" s="78"/>
      <c r="AL265" s="78"/>
      <c r="AM265" s="78"/>
      <c r="AN265" s="78"/>
      <c r="AO265" s="78"/>
      <c r="AP265" s="78"/>
      <c r="AQ265" s="78"/>
      <c r="AR265" s="78"/>
      <c r="AS265" s="78"/>
      <c r="AT265" s="78"/>
      <c r="AU265" s="78"/>
      <c r="AV265" s="78"/>
      <c r="AW265" s="78"/>
      <c r="AX265" s="78"/>
      <c r="AY265" s="78"/>
      <c r="AZ265" s="78"/>
      <c r="BA265" s="78"/>
      <c r="BB265" s="78"/>
      <c r="BC265" s="78"/>
      <c r="BD265" s="78"/>
      <c r="BE265" s="78"/>
      <c r="BF265" s="78"/>
      <c r="BG265" s="78"/>
      <c r="BH265" s="78"/>
      <c r="BI265" s="78"/>
      <c r="BJ265" s="78"/>
      <c r="BK265" s="78"/>
      <c r="BL265" s="78"/>
      <c r="BM265" s="78"/>
      <c r="BN265" s="78"/>
      <c r="BO265" s="78"/>
      <c r="BP265" s="78"/>
      <c r="BQ265" s="78"/>
      <c r="BR265" s="78"/>
      <c r="BS265" s="78"/>
      <c r="BT265" s="78"/>
      <c r="BU265" s="78"/>
      <c r="BV265" s="78"/>
      <c r="BW265" s="78"/>
      <c r="BX265" s="78"/>
      <c r="BY265" s="78"/>
      <c r="BZ265" s="78"/>
      <c r="CA265" s="78"/>
      <c r="CB265" s="78"/>
      <c r="CC265" s="78"/>
      <c r="CD265" s="78"/>
      <c r="CE265" s="78"/>
      <c r="CF265" s="78"/>
      <c r="CG265" s="78"/>
      <c r="CH265" s="78"/>
      <c r="CI265" s="78"/>
      <c r="CJ265" s="78"/>
      <c r="CK265" s="78"/>
      <c r="CL265" s="78"/>
      <c r="CM265" s="78"/>
      <c r="CN265" s="78"/>
    </row>
    <row r="266" spans="1:92" ht="15" x14ac:dyDescent="0.25">
      <c r="A266" s="80" t="s">
        <v>28</v>
      </c>
      <c r="B266" s="80" t="s">
        <v>41</v>
      </c>
      <c r="C266" s="68" t="s">
        <v>29</v>
      </c>
      <c r="D266" s="80">
        <v>310</v>
      </c>
      <c r="E266" s="84">
        <v>11.517899999999999</v>
      </c>
      <c r="F266" s="80" t="s">
        <v>67</v>
      </c>
      <c r="G266" s="80">
        <v>7</v>
      </c>
      <c r="H266" s="80">
        <v>6</v>
      </c>
      <c r="I266" s="84">
        <v>0.17713499999999999</v>
      </c>
      <c r="J266" s="80">
        <v>3.7999999999999999E-2</v>
      </c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  <c r="AA266" s="78"/>
      <c r="AB266" s="78"/>
      <c r="AC266" s="78"/>
      <c r="AD266" s="78"/>
      <c r="AE266" s="78"/>
      <c r="AF266" s="78"/>
      <c r="AG266" s="78"/>
      <c r="AH266" s="78"/>
      <c r="AI266" s="78"/>
      <c r="AJ266" s="78"/>
      <c r="AK266" s="78"/>
      <c r="AL266" s="78"/>
      <c r="AM266" s="78"/>
      <c r="AN266" s="78"/>
      <c r="AO266" s="78"/>
      <c r="AP266" s="78"/>
      <c r="AQ266" s="78"/>
      <c r="AR266" s="78"/>
      <c r="AS266" s="78"/>
      <c r="AT266" s="78"/>
      <c r="AU266" s="78"/>
      <c r="AV266" s="78"/>
      <c r="AW266" s="78"/>
      <c r="AX266" s="78"/>
      <c r="AY266" s="78"/>
      <c r="AZ266" s="78"/>
      <c r="BA266" s="78"/>
      <c r="BB266" s="78"/>
      <c r="BC266" s="78"/>
      <c r="BD266" s="78"/>
      <c r="BE266" s="78"/>
      <c r="BF266" s="78"/>
      <c r="BG266" s="78"/>
      <c r="BH266" s="78"/>
      <c r="BI266" s="78"/>
      <c r="BJ266" s="78"/>
      <c r="BK266" s="78"/>
      <c r="BL266" s="78"/>
      <c r="BM266" s="78"/>
      <c r="BN266" s="78"/>
      <c r="BO266" s="78"/>
      <c r="BP266" s="78"/>
      <c r="BQ266" s="78"/>
      <c r="BR266" s="78"/>
      <c r="BS266" s="78"/>
      <c r="BT266" s="78"/>
      <c r="BU266" s="78"/>
      <c r="BV266" s="78"/>
      <c r="BW266" s="78"/>
      <c r="BX266" s="78"/>
      <c r="BY266" s="78"/>
      <c r="BZ266" s="78"/>
      <c r="CA266" s="78"/>
      <c r="CB266" s="78"/>
      <c r="CC266" s="78"/>
      <c r="CD266" s="78"/>
      <c r="CE266" s="78"/>
      <c r="CF266" s="78"/>
      <c r="CG266" s="78"/>
      <c r="CH266" s="78"/>
      <c r="CI266" s="78"/>
      <c r="CJ266" s="78"/>
      <c r="CK266" s="78"/>
      <c r="CL266" s="78"/>
      <c r="CM266" s="78"/>
      <c r="CN266" s="78"/>
    </row>
    <row r="267" spans="1:92" ht="15.75" x14ac:dyDescent="0.2">
      <c r="A267" s="80" t="s">
        <v>28</v>
      </c>
      <c r="B267" s="80" t="s">
        <v>41</v>
      </c>
      <c r="C267" s="68" t="s">
        <v>29</v>
      </c>
      <c r="D267" s="80">
        <v>310</v>
      </c>
      <c r="E267" s="85">
        <v>15.373699999999999</v>
      </c>
      <c r="F267" s="80">
        <v>25</v>
      </c>
      <c r="G267" s="80">
        <v>7</v>
      </c>
      <c r="H267" s="80">
        <v>6</v>
      </c>
      <c r="I267" s="82">
        <v>0.20458000000000001</v>
      </c>
      <c r="J267" s="80">
        <v>3.7999999999999999E-2</v>
      </c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78"/>
      <c r="AC267" s="78"/>
      <c r="AD267" s="78"/>
      <c r="AE267" s="78"/>
      <c r="AF267" s="78"/>
      <c r="AG267" s="78"/>
      <c r="AH267" s="78"/>
      <c r="AI267" s="78"/>
      <c r="AJ267" s="78"/>
      <c r="AK267" s="78"/>
      <c r="AL267" s="78"/>
      <c r="AM267" s="78"/>
      <c r="AN267" s="78"/>
      <c r="AO267" s="78"/>
      <c r="AP267" s="78"/>
      <c r="AQ267" s="78"/>
      <c r="AR267" s="78"/>
      <c r="AS267" s="78"/>
      <c r="AT267" s="78"/>
      <c r="AU267" s="78"/>
      <c r="AV267" s="78"/>
      <c r="AW267" s="78"/>
      <c r="AX267" s="78"/>
      <c r="AY267" s="78"/>
      <c r="AZ267" s="78"/>
      <c r="BA267" s="78"/>
      <c r="BB267" s="78"/>
      <c r="BC267" s="78"/>
      <c r="BD267" s="78"/>
      <c r="BE267" s="78"/>
      <c r="BF267" s="78"/>
      <c r="BG267" s="78"/>
      <c r="BH267" s="78"/>
      <c r="BI267" s="78"/>
      <c r="BJ267" s="78"/>
      <c r="BK267" s="78"/>
      <c r="BL267" s="78"/>
      <c r="BM267" s="78"/>
      <c r="BN267" s="78"/>
      <c r="BO267" s="78"/>
      <c r="BP267" s="78"/>
      <c r="BQ267" s="78"/>
      <c r="BR267" s="78"/>
      <c r="BS267" s="78"/>
      <c r="BT267" s="78"/>
      <c r="BU267" s="78"/>
      <c r="BV267" s="78"/>
      <c r="BW267" s="78"/>
      <c r="BX267" s="78"/>
      <c r="BY267" s="78"/>
      <c r="BZ267" s="78"/>
      <c r="CA267" s="78"/>
      <c r="CB267" s="78"/>
      <c r="CC267" s="78"/>
      <c r="CD267" s="78"/>
      <c r="CE267" s="78"/>
      <c r="CF267" s="78"/>
      <c r="CG267" s="78"/>
      <c r="CH267" s="78"/>
      <c r="CI267" s="78"/>
      <c r="CJ267" s="78"/>
      <c r="CK267" s="78"/>
      <c r="CL267" s="78"/>
      <c r="CM267" s="78"/>
      <c r="CN267" s="78"/>
    </row>
    <row r="268" spans="1:92" ht="15.75" x14ac:dyDescent="0.2">
      <c r="A268" s="80" t="s">
        <v>28</v>
      </c>
      <c r="B268" s="80" t="s">
        <v>41</v>
      </c>
      <c r="C268" s="68" t="s">
        <v>29</v>
      </c>
      <c r="D268" s="80">
        <v>280</v>
      </c>
      <c r="E268" s="82">
        <v>4.8</v>
      </c>
      <c r="F268" s="80">
        <v>25</v>
      </c>
      <c r="G268" s="80">
        <v>7</v>
      </c>
      <c r="H268" s="80">
        <v>6</v>
      </c>
      <c r="I268" s="82">
        <v>1.4</v>
      </c>
      <c r="J268" s="80">
        <v>0.17</v>
      </c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78"/>
      <c r="AC268" s="78"/>
      <c r="AD268" s="78"/>
      <c r="AE268" s="78"/>
      <c r="AF268" s="78"/>
      <c r="AG268" s="78"/>
      <c r="AH268" s="78"/>
      <c r="AI268" s="78"/>
      <c r="AJ268" s="78"/>
      <c r="AK268" s="78"/>
      <c r="AL268" s="78"/>
      <c r="AM268" s="78"/>
      <c r="AN268" s="78"/>
      <c r="AO268" s="78"/>
      <c r="AP268" s="78"/>
      <c r="AQ268" s="78"/>
      <c r="AR268" s="78"/>
      <c r="AS268" s="78"/>
      <c r="AT268" s="78"/>
      <c r="AU268" s="78"/>
      <c r="AV268" s="78"/>
      <c r="AW268" s="78"/>
      <c r="AX268" s="78"/>
      <c r="AY268" s="78"/>
      <c r="AZ268" s="78"/>
      <c r="BA268" s="78"/>
      <c r="BB268" s="78"/>
      <c r="BC268" s="78"/>
      <c r="BD268" s="78"/>
      <c r="BE268" s="78"/>
      <c r="BF268" s="78"/>
      <c r="BG268" s="78"/>
      <c r="BH268" s="78"/>
      <c r="BI268" s="78"/>
      <c r="BJ268" s="78"/>
      <c r="BK268" s="78"/>
      <c r="BL268" s="78"/>
      <c r="BM268" s="78"/>
      <c r="BN268" s="78"/>
      <c r="BO268" s="78"/>
      <c r="BP268" s="78"/>
      <c r="BQ268" s="78"/>
      <c r="BR268" s="78"/>
      <c r="BS268" s="78"/>
      <c r="BT268" s="78"/>
      <c r="BU268" s="78"/>
      <c r="BV268" s="78"/>
      <c r="BW268" s="78"/>
      <c r="BX268" s="78"/>
      <c r="BY268" s="78"/>
      <c r="BZ268" s="78"/>
      <c r="CA268" s="78"/>
      <c r="CB268" s="78"/>
      <c r="CC268" s="78"/>
      <c r="CD268" s="78"/>
      <c r="CE268" s="78"/>
      <c r="CF268" s="78"/>
      <c r="CG268" s="78"/>
      <c r="CH268" s="78"/>
      <c r="CI268" s="78"/>
      <c r="CJ268" s="78"/>
      <c r="CK268" s="78"/>
      <c r="CL268" s="78"/>
      <c r="CM268" s="78"/>
      <c r="CN268" s="78"/>
    </row>
    <row r="269" spans="1:92" ht="15.75" x14ac:dyDescent="0.2">
      <c r="A269" s="80" t="s">
        <v>28</v>
      </c>
      <c r="B269" s="80" t="s">
        <v>41</v>
      </c>
      <c r="C269" s="68" t="s">
        <v>29</v>
      </c>
      <c r="D269" s="80">
        <v>280</v>
      </c>
      <c r="E269" s="82">
        <v>9.61</v>
      </c>
      <c r="F269" s="80">
        <v>25</v>
      </c>
      <c r="G269" s="80">
        <v>7</v>
      </c>
      <c r="H269" s="80">
        <v>6</v>
      </c>
      <c r="I269" s="82">
        <v>2.33</v>
      </c>
      <c r="J269" s="80">
        <v>0.17</v>
      </c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  <c r="AA269" s="78"/>
      <c r="AB269" s="78"/>
      <c r="AC269" s="78"/>
      <c r="AD269" s="78"/>
      <c r="AE269" s="78"/>
      <c r="AF269" s="78"/>
      <c r="AG269" s="78"/>
      <c r="AH269" s="78"/>
      <c r="AI269" s="78"/>
      <c r="AJ269" s="78"/>
      <c r="AK269" s="78"/>
      <c r="AL269" s="78"/>
      <c r="AM269" s="78"/>
      <c r="AN269" s="78"/>
      <c r="AO269" s="78"/>
      <c r="AP269" s="78"/>
      <c r="AQ269" s="78"/>
      <c r="AR269" s="78"/>
      <c r="AS269" s="78"/>
      <c r="AT269" s="78"/>
      <c r="AU269" s="78"/>
      <c r="AV269" s="78"/>
      <c r="AW269" s="78"/>
      <c r="AX269" s="78"/>
      <c r="AY269" s="78"/>
      <c r="AZ269" s="78"/>
      <c r="BA269" s="78"/>
      <c r="BB269" s="78"/>
      <c r="BC269" s="78"/>
      <c r="BD269" s="78"/>
      <c r="BE269" s="78"/>
      <c r="BF269" s="78"/>
      <c r="BG269" s="78"/>
      <c r="BH269" s="78"/>
      <c r="BI269" s="78"/>
      <c r="BJ269" s="78"/>
      <c r="BK269" s="78"/>
      <c r="BL269" s="78"/>
      <c r="BM269" s="78"/>
      <c r="BN269" s="78"/>
      <c r="BO269" s="78"/>
      <c r="BP269" s="78"/>
      <c r="BQ269" s="78"/>
      <c r="BR269" s="78"/>
      <c r="BS269" s="78"/>
      <c r="BT269" s="78"/>
      <c r="BU269" s="78"/>
      <c r="BV269" s="78"/>
      <c r="BW269" s="78"/>
      <c r="BX269" s="78"/>
      <c r="BY269" s="78"/>
      <c r="BZ269" s="78"/>
      <c r="CA269" s="78"/>
      <c r="CB269" s="78"/>
      <c r="CC269" s="78"/>
      <c r="CD269" s="78"/>
      <c r="CE269" s="78"/>
      <c r="CF269" s="78"/>
      <c r="CG269" s="78"/>
      <c r="CH269" s="78"/>
      <c r="CI269" s="78"/>
      <c r="CJ269" s="78"/>
      <c r="CK269" s="78"/>
      <c r="CL269" s="78"/>
      <c r="CM269" s="78"/>
      <c r="CN269" s="78"/>
    </row>
    <row r="270" spans="1:92" ht="15.75" x14ac:dyDescent="0.2">
      <c r="A270" s="80" t="s">
        <v>28</v>
      </c>
      <c r="B270" s="80" t="s">
        <v>41</v>
      </c>
      <c r="C270" s="68" t="s">
        <v>29</v>
      </c>
      <c r="D270" s="80">
        <v>280</v>
      </c>
      <c r="E270" s="82">
        <v>10.5</v>
      </c>
      <c r="F270" s="80">
        <v>25</v>
      </c>
      <c r="G270" s="80">
        <v>7</v>
      </c>
      <c r="H270" s="80">
        <v>6</v>
      </c>
      <c r="I270" s="82">
        <v>2.5</v>
      </c>
      <c r="J270" s="80">
        <v>0.17</v>
      </c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  <c r="AA270" s="78"/>
      <c r="AB270" s="78"/>
      <c r="AC270" s="78"/>
      <c r="AD270" s="78"/>
      <c r="AE270" s="78"/>
      <c r="AF270" s="78"/>
      <c r="AG270" s="78"/>
      <c r="AH270" s="78"/>
      <c r="AI270" s="78"/>
      <c r="AJ270" s="78"/>
      <c r="AK270" s="78"/>
      <c r="AL270" s="78"/>
      <c r="AM270" s="78"/>
      <c r="AN270" s="78"/>
      <c r="AO270" s="78"/>
      <c r="AP270" s="78"/>
      <c r="AQ270" s="78"/>
      <c r="AR270" s="78"/>
      <c r="AS270" s="78"/>
      <c r="AT270" s="78"/>
      <c r="AU270" s="78"/>
      <c r="AV270" s="78"/>
      <c r="AW270" s="78"/>
      <c r="AX270" s="78"/>
      <c r="AY270" s="78"/>
      <c r="AZ270" s="78"/>
      <c r="BA270" s="78"/>
      <c r="BB270" s="78"/>
      <c r="BC270" s="78"/>
      <c r="BD270" s="78"/>
      <c r="BE270" s="78"/>
      <c r="BF270" s="78"/>
      <c r="BG270" s="78"/>
      <c r="BH270" s="78"/>
      <c r="BI270" s="78"/>
      <c r="BJ270" s="78"/>
      <c r="BK270" s="78"/>
      <c r="BL270" s="78"/>
      <c r="BM270" s="78"/>
      <c r="BN270" s="78"/>
      <c r="BO270" s="78"/>
      <c r="BP270" s="78"/>
      <c r="BQ270" s="78"/>
      <c r="BR270" s="78"/>
      <c r="BS270" s="78"/>
      <c r="BT270" s="78"/>
      <c r="BU270" s="78"/>
      <c r="BV270" s="78"/>
      <c r="BW270" s="78"/>
      <c r="BX270" s="78"/>
      <c r="BY270" s="78"/>
      <c r="BZ270" s="78"/>
      <c r="CA270" s="78"/>
      <c r="CB270" s="78"/>
      <c r="CC270" s="78"/>
      <c r="CD270" s="78"/>
      <c r="CE270" s="78"/>
      <c r="CF270" s="78"/>
      <c r="CG270" s="78"/>
      <c r="CH270" s="78"/>
      <c r="CI270" s="78"/>
      <c r="CJ270" s="78"/>
      <c r="CK270" s="78"/>
      <c r="CL270" s="78"/>
      <c r="CM270" s="78"/>
      <c r="CN270" s="78"/>
    </row>
    <row r="271" spans="1:92" ht="15.75" x14ac:dyDescent="0.2">
      <c r="A271" s="80" t="s">
        <v>28</v>
      </c>
      <c r="B271" s="80" t="s">
        <v>41</v>
      </c>
      <c r="C271" s="68" t="s">
        <v>29</v>
      </c>
      <c r="D271" s="80">
        <v>280</v>
      </c>
      <c r="E271" s="82">
        <v>12</v>
      </c>
      <c r="F271" s="80">
        <v>25</v>
      </c>
      <c r="G271" s="80">
        <v>7</v>
      </c>
      <c r="H271" s="80">
        <v>6</v>
      </c>
      <c r="I271" s="82">
        <v>2.73</v>
      </c>
      <c r="J271" s="80">
        <v>0.17</v>
      </c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  <c r="AA271" s="78"/>
      <c r="AB271" s="78"/>
      <c r="AC271" s="78"/>
      <c r="AD271" s="78"/>
      <c r="AE271" s="78"/>
      <c r="AF271" s="78"/>
      <c r="AG271" s="78"/>
      <c r="AH271" s="78"/>
      <c r="AI271" s="78"/>
      <c r="AJ271" s="78"/>
      <c r="AK271" s="78"/>
      <c r="AL271" s="78"/>
      <c r="AM271" s="78"/>
      <c r="AN271" s="78"/>
      <c r="AO271" s="78"/>
      <c r="AP271" s="78"/>
      <c r="AQ271" s="78"/>
      <c r="AR271" s="78"/>
      <c r="AS271" s="78"/>
      <c r="AT271" s="78"/>
      <c r="AU271" s="78"/>
      <c r="AV271" s="78"/>
      <c r="AW271" s="78"/>
      <c r="AX271" s="78"/>
      <c r="AY271" s="78"/>
      <c r="AZ271" s="78"/>
      <c r="BA271" s="78"/>
      <c r="BB271" s="78"/>
      <c r="BC271" s="78"/>
      <c r="BD271" s="78"/>
      <c r="BE271" s="78"/>
      <c r="BF271" s="78"/>
      <c r="BG271" s="78"/>
      <c r="BH271" s="78"/>
      <c r="BI271" s="78"/>
      <c r="BJ271" s="78"/>
      <c r="BK271" s="78"/>
      <c r="BL271" s="78"/>
      <c r="BM271" s="78"/>
      <c r="BN271" s="78"/>
      <c r="BO271" s="78"/>
      <c r="BP271" s="78"/>
      <c r="BQ271" s="78"/>
      <c r="BR271" s="78"/>
      <c r="BS271" s="78"/>
      <c r="BT271" s="78"/>
      <c r="BU271" s="78"/>
      <c r="BV271" s="78"/>
      <c r="BW271" s="78"/>
      <c r="BX271" s="78"/>
      <c r="BY271" s="78"/>
      <c r="BZ271" s="78"/>
      <c r="CA271" s="78"/>
      <c r="CB271" s="78"/>
      <c r="CC271" s="78"/>
      <c r="CD271" s="78"/>
      <c r="CE271" s="78"/>
      <c r="CF271" s="78"/>
      <c r="CG271" s="78"/>
      <c r="CH271" s="78"/>
      <c r="CI271" s="78"/>
      <c r="CJ271" s="78"/>
      <c r="CK271" s="78"/>
      <c r="CL271" s="78"/>
      <c r="CM271" s="78"/>
      <c r="CN271" s="78"/>
    </row>
    <row r="272" spans="1:92" ht="15.75" x14ac:dyDescent="0.2">
      <c r="A272" s="80" t="s">
        <v>28</v>
      </c>
      <c r="B272" s="80" t="s">
        <v>41</v>
      </c>
      <c r="C272" s="68" t="s">
        <v>29</v>
      </c>
      <c r="D272" s="80">
        <v>280</v>
      </c>
      <c r="E272" s="82">
        <v>14.39</v>
      </c>
      <c r="F272" s="80">
        <v>25</v>
      </c>
      <c r="G272" s="80">
        <v>7</v>
      </c>
      <c r="H272" s="80">
        <v>6</v>
      </c>
      <c r="I272" s="82">
        <v>2.98</v>
      </c>
      <c r="J272" s="80">
        <v>0.17</v>
      </c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  <c r="AA272" s="78"/>
      <c r="AB272" s="78"/>
      <c r="AC272" s="78"/>
      <c r="AD272" s="78"/>
      <c r="AE272" s="78"/>
      <c r="AF272" s="78"/>
      <c r="AG272" s="78"/>
      <c r="AH272" s="78"/>
      <c r="AI272" s="78"/>
      <c r="AJ272" s="78"/>
      <c r="AK272" s="78"/>
      <c r="AL272" s="78"/>
      <c r="AM272" s="78"/>
      <c r="AN272" s="78"/>
      <c r="AO272" s="78"/>
      <c r="AP272" s="78"/>
      <c r="AQ272" s="78"/>
      <c r="AR272" s="78"/>
      <c r="AS272" s="78"/>
      <c r="AT272" s="78"/>
      <c r="AU272" s="78"/>
      <c r="AV272" s="78"/>
      <c r="AW272" s="78"/>
      <c r="AX272" s="78"/>
      <c r="AY272" s="78"/>
      <c r="AZ272" s="78"/>
      <c r="BA272" s="78"/>
      <c r="BB272" s="78"/>
      <c r="BC272" s="78"/>
      <c r="BD272" s="78"/>
      <c r="BE272" s="78"/>
      <c r="BF272" s="78"/>
      <c r="BG272" s="78"/>
      <c r="BH272" s="78"/>
      <c r="BI272" s="78"/>
      <c r="BJ272" s="78"/>
      <c r="BK272" s="78"/>
      <c r="BL272" s="78"/>
      <c r="BM272" s="78"/>
      <c r="BN272" s="78"/>
      <c r="BO272" s="78"/>
      <c r="BP272" s="78"/>
      <c r="BQ272" s="78"/>
      <c r="BR272" s="78"/>
      <c r="BS272" s="78"/>
      <c r="BT272" s="78"/>
      <c r="BU272" s="78"/>
      <c r="BV272" s="78"/>
      <c r="BW272" s="78"/>
      <c r="BX272" s="78"/>
      <c r="BY272" s="78"/>
      <c r="BZ272" s="78"/>
      <c r="CA272" s="78"/>
      <c r="CB272" s="78"/>
      <c r="CC272" s="78"/>
      <c r="CD272" s="78"/>
      <c r="CE272" s="78"/>
      <c r="CF272" s="78"/>
      <c r="CG272" s="78"/>
      <c r="CH272" s="78"/>
      <c r="CI272" s="78"/>
      <c r="CJ272" s="78"/>
      <c r="CK272" s="78"/>
      <c r="CL272" s="78"/>
      <c r="CM272" s="78"/>
      <c r="CN272" s="78"/>
    </row>
    <row r="273" spans="1:92" ht="15.75" x14ac:dyDescent="0.2">
      <c r="A273" s="80" t="s">
        <v>28</v>
      </c>
      <c r="B273" s="80" t="s">
        <v>41</v>
      </c>
      <c r="C273" s="68" t="s">
        <v>29</v>
      </c>
      <c r="D273" s="80">
        <v>265</v>
      </c>
      <c r="E273" s="82">
        <v>4.8499999999999996</v>
      </c>
      <c r="F273" s="80">
        <v>25</v>
      </c>
      <c r="G273" s="80">
        <v>7</v>
      </c>
      <c r="H273" s="80">
        <v>6</v>
      </c>
      <c r="I273" s="82">
        <v>1.46</v>
      </c>
      <c r="J273" s="80">
        <v>0.17</v>
      </c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  <c r="AA273" s="78"/>
      <c r="AB273" s="78"/>
      <c r="AC273" s="78"/>
      <c r="AD273" s="78"/>
      <c r="AE273" s="78"/>
      <c r="AF273" s="78"/>
      <c r="AG273" s="78"/>
      <c r="AH273" s="78"/>
      <c r="AI273" s="78"/>
      <c r="AJ273" s="78"/>
      <c r="AK273" s="78"/>
      <c r="AL273" s="78"/>
      <c r="AM273" s="78"/>
      <c r="AN273" s="78"/>
      <c r="AO273" s="78"/>
      <c r="AP273" s="78"/>
      <c r="AQ273" s="78"/>
      <c r="AR273" s="78"/>
      <c r="AS273" s="78"/>
      <c r="AT273" s="78"/>
      <c r="AU273" s="78"/>
      <c r="AV273" s="78"/>
      <c r="AW273" s="78"/>
      <c r="AX273" s="78"/>
      <c r="AY273" s="78"/>
      <c r="AZ273" s="78"/>
      <c r="BA273" s="78"/>
      <c r="BB273" s="78"/>
      <c r="BC273" s="78"/>
      <c r="BD273" s="78"/>
      <c r="BE273" s="78"/>
      <c r="BF273" s="78"/>
      <c r="BG273" s="78"/>
      <c r="BH273" s="78"/>
      <c r="BI273" s="78"/>
      <c r="BJ273" s="78"/>
      <c r="BK273" s="78"/>
      <c r="BL273" s="78"/>
      <c r="BM273" s="78"/>
      <c r="BN273" s="78"/>
      <c r="BO273" s="78"/>
      <c r="BP273" s="78"/>
      <c r="BQ273" s="78"/>
      <c r="BR273" s="78"/>
      <c r="BS273" s="78"/>
      <c r="BT273" s="78"/>
      <c r="BU273" s="78"/>
      <c r="BV273" s="78"/>
      <c r="BW273" s="78"/>
      <c r="BX273" s="78"/>
      <c r="BY273" s="78"/>
      <c r="BZ273" s="78"/>
      <c r="CA273" s="78"/>
      <c r="CB273" s="78"/>
      <c r="CC273" s="78"/>
      <c r="CD273" s="78"/>
      <c r="CE273" s="78"/>
      <c r="CF273" s="78"/>
      <c r="CG273" s="78"/>
      <c r="CH273" s="78"/>
      <c r="CI273" s="78"/>
      <c r="CJ273" s="78"/>
      <c r="CK273" s="78"/>
      <c r="CL273" s="78"/>
      <c r="CM273" s="78"/>
      <c r="CN273" s="78"/>
    </row>
    <row r="274" spans="1:92" ht="15.75" x14ac:dyDescent="0.2">
      <c r="A274" s="80" t="s">
        <v>28</v>
      </c>
      <c r="B274" s="80" t="s">
        <v>41</v>
      </c>
      <c r="C274" s="68" t="s">
        <v>29</v>
      </c>
      <c r="D274" s="80">
        <v>265</v>
      </c>
      <c r="E274" s="82">
        <v>9.6300000000000008</v>
      </c>
      <c r="F274" s="80">
        <v>25</v>
      </c>
      <c r="G274" s="80">
        <v>7</v>
      </c>
      <c r="H274" s="80">
        <v>6</v>
      </c>
      <c r="I274" s="82">
        <v>2.41</v>
      </c>
      <c r="J274" s="80">
        <v>0.17</v>
      </c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  <c r="AA274" s="78"/>
      <c r="AB274" s="78"/>
      <c r="AC274" s="78"/>
      <c r="AD274" s="78"/>
      <c r="AE274" s="78"/>
      <c r="AF274" s="78"/>
      <c r="AG274" s="78"/>
      <c r="AH274" s="78"/>
      <c r="AI274" s="78"/>
      <c r="AJ274" s="78"/>
      <c r="AK274" s="78"/>
      <c r="AL274" s="78"/>
      <c r="AM274" s="78"/>
      <c r="AN274" s="78"/>
      <c r="AO274" s="78"/>
      <c r="AP274" s="78"/>
      <c r="AQ274" s="78"/>
      <c r="AR274" s="78"/>
      <c r="AS274" s="78"/>
      <c r="AT274" s="78"/>
      <c r="AU274" s="78"/>
      <c r="AV274" s="78"/>
      <c r="AW274" s="78"/>
      <c r="AX274" s="78"/>
      <c r="AY274" s="78"/>
      <c r="AZ274" s="78"/>
      <c r="BA274" s="78"/>
      <c r="BB274" s="78"/>
      <c r="BC274" s="78"/>
      <c r="BD274" s="78"/>
      <c r="BE274" s="78"/>
      <c r="BF274" s="78"/>
      <c r="BG274" s="78"/>
      <c r="BH274" s="78"/>
      <c r="BI274" s="78"/>
      <c r="BJ274" s="78"/>
      <c r="BK274" s="78"/>
      <c r="BL274" s="78"/>
      <c r="BM274" s="78"/>
      <c r="BN274" s="78"/>
      <c r="BO274" s="78"/>
      <c r="BP274" s="78"/>
      <c r="BQ274" s="78"/>
      <c r="BR274" s="78"/>
      <c r="BS274" s="78"/>
      <c r="BT274" s="78"/>
      <c r="BU274" s="78"/>
      <c r="BV274" s="78"/>
      <c r="BW274" s="78"/>
      <c r="BX274" s="78"/>
      <c r="BY274" s="78"/>
      <c r="BZ274" s="78"/>
      <c r="CA274" s="78"/>
      <c r="CB274" s="78"/>
      <c r="CC274" s="78"/>
      <c r="CD274" s="78"/>
      <c r="CE274" s="78"/>
      <c r="CF274" s="78"/>
      <c r="CG274" s="78"/>
      <c r="CH274" s="78"/>
      <c r="CI274" s="78"/>
      <c r="CJ274" s="78"/>
      <c r="CK274" s="78"/>
      <c r="CL274" s="78"/>
      <c r="CM274" s="78"/>
      <c r="CN274" s="78"/>
    </row>
    <row r="275" spans="1:92" ht="15.75" x14ac:dyDescent="0.2">
      <c r="A275" s="80" t="s">
        <v>28</v>
      </c>
      <c r="B275" s="80" t="s">
        <v>41</v>
      </c>
      <c r="C275" s="68" t="s">
        <v>29</v>
      </c>
      <c r="D275" s="80">
        <v>265</v>
      </c>
      <c r="E275" s="82">
        <v>10.1</v>
      </c>
      <c r="F275" s="80">
        <v>25</v>
      </c>
      <c r="G275" s="80">
        <v>7</v>
      </c>
      <c r="H275" s="80">
        <v>6</v>
      </c>
      <c r="I275" s="82">
        <v>2.5</v>
      </c>
      <c r="J275" s="80">
        <v>0.17</v>
      </c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  <c r="AA275" s="78"/>
      <c r="AB275" s="78"/>
      <c r="AC275" s="78"/>
      <c r="AD275" s="78"/>
      <c r="AE275" s="78"/>
      <c r="AF275" s="78"/>
      <c r="AG275" s="78"/>
      <c r="AH275" s="78"/>
      <c r="AI275" s="78"/>
      <c r="AJ275" s="78"/>
      <c r="AK275" s="78"/>
      <c r="AL275" s="78"/>
      <c r="AM275" s="78"/>
      <c r="AN275" s="78"/>
      <c r="AO275" s="78"/>
      <c r="AP275" s="78"/>
      <c r="AQ275" s="78"/>
      <c r="AR275" s="78"/>
      <c r="AS275" s="78"/>
      <c r="AT275" s="78"/>
      <c r="AU275" s="78"/>
      <c r="AV275" s="78"/>
      <c r="AW275" s="78"/>
      <c r="AX275" s="78"/>
      <c r="AY275" s="78"/>
      <c r="AZ275" s="78"/>
      <c r="BA275" s="78"/>
      <c r="BB275" s="78"/>
      <c r="BC275" s="78"/>
      <c r="BD275" s="78"/>
      <c r="BE275" s="78"/>
      <c r="BF275" s="78"/>
      <c r="BG275" s="78"/>
      <c r="BH275" s="78"/>
      <c r="BI275" s="78"/>
      <c r="BJ275" s="78"/>
      <c r="BK275" s="78"/>
      <c r="BL275" s="78"/>
      <c r="BM275" s="78"/>
      <c r="BN275" s="78"/>
      <c r="BO275" s="78"/>
      <c r="BP275" s="78"/>
      <c r="BQ275" s="78"/>
      <c r="BR275" s="78"/>
      <c r="BS275" s="78"/>
      <c r="BT275" s="78"/>
      <c r="BU275" s="78"/>
      <c r="BV275" s="78"/>
      <c r="BW275" s="78"/>
      <c r="BX275" s="78"/>
      <c r="BY275" s="78"/>
      <c r="BZ275" s="78"/>
      <c r="CA275" s="78"/>
      <c r="CB275" s="78"/>
      <c r="CC275" s="78"/>
      <c r="CD275" s="78"/>
      <c r="CE275" s="78"/>
      <c r="CF275" s="78"/>
      <c r="CG275" s="78"/>
      <c r="CH275" s="78"/>
      <c r="CI275" s="78"/>
      <c r="CJ275" s="78"/>
      <c r="CK275" s="78"/>
      <c r="CL275" s="78"/>
      <c r="CM275" s="78"/>
      <c r="CN275" s="78"/>
    </row>
    <row r="276" spans="1:92" ht="15.75" x14ac:dyDescent="0.2">
      <c r="A276" s="80" t="s">
        <v>28</v>
      </c>
      <c r="B276" s="80" t="s">
        <v>41</v>
      </c>
      <c r="C276" s="68" t="s">
        <v>29</v>
      </c>
      <c r="D276" s="80">
        <v>265</v>
      </c>
      <c r="E276" s="82">
        <v>12</v>
      </c>
      <c r="F276" s="80">
        <v>25</v>
      </c>
      <c r="G276" s="80">
        <v>7</v>
      </c>
      <c r="H276" s="80">
        <v>6</v>
      </c>
      <c r="I276" s="82">
        <v>2.82</v>
      </c>
      <c r="J276" s="80">
        <v>0.17</v>
      </c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  <c r="AA276" s="78"/>
      <c r="AB276" s="78"/>
      <c r="AC276" s="78"/>
      <c r="AD276" s="78"/>
      <c r="AE276" s="78"/>
      <c r="AF276" s="78"/>
      <c r="AG276" s="78"/>
      <c r="AH276" s="78"/>
      <c r="AI276" s="78"/>
      <c r="AJ276" s="78"/>
      <c r="AK276" s="78"/>
      <c r="AL276" s="78"/>
      <c r="AM276" s="78"/>
      <c r="AN276" s="78"/>
      <c r="AO276" s="78"/>
      <c r="AP276" s="78"/>
      <c r="AQ276" s="78"/>
      <c r="AR276" s="78"/>
      <c r="AS276" s="78"/>
      <c r="AT276" s="78"/>
      <c r="AU276" s="78"/>
      <c r="AV276" s="78"/>
      <c r="AW276" s="78"/>
      <c r="AX276" s="78"/>
      <c r="AY276" s="78"/>
      <c r="AZ276" s="78"/>
      <c r="BA276" s="78"/>
      <c r="BB276" s="78"/>
      <c r="BC276" s="78"/>
      <c r="BD276" s="78"/>
      <c r="BE276" s="78"/>
      <c r="BF276" s="78"/>
      <c r="BG276" s="78"/>
      <c r="BH276" s="78"/>
      <c r="BI276" s="78"/>
      <c r="BJ276" s="78"/>
      <c r="BK276" s="78"/>
      <c r="BL276" s="78"/>
      <c r="BM276" s="78"/>
      <c r="BN276" s="78"/>
      <c r="BO276" s="78"/>
      <c r="BP276" s="78"/>
      <c r="BQ276" s="78"/>
      <c r="BR276" s="78"/>
      <c r="BS276" s="78"/>
      <c r="BT276" s="78"/>
      <c r="BU276" s="78"/>
      <c r="BV276" s="78"/>
      <c r="BW276" s="78"/>
      <c r="BX276" s="78"/>
      <c r="BY276" s="78"/>
      <c r="BZ276" s="78"/>
      <c r="CA276" s="78"/>
      <c r="CB276" s="78"/>
      <c r="CC276" s="78"/>
      <c r="CD276" s="78"/>
      <c r="CE276" s="78"/>
      <c r="CF276" s="78"/>
      <c r="CG276" s="78"/>
      <c r="CH276" s="78"/>
      <c r="CI276" s="78"/>
      <c r="CJ276" s="78"/>
      <c r="CK276" s="78"/>
      <c r="CL276" s="78"/>
      <c r="CM276" s="78"/>
      <c r="CN276" s="78"/>
    </row>
    <row r="277" spans="1:92" ht="15.75" x14ac:dyDescent="0.2">
      <c r="A277" s="80" t="s">
        <v>28</v>
      </c>
      <c r="B277" s="80" t="s">
        <v>41</v>
      </c>
      <c r="C277" s="68" t="s">
        <v>29</v>
      </c>
      <c r="D277" s="80">
        <v>265</v>
      </c>
      <c r="E277" s="82">
        <v>14.4</v>
      </c>
      <c r="F277" s="80">
        <v>25</v>
      </c>
      <c r="G277" s="80">
        <v>7</v>
      </c>
      <c r="H277" s="80">
        <v>6</v>
      </c>
      <c r="I277" s="82">
        <v>3.07</v>
      </c>
      <c r="J277" s="80">
        <v>0.17</v>
      </c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  <c r="AA277" s="78"/>
      <c r="AB277" s="78"/>
      <c r="AC277" s="78"/>
      <c r="AD277" s="78"/>
      <c r="AE277" s="78"/>
      <c r="AF277" s="78"/>
      <c r="AG277" s="78"/>
      <c r="AH277" s="78"/>
      <c r="AI277" s="78"/>
      <c r="AJ277" s="78"/>
      <c r="AK277" s="78"/>
      <c r="AL277" s="78"/>
      <c r="AM277" s="78"/>
      <c r="AN277" s="78"/>
      <c r="AO277" s="78"/>
      <c r="AP277" s="78"/>
      <c r="AQ277" s="78"/>
      <c r="AR277" s="78"/>
      <c r="AS277" s="78"/>
      <c r="AT277" s="78"/>
      <c r="AU277" s="78"/>
      <c r="AV277" s="78"/>
      <c r="AW277" s="78"/>
      <c r="AX277" s="78"/>
      <c r="AY277" s="78"/>
      <c r="AZ277" s="78"/>
      <c r="BA277" s="78"/>
      <c r="BB277" s="78"/>
      <c r="BC277" s="78"/>
      <c r="BD277" s="78"/>
      <c r="BE277" s="78"/>
      <c r="BF277" s="78"/>
      <c r="BG277" s="78"/>
      <c r="BH277" s="78"/>
      <c r="BI277" s="78"/>
      <c r="BJ277" s="78"/>
      <c r="BK277" s="78"/>
      <c r="BL277" s="78"/>
      <c r="BM277" s="78"/>
      <c r="BN277" s="78"/>
      <c r="BO277" s="78"/>
      <c r="BP277" s="78"/>
      <c r="BQ277" s="78"/>
      <c r="BR277" s="78"/>
      <c r="BS277" s="78"/>
      <c r="BT277" s="78"/>
      <c r="BU277" s="78"/>
      <c r="BV277" s="78"/>
      <c r="BW277" s="78"/>
      <c r="BX277" s="78"/>
      <c r="BY277" s="78"/>
      <c r="BZ277" s="78"/>
      <c r="CA277" s="78"/>
      <c r="CB277" s="78"/>
      <c r="CC277" s="78"/>
      <c r="CD277" s="78"/>
      <c r="CE277" s="78"/>
      <c r="CF277" s="78"/>
      <c r="CG277" s="78"/>
      <c r="CH277" s="78"/>
      <c r="CI277" s="78"/>
      <c r="CJ277" s="78"/>
      <c r="CK277" s="78"/>
      <c r="CL277" s="78"/>
      <c r="CM277" s="78"/>
      <c r="CN277" s="78"/>
    </row>
    <row r="278" spans="1:92" ht="15.75" x14ac:dyDescent="0.2">
      <c r="A278" s="80" t="s">
        <v>28</v>
      </c>
      <c r="B278" s="80" t="s">
        <v>41</v>
      </c>
      <c r="C278" s="68" t="s">
        <v>29</v>
      </c>
      <c r="D278" s="80">
        <v>285</v>
      </c>
      <c r="E278" s="82">
        <v>3.29</v>
      </c>
      <c r="F278" s="80">
        <v>25</v>
      </c>
      <c r="G278" s="80">
        <v>7</v>
      </c>
      <c r="H278" s="80">
        <v>6</v>
      </c>
      <c r="I278" s="82">
        <v>1.1100000000000001</v>
      </c>
      <c r="J278" s="80">
        <v>0.27</v>
      </c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  <c r="AA278" s="78"/>
      <c r="AB278" s="78"/>
      <c r="AC278" s="78"/>
      <c r="AD278" s="78"/>
      <c r="AE278" s="78"/>
      <c r="AF278" s="78"/>
      <c r="AG278" s="78"/>
      <c r="AH278" s="78"/>
      <c r="AI278" s="78"/>
      <c r="AJ278" s="78"/>
      <c r="AK278" s="78"/>
      <c r="AL278" s="78"/>
      <c r="AM278" s="78"/>
      <c r="AN278" s="78"/>
      <c r="AO278" s="78"/>
      <c r="AP278" s="78"/>
      <c r="AQ278" s="78"/>
      <c r="AR278" s="78"/>
      <c r="AS278" s="78"/>
      <c r="AT278" s="78"/>
      <c r="AU278" s="78"/>
      <c r="AV278" s="78"/>
      <c r="AW278" s="78"/>
      <c r="AX278" s="78"/>
      <c r="AY278" s="78"/>
      <c r="AZ278" s="78"/>
      <c r="BA278" s="78"/>
      <c r="BB278" s="78"/>
      <c r="BC278" s="78"/>
      <c r="BD278" s="78"/>
      <c r="BE278" s="78"/>
      <c r="BF278" s="78"/>
      <c r="BG278" s="78"/>
      <c r="BH278" s="78"/>
      <c r="BI278" s="78"/>
      <c r="BJ278" s="78"/>
      <c r="BK278" s="78"/>
      <c r="BL278" s="78"/>
      <c r="BM278" s="78"/>
      <c r="BN278" s="78"/>
      <c r="BO278" s="78"/>
      <c r="BP278" s="78"/>
      <c r="BQ278" s="78"/>
      <c r="BR278" s="78"/>
      <c r="BS278" s="78"/>
      <c r="BT278" s="78"/>
      <c r="BU278" s="78"/>
      <c r="BV278" s="78"/>
      <c r="BW278" s="78"/>
      <c r="BX278" s="78"/>
      <c r="BY278" s="78"/>
      <c r="BZ278" s="78"/>
      <c r="CA278" s="78"/>
      <c r="CB278" s="78"/>
      <c r="CC278" s="78"/>
      <c r="CD278" s="78"/>
      <c r="CE278" s="78"/>
      <c r="CF278" s="78"/>
      <c r="CG278" s="78"/>
      <c r="CH278" s="78"/>
      <c r="CI278" s="78"/>
      <c r="CJ278" s="78"/>
      <c r="CK278" s="78"/>
      <c r="CL278" s="78"/>
      <c r="CM278" s="78"/>
      <c r="CN278" s="78"/>
    </row>
    <row r="279" spans="1:92" ht="15.75" x14ac:dyDescent="0.2">
      <c r="A279" s="80" t="s">
        <v>28</v>
      </c>
      <c r="B279" s="80" t="s">
        <v>41</v>
      </c>
      <c r="C279" s="68" t="s">
        <v>29</v>
      </c>
      <c r="D279" s="80">
        <v>285</v>
      </c>
      <c r="E279" s="82">
        <v>6.63</v>
      </c>
      <c r="F279" s="80">
        <v>25</v>
      </c>
      <c r="G279" s="80">
        <v>7</v>
      </c>
      <c r="H279" s="80">
        <v>6</v>
      </c>
      <c r="I279" s="82">
        <v>2.06</v>
      </c>
      <c r="J279" s="80">
        <v>0.27</v>
      </c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  <c r="AA279" s="78"/>
      <c r="AB279" s="78"/>
      <c r="AC279" s="78"/>
      <c r="AD279" s="78"/>
      <c r="AE279" s="78"/>
      <c r="AF279" s="78"/>
      <c r="AG279" s="78"/>
      <c r="AH279" s="78"/>
      <c r="AI279" s="78"/>
      <c r="AJ279" s="78"/>
      <c r="AK279" s="78"/>
      <c r="AL279" s="78"/>
      <c r="AM279" s="78"/>
      <c r="AN279" s="78"/>
      <c r="AO279" s="78"/>
      <c r="AP279" s="78"/>
      <c r="AQ279" s="78"/>
      <c r="AR279" s="78"/>
      <c r="AS279" s="78"/>
      <c r="AT279" s="78"/>
      <c r="AU279" s="78"/>
      <c r="AV279" s="78"/>
      <c r="AW279" s="78"/>
      <c r="AX279" s="78"/>
      <c r="AY279" s="78"/>
      <c r="AZ279" s="78"/>
      <c r="BA279" s="78"/>
      <c r="BB279" s="78"/>
      <c r="BC279" s="78"/>
      <c r="BD279" s="78"/>
      <c r="BE279" s="78"/>
      <c r="BF279" s="78"/>
      <c r="BG279" s="78"/>
      <c r="BH279" s="78"/>
      <c r="BI279" s="78"/>
      <c r="BJ279" s="78"/>
      <c r="BK279" s="78"/>
      <c r="BL279" s="78"/>
      <c r="BM279" s="78"/>
      <c r="BN279" s="78"/>
      <c r="BO279" s="78"/>
      <c r="BP279" s="78"/>
      <c r="BQ279" s="78"/>
      <c r="BR279" s="78"/>
      <c r="BS279" s="78"/>
      <c r="BT279" s="78"/>
      <c r="BU279" s="78"/>
      <c r="BV279" s="78"/>
      <c r="BW279" s="78"/>
      <c r="BX279" s="78"/>
      <c r="BY279" s="78"/>
      <c r="BZ279" s="78"/>
      <c r="CA279" s="78"/>
      <c r="CB279" s="78"/>
      <c r="CC279" s="78"/>
      <c r="CD279" s="78"/>
      <c r="CE279" s="78"/>
      <c r="CF279" s="78"/>
      <c r="CG279" s="78"/>
      <c r="CH279" s="78"/>
      <c r="CI279" s="78"/>
      <c r="CJ279" s="78"/>
      <c r="CK279" s="78"/>
      <c r="CL279" s="78"/>
      <c r="CM279" s="78"/>
      <c r="CN279" s="78"/>
    </row>
    <row r="280" spans="1:92" ht="15.75" x14ac:dyDescent="0.2">
      <c r="A280" s="80" t="s">
        <v>28</v>
      </c>
      <c r="B280" s="80" t="s">
        <v>41</v>
      </c>
      <c r="C280" s="68" t="s">
        <v>29</v>
      </c>
      <c r="D280" s="80">
        <v>285</v>
      </c>
      <c r="E280" s="82">
        <v>8.6</v>
      </c>
      <c r="F280" s="80">
        <v>25</v>
      </c>
      <c r="G280" s="80">
        <v>7</v>
      </c>
      <c r="H280" s="80">
        <v>6</v>
      </c>
      <c r="I280" s="82">
        <v>2.5</v>
      </c>
      <c r="J280" s="80">
        <v>0.27</v>
      </c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  <c r="AA280" s="78"/>
      <c r="AB280" s="78"/>
      <c r="AC280" s="78"/>
      <c r="AD280" s="78"/>
      <c r="AE280" s="78"/>
      <c r="AF280" s="78"/>
      <c r="AG280" s="78"/>
      <c r="AH280" s="78"/>
      <c r="AI280" s="78"/>
      <c r="AJ280" s="78"/>
      <c r="AK280" s="78"/>
      <c r="AL280" s="78"/>
      <c r="AM280" s="78"/>
      <c r="AN280" s="78"/>
      <c r="AO280" s="78"/>
      <c r="AP280" s="78"/>
      <c r="AQ280" s="78"/>
      <c r="AR280" s="78"/>
      <c r="AS280" s="78"/>
      <c r="AT280" s="78"/>
      <c r="AU280" s="78"/>
      <c r="AV280" s="78"/>
      <c r="AW280" s="78"/>
      <c r="AX280" s="78"/>
      <c r="AY280" s="78"/>
      <c r="AZ280" s="78"/>
      <c r="BA280" s="78"/>
      <c r="BB280" s="78"/>
      <c r="BC280" s="78"/>
      <c r="BD280" s="78"/>
      <c r="BE280" s="78"/>
      <c r="BF280" s="78"/>
      <c r="BG280" s="78"/>
      <c r="BH280" s="78"/>
      <c r="BI280" s="78"/>
      <c r="BJ280" s="78"/>
      <c r="BK280" s="78"/>
      <c r="BL280" s="78"/>
      <c r="BM280" s="78"/>
      <c r="BN280" s="78"/>
      <c r="BO280" s="78"/>
      <c r="BP280" s="78"/>
      <c r="BQ280" s="78"/>
      <c r="BR280" s="78"/>
      <c r="BS280" s="78"/>
      <c r="BT280" s="78"/>
      <c r="BU280" s="78"/>
      <c r="BV280" s="78"/>
      <c r="BW280" s="78"/>
      <c r="BX280" s="78"/>
      <c r="BY280" s="78"/>
      <c r="BZ280" s="78"/>
      <c r="CA280" s="78"/>
      <c r="CB280" s="78"/>
      <c r="CC280" s="78"/>
      <c r="CD280" s="78"/>
      <c r="CE280" s="78"/>
      <c r="CF280" s="78"/>
      <c r="CG280" s="78"/>
      <c r="CH280" s="78"/>
      <c r="CI280" s="78"/>
      <c r="CJ280" s="78"/>
      <c r="CK280" s="78"/>
      <c r="CL280" s="78"/>
      <c r="CM280" s="78"/>
      <c r="CN280" s="78"/>
    </row>
    <row r="281" spans="1:92" ht="15.75" x14ac:dyDescent="0.2">
      <c r="A281" s="80" t="s">
        <v>28</v>
      </c>
      <c r="B281" s="80" t="s">
        <v>41</v>
      </c>
      <c r="C281" s="68" t="s">
        <v>29</v>
      </c>
      <c r="D281" s="80">
        <v>285</v>
      </c>
      <c r="E281" s="82">
        <v>9.92</v>
      </c>
      <c r="F281" s="80">
        <v>25</v>
      </c>
      <c r="G281" s="80">
        <v>7</v>
      </c>
      <c r="H281" s="80">
        <v>6</v>
      </c>
      <c r="I281" s="82">
        <v>2.91</v>
      </c>
      <c r="J281" s="80">
        <v>0.27</v>
      </c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  <c r="AA281" s="78"/>
      <c r="AB281" s="78"/>
      <c r="AC281" s="78"/>
      <c r="AD281" s="78"/>
      <c r="AE281" s="78"/>
      <c r="AF281" s="78"/>
      <c r="AG281" s="78"/>
      <c r="AH281" s="78"/>
      <c r="AI281" s="78"/>
      <c r="AJ281" s="78"/>
      <c r="AK281" s="78"/>
      <c r="AL281" s="78"/>
      <c r="AM281" s="78"/>
      <c r="AN281" s="78"/>
      <c r="AO281" s="78"/>
      <c r="AP281" s="78"/>
      <c r="AQ281" s="78"/>
      <c r="AR281" s="78"/>
      <c r="AS281" s="78"/>
      <c r="AT281" s="78"/>
      <c r="AU281" s="78"/>
      <c r="AV281" s="78"/>
      <c r="AW281" s="78"/>
      <c r="AX281" s="78"/>
      <c r="AY281" s="78"/>
      <c r="AZ281" s="78"/>
      <c r="BA281" s="78"/>
      <c r="BB281" s="78"/>
      <c r="BC281" s="78"/>
      <c r="BD281" s="78"/>
      <c r="BE281" s="78"/>
      <c r="BF281" s="78"/>
      <c r="BG281" s="78"/>
      <c r="BH281" s="78"/>
      <c r="BI281" s="78"/>
      <c r="BJ281" s="78"/>
      <c r="BK281" s="78"/>
      <c r="BL281" s="78"/>
      <c r="BM281" s="78"/>
      <c r="BN281" s="78"/>
      <c r="BO281" s="78"/>
      <c r="BP281" s="78"/>
      <c r="BQ281" s="78"/>
      <c r="BR281" s="78"/>
      <c r="BS281" s="78"/>
      <c r="BT281" s="78"/>
      <c r="BU281" s="78"/>
      <c r="BV281" s="78"/>
      <c r="BW281" s="78"/>
      <c r="BX281" s="78"/>
      <c r="BY281" s="78"/>
      <c r="BZ281" s="78"/>
      <c r="CA281" s="78"/>
      <c r="CB281" s="78"/>
      <c r="CC281" s="78"/>
      <c r="CD281" s="78"/>
      <c r="CE281" s="78"/>
      <c r="CF281" s="78"/>
      <c r="CG281" s="78"/>
      <c r="CH281" s="78"/>
      <c r="CI281" s="78"/>
      <c r="CJ281" s="78"/>
      <c r="CK281" s="78"/>
      <c r="CL281" s="78"/>
      <c r="CM281" s="78"/>
      <c r="CN281" s="78"/>
    </row>
    <row r="282" spans="1:92" ht="15.75" x14ac:dyDescent="0.2">
      <c r="A282" s="80" t="s">
        <v>15</v>
      </c>
      <c r="B282" s="80" t="s">
        <v>49</v>
      </c>
      <c r="C282" s="68" t="s">
        <v>17</v>
      </c>
      <c r="D282" s="80">
        <v>265</v>
      </c>
      <c r="E282" s="82">
        <v>1.3</v>
      </c>
      <c r="F282" s="80">
        <v>20</v>
      </c>
      <c r="G282" s="80">
        <v>7.2</v>
      </c>
      <c r="H282" s="80">
        <v>6</v>
      </c>
      <c r="I282" s="82">
        <v>1</v>
      </c>
      <c r="J282" s="27">
        <v>0.122</v>
      </c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  <c r="AA282" s="78"/>
      <c r="AB282" s="78"/>
      <c r="AC282" s="78"/>
      <c r="AD282" s="78"/>
      <c r="AE282" s="78"/>
      <c r="AF282" s="78"/>
      <c r="AG282" s="78"/>
      <c r="AH282" s="78"/>
      <c r="AI282" s="78"/>
      <c r="AJ282" s="78"/>
      <c r="AK282" s="78"/>
      <c r="AL282" s="78"/>
      <c r="AM282" s="78"/>
      <c r="AN282" s="78"/>
      <c r="AO282" s="78"/>
      <c r="AP282" s="78"/>
      <c r="AQ282" s="78"/>
      <c r="AR282" s="78"/>
      <c r="AS282" s="78"/>
      <c r="AT282" s="78"/>
      <c r="AU282" s="78"/>
      <c r="AV282" s="78"/>
      <c r="AW282" s="78"/>
      <c r="AX282" s="78"/>
      <c r="AY282" s="78"/>
      <c r="AZ282" s="78"/>
      <c r="BA282" s="78"/>
      <c r="BB282" s="78"/>
      <c r="BC282" s="78"/>
      <c r="BD282" s="78"/>
      <c r="BE282" s="78"/>
      <c r="BF282" s="78"/>
      <c r="BG282" s="78"/>
      <c r="BH282" s="78"/>
      <c r="BI282" s="78"/>
      <c r="BJ282" s="78"/>
      <c r="BK282" s="78"/>
      <c r="BL282" s="78"/>
      <c r="BM282" s="78"/>
      <c r="BN282" s="78"/>
      <c r="BO282" s="78"/>
      <c r="BP282" s="78"/>
      <c r="BQ282" s="78"/>
      <c r="BR282" s="78"/>
      <c r="BS282" s="78"/>
      <c r="BT282" s="78"/>
      <c r="BU282" s="78"/>
      <c r="BV282" s="78"/>
      <c r="BW282" s="78"/>
      <c r="BX282" s="78"/>
      <c r="BY282" s="78"/>
      <c r="BZ282" s="78"/>
      <c r="CA282" s="78"/>
      <c r="CB282" s="78"/>
      <c r="CC282" s="78"/>
      <c r="CD282" s="78"/>
      <c r="CE282" s="78"/>
      <c r="CF282" s="78"/>
      <c r="CG282" s="78"/>
      <c r="CH282" s="78"/>
      <c r="CI282" s="78"/>
      <c r="CJ282" s="78"/>
      <c r="CK282" s="78"/>
      <c r="CL282" s="78"/>
      <c r="CM282" s="78"/>
      <c r="CN282" s="78"/>
    </row>
    <row r="283" spans="1:92" ht="15.75" x14ac:dyDescent="0.2">
      <c r="A283" s="80" t="s">
        <v>15</v>
      </c>
      <c r="B283" s="80" t="s">
        <v>49</v>
      </c>
      <c r="C283" s="68" t="s">
        <v>17</v>
      </c>
      <c r="D283" s="80">
        <v>265</v>
      </c>
      <c r="E283" s="86">
        <v>2.2000000000000002</v>
      </c>
      <c r="F283" s="80">
        <v>20</v>
      </c>
      <c r="G283" s="80">
        <v>7.2</v>
      </c>
      <c r="H283" s="80">
        <v>6</v>
      </c>
      <c r="I283" s="82">
        <v>2</v>
      </c>
      <c r="J283" s="27">
        <v>0.122</v>
      </c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  <c r="AA283" s="78"/>
      <c r="AB283" s="78"/>
      <c r="AC283" s="78"/>
      <c r="AD283" s="78"/>
      <c r="AE283" s="78"/>
      <c r="AF283" s="78"/>
      <c r="AG283" s="78"/>
      <c r="AH283" s="78"/>
      <c r="AI283" s="78"/>
      <c r="AJ283" s="78"/>
      <c r="AK283" s="78"/>
      <c r="AL283" s="78"/>
      <c r="AM283" s="78"/>
      <c r="AN283" s="78"/>
      <c r="AO283" s="78"/>
      <c r="AP283" s="78"/>
      <c r="AQ283" s="78"/>
      <c r="AR283" s="78"/>
      <c r="AS283" s="78"/>
      <c r="AT283" s="78"/>
      <c r="AU283" s="78"/>
      <c r="AV283" s="78"/>
      <c r="AW283" s="78"/>
      <c r="AX283" s="78"/>
      <c r="AY283" s="78"/>
      <c r="AZ283" s="78"/>
      <c r="BA283" s="78"/>
      <c r="BB283" s="78"/>
      <c r="BC283" s="78"/>
      <c r="BD283" s="78"/>
      <c r="BE283" s="78"/>
      <c r="BF283" s="78"/>
      <c r="BG283" s="78"/>
      <c r="BH283" s="78"/>
      <c r="BI283" s="78"/>
      <c r="BJ283" s="78"/>
      <c r="BK283" s="78"/>
      <c r="BL283" s="78"/>
      <c r="BM283" s="78"/>
      <c r="BN283" s="78"/>
      <c r="BO283" s="78"/>
      <c r="BP283" s="78"/>
      <c r="BQ283" s="78"/>
      <c r="BR283" s="78"/>
      <c r="BS283" s="78"/>
      <c r="BT283" s="78"/>
      <c r="BU283" s="78"/>
      <c r="BV283" s="78"/>
      <c r="BW283" s="78"/>
      <c r="BX283" s="78"/>
      <c r="BY283" s="78"/>
      <c r="BZ283" s="78"/>
      <c r="CA283" s="78"/>
      <c r="CB283" s="78"/>
      <c r="CC283" s="78"/>
      <c r="CD283" s="78"/>
      <c r="CE283" s="78"/>
      <c r="CF283" s="78"/>
      <c r="CG283" s="78"/>
      <c r="CH283" s="78"/>
      <c r="CI283" s="78"/>
      <c r="CJ283" s="78"/>
      <c r="CK283" s="78"/>
      <c r="CL283" s="78"/>
      <c r="CM283" s="78"/>
      <c r="CN283" s="78"/>
    </row>
    <row r="284" spans="1:92" ht="15.75" x14ac:dyDescent="0.2">
      <c r="A284" s="80" t="s">
        <v>15</v>
      </c>
      <c r="B284" s="80" t="s">
        <v>49</v>
      </c>
      <c r="C284" s="68" t="s">
        <v>17</v>
      </c>
      <c r="D284" s="80">
        <v>265</v>
      </c>
      <c r="E284" s="86">
        <v>3.2</v>
      </c>
      <c r="F284" s="80">
        <v>20</v>
      </c>
      <c r="G284" s="80">
        <v>7.2</v>
      </c>
      <c r="H284" s="80">
        <v>6</v>
      </c>
      <c r="I284" s="82">
        <v>3</v>
      </c>
      <c r="J284" s="27">
        <v>0.122</v>
      </c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  <c r="AA284" s="78"/>
      <c r="AB284" s="78"/>
      <c r="AC284" s="78"/>
      <c r="AD284" s="78"/>
      <c r="AE284" s="78"/>
      <c r="AF284" s="78"/>
      <c r="AG284" s="78"/>
      <c r="AH284" s="78"/>
      <c r="AI284" s="78"/>
      <c r="AJ284" s="78"/>
      <c r="AK284" s="78"/>
      <c r="AL284" s="78"/>
      <c r="AM284" s="78"/>
      <c r="AN284" s="78"/>
      <c r="AO284" s="78"/>
      <c r="AP284" s="78"/>
      <c r="AQ284" s="78"/>
      <c r="AR284" s="78"/>
      <c r="AS284" s="78"/>
      <c r="AT284" s="78"/>
      <c r="AU284" s="78"/>
      <c r="AV284" s="78"/>
      <c r="AW284" s="78"/>
      <c r="AX284" s="78"/>
      <c r="AY284" s="78"/>
      <c r="AZ284" s="78"/>
      <c r="BA284" s="78"/>
      <c r="BB284" s="78"/>
      <c r="BC284" s="78"/>
      <c r="BD284" s="78"/>
      <c r="BE284" s="78"/>
      <c r="BF284" s="78"/>
      <c r="BG284" s="78"/>
      <c r="BH284" s="78"/>
      <c r="BI284" s="78"/>
      <c r="BJ284" s="78"/>
      <c r="BK284" s="78"/>
      <c r="BL284" s="78"/>
      <c r="BM284" s="78"/>
      <c r="BN284" s="78"/>
      <c r="BO284" s="78"/>
      <c r="BP284" s="78"/>
      <c r="BQ284" s="78"/>
      <c r="BR284" s="78"/>
      <c r="BS284" s="78"/>
      <c r="BT284" s="78"/>
      <c r="BU284" s="78"/>
      <c r="BV284" s="78"/>
      <c r="BW284" s="78"/>
      <c r="BX284" s="78"/>
      <c r="BY284" s="78"/>
      <c r="BZ284" s="78"/>
      <c r="CA284" s="78"/>
      <c r="CB284" s="78"/>
      <c r="CC284" s="78"/>
      <c r="CD284" s="78"/>
      <c r="CE284" s="78"/>
      <c r="CF284" s="78"/>
      <c r="CG284" s="78"/>
      <c r="CH284" s="78"/>
      <c r="CI284" s="78"/>
      <c r="CJ284" s="78"/>
      <c r="CK284" s="78"/>
      <c r="CL284" s="78"/>
      <c r="CM284" s="78"/>
      <c r="CN284" s="78"/>
    </row>
    <row r="285" spans="1:92" ht="15.75" x14ac:dyDescent="0.2">
      <c r="A285" s="80" t="s">
        <v>15</v>
      </c>
      <c r="B285" s="80" t="s">
        <v>49</v>
      </c>
      <c r="C285" s="68" t="s">
        <v>17</v>
      </c>
      <c r="D285" s="80">
        <v>265</v>
      </c>
      <c r="E285" s="86">
        <v>4.2</v>
      </c>
      <c r="F285" s="80">
        <v>20</v>
      </c>
      <c r="G285" s="80">
        <v>7.2</v>
      </c>
      <c r="H285" s="80">
        <v>6</v>
      </c>
      <c r="I285" s="82">
        <v>4</v>
      </c>
      <c r="J285" s="27">
        <v>0.122</v>
      </c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  <c r="AA285" s="78"/>
      <c r="AB285" s="78"/>
      <c r="AC285" s="78"/>
      <c r="AD285" s="78"/>
      <c r="AE285" s="78"/>
      <c r="AF285" s="78"/>
      <c r="AG285" s="78"/>
      <c r="AH285" s="78"/>
      <c r="AI285" s="78"/>
      <c r="AJ285" s="78"/>
      <c r="AK285" s="78"/>
      <c r="AL285" s="78"/>
      <c r="AM285" s="78"/>
      <c r="AN285" s="78"/>
      <c r="AO285" s="78"/>
      <c r="AP285" s="78"/>
      <c r="AQ285" s="78"/>
      <c r="AR285" s="78"/>
      <c r="AS285" s="78"/>
      <c r="AT285" s="78"/>
      <c r="AU285" s="78"/>
      <c r="AV285" s="78"/>
      <c r="AW285" s="78"/>
      <c r="AX285" s="78"/>
      <c r="AY285" s="78"/>
      <c r="AZ285" s="78"/>
      <c r="BA285" s="78"/>
      <c r="BB285" s="78"/>
      <c r="BC285" s="78"/>
      <c r="BD285" s="78"/>
      <c r="BE285" s="78"/>
      <c r="BF285" s="78"/>
      <c r="BG285" s="78"/>
      <c r="BH285" s="78"/>
      <c r="BI285" s="78"/>
      <c r="BJ285" s="78"/>
      <c r="BK285" s="78"/>
      <c r="BL285" s="78"/>
      <c r="BM285" s="78"/>
      <c r="BN285" s="78"/>
      <c r="BO285" s="78"/>
      <c r="BP285" s="78"/>
      <c r="BQ285" s="78"/>
      <c r="BR285" s="78"/>
      <c r="BS285" s="78"/>
      <c r="BT285" s="78"/>
      <c r="BU285" s="78"/>
      <c r="BV285" s="78"/>
      <c r="BW285" s="78"/>
      <c r="BX285" s="78"/>
      <c r="BY285" s="78"/>
      <c r="BZ285" s="78"/>
      <c r="CA285" s="78"/>
      <c r="CB285" s="78"/>
      <c r="CC285" s="78"/>
      <c r="CD285" s="78"/>
      <c r="CE285" s="78"/>
      <c r="CF285" s="78"/>
      <c r="CG285" s="78"/>
      <c r="CH285" s="78"/>
      <c r="CI285" s="78"/>
      <c r="CJ285" s="78"/>
      <c r="CK285" s="78"/>
      <c r="CL285" s="78"/>
      <c r="CM285" s="78"/>
      <c r="CN285" s="78"/>
    </row>
    <row r="286" spans="1:92" ht="15.75" x14ac:dyDescent="0.2">
      <c r="A286" s="80" t="s">
        <v>15</v>
      </c>
      <c r="B286" s="80" t="s">
        <v>49</v>
      </c>
      <c r="C286" s="68" t="s">
        <v>17</v>
      </c>
      <c r="D286" s="80">
        <v>280</v>
      </c>
      <c r="E286" s="86">
        <v>2.2000000000000002</v>
      </c>
      <c r="F286" s="80">
        <v>20</v>
      </c>
      <c r="G286" s="80">
        <v>7.2</v>
      </c>
      <c r="H286" s="80">
        <v>6</v>
      </c>
      <c r="I286" s="82">
        <v>1</v>
      </c>
      <c r="J286" s="27">
        <v>4.8000000000000001E-2</v>
      </c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  <c r="AA286" s="78"/>
      <c r="AB286" s="78"/>
      <c r="AC286" s="78"/>
      <c r="AD286" s="78"/>
      <c r="AE286" s="78"/>
      <c r="AF286" s="78"/>
      <c r="AG286" s="78"/>
      <c r="AH286" s="78"/>
      <c r="AI286" s="78"/>
      <c r="AJ286" s="78"/>
      <c r="AK286" s="78"/>
      <c r="AL286" s="78"/>
      <c r="AM286" s="78"/>
      <c r="AN286" s="78"/>
      <c r="AO286" s="78"/>
      <c r="AP286" s="78"/>
      <c r="AQ286" s="78"/>
      <c r="AR286" s="78"/>
      <c r="AS286" s="78"/>
      <c r="AT286" s="78"/>
      <c r="AU286" s="78"/>
      <c r="AV286" s="78"/>
      <c r="AW286" s="78"/>
      <c r="AX286" s="78"/>
      <c r="AY286" s="78"/>
      <c r="AZ286" s="78"/>
      <c r="BA286" s="78"/>
      <c r="BB286" s="78"/>
      <c r="BC286" s="78"/>
      <c r="BD286" s="78"/>
      <c r="BE286" s="78"/>
      <c r="BF286" s="78"/>
      <c r="BG286" s="78"/>
      <c r="BH286" s="78"/>
      <c r="BI286" s="78"/>
      <c r="BJ286" s="78"/>
      <c r="BK286" s="78"/>
      <c r="BL286" s="78"/>
      <c r="BM286" s="78"/>
      <c r="BN286" s="78"/>
      <c r="BO286" s="78"/>
      <c r="BP286" s="78"/>
      <c r="BQ286" s="78"/>
      <c r="BR286" s="78"/>
      <c r="BS286" s="78"/>
      <c r="BT286" s="78"/>
      <c r="BU286" s="78"/>
      <c r="BV286" s="78"/>
      <c r="BW286" s="78"/>
      <c r="BX286" s="78"/>
      <c r="BY286" s="78"/>
      <c r="BZ286" s="78"/>
      <c r="CA286" s="78"/>
      <c r="CB286" s="78"/>
      <c r="CC286" s="78"/>
      <c r="CD286" s="78"/>
      <c r="CE286" s="78"/>
      <c r="CF286" s="78"/>
      <c r="CG286" s="78"/>
      <c r="CH286" s="78"/>
      <c r="CI286" s="78"/>
      <c r="CJ286" s="78"/>
      <c r="CK286" s="78"/>
      <c r="CL286" s="78"/>
      <c r="CM286" s="78"/>
      <c r="CN286" s="78"/>
    </row>
    <row r="287" spans="1:92" ht="15.75" x14ac:dyDescent="0.2">
      <c r="A287" s="80" t="s">
        <v>15</v>
      </c>
      <c r="B287" s="80" t="s">
        <v>49</v>
      </c>
      <c r="C287" s="68" t="s">
        <v>17</v>
      </c>
      <c r="D287" s="80">
        <v>280</v>
      </c>
      <c r="E287" s="86">
        <v>4.4000000000000004</v>
      </c>
      <c r="F287" s="80">
        <v>20</v>
      </c>
      <c r="G287" s="80">
        <v>7.2</v>
      </c>
      <c r="H287" s="80">
        <v>6</v>
      </c>
      <c r="I287" s="82">
        <v>2</v>
      </c>
      <c r="J287" s="27">
        <v>4.8000000000000001E-2</v>
      </c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  <c r="AA287" s="78"/>
      <c r="AB287" s="78"/>
      <c r="AC287" s="78"/>
      <c r="AD287" s="78"/>
      <c r="AE287" s="78"/>
      <c r="AF287" s="78"/>
      <c r="AG287" s="78"/>
      <c r="AH287" s="78"/>
      <c r="AI287" s="78"/>
      <c r="AJ287" s="78"/>
      <c r="AK287" s="78"/>
      <c r="AL287" s="78"/>
      <c r="AM287" s="78"/>
      <c r="AN287" s="78"/>
      <c r="AO287" s="78"/>
      <c r="AP287" s="78"/>
      <c r="AQ287" s="78"/>
      <c r="AR287" s="78"/>
      <c r="AS287" s="78"/>
      <c r="AT287" s="78"/>
      <c r="AU287" s="78"/>
      <c r="AV287" s="78"/>
      <c r="AW287" s="78"/>
      <c r="AX287" s="78"/>
      <c r="AY287" s="78"/>
      <c r="AZ287" s="78"/>
      <c r="BA287" s="78"/>
      <c r="BB287" s="78"/>
      <c r="BC287" s="78"/>
      <c r="BD287" s="78"/>
      <c r="BE287" s="78"/>
      <c r="BF287" s="78"/>
      <c r="BG287" s="78"/>
      <c r="BH287" s="78"/>
      <c r="BI287" s="78"/>
      <c r="BJ287" s="78"/>
      <c r="BK287" s="78"/>
      <c r="BL287" s="78"/>
      <c r="BM287" s="78"/>
      <c r="BN287" s="78"/>
      <c r="BO287" s="78"/>
      <c r="BP287" s="78"/>
      <c r="BQ287" s="78"/>
      <c r="BR287" s="78"/>
      <c r="BS287" s="78"/>
      <c r="BT287" s="78"/>
      <c r="BU287" s="78"/>
      <c r="BV287" s="78"/>
      <c r="BW287" s="78"/>
      <c r="BX287" s="78"/>
      <c r="BY287" s="78"/>
      <c r="BZ287" s="78"/>
      <c r="CA287" s="78"/>
      <c r="CB287" s="78"/>
      <c r="CC287" s="78"/>
      <c r="CD287" s="78"/>
      <c r="CE287" s="78"/>
      <c r="CF287" s="78"/>
      <c r="CG287" s="78"/>
      <c r="CH287" s="78"/>
      <c r="CI287" s="78"/>
      <c r="CJ287" s="78"/>
      <c r="CK287" s="78"/>
      <c r="CL287" s="78"/>
      <c r="CM287" s="78"/>
      <c r="CN287" s="78"/>
    </row>
    <row r="288" spans="1:92" ht="15.75" x14ac:dyDescent="0.2">
      <c r="A288" s="80" t="s">
        <v>15</v>
      </c>
      <c r="B288" s="80" t="s">
        <v>49</v>
      </c>
      <c r="C288" s="68" t="s">
        <v>17</v>
      </c>
      <c r="D288" s="80">
        <v>280</v>
      </c>
      <c r="E288" s="86">
        <v>6.6</v>
      </c>
      <c r="F288" s="80">
        <v>20</v>
      </c>
      <c r="G288" s="80">
        <v>7.2</v>
      </c>
      <c r="H288" s="80">
        <v>6</v>
      </c>
      <c r="I288" s="82">
        <v>3</v>
      </c>
      <c r="J288" s="27">
        <v>4.8000000000000001E-2</v>
      </c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  <c r="AA288" s="78"/>
      <c r="AB288" s="78"/>
      <c r="AC288" s="78"/>
      <c r="AD288" s="78"/>
      <c r="AE288" s="78"/>
      <c r="AF288" s="78"/>
      <c r="AG288" s="78"/>
      <c r="AH288" s="78"/>
      <c r="AI288" s="78"/>
      <c r="AJ288" s="78"/>
      <c r="AK288" s="78"/>
      <c r="AL288" s="78"/>
      <c r="AM288" s="78"/>
      <c r="AN288" s="78"/>
      <c r="AO288" s="78"/>
      <c r="AP288" s="78"/>
      <c r="AQ288" s="78"/>
      <c r="AR288" s="78"/>
      <c r="AS288" s="78"/>
      <c r="AT288" s="78"/>
      <c r="AU288" s="78"/>
      <c r="AV288" s="78"/>
      <c r="AW288" s="78"/>
      <c r="AX288" s="78"/>
      <c r="AY288" s="78"/>
      <c r="AZ288" s="78"/>
      <c r="BA288" s="78"/>
      <c r="BB288" s="78"/>
      <c r="BC288" s="78"/>
      <c r="BD288" s="78"/>
      <c r="BE288" s="78"/>
      <c r="BF288" s="78"/>
      <c r="BG288" s="78"/>
      <c r="BH288" s="78"/>
      <c r="BI288" s="78"/>
      <c r="BJ288" s="78"/>
      <c r="BK288" s="78"/>
      <c r="BL288" s="78"/>
      <c r="BM288" s="78"/>
      <c r="BN288" s="78"/>
      <c r="BO288" s="78"/>
      <c r="BP288" s="78"/>
      <c r="BQ288" s="78"/>
      <c r="BR288" s="78"/>
      <c r="BS288" s="78"/>
      <c r="BT288" s="78"/>
      <c r="BU288" s="78"/>
      <c r="BV288" s="78"/>
      <c r="BW288" s="78"/>
      <c r="BX288" s="78"/>
      <c r="BY288" s="78"/>
      <c r="BZ288" s="78"/>
      <c r="CA288" s="78"/>
      <c r="CB288" s="78"/>
      <c r="CC288" s="78"/>
      <c r="CD288" s="78"/>
      <c r="CE288" s="78"/>
      <c r="CF288" s="78"/>
      <c r="CG288" s="78"/>
      <c r="CH288" s="78"/>
      <c r="CI288" s="78"/>
      <c r="CJ288" s="78"/>
      <c r="CK288" s="78"/>
      <c r="CL288" s="78"/>
      <c r="CM288" s="78"/>
      <c r="CN288" s="78"/>
    </row>
    <row r="289" spans="1:92" ht="15.75" x14ac:dyDescent="0.2">
      <c r="A289" s="80" t="s">
        <v>15</v>
      </c>
      <c r="B289" s="80" t="s">
        <v>49</v>
      </c>
      <c r="C289" s="68" t="s">
        <v>17</v>
      </c>
      <c r="D289" s="80">
        <v>280</v>
      </c>
      <c r="E289" s="86">
        <v>8.8000000000000007</v>
      </c>
      <c r="F289" s="80">
        <v>20</v>
      </c>
      <c r="G289" s="80">
        <v>7.2</v>
      </c>
      <c r="H289" s="80">
        <v>6</v>
      </c>
      <c r="I289" s="82">
        <v>4</v>
      </c>
      <c r="J289" s="27">
        <v>4.8000000000000001E-2</v>
      </c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  <c r="AA289" s="78"/>
      <c r="AB289" s="78"/>
      <c r="AC289" s="78"/>
      <c r="AD289" s="78"/>
      <c r="AE289" s="78"/>
      <c r="AF289" s="78"/>
      <c r="AG289" s="78"/>
      <c r="AH289" s="78"/>
      <c r="AI289" s="78"/>
      <c r="AJ289" s="78"/>
      <c r="AK289" s="78"/>
      <c r="AL289" s="78"/>
      <c r="AM289" s="78"/>
      <c r="AN289" s="78"/>
      <c r="AO289" s="78"/>
      <c r="AP289" s="78"/>
      <c r="AQ289" s="78"/>
      <c r="AR289" s="78"/>
      <c r="AS289" s="78"/>
      <c r="AT289" s="78"/>
      <c r="AU289" s="78"/>
      <c r="AV289" s="78"/>
      <c r="AW289" s="78"/>
      <c r="AX289" s="78"/>
      <c r="AY289" s="78"/>
      <c r="AZ289" s="78"/>
      <c r="BA289" s="78"/>
      <c r="BB289" s="78"/>
      <c r="BC289" s="78"/>
      <c r="BD289" s="78"/>
      <c r="BE289" s="78"/>
      <c r="BF289" s="78"/>
      <c r="BG289" s="78"/>
      <c r="BH289" s="78"/>
      <c r="BI289" s="78"/>
      <c r="BJ289" s="78"/>
      <c r="BK289" s="78"/>
      <c r="BL289" s="78"/>
      <c r="BM289" s="78"/>
      <c r="BN289" s="78"/>
      <c r="BO289" s="78"/>
      <c r="BP289" s="78"/>
      <c r="BQ289" s="78"/>
      <c r="BR289" s="78"/>
      <c r="BS289" s="78"/>
      <c r="BT289" s="78"/>
      <c r="BU289" s="78"/>
      <c r="BV289" s="78"/>
      <c r="BW289" s="78"/>
      <c r="BX289" s="78"/>
      <c r="BY289" s="78"/>
      <c r="BZ289" s="78"/>
      <c r="CA289" s="78"/>
      <c r="CB289" s="78"/>
      <c r="CC289" s="78"/>
      <c r="CD289" s="78"/>
      <c r="CE289" s="78"/>
      <c r="CF289" s="78"/>
      <c r="CG289" s="78"/>
      <c r="CH289" s="78"/>
      <c r="CI289" s="78"/>
      <c r="CJ289" s="78"/>
      <c r="CK289" s="78"/>
      <c r="CL289" s="78"/>
      <c r="CM289" s="78"/>
      <c r="CN289" s="78"/>
    </row>
    <row r="290" spans="1:92" ht="15.75" x14ac:dyDescent="0.2">
      <c r="A290" s="80" t="s">
        <v>15</v>
      </c>
      <c r="B290" s="80" t="s">
        <v>49</v>
      </c>
      <c r="C290" s="68" t="s">
        <v>17</v>
      </c>
      <c r="D290" s="80">
        <v>300</v>
      </c>
      <c r="E290" s="86">
        <v>24.2</v>
      </c>
      <c r="F290" s="80">
        <v>20</v>
      </c>
      <c r="G290" s="80">
        <v>7.2</v>
      </c>
      <c r="H290" s="80">
        <v>6</v>
      </c>
      <c r="I290" s="82">
        <v>1</v>
      </c>
      <c r="J290" s="80">
        <v>5.0999999999999997E-2</v>
      </c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  <c r="AA290" s="78"/>
      <c r="AB290" s="78"/>
      <c r="AC290" s="78"/>
      <c r="AD290" s="78"/>
      <c r="AE290" s="78"/>
      <c r="AF290" s="78"/>
      <c r="AG290" s="78"/>
      <c r="AH290" s="78"/>
      <c r="AI290" s="78"/>
      <c r="AJ290" s="78"/>
      <c r="AK290" s="78"/>
      <c r="AL290" s="78"/>
      <c r="AM290" s="78"/>
      <c r="AN290" s="78"/>
      <c r="AO290" s="78"/>
      <c r="AP290" s="78"/>
      <c r="AQ290" s="78"/>
      <c r="AR290" s="78"/>
      <c r="AS290" s="78"/>
      <c r="AT290" s="78"/>
      <c r="AU290" s="78"/>
      <c r="AV290" s="78"/>
      <c r="AW290" s="78"/>
      <c r="AX290" s="78"/>
      <c r="AY290" s="78"/>
      <c r="AZ290" s="78"/>
      <c r="BA290" s="78"/>
      <c r="BB290" s="78"/>
      <c r="BC290" s="78"/>
      <c r="BD290" s="78"/>
      <c r="BE290" s="78"/>
      <c r="BF290" s="78"/>
      <c r="BG290" s="78"/>
      <c r="BH290" s="78"/>
      <c r="BI290" s="78"/>
      <c r="BJ290" s="78"/>
      <c r="BK290" s="78"/>
      <c r="BL290" s="78"/>
      <c r="BM290" s="78"/>
      <c r="BN290" s="78"/>
      <c r="BO290" s="78"/>
      <c r="BP290" s="78"/>
      <c r="BQ290" s="78"/>
      <c r="BR290" s="78"/>
      <c r="BS290" s="78"/>
      <c r="BT290" s="78"/>
      <c r="BU290" s="78"/>
      <c r="BV290" s="78"/>
      <c r="BW290" s="78"/>
      <c r="BX290" s="78"/>
      <c r="BY290" s="78"/>
      <c r="BZ290" s="78"/>
      <c r="CA290" s="78"/>
      <c r="CB290" s="78"/>
      <c r="CC290" s="78"/>
      <c r="CD290" s="78"/>
      <c r="CE290" s="78"/>
      <c r="CF290" s="78"/>
      <c r="CG290" s="78"/>
      <c r="CH290" s="78"/>
      <c r="CI290" s="78"/>
      <c r="CJ290" s="78"/>
      <c r="CK290" s="78"/>
      <c r="CL290" s="78"/>
      <c r="CM290" s="78"/>
      <c r="CN290" s="78"/>
    </row>
    <row r="291" spans="1:92" ht="15.75" x14ac:dyDescent="0.2">
      <c r="A291" s="80" t="s">
        <v>15</v>
      </c>
      <c r="B291" s="80" t="s">
        <v>49</v>
      </c>
      <c r="C291" s="68" t="s">
        <v>17</v>
      </c>
      <c r="D291" s="80">
        <v>300</v>
      </c>
      <c r="E291" s="86">
        <v>43.9</v>
      </c>
      <c r="F291" s="80">
        <v>20</v>
      </c>
      <c r="G291" s="80">
        <v>7.2</v>
      </c>
      <c r="H291" s="80">
        <v>6</v>
      </c>
      <c r="I291" s="82">
        <v>2</v>
      </c>
      <c r="J291" s="80">
        <v>5.0999999999999997E-2</v>
      </c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  <c r="AA291" s="78"/>
      <c r="AB291" s="78"/>
      <c r="AC291" s="78"/>
      <c r="AD291" s="78"/>
      <c r="AE291" s="78"/>
      <c r="AF291" s="78"/>
      <c r="AG291" s="78"/>
      <c r="AH291" s="78"/>
      <c r="AI291" s="78"/>
      <c r="AJ291" s="78"/>
      <c r="AK291" s="78"/>
      <c r="AL291" s="78"/>
      <c r="AM291" s="78"/>
      <c r="AN291" s="78"/>
      <c r="AO291" s="78"/>
      <c r="AP291" s="78"/>
      <c r="AQ291" s="78"/>
      <c r="AR291" s="78"/>
      <c r="AS291" s="78"/>
      <c r="AT291" s="78"/>
      <c r="AU291" s="78"/>
      <c r="AV291" s="78"/>
      <c r="AW291" s="78"/>
      <c r="AX291" s="78"/>
      <c r="AY291" s="78"/>
      <c r="AZ291" s="78"/>
      <c r="BA291" s="78"/>
      <c r="BB291" s="78"/>
      <c r="BC291" s="78"/>
      <c r="BD291" s="78"/>
      <c r="BE291" s="78"/>
      <c r="BF291" s="78"/>
      <c r="BG291" s="78"/>
      <c r="BH291" s="78"/>
      <c r="BI291" s="78"/>
      <c r="BJ291" s="78"/>
      <c r="BK291" s="78"/>
      <c r="BL291" s="78"/>
      <c r="BM291" s="78"/>
      <c r="BN291" s="78"/>
      <c r="BO291" s="78"/>
      <c r="BP291" s="78"/>
      <c r="BQ291" s="78"/>
      <c r="BR291" s="78"/>
      <c r="BS291" s="78"/>
      <c r="BT291" s="78"/>
      <c r="BU291" s="78"/>
      <c r="BV291" s="78"/>
      <c r="BW291" s="78"/>
      <c r="BX291" s="78"/>
      <c r="BY291" s="78"/>
      <c r="BZ291" s="78"/>
      <c r="CA291" s="78"/>
      <c r="CB291" s="78"/>
      <c r="CC291" s="78"/>
      <c r="CD291" s="78"/>
      <c r="CE291" s="78"/>
      <c r="CF291" s="78"/>
      <c r="CG291" s="78"/>
      <c r="CH291" s="78"/>
      <c r="CI291" s="78"/>
      <c r="CJ291" s="78"/>
      <c r="CK291" s="78"/>
      <c r="CL291" s="78"/>
      <c r="CM291" s="78"/>
      <c r="CN291" s="78"/>
    </row>
    <row r="292" spans="1:92" ht="15.75" x14ac:dyDescent="0.2">
      <c r="A292" s="80" t="s">
        <v>15</v>
      </c>
      <c r="B292" s="80" t="s">
        <v>49</v>
      </c>
      <c r="C292" s="68" t="s">
        <v>17</v>
      </c>
      <c r="D292" s="80">
        <v>300</v>
      </c>
      <c r="E292" s="86">
        <v>63.5</v>
      </c>
      <c r="F292" s="80">
        <v>20</v>
      </c>
      <c r="G292" s="80">
        <v>7.2</v>
      </c>
      <c r="H292" s="80">
        <v>6</v>
      </c>
      <c r="I292" s="82">
        <v>3</v>
      </c>
      <c r="J292" s="80">
        <v>5.0999999999999997E-2</v>
      </c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  <c r="AA292" s="78"/>
      <c r="AB292" s="78"/>
      <c r="AC292" s="78"/>
      <c r="AD292" s="78"/>
      <c r="AE292" s="78"/>
      <c r="AF292" s="78"/>
      <c r="AG292" s="78"/>
      <c r="AH292" s="78"/>
      <c r="AI292" s="78"/>
      <c r="AJ292" s="78"/>
      <c r="AK292" s="78"/>
      <c r="AL292" s="78"/>
      <c r="AM292" s="78"/>
      <c r="AN292" s="78"/>
      <c r="AO292" s="78"/>
      <c r="AP292" s="78"/>
      <c r="AQ292" s="78"/>
      <c r="AR292" s="78"/>
      <c r="AS292" s="78"/>
      <c r="AT292" s="78"/>
      <c r="AU292" s="78"/>
      <c r="AV292" s="78"/>
      <c r="AW292" s="78"/>
      <c r="AX292" s="78"/>
      <c r="AY292" s="78"/>
      <c r="AZ292" s="78"/>
      <c r="BA292" s="78"/>
      <c r="BB292" s="78"/>
      <c r="BC292" s="78"/>
      <c r="BD292" s="78"/>
      <c r="BE292" s="78"/>
      <c r="BF292" s="78"/>
      <c r="BG292" s="78"/>
      <c r="BH292" s="78"/>
      <c r="BI292" s="78"/>
      <c r="BJ292" s="78"/>
      <c r="BK292" s="78"/>
      <c r="BL292" s="78"/>
      <c r="BM292" s="78"/>
      <c r="BN292" s="78"/>
      <c r="BO292" s="78"/>
      <c r="BP292" s="78"/>
      <c r="BQ292" s="78"/>
      <c r="BR292" s="78"/>
      <c r="BS292" s="78"/>
      <c r="BT292" s="78"/>
      <c r="BU292" s="78"/>
      <c r="BV292" s="78"/>
      <c r="BW292" s="78"/>
      <c r="BX292" s="78"/>
      <c r="BY292" s="78"/>
      <c r="BZ292" s="78"/>
      <c r="CA292" s="78"/>
      <c r="CB292" s="78"/>
      <c r="CC292" s="78"/>
      <c r="CD292" s="78"/>
      <c r="CE292" s="78"/>
      <c r="CF292" s="78"/>
      <c r="CG292" s="78"/>
      <c r="CH292" s="78"/>
      <c r="CI292" s="78"/>
      <c r="CJ292" s="78"/>
      <c r="CK292" s="78"/>
      <c r="CL292" s="78"/>
      <c r="CM292" s="78"/>
      <c r="CN292" s="78"/>
    </row>
    <row r="293" spans="1:92" ht="15.75" x14ac:dyDescent="0.2">
      <c r="A293" s="80" t="s">
        <v>15</v>
      </c>
      <c r="B293" s="80" t="s">
        <v>49</v>
      </c>
      <c r="C293" s="68" t="s">
        <v>17</v>
      </c>
      <c r="D293" s="80">
        <v>300</v>
      </c>
      <c r="E293" s="86">
        <v>83.2</v>
      </c>
      <c r="F293" s="80">
        <v>20</v>
      </c>
      <c r="G293" s="80">
        <v>7.2</v>
      </c>
      <c r="H293" s="80">
        <v>6</v>
      </c>
      <c r="I293" s="82">
        <v>4</v>
      </c>
      <c r="J293" s="80">
        <v>5.0999999999999997E-2</v>
      </c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  <c r="AA293" s="78"/>
      <c r="AB293" s="78"/>
      <c r="AC293" s="78"/>
      <c r="AD293" s="78"/>
      <c r="AE293" s="78"/>
      <c r="AF293" s="78"/>
      <c r="AG293" s="78"/>
      <c r="AH293" s="78"/>
      <c r="AI293" s="78"/>
      <c r="AJ293" s="78"/>
      <c r="AK293" s="78"/>
      <c r="AL293" s="78"/>
      <c r="AM293" s="78"/>
      <c r="AN293" s="78"/>
      <c r="AO293" s="78"/>
      <c r="AP293" s="78"/>
      <c r="AQ293" s="78"/>
      <c r="AR293" s="78"/>
      <c r="AS293" s="78"/>
      <c r="AT293" s="78"/>
      <c r="AU293" s="78"/>
      <c r="AV293" s="78"/>
      <c r="AW293" s="78"/>
      <c r="AX293" s="78"/>
      <c r="AY293" s="78"/>
      <c r="AZ293" s="78"/>
      <c r="BA293" s="78"/>
      <c r="BB293" s="78"/>
      <c r="BC293" s="78"/>
      <c r="BD293" s="78"/>
      <c r="BE293" s="78"/>
      <c r="BF293" s="78"/>
      <c r="BG293" s="78"/>
      <c r="BH293" s="78"/>
      <c r="BI293" s="78"/>
      <c r="BJ293" s="78"/>
      <c r="BK293" s="78"/>
      <c r="BL293" s="78"/>
      <c r="BM293" s="78"/>
      <c r="BN293" s="78"/>
      <c r="BO293" s="78"/>
      <c r="BP293" s="78"/>
      <c r="BQ293" s="78"/>
      <c r="BR293" s="78"/>
      <c r="BS293" s="78"/>
      <c r="BT293" s="78"/>
      <c r="BU293" s="78"/>
      <c r="BV293" s="78"/>
      <c r="BW293" s="78"/>
      <c r="BX293" s="78"/>
      <c r="BY293" s="78"/>
      <c r="BZ293" s="78"/>
      <c r="CA293" s="78"/>
      <c r="CB293" s="78"/>
      <c r="CC293" s="78"/>
      <c r="CD293" s="78"/>
      <c r="CE293" s="78"/>
      <c r="CF293" s="78"/>
      <c r="CG293" s="78"/>
      <c r="CH293" s="78"/>
      <c r="CI293" s="78"/>
      <c r="CJ293" s="78"/>
      <c r="CK293" s="78"/>
      <c r="CL293" s="78"/>
      <c r="CM293" s="78"/>
      <c r="CN293" s="78"/>
    </row>
    <row r="294" spans="1:92" ht="15.75" x14ac:dyDescent="0.2">
      <c r="A294" s="26" t="s">
        <v>18</v>
      </c>
      <c r="B294" s="80" t="s">
        <v>58</v>
      </c>
      <c r="C294" s="80" t="s">
        <v>20</v>
      </c>
      <c r="D294" s="80">
        <v>265</v>
      </c>
      <c r="E294" s="86">
        <v>2.5</v>
      </c>
      <c r="F294" s="80">
        <v>20</v>
      </c>
      <c r="G294" s="80">
        <v>7.2</v>
      </c>
      <c r="H294" s="80">
        <v>6</v>
      </c>
      <c r="I294" s="82">
        <v>1</v>
      </c>
      <c r="J294" s="27">
        <v>0.77400000000000002</v>
      </c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  <c r="AA294" s="78"/>
      <c r="AB294" s="78"/>
      <c r="AC294" s="78"/>
      <c r="AD294" s="78"/>
      <c r="AE294" s="78"/>
      <c r="AF294" s="78"/>
      <c r="AG294" s="78"/>
      <c r="AH294" s="78"/>
      <c r="AI294" s="78"/>
      <c r="AJ294" s="78"/>
      <c r="AK294" s="78"/>
      <c r="AL294" s="78"/>
      <c r="AM294" s="78"/>
      <c r="AN294" s="78"/>
      <c r="AO294" s="78"/>
      <c r="AP294" s="78"/>
      <c r="AQ294" s="78"/>
      <c r="AR294" s="78"/>
      <c r="AS294" s="78"/>
      <c r="AT294" s="78"/>
      <c r="AU294" s="78"/>
      <c r="AV294" s="78"/>
      <c r="AW294" s="78"/>
      <c r="AX294" s="78"/>
      <c r="AY294" s="78"/>
      <c r="AZ294" s="78"/>
      <c r="BA294" s="78"/>
      <c r="BB294" s="78"/>
      <c r="BC294" s="78"/>
      <c r="BD294" s="78"/>
      <c r="BE294" s="78"/>
      <c r="BF294" s="78"/>
      <c r="BG294" s="78"/>
      <c r="BH294" s="78"/>
      <c r="BI294" s="78"/>
      <c r="BJ294" s="78"/>
      <c r="BK294" s="78"/>
      <c r="BL294" s="78"/>
      <c r="BM294" s="78"/>
      <c r="BN294" s="78"/>
      <c r="BO294" s="78"/>
      <c r="BP294" s="78"/>
      <c r="BQ294" s="78"/>
      <c r="BR294" s="78"/>
      <c r="BS294" s="78"/>
      <c r="BT294" s="78"/>
      <c r="BU294" s="78"/>
      <c r="BV294" s="78"/>
      <c r="BW294" s="78"/>
      <c r="BX294" s="78"/>
      <c r="BY294" s="78"/>
      <c r="BZ294" s="78"/>
      <c r="CA294" s="78"/>
      <c r="CB294" s="78"/>
      <c r="CC294" s="78"/>
      <c r="CD294" s="78"/>
      <c r="CE294" s="78"/>
      <c r="CF294" s="78"/>
      <c r="CG294" s="78"/>
      <c r="CH294" s="78"/>
      <c r="CI294" s="78"/>
      <c r="CJ294" s="78"/>
      <c r="CK294" s="78"/>
      <c r="CL294" s="78"/>
      <c r="CM294" s="78"/>
      <c r="CN294" s="78"/>
    </row>
    <row r="295" spans="1:92" ht="15.75" x14ac:dyDescent="0.2">
      <c r="A295" s="26" t="s">
        <v>18</v>
      </c>
      <c r="B295" s="80" t="s">
        <v>58</v>
      </c>
      <c r="C295" s="80" t="s">
        <v>20</v>
      </c>
      <c r="D295" s="80">
        <v>265</v>
      </c>
      <c r="E295" s="86">
        <v>3.8</v>
      </c>
      <c r="F295" s="80">
        <v>20</v>
      </c>
      <c r="G295" s="80">
        <v>7.2</v>
      </c>
      <c r="H295" s="80">
        <v>6</v>
      </c>
      <c r="I295" s="82">
        <v>2</v>
      </c>
      <c r="J295" s="27">
        <v>0.77400000000000002</v>
      </c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  <c r="AA295" s="78"/>
      <c r="AB295" s="78"/>
      <c r="AC295" s="78"/>
      <c r="AD295" s="78"/>
      <c r="AE295" s="78"/>
      <c r="AF295" s="78"/>
      <c r="AG295" s="78"/>
      <c r="AH295" s="78"/>
      <c r="AI295" s="78"/>
      <c r="AJ295" s="78"/>
      <c r="AK295" s="78"/>
      <c r="AL295" s="78"/>
      <c r="AM295" s="78"/>
      <c r="AN295" s="78"/>
      <c r="AO295" s="78"/>
      <c r="AP295" s="78"/>
      <c r="AQ295" s="78"/>
      <c r="AR295" s="78"/>
      <c r="AS295" s="78"/>
      <c r="AT295" s="78"/>
      <c r="AU295" s="78"/>
      <c r="AV295" s="78"/>
      <c r="AW295" s="78"/>
      <c r="AX295" s="78"/>
      <c r="AY295" s="78"/>
      <c r="AZ295" s="78"/>
      <c r="BA295" s="78"/>
      <c r="BB295" s="78"/>
      <c r="BC295" s="78"/>
      <c r="BD295" s="78"/>
      <c r="BE295" s="78"/>
      <c r="BF295" s="78"/>
      <c r="BG295" s="78"/>
      <c r="BH295" s="78"/>
      <c r="BI295" s="78"/>
      <c r="BJ295" s="78"/>
      <c r="BK295" s="78"/>
      <c r="BL295" s="78"/>
      <c r="BM295" s="78"/>
      <c r="BN295" s="78"/>
      <c r="BO295" s="78"/>
      <c r="BP295" s="78"/>
      <c r="BQ295" s="78"/>
      <c r="BR295" s="78"/>
      <c r="BS295" s="78"/>
      <c r="BT295" s="78"/>
      <c r="BU295" s="78"/>
      <c r="BV295" s="78"/>
      <c r="BW295" s="78"/>
      <c r="BX295" s="78"/>
      <c r="BY295" s="78"/>
      <c r="BZ295" s="78"/>
      <c r="CA295" s="78"/>
      <c r="CB295" s="78"/>
      <c r="CC295" s="78"/>
      <c r="CD295" s="78"/>
      <c r="CE295" s="78"/>
      <c r="CF295" s="78"/>
      <c r="CG295" s="78"/>
      <c r="CH295" s="78"/>
      <c r="CI295" s="78"/>
      <c r="CJ295" s="78"/>
      <c r="CK295" s="78"/>
      <c r="CL295" s="78"/>
      <c r="CM295" s="78"/>
      <c r="CN295" s="78"/>
    </row>
    <row r="296" spans="1:92" ht="15.75" x14ac:dyDescent="0.2">
      <c r="A296" s="26" t="s">
        <v>18</v>
      </c>
      <c r="B296" s="80" t="s">
        <v>58</v>
      </c>
      <c r="C296" s="80" t="s">
        <v>20</v>
      </c>
      <c r="D296" s="80">
        <v>265</v>
      </c>
      <c r="E296" s="86">
        <v>5.0999999999999996</v>
      </c>
      <c r="F296" s="80">
        <v>20</v>
      </c>
      <c r="G296" s="80">
        <v>7.2</v>
      </c>
      <c r="H296" s="80">
        <v>6</v>
      </c>
      <c r="I296" s="82">
        <v>3</v>
      </c>
      <c r="J296" s="27">
        <v>0.77400000000000002</v>
      </c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  <c r="AA296" s="78"/>
      <c r="AB296" s="78"/>
      <c r="AC296" s="78"/>
      <c r="AD296" s="78"/>
      <c r="AE296" s="78"/>
      <c r="AF296" s="78"/>
      <c r="AG296" s="78"/>
      <c r="AH296" s="78"/>
      <c r="AI296" s="78"/>
      <c r="AJ296" s="78"/>
      <c r="AK296" s="78"/>
      <c r="AL296" s="78"/>
      <c r="AM296" s="78"/>
      <c r="AN296" s="78"/>
      <c r="AO296" s="78"/>
      <c r="AP296" s="78"/>
      <c r="AQ296" s="78"/>
      <c r="AR296" s="78"/>
      <c r="AS296" s="78"/>
      <c r="AT296" s="78"/>
      <c r="AU296" s="78"/>
      <c r="AV296" s="78"/>
      <c r="AW296" s="78"/>
      <c r="AX296" s="78"/>
      <c r="AY296" s="78"/>
      <c r="AZ296" s="78"/>
      <c r="BA296" s="78"/>
      <c r="BB296" s="78"/>
      <c r="BC296" s="78"/>
      <c r="BD296" s="78"/>
      <c r="BE296" s="78"/>
      <c r="BF296" s="78"/>
      <c r="BG296" s="78"/>
      <c r="BH296" s="78"/>
      <c r="BI296" s="78"/>
      <c r="BJ296" s="78"/>
      <c r="BK296" s="78"/>
      <c r="BL296" s="78"/>
      <c r="BM296" s="78"/>
      <c r="BN296" s="78"/>
      <c r="BO296" s="78"/>
      <c r="BP296" s="78"/>
      <c r="BQ296" s="78"/>
      <c r="BR296" s="78"/>
      <c r="BS296" s="78"/>
      <c r="BT296" s="78"/>
      <c r="BU296" s="78"/>
      <c r="BV296" s="78"/>
      <c r="BW296" s="78"/>
      <c r="BX296" s="78"/>
      <c r="BY296" s="78"/>
      <c r="BZ296" s="78"/>
      <c r="CA296" s="78"/>
      <c r="CB296" s="78"/>
      <c r="CC296" s="78"/>
      <c r="CD296" s="78"/>
      <c r="CE296" s="78"/>
      <c r="CF296" s="78"/>
      <c r="CG296" s="78"/>
      <c r="CH296" s="78"/>
      <c r="CI296" s="78"/>
      <c r="CJ296" s="78"/>
      <c r="CK296" s="78"/>
      <c r="CL296" s="78"/>
      <c r="CM296" s="78"/>
      <c r="CN296" s="78"/>
    </row>
    <row r="297" spans="1:92" ht="15.75" x14ac:dyDescent="0.2">
      <c r="A297" s="26" t="s">
        <v>18</v>
      </c>
      <c r="B297" s="80" t="s">
        <v>58</v>
      </c>
      <c r="C297" s="80" t="s">
        <v>20</v>
      </c>
      <c r="D297" s="80">
        <v>265</v>
      </c>
      <c r="E297" s="86">
        <v>6.3</v>
      </c>
      <c r="F297" s="80">
        <v>20</v>
      </c>
      <c r="G297" s="80">
        <v>7.2</v>
      </c>
      <c r="H297" s="80">
        <v>6</v>
      </c>
      <c r="I297" s="82">
        <v>4</v>
      </c>
      <c r="J297" s="27">
        <v>0.77400000000000002</v>
      </c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  <c r="AA297" s="78"/>
      <c r="AB297" s="78"/>
      <c r="AC297" s="78"/>
      <c r="AD297" s="78"/>
      <c r="AE297" s="78"/>
      <c r="AF297" s="78"/>
      <c r="AG297" s="78"/>
      <c r="AH297" s="78"/>
      <c r="AI297" s="78"/>
      <c r="AJ297" s="78"/>
      <c r="AK297" s="78"/>
      <c r="AL297" s="78"/>
      <c r="AM297" s="78"/>
      <c r="AN297" s="78"/>
      <c r="AO297" s="78"/>
      <c r="AP297" s="78"/>
      <c r="AQ297" s="78"/>
      <c r="AR297" s="78"/>
      <c r="AS297" s="78"/>
      <c r="AT297" s="78"/>
      <c r="AU297" s="78"/>
      <c r="AV297" s="78"/>
      <c r="AW297" s="78"/>
      <c r="AX297" s="78"/>
      <c r="AY297" s="78"/>
      <c r="AZ297" s="78"/>
      <c r="BA297" s="78"/>
      <c r="BB297" s="78"/>
      <c r="BC297" s="78"/>
      <c r="BD297" s="78"/>
      <c r="BE297" s="78"/>
      <c r="BF297" s="78"/>
      <c r="BG297" s="78"/>
      <c r="BH297" s="78"/>
      <c r="BI297" s="78"/>
      <c r="BJ297" s="78"/>
      <c r="BK297" s="78"/>
      <c r="BL297" s="78"/>
      <c r="BM297" s="78"/>
      <c r="BN297" s="78"/>
      <c r="BO297" s="78"/>
      <c r="BP297" s="78"/>
      <c r="BQ297" s="78"/>
      <c r="BR297" s="78"/>
      <c r="BS297" s="78"/>
      <c r="BT297" s="78"/>
      <c r="BU297" s="78"/>
      <c r="BV297" s="78"/>
      <c r="BW297" s="78"/>
      <c r="BX297" s="78"/>
      <c r="BY297" s="78"/>
      <c r="BZ297" s="78"/>
      <c r="CA297" s="78"/>
      <c r="CB297" s="78"/>
      <c r="CC297" s="78"/>
      <c r="CD297" s="78"/>
      <c r="CE297" s="78"/>
      <c r="CF297" s="78"/>
      <c r="CG297" s="78"/>
      <c r="CH297" s="78"/>
      <c r="CI297" s="78"/>
      <c r="CJ297" s="78"/>
      <c r="CK297" s="78"/>
      <c r="CL297" s="78"/>
      <c r="CM297" s="78"/>
      <c r="CN297" s="78"/>
    </row>
    <row r="298" spans="1:92" ht="15.75" x14ac:dyDescent="0.2">
      <c r="A298" s="26" t="s">
        <v>18</v>
      </c>
      <c r="B298" s="80" t="s">
        <v>58</v>
      </c>
      <c r="C298" s="80" t="s">
        <v>20</v>
      </c>
      <c r="D298" s="80">
        <v>280</v>
      </c>
      <c r="E298" s="86">
        <v>2.6</v>
      </c>
      <c r="F298" s="80">
        <v>20</v>
      </c>
      <c r="G298" s="80">
        <v>7.2</v>
      </c>
      <c r="H298" s="80">
        <v>6</v>
      </c>
      <c r="I298" s="82">
        <v>1</v>
      </c>
      <c r="J298" s="27">
        <v>0.58199999999999996</v>
      </c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  <c r="AA298" s="78"/>
      <c r="AB298" s="78"/>
      <c r="AC298" s="78"/>
      <c r="AD298" s="78"/>
      <c r="AE298" s="78"/>
      <c r="AF298" s="78"/>
      <c r="AG298" s="78"/>
      <c r="AH298" s="78"/>
      <c r="AI298" s="78"/>
      <c r="AJ298" s="78"/>
      <c r="AK298" s="78"/>
      <c r="AL298" s="78"/>
      <c r="AM298" s="78"/>
      <c r="AN298" s="78"/>
      <c r="AO298" s="78"/>
      <c r="AP298" s="78"/>
      <c r="AQ298" s="78"/>
      <c r="AR298" s="78"/>
      <c r="AS298" s="78"/>
      <c r="AT298" s="78"/>
      <c r="AU298" s="78"/>
      <c r="AV298" s="78"/>
      <c r="AW298" s="78"/>
      <c r="AX298" s="78"/>
      <c r="AY298" s="78"/>
      <c r="AZ298" s="78"/>
      <c r="BA298" s="78"/>
      <c r="BB298" s="78"/>
      <c r="BC298" s="78"/>
      <c r="BD298" s="78"/>
      <c r="BE298" s="78"/>
      <c r="BF298" s="78"/>
      <c r="BG298" s="78"/>
      <c r="BH298" s="78"/>
      <c r="BI298" s="78"/>
      <c r="BJ298" s="78"/>
      <c r="BK298" s="78"/>
      <c r="BL298" s="78"/>
      <c r="BM298" s="78"/>
      <c r="BN298" s="78"/>
      <c r="BO298" s="78"/>
      <c r="BP298" s="78"/>
      <c r="BQ298" s="78"/>
      <c r="BR298" s="78"/>
      <c r="BS298" s="78"/>
      <c r="BT298" s="78"/>
      <c r="BU298" s="78"/>
      <c r="BV298" s="78"/>
      <c r="BW298" s="78"/>
      <c r="BX298" s="78"/>
      <c r="BY298" s="78"/>
      <c r="BZ298" s="78"/>
      <c r="CA298" s="78"/>
      <c r="CB298" s="78"/>
      <c r="CC298" s="78"/>
      <c r="CD298" s="78"/>
      <c r="CE298" s="78"/>
      <c r="CF298" s="78"/>
      <c r="CG298" s="78"/>
      <c r="CH298" s="78"/>
      <c r="CI298" s="78"/>
      <c r="CJ298" s="78"/>
      <c r="CK298" s="78"/>
      <c r="CL298" s="78"/>
      <c r="CM298" s="78"/>
      <c r="CN298" s="78"/>
    </row>
    <row r="299" spans="1:92" ht="15.75" x14ac:dyDescent="0.2">
      <c r="A299" s="26" t="s">
        <v>18</v>
      </c>
      <c r="B299" s="80" t="s">
        <v>58</v>
      </c>
      <c r="C299" s="80" t="s">
        <v>20</v>
      </c>
      <c r="D299" s="80">
        <v>280</v>
      </c>
      <c r="E299" s="86">
        <v>4.3</v>
      </c>
      <c r="F299" s="80">
        <v>20</v>
      </c>
      <c r="G299" s="80">
        <v>7.2</v>
      </c>
      <c r="H299" s="80">
        <v>6</v>
      </c>
      <c r="I299" s="82">
        <v>2</v>
      </c>
      <c r="J299" s="27">
        <v>0.58199999999999996</v>
      </c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  <c r="AA299" s="78"/>
      <c r="AB299" s="78"/>
      <c r="AC299" s="78"/>
      <c r="AD299" s="78"/>
      <c r="AE299" s="78"/>
      <c r="AF299" s="78"/>
      <c r="AG299" s="78"/>
      <c r="AH299" s="78"/>
      <c r="AI299" s="78"/>
      <c r="AJ299" s="78"/>
      <c r="AK299" s="78"/>
      <c r="AL299" s="78"/>
      <c r="AM299" s="78"/>
      <c r="AN299" s="78"/>
      <c r="AO299" s="78"/>
      <c r="AP299" s="78"/>
      <c r="AQ299" s="78"/>
      <c r="AR299" s="78"/>
      <c r="AS299" s="78"/>
      <c r="AT299" s="78"/>
      <c r="AU299" s="78"/>
      <c r="AV299" s="78"/>
      <c r="AW299" s="78"/>
      <c r="AX299" s="78"/>
      <c r="AY299" s="78"/>
      <c r="AZ299" s="78"/>
      <c r="BA299" s="78"/>
      <c r="BB299" s="78"/>
      <c r="BC299" s="78"/>
      <c r="BD299" s="78"/>
      <c r="BE299" s="78"/>
      <c r="BF299" s="78"/>
      <c r="BG299" s="78"/>
      <c r="BH299" s="78"/>
      <c r="BI299" s="78"/>
      <c r="BJ299" s="78"/>
      <c r="BK299" s="78"/>
      <c r="BL299" s="78"/>
      <c r="BM299" s="78"/>
      <c r="BN299" s="78"/>
      <c r="BO299" s="78"/>
      <c r="BP299" s="78"/>
      <c r="BQ299" s="78"/>
      <c r="BR299" s="78"/>
      <c r="BS299" s="78"/>
      <c r="BT299" s="78"/>
      <c r="BU299" s="78"/>
      <c r="BV299" s="78"/>
      <c r="BW299" s="78"/>
      <c r="BX299" s="78"/>
      <c r="BY299" s="78"/>
      <c r="BZ299" s="78"/>
      <c r="CA299" s="78"/>
      <c r="CB299" s="78"/>
      <c r="CC299" s="78"/>
      <c r="CD299" s="78"/>
      <c r="CE299" s="78"/>
      <c r="CF299" s="78"/>
      <c r="CG299" s="78"/>
      <c r="CH299" s="78"/>
      <c r="CI299" s="78"/>
      <c r="CJ299" s="78"/>
      <c r="CK299" s="78"/>
      <c r="CL299" s="78"/>
      <c r="CM299" s="78"/>
      <c r="CN299" s="78"/>
    </row>
    <row r="300" spans="1:92" ht="15.75" x14ac:dyDescent="0.2">
      <c r="A300" s="26" t="s">
        <v>18</v>
      </c>
      <c r="B300" s="80" t="s">
        <v>58</v>
      </c>
      <c r="C300" s="80" t="s">
        <v>20</v>
      </c>
      <c r="D300" s="80">
        <v>280</v>
      </c>
      <c r="E300" s="86">
        <v>6</v>
      </c>
      <c r="F300" s="80">
        <v>20</v>
      </c>
      <c r="G300" s="80">
        <v>7.2</v>
      </c>
      <c r="H300" s="80">
        <v>6</v>
      </c>
      <c r="I300" s="82">
        <v>3</v>
      </c>
      <c r="J300" s="27">
        <v>0.58199999999999996</v>
      </c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  <c r="AA300" s="78"/>
      <c r="AB300" s="78"/>
      <c r="AC300" s="78"/>
      <c r="AD300" s="78"/>
      <c r="AE300" s="78"/>
      <c r="AF300" s="78"/>
      <c r="AG300" s="78"/>
      <c r="AH300" s="78"/>
      <c r="AI300" s="78"/>
      <c r="AJ300" s="78"/>
      <c r="AK300" s="78"/>
      <c r="AL300" s="78"/>
      <c r="AM300" s="78"/>
      <c r="AN300" s="78"/>
      <c r="AO300" s="78"/>
      <c r="AP300" s="78"/>
      <c r="AQ300" s="78"/>
      <c r="AR300" s="78"/>
      <c r="AS300" s="78"/>
      <c r="AT300" s="78"/>
      <c r="AU300" s="78"/>
      <c r="AV300" s="78"/>
      <c r="AW300" s="78"/>
      <c r="AX300" s="78"/>
      <c r="AY300" s="78"/>
      <c r="AZ300" s="78"/>
      <c r="BA300" s="78"/>
      <c r="BB300" s="78"/>
      <c r="BC300" s="78"/>
      <c r="BD300" s="78"/>
      <c r="BE300" s="78"/>
      <c r="BF300" s="78"/>
      <c r="BG300" s="78"/>
      <c r="BH300" s="78"/>
      <c r="BI300" s="78"/>
      <c r="BJ300" s="78"/>
      <c r="BK300" s="78"/>
      <c r="BL300" s="78"/>
      <c r="BM300" s="78"/>
      <c r="BN300" s="78"/>
      <c r="BO300" s="78"/>
      <c r="BP300" s="78"/>
      <c r="BQ300" s="78"/>
      <c r="BR300" s="78"/>
      <c r="BS300" s="78"/>
      <c r="BT300" s="78"/>
      <c r="BU300" s="78"/>
      <c r="BV300" s="78"/>
      <c r="BW300" s="78"/>
      <c r="BX300" s="78"/>
      <c r="BY300" s="78"/>
      <c r="BZ300" s="78"/>
      <c r="CA300" s="78"/>
      <c r="CB300" s="78"/>
      <c r="CC300" s="78"/>
      <c r="CD300" s="78"/>
      <c r="CE300" s="78"/>
      <c r="CF300" s="78"/>
      <c r="CG300" s="78"/>
      <c r="CH300" s="78"/>
      <c r="CI300" s="78"/>
      <c r="CJ300" s="78"/>
      <c r="CK300" s="78"/>
      <c r="CL300" s="78"/>
      <c r="CM300" s="78"/>
      <c r="CN300" s="78"/>
    </row>
    <row r="301" spans="1:92" ht="15.75" x14ac:dyDescent="0.2">
      <c r="A301" s="26" t="s">
        <v>18</v>
      </c>
      <c r="B301" s="80" t="s">
        <v>58</v>
      </c>
      <c r="C301" s="80" t="s">
        <v>20</v>
      </c>
      <c r="D301" s="80">
        <v>280</v>
      </c>
      <c r="E301" s="86">
        <v>7.7</v>
      </c>
      <c r="F301" s="80">
        <v>20</v>
      </c>
      <c r="G301" s="80">
        <v>7.2</v>
      </c>
      <c r="H301" s="80">
        <v>6</v>
      </c>
      <c r="I301" s="82">
        <v>4</v>
      </c>
      <c r="J301" s="27">
        <v>0.58199999999999996</v>
      </c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78"/>
      <c r="AC301" s="78"/>
      <c r="AD301" s="78"/>
      <c r="AE301" s="78"/>
      <c r="AF301" s="78"/>
      <c r="AG301" s="78"/>
      <c r="AH301" s="78"/>
      <c r="AI301" s="78"/>
      <c r="AJ301" s="78"/>
      <c r="AK301" s="78"/>
      <c r="AL301" s="78"/>
      <c r="AM301" s="78"/>
      <c r="AN301" s="78"/>
      <c r="AO301" s="78"/>
      <c r="AP301" s="78"/>
      <c r="AQ301" s="78"/>
      <c r="AR301" s="78"/>
      <c r="AS301" s="78"/>
      <c r="AT301" s="78"/>
      <c r="AU301" s="78"/>
      <c r="AV301" s="78"/>
      <c r="AW301" s="78"/>
      <c r="AX301" s="78"/>
      <c r="AY301" s="78"/>
      <c r="AZ301" s="78"/>
      <c r="BA301" s="78"/>
      <c r="BB301" s="78"/>
      <c r="BC301" s="78"/>
      <c r="BD301" s="78"/>
      <c r="BE301" s="78"/>
      <c r="BF301" s="78"/>
      <c r="BG301" s="78"/>
      <c r="BH301" s="78"/>
      <c r="BI301" s="78"/>
      <c r="BJ301" s="78"/>
      <c r="BK301" s="78"/>
      <c r="BL301" s="78"/>
      <c r="BM301" s="78"/>
      <c r="BN301" s="78"/>
      <c r="BO301" s="78"/>
      <c r="BP301" s="78"/>
      <c r="BQ301" s="78"/>
      <c r="BR301" s="78"/>
      <c r="BS301" s="78"/>
      <c r="BT301" s="78"/>
      <c r="BU301" s="78"/>
      <c r="BV301" s="78"/>
      <c r="BW301" s="78"/>
      <c r="BX301" s="78"/>
      <c r="BY301" s="78"/>
      <c r="BZ301" s="78"/>
      <c r="CA301" s="78"/>
      <c r="CB301" s="78"/>
      <c r="CC301" s="78"/>
      <c r="CD301" s="78"/>
      <c r="CE301" s="78"/>
      <c r="CF301" s="78"/>
      <c r="CG301" s="78"/>
      <c r="CH301" s="78"/>
      <c r="CI301" s="78"/>
      <c r="CJ301" s="78"/>
      <c r="CK301" s="78"/>
      <c r="CL301" s="78"/>
      <c r="CM301" s="78"/>
      <c r="CN301" s="78"/>
    </row>
    <row r="302" spans="1:92" ht="15.75" x14ac:dyDescent="0.2">
      <c r="A302" s="26" t="s">
        <v>18</v>
      </c>
      <c r="B302" s="80" t="s">
        <v>58</v>
      </c>
      <c r="C302" s="80" t="s">
        <v>20</v>
      </c>
      <c r="D302" s="80">
        <v>300</v>
      </c>
      <c r="E302" s="86">
        <v>36.299999999999997</v>
      </c>
      <c r="F302" s="80">
        <v>20</v>
      </c>
      <c r="G302" s="80">
        <v>7.2</v>
      </c>
      <c r="H302" s="80">
        <v>6</v>
      </c>
      <c r="I302" s="82">
        <v>1</v>
      </c>
      <c r="J302" s="27">
        <v>5.8000000000000003E-2</v>
      </c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78"/>
      <c r="AC302" s="78"/>
      <c r="AD302" s="78"/>
      <c r="AE302" s="78"/>
      <c r="AF302" s="78"/>
      <c r="AG302" s="78"/>
      <c r="AH302" s="78"/>
      <c r="AI302" s="78"/>
      <c r="AJ302" s="78"/>
      <c r="AK302" s="78"/>
      <c r="AL302" s="78"/>
      <c r="AM302" s="78"/>
      <c r="AN302" s="78"/>
      <c r="AO302" s="78"/>
      <c r="AP302" s="78"/>
      <c r="AQ302" s="78"/>
      <c r="AR302" s="78"/>
      <c r="AS302" s="78"/>
      <c r="AT302" s="78"/>
      <c r="AU302" s="78"/>
      <c r="AV302" s="78"/>
      <c r="AW302" s="78"/>
      <c r="AX302" s="78"/>
      <c r="AY302" s="78"/>
      <c r="AZ302" s="78"/>
      <c r="BA302" s="78"/>
      <c r="BB302" s="78"/>
      <c r="BC302" s="78"/>
      <c r="BD302" s="78"/>
      <c r="BE302" s="78"/>
      <c r="BF302" s="78"/>
      <c r="BG302" s="78"/>
      <c r="BH302" s="78"/>
      <c r="BI302" s="78"/>
      <c r="BJ302" s="78"/>
      <c r="BK302" s="78"/>
      <c r="BL302" s="78"/>
      <c r="BM302" s="78"/>
      <c r="BN302" s="78"/>
      <c r="BO302" s="78"/>
      <c r="BP302" s="78"/>
      <c r="BQ302" s="78"/>
      <c r="BR302" s="78"/>
      <c r="BS302" s="78"/>
      <c r="BT302" s="78"/>
      <c r="BU302" s="78"/>
      <c r="BV302" s="78"/>
      <c r="BW302" s="78"/>
      <c r="BX302" s="78"/>
      <c r="BY302" s="78"/>
      <c r="BZ302" s="78"/>
      <c r="CA302" s="78"/>
      <c r="CB302" s="78"/>
      <c r="CC302" s="78"/>
      <c r="CD302" s="78"/>
      <c r="CE302" s="78"/>
      <c r="CF302" s="78"/>
      <c r="CG302" s="78"/>
      <c r="CH302" s="78"/>
      <c r="CI302" s="78"/>
      <c r="CJ302" s="78"/>
      <c r="CK302" s="78"/>
      <c r="CL302" s="78"/>
      <c r="CM302" s="78"/>
      <c r="CN302" s="78"/>
    </row>
    <row r="303" spans="1:92" ht="15.75" x14ac:dyDescent="0.2">
      <c r="A303" s="26" t="s">
        <v>18</v>
      </c>
      <c r="B303" s="80" t="s">
        <v>58</v>
      </c>
      <c r="C303" s="80" t="s">
        <v>20</v>
      </c>
      <c r="D303" s="80">
        <v>300</v>
      </c>
      <c r="E303" s="86">
        <v>53.4</v>
      </c>
      <c r="F303" s="80">
        <v>20</v>
      </c>
      <c r="G303" s="80">
        <v>7.2</v>
      </c>
      <c r="H303" s="80">
        <v>6</v>
      </c>
      <c r="I303" s="82">
        <v>2</v>
      </c>
      <c r="J303" s="27">
        <v>5.8000000000000003E-2</v>
      </c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78"/>
      <c r="AC303" s="78"/>
      <c r="AD303" s="78"/>
      <c r="AE303" s="78"/>
      <c r="AF303" s="78"/>
      <c r="AG303" s="78"/>
      <c r="AH303" s="78"/>
      <c r="AI303" s="78"/>
      <c r="AJ303" s="78"/>
      <c r="AK303" s="78"/>
      <c r="AL303" s="78"/>
      <c r="AM303" s="78"/>
      <c r="AN303" s="78"/>
      <c r="AO303" s="78"/>
      <c r="AP303" s="78"/>
      <c r="AQ303" s="78"/>
      <c r="AR303" s="78"/>
      <c r="AS303" s="78"/>
      <c r="AT303" s="78"/>
      <c r="AU303" s="78"/>
      <c r="AV303" s="78"/>
      <c r="AW303" s="78"/>
      <c r="AX303" s="78"/>
      <c r="AY303" s="78"/>
      <c r="AZ303" s="78"/>
      <c r="BA303" s="78"/>
      <c r="BB303" s="78"/>
      <c r="BC303" s="78"/>
      <c r="BD303" s="78"/>
      <c r="BE303" s="78"/>
      <c r="BF303" s="78"/>
      <c r="BG303" s="78"/>
      <c r="BH303" s="78"/>
      <c r="BI303" s="78"/>
      <c r="BJ303" s="78"/>
      <c r="BK303" s="78"/>
      <c r="BL303" s="78"/>
      <c r="BM303" s="78"/>
      <c r="BN303" s="78"/>
      <c r="BO303" s="78"/>
      <c r="BP303" s="78"/>
      <c r="BQ303" s="78"/>
      <c r="BR303" s="78"/>
      <c r="BS303" s="78"/>
      <c r="BT303" s="78"/>
      <c r="BU303" s="78"/>
      <c r="BV303" s="78"/>
      <c r="BW303" s="78"/>
      <c r="BX303" s="78"/>
      <c r="BY303" s="78"/>
      <c r="BZ303" s="78"/>
      <c r="CA303" s="78"/>
      <c r="CB303" s="78"/>
      <c r="CC303" s="78"/>
      <c r="CD303" s="78"/>
      <c r="CE303" s="78"/>
      <c r="CF303" s="78"/>
      <c r="CG303" s="78"/>
      <c r="CH303" s="78"/>
      <c r="CI303" s="78"/>
      <c r="CJ303" s="78"/>
      <c r="CK303" s="78"/>
      <c r="CL303" s="78"/>
      <c r="CM303" s="78"/>
      <c r="CN303" s="78"/>
    </row>
    <row r="304" spans="1:92" ht="15.75" x14ac:dyDescent="0.2">
      <c r="A304" s="26" t="s">
        <v>18</v>
      </c>
      <c r="B304" s="80" t="s">
        <v>58</v>
      </c>
      <c r="C304" s="80" t="s">
        <v>20</v>
      </c>
      <c r="D304" s="80">
        <v>300</v>
      </c>
      <c r="E304" s="86">
        <v>70.5</v>
      </c>
      <c r="F304" s="80">
        <v>20</v>
      </c>
      <c r="G304" s="80">
        <v>7.2</v>
      </c>
      <c r="H304" s="80">
        <v>6</v>
      </c>
      <c r="I304" s="82">
        <v>3</v>
      </c>
      <c r="J304" s="27">
        <v>5.8000000000000003E-2</v>
      </c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  <c r="AA304" s="78"/>
      <c r="AB304" s="78"/>
      <c r="AC304" s="78"/>
      <c r="AD304" s="78"/>
      <c r="AE304" s="78"/>
      <c r="AF304" s="78"/>
      <c r="AG304" s="78"/>
      <c r="AH304" s="78"/>
      <c r="AI304" s="78"/>
      <c r="AJ304" s="78"/>
      <c r="AK304" s="78"/>
      <c r="AL304" s="78"/>
      <c r="AM304" s="78"/>
      <c r="AN304" s="78"/>
      <c r="AO304" s="78"/>
      <c r="AP304" s="78"/>
      <c r="AQ304" s="78"/>
      <c r="AR304" s="78"/>
      <c r="AS304" s="78"/>
      <c r="AT304" s="78"/>
      <c r="AU304" s="78"/>
      <c r="AV304" s="78"/>
      <c r="AW304" s="78"/>
      <c r="AX304" s="78"/>
      <c r="AY304" s="78"/>
      <c r="AZ304" s="78"/>
      <c r="BA304" s="78"/>
      <c r="BB304" s="78"/>
      <c r="BC304" s="78"/>
      <c r="BD304" s="78"/>
      <c r="BE304" s="78"/>
      <c r="BF304" s="78"/>
      <c r="BG304" s="78"/>
      <c r="BH304" s="78"/>
      <c r="BI304" s="78"/>
      <c r="BJ304" s="78"/>
      <c r="BK304" s="78"/>
      <c r="BL304" s="78"/>
      <c r="BM304" s="78"/>
      <c r="BN304" s="78"/>
      <c r="BO304" s="78"/>
      <c r="BP304" s="78"/>
      <c r="BQ304" s="78"/>
      <c r="BR304" s="78"/>
      <c r="BS304" s="78"/>
      <c r="BT304" s="78"/>
      <c r="BU304" s="78"/>
      <c r="BV304" s="78"/>
      <c r="BW304" s="78"/>
      <c r="BX304" s="78"/>
      <c r="BY304" s="78"/>
      <c r="BZ304" s="78"/>
      <c r="CA304" s="78"/>
      <c r="CB304" s="78"/>
      <c r="CC304" s="78"/>
      <c r="CD304" s="78"/>
      <c r="CE304" s="78"/>
      <c r="CF304" s="78"/>
      <c r="CG304" s="78"/>
      <c r="CH304" s="78"/>
      <c r="CI304" s="78"/>
      <c r="CJ304" s="78"/>
      <c r="CK304" s="78"/>
      <c r="CL304" s="78"/>
      <c r="CM304" s="78"/>
      <c r="CN304" s="78"/>
    </row>
    <row r="305" spans="1:92" ht="15.75" x14ac:dyDescent="0.2">
      <c r="A305" s="26" t="s">
        <v>18</v>
      </c>
      <c r="B305" s="80" t="s">
        <v>58</v>
      </c>
      <c r="C305" s="80" t="s">
        <v>20</v>
      </c>
      <c r="D305" s="80">
        <v>300</v>
      </c>
      <c r="E305" s="86">
        <v>87.6</v>
      </c>
      <c r="F305" s="80">
        <v>20</v>
      </c>
      <c r="G305" s="80">
        <v>7.2</v>
      </c>
      <c r="H305" s="80">
        <v>6</v>
      </c>
      <c r="I305" s="82">
        <v>4</v>
      </c>
      <c r="J305" s="27">
        <v>5.8000000000000003E-2</v>
      </c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78"/>
      <c r="AC305" s="78"/>
      <c r="AD305" s="78"/>
      <c r="AE305" s="78"/>
      <c r="AF305" s="78"/>
      <c r="AG305" s="78"/>
      <c r="AH305" s="78"/>
      <c r="AI305" s="78"/>
      <c r="AJ305" s="78"/>
      <c r="AK305" s="78"/>
      <c r="AL305" s="78"/>
      <c r="AM305" s="78"/>
      <c r="AN305" s="78"/>
      <c r="AO305" s="78"/>
      <c r="AP305" s="78"/>
      <c r="AQ305" s="78"/>
      <c r="AR305" s="78"/>
      <c r="AS305" s="78"/>
      <c r="AT305" s="78"/>
      <c r="AU305" s="78"/>
      <c r="AV305" s="78"/>
      <c r="AW305" s="78"/>
      <c r="AX305" s="78"/>
      <c r="AY305" s="78"/>
      <c r="AZ305" s="78"/>
      <c r="BA305" s="78"/>
      <c r="BB305" s="78"/>
      <c r="BC305" s="78"/>
      <c r="BD305" s="78"/>
      <c r="BE305" s="78"/>
      <c r="BF305" s="78"/>
      <c r="BG305" s="78"/>
      <c r="BH305" s="78"/>
      <c r="BI305" s="78"/>
      <c r="BJ305" s="78"/>
      <c r="BK305" s="78"/>
      <c r="BL305" s="78"/>
      <c r="BM305" s="78"/>
      <c r="BN305" s="78"/>
      <c r="BO305" s="78"/>
      <c r="BP305" s="78"/>
      <c r="BQ305" s="78"/>
      <c r="BR305" s="78"/>
      <c r="BS305" s="78"/>
      <c r="BT305" s="78"/>
      <c r="BU305" s="78"/>
      <c r="BV305" s="78"/>
      <c r="BW305" s="78"/>
      <c r="BX305" s="78"/>
      <c r="BY305" s="78"/>
      <c r="BZ305" s="78"/>
      <c r="CA305" s="78"/>
      <c r="CB305" s="78"/>
      <c r="CC305" s="78"/>
      <c r="CD305" s="78"/>
      <c r="CE305" s="78"/>
      <c r="CF305" s="78"/>
      <c r="CG305" s="78"/>
      <c r="CH305" s="78"/>
      <c r="CI305" s="78"/>
      <c r="CJ305" s="78"/>
      <c r="CK305" s="78"/>
      <c r="CL305" s="78"/>
      <c r="CM305" s="78"/>
      <c r="CN305" s="78"/>
    </row>
    <row r="306" spans="1:92" ht="15.75" x14ac:dyDescent="0.2">
      <c r="A306" s="80" t="s">
        <v>28</v>
      </c>
      <c r="B306" s="80" t="s">
        <v>41</v>
      </c>
      <c r="C306" s="80" t="s">
        <v>51</v>
      </c>
      <c r="D306" s="80">
        <v>265</v>
      </c>
      <c r="E306" s="86">
        <v>2.7</v>
      </c>
      <c r="F306" s="80">
        <v>20</v>
      </c>
      <c r="G306" s="80">
        <v>7.2</v>
      </c>
      <c r="H306" s="80">
        <v>6</v>
      </c>
      <c r="I306" s="82">
        <v>1</v>
      </c>
      <c r="J306" s="27">
        <v>0.878</v>
      </c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  <c r="AA306" s="78"/>
      <c r="AB306" s="78"/>
      <c r="AC306" s="78"/>
      <c r="AD306" s="78"/>
      <c r="AE306" s="78"/>
      <c r="AF306" s="78"/>
      <c r="AG306" s="78"/>
      <c r="AH306" s="78"/>
      <c r="AI306" s="78"/>
      <c r="AJ306" s="78"/>
      <c r="AK306" s="78"/>
      <c r="AL306" s="78"/>
      <c r="AM306" s="78"/>
      <c r="AN306" s="78"/>
      <c r="AO306" s="78"/>
      <c r="AP306" s="78"/>
      <c r="AQ306" s="78"/>
      <c r="AR306" s="78"/>
      <c r="AS306" s="78"/>
      <c r="AT306" s="78"/>
      <c r="AU306" s="78"/>
      <c r="AV306" s="78"/>
      <c r="AW306" s="78"/>
      <c r="AX306" s="78"/>
      <c r="AY306" s="78"/>
      <c r="AZ306" s="78"/>
      <c r="BA306" s="78"/>
      <c r="BB306" s="78"/>
      <c r="BC306" s="78"/>
      <c r="BD306" s="78"/>
      <c r="BE306" s="78"/>
      <c r="BF306" s="78"/>
      <c r="BG306" s="78"/>
      <c r="BH306" s="78"/>
      <c r="BI306" s="78"/>
      <c r="BJ306" s="78"/>
      <c r="BK306" s="78"/>
      <c r="BL306" s="78"/>
      <c r="BM306" s="78"/>
      <c r="BN306" s="78"/>
      <c r="BO306" s="78"/>
      <c r="BP306" s="78"/>
      <c r="BQ306" s="78"/>
      <c r="BR306" s="78"/>
      <c r="BS306" s="78"/>
      <c r="BT306" s="78"/>
      <c r="BU306" s="78"/>
      <c r="BV306" s="78"/>
      <c r="BW306" s="78"/>
      <c r="BX306" s="78"/>
      <c r="BY306" s="78"/>
      <c r="BZ306" s="78"/>
      <c r="CA306" s="78"/>
      <c r="CB306" s="78"/>
      <c r="CC306" s="78"/>
      <c r="CD306" s="78"/>
      <c r="CE306" s="78"/>
      <c r="CF306" s="78"/>
      <c r="CG306" s="78"/>
      <c r="CH306" s="78"/>
      <c r="CI306" s="78"/>
      <c r="CJ306" s="78"/>
      <c r="CK306" s="78"/>
      <c r="CL306" s="78"/>
      <c r="CM306" s="78"/>
      <c r="CN306" s="78"/>
    </row>
    <row r="307" spans="1:92" ht="15.75" x14ac:dyDescent="0.2">
      <c r="A307" s="80" t="s">
        <v>28</v>
      </c>
      <c r="B307" s="80" t="s">
        <v>41</v>
      </c>
      <c r="C307" s="80" t="s">
        <v>51</v>
      </c>
      <c r="D307" s="80">
        <v>265</v>
      </c>
      <c r="E307" s="86">
        <v>3.8</v>
      </c>
      <c r="F307" s="80">
        <v>20</v>
      </c>
      <c r="G307" s="80">
        <v>7.2</v>
      </c>
      <c r="H307" s="80">
        <v>6</v>
      </c>
      <c r="I307" s="82">
        <v>2</v>
      </c>
      <c r="J307" s="27">
        <v>0.878</v>
      </c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78"/>
      <c r="AC307" s="78"/>
      <c r="AD307" s="78"/>
      <c r="AE307" s="78"/>
      <c r="AF307" s="78"/>
      <c r="AG307" s="78"/>
      <c r="AH307" s="78"/>
      <c r="AI307" s="78"/>
      <c r="AJ307" s="78"/>
      <c r="AK307" s="78"/>
      <c r="AL307" s="78"/>
      <c r="AM307" s="78"/>
      <c r="AN307" s="78"/>
      <c r="AO307" s="78"/>
      <c r="AP307" s="78"/>
      <c r="AQ307" s="78"/>
      <c r="AR307" s="78"/>
      <c r="AS307" s="78"/>
      <c r="AT307" s="78"/>
      <c r="AU307" s="78"/>
      <c r="AV307" s="78"/>
      <c r="AW307" s="78"/>
      <c r="AX307" s="78"/>
      <c r="AY307" s="78"/>
      <c r="AZ307" s="78"/>
      <c r="BA307" s="78"/>
      <c r="BB307" s="78"/>
      <c r="BC307" s="78"/>
      <c r="BD307" s="78"/>
      <c r="BE307" s="78"/>
      <c r="BF307" s="78"/>
      <c r="BG307" s="78"/>
      <c r="BH307" s="78"/>
      <c r="BI307" s="78"/>
      <c r="BJ307" s="78"/>
      <c r="BK307" s="78"/>
      <c r="BL307" s="78"/>
      <c r="BM307" s="78"/>
      <c r="BN307" s="78"/>
      <c r="BO307" s="78"/>
      <c r="BP307" s="78"/>
      <c r="BQ307" s="78"/>
      <c r="BR307" s="78"/>
      <c r="BS307" s="78"/>
      <c r="BT307" s="78"/>
      <c r="BU307" s="78"/>
      <c r="BV307" s="78"/>
      <c r="BW307" s="78"/>
      <c r="BX307" s="78"/>
      <c r="BY307" s="78"/>
      <c r="BZ307" s="78"/>
      <c r="CA307" s="78"/>
      <c r="CB307" s="78"/>
      <c r="CC307" s="78"/>
      <c r="CD307" s="78"/>
      <c r="CE307" s="78"/>
      <c r="CF307" s="78"/>
      <c r="CG307" s="78"/>
      <c r="CH307" s="78"/>
      <c r="CI307" s="78"/>
      <c r="CJ307" s="78"/>
      <c r="CK307" s="78"/>
      <c r="CL307" s="78"/>
      <c r="CM307" s="78"/>
      <c r="CN307" s="78"/>
    </row>
    <row r="308" spans="1:92" ht="15.75" x14ac:dyDescent="0.2">
      <c r="A308" s="80" t="s">
        <v>28</v>
      </c>
      <c r="B308" s="80" t="s">
        <v>41</v>
      </c>
      <c r="C308" s="80" t="s">
        <v>51</v>
      </c>
      <c r="D308" s="80">
        <v>265</v>
      </c>
      <c r="E308" s="86">
        <v>4.9000000000000004</v>
      </c>
      <c r="F308" s="80">
        <v>20</v>
      </c>
      <c r="G308" s="80">
        <v>7.2</v>
      </c>
      <c r="H308" s="80">
        <v>6</v>
      </c>
      <c r="I308" s="82">
        <v>3</v>
      </c>
      <c r="J308" s="27">
        <v>0.878</v>
      </c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  <c r="AA308" s="78"/>
      <c r="AB308" s="78"/>
      <c r="AC308" s="78"/>
      <c r="AD308" s="78"/>
      <c r="AE308" s="78"/>
      <c r="AF308" s="78"/>
      <c r="AG308" s="78"/>
      <c r="AH308" s="78"/>
      <c r="AI308" s="78"/>
      <c r="AJ308" s="78"/>
      <c r="AK308" s="78"/>
      <c r="AL308" s="78"/>
      <c r="AM308" s="78"/>
      <c r="AN308" s="78"/>
      <c r="AO308" s="78"/>
      <c r="AP308" s="78"/>
      <c r="AQ308" s="78"/>
      <c r="AR308" s="78"/>
      <c r="AS308" s="78"/>
      <c r="AT308" s="78"/>
      <c r="AU308" s="78"/>
      <c r="AV308" s="78"/>
      <c r="AW308" s="78"/>
      <c r="AX308" s="78"/>
      <c r="AY308" s="78"/>
      <c r="AZ308" s="78"/>
      <c r="BA308" s="78"/>
      <c r="BB308" s="78"/>
      <c r="BC308" s="78"/>
      <c r="BD308" s="78"/>
      <c r="BE308" s="78"/>
      <c r="BF308" s="78"/>
      <c r="BG308" s="78"/>
      <c r="BH308" s="78"/>
      <c r="BI308" s="78"/>
      <c r="BJ308" s="78"/>
      <c r="BK308" s="78"/>
      <c r="BL308" s="78"/>
      <c r="BM308" s="78"/>
      <c r="BN308" s="78"/>
      <c r="BO308" s="78"/>
      <c r="BP308" s="78"/>
      <c r="BQ308" s="78"/>
      <c r="BR308" s="78"/>
      <c r="BS308" s="78"/>
      <c r="BT308" s="78"/>
      <c r="BU308" s="78"/>
      <c r="BV308" s="78"/>
      <c r="BW308" s="78"/>
      <c r="BX308" s="78"/>
      <c r="BY308" s="78"/>
      <c r="BZ308" s="78"/>
      <c r="CA308" s="78"/>
      <c r="CB308" s="78"/>
      <c r="CC308" s="78"/>
      <c r="CD308" s="78"/>
      <c r="CE308" s="78"/>
      <c r="CF308" s="78"/>
      <c r="CG308" s="78"/>
      <c r="CH308" s="78"/>
      <c r="CI308" s="78"/>
      <c r="CJ308" s="78"/>
      <c r="CK308" s="78"/>
      <c r="CL308" s="78"/>
      <c r="CM308" s="78"/>
      <c r="CN308" s="78"/>
    </row>
    <row r="309" spans="1:92" ht="15.75" x14ac:dyDescent="0.2">
      <c r="A309" s="80" t="s">
        <v>28</v>
      </c>
      <c r="B309" s="80" t="s">
        <v>41</v>
      </c>
      <c r="C309" s="80" t="s">
        <v>51</v>
      </c>
      <c r="D309" s="80">
        <v>265</v>
      </c>
      <c r="E309" s="86">
        <v>6.1</v>
      </c>
      <c r="F309" s="80">
        <v>20</v>
      </c>
      <c r="G309" s="80">
        <v>7.2</v>
      </c>
      <c r="H309" s="80">
        <v>6</v>
      </c>
      <c r="I309" s="82">
        <v>4</v>
      </c>
      <c r="J309" s="27">
        <v>0.878</v>
      </c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  <c r="AA309" s="78"/>
      <c r="AB309" s="78"/>
      <c r="AC309" s="78"/>
      <c r="AD309" s="78"/>
      <c r="AE309" s="78"/>
      <c r="AF309" s="78"/>
      <c r="AG309" s="78"/>
      <c r="AH309" s="78"/>
      <c r="AI309" s="78"/>
      <c r="AJ309" s="78"/>
      <c r="AK309" s="78"/>
      <c r="AL309" s="78"/>
      <c r="AM309" s="78"/>
      <c r="AN309" s="78"/>
      <c r="AO309" s="78"/>
      <c r="AP309" s="78"/>
      <c r="AQ309" s="78"/>
      <c r="AR309" s="78"/>
      <c r="AS309" s="78"/>
      <c r="AT309" s="78"/>
      <c r="AU309" s="78"/>
      <c r="AV309" s="78"/>
      <c r="AW309" s="78"/>
      <c r="AX309" s="78"/>
      <c r="AY309" s="78"/>
      <c r="AZ309" s="78"/>
      <c r="BA309" s="78"/>
      <c r="BB309" s="78"/>
      <c r="BC309" s="78"/>
      <c r="BD309" s="78"/>
      <c r="BE309" s="78"/>
      <c r="BF309" s="78"/>
      <c r="BG309" s="78"/>
      <c r="BH309" s="78"/>
      <c r="BI309" s="78"/>
      <c r="BJ309" s="78"/>
      <c r="BK309" s="78"/>
      <c r="BL309" s="78"/>
      <c r="BM309" s="78"/>
      <c r="BN309" s="78"/>
      <c r="BO309" s="78"/>
      <c r="BP309" s="78"/>
      <c r="BQ309" s="78"/>
      <c r="BR309" s="78"/>
      <c r="BS309" s="78"/>
      <c r="BT309" s="78"/>
      <c r="BU309" s="78"/>
      <c r="BV309" s="78"/>
      <c r="BW309" s="78"/>
      <c r="BX309" s="78"/>
      <c r="BY309" s="78"/>
      <c r="BZ309" s="78"/>
      <c r="CA309" s="78"/>
      <c r="CB309" s="78"/>
      <c r="CC309" s="78"/>
      <c r="CD309" s="78"/>
      <c r="CE309" s="78"/>
      <c r="CF309" s="78"/>
      <c r="CG309" s="78"/>
      <c r="CH309" s="78"/>
      <c r="CI309" s="78"/>
      <c r="CJ309" s="78"/>
      <c r="CK309" s="78"/>
      <c r="CL309" s="78"/>
      <c r="CM309" s="78"/>
      <c r="CN309" s="78"/>
    </row>
    <row r="310" spans="1:92" ht="15.75" x14ac:dyDescent="0.2">
      <c r="A310" s="80" t="s">
        <v>28</v>
      </c>
      <c r="B310" s="80" t="s">
        <v>41</v>
      </c>
      <c r="C310" s="80" t="s">
        <v>51</v>
      </c>
      <c r="D310" s="80">
        <v>280</v>
      </c>
      <c r="E310" s="86">
        <v>3.8</v>
      </c>
      <c r="F310" s="80">
        <v>20</v>
      </c>
      <c r="G310" s="80">
        <v>7.2</v>
      </c>
      <c r="H310" s="80">
        <v>6</v>
      </c>
      <c r="I310" s="82">
        <v>1</v>
      </c>
      <c r="J310" s="27">
        <v>0.56200000000000006</v>
      </c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  <c r="AA310" s="78"/>
      <c r="AB310" s="78"/>
      <c r="AC310" s="78"/>
      <c r="AD310" s="78"/>
      <c r="AE310" s="78"/>
      <c r="AF310" s="78"/>
      <c r="AG310" s="78"/>
      <c r="AH310" s="78"/>
      <c r="AI310" s="78"/>
      <c r="AJ310" s="78"/>
      <c r="AK310" s="78"/>
      <c r="AL310" s="78"/>
      <c r="AM310" s="78"/>
      <c r="AN310" s="78"/>
      <c r="AO310" s="78"/>
      <c r="AP310" s="78"/>
      <c r="AQ310" s="78"/>
      <c r="AR310" s="78"/>
      <c r="AS310" s="78"/>
      <c r="AT310" s="78"/>
      <c r="AU310" s="78"/>
      <c r="AV310" s="78"/>
      <c r="AW310" s="78"/>
      <c r="AX310" s="78"/>
      <c r="AY310" s="78"/>
      <c r="AZ310" s="78"/>
      <c r="BA310" s="78"/>
      <c r="BB310" s="78"/>
      <c r="BC310" s="78"/>
      <c r="BD310" s="78"/>
      <c r="BE310" s="78"/>
      <c r="BF310" s="78"/>
      <c r="BG310" s="78"/>
      <c r="BH310" s="78"/>
      <c r="BI310" s="78"/>
      <c r="BJ310" s="78"/>
      <c r="BK310" s="78"/>
      <c r="BL310" s="78"/>
      <c r="BM310" s="78"/>
      <c r="BN310" s="78"/>
      <c r="BO310" s="78"/>
      <c r="BP310" s="78"/>
      <c r="BQ310" s="78"/>
      <c r="BR310" s="78"/>
      <c r="BS310" s="78"/>
      <c r="BT310" s="78"/>
      <c r="BU310" s="78"/>
      <c r="BV310" s="78"/>
      <c r="BW310" s="78"/>
      <c r="BX310" s="78"/>
      <c r="BY310" s="78"/>
      <c r="BZ310" s="78"/>
      <c r="CA310" s="78"/>
      <c r="CB310" s="78"/>
      <c r="CC310" s="78"/>
      <c r="CD310" s="78"/>
      <c r="CE310" s="78"/>
      <c r="CF310" s="78"/>
      <c r="CG310" s="78"/>
      <c r="CH310" s="78"/>
      <c r="CI310" s="78"/>
      <c r="CJ310" s="78"/>
      <c r="CK310" s="78"/>
      <c r="CL310" s="78"/>
      <c r="CM310" s="78"/>
      <c r="CN310" s="78"/>
    </row>
    <row r="311" spans="1:92" ht="15.75" x14ac:dyDescent="0.2">
      <c r="A311" s="80" t="s">
        <v>28</v>
      </c>
      <c r="B311" s="80" t="s">
        <v>41</v>
      </c>
      <c r="C311" s="80" t="s">
        <v>51</v>
      </c>
      <c r="D311" s="80">
        <v>280</v>
      </c>
      <c r="E311" s="86">
        <v>5.6</v>
      </c>
      <c r="F311" s="80">
        <v>20</v>
      </c>
      <c r="G311" s="80">
        <v>7.2</v>
      </c>
      <c r="H311" s="80">
        <v>6</v>
      </c>
      <c r="I311" s="82">
        <v>2</v>
      </c>
      <c r="J311" s="27">
        <v>0.56200000000000006</v>
      </c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  <c r="AA311" s="78"/>
      <c r="AB311" s="78"/>
      <c r="AC311" s="78"/>
      <c r="AD311" s="78"/>
      <c r="AE311" s="78"/>
      <c r="AF311" s="78"/>
      <c r="AG311" s="78"/>
      <c r="AH311" s="78"/>
      <c r="AI311" s="78"/>
      <c r="AJ311" s="78"/>
      <c r="AK311" s="78"/>
      <c r="AL311" s="78"/>
      <c r="AM311" s="78"/>
      <c r="AN311" s="78"/>
      <c r="AO311" s="78"/>
      <c r="AP311" s="78"/>
      <c r="AQ311" s="78"/>
      <c r="AR311" s="78"/>
      <c r="AS311" s="78"/>
      <c r="AT311" s="78"/>
      <c r="AU311" s="78"/>
      <c r="AV311" s="78"/>
      <c r="AW311" s="78"/>
      <c r="AX311" s="78"/>
      <c r="AY311" s="78"/>
      <c r="AZ311" s="78"/>
      <c r="BA311" s="78"/>
      <c r="BB311" s="78"/>
      <c r="BC311" s="78"/>
      <c r="BD311" s="78"/>
      <c r="BE311" s="78"/>
      <c r="BF311" s="78"/>
      <c r="BG311" s="78"/>
      <c r="BH311" s="78"/>
      <c r="BI311" s="78"/>
      <c r="BJ311" s="78"/>
      <c r="BK311" s="78"/>
      <c r="BL311" s="78"/>
      <c r="BM311" s="78"/>
      <c r="BN311" s="78"/>
      <c r="BO311" s="78"/>
      <c r="BP311" s="78"/>
      <c r="BQ311" s="78"/>
      <c r="BR311" s="78"/>
      <c r="BS311" s="78"/>
      <c r="BT311" s="78"/>
      <c r="BU311" s="78"/>
      <c r="BV311" s="78"/>
      <c r="BW311" s="78"/>
      <c r="BX311" s="78"/>
      <c r="BY311" s="78"/>
      <c r="BZ311" s="78"/>
      <c r="CA311" s="78"/>
      <c r="CB311" s="78"/>
      <c r="CC311" s="78"/>
      <c r="CD311" s="78"/>
      <c r="CE311" s="78"/>
      <c r="CF311" s="78"/>
      <c r="CG311" s="78"/>
      <c r="CH311" s="78"/>
      <c r="CI311" s="78"/>
      <c r="CJ311" s="78"/>
      <c r="CK311" s="78"/>
      <c r="CL311" s="78"/>
      <c r="CM311" s="78"/>
      <c r="CN311" s="78"/>
    </row>
    <row r="312" spans="1:92" ht="15.75" x14ac:dyDescent="0.2">
      <c r="A312" s="80" t="s">
        <v>28</v>
      </c>
      <c r="B312" s="80" t="s">
        <v>41</v>
      </c>
      <c r="C312" s="80" t="s">
        <v>51</v>
      </c>
      <c r="D312" s="80">
        <v>280</v>
      </c>
      <c r="E312" s="86">
        <v>7.3</v>
      </c>
      <c r="F312" s="80">
        <v>20</v>
      </c>
      <c r="G312" s="80">
        <v>7.2</v>
      </c>
      <c r="H312" s="80">
        <v>6</v>
      </c>
      <c r="I312" s="82">
        <v>3</v>
      </c>
      <c r="J312" s="27">
        <v>0.56200000000000006</v>
      </c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78"/>
      <c r="AC312" s="78"/>
      <c r="AD312" s="78"/>
      <c r="AE312" s="78"/>
      <c r="AF312" s="78"/>
      <c r="AG312" s="78"/>
      <c r="AH312" s="78"/>
      <c r="AI312" s="78"/>
      <c r="AJ312" s="78"/>
      <c r="AK312" s="78"/>
      <c r="AL312" s="78"/>
      <c r="AM312" s="78"/>
      <c r="AN312" s="78"/>
      <c r="AO312" s="78"/>
      <c r="AP312" s="78"/>
      <c r="AQ312" s="78"/>
      <c r="AR312" s="78"/>
      <c r="AS312" s="78"/>
      <c r="AT312" s="78"/>
      <c r="AU312" s="78"/>
      <c r="AV312" s="78"/>
      <c r="AW312" s="78"/>
      <c r="AX312" s="78"/>
      <c r="AY312" s="78"/>
      <c r="AZ312" s="78"/>
      <c r="BA312" s="78"/>
      <c r="BB312" s="78"/>
      <c r="BC312" s="78"/>
      <c r="BD312" s="78"/>
      <c r="BE312" s="78"/>
      <c r="BF312" s="78"/>
      <c r="BG312" s="78"/>
      <c r="BH312" s="78"/>
      <c r="BI312" s="78"/>
      <c r="BJ312" s="78"/>
      <c r="BK312" s="78"/>
      <c r="BL312" s="78"/>
      <c r="BM312" s="78"/>
      <c r="BN312" s="78"/>
      <c r="BO312" s="78"/>
      <c r="BP312" s="78"/>
      <c r="BQ312" s="78"/>
      <c r="BR312" s="78"/>
      <c r="BS312" s="78"/>
      <c r="BT312" s="78"/>
      <c r="BU312" s="78"/>
      <c r="BV312" s="78"/>
      <c r="BW312" s="78"/>
      <c r="BX312" s="78"/>
      <c r="BY312" s="78"/>
      <c r="BZ312" s="78"/>
      <c r="CA312" s="78"/>
      <c r="CB312" s="78"/>
      <c r="CC312" s="78"/>
      <c r="CD312" s="78"/>
      <c r="CE312" s="78"/>
      <c r="CF312" s="78"/>
      <c r="CG312" s="78"/>
      <c r="CH312" s="78"/>
      <c r="CI312" s="78"/>
      <c r="CJ312" s="78"/>
      <c r="CK312" s="78"/>
      <c r="CL312" s="78"/>
      <c r="CM312" s="78"/>
      <c r="CN312" s="78"/>
    </row>
    <row r="313" spans="1:92" ht="15.75" x14ac:dyDescent="0.2">
      <c r="A313" s="80" t="s">
        <v>28</v>
      </c>
      <c r="B313" s="80" t="s">
        <v>41</v>
      </c>
      <c r="C313" s="80" t="s">
        <v>51</v>
      </c>
      <c r="D313" s="80">
        <v>280</v>
      </c>
      <c r="E313" s="86">
        <v>9.1</v>
      </c>
      <c r="F313" s="80">
        <v>20</v>
      </c>
      <c r="G313" s="80">
        <v>7.2</v>
      </c>
      <c r="H313" s="80">
        <v>6</v>
      </c>
      <c r="I313" s="82">
        <v>4</v>
      </c>
      <c r="J313" s="27">
        <v>0.56200000000000006</v>
      </c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  <c r="AA313" s="78"/>
      <c r="AB313" s="78"/>
      <c r="AC313" s="78"/>
      <c r="AD313" s="78"/>
      <c r="AE313" s="78"/>
      <c r="AF313" s="78"/>
      <c r="AG313" s="78"/>
      <c r="AH313" s="78"/>
      <c r="AI313" s="78"/>
      <c r="AJ313" s="78"/>
      <c r="AK313" s="78"/>
      <c r="AL313" s="78"/>
      <c r="AM313" s="78"/>
      <c r="AN313" s="78"/>
      <c r="AO313" s="78"/>
      <c r="AP313" s="78"/>
      <c r="AQ313" s="78"/>
      <c r="AR313" s="78"/>
      <c r="AS313" s="78"/>
      <c r="AT313" s="78"/>
      <c r="AU313" s="78"/>
      <c r="AV313" s="78"/>
      <c r="AW313" s="78"/>
      <c r="AX313" s="78"/>
      <c r="AY313" s="78"/>
      <c r="AZ313" s="78"/>
      <c r="BA313" s="78"/>
      <c r="BB313" s="78"/>
      <c r="BC313" s="78"/>
      <c r="BD313" s="78"/>
      <c r="BE313" s="78"/>
      <c r="BF313" s="78"/>
      <c r="BG313" s="78"/>
      <c r="BH313" s="78"/>
      <c r="BI313" s="78"/>
      <c r="BJ313" s="78"/>
      <c r="BK313" s="78"/>
      <c r="BL313" s="78"/>
      <c r="BM313" s="78"/>
      <c r="BN313" s="78"/>
      <c r="BO313" s="78"/>
      <c r="BP313" s="78"/>
      <c r="BQ313" s="78"/>
      <c r="BR313" s="78"/>
      <c r="BS313" s="78"/>
      <c r="BT313" s="78"/>
      <c r="BU313" s="78"/>
      <c r="BV313" s="78"/>
      <c r="BW313" s="78"/>
      <c r="BX313" s="78"/>
      <c r="BY313" s="78"/>
      <c r="BZ313" s="78"/>
      <c r="CA313" s="78"/>
      <c r="CB313" s="78"/>
      <c r="CC313" s="78"/>
      <c r="CD313" s="78"/>
      <c r="CE313" s="78"/>
      <c r="CF313" s="78"/>
      <c r="CG313" s="78"/>
      <c r="CH313" s="78"/>
      <c r="CI313" s="78"/>
      <c r="CJ313" s="78"/>
      <c r="CK313" s="78"/>
      <c r="CL313" s="78"/>
      <c r="CM313" s="78"/>
      <c r="CN313" s="78"/>
    </row>
    <row r="314" spans="1:92" ht="15.75" x14ac:dyDescent="0.2">
      <c r="A314" s="80" t="s">
        <v>28</v>
      </c>
      <c r="B314" s="80" t="s">
        <v>41</v>
      </c>
      <c r="C314" s="80" t="s">
        <v>51</v>
      </c>
      <c r="D314" s="80">
        <v>300</v>
      </c>
      <c r="E314" s="86">
        <v>41.2</v>
      </c>
      <c r="F314" s="80">
        <v>20</v>
      </c>
      <c r="G314" s="80">
        <v>7.2</v>
      </c>
      <c r="H314" s="80">
        <v>6</v>
      </c>
      <c r="I314" s="82">
        <v>1</v>
      </c>
      <c r="J314" s="27">
        <v>6.7000000000000004E-2</v>
      </c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  <c r="AA314" s="78"/>
      <c r="AB314" s="78"/>
      <c r="AC314" s="78"/>
      <c r="AD314" s="78"/>
      <c r="AE314" s="78"/>
      <c r="AF314" s="78"/>
      <c r="AG314" s="78"/>
      <c r="AH314" s="78"/>
      <c r="AI314" s="78"/>
      <c r="AJ314" s="78"/>
      <c r="AK314" s="78"/>
      <c r="AL314" s="78"/>
      <c r="AM314" s="78"/>
      <c r="AN314" s="78"/>
      <c r="AO314" s="78"/>
      <c r="AP314" s="78"/>
      <c r="AQ314" s="78"/>
      <c r="AR314" s="78"/>
      <c r="AS314" s="78"/>
      <c r="AT314" s="78"/>
      <c r="AU314" s="78"/>
      <c r="AV314" s="78"/>
      <c r="AW314" s="78"/>
      <c r="AX314" s="78"/>
      <c r="AY314" s="78"/>
      <c r="AZ314" s="78"/>
      <c r="BA314" s="78"/>
      <c r="BB314" s="78"/>
      <c r="BC314" s="78"/>
      <c r="BD314" s="78"/>
      <c r="BE314" s="78"/>
      <c r="BF314" s="78"/>
      <c r="BG314" s="78"/>
      <c r="BH314" s="78"/>
      <c r="BI314" s="78"/>
      <c r="BJ314" s="78"/>
      <c r="BK314" s="78"/>
      <c r="BL314" s="78"/>
      <c r="BM314" s="78"/>
      <c r="BN314" s="78"/>
      <c r="BO314" s="78"/>
      <c r="BP314" s="78"/>
      <c r="BQ314" s="78"/>
      <c r="BR314" s="78"/>
      <c r="BS314" s="78"/>
      <c r="BT314" s="78"/>
      <c r="BU314" s="78"/>
      <c r="BV314" s="78"/>
      <c r="BW314" s="78"/>
      <c r="BX314" s="78"/>
      <c r="BY314" s="78"/>
      <c r="BZ314" s="78"/>
      <c r="CA314" s="78"/>
      <c r="CB314" s="78"/>
      <c r="CC314" s="78"/>
      <c r="CD314" s="78"/>
      <c r="CE314" s="78"/>
      <c r="CF314" s="78"/>
      <c r="CG314" s="78"/>
      <c r="CH314" s="78"/>
      <c r="CI314" s="78"/>
      <c r="CJ314" s="78"/>
      <c r="CK314" s="78"/>
      <c r="CL314" s="78"/>
      <c r="CM314" s="78"/>
      <c r="CN314" s="78"/>
    </row>
    <row r="315" spans="1:92" ht="15.75" x14ac:dyDescent="0.2">
      <c r="A315" s="80" t="s">
        <v>28</v>
      </c>
      <c r="B315" s="80" t="s">
        <v>41</v>
      </c>
      <c r="C315" s="80" t="s">
        <v>51</v>
      </c>
      <c r="D315" s="80">
        <v>300</v>
      </c>
      <c r="E315" s="86">
        <v>56.1</v>
      </c>
      <c r="F315" s="80">
        <v>20</v>
      </c>
      <c r="G315" s="80">
        <v>7.2</v>
      </c>
      <c r="H315" s="80">
        <v>6</v>
      </c>
      <c r="I315" s="82">
        <v>2</v>
      </c>
      <c r="J315" s="27">
        <v>6.7000000000000004E-2</v>
      </c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  <c r="AA315" s="78"/>
      <c r="AB315" s="78"/>
      <c r="AC315" s="78"/>
      <c r="AD315" s="78"/>
      <c r="AE315" s="78"/>
      <c r="AF315" s="78"/>
      <c r="AG315" s="78"/>
      <c r="AH315" s="78"/>
      <c r="AI315" s="78"/>
      <c r="AJ315" s="78"/>
      <c r="AK315" s="78"/>
      <c r="AL315" s="78"/>
      <c r="AM315" s="78"/>
      <c r="AN315" s="78"/>
      <c r="AO315" s="78"/>
      <c r="AP315" s="78"/>
      <c r="AQ315" s="78"/>
      <c r="AR315" s="78"/>
      <c r="AS315" s="78"/>
      <c r="AT315" s="78"/>
      <c r="AU315" s="78"/>
      <c r="AV315" s="78"/>
      <c r="AW315" s="78"/>
      <c r="AX315" s="78"/>
      <c r="AY315" s="78"/>
      <c r="AZ315" s="78"/>
      <c r="BA315" s="78"/>
      <c r="BB315" s="78"/>
      <c r="BC315" s="78"/>
      <c r="BD315" s="78"/>
      <c r="BE315" s="78"/>
      <c r="BF315" s="78"/>
      <c r="BG315" s="78"/>
      <c r="BH315" s="78"/>
      <c r="BI315" s="78"/>
      <c r="BJ315" s="78"/>
      <c r="BK315" s="78"/>
      <c r="BL315" s="78"/>
      <c r="BM315" s="78"/>
      <c r="BN315" s="78"/>
      <c r="BO315" s="78"/>
      <c r="BP315" s="78"/>
      <c r="BQ315" s="78"/>
      <c r="BR315" s="78"/>
      <c r="BS315" s="78"/>
      <c r="BT315" s="78"/>
      <c r="BU315" s="78"/>
      <c r="BV315" s="78"/>
      <c r="BW315" s="78"/>
      <c r="BX315" s="78"/>
      <c r="BY315" s="78"/>
      <c r="BZ315" s="78"/>
      <c r="CA315" s="78"/>
      <c r="CB315" s="78"/>
      <c r="CC315" s="78"/>
      <c r="CD315" s="78"/>
      <c r="CE315" s="78"/>
      <c r="CF315" s="78"/>
      <c r="CG315" s="78"/>
      <c r="CH315" s="78"/>
      <c r="CI315" s="78"/>
      <c r="CJ315" s="78"/>
      <c r="CK315" s="78"/>
      <c r="CL315" s="78"/>
      <c r="CM315" s="78"/>
      <c r="CN315" s="78"/>
    </row>
    <row r="316" spans="1:92" ht="15.75" x14ac:dyDescent="0.2">
      <c r="A316" s="80" t="s">
        <v>28</v>
      </c>
      <c r="B316" s="80" t="s">
        <v>41</v>
      </c>
      <c r="C316" s="80" t="s">
        <v>51</v>
      </c>
      <c r="D316" s="80">
        <v>300</v>
      </c>
      <c r="E316" s="86">
        <v>71.099999999999994</v>
      </c>
      <c r="F316" s="80">
        <v>20</v>
      </c>
      <c r="G316" s="80">
        <v>7.2</v>
      </c>
      <c r="H316" s="80">
        <v>6</v>
      </c>
      <c r="I316" s="82">
        <v>3</v>
      </c>
      <c r="J316" s="27">
        <v>6.7000000000000004E-2</v>
      </c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  <c r="AA316" s="78"/>
      <c r="AB316" s="78"/>
      <c r="AC316" s="78"/>
      <c r="AD316" s="78"/>
      <c r="AE316" s="78"/>
      <c r="AF316" s="78"/>
      <c r="AG316" s="78"/>
      <c r="AH316" s="78"/>
      <c r="AI316" s="78"/>
      <c r="AJ316" s="78"/>
      <c r="AK316" s="78"/>
      <c r="AL316" s="78"/>
      <c r="AM316" s="78"/>
      <c r="AN316" s="78"/>
      <c r="AO316" s="78"/>
      <c r="AP316" s="78"/>
      <c r="AQ316" s="78"/>
      <c r="AR316" s="78"/>
      <c r="AS316" s="78"/>
      <c r="AT316" s="78"/>
      <c r="AU316" s="78"/>
      <c r="AV316" s="78"/>
      <c r="AW316" s="78"/>
      <c r="AX316" s="78"/>
      <c r="AY316" s="78"/>
      <c r="AZ316" s="78"/>
      <c r="BA316" s="78"/>
      <c r="BB316" s="78"/>
      <c r="BC316" s="78"/>
      <c r="BD316" s="78"/>
      <c r="BE316" s="78"/>
      <c r="BF316" s="78"/>
      <c r="BG316" s="78"/>
      <c r="BH316" s="78"/>
      <c r="BI316" s="78"/>
      <c r="BJ316" s="78"/>
      <c r="BK316" s="78"/>
      <c r="BL316" s="78"/>
      <c r="BM316" s="78"/>
      <c r="BN316" s="78"/>
      <c r="BO316" s="78"/>
      <c r="BP316" s="78"/>
      <c r="BQ316" s="78"/>
      <c r="BR316" s="78"/>
      <c r="BS316" s="78"/>
      <c r="BT316" s="78"/>
      <c r="BU316" s="78"/>
      <c r="BV316" s="78"/>
      <c r="BW316" s="78"/>
      <c r="BX316" s="78"/>
      <c r="BY316" s="78"/>
      <c r="BZ316" s="78"/>
      <c r="CA316" s="78"/>
      <c r="CB316" s="78"/>
      <c r="CC316" s="78"/>
      <c r="CD316" s="78"/>
      <c r="CE316" s="78"/>
      <c r="CF316" s="78"/>
      <c r="CG316" s="78"/>
      <c r="CH316" s="78"/>
      <c r="CI316" s="78"/>
      <c r="CJ316" s="78"/>
      <c r="CK316" s="78"/>
      <c r="CL316" s="78"/>
      <c r="CM316" s="78"/>
      <c r="CN316" s="78"/>
    </row>
    <row r="317" spans="1:92" ht="15.75" x14ac:dyDescent="0.2">
      <c r="A317" s="80" t="s">
        <v>28</v>
      </c>
      <c r="B317" s="80" t="s">
        <v>41</v>
      </c>
      <c r="C317" s="80" t="s">
        <v>51</v>
      </c>
      <c r="D317" s="80">
        <v>300</v>
      </c>
      <c r="E317" s="86">
        <v>86.1</v>
      </c>
      <c r="F317" s="80">
        <v>20</v>
      </c>
      <c r="G317" s="80">
        <v>7.2</v>
      </c>
      <c r="H317" s="80">
        <v>6</v>
      </c>
      <c r="I317" s="82">
        <v>4</v>
      </c>
      <c r="J317" s="27">
        <v>6.7000000000000004E-2</v>
      </c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  <c r="AA317" s="78"/>
      <c r="AB317" s="78"/>
      <c r="AC317" s="78"/>
      <c r="AD317" s="78"/>
      <c r="AE317" s="78"/>
      <c r="AF317" s="78"/>
      <c r="AG317" s="78"/>
      <c r="AH317" s="78"/>
      <c r="AI317" s="78"/>
      <c r="AJ317" s="78"/>
      <c r="AK317" s="78"/>
      <c r="AL317" s="78"/>
      <c r="AM317" s="78"/>
      <c r="AN317" s="78"/>
      <c r="AO317" s="78"/>
      <c r="AP317" s="78"/>
      <c r="AQ317" s="78"/>
      <c r="AR317" s="78"/>
      <c r="AS317" s="78"/>
      <c r="AT317" s="78"/>
      <c r="AU317" s="78"/>
      <c r="AV317" s="78"/>
      <c r="AW317" s="78"/>
      <c r="AX317" s="78"/>
      <c r="AY317" s="78"/>
      <c r="AZ317" s="78"/>
      <c r="BA317" s="78"/>
      <c r="BB317" s="78"/>
      <c r="BC317" s="78"/>
      <c r="BD317" s="78"/>
      <c r="BE317" s="78"/>
      <c r="BF317" s="78"/>
      <c r="BG317" s="78"/>
      <c r="BH317" s="78"/>
      <c r="BI317" s="78"/>
      <c r="BJ317" s="78"/>
      <c r="BK317" s="78"/>
      <c r="BL317" s="78"/>
      <c r="BM317" s="78"/>
      <c r="BN317" s="78"/>
      <c r="BO317" s="78"/>
      <c r="BP317" s="78"/>
      <c r="BQ317" s="78"/>
      <c r="BR317" s="78"/>
      <c r="BS317" s="78"/>
      <c r="BT317" s="78"/>
      <c r="BU317" s="78"/>
      <c r="BV317" s="78"/>
      <c r="BW317" s="78"/>
      <c r="BX317" s="78"/>
      <c r="BY317" s="78"/>
      <c r="BZ317" s="78"/>
      <c r="CA317" s="78"/>
      <c r="CB317" s="78"/>
      <c r="CC317" s="78"/>
      <c r="CD317" s="78"/>
      <c r="CE317" s="78"/>
      <c r="CF317" s="78"/>
      <c r="CG317" s="78"/>
      <c r="CH317" s="78"/>
      <c r="CI317" s="78"/>
      <c r="CJ317" s="78"/>
      <c r="CK317" s="78"/>
      <c r="CL317" s="78"/>
      <c r="CM317" s="78"/>
      <c r="CN317" s="78"/>
    </row>
    <row r="318" spans="1:92" ht="15.75" x14ac:dyDescent="0.2">
      <c r="A318" s="80" t="s">
        <v>28</v>
      </c>
      <c r="B318" s="80" t="s">
        <v>41</v>
      </c>
      <c r="C318" s="80" t="s">
        <v>42</v>
      </c>
      <c r="D318" s="80">
        <v>221</v>
      </c>
      <c r="E318" s="82">
        <v>3.6</v>
      </c>
      <c r="F318" s="80">
        <v>25</v>
      </c>
      <c r="G318" s="80">
        <v>7.2</v>
      </c>
      <c r="H318" s="80">
        <v>6</v>
      </c>
      <c r="I318" s="82">
        <v>0.73</v>
      </c>
      <c r="J318" s="80">
        <v>0.52</v>
      </c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  <c r="AC318" s="78"/>
      <c r="AD318" s="78"/>
      <c r="AE318" s="78"/>
      <c r="AF318" s="78"/>
      <c r="AG318" s="78"/>
      <c r="AH318" s="78"/>
      <c r="AI318" s="78"/>
      <c r="AJ318" s="78"/>
      <c r="AK318" s="78"/>
      <c r="AL318" s="78"/>
      <c r="AM318" s="78"/>
      <c r="AN318" s="78"/>
      <c r="AO318" s="78"/>
      <c r="AP318" s="78"/>
      <c r="AQ318" s="78"/>
      <c r="AR318" s="78"/>
      <c r="AS318" s="78"/>
      <c r="AT318" s="78"/>
      <c r="AU318" s="78"/>
      <c r="AV318" s="78"/>
      <c r="AW318" s="78"/>
      <c r="AX318" s="78"/>
      <c r="AY318" s="78"/>
      <c r="AZ318" s="78"/>
      <c r="BA318" s="78"/>
      <c r="BB318" s="78"/>
      <c r="BC318" s="78"/>
      <c r="BD318" s="78"/>
      <c r="BE318" s="78"/>
      <c r="BF318" s="78"/>
      <c r="BG318" s="78"/>
      <c r="BH318" s="78"/>
      <c r="BI318" s="78"/>
      <c r="BJ318" s="78"/>
      <c r="BK318" s="78"/>
      <c r="BL318" s="78"/>
      <c r="BM318" s="78"/>
      <c r="BN318" s="78"/>
      <c r="BO318" s="78"/>
      <c r="BP318" s="78"/>
      <c r="BQ318" s="78"/>
      <c r="BR318" s="78"/>
      <c r="BS318" s="78"/>
      <c r="BT318" s="78"/>
      <c r="BU318" s="78"/>
      <c r="BV318" s="78"/>
      <c r="BW318" s="78"/>
      <c r="BX318" s="78"/>
      <c r="BY318" s="78"/>
      <c r="BZ318" s="78"/>
      <c r="CA318" s="78"/>
      <c r="CB318" s="78"/>
      <c r="CC318" s="78"/>
      <c r="CD318" s="78"/>
      <c r="CE318" s="78"/>
      <c r="CF318" s="78"/>
      <c r="CG318" s="78"/>
      <c r="CH318" s="78"/>
      <c r="CI318" s="78"/>
      <c r="CJ318" s="78"/>
      <c r="CK318" s="78"/>
      <c r="CL318" s="78"/>
      <c r="CM318" s="78"/>
      <c r="CN318" s="78"/>
    </row>
    <row r="319" spans="1:92" ht="15.75" x14ac:dyDescent="0.2">
      <c r="A319" s="80" t="s">
        <v>28</v>
      </c>
      <c r="B319" s="80" t="s">
        <v>41</v>
      </c>
      <c r="C319" s="80" t="s">
        <v>42</v>
      </c>
      <c r="D319" s="80">
        <v>221</v>
      </c>
      <c r="E319" s="82">
        <v>4.71</v>
      </c>
      <c r="F319" s="80">
        <v>25</v>
      </c>
      <c r="G319" s="80">
        <v>7.2</v>
      </c>
      <c r="H319" s="80">
        <v>6</v>
      </c>
      <c r="I319" s="82">
        <v>1.1100000000000001</v>
      </c>
      <c r="J319" s="80">
        <v>0.52</v>
      </c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  <c r="AA319" s="78"/>
      <c r="AB319" s="78"/>
      <c r="AC319" s="78"/>
      <c r="AD319" s="78"/>
      <c r="AE319" s="78"/>
      <c r="AF319" s="78"/>
      <c r="AG319" s="78"/>
      <c r="AH319" s="78"/>
      <c r="AI319" s="78"/>
      <c r="AJ319" s="78"/>
      <c r="AK319" s="78"/>
      <c r="AL319" s="78"/>
      <c r="AM319" s="78"/>
      <c r="AN319" s="78"/>
      <c r="AO319" s="78"/>
      <c r="AP319" s="78"/>
      <c r="AQ319" s="78"/>
      <c r="AR319" s="78"/>
      <c r="AS319" s="78"/>
      <c r="AT319" s="78"/>
      <c r="AU319" s="78"/>
      <c r="AV319" s="78"/>
      <c r="AW319" s="78"/>
      <c r="AX319" s="78"/>
      <c r="AY319" s="78"/>
      <c r="AZ319" s="78"/>
      <c r="BA319" s="78"/>
      <c r="BB319" s="78"/>
      <c r="BC319" s="78"/>
      <c r="BD319" s="78"/>
      <c r="BE319" s="78"/>
      <c r="BF319" s="78"/>
      <c r="BG319" s="78"/>
      <c r="BH319" s="78"/>
      <c r="BI319" s="78"/>
      <c r="BJ319" s="78"/>
      <c r="BK319" s="78"/>
      <c r="BL319" s="78"/>
      <c r="BM319" s="78"/>
      <c r="BN319" s="78"/>
      <c r="BO319" s="78"/>
      <c r="BP319" s="78"/>
      <c r="BQ319" s="78"/>
      <c r="BR319" s="78"/>
      <c r="BS319" s="78"/>
      <c r="BT319" s="78"/>
      <c r="BU319" s="78"/>
      <c r="BV319" s="78"/>
      <c r="BW319" s="78"/>
      <c r="BX319" s="78"/>
      <c r="BY319" s="78"/>
      <c r="BZ319" s="78"/>
      <c r="CA319" s="78"/>
      <c r="CB319" s="78"/>
      <c r="CC319" s="78"/>
      <c r="CD319" s="78"/>
      <c r="CE319" s="78"/>
      <c r="CF319" s="78"/>
      <c r="CG319" s="78"/>
      <c r="CH319" s="78"/>
      <c r="CI319" s="78"/>
      <c r="CJ319" s="78"/>
      <c r="CK319" s="78"/>
      <c r="CL319" s="78"/>
      <c r="CM319" s="78"/>
      <c r="CN319" s="78"/>
    </row>
    <row r="320" spans="1:92" ht="15.75" x14ac:dyDescent="0.2">
      <c r="A320" s="80" t="s">
        <v>28</v>
      </c>
      <c r="B320" s="80" t="s">
        <v>41</v>
      </c>
      <c r="C320" s="80" t="s">
        <v>42</v>
      </c>
      <c r="D320" s="80">
        <v>221</v>
      </c>
      <c r="E320" s="82">
        <v>7.05</v>
      </c>
      <c r="F320" s="80">
        <v>25</v>
      </c>
      <c r="G320" s="80">
        <v>7.2</v>
      </c>
      <c r="H320" s="80">
        <v>6</v>
      </c>
      <c r="I320" s="82">
        <v>2.34</v>
      </c>
      <c r="J320" s="80">
        <v>0.52</v>
      </c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  <c r="AA320" s="78"/>
      <c r="AB320" s="78"/>
      <c r="AC320" s="78"/>
      <c r="AD320" s="78"/>
      <c r="AE320" s="78"/>
      <c r="AF320" s="78"/>
      <c r="AG320" s="78"/>
      <c r="AH320" s="78"/>
      <c r="AI320" s="78"/>
      <c r="AJ320" s="78"/>
      <c r="AK320" s="78"/>
      <c r="AL320" s="78"/>
      <c r="AM320" s="78"/>
      <c r="AN320" s="78"/>
      <c r="AO320" s="78"/>
      <c r="AP320" s="78"/>
      <c r="AQ320" s="78"/>
      <c r="AR320" s="78"/>
      <c r="AS320" s="78"/>
      <c r="AT320" s="78"/>
      <c r="AU320" s="78"/>
      <c r="AV320" s="78"/>
      <c r="AW320" s="78"/>
      <c r="AX320" s="78"/>
      <c r="AY320" s="78"/>
      <c r="AZ320" s="78"/>
      <c r="BA320" s="78"/>
      <c r="BB320" s="78"/>
      <c r="BC320" s="78"/>
      <c r="BD320" s="78"/>
      <c r="BE320" s="78"/>
      <c r="BF320" s="78"/>
      <c r="BG320" s="78"/>
      <c r="BH320" s="78"/>
      <c r="BI320" s="78"/>
      <c r="BJ320" s="78"/>
      <c r="BK320" s="78"/>
      <c r="BL320" s="78"/>
      <c r="BM320" s="78"/>
      <c r="BN320" s="78"/>
      <c r="BO320" s="78"/>
      <c r="BP320" s="78"/>
      <c r="BQ320" s="78"/>
      <c r="BR320" s="78"/>
      <c r="BS320" s="78"/>
      <c r="BT320" s="78"/>
      <c r="BU320" s="78"/>
      <c r="BV320" s="78"/>
      <c r="BW320" s="78"/>
      <c r="BX320" s="78"/>
      <c r="BY320" s="78"/>
      <c r="BZ320" s="78"/>
      <c r="CA320" s="78"/>
      <c r="CB320" s="78"/>
      <c r="CC320" s="78"/>
      <c r="CD320" s="78"/>
      <c r="CE320" s="78"/>
      <c r="CF320" s="78"/>
      <c r="CG320" s="78"/>
      <c r="CH320" s="78"/>
      <c r="CI320" s="78"/>
      <c r="CJ320" s="78"/>
      <c r="CK320" s="78"/>
      <c r="CL320" s="78"/>
      <c r="CM320" s="78"/>
      <c r="CN320" s="78"/>
    </row>
    <row r="321" spans="1:92" ht="15.75" x14ac:dyDescent="0.2">
      <c r="A321" s="80" t="s">
        <v>28</v>
      </c>
      <c r="B321" s="80" t="s">
        <v>41</v>
      </c>
      <c r="C321" s="80" t="s">
        <v>42</v>
      </c>
      <c r="D321" s="80">
        <v>221</v>
      </c>
      <c r="E321" s="82">
        <v>9.07</v>
      </c>
      <c r="F321" s="80">
        <v>25</v>
      </c>
      <c r="G321" s="80">
        <v>7.2</v>
      </c>
      <c r="H321" s="80">
        <v>6</v>
      </c>
      <c r="I321" s="82">
        <v>3.52</v>
      </c>
      <c r="J321" s="80">
        <v>0.52</v>
      </c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  <c r="AA321" s="78"/>
      <c r="AB321" s="78"/>
      <c r="AC321" s="78"/>
      <c r="AD321" s="78"/>
      <c r="AE321" s="78"/>
      <c r="AF321" s="78"/>
      <c r="AG321" s="78"/>
      <c r="AH321" s="78"/>
      <c r="AI321" s="78"/>
      <c r="AJ321" s="78"/>
      <c r="AK321" s="78"/>
      <c r="AL321" s="78"/>
      <c r="AM321" s="78"/>
      <c r="AN321" s="78"/>
      <c r="AO321" s="78"/>
      <c r="AP321" s="78"/>
      <c r="AQ321" s="78"/>
      <c r="AR321" s="78"/>
      <c r="AS321" s="78"/>
      <c r="AT321" s="78"/>
      <c r="AU321" s="78"/>
      <c r="AV321" s="78"/>
      <c r="AW321" s="78"/>
      <c r="AX321" s="78"/>
      <c r="AY321" s="78"/>
      <c r="AZ321" s="78"/>
      <c r="BA321" s="78"/>
      <c r="BB321" s="78"/>
      <c r="BC321" s="78"/>
      <c r="BD321" s="78"/>
      <c r="BE321" s="78"/>
      <c r="BF321" s="78"/>
      <c r="BG321" s="78"/>
      <c r="BH321" s="78"/>
      <c r="BI321" s="78"/>
      <c r="BJ321" s="78"/>
      <c r="BK321" s="78"/>
      <c r="BL321" s="78"/>
      <c r="BM321" s="78"/>
      <c r="BN321" s="78"/>
      <c r="BO321" s="78"/>
      <c r="BP321" s="78"/>
      <c r="BQ321" s="78"/>
      <c r="BR321" s="78"/>
      <c r="BS321" s="78"/>
      <c r="BT321" s="78"/>
      <c r="BU321" s="78"/>
      <c r="BV321" s="78"/>
      <c r="BW321" s="78"/>
      <c r="BX321" s="78"/>
      <c r="BY321" s="78"/>
      <c r="BZ321" s="78"/>
      <c r="CA321" s="78"/>
      <c r="CB321" s="78"/>
      <c r="CC321" s="78"/>
      <c r="CD321" s="78"/>
      <c r="CE321" s="78"/>
      <c r="CF321" s="78"/>
      <c r="CG321" s="78"/>
      <c r="CH321" s="78"/>
      <c r="CI321" s="78"/>
      <c r="CJ321" s="78"/>
      <c r="CK321" s="78"/>
      <c r="CL321" s="78"/>
      <c r="CM321" s="78"/>
      <c r="CN321" s="78"/>
    </row>
    <row r="322" spans="1:92" ht="15.75" x14ac:dyDescent="0.2">
      <c r="A322" s="80" t="s">
        <v>28</v>
      </c>
      <c r="B322" s="80" t="s">
        <v>41</v>
      </c>
      <c r="C322" s="80" t="s">
        <v>42</v>
      </c>
      <c r="D322" s="80">
        <v>221</v>
      </c>
      <c r="E322" s="82">
        <v>10.37</v>
      </c>
      <c r="F322" s="80">
        <v>25</v>
      </c>
      <c r="G322" s="80">
        <v>7.2</v>
      </c>
      <c r="H322" s="80">
        <v>6</v>
      </c>
      <c r="I322" s="82">
        <v>4.12</v>
      </c>
      <c r="J322" s="80">
        <v>0.52</v>
      </c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  <c r="AA322" s="78"/>
      <c r="AB322" s="78"/>
      <c r="AC322" s="78"/>
      <c r="AD322" s="78"/>
      <c r="AE322" s="78"/>
      <c r="AF322" s="78"/>
      <c r="AG322" s="78"/>
      <c r="AH322" s="78"/>
      <c r="AI322" s="78"/>
      <c r="AJ322" s="78"/>
      <c r="AK322" s="78"/>
      <c r="AL322" s="78"/>
      <c r="AM322" s="78"/>
      <c r="AN322" s="78"/>
      <c r="AO322" s="78"/>
      <c r="AP322" s="78"/>
      <c r="AQ322" s="78"/>
      <c r="AR322" s="78"/>
      <c r="AS322" s="78"/>
      <c r="AT322" s="78"/>
      <c r="AU322" s="78"/>
      <c r="AV322" s="78"/>
      <c r="AW322" s="78"/>
      <c r="AX322" s="78"/>
      <c r="AY322" s="78"/>
      <c r="AZ322" s="78"/>
      <c r="BA322" s="78"/>
      <c r="BB322" s="78"/>
      <c r="BC322" s="78"/>
      <c r="BD322" s="78"/>
      <c r="BE322" s="78"/>
      <c r="BF322" s="78"/>
      <c r="BG322" s="78"/>
      <c r="BH322" s="78"/>
      <c r="BI322" s="78"/>
      <c r="BJ322" s="78"/>
      <c r="BK322" s="78"/>
      <c r="BL322" s="78"/>
      <c r="BM322" s="78"/>
      <c r="BN322" s="78"/>
      <c r="BO322" s="78"/>
      <c r="BP322" s="78"/>
      <c r="BQ322" s="78"/>
      <c r="BR322" s="78"/>
      <c r="BS322" s="78"/>
      <c r="BT322" s="78"/>
      <c r="BU322" s="78"/>
      <c r="BV322" s="78"/>
      <c r="BW322" s="78"/>
      <c r="BX322" s="78"/>
      <c r="BY322" s="78"/>
      <c r="BZ322" s="78"/>
      <c r="CA322" s="78"/>
      <c r="CB322" s="78"/>
      <c r="CC322" s="78"/>
      <c r="CD322" s="78"/>
      <c r="CE322" s="78"/>
      <c r="CF322" s="78"/>
      <c r="CG322" s="78"/>
      <c r="CH322" s="78"/>
      <c r="CI322" s="78"/>
      <c r="CJ322" s="78"/>
      <c r="CK322" s="78"/>
      <c r="CL322" s="78"/>
      <c r="CM322" s="78"/>
      <c r="CN322" s="78"/>
    </row>
    <row r="323" spans="1:92" ht="15.75" x14ac:dyDescent="0.2">
      <c r="A323" s="68" t="s">
        <v>30</v>
      </c>
      <c r="B323" s="68" t="s">
        <v>13</v>
      </c>
      <c r="C323" s="68" t="s">
        <v>14</v>
      </c>
      <c r="D323" s="80">
        <v>222</v>
      </c>
      <c r="E323" s="82">
        <v>2.9921700000000002</v>
      </c>
      <c r="F323" s="80">
        <v>25</v>
      </c>
      <c r="G323" s="80">
        <v>7.2</v>
      </c>
      <c r="H323" s="80">
        <v>6</v>
      </c>
      <c r="I323" s="82">
        <v>0.81114799999999998</v>
      </c>
      <c r="J323" s="68">
        <v>0.36</v>
      </c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  <c r="AC323" s="78"/>
      <c r="AD323" s="78"/>
      <c r="AE323" s="78"/>
      <c r="AF323" s="78"/>
      <c r="AG323" s="78"/>
      <c r="AH323" s="78"/>
      <c r="AI323" s="78"/>
      <c r="AJ323" s="78"/>
      <c r="AK323" s="78"/>
      <c r="AL323" s="78"/>
      <c r="AM323" s="78"/>
      <c r="AN323" s="78"/>
      <c r="AO323" s="78"/>
      <c r="AP323" s="78"/>
      <c r="AQ323" s="78"/>
      <c r="AR323" s="78"/>
      <c r="AS323" s="78"/>
      <c r="AT323" s="78"/>
      <c r="AU323" s="78"/>
      <c r="AV323" s="78"/>
      <c r="AW323" s="78"/>
      <c r="AX323" s="78"/>
      <c r="AY323" s="78"/>
      <c r="AZ323" s="78"/>
      <c r="BA323" s="78"/>
      <c r="BB323" s="78"/>
      <c r="BC323" s="78"/>
      <c r="BD323" s="78"/>
      <c r="BE323" s="78"/>
      <c r="BF323" s="78"/>
      <c r="BG323" s="78"/>
      <c r="BH323" s="78"/>
      <c r="BI323" s="78"/>
      <c r="BJ323" s="78"/>
      <c r="BK323" s="78"/>
      <c r="BL323" s="78"/>
      <c r="BM323" s="78"/>
      <c r="BN323" s="78"/>
      <c r="BO323" s="78"/>
      <c r="BP323" s="78"/>
      <c r="BQ323" s="78"/>
      <c r="BR323" s="78"/>
      <c r="BS323" s="78"/>
      <c r="BT323" s="78"/>
      <c r="BU323" s="78"/>
      <c r="BV323" s="78"/>
      <c r="BW323" s="78"/>
      <c r="BX323" s="78"/>
      <c r="BY323" s="78"/>
      <c r="BZ323" s="78"/>
      <c r="CA323" s="78"/>
      <c r="CB323" s="78"/>
      <c r="CC323" s="78"/>
      <c r="CD323" s="78"/>
      <c r="CE323" s="78"/>
      <c r="CF323" s="78"/>
      <c r="CG323" s="78"/>
      <c r="CH323" s="78"/>
      <c r="CI323" s="78"/>
      <c r="CJ323" s="78"/>
      <c r="CK323" s="78"/>
      <c r="CL323" s="78"/>
      <c r="CM323" s="78"/>
      <c r="CN323" s="82"/>
    </row>
    <row r="324" spans="1:92" ht="15.75" x14ac:dyDescent="0.2">
      <c r="A324" s="68" t="s">
        <v>30</v>
      </c>
      <c r="B324" s="68" t="s">
        <v>13</v>
      </c>
      <c r="C324" s="68" t="s">
        <v>14</v>
      </c>
      <c r="D324" s="80">
        <v>222</v>
      </c>
      <c r="E324" s="82">
        <v>6.0029399999999997</v>
      </c>
      <c r="F324" s="80">
        <v>25</v>
      </c>
      <c r="G324" s="80">
        <v>7.2</v>
      </c>
      <c r="H324" s="80">
        <v>6</v>
      </c>
      <c r="I324" s="82">
        <v>1.3815</v>
      </c>
      <c r="J324" s="68">
        <v>0.36</v>
      </c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  <c r="AA324" s="78"/>
      <c r="AB324" s="78"/>
      <c r="AC324" s="78"/>
      <c r="AD324" s="78"/>
      <c r="AE324" s="78"/>
      <c r="AF324" s="78"/>
      <c r="AG324" s="78"/>
      <c r="AH324" s="78"/>
      <c r="AI324" s="78"/>
      <c r="AJ324" s="78"/>
      <c r="AK324" s="78"/>
      <c r="AL324" s="78"/>
      <c r="AM324" s="78"/>
      <c r="AN324" s="78"/>
      <c r="AO324" s="78"/>
      <c r="AP324" s="78"/>
      <c r="AQ324" s="78"/>
      <c r="AR324" s="78"/>
      <c r="AS324" s="78"/>
      <c r="AT324" s="78"/>
      <c r="AU324" s="78"/>
      <c r="AV324" s="78"/>
      <c r="AW324" s="78"/>
      <c r="AX324" s="78"/>
      <c r="AY324" s="78"/>
      <c r="AZ324" s="78"/>
      <c r="BA324" s="78"/>
      <c r="BB324" s="78"/>
      <c r="BC324" s="78"/>
      <c r="BD324" s="78"/>
      <c r="BE324" s="78"/>
      <c r="BF324" s="78"/>
      <c r="BG324" s="78"/>
      <c r="BH324" s="78"/>
      <c r="BI324" s="78"/>
      <c r="BJ324" s="78"/>
      <c r="BK324" s="78"/>
      <c r="BL324" s="78"/>
      <c r="BM324" s="78"/>
      <c r="BN324" s="78"/>
      <c r="BO324" s="78"/>
      <c r="BP324" s="78"/>
      <c r="BQ324" s="78"/>
      <c r="BR324" s="78"/>
      <c r="BS324" s="78"/>
      <c r="BT324" s="78"/>
      <c r="BU324" s="78"/>
      <c r="BV324" s="78"/>
      <c r="BW324" s="78"/>
      <c r="BX324" s="78"/>
      <c r="BY324" s="78"/>
      <c r="BZ324" s="78"/>
      <c r="CA324" s="78"/>
      <c r="CB324" s="78"/>
      <c r="CC324" s="78"/>
      <c r="CD324" s="78"/>
      <c r="CE324" s="78"/>
      <c r="CF324" s="78"/>
      <c r="CG324" s="78"/>
      <c r="CH324" s="78"/>
      <c r="CI324" s="78"/>
      <c r="CJ324" s="78"/>
      <c r="CK324" s="78"/>
      <c r="CL324" s="78"/>
      <c r="CM324" s="78"/>
      <c r="CN324" s="82"/>
    </row>
    <row r="325" spans="1:92" ht="15.75" x14ac:dyDescent="0.2">
      <c r="A325" s="68" t="s">
        <v>30</v>
      </c>
      <c r="B325" s="68" t="s">
        <v>13</v>
      </c>
      <c r="C325" s="68" t="s">
        <v>14</v>
      </c>
      <c r="D325" s="80">
        <v>222</v>
      </c>
      <c r="E325" s="82">
        <v>8.9970599999999994</v>
      </c>
      <c r="F325" s="80">
        <v>25</v>
      </c>
      <c r="G325" s="80">
        <v>7.2</v>
      </c>
      <c r="H325" s="80">
        <v>6</v>
      </c>
      <c r="I325" s="82">
        <v>2.2497500000000001</v>
      </c>
      <c r="J325" s="68">
        <v>0.36</v>
      </c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  <c r="AA325" s="78"/>
      <c r="AB325" s="78"/>
      <c r="AC325" s="78"/>
      <c r="AD325" s="78"/>
      <c r="AE325" s="78"/>
      <c r="AF325" s="78"/>
      <c r="AG325" s="78"/>
      <c r="AH325" s="78"/>
      <c r="AI325" s="78"/>
      <c r="AJ325" s="78"/>
      <c r="AK325" s="78"/>
      <c r="AL325" s="78"/>
      <c r="AM325" s="78"/>
      <c r="AN325" s="78"/>
      <c r="AO325" s="78"/>
      <c r="AP325" s="78"/>
      <c r="AQ325" s="78"/>
      <c r="AR325" s="78"/>
      <c r="AS325" s="78"/>
      <c r="AT325" s="78"/>
      <c r="AU325" s="78"/>
      <c r="AV325" s="78"/>
      <c r="AW325" s="78"/>
      <c r="AX325" s="78"/>
      <c r="AY325" s="78"/>
      <c r="AZ325" s="78"/>
      <c r="BA325" s="78"/>
      <c r="BB325" s="78"/>
      <c r="BC325" s="78"/>
      <c r="BD325" s="78"/>
      <c r="BE325" s="78"/>
      <c r="BF325" s="78"/>
      <c r="BG325" s="78"/>
      <c r="BH325" s="78"/>
      <c r="BI325" s="78"/>
      <c r="BJ325" s="78"/>
      <c r="BK325" s="78"/>
      <c r="BL325" s="78"/>
      <c r="BM325" s="78"/>
      <c r="BN325" s="78"/>
      <c r="BO325" s="78"/>
      <c r="BP325" s="78"/>
      <c r="BQ325" s="78"/>
      <c r="BR325" s="78"/>
      <c r="BS325" s="78"/>
      <c r="BT325" s="78"/>
      <c r="BU325" s="78"/>
      <c r="BV325" s="78"/>
      <c r="BW325" s="78"/>
      <c r="BX325" s="78"/>
      <c r="BY325" s="78"/>
      <c r="BZ325" s="78"/>
      <c r="CA325" s="78"/>
      <c r="CB325" s="78"/>
      <c r="CC325" s="78"/>
      <c r="CD325" s="78"/>
      <c r="CE325" s="78"/>
      <c r="CF325" s="78"/>
      <c r="CG325" s="78"/>
      <c r="CH325" s="78"/>
      <c r="CI325" s="78"/>
      <c r="CJ325" s="78"/>
      <c r="CK325" s="78"/>
      <c r="CL325" s="78"/>
      <c r="CM325" s="78"/>
      <c r="CN325" s="82"/>
    </row>
    <row r="326" spans="1:92" ht="15.75" x14ac:dyDescent="0.2">
      <c r="A326" s="68" t="s">
        <v>30</v>
      </c>
      <c r="B326" s="68" t="s">
        <v>13</v>
      </c>
      <c r="C326" s="68" t="s">
        <v>14</v>
      </c>
      <c r="D326" s="80">
        <v>222</v>
      </c>
      <c r="E326" s="82">
        <v>11.991199999999999</v>
      </c>
      <c r="F326" s="80">
        <v>25</v>
      </c>
      <c r="G326" s="80">
        <v>7.2</v>
      </c>
      <c r="H326" s="80">
        <v>6</v>
      </c>
      <c r="I326" s="82">
        <v>3.1902300000000001</v>
      </c>
      <c r="J326" s="68">
        <v>0.36</v>
      </c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  <c r="AC326" s="78"/>
      <c r="AD326" s="78"/>
      <c r="AE326" s="78"/>
      <c r="AF326" s="78"/>
      <c r="AG326" s="78"/>
      <c r="AH326" s="78"/>
      <c r="AI326" s="78"/>
      <c r="AJ326" s="78"/>
      <c r="AK326" s="78"/>
      <c r="AL326" s="78"/>
      <c r="AM326" s="78"/>
      <c r="AN326" s="78"/>
      <c r="AO326" s="78"/>
      <c r="AP326" s="78"/>
      <c r="AQ326" s="78"/>
      <c r="AR326" s="78"/>
      <c r="AS326" s="78"/>
      <c r="AT326" s="78"/>
      <c r="AU326" s="78"/>
      <c r="AV326" s="78"/>
      <c r="AW326" s="78"/>
      <c r="AX326" s="78"/>
      <c r="AY326" s="78"/>
      <c r="AZ326" s="78"/>
      <c r="BA326" s="78"/>
      <c r="BB326" s="78"/>
      <c r="BC326" s="78"/>
      <c r="BD326" s="78"/>
      <c r="BE326" s="78"/>
      <c r="BF326" s="78"/>
      <c r="BG326" s="78"/>
      <c r="BH326" s="78"/>
      <c r="BI326" s="78"/>
      <c r="BJ326" s="78"/>
      <c r="BK326" s="78"/>
      <c r="BL326" s="78"/>
      <c r="BM326" s="78"/>
      <c r="BN326" s="78"/>
      <c r="BO326" s="78"/>
      <c r="BP326" s="78"/>
      <c r="BQ326" s="78"/>
      <c r="BR326" s="78"/>
      <c r="BS326" s="78"/>
      <c r="BT326" s="78"/>
      <c r="BU326" s="78"/>
      <c r="BV326" s="78"/>
      <c r="BW326" s="78"/>
      <c r="BX326" s="78"/>
      <c r="BY326" s="78"/>
      <c r="BZ326" s="78"/>
      <c r="CA326" s="78"/>
      <c r="CB326" s="78"/>
      <c r="CC326" s="78"/>
      <c r="CD326" s="78"/>
      <c r="CE326" s="78"/>
      <c r="CF326" s="78"/>
      <c r="CG326" s="78"/>
      <c r="CH326" s="78"/>
      <c r="CI326" s="78"/>
      <c r="CJ326" s="78"/>
      <c r="CK326" s="78"/>
      <c r="CL326" s="78"/>
      <c r="CM326" s="78"/>
      <c r="CN326" s="82"/>
    </row>
    <row r="327" spans="1:92" ht="15.75" x14ac:dyDescent="0.2">
      <c r="A327" s="68" t="s">
        <v>30</v>
      </c>
      <c r="B327" s="68" t="s">
        <v>13</v>
      </c>
      <c r="C327" s="68" t="s">
        <v>14</v>
      </c>
      <c r="D327" s="80">
        <v>285</v>
      </c>
      <c r="E327" s="82">
        <v>2.9755400000000001</v>
      </c>
      <c r="F327" s="80">
        <v>25</v>
      </c>
      <c r="G327" s="80">
        <v>7.2</v>
      </c>
      <c r="H327" s="80">
        <v>6</v>
      </c>
      <c r="I327" s="82">
        <v>0.49516700000000002</v>
      </c>
      <c r="J327" s="68">
        <v>0.23</v>
      </c>
    </row>
    <row r="328" spans="1:92" ht="15.75" x14ac:dyDescent="0.2">
      <c r="A328" s="68" t="s">
        <v>30</v>
      </c>
      <c r="B328" s="68" t="s">
        <v>13</v>
      </c>
      <c r="C328" s="68" t="s">
        <v>14</v>
      </c>
      <c r="D328" s="80">
        <v>285</v>
      </c>
      <c r="E328" s="82">
        <v>6.0029399999999997</v>
      </c>
      <c r="F328" s="80">
        <v>25</v>
      </c>
      <c r="G328" s="80">
        <v>7.2</v>
      </c>
      <c r="H328" s="80">
        <v>6</v>
      </c>
      <c r="I328" s="82">
        <v>0.812747</v>
      </c>
      <c r="J328" s="68">
        <v>0.23</v>
      </c>
    </row>
    <row r="329" spans="1:92" ht="15.75" x14ac:dyDescent="0.2">
      <c r="A329" s="68" t="s">
        <v>30</v>
      </c>
      <c r="B329" s="68" t="s">
        <v>13</v>
      </c>
      <c r="C329" s="68" t="s">
        <v>14</v>
      </c>
      <c r="D329" s="80">
        <v>285</v>
      </c>
      <c r="E329" s="82">
        <v>9.0137</v>
      </c>
      <c r="F329" s="80">
        <v>25</v>
      </c>
      <c r="G329" s="80">
        <v>7.2</v>
      </c>
      <c r="H329" s="80">
        <v>6</v>
      </c>
      <c r="I329" s="82">
        <v>1.4462900000000001</v>
      </c>
      <c r="J329" s="68">
        <v>0.23</v>
      </c>
    </row>
    <row r="330" spans="1:92" ht="15.75" x14ac:dyDescent="0.2">
      <c r="A330" s="68" t="s">
        <v>30</v>
      </c>
      <c r="B330" s="68" t="s">
        <v>13</v>
      </c>
      <c r="C330" s="68" t="s">
        <v>14</v>
      </c>
      <c r="D330" s="80">
        <v>285</v>
      </c>
      <c r="E330" s="82">
        <v>11.991199999999999</v>
      </c>
      <c r="F330" s="80">
        <v>25</v>
      </c>
      <c r="G330" s="80">
        <v>7.2</v>
      </c>
      <c r="H330" s="80">
        <v>6</v>
      </c>
      <c r="I330" s="82">
        <v>2.2874500000000002</v>
      </c>
      <c r="J330" s="68">
        <v>0.23</v>
      </c>
    </row>
    <row r="331" spans="1:92" ht="15.75" x14ac:dyDescent="0.2">
      <c r="A331" s="68" t="s">
        <v>30</v>
      </c>
      <c r="B331" s="68" t="s">
        <v>13</v>
      </c>
      <c r="C331" s="68" t="s">
        <v>14</v>
      </c>
      <c r="D331" s="80">
        <v>265</v>
      </c>
      <c r="E331" s="82">
        <v>2.9921700000000002</v>
      </c>
      <c r="F331" s="80">
        <v>25</v>
      </c>
      <c r="G331" s="80">
        <v>7.2</v>
      </c>
      <c r="H331" s="80">
        <v>6</v>
      </c>
      <c r="I331" s="82">
        <v>0.648648</v>
      </c>
      <c r="J331" s="68">
        <v>0.51</v>
      </c>
    </row>
    <row r="332" spans="1:92" ht="15.75" x14ac:dyDescent="0.2">
      <c r="A332" s="68" t="s">
        <v>30</v>
      </c>
      <c r="B332" s="68" t="s">
        <v>13</v>
      </c>
      <c r="C332" s="68" t="s">
        <v>14</v>
      </c>
      <c r="D332" s="80">
        <v>265</v>
      </c>
      <c r="E332" s="82">
        <v>5.95303</v>
      </c>
      <c r="F332" s="80">
        <v>25</v>
      </c>
      <c r="G332" s="80">
        <v>7.2</v>
      </c>
      <c r="H332" s="80">
        <v>6</v>
      </c>
      <c r="I332" s="82">
        <v>1.7516099999999999</v>
      </c>
      <c r="J332" s="68">
        <v>0.51</v>
      </c>
    </row>
    <row r="333" spans="1:92" ht="15.75" x14ac:dyDescent="0.2">
      <c r="A333" s="68" t="s">
        <v>30</v>
      </c>
      <c r="B333" s="68" t="s">
        <v>13</v>
      </c>
      <c r="C333" s="68" t="s">
        <v>14</v>
      </c>
      <c r="D333" s="80">
        <v>265</v>
      </c>
      <c r="E333" s="82">
        <v>8.9970599999999994</v>
      </c>
      <c r="F333" s="80">
        <v>25</v>
      </c>
      <c r="G333" s="80">
        <v>7.2</v>
      </c>
      <c r="H333" s="80">
        <v>6</v>
      </c>
      <c r="I333" s="82">
        <v>3.35114</v>
      </c>
      <c r="J333" s="68">
        <v>0.51</v>
      </c>
    </row>
    <row r="334" spans="1:92" ht="15.75" x14ac:dyDescent="0.2">
      <c r="A334" s="68" t="s">
        <v>30</v>
      </c>
      <c r="B334" s="68" t="s">
        <v>13</v>
      </c>
      <c r="C334" s="68" t="s">
        <v>14</v>
      </c>
      <c r="D334" s="80">
        <v>265</v>
      </c>
      <c r="E334" s="82">
        <v>11.991199999999999</v>
      </c>
      <c r="F334" s="80">
        <v>25</v>
      </c>
      <c r="G334" s="80">
        <v>7.2</v>
      </c>
      <c r="H334" s="80">
        <v>6</v>
      </c>
      <c r="I334" s="82">
        <v>5.2666199999999996</v>
      </c>
      <c r="J334" s="68">
        <v>0.51</v>
      </c>
    </row>
    <row r="335" spans="1:92" ht="15.75" x14ac:dyDescent="0.2">
      <c r="A335" s="68" t="s">
        <v>30</v>
      </c>
      <c r="B335" s="68" t="s">
        <v>13</v>
      </c>
      <c r="C335" s="68" t="s">
        <v>14</v>
      </c>
      <c r="D335" s="80">
        <v>254</v>
      </c>
      <c r="E335" s="82">
        <v>2.9755400000000001</v>
      </c>
      <c r="F335" s="80">
        <v>25</v>
      </c>
      <c r="G335" s="80">
        <v>7.2</v>
      </c>
      <c r="H335" s="80">
        <v>6</v>
      </c>
      <c r="I335" s="82">
        <v>0.36877799999999999</v>
      </c>
      <c r="J335" s="68">
        <v>0.3</v>
      </c>
    </row>
    <row r="336" spans="1:92" ht="15.75" x14ac:dyDescent="0.2">
      <c r="A336" s="68" t="s">
        <v>30</v>
      </c>
      <c r="B336" s="68" t="s">
        <v>13</v>
      </c>
      <c r="C336" s="68" t="s">
        <v>14</v>
      </c>
      <c r="D336" s="80">
        <v>254</v>
      </c>
      <c r="E336" s="82">
        <v>5.9863</v>
      </c>
      <c r="F336" s="80">
        <v>25</v>
      </c>
      <c r="G336" s="80">
        <v>7.2</v>
      </c>
      <c r="H336" s="80">
        <v>6</v>
      </c>
      <c r="I336" s="82">
        <v>0.83982100000000004</v>
      </c>
      <c r="J336" s="68">
        <v>0.3</v>
      </c>
    </row>
    <row r="337" spans="1:10" ht="15.75" x14ac:dyDescent="0.2">
      <c r="A337" s="68" t="s">
        <v>30</v>
      </c>
      <c r="B337" s="68" t="s">
        <v>13</v>
      </c>
      <c r="C337" s="68" t="s">
        <v>14</v>
      </c>
      <c r="D337" s="80">
        <v>254</v>
      </c>
      <c r="E337" s="82">
        <v>8.9970599999999994</v>
      </c>
      <c r="F337" s="80">
        <v>25</v>
      </c>
      <c r="G337" s="80">
        <v>7.2</v>
      </c>
      <c r="H337" s="80">
        <v>6</v>
      </c>
      <c r="I337" s="82">
        <v>1.9337800000000001</v>
      </c>
      <c r="J337" s="68">
        <v>0.3</v>
      </c>
    </row>
    <row r="338" spans="1:10" ht="15.75" x14ac:dyDescent="0.2">
      <c r="A338" s="68" t="s">
        <v>30</v>
      </c>
      <c r="B338" s="68" t="s">
        <v>13</v>
      </c>
      <c r="C338" s="68" t="s">
        <v>14</v>
      </c>
      <c r="D338" s="80">
        <v>254</v>
      </c>
      <c r="E338" s="82">
        <v>11.974600000000001</v>
      </c>
      <c r="F338" s="80">
        <v>25</v>
      </c>
      <c r="G338" s="80">
        <v>7.2</v>
      </c>
      <c r="H338" s="80">
        <v>6</v>
      </c>
      <c r="I338" s="82">
        <v>3.2173099999999999</v>
      </c>
      <c r="J338" s="68">
        <v>0.3</v>
      </c>
    </row>
    <row r="339" spans="1:10" x14ac:dyDescent="0.2">
      <c r="B339" s="78"/>
      <c r="C339" s="78"/>
      <c r="D339" s="78"/>
      <c r="E339" s="78"/>
      <c r="F339" s="78"/>
      <c r="G339" s="78"/>
      <c r="H339" s="78"/>
      <c r="I339" s="78"/>
      <c r="J339" s="78"/>
    </row>
    <row r="340" spans="1:10" x14ac:dyDescent="0.2">
      <c r="B340" s="78"/>
      <c r="C340" s="78"/>
      <c r="D340" s="78"/>
      <c r="E340" s="78"/>
      <c r="F340" s="78"/>
      <c r="G340" s="78"/>
      <c r="H340" s="78"/>
      <c r="I340" s="78"/>
      <c r="J340" s="78"/>
    </row>
    <row r="341" spans="1:10" x14ac:dyDescent="0.2">
      <c r="B341" s="78"/>
      <c r="C341" s="78"/>
      <c r="D341" s="78"/>
      <c r="E341" s="78"/>
      <c r="F341" s="78"/>
      <c r="G341" s="78"/>
      <c r="H341" s="78"/>
      <c r="I341" s="78"/>
      <c r="J341" s="78"/>
    </row>
    <row r="342" spans="1:10" x14ac:dyDescent="0.2">
      <c r="B342" s="78"/>
      <c r="C342" s="78"/>
      <c r="D342" s="78"/>
      <c r="E342" s="78"/>
      <c r="F342" s="78"/>
      <c r="G342" s="78"/>
      <c r="H342" s="78"/>
      <c r="I342" s="78"/>
      <c r="J342" s="78"/>
    </row>
    <row r="343" spans="1:10" x14ac:dyDescent="0.2">
      <c r="B343" s="78"/>
      <c r="C343" s="78"/>
      <c r="D343" s="78"/>
      <c r="E343" s="78"/>
      <c r="F343" s="78"/>
      <c r="G343" s="78"/>
      <c r="H343" s="78"/>
      <c r="I343" s="78"/>
      <c r="J343" s="78"/>
    </row>
    <row r="344" spans="1:10" x14ac:dyDescent="0.2">
      <c r="B344" s="78"/>
      <c r="C344" s="78"/>
      <c r="D344" s="78"/>
      <c r="E344" s="78"/>
      <c r="F344" s="78"/>
      <c r="G344" s="78"/>
      <c r="H344" s="78"/>
      <c r="I344" s="78"/>
      <c r="J344" s="78"/>
    </row>
    <row r="345" spans="1:10" x14ac:dyDescent="0.2">
      <c r="B345" s="78"/>
      <c r="C345" s="78"/>
      <c r="D345" s="78"/>
      <c r="E345" s="78"/>
      <c r="F345" s="78"/>
      <c r="G345" s="78"/>
      <c r="H345" s="78"/>
      <c r="I345" s="78"/>
      <c r="J345" s="78"/>
    </row>
    <row r="346" spans="1:10" x14ac:dyDescent="0.2">
      <c r="B346" s="78"/>
      <c r="C346" s="78"/>
      <c r="D346" s="78"/>
      <c r="E346" s="78"/>
      <c r="F346" s="78"/>
      <c r="G346" s="78"/>
      <c r="H346" s="78"/>
      <c r="I346" s="78"/>
      <c r="J346" s="78"/>
    </row>
    <row r="347" spans="1:10" x14ac:dyDescent="0.2">
      <c r="B347" s="78"/>
      <c r="C347" s="78"/>
      <c r="D347" s="78"/>
      <c r="E347" s="78"/>
      <c r="F347" s="78"/>
      <c r="G347" s="78"/>
      <c r="H347" s="78"/>
      <c r="I347" s="78"/>
      <c r="J347" s="78"/>
    </row>
    <row r="348" spans="1:10" x14ac:dyDescent="0.2">
      <c r="B348" s="78"/>
      <c r="C348" s="78"/>
      <c r="D348" s="78"/>
      <c r="E348" s="78"/>
      <c r="F348" s="78"/>
      <c r="G348" s="78"/>
      <c r="H348" s="78"/>
      <c r="I348" s="78"/>
      <c r="J348" s="78"/>
    </row>
    <row r="349" spans="1:10" x14ac:dyDescent="0.2">
      <c r="B349" s="78"/>
      <c r="C349" s="78"/>
      <c r="D349" s="78"/>
      <c r="E349" s="78"/>
      <c r="F349" s="78"/>
      <c r="G349" s="78"/>
      <c r="H349" s="78"/>
      <c r="I349" s="78"/>
      <c r="J349" s="78"/>
    </row>
    <row r="350" spans="1:10" x14ac:dyDescent="0.2">
      <c r="B350" s="78"/>
      <c r="C350" s="78"/>
      <c r="D350" s="78"/>
      <c r="E350" s="78"/>
      <c r="F350" s="78"/>
      <c r="G350" s="78"/>
      <c r="H350" s="78"/>
      <c r="I350" s="78"/>
      <c r="J350" s="78"/>
    </row>
    <row r="351" spans="1:10" x14ac:dyDescent="0.2">
      <c r="B351" s="78"/>
      <c r="C351" s="78"/>
      <c r="D351" s="78"/>
      <c r="E351" s="78"/>
      <c r="F351" s="78"/>
      <c r="G351" s="78"/>
      <c r="H351" s="78"/>
      <c r="I351" s="78"/>
      <c r="J351" s="78"/>
    </row>
    <row r="352" spans="1:10" x14ac:dyDescent="0.2">
      <c r="B352" s="78"/>
      <c r="C352" s="78"/>
      <c r="D352" s="78"/>
      <c r="E352" s="78"/>
      <c r="F352" s="78"/>
      <c r="G352" s="78"/>
      <c r="H352" s="78"/>
      <c r="I352" s="78"/>
      <c r="J352" s="78"/>
    </row>
    <row r="353" spans="2:10" x14ac:dyDescent="0.2">
      <c r="B353" s="78"/>
      <c r="C353" s="78"/>
      <c r="D353" s="78"/>
      <c r="E353" s="78"/>
      <c r="F353" s="78"/>
      <c r="G353" s="78"/>
      <c r="H353" s="78"/>
      <c r="I353" s="78"/>
      <c r="J353" s="78"/>
    </row>
    <row r="354" spans="2:10" x14ac:dyDescent="0.2">
      <c r="B354" s="78"/>
      <c r="C354" s="78"/>
      <c r="D354" s="78"/>
      <c r="E354" s="78"/>
      <c r="F354" s="78"/>
      <c r="G354" s="78"/>
      <c r="H354" s="78"/>
      <c r="I354" s="78"/>
      <c r="J354" s="78"/>
    </row>
    <row r="355" spans="2:10" x14ac:dyDescent="0.2">
      <c r="B355" s="78"/>
      <c r="C355" s="78"/>
      <c r="D355" s="78"/>
      <c r="E355" s="78"/>
      <c r="F355" s="78"/>
      <c r="G355" s="78"/>
      <c r="H355" s="78"/>
      <c r="I355" s="78"/>
      <c r="J355" s="78"/>
    </row>
    <row r="356" spans="2:10" x14ac:dyDescent="0.2">
      <c r="B356" s="78"/>
      <c r="C356" s="78"/>
      <c r="D356" s="78"/>
      <c r="E356" s="78"/>
      <c r="F356" s="78"/>
      <c r="G356" s="78"/>
      <c r="H356" s="78"/>
      <c r="I356" s="78"/>
      <c r="J356" s="78"/>
    </row>
    <row r="357" spans="2:10" x14ac:dyDescent="0.2">
      <c r="B357" s="78"/>
      <c r="C357" s="78"/>
      <c r="D357" s="78"/>
      <c r="E357" s="78"/>
      <c r="F357" s="78"/>
      <c r="G357" s="78"/>
      <c r="H357" s="78"/>
      <c r="I357" s="78"/>
      <c r="J357" s="78"/>
    </row>
    <row r="358" spans="2:10" x14ac:dyDescent="0.2">
      <c r="B358" s="78"/>
      <c r="C358" s="78"/>
      <c r="D358" s="78"/>
      <c r="E358" s="78"/>
      <c r="F358" s="78"/>
      <c r="G358" s="78"/>
      <c r="H358" s="78"/>
      <c r="I358" s="78"/>
      <c r="J358" s="78"/>
    </row>
    <row r="359" spans="2:10" x14ac:dyDescent="0.2">
      <c r="B359" s="78"/>
      <c r="C359" s="78"/>
      <c r="D359" s="78"/>
      <c r="E359" s="78"/>
      <c r="F359" s="78"/>
      <c r="G359" s="78"/>
      <c r="H359" s="78"/>
      <c r="I359" s="78"/>
      <c r="J359" s="78"/>
    </row>
    <row r="360" spans="2:10" x14ac:dyDescent="0.2">
      <c r="B360" s="78"/>
      <c r="C360" s="78"/>
      <c r="D360" s="78"/>
      <c r="E360" s="78"/>
      <c r="F360" s="78"/>
      <c r="G360" s="78"/>
      <c r="H360" s="78"/>
      <c r="I360" s="78"/>
      <c r="J360" s="78"/>
    </row>
    <row r="361" spans="2:10" x14ac:dyDescent="0.2">
      <c r="B361" s="78"/>
      <c r="C361" s="78"/>
      <c r="D361" s="78"/>
      <c r="E361" s="78"/>
      <c r="F361" s="78"/>
      <c r="G361" s="78"/>
      <c r="H361" s="78"/>
      <c r="I361" s="78"/>
      <c r="J361" s="78"/>
    </row>
    <row r="362" spans="2:10" x14ac:dyDescent="0.2">
      <c r="B362" s="78"/>
      <c r="C362" s="78"/>
      <c r="D362" s="78"/>
      <c r="E362" s="78"/>
      <c r="F362" s="78"/>
      <c r="G362" s="78"/>
      <c r="H362" s="78"/>
      <c r="I362" s="78"/>
      <c r="J362" s="78"/>
    </row>
    <row r="363" spans="2:10" x14ac:dyDescent="0.2">
      <c r="B363" s="78"/>
      <c r="C363" s="78"/>
      <c r="D363" s="78"/>
      <c r="E363" s="78"/>
      <c r="F363" s="78"/>
      <c r="G363" s="78"/>
      <c r="H363" s="78"/>
      <c r="I363" s="78"/>
      <c r="J363" s="78"/>
    </row>
    <row r="364" spans="2:10" x14ac:dyDescent="0.2">
      <c r="B364" s="78"/>
      <c r="C364" s="78"/>
      <c r="D364" s="78"/>
      <c r="E364" s="78"/>
      <c r="F364" s="78"/>
      <c r="G364" s="78"/>
      <c r="H364" s="78"/>
      <c r="I364" s="78"/>
      <c r="J364" s="78"/>
    </row>
    <row r="365" spans="2:10" x14ac:dyDescent="0.2">
      <c r="B365" s="78"/>
      <c r="C365" s="78"/>
      <c r="D365" s="78"/>
      <c r="E365" s="78"/>
      <c r="F365" s="78"/>
      <c r="G365" s="78"/>
      <c r="H365" s="78"/>
      <c r="I365" s="78"/>
      <c r="J365" s="78"/>
    </row>
    <row r="366" spans="2:10" x14ac:dyDescent="0.2">
      <c r="B366" s="78"/>
      <c r="C366" s="78"/>
      <c r="D366" s="78"/>
      <c r="E366" s="78"/>
      <c r="F366" s="78"/>
      <c r="G366" s="78"/>
      <c r="H366" s="78"/>
      <c r="I366" s="78"/>
      <c r="J366" s="78"/>
    </row>
    <row r="367" spans="2:10" x14ac:dyDescent="0.2">
      <c r="B367" s="78"/>
      <c r="C367" s="78"/>
      <c r="D367" s="78"/>
      <c r="E367" s="78"/>
      <c r="F367" s="78"/>
      <c r="G367" s="78"/>
      <c r="H367" s="78"/>
      <c r="I367" s="78"/>
      <c r="J367" s="78"/>
    </row>
    <row r="368" spans="2:10" x14ac:dyDescent="0.2">
      <c r="B368" s="78"/>
      <c r="C368" s="78"/>
      <c r="D368" s="78"/>
      <c r="E368" s="78"/>
      <c r="F368" s="78"/>
      <c r="G368" s="78"/>
      <c r="H368" s="78"/>
      <c r="I368" s="78"/>
      <c r="J368" s="78"/>
    </row>
    <row r="369" spans="2:10" x14ac:dyDescent="0.2">
      <c r="B369" s="78"/>
      <c r="C369" s="78"/>
      <c r="D369" s="78"/>
      <c r="E369" s="78"/>
      <c r="F369" s="78"/>
      <c r="G369" s="78"/>
      <c r="H369" s="78"/>
      <c r="I369" s="78"/>
      <c r="J369" s="78"/>
    </row>
    <row r="370" spans="2:10" x14ac:dyDescent="0.2">
      <c r="B370" s="78"/>
      <c r="C370" s="78"/>
      <c r="D370" s="78"/>
      <c r="E370" s="78"/>
      <c r="F370" s="78"/>
      <c r="G370" s="78"/>
      <c r="H370" s="78"/>
      <c r="I370" s="78"/>
      <c r="J370" s="78"/>
    </row>
    <row r="371" spans="2:10" x14ac:dyDescent="0.2">
      <c r="B371" s="78"/>
      <c r="C371" s="78"/>
      <c r="D371" s="78"/>
      <c r="E371" s="78"/>
      <c r="F371" s="78"/>
      <c r="G371" s="78"/>
      <c r="H371" s="78"/>
      <c r="I371" s="78"/>
      <c r="J371" s="78"/>
    </row>
    <row r="372" spans="2:10" x14ac:dyDescent="0.2">
      <c r="B372" s="78"/>
      <c r="C372" s="78"/>
      <c r="D372" s="78"/>
      <c r="E372" s="78"/>
      <c r="F372" s="78"/>
      <c r="G372" s="78"/>
      <c r="H372" s="78"/>
      <c r="I372" s="78"/>
      <c r="J372" s="78"/>
    </row>
    <row r="373" spans="2:10" x14ac:dyDescent="0.2">
      <c r="B373" s="78"/>
      <c r="C373" s="78"/>
      <c r="D373" s="78"/>
      <c r="E373" s="78"/>
      <c r="F373" s="78"/>
      <c r="G373" s="78"/>
      <c r="H373" s="78"/>
      <c r="I373" s="78"/>
      <c r="J373" s="78"/>
    </row>
    <row r="374" spans="2:10" x14ac:dyDescent="0.2">
      <c r="B374" s="78"/>
      <c r="C374" s="78"/>
      <c r="D374" s="78"/>
      <c r="E374" s="78"/>
      <c r="F374" s="78"/>
      <c r="G374" s="78"/>
      <c r="H374" s="78"/>
      <c r="I374" s="78"/>
      <c r="J374" s="78"/>
    </row>
    <row r="375" spans="2:10" x14ac:dyDescent="0.2">
      <c r="B375" s="78"/>
      <c r="C375" s="78"/>
      <c r="D375" s="78"/>
      <c r="E375" s="78"/>
      <c r="F375" s="78"/>
      <c r="G375" s="78"/>
      <c r="H375" s="78"/>
      <c r="I375" s="78"/>
      <c r="J375" s="78"/>
    </row>
    <row r="376" spans="2:10" x14ac:dyDescent="0.2">
      <c r="B376" s="78"/>
      <c r="C376" s="78"/>
      <c r="D376" s="78"/>
      <c r="E376" s="78"/>
      <c r="F376" s="78"/>
      <c r="G376" s="78"/>
      <c r="H376" s="78"/>
      <c r="I376" s="78"/>
      <c r="J376" s="78"/>
    </row>
    <row r="377" spans="2:10" x14ac:dyDescent="0.2">
      <c r="B377" s="78"/>
      <c r="C377" s="78"/>
      <c r="D377" s="78"/>
      <c r="E377" s="78"/>
      <c r="F377" s="78"/>
      <c r="G377" s="78"/>
      <c r="H377" s="78"/>
      <c r="I377" s="78"/>
      <c r="J377" s="78"/>
    </row>
    <row r="378" spans="2:10" x14ac:dyDescent="0.2">
      <c r="B378" s="78"/>
      <c r="C378" s="78"/>
      <c r="D378" s="78"/>
      <c r="E378" s="78"/>
      <c r="F378" s="78"/>
      <c r="G378" s="78"/>
      <c r="H378" s="78"/>
      <c r="I378" s="78"/>
      <c r="J378" s="78"/>
    </row>
    <row r="379" spans="2:10" x14ac:dyDescent="0.2">
      <c r="B379" s="78"/>
      <c r="C379" s="78"/>
      <c r="D379" s="78"/>
      <c r="E379" s="78"/>
      <c r="F379" s="78"/>
      <c r="G379" s="78"/>
      <c r="H379" s="78"/>
      <c r="I379" s="78"/>
      <c r="J379" s="78"/>
    </row>
    <row r="380" spans="2:10" x14ac:dyDescent="0.2">
      <c r="B380" s="78"/>
      <c r="C380" s="78"/>
      <c r="D380" s="78"/>
      <c r="E380" s="78"/>
      <c r="F380" s="78"/>
      <c r="G380" s="78"/>
      <c r="H380" s="78"/>
      <c r="I380" s="78"/>
      <c r="J380" s="78"/>
    </row>
    <row r="381" spans="2:10" x14ac:dyDescent="0.2">
      <c r="B381" s="78"/>
      <c r="C381" s="78"/>
      <c r="D381" s="78"/>
      <c r="E381" s="78"/>
      <c r="F381" s="78"/>
      <c r="G381" s="78"/>
      <c r="H381" s="78"/>
      <c r="I381" s="78"/>
      <c r="J381" s="78"/>
    </row>
    <row r="382" spans="2:10" x14ac:dyDescent="0.2">
      <c r="B382" s="78"/>
      <c r="C382" s="78"/>
      <c r="D382" s="78"/>
      <c r="E382" s="78"/>
      <c r="F382" s="78"/>
      <c r="G382" s="78"/>
      <c r="H382" s="78"/>
      <c r="I382" s="78"/>
      <c r="J382" s="78"/>
    </row>
    <row r="383" spans="2:10" x14ac:dyDescent="0.2">
      <c r="B383" s="78"/>
      <c r="C383" s="78"/>
      <c r="D383" s="78"/>
      <c r="E383" s="78"/>
      <c r="F383" s="78"/>
      <c r="G383" s="78"/>
      <c r="H383" s="78"/>
      <c r="I383" s="78"/>
      <c r="J383" s="78"/>
    </row>
    <row r="384" spans="2:10" x14ac:dyDescent="0.2">
      <c r="B384" s="78"/>
      <c r="C384" s="78"/>
      <c r="D384" s="78"/>
      <c r="E384" s="78"/>
      <c r="F384" s="78"/>
      <c r="G384" s="78"/>
      <c r="H384" s="78"/>
      <c r="I384" s="78"/>
      <c r="J384" s="78"/>
    </row>
    <row r="385" spans="2:10" x14ac:dyDescent="0.2">
      <c r="B385" s="78"/>
      <c r="C385" s="78"/>
      <c r="D385" s="78"/>
      <c r="E385" s="78"/>
      <c r="F385" s="78"/>
      <c r="G385" s="78"/>
      <c r="H385" s="78"/>
      <c r="I385" s="78"/>
      <c r="J385" s="78"/>
    </row>
    <row r="386" spans="2:10" x14ac:dyDescent="0.2">
      <c r="B386" s="78"/>
      <c r="C386" s="78"/>
      <c r="D386" s="78"/>
      <c r="E386" s="78"/>
      <c r="F386" s="78"/>
      <c r="G386" s="78"/>
      <c r="H386" s="78"/>
      <c r="I386" s="78"/>
      <c r="J386" s="78"/>
    </row>
    <row r="387" spans="2:10" x14ac:dyDescent="0.2">
      <c r="B387" s="78"/>
      <c r="C387" s="78"/>
      <c r="D387" s="78"/>
      <c r="E387" s="78"/>
      <c r="F387" s="78"/>
      <c r="G387" s="78"/>
      <c r="H387" s="78"/>
      <c r="I387" s="78"/>
      <c r="J387" s="78"/>
    </row>
    <row r="388" spans="2:10" x14ac:dyDescent="0.2">
      <c r="B388" s="78"/>
      <c r="C388" s="78"/>
      <c r="D388" s="78"/>
      <c r="E388" s="78"/>
      <c r="F388" s="78"/>
      <c r="G388" s="78"/>
      <c r="H388" s="78"/>
      <c r="I388" s="78"/>
      <c r="J388" s="78"/>
    </row>
    <row r="389" spans="2:10" x14ac:dyDescent="0.2">
      <c r="B389" s="78"/>
      <c r="C389" s="78"/>
      <c r="D389" s="78"/>
      <c r="E389" s="78"/>
      <c r="F389" s="78"/>
      <c r="G389" s="78"/>
      <c r="H389" s="78"/>
      <c r="I389" s="78"/>
      <c r="J389" s="78"/>
    </row>
    <row r="390" spans="2:10" x14ac:dyDescent="0.2">
      <c r="B390" s="78"/>
      <c r="C390" s="78"/>
      <c r="D390" s="78"/>
      <c r="E390" s="78"/>
      <c r="F390" s="78"/>
      <c r="G390" s="78"/>
      <c r="H390" s="78"/>
      <c r="I390" s="78"/>
      <c r="J390" s="78"/>
    </row>
    <row r="391" spans="2:10" x14ac:dyDescent="0.2">
      <c r="B391" s="78"/>
      <c r="C391" s="78"/>
      <c r="D391" s="78"/>
      <c r="E391" s="78"/>
      <c r="F391" s="78"/>
      <c r="G391" s="78"/>
      <c r="H391" s="78"/>
      <c r="I391" s="78"/>
      <c r="J391" s="78"/>
    </row>
    <row r="392" spans="2:10" x14ac:dyDescent="0.2">
      <c r="B392" s="78"/>
      <c r="C392" s="78"/>
      <c r="D392" s="78"/>
      <c r="E392" s="78"/>
      <c r="F392" s="78"/>
      <c r="G392" s="78"/>
      <c r="H392" s="78"/>
      <c r="I392" s="78"/>
      <c r="J392" s="78"/>
    </row>
    <row r="393" spans="2:10" x14ac:dyDescent="0.2">
      <c r="B393" s="78"/>
      <c r="C393" s="78"/>
      <c r="D393" s="78"/>
      <c r="E393" s="78"/>
      <c r="F393" s="78"/>
      <c r="G393" s="78"/>
      <c r="H393" s="78"/>
      <c r="I393" s="78"/>
      <c r="J393" s="78"/>
    </row>
    <row r="394" spans="2:10" x14ac:dyDescent="0.2">
      <c r="B394" s="78"/>
      <c r="C394" s="78"/>
      <c r="D394" s="78"/>
      <c r="E394" s="78"/>
      <c r="F394" s="78"/>
      <c r="G394" s="78"/>
      <c r="H394" s="78"/>
      <c r="I394" s="78"/>
      <c r="J394" s="78"/>
    </row>
    <row r="395" spans="2:10" x14ac:dyDescent="0.2">
      <c r="B395" s="78"/>
      <c r="C395" s="78"/>
      <c r="D395" s="78"/>
      <c r="E395" s="78"/>
      <c r="F395" s="78"/>
      <c r="G395" s="78"/>
      <c r="H395" s="78"/>
      <c r="I395" s="78"/>
      <c r="J395" s="78"/>
    </row>
    <row r="396" spans="2:10" x14ac:dyDescent="0.2">
      <c r="B396" s="78"/>
      <c r="C396" s="78"/>
      <c r="D396" s="78"/>
      <c r="E396" s="78"/>
      <c r="F396" s="78"/>
      <c r="G396" s="78"/>
      <c r="H396" s="78"/>
      <c r="I396" s="78"/>
      <c r="J396" s="78"/>
    </row>
    <row r="397" spans="2:10" x14ac:dyDescent="0.2">
      <c r="B397" s="78"/>
      <c r="C397" s="78"/>
      <c r="D397" s="78"/>
      <c r="E397" s="78"/>
      <c r="F397" s="78"/>
      <c r="G397" s="78"/>
      <c r="H397" s="78"/>
      <c r="I397" s="78"/>
      <c r="J397" s="78"/>
    </row>
    <row r="398" spans="2:10" x14ac:dyDescent="0.2">
      <c r="B398" s="78"/>
      <c r="C398" s="78"/>
      <c r="D398" s="78"/>
      <c r="E398" s="78"/>
      <c r="F398" s="78"/>
      <c r="G398" s="78"/>
      <c r="H398" s="78"/>
      <c r="I398" s="78"/>
      <c r="J398" s="78"/>
    </row>
    <row r="399" spans="2:10" x14ac:dyDescent="0.2">
      <c r="B399" s="78"/>
      <c r="C399" s="78"/>
      <c r="D399" s="78"/>
      <c r="E399" s="78"/>
      <c r="F399" s="78"/>
      <c r="G399" s="78"/>
      <c r="H399" s="78"/>
      <c r="I399" s="78"/>
      <c r="J399" s="78"/>
    </row>
    <row r="400" spans="2:10" x14ac:dyDescent="0.2">
      <c r="B400" s="78"/>
      <c r="C400" s="78"/>
      <c r="D400" s="78"/>
      <c r="E400" s="78"/>
      <c r="F400" s="78"/>
      <c r="G400" s="78"/>
      <c r="H400" s="78"/>
      <c r="I400" s="78"/>
      <c r="J400" s="78"/>
    </row>
    <row r="401" spans="2:10" x14ac:dyDescent="0.2">
      <c r="B401" s="78"/>
      <c r="C401" s="78"/>
      <c r="D401" s="78"/>
      <c r="E401" s="78"/>
      <c r="F401" s="78"/>
      <c r="G401" s="78"/>
      <c r="H401" s="78"/>
      <c r="I401" s="78"/>
      <c r="J401" s="78"/>
    </row>
    <row r="402" spans="2:10" x14ac:dyDescent="0.2">
      <c r="B402" s="78"/>
      <c r="C402" s="78"/>
      <c r="D402" s="78"/>
      <c r="E402" s="78"/>
      <c r="F402" s="78"/>
      <c r="G402" s="78"/>
      <c r="H402" s="78"/>
      <c r="I402" s="78"/>
      <c r="J402" s="78"/>
    </row>
    <row r="403" spans="2:10" x14ac:dyDescent="0.2">
      <c r="B403" s="78"/>
      <c r="C403" s="78"/>
      <c r="D403" s="78"/>
      <c r="E403" s="78"/>
      <c r="F403" s="78"/>
      <c r="G403" s="78"/>
      <c r="H403" s="78"/>
      <c r="I403" s="78"/>
      <c r="J403" s="78"/>
    </row>
    <row r="404" spans="2:10" x14ac:dyDescent="0.2">
      <c r="B404" s="78"/>
      <c r="C404" s="78"/>
      <c r="D404" s="78"/>
      <c r="E404" s="78"/>
      <c r="F404" s="78"/>
      <c r="G404" s="78"/>
      <c r="H404" s="78"/>
      <c r="I404" s="78"/>
      <c r="J404" s="78"/>
    </row>
    <row r="405" spans="2:10" x14ac:dyDescent="0.2">
      <c r="B405" s="78"/>
      <c r="C405" s="78"/>
      <c r="D405" s="78"/>
      <c r="E405" s="78"/>
      <c r="F405" s="78"/>
      <c r="G405" s="78"/>
      <c r="H405" s="78"/>
      <c r="I405" s="78"/>
      <c r="J405" s="78"/>
    </row>
    <row r="406" spans="2:10" x14ac:dyDescent="0.2">
      <c r="B406" s="78"/>
      <c r="C406" s="78"/>
      <c r="D406" s="78"/>
      <c r="E406" s="78"/>
      <c r="F406" s="78"/>
      <c r="G406" s="78"/>
      <c r="H406" s="78"/>
      <c r="I406" s="78"/>
      <c r="J406" s="78"/>
    </row>
    <row r="407" spans="2:10" x14ac:dyDescent="0.2">
      <c r="B407" s="78"/>
      <c r="C407" s="78"/>
      <c r="D407" s="78"/>
      <c r="E407" s="78"/>
      <c r="F407" s="78"/>
      <c r="G407" s="78"/>
      <c r="H407" s="78"/>
      <c r="I407" s="78"/>
      <c r="J407" s="78"/>
    </row>
    <row r="408" spans="2:10" x14ac:dyDescent="0.2">
      <c r="B408" s="78"/>
      <c r="C408" s="78"/>
      <c r="D408" s="78"/>
      <c r="E408" s="78"/>
      <c r="F408" s="78"/>
      <c r="G408" s="78"/>
      <c r="H408" s="78"/>
      <c r="I408" s="78"/>
      <c r="J408" s="78"/>
    </row>
    <row r="409" spans="2:10" x14ac:dyDescent="0.2">
      <c r="B409" s="78"/>
      <c r="C409" s="78"/>
      <c r="D409" s="78"/>
      <c r="E409" s="78"/>
      <c r="F409" s="78"/>
      <c r="G409" s="78"/>
      <c r="H409" s="78"/>
      <c r="I409" s="78"/>
      <c r="J409" s="78"/>
    </row>
  </sheetData>
  <autoFilter ref="A1:CN338" xr:uid="{DA271268-3D13-4970-98F3-8C54F774E0E5}"/>
  <sortState xmlns:xlrd2="http://schemas.microsoft.com/office/spreadsheetml/2017/richdata2" ref="A2:C338">
    <sortCondition descending="1" ref="B1:B338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6EEE-0777-4ACD-A002-2B469FB9D79A}">
  <dimension ref="A1:J72"/>
  <sheetViews>
    <sheetView topLeftCell="A16" zoomScale="130" zoomScaleNormal="130" workbookViewId="0">
      <selection activeCell="E58" sqref="E58"/>
    </sheetView>
  </sheetViews>
  <sheetFormatPr defaultRowHeight="14.25" x14ac:dyDescent="0.2"/>
  <cols>
    <col min="1" max="1" width="22" bestFit="1" customWidth="1"/>
    <col min="2" max="2" width="9" style="78"/>
  </cols>
  <sheetData>
    <row r="1" spans="1:10" s="78" customFormat="1" x14ac:dyDescent="0.2">
      <c r="A1" s="78" t="s">
        <v>239</v>
      </c>
      <c r="B1" s="78">
        <v>1</v>
      </c>
      <c r="C1" s="78" t="s">
        <v>78</v>
      </c>
      <c r="D1" s="78" t="s">
        <v>240</v>
      </c>
      <c r="E1" s="78" t="s">
        <v>241</v>
      </c>
      <c r="F1" s="78" t="s">
        <v>242</v>
      </c>
      <c r="G1" s="78" t="s">
        <v>243</v>
      </c>
      <c r="H1" s="78" t="s">
        <v>244</v>
      </c>
      <c r="I1" s="78" t="s">
        <v>79</v>
      </c>
      <c r="J1" s="78" t="s">
        <v>237</v>
      </c>
    </row>
    <row r="2" spans="1:10" x14ac:dyDescent="0.2">
      <c r="A2" t="s">
        <v>37</v>
      </c>
      <c r="B2" s="78" t="s">
        <v>13</v>
      </c>
      <c r="C2" t="s">
        <v>14</v>
      </c>
      <c r="D2">
        <v>254</v>
      </c>
      <c r="E2">
        <v>20.66</v>
      </c>
      <c r="F2">
        <v>25</v>
      </c>
      <c r="G2">
        <v>7.2</v>
      </c>
      <c r="H2">
        <v>6</v>
      </c>
      <c r="I2">
        <v>0.78</v>
      </c>
      <c r="J2">
        <v>9.9000000000000005E-2</v>
      </c>
    </row>
    <row r="3" spans="1:10" x14ac:dyDescent="0.2">
      <c r="A3" t="s">
        <v>37</v>
      </c>
      <c r="B3" s="78" t="s">
        <v>13</v>
      </c>
      <c r="C3" t="s">
        <v>14</v>
      </c>
      <c r="D3">
        <v>254</v>
      </c>
      <c r="E3">
        <v>25.2</v>
      </c>
      <c r="F3">
        <v>25</v>
      </c>
      <c r="G3">
        <v>7.2</v>
      </c>
      <c r="H3">
        <v>6</v>
      </c>
      <c r="I3">
        <v>1.27</v>
      </c>
      <c r="J3">
        <v>9.9000000000000005E-2</v>
      </c>
    </row>
    <row r="4" spans="1:10" x14ac:dyDescent="0.2">
      <c r="A4" t="s">
        <v>37</v>
      </c>
      <c r="B4" s="78" t="s">
        <v>13</v>
      </c>
      <c r="C4" t="s">
        <v>14</v>
      </c>
      <c r="D4">
        <v>254</v>
      </c>
      <c r="E4">
        <v>32.049999999999997</v>
      </c>
      <c r="F4">
        <v>25</v>
      </c>
      <c r="G4">
        <v>7.2</v>
      </c>
      <c r="H4">
        <v>6</v>
      </c>
      <c r="I4">
        <v>1.94</v>
      </c>
      <c r="J4">
        <v>9.9000000000000005E-2</v>
      </c>
    </row>
    <row r="5" spans="1:10" x14ac:dyDescent="0.2">
      <c r="A5" t="s">
        <v>37</v>
      </c>
      <c r="B5" s="78" t="s">
        <v>13</v>
      </c>
      <c r="C5" t="s">
        <v>14</v>
      </c>
      <c r="D5">
        <v>254</v>
      </c>
      <c r="E5">
        <v>44.68</v>
      </c>
      <c r="F5">
        <v>25</v>
      </c>
      <c r="G5">
        <v>7.2</v>
      </c>
      <c r="H5">
        <v>6</v>
      </c>
      <c r="I5">
        <v>3.48</v>
      </c>
      <c r="J5">
        <v>9.9000000000000005E-2</v>
      </c>
    </row>
    <row r="6" spans="1:10" x14ac:dyDescent="0.2">
      <c r="A6" t="s">
        <v>37</v>
      </c>
      <c r="B6" s="78" t="s">
        <v>13</v>
      </c>
      <c r="C6" t="s">
        <v>14</v>
      </c>
      <c r="D6">
        <v>265</v>
      </c>
      <c r="E6">
        <v>8.11</v>
      </c>
      <c r="F6">
        <v>25</v>
      </c>
      <c r="G6">
        <v>7.2</v>
      </c>
      <c r="H6">
        <v>6</v>
      </c>
      <c r="I6">
        <v>0.67</v>
      </c>
      <c r="J6">
        <v>0.17399999999999999</v>
      </c>
    </row>
    <row r="7" spans="1:10" x14ac:dyDescent="0.2">
      <c r="A7" t="s">
        <v>37</v>
      </c>
      <c r="B7" s="78" t="s">
        <v>13</v>
      </c>
      <c r="C7" t="s">
        <v>14</v>
      </c>
      <c r="D7">
        <v>265</v>
      </c>
      <c r="E7">
        <v>12.08</v>
      </c>
      <c r="F7">
        <v>25</v>
      </c>
      <c r="G7">
        <v>7.2</v>
      </c>
      <c r="H7">
        <v>6</v>
      </c>
      <c r="I7">
        <v>1.21</v>
      </c>
      <c r="J7">
        <v>0.17399999999999999</v>
      </c>
    </row>
    <row r="8" spans="1:10" x14ac:dyDescent="0.2">
      <c r="A8" t="s">
        <v>37</v>
      </c>
      <c r="B8" s="78" t="s">
        <v>13</v>
      </c>
      <c r="C8" t="s">
        <v>14</v>
      </c>
      <c r="D8">
        <v>265</v>
      </c>
      <c r="E8">
        <v>16.23</v>
      </c>
      <c r="F8">
        <v>25</v>
      </c>
      <c r="G8">
        <v>7.2</v>
      </c>
      <c r="H8">
        <v>6</v>
      </c>
      <c r="I8">
        <v>2.02</v>
      </c>
      <c r="J8">
        <v>0.17399999999999999</v>
      </c>
    </row>
    <row r="9" spans="1:10" x14ac:dyDescent="0.2">
      <c r="A9" t="s">
        <v>37</v>
      </c>
      <c r="B9" s="78" t="s">
        <v>13</v>
      </c>
      <c r="C9" t="s">
        <v>14</v>
      </c>
      <c r="D9">
        <v>265</v>
      </c>
      <c r="E9">
        <v>20.57</v>
      </c>
      <c r="F9">
        <v>25</v>
      </c>
      <c r="G9">
        <v>7.2</v>
      </c>
      <c r="H9">
        <v>6</v>
      </c>
      <c r="I9">
        <v>2.8</v>
      </c>
      <c r="J9">
        <v>0.17399999999999999</v>
      </c>
    </row>
    <row r="10" spans="1:10" x14ac:dyDescent="0.2">
      <c r="A10" t="s">
        <v>37</v>
      </c>
      <c r="B10" s="78" t="s">
        <v>13</v>
      </c>
      <c r="C10" t="s">
        <v>14</v>
      </c>
      <c r="D10">
        <v>280</v>
      </c>
      <c r="E10">
        <v>21.25</v>
      </c>
      <c r="F10">
        <v>25</v>
      </c>
      <c r="G10">
        <v>7.2</v>
      </c>
      <c r="H10">
        <v>6</v>
      </c>
      <c r="I10">
        <v>1.41</v>
      </c>
      <c r="J10">
        <v>0.104</v>
      </c>
    </row>
    <row r="11" spans="1:10" x14ac:dyDescent="0.2">
      <c r="A11" t="s">
        <v>37</v>
      </c>
      <c r="B11" s="78" t="s">
        <v>13</v>
      </c>
      <c r="C11" t="s">
        <v>14</v>
      </c>
      <c r="D11">
        <v>280</v>
      </c>
      <c r="E11">
        <v>25.58</v>
      </c>
      <c r="F11">
        <v>25</v>
      </c>
      <c r="G11">
        <v>7.2</v>
      </c>
      <c r="H11">
        <v>6</v>
      </c>
      <c r="I11">
        <v>1.76</v>
      </c>
      <c r="J11">
        <v>0.104</v>
      </c>
    </row>
    <row r="12" spans="1:10" x14ac:dyDescent="0.2">
      <c r="A12" t="s">
        <v>37</v>
      </c>
      <c r="B12" s="78" t="s">
        <v>13</v>
      </c>
      <c r="C12" t="s">
        <v>14</v>
      </c>
      <c r="D12">
        <v>280</v>
      </c>
      <c r="E12">
        <v>29.91</v>
      </c>
      <c r="F12">
        <v>25</v>
      </c>
      <c r="G12">
        <v>7.2</v>
      </c>
      <c r="H12">
        <v>6</v>
      </c>
      <c r="I12">
        <v>2.35</v>
      </c>
      <c r="J12">
        <v>0.104</v>
      </c>
    </row>
    <row r="13" spans="1:10" x14ac:dyDescent="0.2">
      <c r="A13" t="s">
        <v>37</v>
      </c>
      <c r="B13" s="78" t="s">
        <v>13</v>
      </c>
      <c r="C13" t="s">
        <v>14</v>
      </c>
      <c r="D13">
        <v>280</v>
      </c>
      <c r="E13">
        <v>34.06</v>
      </c>
      <c r="F13">
        <v>25</v>
      </c>
      <c r="G13">
        <v>7.2</v>
      </c>
      <c r="H13">
        <v>6</v>
      </c>
      <c r="I13">
        <v>2.97</v>
      </c>
      <c r="J13">
        <v>0.104</v>
      </c>
    </row>
    <row r="14" spans="1:10" x14ac:dyDescent="0.2">
      <c r="A14" t="s">
        <v>37</v>
      </c>
      <c r="B14" s="78" t="s">
        <v>13</v>
      </c>
      <c r="C14" t="s">
        <v>14</v>
      </c>
      <c r="D14">
        <v>300</v>
      </c>
      <c r="E14">
        <v>745.02</v>
      </c>
      <c r="F14">
        <v>25</v>
      </c>
      <c r="G14">
        <v>7.2</v>
      </c>
      <c r="H14">
        <v>6</v>
      </c>
      <c r="I14">
        <v>1.31</v>
      </c>
      <c r="J14">
        <v>5.0000000000000001E-3</v>
      </c>
    </row>
    <row r="15" spans="1:10" x14ac:dyDescent="0.2">
      <c r="A15" t="s">
        <v>37</v>
      </c>
      <c r="B15" s="78" t="s">
        <v>13</v>
      </c>
      <c r="C15" t="s">
        <v>14</v>
      </c>
      <c r="D15">
        <v>300</v>
      </c>
      <c r="E15">
        <v>916.42</v>
      </c>
      <c r="F15">
        <v>25</v>
      </c>
      <c r="G15">
        <v>7.2</v>
      </c>
      <c r="H15">
        <v>6</v>
      </c>
      <c r="I15">
        <v>2.2400000000000002</v>
      </c>
      <c r="J15">
        <v>5.0000000000000001E-3</v>
      </c>
    </row>
    <row r="16" spans="1:10" x14ac:dyDescent="0.2">
      <c r="A16" t="s">
        <v>37</v>
      </c>
      <c r="B16" s="78" t="s">
        <v>13</v>
      </c>
      <c r="C16" t="s">
        <v>14</v>
      </c>
      <c r="D16">
        <v>300</v>
      </c>
      <c r="E16">
        <v>1153.72</v>
      </c>
      <c r="F16">
        <v>25</v>
      </c>
      <c r="G16">
        <v>7.2</v>
      </c>
      <c r="H16">
        <v>6</v>
      </c>
      <c r="I16">
        <v>3.41</v>
      </c>
      <c r="J16">
        <v>5.0000000000000001E-3</v>
      </c>
    </row>
    <row r="17" spans="1:10" x14ac:dyDescent="0.2">
      <c r="A17" t="s">
        <v>37</v>
      </c>
      <c r="B17" s="78" t="s">
        <v>38</v>
      </c>
      <c r="C17" t="s">
        <v>40</v>
      </c>
      <c r="D17">
        <v>260</v>
      </c>
      <c r="E17">
        <v>28.42</v>
      </c>
      <c r="F17">
        <v>25</v>
      </c>
      <c r="G17">
        <v>7.2</v>
      </c>
      <c r="H17">
        <v>6</v>
      </c>
      <c r="I17">
        <v>0.75</v>
      </c>
      <c r="J17">
        <v>1.2E-2</v>
      </c>
    </row>
    <row r="18" spans="1:10" x14ac:dyDescent="0.2">
      <c r="A18" t="s">
        <v>37</v>
      </c>
      <c r="B18" s="78" t="s">
        <v>38</v>
      </c>
      <c r="C18" t="s">
        <v>40</v>
      </c>
      <c r="D18">
        <v>260</v>
      </c>
      <c r="E18">
        <v>114.83</v>
      </c>
      <c r="F18">
        <v>25</v>
      </c>
      <c r="G18">
        <v>7.2</v>
      </c>
      <c r="H18">
        <v>6</v>
      </c>
      <c r="I18">
        <v>1.69</v>
      </c>
      <c r="J18">
        <v>1.2E-2</v>
      </c>
    </row>
    <row r="19" spans="1:10" x14ac:dyDescent="0.2">
      <c r="A19" t="s">
        <v>37</v>
      </c>
      <c r="B19" s="78" t="s">
        <v>38</v>
      </c>
      <c r="C19" t="s">
        <v>40</v>
      </c>
      <c r="D19">
        <v>260</v>
      </c>
      <c r="E19">
        <v>143.1</v>
      </c>
      <c r="F19">
        <v>25</v>
      </c>
      <c r="G19">
        <v>7.2</v>
      </c>
      <c r="H19">
        <v>5</v>
      </c>
      <c r="I19">
        <v>2</v>
      </c>
      <c r="J19">
        <v>1.2E-2</v>
      </c>
    </row>
    <row r="20" spans="1:10" x14ac:dyDescent="0.2">
      <c r="A20" t="s">
        <v>37</v>
      </c>
      <c r="B20" s="78" t="s">
        <v>38</v>
      </c>
      <c r="C20" t="s">
        <v>40</v>
      </c>
      <c r="D20">
        <v>260</v>
      </c>
      <c r="E20">
        <v>229.9</v>
      </c>
      <c r="F20">
        <v>25</v>
      </c>
      <c r="G20">
        <v>7.2</v>
      </c>
      <c r="H20">
        <v>5</v>
      </c>
      <c r="I20">
        <v>3.07</v>
      </c>
      <c r="J20">
        <v>1.2E-2</v>
      </c>
    </row>
    <row r="21" spans="1:10" x14ac:dyDescent="0.2">
      <c r="A21" s="90" t="s">
        <v>37</v>
      </c>
      <c r="B21" s="90" t="s">
        <v>38</v>
      </c>
      <c r="C21" s="90" t="s">
        <v>40</v>
      </c>
      <c r="D21" s="90">
        <v>280</v>
      </c>
      <c r="E21" s="90">
        <v>60.44</v>
      </c>
      <c r="F21" s="90">
        <v>25</v>
      </c>
      <c r="G21" s="90">
        <v>7.2</v>
      </c>
      <c r="H21" s="90">
        <v>5</v>
      </c>
      <c r="I21" s="90">
        <v>0.93</v>
      </c>
      <c r="J21" s="90">
        <v>8.0000000000000002E-3</v>
      </c>
    </row>
    <row r="22" spans="1:10" x14ac:dyDescent="0.2">
      <c r="A22" s="90" t="s">
        <v>37</v>
      </c>
      <c r="B22" s="90" t="s">
        <v>38</v>
      </c>
      <c r="C22" s="90" t="s">
        <v>40</v>
      </c>
      <c r="D22" s="90">
        <v>280</v>
      </c>
      <c r="E22" s="90">
        <v>119.26</v>
      </c>
      <c r="F22" s="90">
        <v>25</v>
      </c>
      <c r="G22" s="90">
        <v>7.2</v>
      </c>
      <c r="H22" s="90">
        <v>5</v>
      </c>
      <c r="I22" s="90">
        <v>1.59</v>
      </c>
      <c r="J22" s="90">
        <v>8.0000000000000002E-3</v>
      </c>
    </row>
    <row r="23" spans="1:10" x14ac:dyDescent="0.2">
      <c r="A23" s="90" t="s">
        <v>37</v>
      </c>
      <c r="B23" s="90" t="s">
        <v>38</v>
      </c>
      <c r="C23" s="90" t="s">
        <v>40</v>
      </c>
      <c r="D23" s="90">
        <v>280</v>
      </c>
      <c r="E23" s="90">
        <v>175.9</v>
      </c>
      <c r="F23" s="90">
        <v>25</v>
      </c>
      <c r="G23" s="90">
        <v>7.2</v>
      </c>
      <c r="H23" s="90">
        <v>5</v>
      </c>
      <c r="I23" s="90">
        <v>2</v>
      </c>
      <c r="J23" s="90">
        <v>8.0000000000000002E-3</v>
      </c>
    </row>
    <row r="24" spans="1:10" x14ac:dyDescent="0.2">
      <c r="A24" s="90" t="s">
        <v>37</v>
      </c>
      <c r="B24" s="90" t="s">
        <v>38</v>
      </c>
      <c r="C24" s="90" t="s">
        <v>40</v>
      </c>
      <c r="D24" s="90">
        <v>280</v>
      </c>
      <c r="E24" s="90">
        <v>239.38</v>
      </c>
      <c r="F24" s="90">
        <v>25</v>
      </c>
      <c r="G24" s="90">
        <v>7.2</v>
      </c>
      <c r="H24" s="90">
        <v>5</v>
      </c>
      <c r="I24" s="90">
        <v>2.63</v>
      </c>
      <c r="J24" s="90">
        <v>8.0000000000000002E-3</v>
      </c>
    </row>
    <row r="25" spans="1:10" s="90" customFormat="1" x14ac:dyDescent="0.2">
      <c r="A25" s="90" t="s">
        <v>37</v>
      </c>
      <c r="B25" s="90" t="s">
        <v>38</v>
      </c>
      <c r="C25" s="90" t="s">
        <v>40</v>
      </c>
      <c r="D25" s="90">
        <v>254</v>
      </c>
      <c r="E25" s="90">
        <v>29.82</v>
      </c>
      <c r="F25" s="90">
        <v>25</v>
      </c>
      <c r="G25" s="90">
        <v>7.2</v>
      </c>
      <c r="H25" s="90">
        <v>5</v>
      </c>
      <c r="I25" s="90">
        <v>0.35</v>
      </c>
      <c r="J25" s="90">
        <v>9.7999999999999997E-3</v>
      </c>
    </row>
    <row r="26" spans="1:10" s="90" customFormat="1" x14ac:dyDescent="0.2">
      <c r="A26" s="90" t="s">
        <v>37</v>
      </c>
      <c r="B26" s="90" t="s">
        <v>38</v>
      </c>
      <c r="C26" s="90" t="s">
        <v>40</v>
      </c>
      <c r="D26" s="90">
        <v>254</v>
      </c>
      <c r="E26" s="90">
        <v>60.19</v>
      </c>
      <c r="F26" s="90">
        <v>25</v>
      </c>
      <c r="G26" s="90">
        <v>7.2</v>
      </c>
      <c r="H26" s="90">
        <v>5</v>
      </c>
      <c r="I26" s="90">
        <v>0.7</v>
      </c>
      <c r="J26" s="90">
        <v>9.7999999999999997E-3</v>
      </c>
    </row>
    <row r="27" spans="1:10" s="90" customFormat="1" x14ac:dyDescent="0.2">
      <c r="A27" s="90" t="s">
        <v>37</v>
      </c>
      <c r="B27" s="90" t="s">
        <v>38</v>
      </c>
      <c r="C27" s="90" t="s">
        <v>40</v>
      </c>
      <c r="D27" s="90">
        <v>254</v>
      </c>
      <c r="E27" s="90">
        <v>188.8</v>
      </c>
      <c r="F27" s="90">
        <v>25</v>
      </c>
      <c r="G27" s="90">
        <v>7.2</v>
      </c>
      <c r="H27" s="90">
        <v>5</v>
      </c>
      <c r="I27" s="90">
        <v>2</v>
      </c>
      <c r="J27" s="90">
        <v>9.7999999999999997E-3</v>
      </c>
    </row>
    <row r="28" spans="1:10" s="90" customFormat="1" x14ac:dyDescent="0.2">
      <c r="A28" s="90" t="s">
        <v>37</v>
      </c>
      <c r="B28" s="90" t="s">
        <v>38</v>
      </c>
      <c r="C28" s="90" t="s">
        <v>40</v>
      </c>
      <c r="D28" s="90">
        <v>254</v>
      </c>
      <c r="E28" s="90">
        <v>241.16</v>
      </c>
      <c r="F28" s="90">
        <v>25</v>
      </c>
      <c r="G28" s="90">
        <v>7.2</v>
      </c>
      <c r="H28" s="90">
        <v>5</v>
      </c>
      <c r="I28" s="90">
        <v>2.4500000000000002</v>
      </c>
      <c r="J28" s="90">
        <v>9.7999999999999997E-3</v>
      </c>
    </row>
    <row r="29" spans="1:10" x14ac:dyDescent="0.2">
      <c r="A29" t="s">
        <v>37</v>
      </c>
      <c r="B29" s="78" t="s">
        <v>13</v>
      </c>
      <c r="C29" t="s">
        <v>14</v>
      </c>
      <c r="D29">
        <v>269</v>
      </c>
      <c r="E29">
        <v>117</v>
      </c>
      <c r="F29">
        <v>25</v>
      </c>
      <c r="G29">
        <v>7.4</v>
      </c>
      <c r="H29">
        <v>6</v>
      </c>
      <c r="I29">
        <v>1.9</v>
      </c>
      <c r="J29">
        <v>0.1333</v>
      </c>
    </row>
    <row r="30" spans="1:10" x14ac:dyDescent="0.2">
      <c r="A30" t="s">
        <v>37</v>
      </c>
      <c r="B30" s="78" t="s">
        <v>13</v>
      </c>
      <c r="C30" t="s">
        <v>14</v>
      </c>
      <c r="D30">
        <v>269</v>
      </c>
      <c r="E30">
        <v>146</v>
      </c>
      <c r="F30">
        <v>25</v>
      </c>
      <c r="G30">
        <v>7.4</v>
      </c>
      <c r="H30">
        <v>6</v>
      </c>
      <c r="I30">
        <v>2.2999999999999998</v>
      </c>
      <c r="J30">
        <v>0.1333</v>
      </c>
    </row>
    <row r="31" spans="1:10" x14ac:dyDescent="0.2">
      <c r="A31" t="s">
        <v>37</v>
      </c>
      <c r="B31" s="78" t="s">
        <v>13</v>
      </c>
      <c r="C31" t="s">
        <v>14</v>
      </c>
      <c r="D31">
        <v>269</v>
      </c>
      <c r="E31">
        <v>175</v>
      </c>
      <c r="F31">
        <v>25</v>
      </c>
      <c r="G31">
        <v>7.4</v>
      </c>
      <c r="H31">
        <v>6</v>
      </c>
      <c r="I31">
        <v>2.7</v>
      </c>
      <c r="J31">
        <v>0.1333</v>
      </c>
    </row>
    <row r="32" spans="1:10" x14ac:dyDescent="0.2">
      <c r="A32" t="s">
        <v>37</v>
      </c>
      <c r="B32" s="78" t="s">
        <v>13</v>
      </c>
      <c r="C32" t="s">
        <v>14</v>
      </c>
      <c r="D32">
        <v>269</v>
      </c>
      <c r="E32">
        <v>204</v>
      </c>
      <c r="F32">
        <v>25</v>
      </c>
      <c r="G32">
        <v>7.4</v>
      </c>
      <c r="H32">
        <v>6</v>
      </c>
      <c r="I32">
        <v>3.1</v>
      </c>
      <c r="J32">
        <v>0.1333</v>
      </c>
    </row>
    <row r="33" spans="1:10" x14ac:dyDescent="0.2">
      <c r="A33" t="s">
        <v>37</v>
      </c>
      <c r="B33" s="78" t="s">
        <v>13</v>
      </c>
      <c r="C33" t="s">
        <v>14</v>
      </c>
      <c r="D33">
        <v>269</v>
      </c>
      <c r="E33">
        <v>233</v>
      </c>
      <c r="F33">
        <v>25</v>
      </c>
      <c r="G33">
        <v>7.4</v>
      </c>
      <c r="H33">
        <v>6</v>
      </c>
      <c r="I33">
        <v>3.6</v>
      </c>
      <c r="J33">
        <v>0.1333</v>
      </c>
    </row>
    <row r="34" spans="1:10" x14ac:dyDescent="0.2">
      <c r="A34" t="s">
        <v>37</v>
      </c>
      <c r="B34" s="78" t="s">
        <v>13</v>
      </c>
      <c r="C34" t="s">
        <v>14</v>
      </c>
      <c r="D34">
        <v>282</v>
      </c>
      <c r="E34">
        <v>230</v>
      </c>
      <c r="F34">
        <v>25</v>
      </c>
      <c r="G34">
        <v>7.4</v>
      </c>
      <c r="H34">
        <v>6</v>
      </c>
      <c r="I34">
        <v>2.4</v>
      </c>
      <c r="J34">
        <v>0.13200000000000001</v>
      </c>
    </row>
    <row r="35" spans="1:10" x14ac:dyDescent="0.2">
      <c r="A35" t="s">
        <v>37</v>
      </c>
      <c r="B35" s="78" t="s">
        <v>13</v>
      </c>
      <c r="C35" t="s">
        <v>14</v>
      </c>
      <c r="D35">
        <v>282</v>
      </c>
      <c r="E35">
        <v>287</v>
      </c>
      <c r="F35">
        <v>25</v>
      </c>
      <c r="G35">
        <v>7.4</v>
      </c>
      <c r="H35">
        <v>6</v>
      </c>
      <c r="I35">
        <v>3</v>
      </c>
      <c r="J35">
        <v>0.13200000000000001</v>
      </c>
    </row>
    <row r="36" spans="1:10" x14ac:dyDescent="0.2">
      <c r="A36" t="s">
        <v>37</v>
      </c>
      <c r="B36" s="78" t="s">
        <v>13</v>
      </c>
      <c r="C36" t="s">
        <v>14</v>
      </c>
      <c r="D36">
        <v>282</v>
      </c>
      <c r="E36">
        <v>345</v>
      </c>
      <c r="F36">
        <v>25</v>
      </c>
      <c r="G36">
        <v>7.4</v>
      </c>
      <c r="H36">
        <v>6</v>
      </c>
      <c r="I36">
        <v>3.7</v>
      </c>
      <c r="J36">
        <v>0.13200000000000001</v>
      </c>
    </row>
    <row r="37" spans="1:10" x14ac:dyDescent="0.2">
      <c r="A37" t="s">
        <v>37</v>
      </c>
      <c r="B37" s="78" t="s">
        <v>13</v>
      </c>
      <c r="C37" t="s">
        <v>14</v>
      </c>
      <c r="D37">
        <v>282</v>
      </c>
      <c r="E37">
        <v>402</v>
      </c>
      <c r="F37">
        <v>25</v>
      </c>
      <c r="G37">
        <v>7.4</v>
      </c>
      <c r="H37">
        <v>6</v>
      </c>
      <c r="I37">
        <v>4.4000000000000004</v>
      </c>
      <c r="J37">
        <v>0.13200000000000001</v>
      </c>
    </row>
    <row r="38" spans="1:10" x14ac:dyDescent="0.2">
      <c r="A38" t="s">
        <v>37</v>
      </c>
      <c r="B38" s="78" t="s">
        <v>13</v>
      </c>
      <c r="C38" t="s">
        <v>14</v>
      </c>
      <c r="D38">
        <v>282</v>
      </c>
      <c r="E38">
        <v>460</v>
      </c>
      <c r="F38">
        <v>25</v>
      </c>
      <c r="G38">
        <v>7.4</v>
      </c>
      <c r="H38">
        <v>6</v>
      </c>
      <c r="I38">
        <v>5.0999999999999996</v>
      </c>
      <c r="J38">
        <v>0.13200000000000001</v>
      </c>
    </row>
    <row r="39" spans="1:10" x14ac:dyDescent="0.2">
      <c r="A39" t="s">
        <v>37</v>
      </c>
      <c r="B39" s="78" t="s">
        <v>38</v>
      </c>
      <c r="C39" t="s">
        <v>14</v>
      </c>
      <c r="D39">
        <v>265</v>
      </c>
      <c r="E39">
        <v>11.4</v>
      </c>
      <c r="F39">
        <v>20</v>
      </c>
      <c r="G39">
        <v>7.2</v>
      </c>
      <c r="H39">
        <v>6</v>
      </c>
      <c r="I39">
        <v>1</v>
      </c>
      <c r="J39">
        <v>0.19700000000000001</v>
      </c>
    </row>
    <row r="40" spans="1:10" x14ac:dyDescent="0.2">
      <c r="A40" t="s">
        <v>37</v>
      </c>
      <c r="B40" s="78" t="s">
        <v>38</v>
      </c>
      <c r="C40" t="s">
        <v>14</v>
      </c>
      <c r="D40">
        <v>265</v>
      </c>
      <c r="E40">
        <v>16.5</v>
      </c>
      <c r="F40">
        <v>20</v>
      </c>
      <c r="G40">
        <v>7.2</v>
      </c>
      <c r="H40">
        <v>6</v>
      </c>
      <c r="I40">
        <v>2</v>
      </c>
      <c r="J40">
        <v>0.19700000000000001</v>
      </c>
    </row>
    <row r="41" spans="1:10" x14ac:dyDescent="0.2">
      <c r="A41" t="s">
        <v>37</v>
      </c>
      <c r="B41" s="78" t="s">
        <v>38</v>
      </c>
      <c r="C41" t="s">
        <v>14</v>
      </c>
      <c r="D41">
        <v>265</v>
      </c>
      <c r="E41">
        <v>21.6</v>
      </c>
      <c r="F41">
        <v>20</v>
      </c>
      <c r="G41">
        <v>7.2</v>
      </c>
      <c r="H41">
        <v>6</v>
      </c>
      <c r="I41">
        <v>3</v>
      </c>
      <c r="J41">
        <v>0.19700000000000001</v>
      </c>
    </row>
    <row r="42" spans="1:10" x14ac:dyDescent="0.2">
      <c r="A42" t="s">
        <v>37</v>
      </c>
      <c r="B42" s="78" t="s">
        <v>38</v>
      </c>
      <c r="C42" t="s">
        <v>14</v>
      </c>
      <c r="D42">
        <v>265</v>
      </c>
      <c r="E42">
        <v>26.7</v>
      </c>
      <c r="F42">
        <v>20</v>
      </c>
      <c r="G42">
        <v>7.2</v>
      </c>
      <c r="H42">
        <v>6</v>
      </c>
      <c r="I42">
        <v>4</v>
      </c>
      <c r="J42">
        <v>0.19700000000000001</v>
      </c>
    </row>
    <row r="43" spans="1:10" x14ac:dyDescent="0.2">
      <c r="A43" t="s">
        <v>37</v>
      </c>
      <c r="B43" s="78" t="s">
        <v>38</v>
      </c>
      <c r="C43" t="s">
        <v>14</v>
      </c>
      <c r="D43">
        <v>280</v>
      </c>
      <c r="E43">
        <v>18.3</v>
      </c>
      <c r="F43">
        <v>20</v>
      </c>
      <c r="G43">
        <v>7.2</v>
      </c>
      <c r="H43">
        <v>6</v>
      </c>
      <c r="I43">
        <v>1</v>
      </c>
      <c r="J43">
        <v>0.112</v>
      </c>
    </row>
    <row r="44" spans="1:10" x14ac:dyDescent="0.2">
      <c r="A44" t="s">
        <v>37</v>
      </c>
      <c r="B44" s="78" t="s">
        <v>38</v>
      </c>
      <c r="C44" t="s">
        <v>14</v>
      </c>
      <c r="D44">
        <v>280</v>
      </c>
      <c r="E44">
        <v>27.3</v>
      </c>
      <c r="F44">
        <v>20</v>
      </c>
      <c r="G44">
        <v>7.2</v>
      </c>
      <c r="H44">
        <v>6</v>
      </c>
      <c r="I44">
        <v>2</v>
      </c>
      <c r="J44">
        <v>0.112</v>
      </c>
    </row>
    <row r="45" spans="1:10" x14ac:dyDescent="0.2">
      <c r="A45" t="s">
        <v>37</v>
      </c>
      <c r="B45" s="78" t="s">
        <v>38</v>
      </c>
      <c r="C45" t="s">
        <v>14</v>
      </c>
      <c r="D45">
        <v>280</v>
      </c>
      <c r="E45">
        <v>36.299999999999997</v>
      </c>
      <c r="F45">
        <v>20</v>
      </c>
      <c r="G45">
        <v>7.2</v>
      </c>
      <c r="H45">
        <v>6</v>
      </c>
      <c r="I45">
        <v>3</v>
      </c>
      <c r="J45">
        <v>0.112</v>
      </c>
    </row>
    <row r="46" spans="1:10" x14ac:dyDescent="0.2">
      <c r="A46" t="s">
        <v>37</v>
      </c>
      <c r="B46" s="78" t="s">
        <v>38</v>
      </c>
      <c r="C46" t="s">
        <v>14</v>
      </c>
      <c r="D46">
        <v>280</v>
      </c>
      <c r="E46">
        <v>45.2</v>
      </c>
      <c r="F46">
        <v>20</v>
      </c>
      <c r="G46">
        <v>7.2</v>
      </c>
      <c r="H46">
        <v>6</v>
      </c>
      <c r="I46">
        <v>4</v>
      </c>
      <c r="J46">
        <v>0.112</v>
      </c>
    </row>
    <row r="47" spans="1:10" x14ac:dyDescent="0.2">
      <c r="A47" t="s">
        <v>37</v>
      </c>
      <c r="B47" s="78" t="s">
        <v>38</v>
      </c>
      <c r="C47" t="s">
        <v>14</v>
      </c>
      <c r="D47">
        <v>300</v>
      </c>
      <c r="E47">
        <v>671.4</v>
      </c>
      <c r="F47">
        <v>20</v>
      </c>
      <c r="G47">
        <v>7.2</v>
      </c>
      <c r="H47">
        <v>6</v>
      </c>
      <c r="I47">
        <v>1</v>
      </c>
      <c r="J47">
        <v>5.0000000000000001E-3</v>
      </c>
    </row>
    <row r="48" spans="1:10" x14ac:dyDescent="0.2">
      <c r="A48" t="s">
        <v>37</v>
      </c>
      <c r="B48" s="78" t="s">
        <v>38</v>
      </c>
      <c r="C48" t="s">
        <v>14</v>
      </c>
      <c r="D48">
        <v>300</v>
      </c>
      <c r="E48">
        <v>882.8</v>
      </c>
      <c r="F48">
        <v>20</v>
      </c>
      <c r="G48">
        <v>7.2</v>
      </c>
      <c r="H48">
        <v>6</v>
      </c>
      <c r="I48">
        <v>2</v>
      </c>
      <c r="J48">
        <v>5.0000000000000001E-3</v>
      </c>
    </row>
    <row r="49" spans="1:10" x14ac:dyDescent="0.2">
      <c r="A49" t="s">
        <v>37</v>
      </c>
      <c r="B49" s="78" t="s">
        <v>38</v>
      </c>
      <c r="C49" t="s">
        <v>14</v>
      </c>
      <c r="D49">
        <v>300</v>
      </c>
      <c r="E49">
        <v>1094.3</v>
      </c>
      <c r="F49">
        <v>20</v>
      </c>
      <c r="G49">
        <v>7.2</v>
      </c>
      <c r="H49">
        <v>6</v>
      </c>
      <c r="I49">
        <v>3</v>
      </c>
      <c r="J49">
        <v>5.0000000000000001E-3</v>
      </c>
    </row>
    <row r="50" spans="1:10" x14ac:dyDescent="0.2">
      <c r="A50" t="s">
        <v>37</v>
      </c>
      <c r="B50" s="78" t="s">
        <v>38</v>
      </c>
      <c r="C50" t="s">
        <v>14</v>
      </c>
      <c r="D50">
        <v>300</v>
      </c>
      <c r="E50">
        <v>1305.8</v>
      </c>
      <c r="F50">
        <v>20</v>
      </c>
      <c r="G50">
        <v>7.2</v>
      </c>
      <c r="H50">
        <v>6</v>
      </c>
      <c r="I50">
        <v>4</v>
      </c>
      <c r="J50">
        <v>5.0000000000000001E-3</v>
      </c>
    </row>
    <row r="51" spans="1:10" x14ac:dyDescent="0.2">
      <c r="A51" t="s">
        <v>37</v>
      </c>
      <c r="B51" s="78" t="s">
        <v>13</v>
      </c>
      <c r="C51" t="s">
        <v>14</v>
      </c>
      <c r="D51">
        <v>265</v>
      </c>
      <c r="E51">
        <v>20.46</v>
      </c>
      <c r="F51">
        <v>25</v>
      </c>
      <c r="G51">
        <v>7</v>
      </c>
      <c r="H51">
        <v>5</v>
      </c>
      <c r="I51">
        <v>0.53</v>
      </c>
      <c r="J51">
        <v>2.4E-2</v>
      </c>
    </row>
    <row r="52" spans="1:10" x14ac:dyDescent="0.2">
      <c r="A52" t="s">
        <v>37</v>
      </c>
      <c r="B52" s="78" t="s">
        <v>13</v>
      </c>
      <c r="C52" t="s">
        <v>14</v>
      </c>
      <c r="D52">
        <v>265</v>
      </c>
      <c r="E52">
        <v>40.130000000000003</v>
      </c>
      <c r="F52">
        <v>25</v>
      </c>
      <c r="G52">
        <v>7</v>
      </c>
      <c r="H52">
        <v>5</v>
      </c>
      <c r="I52">
        <v>1.07</v>
      </c>
      <c r="J52">
        <v>2.4E-2</v>
      </c>
    </row>
    <row r="53" spans="1:10" x14ac:dyDescent="0.2">
      <c r="A53" t="s">
        <v>37</v>
      </c>
      <c r="B53" s="78" t="s">
        <v>13</v>
      </c>
      <c r="C53" t="s">
        <v>14</v>
      </c>
      <c r="D53">
        <v>265</v>
      </c>
      <c r="E53">
        <v>74.760000000000005</v>
      </c>
      <c r="F53">
        <v>25</v>
      </c>
      <c r="G53">
        <v>7</v>
      </c>
      <c r="H53">
        <v>5</v>
      </c>
      <c r="I53">
        <v>1.83</v>
      </c>
      <c r="J53">
        <v>2.4E-2</v>
      </c>
    </row>
    <row r="54" spans="1:10" x14ac:dyDescent="0.2">
      <c r="A54" t="s">
        <v>37</v>
      </c>
      <c r="B54" s="78" t="s">
        <v>13</v>
      </c>
      <c r="C54" t="s">
        <v>14</v>
      </c>
      <c r="D54">
        <v>265</v>
      </c>
      <c r="E54">
        <v>100.23</v>
      </c>
      <c r="F54">
        <v>25</v>
      </c>
      <c r="G54">
        <v>7</v>
      </c>
      <c r="H54">
        <v>5</v>
      </c>
      <c r="I54">
        <v>2.4500000000000002</v>
      </c>
      <c r="J54">
        <v>2.4E-2</v>
      </c>
    </row>
    <row r="55" spans="1:10" x14ac:dyDescent="0.2">
      <c r="A55" t="s">
        <v>37</v>
      </c>
      <c r="B55" s="78" t="s">
        <v>13</v>
      </c>
      <c r="C55" t="s">
        <v>14</v>
      </c>
      <c r="D55">
        <v>265</v>
      </c>
      <c r="E55">
        <v>125.1</v>
      </c>
      <c r="F55">
        <v>25</v>
      </c>
      <c r="G55">
        <v>7</v>
      </c>
      <c r="H55">
        <v>5</v>
      </c>
      <c r="I55">
        <v>3.07</v>
      </c>
      <c r="J55">
        <v>2.4E-2</v>
      </c>
    </row>
    <row r="56" spans="1:10" x14ac:dyDescent="0.2">
      <c r="A56" s="90" t="s">
        <v>37</v>
      </c>
      <c r="B56" s="90" t="s">
        <v>13</v>
      </c>
      <c r="C56" s="90" t="s">
        <v>14</v>
      </c>
      <c r="D56" s="90">
        <v>280</v>
      </c>
      <c r="E56" s="90">
        <v>20</v>
      </c>
      <c r="F56" s="90">
        <v>25</v>
      </c>
      <c r="G56" s="90">
        <v>7</v>
      </c>
      <c r="H56" s="90">
        <v>5</v>
      </c>
      <c r="I56" s="90">
        <v>0.38</v>
      </c>
      <c r="J56" s="90">
        <v>1.7000000000000001E-2</v>
      </c>
    </row>
    <row r="57" spans="1:10" x14ac:dyDescent="0.2">
      <c r="A57" s="90" t="s">
        <v>37</v>
      </c>
      <c r="B57" s="90" t="s">
        <v>13</v>
      </c>
      <c r="C57" s="90" t="s">
        <v>14</v>
      </c>
      <c r="D57" s="90">
        <v>280</v>
      </c>
      <c r="E57" s="90">
        <v>40.1</v>
      </c>
      <c r="F57" s="90">
        <v>25</v>
      </c>
      <c r="G57" s="90">
        <v>7</v>
      </c>
      <c r="H57" s="90">
        <v>5</v>
      </c>
      <c r="I57" s="90">
        <v>0.75</v>
      </c>
      <c r="J57" s="90">
        <v>1.7000000000000001E-2</v>
      </c>
    </row>
    <row r="58" spans="1:10" x14ac:dyDescent="0.2">
      <c r="A58" s="90" t="s">
        <v>37</v>
      </c>
      <c r="B58" s="90" t="s">
        <v>13</v>
      </c>
      <c r="C58" s="90" t="s">
        <v>14</v>
      </c>
      <c r="D58" s="90">
        <v>280</v>
      </c>
      <c r="E58" s="90">
        <v>75.14</v>
      </c>
      <c r="F58" s="90">
        <v>25</v>
      </c>
      <c r="G58" s="90">
        <v>7</v>
      </c>
      <c r="H58" s="90">
        <v>5</v>
      </c>
      <c r="I58" s="90">
        <v>1.48</v>
      </c>
      <c r="J58" s="90">
        <v>1.7000000000000001E-2</v>
      </c>
    </row>
    <row r="59" spans="1:10" x14ac:dyDescent="0.2">
      <c r="A59" s="90" t="s">
        <v>37</v>
      </c>
      <c r="B59" s="90" t="s">
        <v>13</v>
      </c>
      <c r="C59" s="90" t="s">
        <v>14</v>
      </c>
      <c r="D59" s="90">
        <v>280</v>
      </c>
      <c r="E59" s="90">
        <v>100.18</v>
      </c>
      <c r="F59" s="90">
        <v>25</v>
      </c>
      <c r="G59" s="90">
        <v>7</v>
      </c>
      <c r="H59" s="90">
        <v>5</v>
      </c>
      <c r="I59" s="90">
        <v>1.92</v>
      </c>
      <c r="J59" s="90">
        <v>1.7000000000000001E-2</v>
      </c>
    </row>
    <row r="60" spans="1:10" x14ac:dyDescent="0.2">
      <c r="A60" s="90" t="s">
        <v>37</v>
      </c>
      <c r="B60" s="90" t="s">
        <v>13</v>
      </c>
      <c r="C60" s="90" t="s">
        <v>14</v>
      </c>
      <c r="D60" s="90">
        <v>280</v>
      </c>
      <c r="E60" s="90">
        <v>125.23</v>
      </c>
      <c r="F60" s="90">
        <v>25</v>
      </c>
      <c r="G60" s="90">
        <v>7</v>
      </c>
      <c r="H60" s="90">
        <v>5</v>
      </c>
      <c r="I60" s="90">
        <v>2.4</v>
      </c>
      <c r="J60" s="90">
        <v>1.7000000000000001E-2</v>
      </c>
    </row>
    <row r="61" spans="1:10" x14ac:dyDescent="0.2">
      <c r="A61" t="s">
        <v>37</v>
      </c>
      <c r="B61" s="78" t="s">
        <v>13</v>
      </c>
      <c r="C61" t="s">
        <v>14</v>
      </c>
      <c r="D61">
        <v>240</v>
      </c>
      <c r="E61">
        <v>20.996099999999998</v>
      </c>
      <c r="F61">
        <v>25</v>
      </c>
      <c r="G61">
        <v>7</v>
      </c>
      <c r="H61">
        <v>7</v>
      </c>
      <c r="I61">
        <v>0.27979000000000021</v>
      </c>
      <c r="J61">
        <v>6.3393185815370776E-2</v>
      </c>
    </row>
    <row r="62" spans="1:10" x14ac:dyDescent="0.2">
      <c r="A62" t="s">
        <v>37</v>
      </c>
      <c r="B62" s="78" t="s">
        <v>13</v>
      </c>
      <c r="C62" t="s">
        <v>14</v>
      </c>
      <c r="D62">
        <v>240</v>
      </c>
      <c r="E62">
        <v>28.3308</v>
      </c>
      <c r="F62">
        <v>25</v>
      </c>
      <c r="G62">
        <v>7</v>
      </c>
      <c r="H62">
        <v>7</v>
      </c>
      <c r="I62">
        <v>0.74476000000000031</v>
      </c>
      <c r="J62">
        <v>6.3393185815370776E-2</v>
      </c>
    </row>
    <row r="63" spans="1:10" x14ac:dyDescent="0.2">
      <c r="A63" t="s">
        <v>37</v>
      </c>
      <c r="B63" s="78" t="s">
        <v>13</v>
      </c>
      <c r="C63" t="s">
        <v>14</v>
      </c>
      <c r="D63">
        <v>240</v>
      </c>
      <c r="E63">
        <v>36.251399999999997</v>
      </c>
      <c r="F63">
        <v>25</v>
      </c>
      <c r="G63">
        <v>7</v>
      </c>
      <c r="H63">
        <v>7</v>
      </c>
      <c r="I63">
        <v>1.6433799999999996</v>
      </c>
      <c r="J63">
        <v>6.3393185815370776E-2</v>
      </c>
    </row>
    <row r="64" spans="1:10" x14ac:dyDescent="0.2">
      <c r="A64" t="s">
        <v>37</v>
      </c>
      <c r="B64" s="78" t="s">
        <v>13</v>
      </c>
      <c r="C64" t="s">
        <v>14</v>
      </c>
      <c r="D64">
        <v>240</v>
      </c>
      <c r="E64">
        <v>43.879600000000003</v>
      </c>
      <c r="F64">
        <v>25</v>
      </c>
      <c r="G64">
        <v>7</v>
      </c>
      <c r="H64">
        <v>7</v>
      </c>
      <c r="I64">
        <v>2.1083499999999997</v>
      </c>
      <c r="J64">
        <v>6.3393185815370776E-2</v>
      </c>
    </row>
    <row r="65" spans="1:10" x14ac:dyDescent="0.2">
      <c r="A65" t="s">
        <v>37</v>
      </c>
      <c r="B65" s="78" t="s">
        <v>13</v>
      </c>
      <c r="C65" t="s">
        <v>14</v>
      </c>
      <c r="D65">
        <v>230</v>
      </c>
      <c r="E65">
        <v>18.354099999999999</v>
      </c>
      <c r="F65">
        <v>25</v>
      </c>
      <c r="G65">
        <v>7</v>
      </c>
      <c r="H65">
        <v>7</v>
      </c>
      <c r="I65">
        <v>0.74427000000000021</v>
      </c>
      <c r="J65">
        <v>0.18687909782323606</v>
      </c>
    </row>
    <row r="66" spans="1:10" x14ac:dyDescent="0.2">
      <c r="A66" t="s">
        <v>37</v>
      </c>
      <c r="B66" s="78" t="s">
        <v>13</v>
      </c>
      <c r="C66" t="s">
        <v>14</v>
      </c>
      <c r="D66">
        <v>230</v>
      </c>
      <c r="E66">
        <v>22.167100000000001</v>
      </c>
      <c r="F66">
        <v>25</v>
      </c>
      <c r="G66">
        <v>7</v>
      </c>
      <c r="H66">
        <v>7</v>
      </c>
      <c r="I66">
        <v>1.4568399999999997</v>
      </c>
      <c r="J66">
        <v>0.18687909782323606</v>
      </c>
    </row>
    <row r="67" spans="1:10" x14ac:dyDescent="0.2">
      <c r="A67" t="s">
        <v>37</v>
      </c>
      <c r="B67" s="78" t="s">
        <v>13</v>
      </c>
      <c r="C67" t="s">
        <v>14</v>
      </c>
      <c r="D67">
        <v>230</v>
      </c>
      <c r="E67">
        <v>32.434100000000001</v>
      </c>
      <c r="F67">
        <v>25</v>
      </c>
      <c r="G67">
        <v>7</v>
      </c>
      <c r="H67">
        <v>7</v>
      </c>
      <c r="I67">
        <v>2.7892099999999997</v>
      </c>
      <c r="J67">
        <v>0.18687909782323606</v>
      </c>
    </row>
    <row r="68" spans="1:10" x14ac:dyDescent="0.2">
      <c r="A68" t="s">
        <v>37</v>
      </c>
      <c r="B68" s="78" t="s">
        <v>13</v>
      </c>
      <c r="C68" t="s">
        <v>14</v>
      </c>
      <c r="D68">
        <v>230</v>
      </c>
      <c r="E68">
        <v>40.6479</v>
      </c>
      <c r="F68">
        <v>25</v>
      </c>
      <c r="G68">
        <v>7</v>
      </c>
      <c r="H68">
        <v>7</v>
      </c>
      <c r="I68">
        <v>3.7807599999999999</v>
      </c>
      <c r="J68">
        <v>0.18687909782323606</v>
      </c>
    </row>
    <row r="69" spans="1:10" x14ac:dyDescent="0.2">
      <c r="A69" t="s">
        <v>37</v>
      </c>
      <c r="B69" s="78" t="s">
        <v>13</v>
      </c>
      <c r="C69" t="s">
        <v>14</v>
      </c>
      <c r="D69">
        <v>214</v>
      </c>
      <c r="E69">
        <v>17.177399999999999</v>
      </c>
      <c r="F69">
        <v>25</v>
      </c>
      <c r="G69">
        <v>7</v>
      </c>
      <c r="H69">
        <v>7</v>
      </c>
      <c r="I69">
        <v>2.0141200000000001</v>
      </c>
      <c r="J69">
        <v>0.12174012521579956</v>
      </c>
    </row>
    <row r="70" spans="1:10" x14ac:dyDescent="0.2">
      <c r="A70" t="s">
        <v>37</v>
      </c>
      <c r="B70" s="78" t="s">
        <v>13</v>
      </c>
      <c r="C70" t="s">
        <v>14</v>
      </c>
      <c r="D70">
        <v>214</v>
      </c>
      <c r="E70">
        <v>21.985099999999999</v>
      </c>
      <c r="F70">
        <v>25</v>
      </c>
      <c r="G70">
        <v>7</v>
      </c>
      <c r="H70">
        <v>7</v>
      </c>
      <c r="I70">
        <v>2.5994099999999998</v>
      </c>
      <c r="J70">
        <v>0.12174012521579956</v>
      </c>
    </row>
    <row r="71" spans="1:10" x14ac:dyDescent="0.2">
      <c r="A71" t="s">
        <v>37</v>
      </c>
      <c r="B71" s="78" t="s">
        <v>13</v>
      </c>
      <c r="C71" t="s">
        <v>14</v>
      </c>
      <c r="D71">
        <v>214</v>
      </c>
      <c r="E71">
        <v>26.8734</v>
      </c>
      <c r="F71">
        <v>25</v>
      </c>
      <c r="G71">
        <v>7</v>
      </c>
      <c r="H71">
        <v>7</v>
      </c>
      <c r="I71">
        <v>3.5632700000000002</v>
      </c>
      <c r="J71">
        <v>0.12174012521579956</v>
      </c>
    </row>
    <row r="72" spans="1:10" x14ac:dyDescent="0.2">
      <c r="A72" t="s">
        <v>37</v>
      </c>
      <c r="B72" s="78" t="s">
        <v>13</v>
      </c>
      <c r="C72" t="s">
        <v>14</v>
      </c>
      <c r="D72">
        <v>214</v>
      </c>
      <c r="E72">
        <v>31.697199999999999</v>
      </c>
      <c r="F72">
        <v>25</v>
      </c>
      <c r="G72">
        <v>7</v>
      </c>
      <c r="H72">
        <v>7</v>
      </c>
      <c r="I72">
        <v>4.2139500000000005</v>
      </c>
      <c r="J72">
        <v>0.12174012521579956</v>
      </c>
    </row>
  </sheetData>
  <autoFilter ref="A1:J72" xr:uid="{6D2C6EEE-0777-4ACD-A002-2B469FB9D79A}"/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42396-3DB8-42CE-A7B0-F7C2A792FD22}">
  <dimension ref="A1:F20"/>
  <sheetViews>
    <sheetView workbookViewId="0">
      <selection activeCell="B19" sqref="B19"/>
    </sheetView>
  </sheetViews>
  <sheetFormatPr defaultRowHeight="14.25" x14ac:dyDescent="0.2"/>
  <cols>
    <col min="1" max="1" width="24" bestFit="1" customWidth="1"/>
    <col min="2" max="2" width="17.25" bestFit="1" customWidth="1"/>
    <col min="3" max="3" width="13" bestFit="1" customWidth="1"/>
    <col min="4" max="4" width="9.75" bestFit="1" customWidth="1"/>
    <col min="6" max="6" width="26.375" bestFit="1" customWidth="1"/>
  </cols>
  <sheetData>
    <row r="1" spans="1:6" x14ac:dyDescent="0.2">
      <c r="B1" s="2" t="s">
        <v>92</v>
      </c>
      <c r="C1" s="2" t="s">
        <v>80</v>
      </c>
      <c r="D1" s="2" t="s">
        <v>93</v>
      </c>
      <c r="E1" s="72" t="s">
        <v>184</v>
      </c>
      <c r="F1" t="s">
        <v>189</v>
      </c>
    </row>
    <row r="2" spans="1:6" x14ac:dyDescent="0.2">
      <c r="A2" t="s">
        <v>5</v>
      </c>
      <c r="B2" t="s">
        <v>42</v>
      </c>
      <c r="C2" t="s">
        <v>81</v>
      </c>
      <c r="D2">
        <v>1362</v>
      </c>
      <c r="E2">
        <v>50.67</v>
      </c>
      <c r="F2">
        <v>0</v>
      </c>
    </row>
    <row r="3" spans="1:6" x14ac:dyDescent="0.2">
      <c r="A3" t="s">
        <v>5</v>
      </c>
      <c r="B3" t="s">
        <v>51</v>
      </c>
      <c r="C3" t="s">
        <v>82</v>
      </c>
      <c r="D3">
        <v>1467</v>
      </c>
      <c r="E3" s="72">
        <v>50.609999999999992</v>
      </c>
      <c r="F3">
        <v>0</v>
      </c>
    </row>
    <row r="4" spans="1:6" x14ac:dyDescent="0.2">
      <c r="A4" t="s">
        <v>190</v>
      </c>
      <c r="B4" t="s">
        <v>20</v>
      </c>
      <c r="C4" t="s">
        <v>84</v>
      </c>
      <c r="D4">
        <v>1417</v>
      </c>
      <c r="E4" s="72">
        <v>66.52</v>
      </c>
      <c r="F4">
        <v>0</v>
      </c>
    </row>
    <row r="5" spans="1:6" x14ac:dyDescent="0.2">
      <c r="A5" t="s">
        <v>19</v>
      </c>
      <c r="B5" t="s">
        <v>21</v>
      </c>
      <c r="C5" t="s">
        <v>94</v>
      </c>
      <c r="D5">
        <v>1526</v>
      </c>
      <c r="E5" s="72">
        <v>66.09</v>
      </c>
      <c r="F5">
        <v>0</v>
      </c>
    </row>
    <row r="6" spans="1:6" x14ac:dyDescent="0.2">
      <c r="A6" t="s">
        <v>191</v>
      </c>
      <c r="B6" t="s">
        <v>234</v>
      </c>
      <c r="C6" t="s">
        <v>85</v>
      </c>
      <c r="D6">
        <v>1505</v>
      </c>
      <c r="E6" s="72">
        <v>66.19</v>
      </c>
      <c r="F6">
        <v>1</v>
      </c>
    </row>
    <row r="7" spans="1:6" x14ac:dyDescent="0.2">
      <c r="A7" t="s">
        <v>183</v>
      </c>
      <c r="B7" t="s">
        <v>25</v>
      </c>
      <c r="C7" t="s">
        <v>95</v>
      </c>
      <c r="D7">
        <v>989</v>
      </c>
      <c r="E7" s="72">
        <v>32.86</v>
      </c>
      <c r="F7">
        <v>1</v>
      </c>
    </row>
    <row r="8" spans="1:6" s="9" customFormat="1" x14ac:dyDescent="0.2">
      <c r="A8" s="9" t="s">
        <v>183</v>
      </c>
      <c r="B8" s="67" t="s">
        <v>236</v>
      </c>
      <c r="C8" s="9" t="s">
        <v>95</v>
      </c>
      <c r="D8" s="9">
        <v>989</v>
      </c>
      <c r="E8" s="72">
        <v>32.86</v>
      </c>
      <c r="F8" s="9">
        <v>1</v>
      </c>
    </row>
    <row r="9" spans="1:6" x14ac:dyDescent="0.2">
      <c r="A9" t="s">
        <v>192</v>
      </c>
      <c r="B9" t="s">
        <v>235</v>
      </c>
      <c r="C9" t="s">
        <v>86</v>
      </c>
      <c r="D9">
        <v>1434</v>
      </c>
      <c r="E9" s="72">
        <v>42.07</v>
      </c>
      <c r="F9">
        <v>1</v>
      </c>
    </row>
    <row r="10" spans="1:6" x14ac:dyDescent="0.2">
      <c r="A10" t="s">
        <v>41</v>
      </c>
      <c r="B10" s="32" t="s">
        <v>42</v>
      </c>
      <c r="C10" s="32" t="s">
        <v>81</v>
      </c>
      <c r="D10">
        <v>1362</v>
      </c>
      <c r="E10" s="72">
        <v>50.67</v>
      </c>
      <c r="F10">
        <v>0</v>
      </c>
    </row>
    <row r="11" spans="1:6" x14ac:dyDescent="0.2">
      <c r="A11" t="s">
        <v>13</v>
      </c>
      <c r="B11" s="32" t="s">
        <v>14</v>
      </c>
      <c r="C11" s="32" t="s">
        <v>83</v>
      </c>
      <c r="D11">
        <v>1507</v>
      </c>
      <c r="E11" s="72">
        <v>43.93</v>
      </c>
      <c r="F11">
        <v>1</v>
      </c>
    </row>
    <row r="12" spans="1:6" x14ac:dyDescent="0.2">
      <c r="A12" t="s">
        <v>49</v>
      </c>
      <c r="B12" s="32" t="s">
        <v>96</v>
      </c>
      <c r="C12" s="32" t="s">
        <v>87</v>
      </c>
      <c r="D12">
        <v>1467</v>
      </c>
      <c r="E12" s="72">
        <v>38.32</v>
      </c>
      <c r="F12">
        <v>0</v>
      </c>
    </row>
    <row r="13" spans="1:6" x14ac:dyDescent="0.2">
      <c r="A13" t="s">
        <v>43</v>
      </c>
      <c r="B13" s="32" t="s">
        <v>48</v>
      </c>
      <c r="C13" s="32" t="s">
        <v>88</v>
      </c>
      <c r="D13">
        <v>1466</v>
      </c>
      <c r="E13" s="72">
        <v>37.06</v>
      </c>
      <c r="F13">
        <v>0</v>
      </c>
    </row>
    <row r="14" spans="1:6" x14ac:dyDescent="0.2">
      <c r="B14" t="s">
        <v>59</v>
      </c>
      <c r="C14" t="s">
        <v>89</v>
      </c>
      <c r="D14">
        <v>1470</v>
      </c>
      <c r="E14" s="72">
        <v>66.17</v>
      </c>
      <c r="F14">
        <v>0</v>
      </c>
    </row>
    <row r="15" spans="1:6" x14ac:dyDescent="0.2">
      <c r="A15" t="s">
        <v>41</v>
      </c>
      <c r="B15" t="s">
        <v>55</v>
      </c>
      <c r="C15" t="s">
        <v>90</v>
      </c>
      <c r="D15">
        <v>1452</v>
      </c>
      <c r="E15" s="72">
        <v>50.42</v>
      </c>
      <c r="F15">
        <v>0</v>
      </c>
    </row>
    <row r="16" spans="1:6" x14ac:dyDescent="0.2">
      <c r="B16" t="s">
        <v>36</v>
      </c>
      <c r="C16" s="9" t="s">
        <v>90</v>
      </c>
      <c r="D16" s="9">
        <v>1452</v>
      </c>
      <c r="E16" s="72">
        <v>50.74</v>
      </c>
      <c r="F16">
        <v>0</v>
      </c>
    </row>
    <row r="17" spans="1:6" x14ac:dyDescent="0.2">
      <c r="B17" t="s">
        <v>47</v>
      </c>
      <c r="C17" s="9" t="s">
        <v>90</v>
      </c>
      <c r="D17" s="9">
        <v>1452</v>
      </c>
      <c r="E17" s="72">
        <v>38.35</v>
      </c>
      <c r="F17">
        <v>0</v>
      </c>
    </row>
    <row r="18" spans="1:6" x14ac:dyDescent="0.2">
      <c r="B18" t="s">
        <v>29</v>
      </c>
      <c r="C18" s="9" t="s">
        <v>90</v>
      </c>
      <c r="D18" s="9">
        <v>1452</v>
      </c>
      <c r="E18" s="72">
        <v>50.609999999999992</v>
      </c>
      <c r="F18">
        <v>0</v>
      </c>
    </row>
    <row r="19" spans="1:6" x14ac:dyDescent="0.2">
      <c r="A19" t="s">
        <v>193</v>
      </c>
      <c r="B19" t="s">
        <v>182</v>
      </c>
      <c r="C19" t="s">
        <v>97</v>
      </c>
      <c r="D19">
        <v>1466</v>
      </c>
      <c r="E19" s="72">
        <v>68.459999999999994</v>
      </c>
      <c r="F19">
        <v>1</v>
      </c>
    </row>
    <row r="20" spans="1:6" x14ac:dyDescent="0.2">
      <c r="A20" s="6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8A65A-B248-4799-87E4-B459CD79675C}">
  <dimension ref="A1:A384"/>
  <sheetViews>
    <sheetView topLeftCell="A79" workbookViewId="0">
      <selection activeCell="A86" sqref="A86"/>
    </sheetView>
  </sheetViews>
  <sheetFormatPr defaultRowHeight="14.25" x14ac:dyDescent="0.2"/>
  <sheetData>
    <row r="1" spans="1:1" x14ac:dyDescent="0.2">
      <c r="A1" s="67" t="s">
        <v>6</v>
      </c>
    </row>
    <row r="2" spans="1:1" x14ac:dyDescent="0.2">
      <c r="A2" s="69" t="s">
        <v>8</v>
      </c>
    </row>
    <row r="3" spans="1:1" x14ac:dyDescent="0.2">
      <c r="A3" s="69" t="s">
        <v>8</v>
      </c>
    </row>
    <row r="4" spans="1:1" x14ac:dyDescent="0.2">
      <c r="A4" s="69" t="s">
        <v>8</v>
      </c>
    </row>
    <row r="5" spans="1:1" x14ac:dyDescent="0.2">
      <c r="A5" s="69" t="s">
        <v>8</v>
      </c>
    </row>
    <row r="6" spans="1:1" x14ac:dyDescent="0.2">
      <c r="A6" s="59" t="s">
        <v>70</v>
      </c>
    </row>
    <row r="7" spans="1:1" x14ac:dyDescent="0.2">
      <c r="A7" s="59" t="s">
        <v>70</v>
      </c>
    </row>
    <row r="8" spans="1:1" x14ac:dyDescent="0.2">
      <c r="A8" s="59" t="s">
        <v>70</v>
      </c>
    </row>
    <row r="9" spans="1:1" x14ac:dyDescent="0.2">
      <c r="A9" s="59" t="s">
        <v>70</v>
      </c>
    </row>
    <row r="10" spans="1:1" x14ac:dyDescent="0.2">
      <c r="A10" s="59" t="s">
        <v>70</v>
      </c>
    </row>
    <row r="11" spans="1:1" x14ac:dyDescent="0.2">
      <c r="A11" s="59" t="s">
        <v>70</v>
      </c>
    </row>
    <row r="12" spans="1:1" x14ac:dyDescent="0.2">
      <c r="A12" s="59" t="s">
        <v>70</v>
      </c>
    </row>
    <row r="13" spans="1:1" x14ac:dyDescent="0.2">
      <c r="A13" s="59" t="s">
        <v>70</v>
      </c>
    </row>
    <row r="14" spans="1:1" x14ac:dyDescent="0.2">
      <c r="A14" s="59" t="s">
        <v>70</v>
      </c>
    </row>
    <row r="15" spans="1:1" x14ac:dyDescent="0.2">
      <c r="A15" s="59" t="s">
        <v>70</v>
      </c>
    </row>
    <row r="16" spans="1:1" x14ac:dyDescent="0.2">
      <c r="A16" s="59" t="s">
        <v>70</v>
      </c>
    </row>
    <row r="17" spans="1:1" x14ac:dyDescent="0.2">
      <c r="A17" s="59" t="s">
        <v>70</v>
      </c>
    </row>
    <row r="18" spans="1:1" x14ac:dyDescent="0.2">
      <c r="A18" s="59" t="s">
        <v>70</v>
      </c>
    </row>
    <row r="19" spans="1:1" x14ac:dyDescent="0.2">
      <c r="A19" s="59" t="s">
        <v>70</v>
      </c>
    </row>
    <row r="20" spans="1:1" x14ac:dyDescent="0.2">
      <c r="A20" s="59" t="s">
        <v>70</v>
      </c>
    </row>
    <row r="21" spans="1:1" x14ac:dyDescent="0.2">
      <c r="A21" s="59" t="s">
        <v>70</v>
      </c>
    </row>
    <row r="22" spans="1:1" x14ac:dyDescent="0.2">
      <c r="A22" s="59" t="s">
        <v>70</v>
      </c>
    </row>
    <row r="23" spans="1:1" x14ac:dyDescent="0.2">
      <c r="A23" s="59" t="s">
        <v>70</v>
      </c>
    </row>
    <row r="24" spans="1:1" x14ac:dyDescent="0.2">
      <c r="A24" s="59" t="s">
        <v>70</v>
      </c>
    </row>
    <row r="25" spans="1:1" x14ac:dyDescent="0.2">
      <c r="A25" s="59" t="s">
        <v>70</v>
      </c>
    </row>
    <row r="26" spans="1:1" x14ac:dyDescent="0.2">
      <c r="A26" s="59" t="s">
        <v>70</v>
      </c>
    </row>
    <row r="27" spans="1:1" x14ac:dyDescent="0.2">
      <c r="A27" s="59" t="s">
        <v>70</v>
      </c>
    </row>
    <row r="28" spans="1:1" x14ac:dyDescent="0.2">
      <c r="A28" s="59" t="s">
        <v>70</v>
      </c>
    </row>
    <row r="29" spans="1:1" x14ac:dyDescent="0.2">
      <c r="A29" s="59" t="s">
        <v>70</v>
      </c>
    </row>
    <row r="30" spans="1:1" x14ac:dyDescent="0.2">
      <c r="A30" s="59" t="s">
        <v>70</v>
      </c>
    </row>
    <row r="31" spans="1:1" x14ac:dyDescent="0.2">
      <c r="A31" s="59" t="s">
        <v>70</v>
      </c>
    </row>
    <row r="32" spans="1:1" x14ac:dyDescent="0.2">
      <c r="A32" s="59" t="s">
        <v>70</v>
      </c>
    </row>
    <row r="33" spans="1:1" x14ac:dyDescent="0.2">
      <c r="A33" s="59" t="s">
        <v>70</v>
      </c>
    </row>
    <row r="34" spans="1:1" x14ac:dyDescent="0.2">
      <c r="A34" s="59" t="s">
        <v>70</v>
      </c>
    </row>
    <row r="35" spans="1:1" x14ac:dyDescent="0.2">
      <c r="A35" s="59" t="s">
        <v>70</v>
      </c>
    </row>
    <row r="36" spans="1:1" x14ac:dyDescent="0.2">
      <c r="A36" s="59" t="s">
        <v>70</v>
      </c>
    </row>
    <row r="37" spans="1:1" x14ac:dyDescent="0.2">
      <c r="A37" s="59" t="s">
        <v>70</v>
      </c>
    </row>
    <row r="38" spans="1:1" x14ac:dyDescent="0.2">
      <c r="A38" s="59" t="s">
        <v>70</v>
      </c>
    </row>
    <row r="39" spans="1:1" x14ac:dyDescent="0.2">
      <c r="A39" s="59" t="s">
        <v>70</v>
      </c>
    </row>
    <row r="40" spans="1:1" x14ac:dyDescent="0.2">
      <c r="A40" s="59" t="s">
        <v>70</v>
      </c>
    </row>
    <row r="41" spans="1:1" x14ac:dyDescent="0.2">
      <c r="A41" s="59" t="s">
        <v>70</v>
      </c>
    </row>
    <row r="42" spans="1:1" x14ac:dyDescent="0.2">
      <c r="A42" s="59" t="s">
        <v>70</v>
      </c>
    </row>
    <row r="43" spans="1:1" x14ac:dyDescent="0.2">
      <c r="A43" s="59" t="s">
        <v>70</v>
      </c>
    </row>
    <row r="44" spans="1:1" x14ac:dyDescent="0.2">
      <c r="A44" s="59" t="s">
        <v>70</v>
      </c>
    </row>
    <row r="45" spans="1:1" x14ac:dyDescent="0.2">
      <c r="A45" s="59" t="s">
        <v>70</v>
      </c>
    </row>
    <row r="46" spans="1:1" x14ac:dyDescent="0.2">
      <c r="A46" s="59" t="s">
        <v>70</v>
      </c>
    </row>
    <row r="47" spans="1:1" x14ac:dyDescent="0.2">
      <c r="A47" s="59" t="s">
        <v>70</v>
      </c>
    </row>
    <row r="48" spans="1:1" x14ac:dyDescent="0.2">
      <c r="A48" s="59" t="s">
        <v>70</v>
      </c>
    </row>
    <row r="49" spans="1:1" x14ac:dyDescent="0.2">
      <c r="A49" s="59" t="s">
        <v>70</v>
      </c>
    </row>
    <row r="50" spans="1:1" x14ac:dyDescent="0.2">
      <c r="A50" s="59" t="s">
        <v>70</v>
      </c>
    </row>
    <row r="51" spans="1:1" x14ac:dyDescent="0.2">
      <c r="A51" s="59" t="s">
        <v>70</v>
      </c>
    </row>
    <row r="52" spans="1:1" x14ac:dyDescent="0.2">
      <c r="A52" s="59" t="s">
        <v>70</v>
      </c>
    </row>
    <row r="53" spans="1:1" x14ac:dyDescent="0.2">
      <c r="A53" s="59" t="s">
        <v>70</v>
      </c>
    </row>
    <row r="54" spans="1:1" x14ac:dyDescent="0.2">
      <c r="A54" s="59" t="s">
        <v>70</v>
      </c>
    </row>
    <row r="55" spans="1:1" x14ac:dyDescent="0.2">
      <c r="A55" s="59" t="s">
        <v>70</v>
      </c>
    </row>
    <row r="56" spans="1:1" x14ac:dyDescent="0.2">
      <c r="A56" s="59" t="s">
        <v>70</v>
      </c>
    </row>
    <row r="57" spans="1:1" x14ac:dyDescent="0.2">
      <c r="A57" s="59" t="s">
        <v>70</v>
      </c>
    </row>
    <row r="58" spans="1:1" x14ac:dyDescent="0.2">
      <c r="A58" s="59" t="s">
        <v>70</v>
      </c>
    </row>
    <row r="59" spans="1:1" x14ac:dyDescent="0.2">
      <c r="A59" s="59" t="s">
        <v>70</v>
      </c>
    </row>
    <row r="60" spans="1:1" x14ac:dyDescent="0.2">
      <c r="A60" s="59" t="s">
        <v>70</v>
      </c>
    </row>
    <row r="61" spans="1:1" x14ac:dyDescent="0.2">
      <c r="A61" s="59" t="s">
        <v>70</v>
      </c>
    </row>
    <row r="62" spans="1:1" x14ac:dyDescent="0.2">
      <c r="A62" s="59" t="s">
        <v>70</v>
      </c>
    </row>
    <row r="63" spans="1:1" x14ac:dyDescent="0.2">
      <c r="A63" s="59" t="s">
        <v>70</v>
      </c>
    </row>
    <row r="64" spans="1:1" x14ac:dyDescent="0.2">
      <c r="A64" s="59" t="s">
        <v>70</v>
      </c>
    </row>
    <row r="65" spans="1:1" x14ac:dyDescent="0.2">
      <c r="A65" s="59" t="s">
        <v>70</v>
      </c>
    </row>
    <row r="66" spans="1:1" x14ac:dyDescent="0.2">
      <c r="A66" s="59" t="s">
        <v>70</v>
      </c>
    </row>
    <row r="67" spans="1:1" x14ac:dyDescent="0.2">
      <c r="A67" s="59" t="s">
        <v>70</v>
      </c>
    </row>
    <row r="68" spans="1:1" x14ac:dyDescent="0.2">
      <c r="A68" s="59" t="s">
        <v>70</v>
      </c>
    </row>
    <row r="69" spans="1:1" x14ac:dyDescent="0.2">
      <c r="A69" s="59" t="s">
        <v>70</v>
      </c>
    </row>
    <row r="70" spans="1:1" x14ac:dyDescent="0.2">
      <c r="A70" s="59" t="s">
        <v>70</v>
      </c>
    </row>
    <row r="71" spans="1:1" x14ac:dyDescent="0.2">
      <c r="A71" s="59" t="s">
        <v>75</v>
      </c>
    </row>
    <row r="72" spans="1:1" x14ac:dyDescent="0.2">
      <c r="A72" s="59" t="s">
        <v>75</v>
      </c>
    </row>
    <row r="73" spans="1:1" x14ac:dyDescent="0.2">
      <c r="A73" s="59" t="s">
        <v>75</v>
      </c>
    </row>
    <row r="74" spans="1:1" x14ac:dyDescent="0.2">
      <c r="A74" s="59" t="s">
        <v>75</v>
      </c>
    </row>
    <row r="75" spans="1:1" x14ac:dyDescent="0.2">
      <c r="A75" s="59" t="s">
        <v>75</v>
      </c>
    </row>
    <row r="76" spans="1:1" x14ac:dyDescent="0.2">
      <c r="A76" s="59" t="s">
        <v>75</v>
      </c>
    </row>
    <row r="77" spans="1:1" x14ac:dyDescent="0.2">
      <c r="A77" s="59" t="s">
        <v>75</v>
      </c>
    </row>
    <row r="78" spans="1:1" x14ac:dyDescent="0.2">
      <c r="A78" s="59" t="s">
        <v>75</v>
      </c>
    </row>
    <row r="79" spans="1:1" x14ac:dyDescent="0.2">
      <c r="A79" s="59" t="s">
        <v>75</v>
      </c>
    </row>
    <row r="80" spans="1:1" x14ac:dyDescent="0.2">
      <c r="A80" s="59" t="s">
        <v>75</v>
      </c>
    </row>
    <row r="81" spans="1:1" x14ac:dyDescent="0.2">
      <c r="A81" s="59" t="s">
        <v>75</v>
      </c>
    </row>
    <row r="82" spans="1:1" x14ac:dyDescent="0.2">
      <c r="A82" s="59" t="s">
        <v>75</v>
      </c>
    </row>
    <row r="83" spans="1:1" x14ac:dyDescent="0.2">
      <c r="A83" s="69" t="s">
        <v>31</v>
      </c>
    </row>
    <row r="84" spans="1:1" x14ac:dyDescent="0.2">
      <c r="A84" s="69"/>
    </row>
    <row r="85" spans="1:1" x14ac:dyDescent="0.2">
      <c r="A85" s="69"/>
    </row>
    <row r="86" spans="1:1" x14ac:dyDescent="0.2">
      <c r="A86" s="69" t="s">
        <v>31</v>
      </c>
    </row>
    <row r="87" spans="1:1" x14ac:dyDescent="0.2">
      <c r="A87" s="69"/>
    </row>
    <row r="88" spans="1:1" x14ac:dyDescent="0.2">
      <c r="A88" s="69"/>
    </row>
    <row r="89" spans="1:1" x14ac:dyDescent="0.2">
      <c r="A89" s="69" t="s">
        <v>31</v>
      </c>
    </row>
    <row r="90" spans="1:1" x14ac:dyDescent="0.2">
      <c r="A90" s="69"/>
    </row>
    <row r="91" spans="1:1" x14ac:dyDescent="0.2">
      <c r="A91" s="69"/>
    </row>
    <row r="92" spans="1:1" x14ac:dyDescent="0.2">
      <c r="A92" s="69" t="s">
        <v>31</v>
      </c>
    </row>
    <row r="93" spans="1:1" x14ac:dyDescent="0.2">
      <c r="A93" s="69"/>
    </row>
    <row r="94" spans="1:1" x14ac:dyDescent="0.2">
      <c r="A94" s="69"/>
    </row>
    <row r="95" spans="1:1" x14ac:dyDescent="0.2">
      <c r="A95" s="69" t="s">
        <v>31</v>
      </c>
    </row>
    <row r="96" spans="1:1" x14ac:dyDescent="0.2">
      <c r="A96" s="69"/>
    </row>
    <row r="97" spans="1:1" x14ac:dyDescent="0.2">
      <c r="A97" s="69"/>
    </row>
    <row r="98" spans="1:1" x14ac:dyDescent="0.2">
      <c r="A98" s="69" t="s">
        <v>31</v>
      </c>
    </row>
    <row r="99" spans="1:1" x14ac:dyDescent="0.2">
      <c r="A99" s="69"/>
    </row>
    <row r="100" spans="1:1" x14ac:dyDescent="0.2">
      <c r="A100" s="69" t="s">
        <v>31</v>
      </c>
    </row>
    <row r="101" spans="1:1" x14ac:dyDescent="0.2">
      <c r="A101" s="69"/>
    </row>
    <row r="102" spans="1:1" x14ac:dyDescent="0.2">
      <c r="A102" s="69"/>
    </row>
    <row r="103" spans="1:1" x14ac:dyDescent="0.2">
      <c r="A103" s="69" t="s">
        <v>31</v>
      </c>
    </row>
    <row r="104" spans="1:1" x14ac:dyDescent="0.2">
      <c r="A104" s="69"/>
    </row>
    <row r="105" spans="1:1" x14ac:dyDescent="0.2">
      <c r="A105" s="69"/>
    </row>
    <row r="106" spans="1:1" x14ac:dyDescent="0.2">
      <c r="A106" s="69" t="s">
        <v>31</v>
      </c>
    </row>
    <row r="107" spans="1:1" x14ac:dyDescent="0.2">
      <c r="A107" s="69"/>
    </row>
    <row r="108" spans="1:1" x14ac:dyDescent="0.2">
      <c r="A108" s="69"/>
    </row>
    <row r="109" spans="1:1" x14ac:dyDescent="0.2">
      <c r="A109" s="69" t="s">
        <v>31</v>
      </c>
    </row>
    <row r="110" spans="1:1" x14ac:dyDescent="0.2">
      <c r="A110" s="69"/>
    </row>
    <row r="111" spans="1:1" x14ac:dyDescent="0.2">
      <c r="A111" s="69"/>
    </row>
    <row r="112" spans="1:1" x14ac:dyDescent="0.2">
      <c r="A112" s="69" t="s">
        <v>31</v>
      </c>
    </row>
    <row r="113" spans="1:1" x14ac:dyDescent="0.2">
      <c r="A113" s="69"/>
    </row>
    <row r="114" spans="1:1" x14ac:dyDescent="0.2">
      <c r="A114" s="69"/>
    </row>
    <row r="115" spans="1:1" x14ac:dyDescent="0.2">
      <c r="A115" s="69" t="s">
        <v>31</v>
      </c>
    </row>
    <row r="116" spans="1:1" x14ac:dyDescent="0.2">
      <c r="A116" s="69"/>
    </row>
    <row r="117" spans="1:1" x14ac:dyDescent="0.2">
      <c r="A117" s="69"/>
    </row>
    <row r="118" spans="1:1" x14ac:dyDescent="0.2">
      <c r="A118" s="69" t="s">
        <v>31</v>
      </c>
    </row>
    <row r="119" spans="1:1" x14ac:dyDescent="0.2">
      <c r="A119" s="69"/>
    </row>
    <row r="120" spans="1:1" x14ac:dyDescent="0.2">
      <c r="A120" s="69"/>
    </row>
    <row r="121" spans="1:1" x14ac:dyDescent="0.2">
      <c r="A121" s="69" t="s">
        <v>31</v>
      </c>
    </row>
    <row r="122" spans="1:1" x14ac:dyDescent="0.2">
      <c r="A122" s="69"/>
    </row>
    <row r="123" spans="1:1" x14ac:dyDescent="0.2">
      <c r="A123" s="69"/>
    </row>
    <row r="124" spans="1:1" x14ac:dyDescent="0.2">
      <c r="A124" s="69" t="s">
        <v>31</v>
      </c>
    </row>
    <row r="125" spans="1:1" x14ac:dyDescent="0.2">
      <c r="A125" s="69"/>
    </row>
    <row r="126" spans="1:1" x14ac:dyDescent="0.2">
      <c r="A126" s="69"/>
    </row>
    <row r="127" spans="1:1" x14ac:dyDescent="0.2">
      <c r="A127" s="69" t="s">
        <v>31</v>
      </c>
    </row>
    <row r="128" spans="1:1" x14ac:dyDescent="0.2">
      <c r="A128" s="69"/>
    </row>
    <row r="129" spans="1:1" x14ac:dyDescent="0.2">
      <c r="A129" s="69"/>
    </row>
    <row r="130" spans="1:1" x14ac:dyDescent="0.2">
      <c r="A130" s="69" t="s">
        <v>31</v>
      </c>
    </row>
    <row r="131" spans="1:1" x14ac:dyDescent="0.2">
      <c r="A131" s="69"/>
    </row>
    <row r="132" spans="1:1" x14ac:dyDescent="0.2">
      <c r="A132" s="69"/>
    </row>
    <row r="133" spans="1:1" x14ac:dyDescent="0.2">
      <c r="A133" s="69" t="s">
        <v>31</v>
      </c>
    </row>
    <row r="134" spans="1:1" x14ac:dyDescent="0.2">
      <c r="A134" s="69"/>
    </row>
    <row r="135" spans="1:1" x14ac:dyDescent="0.2">
      <c r="A135" s="69"/>
    </row>
    <row r="136" spans="1:1" x14ac:dyDescent="0.2">
      <c r="A136" s="69" t="s">
        <v>31</v>
      </c>
    </row>
    <row r="137" spans="1:1" x14ac:dyDescent="0.2">
      <c r="A137" s="69"/>
    </row>
    <row r="138" spans="1:1" x14ac:dyDescent="0.2">
      <c r="A138" s="69"/>
    </row>
    <row r="139" spans="1:1" x14ac:dyDescent="0.2">
      <c r="A139" s="69" t="s">
        <v>31</v>
      </c>
    </row>
    <row r="140" spans="1:1" x14ac:dyDescent="0.2">
      <c r="A140" s="69"/>
    </row>
    <row r="141" spans="1:1" x14ac:dyDescent="0.2">
      <c r="A141" s="69"/>
    </row>
    <row r="142" spans="1:1" x14ac:dyDescent="0.2">
      <c r="A142" s="69" t="s">
        <v>31</v>
      </c>
    </row>
    <row r="143" spans="1:1" x14ac:dyDescent="0.2">
      <c r="A143" s="69"/>
    </row>
    <row r="144" spans="1:1" x14ac:dyDescent="0.2">
      <c r="A144" s="69"/>
    </row>
    <row r="145" spans="1:1" x14ac:dyDescent="0.2">
      <c r="A145" s="69" t="s">
        <v>31</v>
      </c>
    </row>
    <row r="146" spans="1:1" x14ac:dyDescent="0.2">
      <c r="A146" s="69"/>
    </row>
    <row r="147" spans="1:1" x14ac:dyDescent="0.2">
      <c r="A147" s="69"/>
    </row>
    <row r="148" spans="1:1" x14ac:dyDescent="0.2">
      <c r="A148" s="69" t="s">
        <v>31</v>
      </c>
    </row>
    <row r="149" spans="1:1" x14ac:dyDescent="0.2">
      <c r="A149" s="69"/>
    </row>
    <row r="150" spans="1:1" x14ac:dyDescent="0.2">
      <c r="A150" s="69"/>
    </row>
    <row r="151" spans="1:1" x14ac:dyDescent="0.2">
      <c r="A151" s="69" t="s">
        <v>31</v>
      </c>
    </row>
    <row r="152" spans="1:1" x14ac:dyDescent="0.2">
      <c r="A152" s="69"/>
    </row>
    <row r="153" spans="1:1" x14ac:dyDescent="0.2">
      <c r="A153" s="69"/>
    </row>
    <row r="154" spans="1:1" x14ac:dyDescent="0.2">
      <c r="A154" s="69" t="s">
        <v>31</v>
      </c>
    </row>
    <row r="155" spans="1:1" x14ac:dyDescent="0.2">
      <c r="A155" s="69"/>
    </row>
    <row r="156" spans="1:1" x14ac:dyDescent="0.2">
      <c r="A156" s="69"/>
    </row>
    <row r="157" spans="1:1" x14ac:dyDescent="0.2">
      <c r="A157" s="69" t="s">
        <v>31</v>
      </c>
    </row>
    <row r="158" spans="1:1" x14ac:dyDescent="0.2">
      <c r="A158" s="69"/>
    </row>
    <row r="159" spans="1:1" x14ac:dyDescent="0.2">
      <c r="A159" s="69"/>
    </row>
    <row r="160" spans="1:1" x14ac:dyDescent="0.2">
      <c r="A160" s="69" t="s">
        <v>31</v>
      </c>
    </row>
    <row r="161" spans="1:1" x14ac:dyDescent="0.2">
      <c r="A161" s="69"/>
    </row>
    <row r="162" spans="1:1" x14ac:dyDescent="0.2">
      <c r="A162" s="69"/>
    </row>
    <row r="163" spans="1:1" x14ac:dyDescent="0.2">
      <c r="A163" s="69" t="s">
        <v>31</v>
      </c>
    </row>
    <row r="164" spans="1:1" x14ac:dyDescent="0.2">
      <c r="A164" s="69"/>
    </row>
    <row r="165" spans="1:1" x14ac:dyDescent="0.2">
      <c r="A165" s="69"/>
    </row>
    <row r="166" spans="1:1" x14ac:dyDescent="0.2">
      <c r="A166" s="69" t="s">
        <v>31</v>
      </c>
    </row>
    <row r="167" spans="1:1" x14ac:dyDescent="0.2">
      <c r="A167" s="69"/>
    </row>
    <row r="168" spans="1:1" x14ac:dyDescent="0.2">
      <c r="A168" s="69"/>
    </row>
    <row r="169" spans="1:1" x14ac:dyDescent="0.2">
      <c r="A169" s="69" t="s">
        <v>31</v>
      </c>
    </row>
    <row r="170" spans="1:1" x14ac:dyDescent="0.2">
      <c r="A170" s="69"/>
    </row>
    <row r="171" spans="1:1" x14ac:dyDescent="0.2">
      <c r="A171" s="69"/>
    </row>
    <row r="172" spans="1:1" x14ac:dyDescent="0.2">
      <c r="A172" s="69"/>
    </row>
    <row r="173" spans="1:1" x14ac:dyDescent="0.2">
      <c r="A173" s="69"/>
    </row>
    <row r="174" spans="1:1" x14ac:dyDescent="0.2">
      <c r="A174" s="69"/>
    </row>
    <row r="175" spans="1:1" x14ac:dyDescent="0.2">
      <c r="A175" s="69"/>
    </row>
    <row r="176" spans="1:1" x14ac:dyDescent="0.2">
      <c r="A176" s="69"/>
    </row>
    <row r="177" spans="1:1" x14ac:dyDescent="0.2">
      <c r="A177" s="69"/>
    </row>
    <row r="178" spans="1:1" x14ac:dyDescent="0.2">
      <c r="A178" s="69"/>
    </row>
    <row r="179" spans="1:1" x14ac:dyDescent="0.2">
      <c r="A179" s="69"/>
    </row>
    <row r="180" spans="1:1" x14ac:dyDescent="0.2">
      <c r="A180" s="69"/>
    </row>
    <row r="181" spans="1:1" x14ac:dyDescent="0.2">
      <c r="A181" s="69"/>
    </row>
    <row r="182" spans="1:1" x14ac:dyDescent="0.2">
      <c r="A182" s="69"/>
    </row>
    <row r="183" spans="1:1" x14ac:dyDescent="0.2">
      <c r="A183" s="69"/>
    </row>
    <row r="184" spans="1:1" x14ac:dyDescent="0.2">
      <c r="A184" s="69" t="s">
        <v>39</v>
      </c>
    </row>
    <row r="185" spans="1:1" x14ac:dyDescent="0.2">
      <c r="A185" s="69" t="s">
        <v>39</v>
      </c>
    </row>
    <row r="186" spans="1:1" x14ac:dyDescent="0.2">
      <c r="A186" s="69" t="s">
        <v>39</v>
      </c>
    </row>
    <row r="187" spans="1:1" x14ac:dyDescent="0.2">
      <c r="A187" s="69" t="s">
        <v>39</v>
      </c>
    </row>
    <row r="188" spans="1:1" x14ac:dyDescent="0.2">
      <c r="A188" s="69" t="s">
        <v>39</v>
      </c>
    </row>
    <row r="189" spans="1:1" x14ac:dyDescent="0.2">
      <c r="A189" s="69" t="s">
        <v>39</v>
      </c>
    </row>
    <row r="190" spans="1:1" x14ac:dyDescent="0.2">
      <c r="A190" s="69" t="s">
        <v>39</v>
      </c>
    </row>
    <row r="191" spans="1:1" x14ac:dyDescent="0.2">
      <c r="A191" s="69" t="s">
        <v>39</v>
      </c>
    </row>
    <row r="192" spans="1:1" x14ac:dyDescent="0.2">
      <c r="A192" s="69" t="s">
        <v>39</v>
      </c>
    </row>
    <row r="193" spans="1:1" x14ac:dyDescent="0.2">
      <c r="A193" s="69" t="s">
        <v>39</v>
      </c>
    </row>
    <row r="194" spans="1:1" x14ac:dyDescent="0.2">
      <c r="A194" s="69" t="s">
        <v>39</v>
      </c>
    </row>
    <row r="195" spans="1:1" x14ac:dyDescent="0.2">
      <c r="A195" s="69" t="s">
        <v>39</v>
      </c>
    </row>
    <row r="196" spans="1:1" x14ac:dyDescent="0.2">
      <c r="A196" s="22"/>
    </row>
    <row r="197" spans="1:1" x14ac:dyDescent="0.2">
      <c r="A197" s="22"/>
    </row>
    <row r="198" spans="1:1" x14ac:dyDescent="0.2">
      <c r="A198" s="22"/>
    </row>
    <row r="199" spans="1:1" x14ac:dyDescent="0.2">
      <c r="A199" s="22"/>
    </row>
    <row r="200" spans="1:1" x14ac:dyDescent="0.2">
      <c r="A200" s="22"/>
    </row>
    <row r="201" spans="1:1" x14ac:dyDescent="0.2">
      <c r="A201" s="22"/>
    </row>
    <row r="202" spans="1:1" x14ac:dyDescent="0.2">
      <c r="A202" s="22"/>
    </row>
    <row r="203" spans="1:1" x14ac:dyDescent="0.2">
      <c r="A203" s="22"/>
    </row>
    <row r="204" spans="1:1" x14ac:dyDescent="0.2">
      <c r="A204" s="22"/>
    </row>
    <row r="205" spans="1:1" x14ac:dyDescent="0.2">
      <c r="A205" s="22"/>
    </row>
    <row r="206" spans="1:1" x14ac:dyDescent="0.2">
      <c r="A206" s="69" t="s">
        <v>45</v>
      </c>
    </row>
    <row r="207" spans="1:1" x14ac:dyDescent="0.2">
      <c r="A207" s="22"/>
    </row>
    <row r="208" spans="1:1" x14ac:dyDescent="0.2">
      <c r="A208" s="22"/>
    </row>
    <row r="209" spans="1:1" x14ac:dyDescent="0.2">
      <c r="A209" s="22"/>
    </row>
    <row r="210" spans="1:1" x14ac:dyDescent="0.2">
      <c r="A210" s="22"/>
    </row>
    <row r="211" spans="1:1" x14ac:dyDescent="0.2">
      <c r="A211" s="22"/>
    </row>
    <row r="212" spans="1:1" x14ac:dyDescent="0.2">
      <c r="A212" s="22"/>
    </row>
    <row r="213" spans="1:1" x14ac:dyDescent="0.2">
      <c r="A213" s="22"/>
    </row>
    <row r="214" spans="1:1" x14ac:dyDescent="0.2">
      <c r="A214" s="65" t="s">
        <v>46</v>
      </c>
    </row>
    <row r="215" spans="1:1" x14ac:dyDescent="0.2">
      <c r="A215" s="65" t="s">
        <v>46</v>
      </c>
    </row>
    <row r="216" spans="1:1" x14ac:dyDescent="0.2">
      <c r="A216" s="65" t="s">
        <v>46</v>
      </c>
    </row>
    <row r="217" spans="1:1" x14ac:dyDescent="0.2">
      <c r="A217" s="65" t="s">
        <v>46</v>
      </c>
    </row>
    <row r="218" spans="1:1" x14ac:dyDescent="0.2">
      <c r="A218" s="65" t="s">
        <v>46</v>
      </c>
    </row>
    <row r="219" spans="1:1" x14ac:dyDescent="0.2">
      <c r="A219" s="65" t="s">
        <v>46</v>
      </c>
    </row>
    <row r="220" spans="1:1" x14ac:dyDescent="0.2">
      <c r="A220" s="65" t="s">
        <v>46</v>
      </c>
    </row>
    <row r="221" spans="1:1" x14ac:dyDescent="0.2">
      <c r="A221" s="65" t="s">
        <v>46</v>
      </c>
    </row>
    <row r="222" spans="1:1" x14ac:dyDescent="0.2">
      <c r="A222" s="65" t="s">
        <v>46</v>
      </c>
    </row>
    <row r="223" spans="1:1" x14ac:dyDescent="0.2">
      <c r="A223" s="65" t="s">
        <v>46</v>
      </c>
    </row>
    <row r="224" spans="1:1" x14ac:dyDescent="0.2">
      <c r="A224" s="65" t="s">
        <v>46</v>
      </c>
    </row>
    <row r="225" spans="1:1" x14ac:dyDescent="0.2">
      <c r="A225" s="65" t="s">
        <v>46</v>
      </c>
    </row>
    <row r="226" spans="1:1" x14ac:dyDescent="0.2">
      <c r="A226" s="69" t="s">
        <v>53</v>
      </c>
    </row>
    <row r="227" spans="1:1" x14ac:dyDescent="0.2">
      <c r="A227" s="69" t="s">
        <v>53</v>
      </c>
    </row>
    <row r="228" spans="1:1" x14ac:dyDescent="0.2">
      <c r="A228" s="67"/>
    </row>
    <row r="229" spans="1:1" x14ac:dyDescent="0.2">
      <c r="A229" s="67"/>
    </row>
    <row r="230" spans="1:1" x14ac:dyDescent="0.2">
      <c r="A230" s="67"/>
    </row>
    <row r="231" spans="1:1" x14ac:dyDescent="0.2">
      <c r="A231" s="67"/>
    </row>
    <row r="232" spans="1:1" x14ac:dyDescent="0.2">
      <c r="A232" s="67"/>
    </row>
    <row r="233" spans="1:1" x14ac:dyDescent="0.2">
      <c r="A233" s="67"/>
    </row>
    <row r="234" spans="1:1" x14ac:dyDescent="0.2">
      <c r="A234" s="67"/>
    </row>
    <row r="235" spans="1:1" x14ac:dyDescent="0.2">
      <c r="A235" s="67"/>
    </row>
    <row r="236" spans="1:1" x14ac:dyDescent="0.2">
      <c r="A236" s="69" t="s">
        <v>54</v>
      </c>
    </row>
    <row r="237" spans="1:1" x14ac:dyDescent="0.2">
      <c r="A237" s="22" t="s">
        <v>66</v>
      </c>
    </row>
    <row r="238" spans="1:1" x14ac:dyDescent="0.2">
      <c r="A238" s="22" t="s">
        <v>66</v>
      </c>
    </row>
    <row r="239" spans="1:1" x14ac:dyDescent="0.2">
      <c r="A239" s="67"/>
    </row>
    <row r="240" spans="1:1" x14ac:dyDescent="0.2">
      <c r="A240" s="67"/>
    </row>
    <row r="241" spans="1:1" x14ac:dyDescent="0.2">
      <c r="A241" s="67"/>
    </row>
    <row r="242" spans="1:1" x14ac:dyDescent="0.2">
      <c r="A242" s="67"/>
    </row>
    <row r="243" spans="1:1" x14ac:dyDescent="0.2">
      <c r="A243" s="67"/>
    </row>
    <row r="244" spans="1:1" x14ac:dyDescent="0.2">
      <c r="A244" s="67"/>
    </row>
    <row r="245" spans="1:1" x14ac:dyDescent="0.2">
      <c r="A245" s="67"/>
    </row>
    <row r="246" spans="1:1" x14ac:dyDescent="0.2">
      <c r="A246" s="67"/>
    </row>
    <row r="247" spans="1:1" x14ac:dyDescent="0.2">
      <c r="A247" s="67"/>
    </row>
    <row r="248" spans="1:1" x14ac:dyDescent="0.2">
      <c r="A248" s="67"/>
    </row>
    <row r="249" spans="1:1" x14ac:dyDescent="0.2">
      <c r="A249" s="69" t="s">
        <v>56</v>
      </c>
    </row>
    <row r="250" spans="1:1" x14ac:dyDescent="0.2">
      <c r="A250" s="67"/>
    </row>
    <row r="251" spans="1:1" x14ac:dyDescent="0.2">
      <c r="A251" s="67"/>
    </row>
    <row r="252" spans="1:1" x14ac:dyDescent="0.2">
      <c r="A252" s="67"/>
    </row>
    <row r="253" spans="1:1" x14ac:dyDescent="0.2">
      <c r="A253" s="69" t="s">
        <v>57</v>
      </c>
    </row>
    <row r="254" spans="1:1" x14ac:dyDescent="0.2">
      <c r="A254" s="69" t="s">
        <v>57</v>
      </c>
    </row>
    <row r="255" spans="1:1" x14ac:dyDescent="0.2">
      <c r="A255" s="69" t="s">
        <v>57</v>
      </c>
    </row>
    <row r="256" spans="1:1" x14ac:dyDescent="0.2">
      <c r="A256" s="69" t="s">
        <v>57</v>
      </c>
    </row>
    <row r="257" spans="1:1" x14ac:dyDescent="0.2">
      <c r="A257" s="69" t="s">
        <v>57</v>
      </c>
    </row>
    <row r="258" spans="1:1" x14ac:dyDescent="0.2">
      <c r="A258" s="69" t="s">
        <v>57</v>
      </c>
    </row>
    <row r="259" spans="1:1" x14ac:dyDescent="0.2">
      <c r="A259" s="69" t="s">
        <v>57</v>
      </c>
    </row>
    <row r="260" spans="1:1" x14ac:dyDescent="0.2">
      <c r="A260" s="69" t="s">
        <v>57</v>
      </c>
    </row>
    <row r="261" spans="1:1" x14ac:dyDescent="0.2">
      <c r="A261" s="69" t="s">
        <v>57</v>
      </c>
    </row>
    <row r="262" spans="1:1" x14ac:dyDescent="0.2">
      <c r="A262" s="69" t="s">
        <v>57</v>
      </c>
    </row>
    <row r="263" spans="1:1" x14ac:dyDescent="0.2">
      <c r="A263" s="69" t="s">
        <v>57</v>
      </c>
    </row>
    <row r="264" spans="1:1" x14ac:dyDescent="0.2">
      <c r="A264" s="69" t="s">
        <v>57</v>
      </c>
    </row>
    <row r="265" spans="1:1" x14ac:dyDescent="0.2">
      <c r="A265" s="69" t="s">
        <v>57</v>
      </c>
    </row>
    <row r="266" spans="1:1" x14ac:dyDescent="0.2">
      <c r="A266" s="69" t="s">
        <v>57</v>
      </c>
    </row>
    <row r="267" spans="1:1" x14ac:dyDescent="0.2">
      <c r="A267" s="69" t="s">
        <v>57</v>
      </c>
    </row>
    <row r="268" spans="1:1" x14ac:dyDescent="0.2">
      <c r="A268" s="69" t="s">
        <v>57</v>
      </c>
    </row>
    <row r="269" spans="1:1" x14ac:dyDescent="0.2">
      <c r="A269" s="69" t="s">
        <v>57</v>
      </c>
    </row>
    <row r="270" spans="1:1" x14ac:dyDescent="0.2">
      <c r="A270" s="69" t="s">
        <v>57</v>
      </c>
    </row>
    <row r="271" spans="1:1" x14ac:dyDescent="0.2">
      <c r="A271" s="69" t="s">
        <v>57</v>
      </c>
    </row>
    <row r="272" spans="1:1" x14ac:dyDescent="0.2">
      <c r="A272" s="69" t="s">
        <v>57</v>
      </c>
    </row>
    <row r="273" spans="1:1" x14ac:dyDescent="0.2">
      <c r="A273" s="69" t="s">
        <v>57</v>
      </c>
    </row>
    <row r="274" spans="1:1" x14ac:dyDescent="0.2">
      <c r="A274" s="69" t="s">
        <v>57</v>
      </c>
    </row>
    <row r="275" spans="1:1" x14ac:dyDescent="0.2">
      <c r="A275" s="69" t="s">
        <v>57</v>
      </c>
    </row>
    <row r="276" spans="1:1" x14ac:dyDescent="0.2">
      <c r="A276" s="69" t="s">
        <v>57</v>
      </c>
    </row>
    <row r="277" spans="1:1" x14ac:dyDescent="0.2">
      <c r="A277" s="69" t="s">
        <v>57</v>
      </c>
    </row>
    <row r="278" spans="1:1" x14ac:dyDescent="0.2">
      <c r="A278" s="69" t="s">
        <v>57</v>
      </c>
    </row>
    <row r="279" spans="1:1" x14ac:dyDescent="0.2">
      <c r="A279" s="69" t="s">
        <v>50</v>
      </c>
    </row>
    <row r="280" spans="1:1" x14ac:dyDescent="0.2">
      <c r="A280" s="69" t="s">
        <v>50</v>
      </c>
    </row>
    <row r="281" spans="1:1" x14ac:dyDescent="0.2">
      <c r="A281" s="69" t="s">
        <v>50</v>
      </c>
    </row>
    <row r="282" spans="1:1" x14ac:dyDescent="0.2">
      <c r="A282" s="69" t="s">
        <v>50</v>
      </c>
    </row>
    <row r="283" spans="1:1" x14ac:dyDescent="0.2">
      <c r="A283" s="69" t="s">
        <v>50</v>
      </c>
    </row>
    <row r="284" spans="1:1" x14ac:dyDescent="0.2">
      <c r="A284" s="69" t="s">
        <v>50</v>
      </c>
    </row>
    <row r="285" spans="1:1" x14ac:dyDescent="0.2">
      <c r="A285" s="69" t="s">
        <v>50</v>
      </c>
    </row>
    <row r="286" spans="1:1" x14ac:dyDescent="0.2">
      <c r="A286" s="69" t="s">
        <v>50</v>
      </c>
    </row>
    <row r="287" spans="1:1" x14ac:dyDescent="0.2">
      <c r="A287" s="69" t="s">
        <v>50</v>
      </c>
    </row>
    <row r="288" spans="1:1" x14ac:dyDescent="0.2">
      <c r="A288" s="69" t="s">
        <v>50</v>
      </c>
    </row>
    <row r="289" spans="1:1" x14ac:dyDescent="0.2">
      <c r="A289" s="69" t="s">
        <v>50</v>
      </c>
    </row>
    <row r="290" spans="1:1" x14ac:dyDescent="0.2">
      <c r="A290" s="69" t="s">
        <v>50</v>
      </c>
    </row>
    <row r="291" spans="1:1" x14ac:dyDescent="0.2">
      <c r="A291" s="69" t="s">
        <v>50</v>
      </c>
    </row>
    <row r="292" spans="1:1" x14ac:dyDescent="0.2">
      <c r="A292" s="69" t="s">
        <v>50</v>
      </c>
    </row>
    <row r="293" spans="1:1" x14ac:dyDescent="0.2">
      <c r="A293" s="69" t="s">
        <v>50</v>
      </c>
    </row>
    <row r="294" spans="1:1" x14ac:dyDescent="0.2">
      <c r="A294" s="69" t="s">
        <v>8</v>
      </c>
    </row>
    <row r="295" spans="1:1" x14ac:dyDescent="0.2">
      <c r="A295" s="69" t="s">
        <v>8</v>
      </c>
    </row>
    <row r="296" spans="1:1" x14ac:dyDescent="0.2">
      <c r="A296" s="69" t="s">
        <v>8</v>
      </c>
    </row>
    <row r="297" spans="1:1" x14ac:dyDescent="0.2">
      <c r="A297" s="69" t="s">
        <v>8</v>
      </c>
    </row>
    <row r="298" spans="1:1" x14ac:dyDescent="0.2">
      <c r="A298" s="69" t="s">
        <v>8</v>
      </c>
    </row>
    <row r="299" spans="1:1" x14ac:dyDescent="0.2">
      <c r="A299" s="69" t="s">
        <v>8</v>
      </c>
    </row>
    <row r="300" spans="1:1" x14ac:dyDescent="0.2">
      <c r="A300" s="69" t="s">
        <v>8</v>
      </c>
    </row>
    <row r="301" spans="1:1" x14ac:dyDescent="0.2">
      <c r="A301" s="69" t="s">
        <v>8</v>
      </c>
    </row>
    <row r="302" spans="1:1" x14ac:dyDescent="0.2">
      <c r="A302" s="69" t="s">
        <v>8</v>
      </c>
    </row>
    <row r="303" spans="1:1" x14ac:dyDescent="0.2">
      <c r="A303" s="69" t="s">
        <v>8</v>
      </c>
    </row>
    <row r="304" spans="1:1" x14ac:dyDescent="0.2">
      <c r="A304" s="69" t="s">
        <v>8</v>
      </c>
    </row>
    <row r="305" spans="1:1" x14ac:dyDescent="0.2">
      <c r="A305" s="69" t="s">
        <v>60</v>
      </c>
    </row>
    <row r="306" spans="1:1" x14ac:dyDescent="0.2">
      <c r="A306" s="67"/>
    </row>
    <row r="307" spans="1:1" x14ac:dyDescent="0.2">
      <c r="A307" s="67"/>
    </row>
    <row r="308" spans="1:1" x14ac:dyDescent="0.2">
      <c r="A308" s="67"/>
    </row>
    <row r="309" spans="1:1" x14ac:dyDescent="0.2">
      <c r="A309" s="67"/>
    </row>
    <row r="310" spans="1:1" x14ac:dyDescent="0.2">
      <c r="A310" s="67"/>
    </row>
    <row r="311" spans="1:1" x14ac:dyDescent="0.2">
      <c r="A311" s="67"/>
    </row>
    <row r="312" spans="1:1" x14ac:dyDescent="0.2">
      <c r="A312" s="67"/>
    </row>
    <row r="313" spans="1:1" x14ac:dyDescent="0.2">
      <c r="A313" s="67"/>
    </row>
    <row r="314" spans="1:1" x14ac:dyDescent="0.2">
      <c r="A314" s="67"/>
    </row>
    <row r="315" spans="1:1" x14ac:dyDescent="0.2">
      <c r="A315" s="67"/>
    </row>
    <row r="316" spans="1:1" x14ac:dyDescent="0.2">
      <c r="A316" s="67"/>
    </row>
    <row r="317" spans="1:1" x14ac:dyDescent="0.2">
      <c r="A317" s="67"/>
    </row>
    <row r="318" spans="1:1" x14ac:dyDescent="0.2">
      <c r="A318" s="67"/>
    </row>
    <row r="319" spans="1:1" x14ac:dyDescent="0.2">
      <c r="A319" s="69" t="s">
        <v>63</v>
      </c>
    </row>
    <row r="320" spans="1:1" x14ac:dyDescent="0.2">
      <c r="A320" s="67"/>
    </row>
    <row r="321" spans="1:1" x14ac:dyDescent="0.2">
      <c r="A321" s="67"/>
    </row>
    <row r="322" spans="1:1" x14ac:dyDescent="0.2">
      <c r="A322" s="67"/>
    </row>
    <row r="323" spans="1:1" x14ac:dyDescent="0.2">
      <c r="A323" s="67"/>
    </row>
    <row r="324" spans="1:1" x14ac:dyDescent="0.2">
      <c r="A324" s="67"/>
    </row>
    <row r="325" spans="1:1" x14ac:dyDescent="0.2">
      <c r="A325" s="67"/>
    </row>
    <row r="326" spans="1:1" x14ac:dyDescent="0.2">
      <c r="A326" s="67"/>
    </row>
    <row r="327" spans="1:1" x14ac:dyDescent="0.2">
      <c r="A327" s="67"/>
    </row>
    <row r="328" spans="1:1" x14ac:dyDescent="0.2">
      <c r="A328" s="67"/>
    </row>
    <row r="329" spans="1:1" x14ac:dyDescent="0.2">
      <c r="A329" s="67"/>
    </row>
    <row r="330" spans="1:1" x14ac:dyDescent="0.2">
      <c r="A330" s="67"/>
    </row>
    <row r="331" spans="1:1" x14ac:dyDescent="0.2">
      <c r="A331" s="67"/>
    </row>
    <row r="332" spans="1:1" x14ac:dyDescent="0.2">
      <c r="A332" s="67"/>
    </row>
    <row r="333" spans="1:1" x14ac:dyDescent="0.2">
      <c r="A333" s="67"/>
    </row>
    <row r="334" spans="1:1" x14ac:dyDescent="0.2">
      <c r="A334" s="67"/>
    </row>
    <row r="335" spans="1:1" x14ac:dyDescent="0.2">
      <c r="A335" s="67"/>
    </row>
    <row r="336" spans="1:1" x14ac:dyDescent="0.2">
      <c r="A336" s="67"/>
    </row>
    <row r="337" spans="1:1" x14ac:dyDescent="0.2">
      <c r="A337" s="67"/>
    </row>
    <row r="338" spans="1:1" x14ac:dyDescent="0.2">
      <c r="A338" s="67"/>
    </row>
    <row r="339" spans="1:1" x14ac:dyDescent="0.2">
      <c r="A339" s="67"/>
    </row>
    <row r="340" spans="1:1" x14ac:dyDescent="0.2">
      <c r="A340" s="67"/>
    </row>
    <row r="341" spans="1:1" x14ac:dyDescent="0.2">
      <c r="A341" s="67"/>
    </row>
    <row r="342" spans="1:1" x14ac:dyDescent="0.2">
      <c r="A342" s="67"/>
    </row>
    <row r="343" spans="1:1" x14ac:dyDescent="0.2">
      <c r="A343" s="67"/>
    </row>
    <row r="344" spans="1:1" x14ac:dyDescent="0.2">
      <c r="A344" s="67"/>
    </row>
    <row r="345" spans="1:1" x14ac:dyDescent="0.2">
      <c r="A345" s="67"/>
    </row>
    <row r="346" spans="1:1" x14ac:dyDescent="0.2">
      <c r="A346" s="67"/>
    </row>
    <row r="347" spans="1:1" x14ac:dyDescent="0.2">
      <c r="A347" s="67"/>
    </row>
    <row r="348" spans="1:1" x14ac:dyDescent="0.2">
      <c r="A348" s="67"/>
    </row>
    <row r="349" spans="1:1" x14ac:dyDescent="0.2">
      <c r="A349" s="67"/>
    </row>
    <row r="350" spans="1:1" x14ac:dyDescent="0.2">
      <c r="A350" s="67"/>
    </row>
    <row r="351" spans="1:1" x14ac:dyDescent="0.2">
      <c r="A351" s="67"/>
    </row>
    <row r="352" spans="1:1" x14ac:dyDescent="0.2">
      <c r="A352" s="67"/>
    </row>
    <row r="353" spans="1:1" x14ac:dyDescent="0.2">
      <c r="A353" s="67"/>
    </row>
    <row r="354" spans="1:1" x14ac:dyDescent="0.2">
      <c r="A354" s="67"/>
    </row>
    <row r="355" spans="1:1" x14ac:dyDescent="0.2">
      <c r="A355" s="67"/>
    </row>
    <row r="356" spans="1:1" x14ac:dyDescent="0.2">
      <c r="A356" s="67"/>
    </row>
    <row r="357" spans="1:1" x14ac:dyDescent="0.2">
      <c r="A357" s="67"/>
    </row>
    <row r="358" spans="1:1" x14ac:dyDescent="0.2">
      <c r="A358" s="67"/>
    </row>
    <row r="359" spans="1:1" x14ac:dyDescent="0.2">
      <c r="A359" s="67"/>
    </row>
    <row r="360" spans="1:1" x14ac:dyDescent="0.2">
      <c r="A360" s="67"/>
    </row>
    <row r="361" spans="1:1" x14ac:dyDescent="0.2">
      <c r="A361" s="67"/>
    </row>
    <row r="362" spans="1:1" x14ac:dyDescent="0.2">
      <c r="A362" s="67"/>
    </row>
    <row r="363" spans="1:1" x14ac:dyDescent="0.2">
      <c r="A363" s="67"/>
    </row>
    <row r="364" spans="1:1" x14ac:dyDescent="0.2">
      <c r="A364" s="67"/>
    </row>
    <row r="365" spans="1:1" x14ac:dyDescent="0.2">
      <c r="A365" s="67"/>
    </row>
    <row r="366" spans="1:1" x14ac:dyDescent="0.2">
      <c r="A366" s="67"/>
    </row>
    <row r="367" spans="1:1" x14ac:dyDescent="0.2">
      <c r="A367" s="67"/>
    </row>
    <row r="368" spans="1:1" x14ac:dyDescent="0.2">
      <c r="A368" s="67"/>
    </row>
    <row r="369" spans="1:1" x14ac:dyDescent="0.2">
      <c r="A369" s="67"/>
    </row>
    <row r="370" spans="1:1" x14ac:dyDescent="0.2">
      <c r="A370" s="67"/>
    </row>
    <row r="371" spans="1:1" x14ac:dyDescent="0.2">
      <c r="A371" s="67"/>
    </row>
    <row r="372" spans="1:1" x14ac:dyDescent="0.2">
      <c r="A372" s="67"/>
    </row>
    <row r="373" spans="1:1" x14ac:dyDescent="0.2">
      <c r="A373" s="67"/>
    </row>
    <row r="374" spans="1:1" x14ac:dyDescent="0.2">
      <c r="A374" s="67"/>
    </row>
    <row r="375" spans="1:1" x14ac:dyDescent="0.2">
      <c r="A375" s="67"/>
    </row>
    <row r="376" spans="1:1" x14ac:dyDescent="0.2">
      <c r="A376" s="67"/>
    </row>
    <row r="377" spans="1:1" x14ac:dyDescent="0.2">
      <c r="A377" s="67"/>
    </row>
    <row r="378" spans="1:1" x14ac:dyDescent="0.2">
      <c r="A378" s="67"/>
    </row>
    <row r="379" spans="1:1" x14ac:dyDescent="0.2">
      <c r="A379" s="67"/>
    </row>
    <row r="380" spans="1:1" x14ac:dyDescent="0.2">
      <c r="A380" s="67"/>
    </row>
    <row r="381" spans="1:1" x14ac:dyDescent="0.2">
      <c r="A381" s="67"/>
    </row>
    <row r="382" spans="1:1" x14ac:dyDescent="0.2">
      <c r="A382" s="59" t="s">
        <v>74</v>
      </c>
    </row>
    <row r="383" spans="1:1" x14ac:dyDescent="0.2">
      <c r="A383" s="66"/>
    </row>
    <row r="384" spans="1:1" x14ac:dyDescent="0.2">
      <c r="A384" s="66"/>
    </row>
  </sheetData>
  <phoneticPr fontId="1" type="noConversion"/>
  <hyperlinks>
    <hyperlink ref="A2" r:id="rId1" xr:uid="{81291D6B-B32D-401F-8391-E89F0E4E7DEC}"/>
    <hyperlink ref="A3" r:id="rId2" xr:uid="{AFEEC72F-0F95-400B-A5A8-BB1A45E07409}"/>
    <hyperlink ref="A4" r:id="rId3" xr:uid="{05752606-FD1C-418F-BFD0-397CC0261A2B}"/>
    <hyperlink ref="A5" r:id="rId4" xr:uid="{3D337D29-04E7-49AC-B536-5901FB400551}"/>
    <hyperlink ref="A83" r:id="rId5" xr:uid="{7DFF64E5-5165-4378-BEBE-E484A49D7EDB}"/>
    <hyperlink ref="A86" r:id="rId6" xr:uid="{9A5B81FF-92FE-4E2C-A56D-AC96079D3B5A}"/>
    <hyperlink ref="A89:A169" r:id="rId7" display="Jing et.al, 2023, ES&amp;T" xr:uid="{DB2E8756-4A15-4B28-BF85-3490EBDE4D7F}"/>
    <hyperlink ref="A184" r:id="rId8" xr:uid="{3C75A1BE-FF82-4B63-9822-0AB97CFCBD7E}"/>
    <hyperlink ref="A188" r:id="rId9" xr:uid="{0101B3BC-E9DD-47E2-BE8D-D933353120E1}"/>
    <hyperlink ref="A206" r:id="rId10" display="https://www.sciencedirect.com/science/article/pii/S0043135404001472" xr:uid="{45B0A342-8666-450D-A96B-7C0388B57AAC}"/>
    <hyperlink ref="A226" r:id="rId11" display="https://iwaponline.com/jwh/article/8/3/479/18127/Demonstration-and-evaluation-of-germicidal-UV-LEDs" xr:uid="{EB9A8921-80B0-4CAE-ABB6-6D272A99AC34}"/>
    <hyperlink ref="A227" r:id="rId12" display="https://iwaponline.com/jwh/article/8/3/479/18127/Demonstration-and-evaluation-of-germicidal-UV-LEDs" xr:uid="{A07B6F8D-F86A-46EE-A6AE-AB3A7DAE4959}"/>
    <hyperlink ref="A236" r:id="rId13" display="https://www.sciencedirect.com/science/article/pii/S0043135410008328?via%3Dihub" xr:uid="{2617ED7D-F1FB-4965-9A4D-293B162B4529}"/>
    <hyperlink ref="A249" r:id="rId14" display="https://iwaponline.com/jwrd/article/5/1/17/28727/Comparison-of-ultraviolet-light-emitting-diodes" xr:uid="{EE7DBC50-E12B-467F-8F1A-1CB7EB0668A0}"/>
    <hyperlink ref="A281" r:id="rId15" display="https://www.sciencedirect.com/science/article/pii/S0043135417307856?via%3Dihub" xr:uid="{B0341D87-FC3F-468A-94DD-AB96B092A8AB}"/>
    <hyperlink ref="A304" r:id="rId16" xr:uid="{A56DE25F-FC82-4918-9526-7490CA5730F5}"/>
    <hyperlink ref="A305" r:id="rId17" display="https://www.sciencedirect.com/science/article/pii/S0048969718333382?via%3Dihub" xr:uid="{5C787E1A-AEF9-40D5-86E4-AD4527E05CE3}"/>
    <hyperlink ref="A319" r:id="rId18" display="https://iwaponline.com/ws/article-abstract/19/5/1507/65644/Inactivation-of-health-related-microorganisms-in?redirectedFrom=fulltext" xr:uid="{AEDFF410-F1E3-4BA8-9C5E-B1D4B4E95659}"/>
    <hyperlink ref="A237" r:id="rId19" location="fig6" xr:uid="{C7C19A0E-52B8-4566-AB55-FB21BCD75463}"/>
    <hyperlink ref="A238" r:id="rId20" location="fig6" xr:uid="{9CF059F6-416C-4D2C-8F21-3959E4BA8CE0}"/>
    <hyperlink ref="A185" r:id="rId21" xr:uid="{6EC7F545-F336-492A-8E8D-0EEA7815BAE1}"/>
    <hyperlink ref="A186" r:id="rId22" xr:uid="{28AF3500-3D4A-4B34-9AC2-2C2F1134F926}"/>
    <hyperlink ref="A187" r:id="rId23" xr:uid="{960BFBD7-7FC5-4300-97EB-DAC3C01E43EB}"/>
    <hyperlink ref="A189" r:id="rId24" xr:uid="{4FBB5E16-F643-4017-A575-DE1997DAA9FC}"/>
    <hyperlink ref="A190" r:id="rId25" xr:uid="{0C783652-EDDD-4791-A683-45D7709D7865}"/>
    <hyperlink ref="A191" r:id="rId26" xr:uid="{AA4B8F48-C582-420E-89B4-CBA73DB86E9F}"/>
    <hyperlink ref="A192" r:id="rId27" xr:uid="{76E9AAA7-78FE-4293-B82B-999BB6CB0150}"/>
    <hyperlink ref="A193" r:id="rId28" xr:uid="{6521F5E3-C0A1-4798-8590-9ED0BA8432CC}"/>
    <hyperlink ref="A194" r:id="rId29" xr:uid="{A275110D-CE02-4869-B474-E4687E132319}"/>
    <hyperlink ref="A195" r:id="rId30" xr:uid="{56949011-28C5-4585-8CA1-AF371B3F5A45}"/>
    <hyperlink ref="A279" r:id="rId31" display="https://www.sciencedirect.com/science/article/pii/S0043135417307856?via%3Dihub" xr:uid="{136E1C73-F2A3-47F6-97AE-E10B30F55DC2}"/>
    <hyperlink ref="A280" r:id="rId32" display="https://www.sciencedirect.com/science/article/pii/S0043135417307856?via%3Dihub" xr:uid="{2592BB42-76F1-449E-9EDA-1FC387EA1FA2}"/>
    <hyperlink ref="A282" r:id="rId33" display="https://www.sciencedirect.com/science/article/pii/S0043135417307856?via%3Dihub" xr:uid="{8F43EEA0-4C62-469A-829E-7BA94364A9C6}"/>
    <hyperlink ref="A283:A293" r:id="rId34" display="https://www.sciencedirect.com/science/article/pii/S0043135417307856?via%3Dihub" xr:uid="{270A2B80-F48D-40BB-9432-8DD2183B5938}"/>
    <hyperlink ref="A294" r:id="rId35" xr:uid="{85460C91-449C-49FF-B0A1-43248D30EAE5}"/>
    <hyperlink ref="A295" r:id="rId36" xr:uid="{B4A153D2-2E9E-42CB-94E0-F215E83D7F6B}"/>
    <hyperlink ref="A296" r:id="rId37" xr:uid="{8B37B933-C501-4C69-AFAE-74C9241176F5}"/>
    <hyperlink ref="A300" r:id="rId38" xr:uid="{B4426E0D-E181-4AD5-98BA-4C047B320F24}"/>
    <hyperlink ref="A297" r:id="rId39" xr:uid="{C8AFC2CE-5B1E-4A62-99C3-1856E77644CA}"/>
    <hyperlink ref="A298" r:id="rId40" xr:uid="{85C474E8-66E3-4B79-A476-CC33A677A48C}"/>
    <hyperlink ref="A299" r:id="rId41" xr:uid="{1A0B795F-9B34-47D5-85A3-9B031962CF1D}"/>
    <hyperlink ref="A301" r:id="rId42" xr:uid="{D77BA93B-4C4D-4CC4-BDFB-B1D56BB6E78E}"/>
    <hyperlink ref="A302" r:id="rId43" xr:uid="{5588826C-E4D9-4C57-8F96-7B49D343CEC0}"/>
    <hyperlink ref="A303" r:id="rId44" xr:uid="{F8EAD02C-D21B-4E74-BBB2-71CF00A8C122}"/>
    <hyperlink ref="A214:A225" r:id="rId45" display="https://www.sciencedirect.com/science/article/pii/S0043135420300890" xr:uid="{18E9D86A-E5E8-433E-A3BD-A12ED48505D7}"/>
    <hyperlink ref="A6" r:id="rId46" display="https://www.sciencedirect.com/science/article/pii/S0043135417309752?via%3Dihub" xr:uid="{2E08CDAD-A7C3-48BB-A1FE-1EB2A490C425}"/>
    <hyperlink ref="A7" r:id="rId47" display="https://www.sciencedirect.com/science/article/pii/S0043135417309752?via%3Dihub" xr:uid="{64A0D82F-B984-49B0-83B5-7E1BEA3B9FE0}"/>
    <hyperlink ref="A8" r:id="rId48" display="https://www.sciencedirect.com/science/article/pii/S0043135417309752?via%3Dihub" xr:uid="{499E18B7-8F2D-4886-9A0F-D918BFF3E6DC}"/>
    <hyperlink ref="A9" r:id="rId49" display="https://www.sciencedirect.com/science/article/pii/S0043135417309752?via%3Dihub" xr:uid="{D20CFCEB-230B-434F-B653-E78404DC827E}"/>
    <hyperlink ref="A10" r:id="rId50" display="https://www.sciencedirect.com/science/article/pii/S0043135417309752?via%3Dihub" xr:uid="{B840DD96-35BE-41D6-B6B8-D48179C03B68}"/>
    <hyperlink ref="A11" r:id="rId51" display="https://www.sciencedirect.com/science/article/pii/S0043135417309752?via%3Dihub" xr:uid="{717021A3-A79E-45C4-BF52-CD3BC334B711}"/>
    <hyperlink ref="A12" r:id="rId52" display="https://www.sciencedirect.com/science/article/pii/S0043135417309752?via%3Dihub" xr:uid="{AC0A7D30-724B-4D8F-BD94-799E3BC784C0}"/>
    <hyperlink ref="A13" r:id="rId53" display="https://www.sciencedirect.com/science/article/pii/S0043135417309752?via%3Dihub" xr:uid="{60AA9F84-4E3E-417E-9B44-9BB9E669A209}"/>
    <hyperlink ref="A14" r:id="rId54" display="https://www.sciencedirect.com/science/article/pii/S0043135417309752?via%3Dihub" xr:uid="{963F0ADD-86BC-4415-9E7B-D7F040FAA4DD}"/>
    <hyperlink ref="A15" r:id="rId55" display="https://www.sciencedirect.com/science/article/pii/S0043135417309752?via%3Dihub" xr:uid="{5F28C9FC-0BA9-46F3-BE1F-C4473D713BBA}"/>
    <hyperlink ref="A16" r:id="rId56" display="https://www.sciencedirect.com/science/article/pii/S0043135417309752?via%3Dihub" xr:uid="{6B3986F3-9878-4591-8B83-D912FA9FDA80}"/>
    <hyperlink ref="A17" r:id="rId57" display="https://www.sciencedirect.com/science/article/pii/S0043135417309752?via%3Dihub" xr:uid="{61458DAD-2C62-4474-8AC9-1266406B71A1}"/>
    <hyperlink ref="A18" r:id="rId58" display="https://www.sciencedirect.com/science/article/pii/S0043135417309752?via%3Dihub" xr:uid="{ACD151E9-FFAC-4D8D-A1E2-3B497861DA0E}"/>
    <hyperlink ref="A19" r:id="rId59" display="https://www.sciencedirect.com/science/article/pii/S0043135417309752?via%3Dihub" xr:uid="{0A821CCA-E515-4617-9996-13AC66F020F6}"/>
    <hyperlink ref="A20" r:id="rId60" display="https://www.sciencedirect.com/science/article/pii/S0043135417309752?via%3Dihub" xr:uid="{DD7E77CF-20F2-4B2D-90C2-7C66AC2F1C5F}"/>
    <hyperlink ref="A21" r:id="rId61" display="https://www.sciencedirect.com/science/article/pii/S0043135417309752?via%3Dihub" xr:uid="{E7F2CA77-970F-4072-989C-1AE4F3FD5257}"/>
    <hyperlink ref="A22" r:id="rId62" display="https://www.sciencedirect.com/science/article/pii/S0043135417309752?via%3Dihub" xr:uid="{3334BF74-6C86-4BA4-BD71-1A6C402BB7F7}"/>
    <hyperlink ref="A23" r:id="rId63" display="https://www.sciencedirect.com/science/article/pii/S0043135417309752?via%3Dihub" xr:uid="{29605018-BD0C-4B6B-8B33-27B03AD5943D}"/>
    <hyperlink ref="A24" r:id="rId64" display="https://www.sciencedirect.com/science/article/pii/S0043135417309752?via%3Dihub" xr:uid="{B67C49F5-E995-4195-A4B4-AFF4B92C1A03}"/>
    <hyperlink ref="A25" r:id="rId65" display="https://www.sciencedirect.com/science/article/pii/S0043135417309752?via%3Dihub" xr:uid="{A4050F0F-0F31-47E0-92ED-66EE1267C8D3}"/>
    <hyperlink ref="A26" r:id="rId66" display="https://www.sciencedirect.com/science/article/pii/S0043135417309752?via%3Dihub" xr:uid="{E09B1935-91C1-4FF3-B715-9F6B95EE333B}"/>
    <hyperlink ref="A27" r:id="rId67" display="https://www.sciencedirect.com/science/article/pii/S0043135417309752?via%3Dihub" xr:uid="{313F81D5-840C-4E16-9FF9-73908E4654B5}"/>
    <hyperlink ref="A28" r:id="rId68" display="https://www.sciencedirect.com/science/article/pii/S0043135417309752?via%3Dihub" xr:uid="{D76C90B2-77F0-4C29-AE45-9B140E45A978}"/>
    <hyperlink ref="A29" r:id="rId69" display="https://www.sciencedirect.com/science/article/pii/S0043135417309752?via%3Dihub" xr:uid="{9E707A71-91BB-4E56-881F-3AAFC689582D}"/>
    <hyperlink ref="A30" r:id="rId70" display="https://www.sciencedirect.com/science/article/pii/S0043135417309752?via%3Dihub" xr:uid="{C8F3C591-8F7A-4558-8055-D98EB701F3F1}"/>
    <hyperlink ref="A31" r:id="rId71" display="https://www.sciencedirect.com/science/article/pii/S0043135417309752?via%3Dihub" xr:uid="{85A22AF6-246D-4658-92E2-CB7CAE076F05}"/>
    <hyperlink ref="A32" r:id="rId72" display="https://www.sciencedirect.com/science/article/pii/S0043135417309752?via%3Dihub" xr:uid="{44F90D73-D8AF-4C0B-B055-DCE514ACDC8D}"/>
    <hyperlink ref="A33" r:id="rId73" display="https://www.sciencedirect.com/science/article/pii/S0043135417309752?via%3Dihub" xr:uid="{EE44056B-1DFA-4D22-BB8C-25A65D76CD05}"/>
    <hyperlink ref="A34" r:id="rId74" display="https://www.sciencedirect.com/science/article/pii/S0043135417309752?via%3Dihub" xr:uid="{512AC735-555F-449E-BAEB-544123C36596}"/>
    <hyperlink ref="A35" r:id="rId75" display="https://www.sciencedirect.com/science/article/pii/S0043135417309752?via%3Dihub" xr:uid="{3B0E7F5F-D602-4710-BF74-86C780CAAFDE}"/>
    <hyperlink ref="A36" r:id="rId76" display="https://www.sciencedirect.com/science/article/pii/S0043135417309752?via%3Dihub" xr:uid="{C0C1828C-DF03-42A1-B156-84E4E9F14B49}"/>
    <hyperlink ref="A37" r:id="rId77" display="https://www.sciencedirect.com/science/article/pii/S0043135417309752?via%3Dihub" xr:uid="{2AAA6831-96F6-457A-B061-EF226DFF900B}"/>
    <hyperlink ref="A38" r:id="rId78" display="https://www.sciencedirect.com/science/article/pii/S0043135417309752?via%3Dihub" xr:uid="{CFD27429-EC1C-42AE-B67D-BEC6AD73C6EF}"/>
    <hyperlink ref="A39" r:id="rId79" display="https://www.sciencedirect.com/science/article/pii/S0043135417309752?via%3Dihub" xr:uid="{2343A37F-DCEA-44B7-BB98-CCAD2D6E5C12}"/>
    <hyperlink ref="A40" r:id="rId80" display="https://www.sciencedirect.com/science/article/pii/S0043135417309752?via%3Dihub" xr:uid="{AD68E942-EB68-4FF1-9E47-20BC0EFEE7CE}"/>
    <hyperlink ref="A41" r:id="rId81" display="https://www.sciencedirect.com/science/article/pii/S0043135417309752?via%3Dihub" xr:uid="{A175B42A-E9A8-4B78-A7C7-9175FD3F8171}"/>
    <hyperlink ref="A42" r:id="rId82" display="https://www.sciencedirect.com/science/article/pii/S0043135417309752?via%3Dihub" xr:uid="{CDF80A8F-A107-4449-B586-C9496450C0C4}"/>
    <hyperlink ref="A43" r:id="rId83" display="https://www.sciencedirect.com/science/article/pii/S0043135417309752?via%3Dihub" xr:uid="{361F4A6C-506C-46F9-89E2-4896B4251592}"/>
    <hyperlink ref="A44" r:id="rId84" display="https://www.sciencedirect.com/science/article/pii/S0043135417309752?via%3Dihub" xr:uid="{B989C40D-EE40-41BB-A615-5B968022BE26}"/>
    <hyperlink ref="A45" r:id="rId85" display="https://www.sciencedirect.com/science/article/pii/S0043135417309752?via%3Dihub" xr:uid="{4857F426-7074-4739-AD3D-B82417AEA14E}"/>
    <hyperlink ref="A46" r:id="rId86" display="https://www.sciencedirect.com/science/article/pii/S0043135417309752?via%3Dihub" xr:uid="{E6C0D8D3-8545-40CE-9290-A23FA9140028}"/>
    <hyperlink ref="A47" r:id="rId87" display="https://www.sciencedirect.com/science/article/pii/S0043135417309752?via%3Dihub" xr:uid="{82A7E639-5DF1-4909-90D9-7D08B26B8A3E}"/>
    <hyperlink ref="A48" r:id="rId88" display="https://www.sciencedirect.com/science/article/pii/S0043135417309752?via%3Dihub" xr:uid="{2E3ECE49-457D-471B-B192-D856501B4E64}"/>
    <hyperlink ref="A49" r:id="rId89" display="https://www.sciencedirect.com/science/article/pii/S0043135417309752?via%3Dihub" xr:uid="{808EA16C-0B5A-4A96-8CA5-ADB09520A010}"/>
    <hyperlink ref="A50" r:id="rId90" display="https://www.sciencedirect.com/science/article/pii/S0043135417309752?via%3Dihub" xr:uid="{FB18DA5A-C5FB-4AB0-9CC4-FDE36540B909}"/>
    <hyperlink ref="A51" r:id="rId91" display="https://www.sciencedirect.com/science/article/pii/S0043135417309752?via%3Dihub" xr:uid="{F45A7696-FE92-4EEB-97E1-8B52639F52B8}"/>
    <hyperlink ref="A52" r:id="rId92" display="https://www.sciencedirect.com/science/article/pii/S0043135417309752?via%3Dihub" xr:uid="{E780AE22-82A2-49EC-9181-AD92D5FF1D67}"/>
    <hyperlink ref="A53" r:id="rId93" display="https://www.sciencedirect.com/science/article/pii/S0043135417309752?via%3Dihub" xr:uid="{3E0BFBA2-FB56-41EB-ABEA-247F87C5EA48}"/>
    <hyperlink ref="A54" r:id="rId94" display="https://www.sciencedirect.com/science/article/pii/S0043135417309752?via%3Dihub" xr:uid="{40BBC652-A78D-4300-A073-C1A3F8B42F45}"/>
    <hyperlink ref="A55" r:id="rId95" display="https://www.sciencedirect.com/science/article/pii/S0043135417309752?via%3Dihub" xr:uid="{4ECA5526-0B36-41F8-BC9D-B16C1D166A9F}"/>
    <hyperlink ref="A56" r:id="rId96" display="https://www.sciencedirect.com/science/article/pii/S0043135417309752?via%3Dihub" xr:uid="{16BF8EC4-9B78-4FE6-853B-6BFA98088A6F}"/>
    <hyperlink ref="A57" r:id="rId97" display="https://www.sciencedirect.com/science/article/pii/S0043135417309752?via%3Dihub" xr:uid="{F165C6AC-0EB1-43CB-840B-84D1703D9E34}"/>
    <hyperlink ref="A58" r:id="rId98" display="https://www.sciencedirect.com/science/article/pii/S0043135417309752?via%3Dihub" xr:uid="{ACF808EC-6FE1-464D-9A56-D58E94803335}"/>
    <hyperlink ref="A59" r:id="rId99" display="https://www.sciencedirect.com/science/article/pii/S0043135417309752?via%3Dihub" xr:uid="{832431EB-CB0E-413F-8E27-D314FFC38604}"/>
    <hyperlink ref="A60" r:id="rId100" display="https://www.sciencedirect.com/science/article/pii/S0043135417309752?via%3Dihub" xr:uid="{5BD4891B-3807-4673-B381-925B41E1088D}"/>
    <hyperlink ref="A61" r:id="rId101" display="https://www.sciencedirect.com/science/article/pii/S0043135417309752?via%3Dihub" xr:uid="{AB155413-F715-4E55-ADFF-D99488DD0B32}"/>
    <hyperlink ref="A62" r:id="rId102" display="https://www.sciencedirect.com/science/article/pii/S0043135417309752?via%3Dihub" xr:uid="{A9A8B487-2D3C-49FA-9196-B7A35D422B5E}"/>
    <hyperlink ref="A63" r:id="rId103" display="https://www.sciencedirect.com/science/article/pii/S0043135417309752?via%3Dihub" xr:uid="{4A5C3755-918F-452E-8C74-050A68BB33D3}"/>
    <hyperlink ref="A64" r:id="rId104" display="https://www.sciencedirect.com/science/article/pii/S0043135417309752?via%3Dihub" xr:uid="{5FB3C993-4B6D-4BF1-8B79-F1FE54106C38}"/>
    <hyperlink ref="A65" r:id="rId105" display="https://www.sciencedirect.com/science/article/pii/S0043135417309752?via%3Dihub" xr:uid="{95C18337-45FC-4F96-BF30-77BE93930F20}"/>
    <hyperlink ref="A66" r:id="rId106" display="https://www.sciencedirect.com/science/article/pii/S0043135417309752?via%3Dihub" xr:uid="{03B5B415-664F-4953-8409-3CB732AC4517}"/>
    <hyperlink ref="A67" r:id="rId107" display="https://www.sciencedirect.com/science/article/pii/S0043135417309752?via%3Dihub" xr:uid="{3853F7C2-2B45-4A0D-A518-DE752D9E87F9}"/>
    <hyperlink ref="A68" r:id="rId108" display="https://www.sciencedirect.com/science/article/pii/S0043135417309752?via%3Dihub" xr:uid="{893385A5-53C6-4D0F-A968-C77754CE3FAB}"/>
    <hyperlink ref="A69" r:id="rId109" display="https://www.sciencedirect.com/science/article/pii/S0043135417309752?via%3Dihub" xr:uid="{4A7353C7-4778-4B45-8D8A-85FD86402A7C}"/>
    <hyperlink ref="A70" r:id="rId110" display="https://www.sciencedirect.com/science/article/pii/S0043135417309752?via%3Dihub" xr:uid="{0DA1FBC6-2983-404A-B9B4-699B2B9F32C3}"/>
    <hyperlink ref="A382" r:id="rId111" display="https://academic.oup.com/jambio/article/101/5/995/6718289" xr:uid="{088AF4AC-EEFB-4245-9898-EE1718DF9C0E}"/>
    <hyperlink ref="A253:A278" r:id="rId112" display="https://www.sciencedirect.com/science/article/pii/S0043135417307856?via%3Dihub" xr:uid="{3AEC6EBB-F0A6-47D5-9479-EE1BB7721AB1}"/>
    <hyperlink ref="A71" r:id="rId113" display="https://onlinelibrary.wiley.com/doi/epdf/10.1002/aheh.200600650" xr:uid="{A351550B-6C26-4FF6-87FF-A7A42ADF6FBA}"/>
    <hyperlink ref="A72" r:id="rId114" display="https://onlinelibrary.wiley.com/doi/epdf/10.1002/aheh.200600650" xr:uid="{83CE7C73-2914-40DA-98F0-4C814B7FF57A}"/>
    <hyperlink ref="A73" r:id="rId115" display="https://onlinelibrary.wiley.com/doi/epdf/10.1002/aheh.200600650" xr:uid="{0DE1FEDE-4B1F-4549-B4BF-ADF266344406}"/>
    <hyperlink ref="A74" r:id="rId116" display="https://onlinelibrary.wiley.com/doi/epdf/10.1002/aheh.200600650" xr:uid="{447471DF-CE0D-470F-A98C-16FB4E4581DB}"/>
    <hyperlink ref="A75:A82" r:id="rId117" display="https://onlinelibrary.wiley.com/doi/epdf/10.1002/aheh.200600650" xr:uid="{F868C529-371B-4E29-99A8-3892E95C7B6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4370-8069-494D-AA3C-52A896928775}">
  <dimension ref="A1:DW384"/>
  <sheetViews>
    <sheetView zoomScale="85" zoomScaleNormal="85" workbookViewId="0">
      <pane ySplit="1" topLeftCell="A2" activePane="bottomLeft" state="frozen"/>
      <selection pane="bottomLeft" sqref="A1:XFD1"/>
    </sheetView>
  </sheetViews>
  <sheetFormatPr defaultRowHeight="14.25" x14ac:dyDescent="0.2"/>
  <cols>
    <col min="8" max="8" width="19.25" bestFit="1" customWidth="1"/>
    <col min="9" max="9" width="9" style="9"/>
    <col min="10" max="10" width="9" style="72"/>
  </cols>
  <sheetData>
    <row r="1" spans="1:127" ht="15.75" x14ac:dyDescent="0.2">
      <c r="A1" s="67" t="s">
        <v>61</v>
      </c>
      <c r="B1" s="67" t="s">
        <v>0</v>
      </c>
      <c r="C1" s="67" t="s">
        <v>1</v>
      </c>
      <c r="D1" s="70" t="s">
        <v>68</v>
      </c>
      <c r="E1" s="67" t="s">
        <v>35</v>
      </c>
      <c r="F1" s="67" t="s">
        <v>2</v>
      </c>
      <c r="G1" s="67" t="s">
        <v>9</v>
      </c>
      <c r="H1" s="70" t="s">
        <v>10</v>
      </c>
      <c r="I1" s="71" t="s">
        <v>93</v>
      </c>
      <c r="J1" s="72" t="s">
        <v>184</v>
      </c>
      <c r="K1" s="71" t="s">
        <v>99</v>
      </c>
      <c r="L1" s="71" t="s">
        <v>100</v>
      </c>
      <c r="M1" s="71" t="s">
        <v>101</v>
      </c>
      <c r="N1" s="71" t="s">
        <v>103</v>
      </c>
      <c r="O1" s="71" t="s">
        <v>104</v>
      </c>
      <c r="P1" s="71" t="s">
        <v>105</v>
      </c>
      <c r="Q1" s="71" t="s">
        <v>106</v>
      </c>
      <c r="R1" s="71" t="s">
        <v>107</v>
      </c>
      <c r="S1" s="71" t="s">
        <v>108</v>
      </c>
      <c r="T1" s="71" t="s">
        <v>109</v>
      </c>
      <c r="U1" s="71" t="s">
        <v>110</v>
      </c>
      <c r="V1" s="71" t="s">
        <v>111</v>
      </c>
      <c r="W1" s="71" t="s">
        <v>112</v>
      </c>
      <c r="X1" s="71" t="s">
        <v>113</v>
      </c>
      <c r="Y1" s="71" t="s">
        <v>114</v>
      </c>
      <c r="Z1" s="71" t="s">
        <v>115</v>
      </c>
      <c r="AA1" s="71" t="s">
        <v>117</v>
      </c>
      <c r="AB1" s="71" t="s">
        <v>118</v>
      </c>
      <c r="AC1" s="71" t="s">
        <v>119</v>
      </c>
      <c r="AD1" s="71" t="s">
        <v>120</v>
      </c>
      <c r="AE1" s="71" t="s">
        <v>121</v>
      </c>
      <c r="AF1" s="71" t="s">
        <v>122</v>
      </c>
      <c r="AG1" s="71" t="s">
        <v>123</v>
      </c>
      <c r="AH1" s="71" t="s">
        <v>124</v>
      </c>
      <c r="AI1" s="71" t="s">
        <v>125</v>
      </c>
      <c r="AJ1" s="71" t="s">
        <v>126</v>
      </c>
      <c r="AK1" s="71" t="s">
        <v>127</v>
      </c>
      <c r="AL1" s="71" t="s">
        <v>128</v>
      </c>
      <c r="AM1" s="71" t="s">
        <v>129</v>
      </c>
      <c r="AN1" s="71" t="s">
        <v>130</v>
      </c>
      <c r="AO1" s="71" t="s">
        <v>131</v>
      </c>
      <c r="AP1" s="71" t="s">
        <v>132</v>
      </c>
      <c r="AQ1" s="71" t="s">
        <v>133</v>
      </c>
      <c r="AR1" s="71" t="s">
        <v>134</v>
      </c>
      <c r="AS1" s="71" t="s">
        <v>135</v>
      </c>
      <c r="AT1" s="71" t="s">
        <v>136</v>
      </c>
      <c r="AU1" s="71" t="s">
        <v>137</v>
      </c>
      <c r="AV1" s="71" t="s">
        <v>138</v>
      </c>
      <c r="AW1" s="71" t="s">
        <v>139</v>
      </c>
      <c r="AX1" s="71" t="s">
        <v>140</v>
      </c>
      <c r="AY1" s="71" t="s">
        <v>141</v>
      </c>
      <c r="AZ1" s="71" t="s">
        <v>142</v>
      </c>
      <c r="BA1" s="71" t="s">
        <v>143</v>
      </c>
      <c r="BB1" s="71" t="s">
        <v>144</v>
      </c>
      <c r="BC1" s="71" t="s">
        <v>145</v>
      </c>
      <c r="BD1" s="71" t="s">
        <v>146</v>
      </c>
      <c r="BE1" s="71" t="s">
        <v>147</v>
      </c>
      <c r="BF1" s="71" t="s">
        <v>148</v>
      </c>
      <c r="BG1" s="71" t="s">
        <v>149</v>
      </c>
      <c r="BH1" s="71" t="s">
        <v>150</v>
      </c>
      <c r="BI1" s="71" t="s">
        <v>151</v>
      </c>
      <c r="BJ1" s="71" t="s">
        <v>152</v>
      </c>
      <c r="BK1" s="71" t="s">
        <v>153</v>
      </c>
      <c r="BL1" s="71" t="s">
        <v>154</v>
      </c>
      <c r="BM1" s="71" t="s">
        <v>155</v>
      </c>
      <c r="BN1" s="71" t="s">
        <v>156</v>
      </c>
      <c r="BO1" s="71" t="s">
        <v>157</v>
      </c>
      <c r="BP1" s="71" t="s">
        <v>158</v>
      </c>
      <c r="BQ1" s="71" t="s">
        <v>159</v>
      </c>
      <c r="BR1" s="71" t="s">
        <v>160</v>
      </c>
      <c r="BS1" s="71" t="s">
        <v>161</v>
      </c>
      <c r="BT1" s="71" t="s">
        <v>162</v>
      </c>
      <c r="BU1" s="71" t="s">
        <v>163</v>
      </c>
      <c r="BV1" s="71" t="s">
        <v>164</v>
      </c>
      <c r="BW1" s="71" t="s">
        <v>165</v>
      </c>
      <c r="BX1" s="71" t="s">
        <v>166</v>
      </c>
      <c r="BY1" s="71" t="s">
        <v>167</v>
      </c>
      <c r="BZ1" s="71" t="s">
        <v>168</v>
      </c>
      <c r="CA1" s="71" t="s">
        <v>169</v>
      </c>
      <c r="CB1" s="71" t="s">
        <v>170</v>
      </c>
      <c r="CC1" s="71" t="s">
        <v>171</v>
      </c>
      <c r="CD1" s="71" t="s">
        <v>173</v>
      </c>
      <c r="CE1" s="71" t="s">
        <v>174</v>
      </c>
      <c r="CF1" s="71" t="s">
        <v>175</v>
      </c>
      <c r="CG1" s="71" t="s">
        <v>176</v>
      </c>
      <c r="CH1" s="71" t="s">
        <v>177</v>
      </c>
      <c r="CI1" s="71" t="s">
        <v>178</v>
      </c>
      <c r="CJ1" s="71" t="s">
        <v>179</v>
      </c>
      <c r="CK1" s="71" t="s">
        <v>180</v>
      </c>
      <c r="CL1" s="71" t="s">
        <v>181</v>
      </c>
    </row>
    <row r="2" spans="1:127" ht="15.75" x14ac:dyDescent="0.2">
      <c r="A2" s="67" t="s">
        <v>34</v>
      </c>
      <c r="B2" s="67" t="s">
        <v>4</v>
      </c>
      <c r="C2" s="67">
        <v>267</v>
      </c>
      <c r="D2" s="70">
        <v>8.7799999999999994</v>
      </c>
      <c r="E2" s="67">
        <v>25</v>
      </c>
      <c r="F2" s="67">
        <v>7</v>
      </c>
      <c r="G2" s="67">
        <v>6</v>
      </c>
      <c r="H2" s="70">
        <v>3</v>
      </c>
      <c r="I2" s="70">
        <f>VLOOKUP(B2,'2-mer'!$C$1:$V$19,3,FALSE)</f>
        <v>1452</v>
      </c>
      <c r="J2" s="74">
        <f>VLOOKUP(B2,遗传信息!B:E,4,FALSE)</f>
        <v>50.609999999999992</v>
      </c>
      <c r="K2">
        <f>VLOOKUP(B2,'2-mer'!$C$1:$V$19,4,FALSE)</f>
        <v>105</v>
      </c>
      <c r="L2">
        <f>VLOOKUP(B2,'2-mer'!$C$1:$V$19,5,FALSE)</f>
        <v>85</v>
      </c>
      <c r="M2">
        <f>VLOOKUP(B2,'2-mer'!$C$1:$V$19,6,FALSE)</f>
        <v>109</v>
      </c>
      <c r="N2">
        <f>VLOOKUP(B2,'2-mer'!$C$1:$V$19,8,FALSE)</f>
        <v>63</v>
      </c>
      <c r="O2">
        <f>VLOOKUP(B2,'2-mer'!$C$1:$V$19,9,FALSE)</f>
        <v>80</v>
      </c>
      <c r="P2">
        <f>VLOOKUP(B2,'2-mer'!$C$1:$V$19,10,FALSE)</f>
        <v>78</v>
      </c>
      <c r="Q2">
        <f>VLOOKUP(B2,'2-mer'!$C$1:$V$19,11,FALSE)</f>
        <v>96</v>
      </c>
      <c r="R2">
        <f>VLOOKUP(B2,'2-mer'!$C$1:$V$19,12,FALSE)</f>
        <v>75</v>
      </c>
      <c r="S2">
        <f>VLOOKUP(B2,'2-mer'!$C$1:$V$19,13,FALSE)</f>
        <v>115</v>
      </c>
      <c r="T2">
        <f>VLOOKUP(B2,'2-mer'!$C$1:$V$19,14,FALSE)</f>
        <v>106</v>
      </c>
      <c r="U2">
        <f>VLOOKUP(B2,'2-mer'!$C$1:$V$19,15,FALSE)</f>
        <v>147</v>
      </c>
      <c r="V2">
        <f>VLOOKUP(B2,'2-mer'!$C$1:$V$19,16,FALSE)</f>
        <v>93</v>
      </c>
      <c r="W2">
        <f>VLOOKUP(B2,'2-mer'!$C$1:$V$19,17,FALSE)</f>
        <v>63</v>
      </c>
      <c r="X2">
        <f>VLOOKUP(B2,'2-mer'!$C$1:$V$19,18,FALSE)</f>
        <v>61</v>
      </c>
      <c r="Y2">
        <f>VLOOKUP(B2,'2-mer'!$C$1:$V$19,19,FALSE)</f>
        <v>108</v>
      </c>
      <c r="Z2">
        <f>VLOOKUP(B2,'2-mer'!$C$1:$V$19,20,FALSE)</f>
        <v>57</v>
      </c>
      <c r="AA2">
        <f>VLOOKUP($B$2,'3-mer'!$B:$BQ,4,FALSE)</f>
        <v>22</v>
      </c>
      <c r="AB2" s="9">
        <f>VLOOKUP(B2,'3-mer'!$B:$BQ,5,FALSE)</f>
        <v>26</v>
      </c>
      <c r="AC2">
        <f>VLOOKUP(B2,'3-mer'!$B:$BQ,6,FALSE)</f>
        <v>34</v>
      </c>
      <c r="AD2">
        <f>VLOOKUP(B2,'3-mer'!$B:$BQ,7,FALSE)</f>
        <v>22</v>
      </c>
      <c r="AE2">
        <f>VLOOKUP(B2,'3-mer'!$B:$BQ,8,FALSE)</f>
        <v>17</v>
      </c>
      <c r="AF2">
        <f>VLOOKUP(B2,'3-mer'!$B:$BQ,9,FALSE)</f>
        <v>22</v>
      </c>
      <c r="AG2">
        <f>VLOOKUP(B2,'3-mer'!$B:$BQ,10,FALSE)</f>
        <v>27</v>
      </c>
      <c r="AH2">
        <f>VLOOKUP(B2,'3-mer'!$B:$BQ,11,FALSE)</f>
        <v>19</v>
      </c>
      <c r="AI2">
        <f>VLOOKUP(B2,'3-mer'!$B:$BQ,12,FALSE)</f>
        <v>28</v>
      </c>
      <c r="AJ2">
        <f>VLOOKUP(B2,'3-mer'!$B:$BQ,13,FALSE)</f>
        <v>25</v>
      </c>
      <c r="AK2">
        <f>VLOOKUP(B2,'3-mer'!$B:$BQ,14,FALSE)</f>
        <v>30</v>
      </c>
      <c r="AL2">
        <f>VLOOKUP(B2,'3-mer'!$B:$BQ,15,FALSE)</f>
        <v>25</v>
      </c>
      <c r="AM2">
        <f>VLOOKUP(B2,'3-mer'!$B:$BQ,16,FALSE)</f>
        <v>13</v>
      </c>
      <c r="AN2">
        <f>VLOOKUP(B2,'3-mer'!$B:$BQ,17,FALSE)</f>
        <v>13</v>
      </c>
      <c r="AO2">
        <f>VLOOKUP(B2,'3-mer'!$B:$BQ,18,FALSE)</f>
        <v>27</v>
      </c>
      <c r="AP2">
        <f>VLOOKUP(B2,'3-mer'!$B:$BQ,19,FALSE)</f>
        <v>10</v>
      </c>
      <c r="AQ2">
        <f>VLOOKUP(B2,'3-mer'!$B:$BQ,20,FALSE)</f>
        <v>22</v>
      </c>
      <c r="AR2">
        <f>VLOOKUP(B2,'3-mer'!$B:$BQ,21,FALSE)</f>
        <v>16</v>
      </c>
      <c r="AS2">
        <f>VLOOKUP(B2,'3-mer'!$B:$BQ,22,FALSE)</f>
        <v>25</v>
      </c>
      <c r="AT2">
        <f>VLOOKUP(B2,'3-mer'!$B:$BQ,23,FALSE)</f>
        <v>16</v>
      </c>
      <c r="AU2">
        <f>VLOOKUP(B2,'3-mer'!$B:$BQ,24,FALSE)</f>
        <v>17</v>
      </c>
      <c r="AV2">
        <f>VLOOKUP(B2,'3-mer'!$B:$BQ,25,FALSE)</f>
        <v>15</v>
      </c>
      <c r="AW2">
        <f>VLOOKUP(B2,'3-mer'!$B:$BQ,26,FALSE)</f>
        <v>21</v>
      </c>
      <c r="AX2">
        <f>VLOOKUP(B2,'3-mer'!$B:$BQ,27,FALSE)</f>
        <v>25</v>
      </c>
      <c r="AY2">
        <f>VLOOKUP(B2,'3-mer'!$B:$BQ,28,FALSE)</f>
        <v>18</v>
      </c>
      <c r="AZ2">
        <f>VLOOKUP(B2,'3-mer'!$B:$BQ,29,FALSE)</f>
        <v>21</v>
      </c>
      <c r="BA2">
        <f>VLOOKUP(B2,'3-mer'!$B:$BQ,30,FALSE)</f>
        <v>35</v>
      </c>
      <c r="BB2">
        <f>VLOOKUP(B2,'3-mer'!$B:$BQ,31,FALSE)</f>
        <v>22</v>
      </c>
      <c r="BC2">
        <f>VLOOKUP(B2,'3-mer'!$B:$BQ,32,FALSE)</f>
        <v>11</v>
      </c>
      <c r="BD2">
        <f>VLOOKUP(B2,'3-mer'!$B:$BQ,33,FALSE)</f>
        <v>16</v>
      </c>
      <c r="BE2">
        <f>VLOOKUP(B2,'3-mer'!$B:$BQ,34,FALSE)</f>
        <v>28</v>
      </c>
      <c r="BF2">
        <f>VLOOKUP(B2,'3-mer'!$B:$BQ,35,FALSE)</f>
        <v>20</v>
      </c>
      <c r="BG2">
        <f>VLOOKUP(B2,'3-mer'!$B:$BQ,36,FALSE)</f>
        <v>36</v>
      </c>
      <c r="BH2">
        <f>VLOOKUP(B2,'3-mer'!$B:$BQ,37,FALSE)</f>
        <v>23</v>
      </c>
      <c r="BI2">
        <f>VLOOKUP(B2,'3-mer'!$B:$BQ,38,FALSE)</f>
        <v>33</v>
      </c>
      <c r="BJ2">
        <f>VLOOKUP(B2,'3-mer'!$B:$BQ,39,FALSE)</f>
        <v>22</v>
      </c>
      <c r="BK2">
        <f>VLOOKUP(B2,'3-mer'!$B:$BQ,40,FALSE)</f>
        <v>28</v>
      </c>
      <c r="BL2">
        <f>VLOOKUP(B2,'3-mer'!$B:$BQ,41,FALSE)</f>
        <v>26</v>
      </c>
      <c r="BM2">
        <f>VLOOKUP(B2,'3-mer'!$B:$BQ,42,FALSE)</f>
        <v>28</v>
      </c>
      <c r="BN2">
        <f>VLOOKUP(B2,'3-mer'!$B:$BQ,43,FALSE)</f>
        <v>23</v>
      </c>
      <c r="BO2">
        <f>VLOOKUP(B2,'3-mer'!$B:$BQ,44,FALSE)</f>
        <v>42</v>
      </c>
      <c r="BP2">
        <f>VLOOKUP(B2,'3-mer'!$B:$BQ,45,FALSE)</f>
        <v>30</v>
      </c>
      <c r="BQ2">
        <f>VLOOKUP(B2,'3-mer'!$B:$BQ,46,FALSE)</f>
        <v>46</v>
      </c>
      <c r="BR2">
        <f>VLOOKUP(B2,'3-mer'!$B:$BQ,47,FALSE)</f>
        <v>29</v>
      </c>
      <c r="BS2">
        <f>VLOOKUP(B2,'3-mer'!$B:$BQ,48,FALSE)</f>
        <v>23</v>
      </c>
      <c r="BT2">
        <f>VLOOKUP(B2,'3-mer'!$B:$BQ,49,FALSE)</f>
        <v>22</v>
      </c>
      <c r="BU2">
        <f>VLOOKUP(B2,'3-mer'!$B:$BQ,50,FALSE)</f>
        <v>30</v>
      </c>
      <c r="BV2">
        <f>VLOOKUP(B2,'3-mer'!$B:$BQ,51,FALSE)</f>
        <v>18</v>
      </c>
      <c r="BW2">
        <f>VLOOKUP(B2,'3-mer'!$B:$BQ,52,FALSE)</f>
        <v>25</v>
      </c>
      <c r="BX2">
        <f>VLOOKUP(B2,'3-mer'!$B:$BQ,53,FALSE)</f>
        <v>19</v>
      </c>
      <c r="BY2">
        <f>VLOOKUP(B2,'3-mer'!$B:$BQ,54,FALSE)</f>
        <v>16</v>
      </c>
      <c r="BZ2">
        <f>VLOOKUP(B2,'3-mer'!$B:$BQ,55,FALSE)</f>
        <v>3</v>
      </c>
      <c r="CA2">
        <f>VLOOKUP(B2,'3-mer'!$B:$BQ,56,FALSE)</f>
        <v>18</v>
      </c>
      <c r="CB2">
        <f>VLOOKUP(B2,'3-mer'!$B:$BQ,7,FALSE)</f>
        <v>22</v>
      </c>
      <c r="CC2">
        <f>VLOOKUP(B2,'3-mer'!$B:$BQ,58,FALSE)</f>
        <v>20</v>
      </c>
      <c r="CD2">
        <f>VLOOKUP(B2,'3-mer'!$B:$BQ,60,FALSE)</f>
        <v>8</v>
      </c>
      <c r="CE2">
        <f>VLOOKUP(B2,'3-mer'!$B:$BQ,61,FALSE)</f>
        <v>27</v>
      </c>
      <c r="CF2">
        <f>VLOOKUP(B2,'3-mer'!$B:$BQ,62,FALSE)</f>
        <v>28</v>
      </c>
      <c r="CG2">
        <f>VLOOKUP(B2,'3-mer'!$B:$BQ,63,FALSE)</f>
        <v>36</v>
      </c>
      <c r="CH2">
        <f>VLOOKUP(B2,'3-mer'!$B:$BQ,64,FALSE)</f>
        <v>17</v>
      </c>
      <c r="CI2">
        <f>VLOOKUP(B2,'3-mer'!$B:$BQ,65,FALSE)</f>
        <v>15</v>
      </c>
      <c r="CJ2">
        <f>VLOOKUP(B2,'3-mer'!$B:$BQ,66,FALSE)</f>
        <v>10</v>
      </c>
      <c r="CK2">
        <f>VLOOKUP(B2,'3-mer'!$B:$BQ,67,FALSE)</f>
        <v>23</v>
      </c>
      <c r="CL2">
        <f>VLOOKUP(B2,'3-mer'!$B:$BQ,5,FALSE)</f>
        <v>26</v>
      </c>
    </row>
    <row r="3" spans="1:127" ht="15.75" x14ac:dyDescent="0.2">
      <c r="A3" s="67" t="s">
        <v>34</v>
      </c>
      <c r="B3" s="67" t="s">
        <v>4</v>
      </c>
      <c r="C3" s="67">
        <v>267</v>
      </c>
      <c r="D3" s="70">
        <v>11.52</v>
      </c>
      <c r="E3" s="67">
        <v>25</v>
      </c>
      <c r="F3" s="67">
        <v>7</v>
      </c>
      <c r="G3" s="68">
        <v>6</v>
      </c>
      <c r="H3" s="70">
        <v>4</v>
      </c>
      <c r="I3" s="70">
        <f>VLOOKUP(B3,'2-mer'!$C$1:$V$19,3,FALSE)</f>
        <v>1452</v>
      </c>
      <c r="J3" s="74">
        <f>VLOOKUP(B3,遗传信息!B:E,4,FALSE)</f>
        <v>50.609999999999992</v>
      </c>
      <c r="K3" s="9">
        <f>VLOOKUP(B3,'2-mer'!$C$1:$V$19,4,FALSE)</f>
        <v>105</v>
      </c>
      <c r="L3" s="9">
        <f>VLOOKUP(B3,'2-mer'!$C$1:$V$19,5,FALSE)</f>
        <v>85</v>
      </c>
      <c r="M3" s="9">
        <f>VLOOKUP(B3,'2-mer'!$C$1:$V$19,6,FALSE)</f>
        <v>109</v>
      </c>
      <c r="N3" s="9">
        <f>VLOOKUP(B3,'2-mer'!$C$1:$V$19,8,FALSE)</f>
        <v>63</v>
      </c>
      <c r="O3" s="9">
        <f>VLOOKUP(B3,'2-mer'!$C$1:$V$19,9,FALSE)</f>
        <v>80</v>
      </c>
      <c r="P3" s="9">
        <f>VLOOKUP(B3,'2-mer'!$C$1:$V$19,10,FALSE)</f>
        <v>78</v>
      </c>
      <c r="Q3" s="9">
        <f>VLOOKUP(B3,'2-mer'!$C$1:$V$19,11,FALSE)</f>
        <v>96</v>
      </c>
      <c r="R3" s="9">
        <f>VLOOKUP(B3,'2-mer'!$C$1:$V$19,12,FALSE)</f>
        <v>75</v>
      </c>
      <c r="S3" s="9">
        <f>VLOOKUP(B3,'2-mer'!$C$1:$V$19,13,FALSE)</f>
        <v>115</v>
      </c>
      <c r="T3" s="9">
        <f>VLOOKUP(B3,'2-mer'!$C$1:$V$19,14,FALSE)</f>
        <v>106</v>
      </c>
      <c r="U3" s="9">
        <f>VLOOKUP(B3,'2-mer'!$C$1:$V$19,15,FALSE)</f>
        <v>147</v>
      </c>
      <c r="V3" s="9">
        <f>VLOOKUP(B3,'2-mer'!$C$1:$V$19,16,FALSE)</f>
        <v>93</v>
      </c>
      <c r="W3" s="9">
        <f>VLOOKUP(B3,'2-mer'!$C$1:$V$19,17,FALSE)</f>
        <v>63</v>
      </c>
      <c r="X3" s="9">
        <f>VLOOKUP(B3,'2-mer'!$C$1:$V$19,18,FALSE)</f>
        <v>61</v>
      </c>
      <c r="Y3" s="9">
        <f>VLOOKUP(B3,'2-mer'!$C$1:$V$19,19,FALSE)</f>
        <v>108</v>
      </c>
      <c r="Z3" s="9">
        <f>VLOOKUP(B3,'2-mer'!$C$1:$V$19,20,FALSE)</f>
        <v>57</v>
      </c>
      <c r="AA3" s="9">
        <f>VLOOKUP(B3,'3-mer'!$B:$BQ,4,FALSE)</f>
        <v>22</v>
      </c>
      <c r="AB3" s="9">
        <f>VLOOKUP(B3,'3-mer'!$B:$BQ,5,FALSE)</f>
        <v>26</v>
      </c>
      <c r="AC3" s="9">
        <f>VLOOKUP(B3,'3-mer'!$B:$BQ,6,FALSE)</f>
        <v>34</v>
      </c>
      <c r="AD3" s="9">
        <f>VLOOKUP(B3,'3-mer'!$B:$BQ,7,FALSE)</f>
        <v>22</v>
      </c>
      <c r="AE3" s="9">
        <f>VLOOKUP(B3,'3-mer'!$B:$BQ,8,FALSE)</f>
        <v>17</v>
      </c>
      <c r="AF3" s="9">
        <f>VLOOKUP(B3,'3-mer'!$B:$BQ,9,FALSE)</f>
        <v>22</v>
      </c>
      <c r="AG3" s="9">
        <f>VLOOKUP(B3,'3-mer'!$B:$BQ,10,FALSE)</f>
        <v>27</v>
      </c>
      <c r="AH3" s="9">
        <f>VLOOKUP(B3,'3-mer'!$B:$BQ,11,FALSE)</f>
        <v>19</v>
      </c>
      <c r="AI3" s="9">
        <f>VLOOKUP(B3,'3-mer'!$B:$BQ,12,FALSE)</f>
        <v>28</v>
      </c>
      <c r="AJ3" s="9">
        <f>VLOOKUP(B3,'3-mer'!$B:$BQ,13,FALSE)</f>
        <v>25</v>
      </c>
      <c r="AK3" s="9">
        <f>VLOOKUP(B3,'3-mer'!$B:$BQ,14,FALSE)</f>
        <v>30</v>
      </c>
      <c r="AL3" s="9">
        <f>VLOOKUP(B3,'3-mer'!$B:$BQ,15,FALSE)</f>
        <v>25</v>
      </c>
      <c r="AM3" s="9">
        <f>VLOOKUP(B3,'3-mer'!$B:$BQ,16,FALSE)</f>
        <v>13</v>
      </c>
      <c r="AN3" s="9">
        <f>VLOOKUP(B3,'3-mer'!$B:$BQ,17,FALSE)</f>
        <v>13</v>
      </c>
      <c r="AO3" s="9">
        <f>VLOOKUP(B3,'3-mer'!$B:$BQ,18,FALSE)</f>
        <v>27</v>
      </c>
      <c r="AP3" s="9">
        <f>VLOOKUP(B3,'3-mer'!$B:$BQ,19,FALSE)</f>
        <v>10</v>
      </c>
      <c r="AQ3" s="9">
        <f>VLOOKUP(B3,'3-mer'!$B:$BQ,20,FALSE)</f>
        <v>22</v>
      </c>
      <c r="AR3" s="9">
        <f>VLOOKUP(B3,'3-mer'!$B:$BQ,21,FALSE)</f>
        <v>16</v>
      </c>
      <c r="AS3" s="9">
        <f>VLOOKUP(B3,'3-mer'!$B:$BQ,22,FALSE)</f>
        <v>25</v>
      </c>
      <c r="AT3" s="9">
        <f>VLOOKUP(B3,'3-mer'!$B:$BQ,23,FALSE)</f>
        <v>16</v>
      </c>
      <c r="AU3" s="9">
        <f>VLOOKUP(B3,'3-mer'!$B:$BQ,24,FALSE)</f>
        <v>17</v>
      </c>
      <c r="AV3" s="9">
        <f>VLOOKUP(B3,'3-mer'!$B:$BQ,25,FALSE)</f>
        <v>15</v>
      </c>
      <c r="AW3" s="9">
        <f>VLOOKUP(B3,'3-mer'!$B:$BQ,26,FALSE)</f>
        <v>21</v>
      </c>
      <c r="AX3" s="9">
        <f>VLOOKUP(B3,'3-mer'!$B:$BQ,27,FALSE)</f>
        <v>25</v>
      </c>
      <c r="AY3" s="9">
        <f>VLOOKUP(B3,'3-mer'!$B:$BQ,28,FALSE)</f>
        <v>18</v>
      </c>
      <c r="AZ3" s="9">
        <f>VLOOKUP(B3,'3-mer'!$B:$BQ,29,FALSE)</f>
        <v>21</v>
      </c>
      <c r="BA3" s="9">
        <f>VLOOKUP(B3,'3-mer'!$B:$BQ,30,FALSE)</f>
        <v>35</v>
      </c>
      <c r="BB3" s="9">
        <f>VLOOKUP(B3,'3-mer'!$B:$BQ,31,FALSE)</f>
        <v>22</v>
      </c>
      <c r="BC3" s="9">
        <f>VLOOKUP(B3,'3-mer'!$B:$BQ,32,FALSE)</f>
        <v>11</v>
      </c>
      <c r="BD3" s="9">
        <f>VLOOKUP(B3,'3-mer'!$B:$BQ,33,FALSE)</f>
        <v>16</v>
      </c>
      <c r="BE3" s="9">
        <f>VLOOKUP(B3,'3-mer'!$B:$BQ,34,FALSE)</f>
        <v>28</v>
      </c>
      <c r="BF3" s="9">
        <f>VLOOKUP(B3,'3-mer'!$B:$BQ,35,FALSE)</f>
        <v>20</v>
      </c>
      <c r="BG3" s="9">
        <f>VLOOKUP(B3,'3-mer'!$B:$BQ,36,FALSE)</f>
        <v>36</v>
      </c>
      <c r="BH3" s="9">
        <f>VLOOKUP(B3,'3-mer'!$B:$BQ,37,FALSE)</f>
        <v>23</v>
      </c>
      <c r="BI3" s="9">
        <f>VLOOKUP(B3,'3-mer'!$B:$BQ,38,FALSE)</f>
        <v>33</v>
      </c>
      <c r="BJ3" s="9">
        <f>VLOOKUP(B3,'3-mer'!$B:$BQ,39,FALSE)</f>
        <v>22</v>
      </c>
      <c r="BK3" s="9">
        <f>VLOOKUP(B3,'3-mer'!$B:$BQ,40,FALSE)</f>
        <v>28</v>
      </c>
      <c r="BL3" s="9">
        <f>VLOOKUP(B3,'3-mer'!$B:$BQ,41,FALSE)</f>
        <v>26</v>
      </c>
      <c r="BM3" s="9">
        <f>VLOOKUP(B3,'3-mer'!$B:$BQ,42,FALSE)</f>
        <v>28</v>
      </c>
      <c r="BN3" s="9">
        <f>VLOOKUP(B3,'3-mer'!$B:$BQ,43,FALSE)</f>
        <v>23</v>
      </c>
      <c r="BO3" s="9">
        <f>VLOOKUP(B3,'3-mer'!$B:$BQ,44,FALSE)</f>
        <v>42</v>
      </c>
      <c r="BP3" s="9">
        <f>VLOOKUP(B3,'3-mer'!$B:$BQ,45,FALSE)</f>
        <v>30</v>
      </c>
      <c r="BQ3" s="9">
        <f>VLOOKUP(B3,'3-mer'!$B:$BQ,46,FALSE)</f>
        <v>46</v>
      </c>
      <c r="BR3" s="9">
        <f>VLOOKUP(B3,'3-mer'!$B:$BQ,47,FALSE)</f>
        <v>29</v>
      </c>
      <c r="BS3" s="9">
        <f>VLOOKUP(B3,'3-mer'!$B:$BQ,48,FALSE)</f>
        <v>23</v>
      </c>
      <c r="BT3" s="9">
        <f>VLOOKUP(B3,'3-mer'!$B:$BQ,49,FALSE)</f>
        <v>22</v>
      </c>
      <c r="BU3" s="9">
        <f>VLOOKUP(B3,'3-mer'!$B:$BQ,50,FALSE)</f>
        <v>30</v>
      </c>
      <c r="BV3" s="9">
        <f>VLOOKUP(B3,'3-mer'!$B:$BQ,51,FALSE)</f>
        <v>18</v>
      </c>
      <c r="BW3" s="9">
        <f>VLOOKUP(B3,'3-mer'!$B:$BQ,52,FALSE)</f>
        <v>25</v>
      </c>
      <c r="BX3" s="9">
        <f>VLOOKUP(B3,'3-mer'!$B:$BQ,53,FALSE)</f>
        <v>19</v>
      </c>
      <c r="BY3" s="9">
        <f>VLOOKUP(B3,'3-mer'!$B:$BQ,54,FALSE)</f>
        <v>16</v>
      </c>
      <c r="BZ3" s="9">
        <f>VLOOKUP(B3,'3-mer'!$B:$BQ,55,FALSE)</f>
        <v>3</v>
      </c>
      <c r="CA3" s="9">
        <f>VLOOKUP(B3,'3-mer'!$B:$BQ,56,FALSE)</f>
        <v>18</v>
      </c>
      <c r="CB3" s="9">
        <f>VLOOKUP(B3,'3-mer'!$B:$BQ,7,FALSE)</f>
        <v>22</v>
      </c>
      <c r="CC3" s="9">
        <f>VLOOKUP(B3,'3-mer'!$B:$BQ,58,FALSE)</f>
        <v>20</v>
      </c>
      <c r="CD3" s="9">
        <f>VLOOKUP(B3,'3-mer'!$B:$BQ,60,FALSE)</f>
        <v>8</v>
      </c>
      <c r="CE3" s="9">
        <f>VLOOKUP(B3,'3-mer'!$B:$BQ,61,FALSE)</f>
        <v>27</v>
      </c>
      <c r="CF3" s="9">
        <f>VLOOKUP(B3,'3-mer'!$B:$BQ,62,FALSE)</f>
        <v>28</v>
      </c>
      <c r="CG3" s="9">
        <f>VLOOKUP(B3,'3-mer'!$B:$BQ,63,FALSE)</f>
        <v>36</v>
      </c>
      <c r="CH3" s="9">
        <f>VLOOKUP(B3,'3-mer'!$B:$BQ,64,FALSE)</f>
        <v>17</v>
      </c>
      <c r="CI3" s="9">
        <f>VLOOKUP(B3,'3-mer'!$B:$BQ,65,FALSE)</f>
        <v>15</v>
      </c>
      <c r="CJ3" s="9">
        <f>VLOOKUP(B3,'3-mer'!$B:$BQ,66,FALSE)</f>
        <v>10</v>
      </c>
      <c r="CK3" s="9">
        <f>VLOOKUP(B3,'3-mer'!$B:$BQ,67,FALSE)</f>
        <v>23</v>
      </c>
      <c r="CL3" s="9">
        <f>VLOOKUP(B3,'3-mer'!$B:$BQ,5,FALSE)</f>
        <v>26</v>
      </c>
    </row>
    <row r="4" spans="1:127" s="9" customFormat="1" ht="15.75" x14ac:dyDescent="0.2">
      <c r="A4" s="67" t="s">
        <v>34</v>
      </c>
      <c r="B4" s="67" t="s">
        <v>4</v>
      </c>
      <c r="C4" s="67">
        <v>275</v>
      </c>
      <c r="D4" s="70">
        <v>12.26</v>
      </c>
      <c r="E4" s="67">
        <v>25</v>
      </c>
      <c r="F4" s="67">
        <v>7</v>
      </c>
      <c r="G4" s="68">
        <v>6</v>
      </c>
      <c r="H4" s="70">
        <v>3</v>
      </c>
      <c r="I4" s="70">
        <f>VLOOKUP(B4,'2-mer'!$C$1:$V$19,3,FALSE)</f>
        <v>1452</v>
      </c>
      <c r="J4" s="74">
        <f>VLOOKUP(B4,遗传信息!B:E,4,FALSE)</f>
        <v>50.609999999999992</v>
      </c>
      <c r="K4" s="9">
        <f>VLOOKUP(B4,'2-mer'!$C$1:$V$19,4,FALSE)</f>
        <v>105</v>
      </c>
      <c r="L4" s="9">
        <f>VLOOKUP(B4,'2-mer'!$C$1:$V$19,5,FALSE)</f>
        <v>85</v>
      </c>
      <c r="M4" s="9">
        <f>VLOOKUP(B4,'2-mer'!$C$1:$V$19,6,FALSE)</f>
        <v>109</v>
      </c>
      <c r="N4" s="9">
        <f>VLOOKUP(B4,'2-mer'!$C$1:$V$19,8,FALSE)</f>
        <v>63</v>
      </c>
      <c r="O4" s="9">
        <f>VLOOKUP(B4,'2-mer'!$C$1:$V$19,9,FALSE)</f>
        <v>80</v>
      </c>
      <c r="P4" s="9">
        <f>VLOOKUP(B4,'2-mer'!$C$1:$V$19,10,FALSE)</f>
        <v>78</v>
      </c>
      <c r="Q4" s="9">
        <f>VLOOKUP(B4,'2-mer'!$C$1:$V$19,11,FALSE)</f>
        <v>96</v>
      </c>
      <c r="R4" s="9">
        <f>VLOOKUP(B4,'2-mer'!$C$1:$V$19,12,FALSE)</f>
        <v>75</v>
      </c>
      <c r="S4" s="9">
        <f>VLOOKUP(B4,'2-mer'!$C$1:$V$19,13,FALSE)</f>
        <v>115</v>
      </c>
      <c r="T4" s="9">
        <f>VLOOKUP(B4,'2-mer'!$C$1:$V$19,14,FALSE)</f>
        <v>106</v>
      </c>
      <c r="U4" s="9">
        <f>VLOOKUP(B4,'2-mer'!$C$1:$V$19,15,FALSE)</f>
        <v>147</v>
      </c>
      <c r="V4" s="9">
        <f>VLOOKUP(B4,'2-mer'!$C$1:$V$19,16,FALSE)</f>
        <v>93</v>
      </c>
      <c r="W4" s="9">
        <f>VLOOKUP(B4,'2-mer'!$C$1:$V$19,17,FALSE)</f>
        <v>63</v>
      </c>
      <c r="X4" s="9">
        <f>VLOOKUP(B4,'2-mer'!$C$1:$V$19,18,FALSE)</f>
        <v>61</v>
      </c>
      <c r="Y4" s="9">
        <f>VLOOKUP(B4,'2-mer'!$C$1:$V$19,19,FALSE)</f>
        <v>108</v>
      </c>
      <c r="Z4" s="9">
        <f>VLOOKUP(B4,'2-mer'!$C$1:$V$19,20,FALSE)</f>
        <v>57</v>
      </c>
      <c r="AA4" s="9">
        <f>VLOOKUP(B4,'3-mer'!$B:$BQ,4,FALSE)</f>
        <v>22</v>
      </c>
      <c r="AB4" s="9">
        <f>VLOOKUP(B4,'3-mer'!$B:$BQ,5,FALSE)</f>
        <v>26</v>
      </c>
      <c r="AC4" s="9">
        <f>VLOOKUP(B4,'3-mer'!$B:$BQ,6,FALSE)</f>
        <v>34</v>
      </c>
      <c r="AD4" s="9">
        <f>VLOOKUP(B4,'3-mer'!$B:$BQ,7,FALSE)</f>
        <v>22</v>
      </c>
      <c r="AE4" s="9">
        <f>VLOOKUP(B4,'3-mer'!$B:$BQ,8,FALSE)</f>
        <v>17</v>
      </c>
      <c r="AF4" s="9">
        <f>VLOOKUP(B4,'3-mer'!$B:$BQ,9,FALSE)</f>
        <v>22</v>
      </c>
      <c r="AG4" s="9">
        <f>VLOOKUP(B4,'3-mer'!$B:$BQ,10,FALSE)</f>
        <v>27</v>
      </c>
      <c r="AH4" s="9">
        <f>VLOOKUP(B4,'3-mer'!$B:$BQ,11,FALSE)</f>
        <v>19</v>
      </c>
      <c r="AI4" s="9">
        <f>VLOOKUP(B4,'3-mer'!$B:$BQ,12,FALSE)</f>
        <v>28</v>
      </c>
      <c r="AJ4" s="9">
        <f>VLOOKUP(B4,'3-mer'!$B:$BQ,13,FALSE)</f>
        <v>25</v>
      </c>
      <c r="AK4" s="9">
        <f>VLOOKUP(B4,'3-mer'!$B:$BQ,14,FALSE)</f>
        <v>30</v>
      </c>
      <c r="AL4" s="9">
        <f>VLOOKUP(B4,'3-mer'!$B:$BQ,15,FALSE)</f>
        <v>25</v>
      </c>
      <c r="AM4" s="9">
        <f>VLOOKUP(B4,'3-mer'!$B:$BQ,16,FALSE)</f>
        <v>13</v>
      </c>
      <c r="AN4" s="9">
        <f>VLOOKUP(B4,'3-mer'!$B:$BQ,17,FALSE)</f>
        <v>13</v>
      </c>
      <c r="AO4" s="9">
        <f>VLOOKUP(B4,'3-mer'!$B:$BQ,18,FALSE)</f>
        <v>27</v>
      </c>
      <c r="AP4" s="9">
        <f>VLOOKUP(B4,'3-mer'!$B:$BQ,19,FALSE)</f>
        <v>10</v>
      </c>
      <c r="AQ4" s="9">
        <f>VLOOKUP(B4,'3-mer'!$B:$BQ,20,FALSE)</f>
        <v>22</v>
      </c>
      <c r="AR4" s="9">
        <f>VLOOKUP(B4,'3-mer'!$B:$BQ,21,FALSE)</f>
        <v>16</v>
      </c>
      <c r="AS4" s="9">
        <f>VLOOKUP(B4,'3-mer'!$B:$BQ,22,FALSE)</f>
        <v>25</v>
      </c>
      <c r="AT4" s="9">
        <f>VLOOKUP(B4,'3-mer'!$B:$BQ,23,FALSE)</f>
        <v>16</v>
      </c>
      <c r="AU4" s="9">
        <f>VLOOKUP(B4,'3-mer'!$B:$BQ,24,FALSE)</f>
        <v>17</v>
      </c>
      <c r="AV4" s="9">
        <f>VLOOKUP(B4,'3-mer'!$B:$BQ,25,FALSE)</f>
        <v>15</v>
      </c>
      <c r="AW4" s="9">
        <f>VLOOKUP(B4,'3-mer'!$B:$BQ,26,FALSE)</f>
        <v>21</v>
      </c>
      <c r="AX4" s="9">
        <f>VLOOKUP(B4,'3-mer'!$B:$BQ,27,FALSE)</f>
        <v>25</v>
      </c>
      <c r="AY4" s="9">
        <f>VLOOKUP(B4,'3-mer'!$B:$BQ,28,FALSE)</f>
        <v>18</v>
      </c>
      <c r="AZ4" s="9">
        <f>VLOOKUP(B4,'3-mer'!$B:$BQ,29,FALSE)</f>
        <v>21</v>
      </c>
      <c r="BA4" s="9">
        <f>VLOOKUP(B4,'3-mer'!$B:$BQ,30,FALSE)</f>
        <v>35</v>
      </c>
      <c r="BB4" s="9">
        <f>VLOOKUP(B4,'3-mer'!$B:$BQ,31,FALSE)</f>
        <v>22</v>
      </c>
      <c r="BC4" s="9">
        <f>VLOOKUP(B4,'3-mer'!$B:$BQ,32,FALSE)</f>
        <v>11</v>
      </c>
      <c r="BD4" s="9">
        <f>VLOOKUP(B4,'3-mer'!$B:$BQ,33,FALSE)</f>
        <v>16</v>
      </c>
      <c r="BE4" s="9">
        <f>VLOOKUP(B4,'3-mer'!$B:$BQ,34,FALSE)</f>
        <v>28</v>
      </c>
      <c r="BF4" s="9">
        <f>VLOOKUP(B4,'3-mer'!$B:$BQ,35,FALSE)</f>
        <v>20</v>
      </c>
      <c r="BG4" s="9">
        <f>VLOOKUP(B4,'3-mer'!$B:$BQ,36,FALSE)</f>
        <v>36</v>
      </c>
      <c r="BH4" s="9">
        <f>VLOOKUP(B4,'3-mer'!$B:$BQ,37,FALSE)</f>
        <v>23</v>
      </c>
      <c r="BI4" s="9">
        <f>VLOOKUP(B4,'3-mer'!$B:$BQ,38,FALSE)</f>
        <v>33</v>
      </c>
      <c r="BJ4" s="9">
        <f>VLOOKUP(B4,'3-mer'!$B:$BQ,39,FALSE)</f>
        <v>22</v>
      </c>
      <c r="BK4" s="9">
        <f>VLOOKUP(B4,'3-mer'!$B:$BQ,40,FALSE)</f>
        <v>28</v>
      </c>
      <c r="BL4" s="9">
        <f>VLOOKUP(B4,'3-mer'!$B:$BQ,41,FALSE)</f>
        <v>26</v>
      </c>
      <c r="BM4" s="9">
        <f>VLOOKUP(B4,'3-mer'!$B:$BQ,42,FALSE)</f>
        <v>28</v>
      </c>
      <c r="BN4" s="9">
        <f>VLOOKUP(B4,'3-mer'!$B:$BQ,43,FALSE)</f>
        <v>23</v>
      </c>
      <c r="BO4" s="9">
        <f>VLOOKUP(B4,'3-mer'!$B:$BQ,44,FALSE)</f>
        <v>42</v>
      </c>
      <c r="BP4" s="9">
        <f>VLOOKUP(B4,'3-mer'!$B:$BQ,45,FALSE)</f>
        <v>30</v>
      </c>
      <c r="BQ4" s="9">
        <f>VLOOKUP(B4,'3-mer'!$B:$BQ,46,FALSE)</f>
        <v>46</v>
      </c>
      <c r="BR4" s="9">
        <f>VLOOKUP(B4,'3-mer'!$B:$BQ,47,FALSE)</f>
        <v>29</v>
      </c>
      <c r="BS4" s="9">
        <f>VLOOKUP(B4,'3-mer'!$B:$BQ,48,FALSE)</f>
        <v>23</v>
      </c>
      <c r="BT4" s="9">
        <f>VLOOKUP(B4,'3-mer'!$B:$BQ,49,FALSE)</f>
        <v>22</v>
      </c>
      <c r="BU4" s="9">
        <f>VLOOKUP(B4,'3-mer'!$B:$BQ,50,FALSE)</f>
        <v>30</v>
      </c>
      <c r="BV4" s="9">
        <f>VLOOKUP(B4,'3-mer'!$B:$BQ,51,FALSE)</f>
        <v>18</v>
      </c>
      <c r="BW4" s="9">
        <f>VLOOKUP(B4,'3-mer'!$B:$BQ,52,FALSE)</f>
        <v>25</v>
      </c>
      <c r="BX4" s="9">
        <f>VLOOKUP(B4,'3-mer'!$B:$BQ,53,FALSE)</f>
        <v>19</v>
      </c>
      <c r="BY4" s="9">
        <f>VLOOKUP(B4,'3-mer'!$B:$BQ,54,FALSE)</f>
        <v>16</v>
      </c>
      <c r="BZ4" s="9">
        <f>VLOOKUP(B4,'3-mer'!$B:$BQ,55,FALSE)</f>
        <v>3</v>
      </c>
      <c r="CA4" s="9">
        <f>VLOOKUP(B4,'3-mer'!$B:$BQ,56,FALSE)</f>
        <v>18</v>
      </c>
      <c r="CB4" s="9">
        <f>VLOOKUP(B4,'3-mer'!$B:$BQ,7,FALSE)</f>
        <v>22</v>
      </c>
      <c r="CC4" s="9">
        <f>VLOOKUP(B4,'3-mer'!$B:$BQ,58,FALSE)</f>
        <v>20</v>
      </c>
      <c r="CD4" s="9">
        <f>VLOOKUP(B4,'3-mer'!$B:$BQ,60,FALSE)</f>
        <v>8</v>
      </c>
      <c r="CE4" s="9">
        <f>VLOOKUP(B4,'3-mer'!$B:$BQ,61,FALSE)</f>
        <v>27</v>
      </c>
      <c r="CF4" s="9">
        <f>VLOOKUP(B4,'3-mer'!$B:$BQ,62,FALSE)</f>
        <v>28</v>
      </c>
      <c r="CG4" s="9">
        <f>VLOOKUP(B4,'3-mer'!$B:$BQ,63,FALSE)</f>
        <v>36</v>
      </c>
      <c r="CH4" s="9">
        <f>VLOOKUP(B4,'3-mer'!$B:$BQ,64,FALSE)</f>
        <v>17</v>
      </c>
      <c r="CI4" s="9">
        <f>VLOOKUP(B4,'3-mer'!$B:$BQ,65,FALSE)</f>
        <v>15</v>
      </c>
      <c r="CJ4" s="9">
        <f>VLOOKUP(B4,'3-mer'!$B:$BQ,66,FALSE)</f>
        <v>10</v>
      </c>
      <c r="CK4" s="9">
        <f>VLOOKUP(B4,'3-mer'!$B:$BQ,67,FALSE)</f>
        <v>23</v>
      </c>
      <c r="CL4" s="9">
        <f>VLOOKUP(B4,'3-mer'!$B:$BQ,5,FALSE)</f>
        <v>26</v>
      </c>
    </row>
    <row r="5" spans="1:127" s="9" customFormat="1" ht="17.25" x14ac:dyDescent="0.3">
      <c r="A5" s="67" t="s">
        <v>34</v>
      </c>
      <c r="B5" s="67" t="s">
        <v>4</v>
      </c>
      <c r="C5" s="67">
        <v>275</v>
      </c>
      <c r="D5" s="70">
        <v>23.04</v>
      </c>
      <c r="E5" s="67">
        <v>25</v>
      </c>
      <c r="F5" s="67">
        <v>7</v>
      </c>
      <c r="G5" s="68">
        <v>6</v>
      </c>
      <c r="H5" s="70">
        <v>4</v>
      </c>
      <c r="I5" s="70">
        <f>VLOOKUP(B5,'2-mer'!$C$1:$V$19,3,FALSE)</f>
        <v>1452</v>
      </c>
      <c r="J5" s="74">
        <f>VLOOKUP(B5,遗传信息!B:E,4,FALSE)</f>
        <v>50.609999999999992</v>
      </c>
      <c r="K5" s="9">
        <f>VLOOKUP(B5,'2-mer'!$C$1:$V$19,4,FALSE)</f>
        <v>105</v>
      </c>
      <c r="L5" s="9">
        <f>VLOOKUP(B5,'2-mer'!$C$1:$V$19,5,FALSE)</f>
        <v>85</v>
      </c>
      <c r="M5" s="9">
        <f>VLOOKUP(B5,'2-mer'!$C$1:$V$19,6,FALSE)</f>
        <v>109</v>
      </c>
      <c r="N5" s="9">
        <f>VLOOKUP(B5,'2-mer'!$C$1:$V$19,8,FALSE)</f>
        <v>63</v>
      </c>
      <c r="O5" s="9">
        <f>VLOOKUP(B5,'2-mer'!$C$1:$V$19,9,FALSE)</f>
        <v>80</v>
      </c>
      <c r="P5" s="9">
        <f>VLOOKUP(B5,'2-mer'!$C$1:$V$19,10,FALSE)</f>
        <v>78</v>
      </c>
      <c r="Q5" s="9">
        <f>VLOOKUP(B5,'2-mer'!$C$1:$V$19,11,FALSE)</f>
        <v>96</v>
      </c>
      <c r="R5" s="9">
        <f>VLOOKUP(B5,'2-mer'!$C$1:$V$19,12,FALSE)</f>
        <v>75</v>
      </c>
      <c r="S5" s="9">
        <f>VLOOKUP(B5,'2-mer'!$C$1:$V$19,13,FALSE)</f>
        <v>115</v>
      </c>
      <c r="T5" s="9">
        <f>VLOOKUP(B5,'2-mer'!$C$1:$V$19,14,FALSE)</f>
        <v>106</v>
      </c>
      <c r="U5" s="9">
        <f>VLOOKUP(B5,'2-mer'!$C$1:$V$19,15,FALSE)</f>
        <v>147</v>
      </c>
      <c r="V5" s="9">
        <f>VLOOKUP(B5,'2-mer'!$C$1:$V$19,16,FALSE)</f>
        <v>93</v>
      </c>
      <c r="W5" s="9">
        <f>VLOOKUP(B5,'2-mer'!$C$1:$V$19,17,FALSE)</f>
        <v>63</v>
      </c>
      <c r="X5" s="9">
        <f>VLOOKUP(B5,'2-mer'!$C$1:$V$19,18,FALSE)</f>
        <v>61</v>
      </c>
      <c r="Y5" s="9">
        <f>VLOOKUP(B5,'2-mer'!$C$1:$V$19,19,FALSE)</f>
        <v>108</v>
      </c>
      <c r="Z5" s="9">
        <f>VLOOKUP(B5,'2-mer'!$C$1:$V$19,20,FALSE)</f>
        <v>57</v>
      </c>
      <c r="AA5" s="9">
        <f>VLOOKUP(B5,'3-mer'!$B:$BQ,4,FALSE)</f>
        <v>22</v>
      </c>
      <c r="AB5" s="9">
        <f>VLOOKUP(B5,'3-mer'!$B:$BQ,5,FALSE)</f>
        <v>26</v>
      </c>
      <c r="AC5" s="9">
        <f>VLOOKUP(B5,'3-mer'!$B:$BQ,6,FALSE)</f>
        <v>34</v>
      </c>
      <c r="AD5" s="9">
        <f>VLOOKUP(B5,'3-mer'!$B:$BQ,7,FALSE)</f>
        <v>22</v>
      </c>
      <c r="AE5" s="9">
        <f>VLOOKUP(B5,'3-mer'!$B:$BQ,8,FALSE)</f>
        <v>17</v>
      </c>
      <c r="AF5" s="9">
        <f>VLOOKUP(B5,'3-mer'!$B:$BQ,9,FALSE)</f>
        <v>22</v>
      </c>
      <c r="AG5" s="9">
        <f>VLOOKUP(B5,'3-mer'!$B:$BQ,10,FALSE)</f>
        <v>27</v>
      </c>
      <c r="AH5" s="9">
        <f>VLOOKUP(B5,'3-mer'!$B:$BQ,11,FALSE)</f>
        <v>19</v>
      </c>
      <c r="AI5" s="9">
        <f>VLOOKUP(B5,'3-mer'!$B:$BQ,12,FALSE)</f>
        <v>28</v>
      </c>
      <c r="AJ5" s="9">
        <f>VLOOKUP(B5,'3-mer'!$B:$BQ,13,FALSE)</f>
        <v>25</v>
      </c>
      <c r="AK5" s="9">
        <f>VLOOKUP(B5,'3-mer'!$B:$BQ,14,FALSE)</f>
        <v>30</v>
      </c>
      <c r="AL5" s="9">
        <f>VLOOKUP(B5,'3-mer'!$B:$BQ,15,FALSE)</f>
        <v>25</v>
      </c>
      <c r="AM5" s="9">
        <f>VLOOKUP(B5,'3-mer'!$B:$BQ,16,FALSE)</f>
        <v>13</v>
      </c>
      <c r="AN5" s="9">
        <f>VLOOKUP(B5,'3-mer'!$B:$BQ,17,FALSE)</f>
        <v>13</v>
      </c>
      <c r="AO5" s="9">
        <f>VLOOKUP(B5,'3-mer'!$B:$BQ,18,FALSE)</f>
        <v>27</v>
      </c>
      <c r="AP5" s="9">
        <f>VLOOKUP(B5,'3-mer'!$B:$BQ,19,FALSE)</f>
        <v>10</v>
      </c>
      <c r="AQ5" s="9">
        <f>VLOOKUP(B5,'3-mer'!$B:$BQ,20,FALSE)</f>
        <v>22</v>
      </c>
      <c r="AR5" s="9">
        <f>VLOOKUP(B5,'3-mer'!$B:$BQ,21,FALSE)</f>
        <v>16</v>
      </c>
      <c r="AS5" s="9">
        <f>VLOOKUP(B5,'3-mer'!$B:$BQ,22,FALSE)</f>
        <v>25</v>
      </c>
      <c r="AT5" s="9">
        <f>VLOOKUP(B5,'3-mer'!$B:$BQ,23,FALSE)</f>
        <v>16</v>
      </c>
      <c r="AU5" s="9">
        <f>VLOOKUP(B5,'3-mer'!$B:$BQ,24,FALSE)</f>
        <v>17</v>
      </c>
      <c r="AV5" s="9">
        <f>VLOOKUP(B5,'3-mer'!$B:$BQ,25,FALSE)</f>
        <v>15</v>
      </c>
      <c r="AW5" s="9">
        <f>VLOOKUP(B5,'3-mer'!$B:$BQ,26,FALSE)</f>
        <v>21</v>
      </c>
      <c r="AX5" s="9">
        <f>VLOOKUP(B5,'3-mer'!$B:$BQ,27,FALSE)</f>
        <v>25</v>
      </c>
      <c r="AY5" s="9">
        <f>VLOOKUP(B5,'3-mer'!$B:$BQ,28,FALSE)</f>
        <v>18</v>
      </c>
      <c r="AZ5" s="9">
        <f>VLOOKUP(B5,'3-mer'!$B:$BQ,29,FALSE)</f>
        <v>21</v>
      </c>
      <c r="BA5" s="9">
        <f>VLOOKUP(B5,'3-mer'!$B:$BQ,30,FALSE)</f>
        <v>35</v>
      </c>
      <c r="BB5" s="9">
        <f>VLOOKUP(B5,'3-mer'!$B:$BQ,31,FALSE)</f>
        <v>22</v>
      </c>
      <c r="BC5" s="9">
        <f>VLOOKUP(B5,'3-mer'!$B:$BQ,32,FALSE)</f>
        <v>11</v>
      </c>
      <c r="BD5" s="9">
        <f>VLOOKUP(B5,'3-mer'!$B:$BQ,33,FALSE)</f>
        <v>16</v>
      </c>
      <c r="BE5" s="9">
        <f>VLOOKUP(B5,'3-mer'!$B:$BQ,34,FALSE)</f>
        <v>28</v>
      </c>
      <c r="BF5" s="9">
        <f>VLOOKUP(B5,'3-mer'!$B:$BQ,35,FALSE)</f>
        <v>20</v>
      </c>
      <c r="BG5" s="9">
        <f>VLOOKUP(B5,'3-mer'!$B:$BQ,36,FALSE)</f>
        <v>36</v>
      </c>
      <c r="BH5" s="9">
        <f>VLOOKUP(B5,'3-mer'!$B:$BQ,37,FALSE)</f>
        <v>23</v>
      </c>
      <c r="BI5" s="9">
        <f>VLOOKUP(B5,'3-mer'!$B:$BQ,38,FALSE)</f>
        <v>33</v>
      </c>
      <c r="BJ5" s="9">
        <f>VLOOKUP(B5,'3-mer'!$B:$BQ,39,FALSE)</f>
        <v>22</v>
      </c>
      <c r="BK5" s="9">
        <f>VLOOKUP(B5,'3-mer'!$B:$BQ,40,FALSE)</f>
        <v>28</v>
      </c>
      <c r="BL5" s="9">
        <f>VLOOKUP(B5,'3-mer'!$B:$BQ,41,FALSE)</f>
        <v>26</v>
      </c>
      <c r="BM5" s="9">
        <f>VLOOKUP(B5,'3-mer'!$B:$BQ,42,FALSE)</f>
        <v>28</v>
      </c>
      <c r="BN5" s="9">
        <f>VLOOKUP(B5,'3-mer'!$B:$BQ,43,FALSE)</f>
        <v>23</v>
      </c>
      <c r="BO5" s="9">
        <f>VLOOKUP(B5,'3-mer'!$B:$BQ,44,FALSE)</f>
        <v>42</v>
      </c>
      <c r="BP5" s="9">
        <f>VLOOKUP(B5,'3-mer'!$B:$BQ,45,FALSE)</f>
        <v>30</v>
      </c>
      <c r="BQ5" s="9">
        <f>VLOOKUP(B5,'3-mer'!$B:$BQ,46,FALSE)</f>
        <v>46</v>
      </c>
      <c r="BR5" s="9">
        <f>VLOOKUP(B5,'3-mer'!$B:$BQ,47,FALSE)</f>
        <v>29</v>
      </c>
      <c r="BS5" s="9">
        <f>VLOOKUP(B5,'3-mer'!$B:$BQ,48,FALSE)</f>
        <v>23</v>
      </c>
      <c r="BT5" s="9">
        <f>VLOOKUP(B5,'3-mer'!$B:$BQ,49,FALSE)</f>
        <v>22</v>
      </c>
      <c r="BU5" s="9">
        <f>VLOOKUP(B5,'3-mer'!$B:$BQ,50,FALSE)</f>
        <v>30</v>
      </c>
      <c r="BV5" s="9">
        <f>VLOOKUP(B5,'3-mer'!$B:$BQ,51,FALSE)</f>
        <v>18</v>
      </c>
      <c r="BW5" s="9">
        <f>VLOOKUP(B5,'3-mer'!$B:$BQ,52,FALSE)</f>
        <v>25</v>
      </c>
      <c r="BX5" s="9">
        <f>VLOOKUP(B5,'3-mer'!$B:$BQ,53,FALSE)</f>
        <v>19</v>
      </c>
      <c r="BY5" s="9">
        <f>VLOOKUP(B5,'3-mer'!$B:$BQ,54,FALSE)</f>
        <v>16</v>
      </c>
      <c r="BZ5" s="9">
        <f>VLOOKUP(B5,'3-mer'!$B:$BQ,55,FALSE)</f>
        <v>3</v>
      </c>
      <c r="CA5" s="9">
        <f>VLOOKUP(B5,'3-mer'!$B:$BQ,56,FALSE)</f>
        <v>18</v>
      </c>
      <c r="CB5" s="9">
        <f>VLOOKUP(B5,'3-mer'!$B:$BQ,7,FALSE)</f>
        <v>22</v>
      </c>
      <c r="CC5" s="9">
        <f>VLOOKUP(B5,'3-mer'!$B:$BQ,58,FALSE)</f>
        <v>20</v>
      </c>
      <c r="CD5" s="9">
        <f>VLOOKUP(B5,'3-mer'!$B:$BQ,60,FALSE)</f>
        <v>8</v>
      </c>
      <c r="CE5" s="9">
        <f>VLOOKUP(B5,'3-mer'!$B:$BQ,61,FALSE)</f>
        <v>27</v>
      </c>
      <c r="CF5" s="9">
        <f>VLOOKUP(B5,'3-mer'!$B:$BQ,62,FALSE)</f>
        <v>28</v>
      </c>
      <c r="CG5" s="9">
        <f>VLOOKUP(B5,'3-mer'!$B:$BQ,63,FALSE)</f>
        <v>36</v>
      </c>
      <c r="CH5" s="9">
        <f>VLOOKUP(B5,'3-mer'!$B:$BQ,64,FALSE)</f>
        <v>17</v>
      </c>
      <c r="CI5" s="9">
        <f>VLOOKUP(B5,'3-mer'!$B:$BQ,65,FALSE)</f>
        <v>15</v>
      </c>
      <c r="CJ5" s="9">
        <f>VLOOKUP(B5,'3-mer'!$B:$BQ,66,FALSE)</f>
        <v>10</v>
      </c>
      <c r="CK5" s="9">
        <f>VLOOKUP(B5,'3-mer'!$B:$BQ,67,FALSE)</f>
        <v>23</v>
      </c>
      <c r="CL5" s="9">
        <f>VLOOKUP(B5,'3-mer'!$B:$BQ,5,FALSE)</f>
        <v>26</v>
      </c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S5" s="1"/>
      <c r="DU5" s="6"/>
      <c r="DV5" s="6"/>
      <c r="DW5" s="7"/>
    </row>
    <row r="6" spans="1:127" ht="15.75" x14ac:dyDescent="0.2">
      <c r="A6" s="67" t="s">
        <v>34</v>
      </c>
      <c r="B6" s="67" t="s">
        <v>11</v>
      </c>
      <c r="C6" s="67">
        <v>254</v>
      </c>
      <c r="D6" s="70">
        <v>5</v>
      </c>
      <c r="E6" s="67">
        <v>25</v>
      </c>
      <c r="F6" s="67">
        <v>7.2</v>
      </c>
      <c r="G6" s="67">
        <v>6</v>
      </c>
      <c r="H6" s="70">
        <v>1.85</v>
      </c>
      <c r="I6" s="70">
        <f>VLOOKUP(B6,'2-mer'!$C$1:$V$19,3,FALSE)</f>
        <v>1467</v>
      </c>
      <c r="J6" s="74">
        <f>VLOOKUP(B6,遗传信息!B:E,4,FALSE)</f>
        <v>50.609999999999992</v>
      </c>
      <c r="K6" s="9">
        <f>VLOOKUP(B6,'2-mer'!$C$1:$V$19,4,FALSE)</f>
        <v>105</v>
      </c>
      <c r="L6" s="9">
        <f>VLOOKUP(B6,'2-mer'!$C$1:$V$19,5,FALSE)</f>
        <v>89</v>
      </c>
      <c r="M6" s="9">
        <f>VLOOKUP(B6,'2-mer'!$C$1:$V$19,6,FALSE)</f>
        <v>107</v>
      </c>
      <c r="N6" s="9">
        <f>VLOOKUP(B6,'2-mer'!$C$1:$V$19,8,FALSE)</f>
        <v>63</v>
      </c>
      <c r="O6" s="9">
        <f>VLOOKUP(B6,'2-mer'!$C$1:$V$19,9,FALSE)</f>
        <v>81</v>
      </c>
      <c r="P6" s="9">
        <f>VLOOKUP(B6,'2-mer'!$C$1:$V$19,10,FALSE)</f>
        <v>80</v>
      </c>
      <c r="Q6" s="9">
        <f>VLOOKUP(B6,'2-mer'!$C$1:$V$19,11,FALSE)</f>
        <v>98</v>
      </c>
      <c r="R6" s="9">
        <f>VLOOKUP(B6,'2-mer'!$C$1:$V$19,12,FALSE)</f>
        <v>77</v>
      </c>
      <c r="S6" s="9">
        <f>VLOOKUP(B6,'2-mer'!$C$1:$V$19,13,FALSE)</f>
        <v>115</v>
      </c>
      <c r="T6" s="9">
        <f>VLOOKUP(B6,'2-mer'!$C$1:$V$19,14,FALSE)</f>
        <v>107</v>
      </c>
      <c r="U6" s="9">
        <f>VLOOKUP(B6,'2-mer'!$C$1:$V$19,15,FALSE)</f>
        <v>149</v>
      </c>
      <c r="V6" s="9">
        <f>VLOOKUP(B6,'2-mer'!$C$1:$V$19,16,FALSE)</f>
        <v>94</v>
      </c>
      <c r="W6" s="9">
        <f>VLOOKUP(B6,'2-mer'!$C$1:$V$19,17,FALSE)</f>
        <v>62</v>
      </c>
      <c r="X6" s="9">
        <f>VLOOKUP(B6,'2-mer'!$C$1:$V$19,18,FALSE)</f>
        <v>60</v>
      </c>
      <c r="Y6" s="9">
        <f>VLOOKUP(B6,'2-mer'!$C$1:$V$19,19,FALSE)</f>
        <v>109</v>
      </c>
      <c r="Z6" s="9">
        <f>VLOOKUP(B6,'2-mer'!$C$1:$V$19,20,FALSE)</f>
        <v>58</v>
      </c>
      <c r="AA6" s="9">
        <f>VLOOKUP(B6,'3-mer'!$B:$BQ,4,FALSE)</f>
        <v>21</v>
      </c>
      <c r="AB6" s="9">
        <f>VLOOKUP(B6,'3-mer'!$B:$BQ,5,FALSE)</f>
        <v>26</v>
      </c>
      <c r="AC6" s="9">
        <f>VLOOKUP(B6,'3-mer'!$B:$BQ,6,FALSE)</f>
        <v>35</v>
      </c>
      <c r="AD6" s="9">
        <f>VLOOKUP(B6,'3-mer'!$B:$BQ,7,FALSE)</f>
        <v>22</v>
      </c>
      <c r="AE6" s="9">
        <f>VLOOKUP(B6,'3-mer'!$B:$BQ,8,FALSE)</f>
        <v>17</v>
      </c>
      <c r="AF6" s="9">
        <f>VLOOKUP(B6,'3-mer'!$B:$BQ,9,FALSE)</f>
        <v>23</v>
      </c>
      <c r="AG6" s="9">
        <f>VLOOKUP(B6,'3-mer'!$B:$BQ,10,FALSE)</f>
        <v>28</v>
      </c>
      <c r="AH6" s="9">
        <f>VLOOKUP(B6,'3-mer'!$B:$BQ,11,FALSE)</f>
        <v>21</v>
      </c>
      <c r="AI6" s="9">
        <f>VLOOKUP(B6,'3-mer'!$B:$BQ,12,FALSE)</f>
        <v>27</v>
      </c>
      <c r="AJ6" s="9">
        <f>VLOOKUP(B6,'3-mer'!$B:$BQ,13,FALSE)</f>
        <v>28</v>
      </c>
      <c r="AK6" s="9">
        <f>VLOOKUP(B6,'3-mer'!$B:$BQ,14,FALSE)</f>
        <v>28</v>
      </c>
      <c r="AL6" s="9">
        <f>VLOOKUP(B6,'3-mer'!$B:$BQ,15,FALSE)</f>
        <v>23</v>
      </c>
      <c r="AM6" s="9">
        <f>VLOOKUP(B6,'3-mer'!$B:$BQ,16,FALSE)</f>
        <v>13</v>
      </c>
      <c r="AN6" s="9">
        <f>VLOOKUP(B6,'3-mer'!$B:$BQ,17,FALSE)</f>
        <v>12</v>
      </c>
      <c r="AO6" s="9">
        <f>VLOOKUP(B6,'3-mer'!$B:$BQ,18,FALSE)</f>
        <v>27</v>
      </c>
      <c r="AP6" s="9">
        <f>VLOOKUP(B6,'3-mer'!$B:$BQ,19,FALSE)</f>
        <v>11</v>
      </c>
      <c r="AQ6" s="9">
        <f>VLOOKUP(B6,'3-mer'!$B:$BQ,20,FALSE)</f>
        <v>22</v>
      </c>
      <c r="AR6" s="9">
        <f>VLOOKUP(B6,'3-mer'!$B:$BQ,21,FALSE)</f>
        <v>19</v>
      </c>
      <c r="AS6" s="9">
        <f>VLOOKUP(B6,'3-mer'!$B:$BQ,22,FALSE)</f>
        <v>24</v>
      </c>
      <c r="AT6" s="9">
        <f>VLOOKUP(B6,'3-mer'!$B:$BQ,23,FALSE)</f>
        <v>16</v>
      </c>
      <c r="AU6" s="9">
        <f>VLOOKUP(B6,'3-mer'!$B:$BQ,24,FALSE)</f>
        <v>18</v>
      </c>
      <c r="AV6" s="9">
        <f>VLOOKUP(B6,'3-mer'!$B:$BQ,25,FALSE)</f>
        <v>16</v>
      </c>
      <c r="AW6" s="9">
        <f>VLOOKUP(B6,'3-mer'!$B:$BQ,26,FALSE)</f>
        <v>21</v>
      </c>
      <c r="AX6" s="9">
        <f>VLOOKUP(B6,'3-mer'!$B:$BQ,27,FALSE)</f>
        <v>25</v>
      </c>
      <c r="AY6" s="9">
        <f>VLOOKUP(B6,'3-mer'!$B:$BQ,28,FALSE)</f>
        <v>17</v>
      </c>
      <c r="AZ6" s="9">
        <f>VLOOKUP(B6,'3-mer'!$B:$BQ,29,FALSE)</f>
        <v>23</v>
      </c>
      <c r="BA6" s="9">
        <f>VLOOKUP(B6,'3-mer'!$B:$BQ,30,FALSE)</f>
        <v>36</v>
      </c>
      <c r="BB6" s="9">
        <f>VLOOKUP(B6,'3-mer'!$B:$BQ,31,FALSE)</f>
        <v>22</v>
      </c>
      <c r="BC6" s="9">
        <f>VLOOKUP(B6,'3-mer'!$B:$BQ,32,FALSE)</f>
        <v>11</v>
      </c>
      <c r="BD6" s="9">
        <f>VLOOKUP(B6,'3-mer'!$B:$BQ,33,FALSE)</f>
        <v>15</v>
      </c>
      <c r="BE6" s="9">
        <f>VLOOKUP(B6,'3-mer'!$B:$BQ,34,FALSE)</f>
        <v>28</v>
      </c>
      <c r="BF6" s="9">
        <f>VLOOKUP(B6,'3-mer'!$B:$BQ,35,FALSE)</f>
        <v>21</v>
      </c>
      <c r="BG6" s="9">
        <f>VLOOKUP(B6,'3-mer'!$B:$BQ,36,FALSE)</f>
        <v>37</v>
      </c>
      <c r="BH6" s="9">
        <f>VLOOKUP(B6,'3-mer'!$B:$BQ,37,FALSE)</f>
        <v>24</v>
      </c>
      <c r="BI6" s="9">
        <f>VLOOKUP(B6,'3-mer'!$B:$BQ,38,FALSE)</f>
        <v>33</v>
      </c>
      <c r="BJ6" s="9">
        <f>VLOOKUP(B6,'3-mer'!$B:$BQ,39,FALSE)</f>
        <v>21</v>
      </c>
      <c r="BK6" s="9">
        <f>VLOOKUP(B6,'3-mer'!$B:$BQ,40,FALSE)</f>
        <v>29</v>
      </c>
      <c r="BL6" s="9">
        <f>VLOOKUP(B6,'3-mer'!$B:$BQ,41,FALSE)</f>
        <v>26</v>
      </c>
      <c r="BM6" s="9">
        <f>VLOOKUP(B6,'3-mer'!$B:$BQ,42,FALSE)</f>
        <v>29</v>
      </c>
      <c r="BN6" s="9">
        <f>VLOOKUP(B6,'3-mer'!$B:$BQ,43,FALSE)</f>
        <v>23</v>
      </c>
      <c r="BO6" s="9">
        <f>VLOOKUP(B6,'3-mer'!$B:$BQ,44,FALSE)</f>
        <v>42</v>
      </c>
      <c r="BP6" s="9">
        <f>VLOOKUP(B6,'3-mer'!$B:$BQ,45,FALSE)</f>
        <v>29</v>
      </c>
      <c r="BQ6" s="9">
        <f>VLOOKUP(B6,'3-mer'!$B:$BQ,46,FALSE)</f>
        <v>48</v>
      </c>
      <c r="BR6" s="9">
        <f>VLOOKUP(B6,'3-mer'!$B:$BQ,47,FALSE)</f>
        <v>30</v>
      </c>
      <c r="BS6" s="9">
        <f>VLOOKUP(B6,'3-mer'!$B:$BQ,48,FALSE)</f>
        <v>22</v>
      </c>
      <c r="BT6" s="9">
        <f>VLOOKUP(B6,'3-mer'!$B:$BQ,49,FALSE)</f>
        <v>22</v>
      </c>
      <c r="BU6" s="9">
        <f>VLOOKUP(B6,'3-mer'!$B:$BQ,50,FALSE)</f>
        <v>32</v>
      </c>
      <c r="BV6" s="9">
        <f>VLOOKUP(B6,'3-mer'!$B:$BQ,51,FALSE)</f>
        <v>17</v>
      </c>
      <c r="BW6" s="9">
        <f>VLOOKUP(B6,'3-mer'!$B:$BQ,52,FALSE)</f>
        <v>25</v>
      </c>
      <c r="BX6" s="9">
        <f>VLOOKUP(B6,'3-mer'!$B:$BQ,53,FALSE)</f>
        <v>20</v>
      </c>
      <c r="BY6" s="9">
        <f>VLOOKUP(B6,'3-mer'!$B:$BQ,54,FALSE)</f>
        <v>14</v>
      </c>
      <c r="BZ6" s="9">
        <f>VLOOKUP(B6,'3-mer'!$B:$BQ,55,FALSE)</f>
        <v>3</v>
      </c>
      <c r="CA6" s="9">
        <f>VLOOKUP(B6,'3-mer'!$B:$BQ,56,FALSE)</f>
        <v>17</v>
      </c>
      <c r="CB6" s="9">
        <f>VLOOKUP(B6,'3-mer'!$B:$BQ,7,FALSE)</f>
        <v>22</v>
      </c>
      <c r="CC6" s="9">
        <f>VLOOKUP(B6,'3-mer'!$B:$BQ,58,FALSE)</f>
        <v>20</v>
      </c>
      <c r="CD6" s="9">
        <f>VLOOKUP(B6,'3-mer'!$B:$BQ,60,FALSE)</f>
        <v>8</v>
      </c>
      <c r="CE6" s="9">
        <f>VLOOKUP(B6,'3-mer'!$B:$BQ,61,FALSE)</f>
        <v>29</v>
      </c>
      <c r="CF6" s="9">
        <f>VLOOKUP(B6,'3-mer'!$B:$BQ,62,FALSE)</f>
        <v>26</v>
      </c>
      <c r="CG6" s="9">
        <f>VLOOKUP(B6,'3-mer'!$B:$BQ,63,FALSE)</f>
        <v>36</v>
      </c>
      <c r="CH6" s="9">
        <f>VLOOKUP(B6,'3-mer'!$B:$BQ,64,FALSE)</f>
        <v>18</v>
      </c>
      <c r="CI6" s="9">
        <f>VLOOKUP(B6,'3-mer'!$B:$BQ,65,FALSE)</f>
        <v>16</v>
      </c>
      <c r="CJ6" s="9">
        <f>VLOOKUP(B6,'3-mer'!$B:$BQ,66,FALSE)</f>
        <v>11</v>
      </c>
      <c r="CK6" s="9">
        <f>VLOOKUP(B6,'3-mer'!$B:$BQ,67,FALSE)</f>
        <v>22</v>
      </c>
      <c r="CL6" s="9">
        <f>VLOOKUP(B6,'3-mer'!$B:$BQ,5,FALSE)</f>
        <v>26</v>
      </c>
    </row>
    <row r="7" spans="1:127" ht="15.75" x14ac:dyDescent="0.2">
      <c r="A7" s="67" t="s">
        <v>34</v>
      </c>
      <c r="B7" s="67" t="s">
        <v>11</v>
      </c>
      <c r="C7" s="67">
        <v>254</v>
      </c>
      <c r="D7" s="70">
        <v>5.7</v>
      </c>
      <c r="E7" s="67">
        <v>25</v>
      </c>
      <c r="F7" s="67">
        <v>7.2</v>
      </c>
      <c r="G7" s="67">
        <v>6</v>
      </c>
      <c r="H7" s="70">
        <v>2.2799999999999998</v>
      </c>
      <c r="I7" s="70">
        <f>VLOOKUP(B7,'2-mer'!$C$1:$V$19,3,FALSE)</f>
        <v>1467</v>
      </c>
      <c r="J7" s="74">
        <f>VLOOKUP(B7,遗传信息!B:E,4,FALSE)</f>
        <v>50.609999999999992</v>
      </c>
      <c r="K7" s="9">
        <f>VLOOKUP(B7,'2-mer'!$C$1:$V$19,4,FALSE)</f>
        <v>105</v>
      </c>
      <c r="L7" s="9">
        <f>VLOOKUP(B7,'2-mer'!$C$1:$V$19,5,FALSE)</f>
        <v>89</v>
      </c>
      <c r="M7" s="9">
        <f>VLOOKUP(B7,'2-mer'!$C$1:$V$19,6,FALSE)</f>
        <v>107</v>
      </c>
      <c r="N7" s="9">
        <f>VLOOKUP(B7,'2-mer'!$C$1:$V$19,8,FALSE)</f>
        <v>63</v>
      </c>
      <c r="O7" s="9">
        <f>VLOOKUP(B7,'2-mer'!$C$1:$V$19,9,FALSE)</f>
        <v>81</v>
      </c>
      <c r="P7" s="9">
        <f>VLOOKUP(B7,'2-mer'!$C$1:$V$19,10,FALSE)</f>
        <v>80</v>
      </c>
      <c r="Q7" s="9">
        <f>VLOOKUP(B7,'2-mer'!$C$1:$V$19,11,FALSE)</f>
        <v>98</v>
      </c>
      <c r="R7" s="9">
        <f>VLOOKUP(B7,'2-mer'!$C$1:$V$19,12,FALSE)</f>
        <v>77</v>
      </c>
      <c r="S7" s="9">
        <f>VLOOKUP(B7,'2-mer'!$C$1:$V$19,13,FALSE)</f>
        <v>115</v>
      </c>
      <c r="T7" s="9">
        <f>VLOOKUP(B7,'2-mer'!$C$1:$V$19,14,FALSE)</f>
        <v>107</v>
      </c>
      <c r="U7" s="9">
        <f>VLOOKUP(B7,'2-mer'!$C$1:$V$19,15,FALSE)</f>
        <v>149</v>
      </c>
      <c r="V7" s="9">
        <f>VLOOKUP(B7,'2-mer'!$C$1:$V$19,16,FALSE)</f>
        <v>94</v>
      </c>
      <c r="W7" s="9">
        <f>VLOOKUP(B7,'2-mer'!$C$1:$V$19,17,FALSE)</f>
        <v>62</v>
      </c>
      <c r="X7" s="9">
        <f>VLOOKUP(B7,'2-mer'!$C$1:$V$19,18,FALSE)</f>
        <v>60</v>
      </c>
      <c r="Y7" s="9">
        <f>VLOOKUP(B7,'2-mer'!$C$1:$V$19,19,FALSE)</f>
        <v>109</v>
      </c>
      <c r="Z7" s="9">
        <f>VLOOKUP(B7,'2-mer'!$C$1:$V$19,20,FALSE)</f>
        <v>58</v>
      </c>
      <c r="AA7" s="9">
        <f>VLOOKUP(B7,'3-mer'!$B:$BQ,4,FALSE)</f>
        <v>21</v>
      </c>
      <c r="AB7" s="9">
        <f>VLOOKUP(B7,'3-mer'!$B:$BQ,5,FALSE)</f>
        <v>26</v>
      </c>
      <c r="AC7" s="9">
        <f>VLOOKUP(B7,'3-mer'!$B:$BQ,6,FALSE)</f>
        <v>35</v>
      </c>
      <c r="AD7" s="9">
        <f>VLOOKUP(B7,'3-mer'!$B:$BQ,7,FALSE)</f>
        <v>22</v>
      </c>
      <c r="AE7" s="9">
        <f>VLOOKUP(B7,'3-mer'!$B:$BQ,8,FALSE)</f>
        <v>17</v>
      </c>
      <c r="AF7" s="9">
        <f>VLOOKUP(B7,'3-mer'!$B:$BQ,9,FALSE)</f>
        <v>23</v>
      </c>
      <c r="AG7" s="9">
        <f>VLOOKUP(B7,'3-mer'!$B:$BQ,10,FALSE)</f>
        <v>28</v>
      </c>
      <c r="AH7" s="9">
        <f>VLOOKUP(B7,'3-mer'!$B:$BQ,11,FALSE)</f>
        <v>21</v>
      </c>
      <c r="AI7" s="9">
        <f>VLOOKUP(B7,'3-mer'!$B:$BQ,12,FALSE)</f>
        <v>27</v>
      </c>
      <c r="AJ7" s="9">
        <f>VLOOKUP(B7,'3-mer'!$B:$BQ,13,FALSE)</f>
        <v>28</v>
      </c>
      <c r="AK7" s="9">
        <f>VLOOKUP(B7,'3-mer'!$B:$BQ,14,FALSE)</f>
        <v>28</v>
      </c>
      <c r="AL7" s="9">
        <f>VLOOKUP(B7,'3-mer'!$B:$BQ,15,FALSE)</f>
        <v>23</v>
      </c>
      <c r="AM7" s="9">
        <f>VLOOKUP(B7,'3-mer'!$B:$BQ,16,FALSE)</f>
        <v>13</v>
      </c>
      <c r="AN7" s="9">
        <f>VLOOKUP(B7,'3-mer'!$B:$BQ,17,FALSE)</f>
        <v>12</v>
      </c>
      <c r="AO7" s="9">
        <f>VLOOKUP(B7,'3-mer'!$B:$BQ,18,FALSE)</f>
        <v>27</v>
      </c>
      <c r="AP7" s="9">
        <f>VLOOKUP(B7,'3-mer'!$B:$BQ,19,FALSE)</f>
        <v>11</v>
      </c>
      <c r="AQ7" s="9">
        <f>VLOOKUP(B7,'3-mer'!$B:$BQ,20,FALSE)</f>
        <v>22</v>
      </c>
      <c r="AR7" s="9">
        <f>VLOOKUP(B7,'3-mer'!$B:$BQ,21,FALSE)</f>
        <v>19</v>
      </c>
      <c r="AS7" s="9">
        <f>VLOOKUP(B7,'3-mer'!$B:$BQ,22,FALSE)</f>
        <v>24</v>
      </c>
      <c r="AT7" s="9">
        <f>VLOOKUP(B7,'3-mer'!$B:$BQ,23,FALSE)</f>
        <v>16</v>
      </c>
      <c r="AU7" s="9">
        <f>VLOOKUP(B7,'3-mer'!$B:$BQ,24,FALSE)</f>
        <v>18</v>
      </c>
      <c r="AV7" s="9">
        <f>VLOOKUP(B7,'3-mer'!$B:$BQ,25,FALSE)</f>
        <v>16</v>
      </c>
      <c r="AW7" s="9">
        <f>VLOOKUP(B7,'3-mer'!$B:$BQ,26,FALSE)</f>
        <v>21</v>
      </c>
      <c r="AX7" s="9">
        <f>VLOOKUP(B7,'3-mer'!$B:$BQ,27,FALSE)</f>
        <v>25</v>
      </c>
      <c r="AY7" s="9">
        <f>VLOOKUP(B7,'3-mer'!$B:$BQ,28,FALSE)</f>
        <v>17</v>
      </c>
      <c r="AZ7" s="9">
        <f>VLOOKUP(B7,'3-mer'!$B:$BQ,29,FALSE)</f>
        <v>23</v>
      </c>
      <c r="BA7" s="9">
        <f>VLOOKUP(B7,'3-mer'!$B:$BQ,30,FALSE)</f>
        <v>36</v>
      </c>
      <c r="BB7" s="9">
        <f>VLOOKUP(B7,'3-mer'!$B:$BQ,31,FALSE)</f>
        <v>22</v>
      </c>
      <c r="BC7" s="9">
        <f>VLOOKUP(B7,'3-mer'!$B:$BQ,32,FALSE)</f>
        <v>11</v>
      </c>
      <c r="BD7" s="9">
        <f>VLOOKUP(B7,'3-mer'!$B:$BQ,33,FALSE)</f>
        <v>15</v>
      </c>
      <c r="BE7" s="9">
        <f>VLOOKUP(B7,'3-mer'!$B:$BQ,34,FALSE)</f>
        <v>28</v>
      </c>
      <c r="BF7" s="9">
        <f>VLOOKUP(B7,'3-mer'!$B:$BQ,35,FALSE)</f>
        <v>21</v>
      </c>
      <c r="BG7" s="9">
        <f>VLOOKUP(B7,'3-mer'!$B:$BQ,36,FALSE)</f>
        <v>37</v>
      </c>
      <c r="BH7" s="9">
        <f>VLOOKUP(B7,'3-mer'!$B:$BQ,37,FALSE)</f>
        <v>24</v>
      </c>
      <c r="BI7" s="9">
        <f>VLOOKUP(B7,'3-mer'!$B:$BQ,38,FALSE)</f>
        <v>33</v>
      </c>
      <c r="BJ7" s="9">
        <f>VLOOKUP(B7,'3-mer'!$B:$BQ,39,FALSE)</f>
        <v>21</v>
      </c>
      <c r="BK7" s="9">
        <f>VLOOKUP(B7,'3-mer'!$B:$BQ,40,FALSE)</f>
        <v>29</v>
      </c>
      <c r="BL7" s="9">
        <f>VLOOKUP(B7,'3-mer'!$B:$BQ,41,FALSE)</f>
        <v>26</v>
      </c>
      <c r="BM7" s="9">
        <f>VLOOKUP(B7,'3-mer'!$B:$BQ,42,FALSE)</f>
        <v>29</v>
      </c>
      <c r="BN7" s="9">
        <f>VLOOKUP(B7,'3-mer'!$B:$BQ,43,FALSE)</f>
        <v>23</v>
      </c>
      <c r="BO7" s="9">
        <f>VLOOKUP(B7,'3-mer'!$B:$BQ,44,FALSE)</f>
        <v>42</v>
      </c>
      <c r="BP7" s="9">
        <f>VLOOKUP(B7,'3-mer'!$B:$BQ,45,FALSE)</f>
        <v>29</v>
      </c>
      <c r="BQ7" s="9">
        <f>VLOOKUP(B7,'3-mer'!$B:$BQ,46,FALSE)</f>
        <v>48</v>
      </c>
      <c r="BR7" s="9">
        <f>VLOOKUP(B7,'3-mer'!$B:$BQ,47,FALSE)</f>
        <v>30</v>
      </c>
      <c r="BS7" s="9">
        <f>VLOOKUP(B7,'3-mer'!$B:$BQ,48,FALSE)</f>
        <v>22</v>
      </c>
      <c r="BT7" s="9">
        <f>VLOOKUP(B7,'3-mer'!$B:$BQ,49,FALSE)</f>
        <v>22</v>
      </c>
      <c r="BU7" s="9">
        <f>VLOOKUP(B7,'3-mer'!$B:$BQ,50,FALSE)</f>
        <v>32</v>
      </c>
      <c r="BV7" s="9">
        <f>VLOOKUP(B7,'3-mer'!$B:$BQ,51,FALSE)</f>
        <v>17</v>
      </c>
      <c r="BW7" s="9">
        <f>VLOOKUP(B7,'3-mer'!$B:$BQ,52,FALSE)</f>
        <v>25</v>
      </c>
      <c r="BX7" s="9">
        <f>VLOOKUP(B7,'3-mer'!$B:$BQ,53,FALSE)</f>
        <v>20</v>
      </c>
      <c r="BY7" s="9">
        <f>VLOOKUP(B7,'3-mer'!$B:$BQ,54,FALSE)</f>
        <v>14</v>
      </c>
      <c r="BZ7" s="9">
        <f>VLOOKUP(B7,'3-mer'!$B:$BQ,55,FALSE)</f>
        <v>3</v>
      </c>
      <c r="CA7" s="9">
        <f>VLOOKUP(B7,'3-mer'!$B:$BQ,56,FALSE)</f>
        <v>17</v>
      </c>
      <c r="CB7" s="9">
        <f>VLOOKUP(B7,'3-mer'!$B:$BQ,7,FALSE)</f>
        <v>22</v>
      </c>
      <c r="CC7" s="9">
        <f>VLOOKUP(B7,'3-mer'!$B:$BQ,58,FALSE)</f>
        <v>20</v>
      </c>
      <c r="CD7" s="9">
        <f>VLOOKUP(B7,'3-mer'!$B:$BQ,60,FALSE)</f>
        <v>8</v>
      </c>
      <c r="CE7" s="9">
        <f>VLOOKUP(B7,'3-mer'!$B:$BQ,61,FALSE)</f>
        <v>29</v>
      </c>
      <c r="CF7" s="9">
        <f>VLOOKUP(B7,'3-mer'!$B:$BQ,62,FALSE)</f>
        <v>26</v>
      </c>
      <c r="CG7" s="9">
        <f>VLOOKUP(B7,'3-mer'!$B:$BQ,63,FALSE)</f>
        <v>36</v>
      </c>
      <c r="CH7" s="9">
        <f>VLOOKUP(B7,'3-mer'!$B:$BQ,64,FALSE)</f>
        <v>18</v>
      </c>
      <c r="CI7" s="9">
        <f>VLOOKUP(B7,'3-mer'!$B:$BQ,65,FALSE)</f>
        <v>16</v>
      </c>
      <c r="CJ7" s="9">
        <f>VLOOKUP(B7,'3-mer'!$B:$BQ,66,FALSE)</f>
        <v>11</v>
      </c>
      <c r="CK7" s="9">
        <f>VLOOKUP(B7,'3-mer'!$B:$BQ,67,FALSE)</f>
        <v>22</v>
      </c>
      <c r="CL7" s="9">
        <f>VLOOKUP(B7,'3-mer'!$B:$BQ,5,FALSE)</f>
        <v>26</v>
      </c>
    </row>
    <row r="8" spans="1:127" ht="15.75" x14ac:dyDescent="0.2">
      <c r="A8" s="67" t="s">
        <v>34</v>
      </c>
      <c r="B8" s="67" t="s">
        <v>51</v>
      </c>
      <c r="C8" s="67">
        <v>254</v>
      </c>
      <c r="D8" s="70">
        <v>6.16</v>
      </c>
      <c r="E8" s="67">
        <v>25</v>
      </c>
      <c r="F8" s="67">
        <v>7.2</v>
      </c>
      <c r="G8" s="67">
        <v>6</v>
      </c>
      <c r="H8" s="70">
        <v>2.77</v>
      </c>
      <c r="I8" s="70">
        <f>VLOOKUP(B8,'2-mer'!$C$1:$V$19,3,FALSE)</f>
        <v>1467</v>
      </c>
      <c r="J8" s="74">
        <f>VLOOKUP(B8,遗传信息!B:E,4,FALSE)</f>
        <v>50.609999999999992</v>
      </c>
      <c r="K8" s="9">
        <f>VLOOKUP(B8,'2-mer'!$C$1:$V$19,4,FALSE)</f>
        <v>105</v>
      </c>
      <c r="L8" s="9">
        <f>VLOOKUP(B8,'2-mer'!$C$1:$V$19,5,FALSE)</f>
        <v>89</v>
      </c>
      <c r="M8" s="9">
        <f>VLOOKUP(B8,'2-mer'!$C$1:$V$19,6,FALSE)</f>
        <v>107</v>
      </c>
      <c r="N8" s="9">
        <f>VLOOKUP(B8,'2-mer'!$C$1:$V$19,8,FALSE)</f>
        <v>63</v>
      </c>
      <c r="O8" s="9">
        <f>VLOOKUP(B8,'2-mer'!$C$1:$V$19,9,FALSE)</f>
        <v>81</v>
      </c>
      <c r="P8" s="9">
        <f>VLOOKUP(B8,'2-mer'!$C$1:$V$19,10,FALSE)</f>
        <v>80</v>
      </c>
      <c r="Q8" s="9">
        <f>VLOOKUP(B8,'2-mer'!$C$1:$V$19,11,FALSE)</f>
        <v>98</v>
      </c>
      <c r="R8" s="9">
        <f>VLOOKUP(B8,'2-mer'!$C$1:$V$19,12,FALSE)</f>
        <v>77</v>
      </c>
      <c r="S8" s="9">
        <f>VLOOKUP(B8,'2-mer'!$C$1:$V$19,13,FALSE)</f>
        <v>115</v>
      </c>
      <c r="T8" s="9">
        <f>VLOOKUP(B8,'2-mer'!$C$1:$V$19,14,FALSE)</f>
        <v>107</v>
      </c>
      <c r="U8" s="9">
        <f>VLOOKUP(B8,'2-mer'!$C$1:$V$19,15,FALSE)</f>
        <v>149</v>
      </c>
      <c r="V8" s="9">
        <f>VLOOKUP(B8,'2-mer'!$C$1:$V$19,16,FALSE)</f>
        <v>94</v>
      </c>
      <c r="W8" s="9">
        <f>VLOOKUP(B8,'2-mer'!$C$1:$V$19,17,FALSE)</f>
        <v>62</v>
      </c>
      <c r="X8" s="9">
        <f>VLOOKUP(B8,'2-mer'!$C$1:$V$19,18,FALSE)</f>
        <v>60</v>
      </c>
      <c r="Y8" s="9">
        <f>VLOOKUP(B8,'2-mer'!$C$1:$V$19,19,FALSE)</f>
        <v>109</v>
      </c>
      <c r="Z8" s="9">
        <f>VLOOKUP(B8,'2-mer'!$C$1:$V$19,20,FALSE)</f>
        <v>58</v>
      </c>
      <c r="AA8" s="9">
        <f>VLOOKUP(B8,'3-mer'!$B:$BQ,4,FALSE)</f>
        <v>21</v>
      </c>
      <c r="AB8" s="9">
        <f>VLOOKUP(B8,'3-mer'!$B:$BQ,5,FALSE)</f>
        <v>26</v>
      </c>
      <c r="AC8" s="9">
        <f>VLOOKUP(B8,'3-mer'!$B:$BQ,6,FALSE)</f>
        <v>35</v>
      </c>
      <c r="AD8" s="9">
        <f>VLOOKUP(B8,'3-mer'!$B:$BQ,7,FALSE)</f>
        <v>22</v>
      </c>
      <c r="AE8" s="9">
        <f>VLOOKUP(B8,'3-mer'!$B:$BQ,8,FALSE)</f>
        <v>17</v>
      </c>
      <c r="AF8" s="9">
        <f>VLOOKUP(B8,'3-mer'!$B:$BQ,9,FALSE)</f>
        <v>23</v>
      </c>
      <c r="AG8" s="9">
        <f>VLOOKUP(B8,'3-mer'!$B:$BQ,10,FALSE)</f>
        <v>28</v>
      </c>
      <c r="AH8" s="9">
        <f>VLOOKUP(B8,'3-mer'!$B:$BQ,11,FALSE)</f>
        <v>21</v>
      </c>
      <c r="AI8" s="9">
        <f>VLOOKUP(B8,'3-mer'!$B:$BQ,12,FALSE)</f>
        <v>27</v>
      </c>
      <c r="AJ8" s="9">
        <f>VLOOKUP(B8,'3-mer'!$B:$BQ,13,FALSE)</f>
        <v>28</v>
      </c>
      <c r="AK8" s="9">
        <f>VLOOKUP(B8,'3-mer'!$B:$BQ,14,FALSE)</f>
        <v>28</v>
      </c>
      <c r="AL8" s="9">
        <f>VLOOKUP(B8,'3-mer'!$B:$BQ,15,FALSE)</f>
        <v>23</v>
      </c>
      <c r="AM8" s="9">
        <f>VLOOKUP(B8,'3-mer'!$B:$BQ,16,FALSE)</f>
        <v>13</v>
      </c>
      <c r="AN8" s="9">
        <f>VLOOKUP(B8,'3-mer'!$B:$BQ,17,FALSE)</f>
        <v>12</v>
      </c>
      <c r="AO8" s="9">
        <f>VLOOKUP(B8,'3-mer'!$B:$BQ,18,FALSE)</f>
        <v>27</v>
      </c>
      <c r="AP8" s="9">
        <f>VLOOKUP(B8,'3-mer'!$B:$BQ,19,FALSE)</f>
        <v>11</v>
      </c>
      <c r="AQ8" s="9">
        <f>VLOOKUP(B8,'3-mer'!$B:$BQ,20,FALSE)</f>
        <v>22</v>
      </c>
      <c r="AR8" s="9">
        <f>VLOOKUP(B8,'3-mer'!$B:$BQ,21,FALSE)</f>
        <v>19</v>
      </c>
      <c r="AS8" s="9">
        <f>VLOOKUP(B8,'3-mer'!$B:$BQ,22,FALSE)</f>
        <v>24</v>
      </c>
      <c r="AT8" s="9">
        <f>VLOOKUP(B8,'3-mer'!$B:$BQ,23,FALSE)</f>
        <v>16</v>
      </c>
      <c r="AU8" s="9">
        <f>VLOOKUP(B8,'3-mer'!$B:$BQ,24,FALSE)</f>
        <v>18</v>
      </c>
      <c r="AV8" s="9">
        <f>VLOOKUP(B8,'3-mer'!$B:$BQ,25,FALSE)</f>
        <v>16</v>
      </c>
      <c r="AW8" s="9">
        <f>VLOOKUP(B8,'3-mer'!$B:$BQ,26,FALSE)</f>
        <v>21</v>
      </c>
      <c r="AX8" s="9">
        <f>VLOOKUP(B8,'3-mer'!$B:$BQ,27,FALSE)</f>
        <v>25</v>
      </c>
      <c r="AY8" s="9">
        <f>VLOOKUP(B8,'3-mer'!$B:$BQ,28,FALSE)</f>
        <v>17</v>
      </c>
      <c r="AZ8" s="9">
        <f>VLOOKUP(B8,'3-mer'!$B:$BQ,29,FALSE)</f>
        <v>23</v>
      </c>
      <c r="BA8" s="9">
        <f>VLOOKUP(B8,'3-mer'!$B:$BQ,30,FALSE)</f>
        <v>36</v>
      </c>
      <c r="BB8" s="9">
        <f>VLOOKUP(B8,'3-mer'!$B:$BQ,31,FALSE)</f>
        <v>22</v>
      </c>
      <c r="BC8" s="9">
        <f>VLOOKUP(B8,'3-mer'!$B:$BQ,32,FALSE)</f>
        <v>11</v>
      </c>
      <c r="BD8" s="9">
        <f>VLOOKUP(B8,'3-mer'!$B:$BQ,33,FALSE)</f>
        <v>15</v>
      </c>
      <c r="BE8" s="9">
        <f>VLOOKUP(B8,'3-mer'!$B:$BQ,34,FALSE)</f>
        <v>28</v>
      </c>
      <c r="BF8" s="9">
        <f>VLOOKUP(B8,'3-mer'!$B:$BQ,35,FALSE)</f>
        <v>21</v>
      </c>
      <c r="BG8" s="9">
        <f>VLOOKUP(B8,'3-mer'!$B:$BQ,36,FALSE)</f>
        <v>37</v>
      </c>
      <c r="BH8" s="9">
        <f>VLOOKUP(B8,'3-mer'!$B:$BQ,37,FALSE)</f>
        <v>24</v>
      </c>
      <c r="BI8" s="9">
        <f>VLOOKUP(B8,'3-mer'!$B:$BQ,38,FALSE)</f>
        <v>33</v>
      </c>
      <c r="BJ8" s="9">
        <f>VLOOKUP(B8,'3-mer'!$B:$BQ,39,FALSE)</f>
        <v>21</v>
      </c>
      <c r="BK8" s="9">
        <f>VLOOKUP(B8,'3-mer'!$B:$BQ,40,FALSE)</f>
        <v>29</v>
      </c>
      <c r="BL8" s="9">
        <f>VLOOKUP(B8,'3-mer'!$B:$BQ,41,FALSE)</f>
        <v>26</v>
      </c>
      <c r="BM8" s="9">
        <f>VLOOKUP(B8,'3-mer'!$B:$BQ,42,FALSE)</f>
        <v>29</v>
      </c>
      <c r="BN8" s="9">
        <f>VLOOKUP(B8,'3-mer'!$B:$BQ,43,FALSE)</f>
        <v>23</v>
      </c>
      <c r="BO8" s="9">
        <f>VLOOKUP(B8,'3-mer'!$B:$BQ,44,FALSE)</f>
        <v>42</v>
      </c>
      <c r="BP8" s="9">
        <f>VLOOKUP(B8,'3-mer'!$B:$BQ,45,FALSE)</f>
        <v>29</v>
      </c>
      <c r="BQ8" s="9">
        <f>VLOOKUP(B8,'3-mer'!$B:$BQ,46,FALSE)</f>
        <v>48</v>
      </c>
      <c r="BR8" s="9">
        <f>VLOOKUP(B8,'3-mer'!$B:$BQ,47,FALSE)</f>
        <v>30</v>
      </c>
      <c r="BS8" s="9">
        <f>VLOOKUP(B8,'3-mer'!$B:$BQ,48,FALSE)</f>
        <v>22</v>
      </c>
      <c r="BT8" s="9">
        <f>VLOOKUP(B8,'3-mer'!$B:$BQ,49,FALSE)</f>
        <v>22</v>
      </c>
      <c r="BU8" s="9">
        <f>VLOOKUP(B8,'3-mer'!$B:$BQ,50,FALSE)</f>
        <v>32</v>
      </c>
      <c r="BV8" s="9">
        <f>VLOOKUP(B8,'3-mer'!$B:$BQ,51,FALSE)</f>
        <v>17</v>
      </c>
      <c r="BW8" s="9">
        <f>VLOOKUP(B8,'3-mer'!$B:$BQ,52,FALSE)</f>
        <v>25</v>
      </c>
      <c r="BX8" s="9">
        <f>VLOOKUP(B8,'3-mer'!$B:$BQ,53,FALSE)</f>
        <v>20</v>
      </c>
      <c r="BY8" s="9">
        <f>VLOOKUP(B8,'3-mer'!$B:$BQ,54,FALSE)</f>
        <v>14</v>
      </c>
      <c r="BZ8" s="9">
        <f>VLOOKUP(B8,'3-mer'!$B:$BQ,55,FALSE)</f>
        <v>3</v>
      </c>
      <c r="CA8" s="9">
        <f>VLOOKUP(B8,'3-mer'!$B:$BQ,56,FALSE)</f>
        <v>17</v>
      </c>
      <c r="CB8" s="9">
        <f>VLOOKUP(B8,'3-mer'!$B:$BQ,7,FALSE)</f>
        <v>22</v>
      </c>
      <c r="CC8" s="9">
        <f>VLOOKUP(B8,'3-mer'!$B:$BQ,58,FALSE)</f>
        <v>20</v>
      </c>
      <c r="CD8" s="9">
        <f>VLOOKUP(B8,'3-mer'!$B:$BQ,60,FALSE)</f>
        <v>8</v>
      </c>
      <c r="CE8" s="9">
        <f>VLOOKUP(B8,'3-mer'!$B:$BQ,61,FALSE)</f>
        <v>29</v>
      </c>
      <c r="CF8" s="9">
        <f>VLOOKUP(B8,'3-mer'!$B:$BQ,62,FALSE)</f>
        <v>26</v>
      </c>
      <c r="CG8" s="9">
        <f>VLOOKUP(B8,'3-mer'!$B:$BQ,63,FALSE)</f>
        <v>36</v>
      </c>
      <c r="CH8" s="9">
        <f>VLOOKUP(B8,'3-mer'!$B:$BQ,64,FALSE)</f>
        <v>18</v>
      </c>
      <c r="CI8" s="9">
        <f>VLOOKUP(B8,'3-mer'!$B:$BQ,65,FALSE)</f>
        <v>16</v>
      </c>
      <c r="CJ8" s="9">
        <f>VLOOKUP(B8,'3-mer'!$B:$BQ,66,FALSE)</f>
        <v>11</v>
      </c>
      <c r="CK8" s="9">
        <f>VLOOKUP(B8,'3-mer'!$B:$BQ,67,FALSE)</f>
        <v>22</v>
      </c>
      <c r="CL8" s="9">
        <f>VLOOKUP(B8,'3-mer'!$B:$BQ,5,FALSE)</f>
        <v>26</v>
      </c>
    </row>
    <row r="9" spans="1:127" ht="15.75" x14ac:dyDescent="0.2">
      <c r="A9" s="67" t="s">
        <v>34</v>
      </c>
      <c r="B9" s="67" t="s">
        <v>51</v>
      </c>
      <c r="C9" s="67">
        <v>254</v>
      </c>
      <c r="D9" s="70">
        <v>6.2</v>
      </c>
      <c r="E9" s="67">
        <v>25</v>
      </c>
      <c r="F9" s="67">
        <v>7.2</v>
      </c>
      <c r="G9" s="67">
        <v>6</v>
      </c>
      <c r="H9" s="70">
        <v>2.95</v>
      </c>
      <c r="I9" s="70">
        <f>VLOOKUP(B9,'2-mer'!$C$1:$V$19,3,FALSE)</f>
        <v>1467</v>
      </c>
      <c r="J9" s="74">
        <f>VLOOKUP(B9,遗传信息!B:E,4,FALSE)</f>
        <v>50.609999999999992</v>
      </c>
      <c r="K9" s="9">
        <f>VLOOKUP(B9,'2-mer'!$C$1:$V$19,4,FALSE)</f>
        <v>105</v>
      </c>
      <c r="L9" s="9">
        <f>VLOOKUP(B9,'2-mer'!$C$1:$V$19,5,FALSE)</f>
        <v>89</v>
      </c>
      <c r="M9" s="9">
        <f>VLOOKUP(B9,'2-mer'!$C$1:$V$19,6,FALSE)</f>
        <v>107</v>
      </c>
      <c r="N9" s="9">
        <f>VLOOKUP(B9,'2-mer'!$C$1:$V$19,8,FALSE)</f>
        <v>63</v>
      </c>
      <c r="O9" s="9">
        <f>VLOOKUP(B9,'2-mer'!$C$1:$V$19,9,FALSE)</f>
        <v>81</v>
      </c>
      <c r="P9" s="9">
        <f>VLOOKUP(B9,'2-mer'!$C$1:$V$19,10,FALSE)</f>
        <v>80</v>
      </c>
      <c r="Q9" s="9">
        <f>VLOOKUP(B9,'2-mer'!$C$1:$V$19,11,FALSE)</f>
        <v>98</v>
      </c>
      <c r="R9" s="9">
        <f>VLOOKUP(B9,'2-mer'!$C$1:$V$19,12,FALSE)</f>
        <v>77</v>
      </c>
      <c r="S9" s="9">
        <f>VLOOKUP(B9,'2-mer'!$C$1:$V$19,13,FALSE)</f>
        <v>115</v>
      </c>
      <c r="T9" s="9">
        <f>VLOOKUP(B9,'2-mer'!$C$1:$V$19,14,FALSE)</f>
        <v>107</v>
      </c>
      <c r="U9" s="9">
        <f>VLOOKUP(B9,'2-mer'!$C$1:$V$19,15,FALSE)</f>
        <v>149</v>
      </c>
      <c r="V9" s="9">
        <f>VLOOKUP(B9,'2-mer'!$C$1:$V$19,16,FALSE)</f>
        <v>94</v>
      </c>
      <c r="W9" s="9">
        <f>VLOOKUP(B9,'2-mer'!$C$1:$V$19,17,FALSE)</f>
        <v>62</v>
      </c>
      <c r="X9" s="9">
        <f>VLOOKUP(B9,'2-mer'!$C$1:$V$19,18,FALSE)</f>
        <v>60</v>
      </c>
      <c r="Y9" s="9">
        <f>VLOOKUP(B9,'2-mer'!$C$1:$V$19,19,FALSE)</f>
        <v>109</v>
      </c>
      <c r="Z9" s="9">
        <f>VLOOKUP(B9,'2-mer'!$C$1:$V$19,20,FALSE)</f>
        <v>58</v>
      </c>
      <c r="AA9" s="9">
        <f>VLOOKUP(B9,'3-mer'!$B:$BQ,4,FALSE)</f>
        <v>21</v>
      </c>
      <c r="AB9" s="9">
        <f>VLOOKUP(B9,'3-mer'!$B:$BQ,5,FALSE)</f>
        <v>26</v>
      </c>
      <c r="AC9" s="9">
        <f>VLOOKUP(B9,'3-mer'!$B:$BQ,6,FALSE)</f>
        <v>35</v>
      </c>
      <c r="AD9" s="9">
        <f>VLOOKUP(B9,'3-mer'!$B:$BQ,7,FALSE)</f>
        <v>22</v>
      </c>
      <c r="AE9" s="9">
        <f>VLOOKUP(B9,'3-mer'!$B:$BQ,8,FALSE)</f>
        <v>17</v>
      </c>
      <c r="AF9" s="9">
        <f>VLOOKUP(B9,'3-mer'!$B:$BQ,9,FALSE)</f>
        <v>23</v>
      </c>
      <c r="AG9" s="9">
        <f>VLOOKUP(B9,'3-mer'!$B:$BQ,10,FALSE)</f>
        <v>28</v>
      </c>
      <c r="AH9" s="9">
        <f>VLOOKUP(B9,'3-mer'!$B:$BQ,11,FALSE)</f>
        <v>21</v>
      </c>
      <c r="AI9" s="9">
        <f>VLOOKUP(B9,'3-mer'!$B:$BQ,12,FALSE)</f>
        <v>27</v>
      </c>
      <c r="AJ9" s="9">
        <f>VLOOKUP(B9,'3-mer'!$B:$BQ,13,FALSE)</f>
        <v>28</v>
      </c>
      <c r="AK9" s="9">
        <f>VLOOKUP(B9,'3-mer'!$B:$BQ,14,FALSE)</f>
        <v>28</v>
      </c>
      <c r="AL9" s="9">
        <f>VLOOKUP(B9,'3-mer'!$B:$BQ,15,FALSE)</f>
        <v>23</v>
      </c>
      <c r="AM9" s="9">
        <f>VLOOKUP(B9,'3-mer'!$B:$BQ,16,FALSE)</f>
        <v>13</v>
      </c>
      <c r="AN9" s="9">
        <f>VLOOKUP(B9,'3-mer'!$B:$BQ,17,FALSE)</f>
        <v>12</v>
      </c>
      <c r="AO9" s="9">
        <f>VLOOKUP(B9,'3-mer'!$B:$BQ,18,FALSE)</f>
        <v>27</v>
      </c>
      <c r="AP9" s="9">
        <f>VLOOKUP(B9,'3-mer'!$B:$BQ,19,FALSE)</f>
        <v>11</v>
      </c>
      <c r="AQ9" s="9">
        <f>VLOOKUP(B9,'3-mer'!$B:$BQ,20,FALSE)</f>
        <v>22</v>
      </c>
      <c r="AR9" s="9">
        <f>VLOOKUP(B9,'3-mer'!$B:$BQ,21,FALSE)</f>
        <v>19</v>
      </c>
      <c r="AS9" s="9">
        <f>VLOOKUP(B9,'3-mer'!$B:$BQ,22,FALSE)</f>
        <v>24</v>
      </c>
      <c r="AT9" s="9">
        <f>VLOOKUP(B9,'3-mer'!$B:$BQ,23,FALSE)</f>
        <v>16</v>
      </c>
      <c r="AU9" s="9">
        <f>VLOOKUP(B9,'3-mer'!$B:$BQ,24,FALSE)</f>
        <v>18</v>
      </c>
      <c r="AV9" s="9">
        <f>VLOOKUP(B9,'3-mer'!$B:$BQ,25,FALSE)</f>
        <v>16</v>
      </c>
      <c r="AW9" s="9">
        <f>VLOOKUP(B9,'3-mer'!$B:$BQ,26,FALSE)</f>
        <v>21</v>
      </c>
      <c r="AX9" s="9">
        <f>VLOOKUP(B9,'3-mer'!$B:$BQ,27,FALSE)</f>
        <v>25</v>
      </c>
      <c r="AY9" s="9">
        <f>VLOOKUP(B9,'3-mer'!$B:$BQ,28,FALSE)</f>
        <v>17</v>
      </c>
      <c r="AZ9" s="9">
        <f>VLOOKUP(B9,'3-mer'!$B:$BQ,29,FALSE)</f>
        <v>23</v>
      </c>
      <c r="BA9" s="9">
        <f>VLOOKUP(B9,'3-mer'!$B:$BQ,30,FALSE)</f>
        <v>36</v>
      </c>
      <c r="BB9" s="9">
        <f>VLOOKUP(B9,'3-mer'!$B:$BQ,31,FALSE)</f>
        <v>22</v>
      </c>
      <c r="BC9" s="9">
        <f>VLOOKUP(B9,'3-mer'!$B:$BQ,32,FALSE)</f>
        <v>11</v>
      </c>
      <c r="BD9" s="9">
        <f>VLOOKUP(B9,'3-mer'!$B:$BQ,33,FALSE)</f>
        <v>15</v>
      </c>
      <c r="BE9" s="9">
        <f>VLOOKUP(B9,'3-mer'!$B:$BQ,34,FALSE)</f>
        <v>28</v>
      </c>
      <c r="BF9" s="9">
        <f>VLOOKUP(B9,'3-mer'!$B:$BQ,35,FALSE)</f>
        <v>21</v>
      </c>
      <c r="BG9" s="9">
        <f>VLOOKUP(B9,'3-mer'!$B:$BQ,36,FALSE)</f>
        <v>37</v>
      </c>
      <c r="BH9" s="9">
        <f>VLOOKUP(B9,'3-mer'!$B:$BQ,37,FALSE)</f>
        <v>24</v>
      </c>
      <c r="BI9" s="9">
        <f>VLOOKUP(B9,'3-mer'!$B:$BQ,38,FALSE)</f>
        <v>33</v>
      </c>
      <c r="BJ9" s="9">
        <f>VLOOKUP(B9,'3-mer'!$B:$BQ,39,FALSE)</f>
        <v>21</v>
      </c>
      <c r="BK9" s="9">
        <f>VLOOKUP(B9,'3-mer'!$B:$BQ,40,FALSE)</f>
        <v>29</v>
      </c>
      <c r="BL9" s="9">
        <f>VLOOKUP(B9,'3-mer'!$B:$BQ,41,FALSE)</f>
        <v>26</v>
      </c>
      <c r="BM9" s="9">
        <f>VLOOKUP(B9,'3-mer'!$B:$BQ,42,FALSE)</f>
        <v>29</v>
      </c>
      <c r="BN9" s="9">
        <f>VLOOKUP(B9,'3-mer'!$B:$BQ,43,FALSE)</f>
        <v>23</v>
      </c>
      <c r="BO9" s="9">
        <f>VLOOKUP(B9,'3-mer'!$B:$BQ,44,FALSE)</f>
        <v>42</v>
      </c>
      <c r="BP9" s="9">
        <f>VLOOKUP(B9,'3-mer'!$B:$BQ,45,FALSE)</f>
        <v>29</v>
      </c>
      <c r="BQ9" s="9">
        <f>VLOOKUP(B9,'3-mer'!$B:$BQ,46,FALSE)</f>
        <v>48</v>
      </c>
      <c r="BR9" s="9">
        <f>VLOOKUP(B9,'3-mer'!$B:$BQ,47,FALSE)</f>
        <v>30</v>
      </c>
      <c r="BS9" s="9">
        <f>VLOOKUP(B9,'3-mer'!$B:$BQ,48,FALSE)</f>
        <v>22</v>
      </c>
      <c r="BT9" s="9">
        <f>VLOOKUP(B9,'3-mer'!$B:$BQ,49,FALSE)</f>
        <v>22</v>
      </c>
      <c r="BU9" s="9">
        <f>VLOOKUP(B9,'3-mer'!$B:$BQ,50,FALSE)</f>
        <v>32</v>
      </c>
      <c r="BV9" s="9">
        <f>VLOOKUP(B9,'3-mer'!$B:$BQ,51,FALSE)</f>
        <v>17</v>
      </c>
      <c r="BW9" s="9">
        <f>VLOOKUP(B9,'3-mer'!$B:$BQ,52,FALSE)</f>
        <v>25</v>
      </c>
      <c r="BX9" s="9">
        <f>VLOOKUP(B9,'3-mer'!$B:$BQ,53,FALSE)</f>
        <v>20</v>
      </c>
      <c r="BY9" s="9">
        <f>VLOOKUP(B9,'3-mer'!$B:$BQ,54,FALSE)</f>
        <v>14</v>
      </c>
      <c r="BZ9" s="9">
        <f>VLOOKUP(B9,'3-mer'!$B:$BQ,55,FALSE)</f>
        <v>3</v>
      </c>
      <c r="CA9" s="9">
        <f>VLOOKUP(B9,'3-mer'!$B:$BQ,56,FALSE)</f>
        <v>17</v>
      </c>
      <c r="CB9" s="9">
        <f>VLOOKUP(B9,'3-mer'!$B:$BQ,7,FALSE)</f>
        <v>22</v>
      </c>
      <c r="CC9" s="9">
        <f>VLOOKUP(B9,'3-mer'!$B:$BQ,58,FALSE)</f>
        <v>20</v>
      </c>
      <c r="CD9" s="9">
        <f>VLOOKUP(B9,'3-mer'!$B:$BQ,60,FALSE)</f>
        <v>8</v>
      </c>
      <c r="CE9" s="9">
        <f>VLOOKUP(B9,'3-mer'!$B:$BQ,61,FALSE)</f>
        <v>29</v>
      </c>
      <c r="CF9" s="9">
        <f>VLOOKUP(B9,'3-mer'!$B:$BQ,62,FALSE)</f>
        <v>26</v>
      </c>
      <c r="CG9" s="9">
        <f>VLOOKUP(B9,'3-mer'!$B:$BQ,63,FALSE)</f>
        <v>36</v>
      </c>
      <c r="CH9" s="9">
        <f>VLOOKUP(B9,'3-mer'!$B:$BQ,64,FALSE)</f>
        <v>18</v>
      </c>
      <c r="CI9" s="9">
        <f>VLOOKUP(B9,'3-mer'!$B:$BQ,65,FALSE)</f>
        <v>16</v>
      </c>
      <c r="CJ9" s="9">
        <f>VLOOKUP(B9,'3-mer'!$B:$BQ,66,FALSE)</f>
        <v>11</v>
      </c>
      <c r="CK9" s="9">
        <f>VLOOKUP(B9,'3-mer'!$B:$BQ,67,FALSE)</f>
        <v>22</v>
      </c>
      <c r="CL9" s="9">
        <f>VLOOKUP(B9,'3-mer'!$B:$BQ,5,FALSE)</f>
        <v>26</v>
      </c>
    </row>
    <row r="10" spans="1:127" ht="15.75" x14ac:dyDescent="0.2">
      <c r="A10" s="67" t="s">
        <v>34</v>
      </c>
      <c r="B10" s="67" t="s">
        <v>51</v>
      </c>
      <c r="C10" s="67">
        <v>254</v>
      </c>
      <c r="D10" s="70">
        <v>7.05</v>
      </c>
      <c r="E10" s="67">
        <v>25</v>
      </c>
      <c r="F10" s="67">
        <v>7.2</v>
      </c>
      <c r="G10" s="67">
        <v>6</v>
      </c>
      <c r="H10" s="70">
        <v>3.67</v>
      </c>
      <c r="I10" s="70">
        <f>VLOOKUP(B10,'2-mer'!$C$1:$V$19,3,FALSE)</f>
        <v>1467</v>
      </c>
      <c r="J10" s="74">
        <f>VLOOKUP(B10,遗传信息!B:E,4,FALSE)</f>
        <v>50.609999999999992</v>
      </c>
      <c r="K10" s="9">
        <f>VLOOKUP(B10,'2-mer'!$C$1:$V$19,4,FALSE)</f>
        <v>105</v>
      </c>
      <c r="L10" s="9">
        <f>VLOOKUP(B10,'2-mer'!$C$1:$V$19,5,FALSE)</f>
        <v>89</v>
      </c>
      <c r="M10" s="9">
        <f>VLOOKUP(B10,'2-mer'!$C$1:$V$19,6,FALSE)</f>
        <v>107</v>
      </c>
      <c r="N10" s="9">
        <f>VLOOKUP(B10,'2-mer'!$C$1:$V$19,8,FALSE)</f>
        <v>63</v>
      </c>
      <c r="O10" s="9">
        <f>VLOOKUP(B10,'2-mer'!$C$1:$V$19,9,FALSE)</f>
        <v>81</v>
      </c>
      <c r="P10" s="9">
        <f>VLOOKUP(B10,'2-mer'!$C$1:$V$19,10,FALSE)</f>
        <v>80</v>
      </c>
      <c r="Q10" s="9">
        <f>VLOOKUP(B10,'2-mer'!$C$1:$V$19,11,FALSE)</f>
        <v>98</v>
      </c>
      <c r="R10" s="9">
        <f>VLOOKUP(B10,'2-mer'!$C$1:$V$19,12,FALSE)</f>
        <v>77</v>
      </c>
      <c r="S10" s="9">
        <f>VLOOKUP(B10,'2-mer'!$C$1:$V$19,13,FALSE)</f>
        <v>115</v>
      </c>
      <c r="T10" s="9">
        <f>VLOOKUP(B10,'2-mer'!$C$1:$V$19,14,FALSE)</f>
        <v>107</v>
      </c>
      <c r="U10" s="9">
        <f>VLOOKUP(B10,'2-mer'!$C$1:$V$19,15,FALSE)</f>
        <v>149</v>
      </c>
      <c r="V10" s="9">
        <f>VLOOKUP(B10,'2-mer'!$C$1:$V$19,16,FALSE)</f>
        <v>94</v>
      </c>
      <c r="W10" s="9">
        <f>VLOOKUP(B10,'2-mer'!$C$1:$V$19,17,FALSE)</f>
        <v>62</v>
      </c>
      <c r="X10" s="9">
        <f>VLOOKUP(B10,'2-mer'!$C$1:$V$19,18,FALSE)</f>
        <v>60</v>
      </c>
      <c r="Y10" s="9">
        <f>VLOOKUP(B10,'2-mer'!$C$1:$V$19,19,FALSE)</f>
        <v>109</v>
      </c>
      <c r="Z10" s="9">
        <f>VLOOKUP(B10,'2-mer'!$C$1:$V$19,20,FALSE)</f>
        <v>58</v>
      </c>
      <c r="AA10" s="9">
        <f>VLOOKUP(B10,'3-mer'!$B:$BQ,4,FALSE)</f>
        <v>21</v>
      </c>
      <c r="AB10" s="9">
        <f>VLOOKUP(B10,'3-mer'!$B:$BQ,5,FALSE)</f>
        <v>26</v>
      </c>
      <c r="AC10" s="9">
        <f>VLOOKUP(B10,'3-mer'!$B:$BQ,6,FALSE)</f>
        <v>35</v>
      </c>
      <c r="AD10" s="9">
        <f>VLOOKUP(B10,'3-mer'!$B:$BQ,7,FALSE)</f>
        <v>22</v>
      </c>
      <c r="AE10" s="9">
        <f>VLOOKUP(B10,'3-mer'!$B:$BQ,8,FALSE)</f>
        <v>17</v>
      </c>
      <c r="AF10" s="9">
        <f>VLOOKUP(B10,'3-mer'!$B:$BQ,9,FALSE)</f>
        <v>23</v>
      </c>
      <c r="AG10" s="9">
        <f>VLOOKUP(B10,'3-mer'!$B:$BQ,10,FALSE)</f>
        <v>28</v>
      </c>
      <c r="AH10" s="9">
        <f>VLOOKUP(B10,'3-mer'!$B:$BQ,11,FALSE)</f>
        <v>21</v>
      </c>
      <c r="AI10" s="9">
        <f>VLOOKUP(B10,'3-mer'!$B:$BQ,12,FALSE)</f>
        <v>27</v>
      </c>
      <c r="AJ10" s="9">
        <f>VLOOKUP(B10,'3-mer'!$B:$BQ,13,FALSE)</f>
        <v>28</v>
      </c>
      <c r="AK10" s="9">
        <f>VLOOKUP(B10,'3-mer'!$B:$BQ,14,FALSE)</f>
        <v>28</v>
      </c>
      <c r="AL10" s="9">
        <f>VLOOKUP(B10,'3-mer'!$B:$BQ,15,FALSE)</f>
        <v>23</v>
      </c>
      <c r="AM10" s="9">
        <f>VLOOKUP(B10,'3-mer'!$B:$BQ,16,FALSE)</f>
        <v>13</v>
      </c>
      <c r="AN10" s="9">
        <f>VLOOKUP(B10,'3-mer'!$B:$BQ,17,FALSE)</f>
        <v>12</v>
      </c>
      <c r="AO10" s="9">
        <f>VLOOKUP(B10,'3-mer'!$B:$BQ,18,FALSE)</f>
        <v>27</v>
      </c>
      <c r="AP10" s="9">
        <f>VLOOKUP(B10,'3-mer'!$B:$BQ,19,FALSE)</f>
        <v>11</v>
      </c>
      <c r="AQ10" s="9">
        <f>VLOOKUP(B10,'3-mer'!$B:$BQ,20,FALSE)</f>
        <v>22</v>
      </c>
      <c r="AR10" s="9">
        <f>VLOOKUP(B10,'3-mer'!$B:$BQ,21,FALSE)</f>
        <v>19</v>
      </c>
      <c r="AS10" s="9">
        <f>VLOOKUP(B10,'3-mer'!$B:$BQ,22,FALSE)</f>
        <v>24</v>
      </c>
      <c r="AT10" s="9">
        <f>VLOOKUP(B10,'3-mer'!$B:$BQ,23,FALSE)</f>
        <v>16</v>
      </c>
      <c r="AU10" s="9">
        <f>VLOOKUP(B10,'3-mer'!$B:$BQ,24,FALSE)</f>
        <v>18</v>
      </c>
      <c r="AV10" s="9">
        <f>VLOOKUP(B10,'3-mer'!$B:$BQ,25,FALSE)</f>
        <v>16</v>
      </c>
      <c r="AW10" s="9">
        <f>VLOOKUP(B10,'3-mer'!$B:$BQ,26,FALSE)</f>
        <v>21</v>
      </c>
      <c r="AX10" s="9">
        <f>VLOOKUP(B10,'3-mer'!$B:$BQ,27,FALSE)</f>
        <v>25</v>
      </c>
      <c r="AY10" s="9">
        <f>VLOOKUP(B10,'3-mer'!$B:$BQ,28,FALSE)</f>
        <v>17</v>
      </c>
      <c r="AZ10" s="9">
        <f>VLOOKUP(B10,'3-mer'!$B:$BQ,29,FALSE)</f>
        <v>23</v>
      </c>
      <c r="BA10" s="9">
        <f>VLOOKUP(B10,'3-mer'!$B:$BQ,30,FALSE)</f>
        <v>36</v>
      </c>
      <c r="BB10" s="9">
        <f>VLOOKUP(B10,'3-mer'!$B:$BQ,31,FALSE)</f>
        <v>22</v>
      </c>
      <c r="BC10" s="9">
        <f>VLOOKUP(B10,'3-mer'!$B:$BQ,32,FALSE)</f>
        <v>11</v>
      </c>
      <c r="BD10" s="9">
        <f>VLOOKUP(B10,'3-mer'!$B:$BQ,33,FALSE)</f>
        <v>15</v>
      </c>
      <c r="BE10" s="9">
        <f>VLOOKUP(B10,'3-mer'!$B:$BQ,34,FALSE)</f>
        <v>28</v>
      </c>
      <c r="BF10" s="9">
        <f>VLOOKUP(B10,'3-mer'!$B:$BQ,35,FALSE)</f>
        <v>21</v>
      </c>
      <c r="BG10" s="9">
        <f>VLOOKUP(B10,'3-mer'!$B:$BQ,36,FALSE)</f>
        <v>37</v>
      </c>
      <c r="BH10" s="9">
        <f>VLOOKUP(B10,'3-mer'!$B:$BQ,37,FALSE)</f>
        <v>24</v>
      </c>
      <c r="BI10" s="9">
        <f>VLOOKUP(B10,'3-mer'!$B:$BQ,38,FALSE)</f>
        <v>33</v>
      </c>
      <c r="BJ10" s="9">
        <f>VLOOKUP(B10,'3-mer'!$B:$BQ,39,FALSE)</f>
        <v>21</v>
      </c>
      <c r="BK10" s="9">
        <f>VLOOKUP(B10,'3-mer'!$B:$BQ,40,FALSE)</f>
        <v>29</v>
      </c>
      <c r="BL10" s="9">
        <f>VLOOKUP(B10,'3-mer'!$B:$BQ,41,FALSE)</f>
        <v>26</v>
      </c>
      <c r="BM10" s="9">
        <f>VLOOKUP(B10,'3-mer'!$B:$BQ,42,FALSE)</f>
        <v>29</v>
      </c>
      <c r="BN10" s="9">
        <f>VLOOKUP(B10,'3-mer'!$B:$BQ,43,FALSE)</f>
        <v>23</v>
      </c>
      <c r="BO10" s="9">
        <f>VLOOKUP(B10,'3-mer'!$B:$BQ,44,FALSE)</f>
        <v>42</v>
      </c>
      <c r="BP10" s="9">
        <f>VLOOKUP(B10,'3-mer'!$B:$BQ,45,FALSE)</f>
        <v>29</v>
      </c>
      <c r="BQ10" s="9">
        <f>VLOOKUP(B10,'3-mer'!$B:$BQ,46,FALSE)</f>
        <v>48</v>
      </c>
      <c r="BR10" s="9">
        <f>VLOOKUP(B10,'3-mer'!$B:$BQ,47,FALSE)</f>
        <v>30</v>
      </c>
      <c r="BS10" s="9">
        <f>VLOOKUP(B10,'3-mer'!$B:$BQ,48,FALSE)</f>
        <v>22</v>
      </c>
      <c r="BT10" s="9">
        <f>VLOOKUP(B10,'3-mer'!$B:$BQ,49,FALSE)</f>
        <v>22</v>
      </c>
      <c r="BU10" s="9">
        <f>VLOOKUP(B10,'3-mer'!$B:$BQ,50,FALSE)</f>
        <v>32</v>
      </c>
      <c r="BV10" s="9">
        <f>VLOOKUP(B10,'3-mer'!$B:$BQ,51,FALSE)</f>
        <v>17</v>
      </c>
      <c r="BW10" s="9">
        <f>VLOOKUP(B10,'3-mer'!$B:$BQ,52,FALSE)</f>
        <v>25</v>
      </c>
      <c r="BX10" s="9">
        <f>VLOOKUP(B10,'3-mer'!$B:$BQ,53,FALSE)</f>
        <v>20</v>
      </c>
      <c r="BY10" s="9">
        <f>VLOOKUP(B10,'3-mer'!$B:$BQ,54,FALSE)</f>
        <v>14</v>
      </c>
      <c r="BZ10" s="9">
        <f>VLOOKUP(B10,'3-mer'!$B:$BQ,55,FALSE)</f>
        <v>3</v>
      </c>
      <c r="CA10" s="9">
        <f>VLOOKUP(B10,'3-mer'!$B:$BQ,56,FALSE)</f>
        <v>17</v>
      </c>
      <c r="CB10" s="9">
        <f>VLOOKUP(B10,'3-mer'!$B:$BQ,7,FALSE)</f>
        <v>22</v>
      </c>
      <c r="CC10" s="9">
        <f>VLOOKUP(B10,'3-mer'!$B:$BQ,58,FALSE)</f>
        <v>20</v>
      </c>
      <c r="CD10" s="9">
        <f>VLOOKUP(B10,'3-mer'!$B:$BQ,60,FALSE)</f>
        <v>8</v>
      </c>
      <c r="CE10" s="9">
        <f>VLOOKUP(B10,'3-mer'!$B:$BQ,61,FALSE)</f>
        <v>29</v>
      </c>
      <c r="CF10" s="9">
        <f>VLOOKUP(B10,'3-mer'!$B:$BQ,62,FALSE)</f>
        <v>26</v>
      </c>
      <c r="CG10" s="9">
        <f>VLOOKUP(B10,'3-mer'!$B:$BQ,63,FALSE)</f>
        <v>36</v>
      </c>
      <c r="CH10" s="9">
        <f>VLOOKUP(B10,'3-mer'!$B:$BQ,64,FALSE)</f>
        <v>18</v>
      </c>
      <c r="CI10" s="9">
        <f>VLOOKUP(B10,'3-mer'!$B:$BQ,65,FALSE)</f>
        <v>16</v>
      </c>
      <c r="CJ10" s="9">
        <f>VLOOKUP(B10,'3-mer'!$B:$BQ,66,FALSE)</f>
        <v>11</v>
      </c>
      <c r="CK10" s="9">
        <f>VLOOKUP(B10,'3-mer'!$B:$BQ,67,FALSE)</f>
        <v>22</v>
      </c>
      <c r="CL10" s="9">
        <f>VLOOKUP(B10,'3-mer'!$B:$BQ,5,FALSE)</f>
        <v>26</v>
      </c>
    </row>
    <row r="11" spans="1:127" ht="15.75" x14ac:dyDescent="0.2">
      <c r="A11" s="67" t="s">
        <v>34</v>
      </c>
      <c r="B11" s="67" t="s">
        <v>11</v>
      </c>
      <c r="C11" s="67">
        <v>265</v>
      </c>
      <c r="D11" s="70">
        <v>2.29</v>
      </c>
      <c r="E11" s="67">
        <v>25</v>
      </c>
      <c r="F11" s="67">
        <v>7.2</v>
      </c>
      <c r="G11" s="67">
        <v>6</v>
      </c>
      <c r="H11" s="70">
        <v>0.84</v>
      </c>
      <c r="I11" s="70">
        <f>VLOOKUP(B11,'2-mer'!$C$1:$V$19,3,FALSE)</f>
        <v>1467</v>
      </c>
      <c r="J11" s="74">
        <f>VLOOKUP(B11,遗传信息!B:E,4,FALSE)</f>
        <v>50.609999999999992</v>
      </c>
      <c r="K11" s="9">
        <f>VLOOKUP(B11,'2-mer'!$C$1:$V$19,4,FALSE)</f>
        <v>105</v>
      </c>
      <c r="L11" s="9">
        <f>VLOOKUP(B11,'2-mer'!$C$1:$V$19,5,FALSE)</f>
        <v>89</v>
      </c>
      <c r="M11" s="9">
        <f>VLOOKUP(B11,'2-mer'!$C$1:$V$19,6,FALSE)</f>
        <v>107</v>
      </c>
      <c r="N11" s="9">
        <f>VLOOKUP(B11,'2-mer'!$C$1:$V$19,8,FALSE)</f>
        <v>63</v>
      </c>
      <c r="O11" s="9">
        <f>VLOOKUP(B11,'2-mer'!$C$1:$V$19,9,FALSE)</f>
        <v>81</v>
      </c>
      <c r="P11" s="9">
        <f>VLOOKUP(B11,'2-mer'!$C$1:$V$19,10,FALSE)</f>
        <v>80</v>
      </c>
      <c r="Q11" s="9">
        <f>VLOOKUP(B11,'2-mer'!$C$1:$V$19,11,FALSE)</f>
        <v>98</v>
      </c>
      <c r="R11" s="9">
        <f>VLOOKUP(B11,'2-mer'!$C$1:$V$19,12,FALSE)</f>
        <v>77</v>
      </c>
      <c r="S11" s="9">
        <f>VLOOKUP(B11,'2-mer'!$C$1:$V$19,13,FALSE)</f>
        <v>115</v>
      </c>
      <c r="T11" s="9">
        <f>VLOOKUP(B11,'2-mer'!$C$1:$V$19,14,FALSE)</f>
        <v>107</v>
      </c>
      <c r="U11" s="9">
        <f>VLOOKUP(B11,'2-mer'!$C$1:$V$19,15,FALSE)</f>
        <v>149</v>
      </c>
      <c r="V11" s="9">
        <f>VLOOKUP(B11,'2-mer'!$C$1:$V$19,16,FALSE)</f>
        <v>94</v>
      </c>
      <c r="W11" s="9">
        <f>VLOOKUP(B11,'2-mer'!$C$1:$V$19,17,FALSE)</f>
        <v>62</v>
      </c>
      <c r="X11" s="9">
        <f>VLOOKUP(B11,'2-mer'!$C$1:$V$19,18,FALSE)</f>
        <v>60</v>
      </c>
      <c r="Y11" s="9">
        <f>VLOOKUP(B11,'2-mer'!$C$1:$V$19,19,FALSE)</f>
        <v>109</v>
      </c>
      <c r="Z11" s="9">
        <f>VLOOKUP(B11,'2-mer'!$C$1:$V$19,20,FALSE)</f>
        <v>58</v>
      </c>
      <c r="AA11" s="9">
        <f>VLOOKUP(B11,'3-mer'!$B:$BQ,4,FALSE)</f>
        <v>21</v>
      </c>
      <c r="AB11" s="9">
        <f>VLOOKUP(B11,'3-mer'!$B:$BQ,5,FALSE)</f>
        <v>26</v>
      </c>
      <c r="AC11" s="9">
        <f>VLOOKUP(B11,'3-mer'!$B:$BQ,6,FALSE)</f>
        <v>35</v>
      </c>
      <c r="AD11" s="9">
        <f>VLOOKUP(B11,'3-mer'!$B:$BQ,7,FALSE)</f>
        <v>22</v>
      </c>
      <c r="AE11" s="9">
        <f>VLOOKUP(B11,'3-mer'!$B:$BQ,8,FALSE)</f>
        <v>17</v>
      </c>
      <c r="AF11" s="9">
        <f>VLOOKUP(B11,'3-mer'!$B:$BQ,9,FALSE)</f>
        <v>23</v>
      </c>
      <c r="AG11" s="9">
        <f>VLOOKUP(B11,'3-mer'!$B:$BQ,10,FALSE)</f>
        <v>28</v>
      </c>
      <c r="AH11" s="9">
        <f>VLOOKUP(B11,'3-mer'!$B:$BQ,11,FALSE)</f>
        <v>21</v>
      </c>
      <c r="AI11" s="9">
        <f>VLOOKUP(B11,'3-mer'!$B:$BQ,12,FALSE)</f>
        <v>27</v>
      </c>
      <c r="AJ11" s="9">
        <f>VLOOKUP(B11,'3-mer'!$B:$BQ,13,FALSE)</f>
        <v>28</v>
      </c>
      <c r="AK11" s="9">
        <f>VLOOKUP(B11,'3-mer'!$B:$BQ,14,FALSE)</f>
        <v>28</v>
      </c>
      <c r="AL11" s="9">
        <f>VLOOKUP(B11,'3-mer'!$B:$BQ,15,FALSE)</f>
        <v>23</v>
      </c>
      <c r="AM11" s="9">
        <f>VLOOKUP(B11,'3-mer'!$B:$BQ,16,FALSE)</f>
        <v>13</v>
      </c>
      <c r="AN11" s="9">
        <f>VLOOKUP(B11,'3-mer'!$B:$BQ,17,FALSE)</f>
        <v>12</v>
      </c>
      <c r="AO11" s="9">
        <f>VLOOKUP(B11,'3-mer'!$B:$BQ,18,FALSE)</f>
        <v>27</v>
      </c>
      <c r="AP11" s="9">
        <f>VLOOKUP(B11,'3-mer'!$B:$BQ,19,FALSE)</f>
        <v>11</v>
      </c>
      <c r="AQ11" s="9">
        <f>VLOOKUP(B11,'3-mer'!$B:$BQ,20,FALSE)</f>
        <v>22</v>
      </c>
      <c r="AR11" s="9">
        <f>VLOOKUP(B11,'3-mer'!$B:$BQ,21,FALSE)</f>
        <v>19</v>
      </c>
      <c r="AS11" s="9">
        <f>VLOOKUP(B11,'3-mer'!$B:$BQ,22,FALSE)</f>
        <v>24</v>
      </c>
      <c r="AT11" s="9">
        <f>VLOOKUP(B11,'3-mer'!$B:$BQ,23,FALSE)</f>
        <v>16</v>
      </c>
      <c r="AU11" s="9">
        <f>VLOOKUP(B11,'3-mer'!$B:$BQ,24,FALSE)</f>
        <v>18</v>
      </c>
      <c r="AV11" s="9">
        <f>VLOOKUP(B11,'3-mer'!$B:$BQ,25,FALSE)</f>
        <v>16</v>
      </c>
      <c r="AW11" s="9">
        <f>VLOOKUP(B11,'3-mer'!$B:$BQ,26,FALSE)</f>
        <v>21</v>
      </c>
      <c r="AX11" s="9">
        <f>VLOOKUP(B11,'3-mer'!$B:$BQ,27,FALSE)</f>
        <v>25</v>
      </c>
      <c r="AY11" s="9">
        <f>VLOOKUP(B11,'3-mer'!$B:$BQ,28,FALSE)</f>
        <v>17</v>
      </c>
      <c r="AZ11" s="9">
        <f>VLOOKUP(B11,'3-mer'!$B:$BQ,29,FALSE)</f>
        <v>23</v>
      </c>
      <c r="BA11" s="9">
        <f>VLOOKUP(B11,'3-mer'!$B:$BQ,30,FALSE)</f>
        <v>36</v>
      </c>
      <c r="BB11" s="9">
        <f>VLOOKUP(B11,'3-mer'!$B:$BQ,31,FALSE)</f>
        <v>22</v>
      </c>
      <c r="BC11" s="9">
        <f>VLOOKUP(B11,'3-mer'!$B:$BQ,32,FALSE)</f>
        <v>11</v>
      </c>
      <c r="BD11" s="9">
        <f>VLOOKUP(B11,'3-mer'!$B:$BQ,33,FALSE)</f>
        <v>15</v>
      </c>
      <c r="BE11" s="9">
        <f>VLOOKUP(B11,'3-mer'!$B:$BQ,34,FALSE)</f>
        <v>28</v>
      </c>
      <c r="BF11" s="9">
        <f>VLOOKUP(B11,'3-mer'!$B:$BQ,35,FALSE)</f>
        <v>21</v>
      </c>
      <c r="BG11" s="9">
        <f>VLOOKUP(B11,'3-mer'!$B:$BQ,36,FALSE)</f>
        <v>37</v>
      </c>
      <c r="BH11" s="9">
        <f>VLOOKUP(B11,'3-mer'!$B:$BQ,37,FALSE)</f>
        <v>24</v>
      </c>
      <c r="BI11" s="9">
        <f>VLOOKUP(B11,'3-mer'!$B:$BQ,38,FALSE)</f>
        <v>33</v>
      </c>
      <c r="BJ11" s="9">
        <f>VLOOKUP(B11,'3-mer'!$B:$BQ,39,FALSE)</f>
        <v>21</v>
      </c>
      <c r="BK11" s="9">
        <f>VLOOKUP(B11,'3-mer'!$B:$BQ,40,FALSE)</f>
        <v>29</v>
      </c>
      <c r="BL11" s="9">
        <f>VLOOKUP(B11,'3-mer'!$B:$BQ,41,FALSE)</f>
        <v>26</v>
      </c>
      <c r="BM11" s="9">
        <f>VLOOKUP(B11,'3-mer'!$B:$BQ,42,FALSE)</f>
        <v>29</v>
      </c>
      <c r="BN11" s="9">
        <f>VLOOKUP(B11,'3-mer'!$B:$BQ,43,FALSE)</f>
        <v>23</v>
      </c>
      <c r="BO11" s="9">
        <f>VLOOKUP(B11,'3-mer'!$B:$BQ,44,FALSE)</f>
        <v>42</v>
      </c>
      <c r="BP11" s="9">
        <f>VLOOKUP(B11,'3-mer'!$B:$BQ,45,FALSE)</f>
        <v>29</v>
      </c>
      <c r="BQ11" s="9">
        <f>VLOOKUP(B11,'3-mer'!$B:$BQ,46,FALSE)</f>
        <v>48</v>
      </c>
      <c r="BR11" s="9">
        <f>VLOOKUP(B11,'3-mer'!$B:$BQ,47,FALSE)</f>
        <v>30</v>
      </c>
      <c r="BS11" s="9">
        <f>VLOOKUP(B11,'3-mer'!$B:$BQ,48,FALSE)</f>
        <v>22</v>
      </c>
      <c r="BT11" s="9">
        <f>VLOOKUP(B11,'3-mer'!$B:$BQ,49,FALSE)</f>
        <v>22</v>
      </c>
      <c r="BU11" s="9">
        <f>VLOOKUP(B11,'3-mer'!$B:$BQ,50,FALSE)</f>
        <v>32</v>
      </c>
      <c r="BV11" s="9">
        <f>VLOOKUP(B11,'3-mer'!$B:$BQ,51,FALSE)</f>
        <v>17</v>
      </c>
      <c r="BW11" s="9">
        <f>VLOOKUP(B11,'3-mer'!$B:$BQ,52,FALSE)</f>
        <v>25</v>
      </c>
      <c r="BX11" s="9">
        <f>VLOOKUP(B11,'3-mer'!$B:$BQ,53,FALSE)</f>
        <v>20</v>
      </c>
      <c r="BY11" s="9">
        <f>VLOOKUP(B11,'3-mer'!$B:$BQ,54,FALSE)</f>
        <v>14</v>
      </c>
      <c r="BZ11" s="9">
        <f>VLOOKUP(B11,'3-mer'!$B:$BQ,55,FALSE)</f>
        <v>3</v>
      </c>
      <c r="CA11" s="9">
        <f>VLOOKUP(B11,'3-mer'!$B:$BQ,56,FALSE)</f>
        <v>17</v>
      </c>
      <c r="CB11" s="9">
        <f>VLOOKUP(B11,'3-mer'!$B:$BQ,7,FALSE)</f>
        <v>22</v>
      </c>
      <c r="CC11" s="9">
        <f>VLOOKUP(B11,'3-mer'!$B:$BQ,58,FALSE)</f>
        <v>20</v>
      </c>
      <c r="CD11" s="9">
        <f>VLOOKUP(B11,'3-mer'!$B:$BQ,60,FALSE)</f>
        <v>8</v>
      </c>
      <c r="CE11" s="9">
        <f>VLOOKUP(B11,'3-mer'!$B:$BQ,61,FALSE)</f>
        <v>29</v>
      </c>
      <c r="CF11" s="9">
        <f>VLOOKUP(B11,'3-mer'!$B:$BQ,62,FALSE)</f>
        <v>26</v>
      </c>
      <c r="CG11" s="9">
        <f>VLOOKUP(B11,'3-mer'!$B:$BQ,63,FALSE)</f>
        <v>36</v>
      </c>
      <c r="CH11" s="9">
        <f>VLOOKUP(B11,'3-mer'!$B:$BQ,64,FALSE)</f>
        <v>18</v>
      </c>
      <c r="CI11" s="9">
        <f>VLOOKUP(B11,'3-mer'!$B:$BQ,65,FALSE)</f>
        <v>16</v>
      </c>
      <c r="CJ11" s="9">
        <f>VLOOKUP(B11,'3-mer'!$B:$BQ,66,FALSE)</f>
        <v>11</v>
      </c>
      <c r="CK11" s="9">
        <f>VLOOKUP(B11,'3-mer'!$B:$BQ,67,FALSE)</f>
        <v>22</v>
      </c>
      <c r="CL11" s="9">
        <f>VLOOKUP(B11,'3-mer'!$B:$BQ,5,FALSE)</f>
        <v>26</v>
      </c>
    </row>
    <row r="12" spans="1:127" ht="15.75" x14ac:dyDescent="0.2">
      <c r="A12" s="67" t="s">
        <v>34</v>
      </c>
      <c r="B12" s="67" t="s">
        <v>11</v>
      </c>
      <c r="C12" s="67">
        <v>265</v>
      </c>
      <c r="D12" s="70">
        <v>3.07</v>
      </c>
      <c r="E12" s="67">
        <v>25</v>
      </c>
      <c r="F12" s="67">
        <v>7.2</v>
      </c>
      <c r="G12" s="67">
        <v>6</v>
      </c>
      <c r="H12" s="70">
        <v>1.23</v>
      </c>
      <c r="I12" s="70">
        <f>VLOOKUP(B12,'2-mer'!$C$1:$V$19,3,FALSE)</f>
        <v>1467</v>
      </c>
      <c r="J12" s="74">
        <f>VLOOKUP(B12,遗传信息!B:E,4,FALSE)</f>
        <v>50.609999999999992</v>
      </c>
      <c r="K12" s="9">
        <f>VLOOKUP(B12,'2-mer'!$C$1:$V$19,4,FALSE)</f>
        <v>105</v>
      </c>
      <c r="L12" s="9">
        <f>VLOOKUP(B12,'2-mer'!$C$1:$V$19,5,FALSE)</f>
        <v>89</v>
      </c>
      <c r="M12" s="9">
        <f>VLOOKUP(B12,'2-mer'!$C$1:$V$19,6,FALSE)</f>
        <v>107</v>
      </c>
      <c r="N12" s="9">
        <f>VLOOKUP(B12,'2-mer'!$C$1:$V$19,8,FALSE)</f>
        <v>63</v>
      </c>
      <c r="O12" s="9">
        <f>VLOOKUP(B12,'2-mer'!$C$1:$V$19,9,FALSE)</f>
        <v>81</v>
      </c>
      <c r="P12" s="9">
        <f>VLOOKUP(B12,'2-mer'!$C$1:$V$19,10,FALSE)</f>
        <v>80</v>
      </c>
      <c r="Q12" s="9">
        <f>VLOOKUP(B12,'2-mer'!$C$1:$V$19,11,FALSE)</f>
        <v>98</v>
      </c>
      <c r="R12" s="9">
        <f>VLOOKUP(B12,'2-mer'!$C$1:$V$19,12,FALSE)</f>
        <v>77</v>
      </c>
      <c r="S12" s="9">
        <f>VLOOKUP(B12,'2-mer'!$C$1:$V$19,13,FALSE)</f>
        <v>115</v>
      </c>
      <c r="T12" s="9">
        <f>VLOOKUP(B12,'2-mer'!$C$1:$V$19,14,FALSE)</f>
        <v>107</v>
      </c>
      <c r="U12" s="9">
        <f>VLOOKUP(B12,'2-mer'!$C$1:$V$19,15,FALSE)</f>
        <v>149</v>
      </c>
      <c r="V12" s="9">
        <f>VLOOKUP(B12,'2-mer'!$C$1:$V$19,16,FALSE)</f>
        <v>94</v>
      </c>
      <c r="W12" s="9">
        <f>VLOOKUP(B12,'2-mer'!$C$1:$V$19,17,FALSE)</f>
        <v>62</v>
      </c>
      <c r="X12" s="9">
        <f>VLOOKUP(B12,'2-mer'!$C$1:$V$19,18,FALSE)</f>
        <v>60</v>
      </c>
      <c r="Y12" s="9">
        <f>VLOOKUP(B12,'2-mer'!$C$1:$V$19,19,FALSE)</f>
        <v>109</v>
      </c>
      <c r="Z12" s="9">
        <f>VLOOKUP(B12,'2-mer'!$C$1:$V$19,20,FALSE)</f>
        <v>58</v>
      </c>
      <c r="AA12" s="9">
        <f>VLOOKUP(B12,'3-mer'!$B:$BQ,4,FALSE)</f>
        <v>21</v>
      </c>
      <c r="AB12" s="9">
        <f>VLOOKUP(B12,'3-mer'!$B:$BQ,5,FALSE)</f>
        <v>26</v>
      </c>
      <c r="AC12" s="9">
        <f>VLOOKUP(B12,'3-mer'!$B:$BQ,6,FALSE)</f>
        <v>35</v>
      </c>
      <c r="AD12" s="9">
        <f>VLOOKUP(B12,'3-mer'!$B:$BQ,7,FALSE)</f>
        <v>22</v>
      </c>
      <c r="AE12" s="9">
        <f>VLOOKUP(B12,'3-mer'!$B:$BQ,8,FALSE)</f>
        <v>17</v>
      </c>
      <c r="AF12" s="9">
        <f>VLOOKUP(B12,'3-mer'!$B:$BQ,9,FALSE)</f>
        <v>23</v>
      </c>
      <c r="AG12" s="9">
        <f>VLOOKUP(B12,'3-mer'!$B:$BQ,10,FALSE)</f>
        <v>28</v>
      </c>
      <c r="AH12" s="9">
        <f>VLOOKUP(B12,'3-mer'!$B:$BQ,11,FALSE)</f>
        <v>21</v>
      </c>
      <c r="AI12" s="9">
        <f>VLOOKUP(B12,'3-mer'!$B:$BQ,12,FALSE)</f>
        <v>27</v>
      </c>
      <c r="AJ12" s="9">
        <f>VLOOKUP(B12,'3-mer'!$B:$BQ,13,FALSE)</f>
        <v>28</v>
      </c>
      <c r="AK12" s="9">
        <f>VLOOKUP(B12,'3-mer'!$B:$BQ,14,FALSE)</f>
        <v>28</v>
      </c>
      <c r="AL12" s="9">
        <f>VLOOKUP(B12,'3-mer'!$B:$BQ,15,FALSE)</f>
        <v>23</v>
      </c>
      <c r="AM12" s="9">
        <f>VLOOKUP(B12,'3-mer'!$B:$BQ,16,FALSE)</f>
        <v>13</v>
      </c>
      <c r="AN12" s="9">
        <f>VLOOKUP(B12,'3-mer'!$B:$BQ,17,FALSE)</f>
        <v>12</v>
      </c>
      <c r="AO12" s="9">
        <f>VLOOKUP(B12,'3-mer'!$B:$BQ,18,FALSE)</f>
        <v>27</v>
      </c>
      <c r="AP12" s="9">
        <f>VLOOKUP(B12,'3-mer'!$B:$BQ,19,FALSE)</f>
        <v>11</v>
      </c>
      <c r="AQ12" s="9">
        <f>VLOOKUP(B12,'3-mer'!$B:$BQ,20,FALSE)</f>
        <v>22</v>
      </c>
      <c r="AR12" s="9">
        <f>VLOOKUP(B12,'3-mer'!$B:$BQ,21,FALSE)</f>
        <v>19</v>
      </c>
      <c r="AS12" s="9">
        <f>VLOOKUP(B12,'3-mer'!$B:$BQ,22,FALSE)</f>
        <v>24</v>
      </c>
      <c r="AT12" s="9">
        <f>VLOOKUP(B12,'3-mer'!$B:$BQ,23,FALSE)</f>
        <v>16</v>
      </c>
      <c r="AU12" s="9">
        <f>VLOOKUP(B12,'3-mer'!$B:$BQ,24,FALSE)</f>
        <v>18</v>
      </c>
      <c r="AV12" s="9">
        <f>VLOOKUP(B12,'3-mer'!$B:$BQ,25,FALSE)</f>
        <v>16</v>
      </c>
      <c r="AW12" s="9">
        <f>VLOOKUP(B12,'3-mer'!$B:$BQ,26,FALSE)</f>
        <v>21</v>
      </c>
      <c r="AX12" s="9">
        <f>VLOOKUP(B12,'3-mer'!$B:$BQ,27,FALSE)</f>
        <v>25</v>
      </c>
      <c r="AY12" s="9">
        <f>VLOOKUP(B12,'3-mer'!$B:$BQ,28,FALSE)</f>
        <v>17</v>
      </c>
      <c r="AZ12" s="9">
        <f>VLOOKUP(B12,'3-mer'!$B:$BQ,29,FALSE)</f>
        <v>23</v>
      </c>
      <c r="BA12" s="9">
        <f>VLOOKUP(B12,'3-mer'!$B:$BQ,30,FALSE)</f>
        <v>36</v>
      </c>
      <c r="BB12" s="9">
        <f>VLOOKUP(B12,'3-mer'!$B:$BQ,31,FALSE)</f>
        <v>22</v>
      </c>
      <c r="BC12" s="9">
        <f>VLOOKUP(B12,'3-mer'!$B:$BQ,32,FALSE)</f>
        <v>11</v>
      </c>
      <c r="BD12" s="9">
        <f>VLOOKUP(B12,'3-mer'!$B:$BQ,33,FALSE)</f>
        <v>15</v>
      </c>
      <c r="BE12" s="9">
        <f>VLOOKUP(B12,'3-mer'!$B:$BQ,34,FALSE)</f>
        <v>28</v>
      </c>
      <c r="BF12" s="9">
        <f>VLOOKUP(B12,'3-mer'!$B:$BQ,35,FALSE)</f>
        <v>21</v>
      </c>
      <c r="BG12" s="9">
        <f>VLOOKUP(B12,'3-mer'!$B:$BQ,36,FALSE)</f>
        <v>37</v>
      </c>
      <c r="BH12" s="9">
        <f>VLOOKUP(B12,'3-mer'!$B:$BQ,37,FALSE)</f>
        <v>24</v>
      </c>
      <c r="BI12" s="9">
        <f>VLOOKUP(B12,'3-mer'!$B:$BQ,38,FALSE)</f>
        <v>33</v>
      </c>
      <c r="BJ12" s="9">
        <f>VLOOKUP(B12,'3-mer'!$B:$BQ,39,FALSE)</f>
        <v>21</v>
      </c>
      <c r="BK12" s="9">
        <f>VLOOKUP(B12,'3-mer'!$B:$BQ,40,FALSE)</f>
        <v>29</v>
      </c>
      <c r="BL12" s="9">
        <f>VLOOKUP(B12,'3-mer'!$B:$BQ,41,FALSE)</f>
        <v>26</v>
      </c>
      <c r="BM12" s="9">
        <f>VLOOKUP(B12,'3-mer'!$B:$BQ,42,FALSE)</f>
        <v>29</v>
      </c>
      <c r="BN12" s="9">
        <f>VLOOKUP(B12,'3-mer'!$B:$BQ,43,FALSE)</f>
        <v>23</v>
      </c>
      <c r="BO12" s="9">
        <f>VLOOKUP(B12,'3-mer'!$B:$BQ,44,FALSE)</f>
        <v>42</v>
      </c>
      <c r="BP12" s="9">
        <f>VLOOKUP(B12,'3-mer'!$B:$BQ,45,FALSE)</f>
        <v>29</v>
      </c>
      <c r="BQ12" s="9">
        <f>VLOOKUP(B12,'3-mer'!$B:$BQ,46,FALSE)</f>
        <v>48</v>
      </c>
      <c r="BR12" s="9">
        <f>VLOOKUP(B12,'3-mer'!$B:$BQ,47,FALSE)</f>
        <v>30</v>
      </c>
      <c r="BS12" s="9">
        <f>VLOOKUP(B12,'3-mer'!$B:$BQ,48,FALSE)</f>
        <v>22</v>
      </c>
      <c r="BT12" s="9">
        <f>VLOOKUP(B12,'3-mer'!$B:$BQ,49,FALSE)</f>
        <v>22</v>
      </c>
      <c r="BU12" s="9">
        <f>VLOOKUP(B12,'3-mer'!$B:$BQ,50,FALSE)</f>
        <v>32</v>
      </c>
      <c r="BV12" s="9">
        <f>VLOOKUP(B12,'3-mer'!$B:$BQ,51,FALSE)</f>
        <v>17</v>
      </c>
      <c r="BW12" s="9">
        <f>VLOOKUP(B12,'3-mer'!$B:$BQ,52,FALSE)</f>
        <v>25</v>
      </c>
      <c r="BX12" s="9">
        <f>VLOOKUP(B12,'3-mer'!$B:$BQ,53,FALSE)</f>
        <v>20</v>
      </c>
      <c r="BY12" s="9">
        <f>VLOOKUP(B12,'3-mer'!$B:$BQ,54,FALSE)</f>
        <v>14</v>
      </c>
      <c r="BZ12" s="9">
        <f>VLOOKUP(B12,'3-mer'!$B:$BQ,55,FALSE)</f>
        <v>3</v>
      </c>
      <c r="CA12" s="9">
        <f>VLOOKUP(B12,'3-mer'!$B:$BQ,56,FALSE)</f>
        <v>17</v>
      </c>
      <c r="CB12" s="9">
        <f>VLOOKUP(B12,'3-mer'!$B:$BQ,7,FALSE)</f>
        <v>22</v>
      </c>
      <c r="CC12" s="9">
        <f>VLOOKUP(B12,'3-mer'!$B:$BQ,58,FALSE)</f>
        <v>20</v>
      </c>
      <c r="CD12" s="9">
        <f>VLOOKUP(B12,'3-mer'!$B:$BQ,60,FALSE)</f>
        <v>8</v>
      </c>
      <c r="CE12" s="9">
        <f>VLOOKUP(B12,'3-mer'!$B:$BQ,61,FALSE)</f>
        <v>29</v>
      </c>
      <c r="CF12" s="9">
        <f>VLOOKUP(B12,'3-mer'!$B:$BQ,62,FALSE)</f>
        <v>26</v>
      </c>
      <c r="CG12" s="9">
        <f>VLOOKUP(B12,'3-mer'!$B:$BQ,63,FALSE)</f>
        <v>36</v>
      </c>
      <c r="CH12" s="9">
        <f>VLOOKUP(B12,'3-mer'!$B:$BQ,64,FALSE)</f>
        <v>18</v>
      </c>
      <c r="CI12" s="9">
        <f>VLOOKUP(B12,'3-mer'!$B:$BQ,65,FALSE)</f>
        <v>16</v>
      </c>
      <c r="CJ12" s="9">
        <f>VLOOKUP(B12,'3-mer'!$B:$BQ,66,FALSE)</f>
        <v>11</v>
      </c>
      <c r="CK12" s="9">
        <f>VLOOKUP(B12,'3-mer'!$B:$BQ,67,FALSE)</f>
        <v>22</v>
      </c>
      <c r="CL12" s="9">
        <f>VLOOKUP(B12,'3-mer'!$B:$BQ,5,FALSE)</f>
        <v>26</v>
      </c>
    </row>
    <row r="13" spans="1:127" ht="15.75" x14ac:dyDescent="0.2">
      <c r="A13" s="67" t="s">
        <v>34</v>
      </c>
      <c r="B13" s="67" t="s">
        <v>11</v>
      </c>
      <c r="C13" s="67">
        <v>265</v>
      </c>
      <c r="D13" s="70">
        <v>3.82</v>
      </c>
      <c r="E13" s="67">
        <v>25</v>
      </c>
      <c r="F13" s="67">
        <v>7.2</v>
      </c>
      <c r="G13" s="67">
        <v>6</v>
      </c>
      <c r="H13" s="70">
        <v>1.97</v>
      </c>
      <c r="I13" s="70">
        <f>VLOOKUP(B13,'2-mer'!$C$1:$V$19,3,FALSE)</f>
        <v>1467</v>
      </c>
      <c r="J13" s="74">
        <f>VLOOKUP(B13,遗传信息!B:E,4,FALSE)</f>
        <v>50.609999999999992</v>
      </c>
      <c r="K13" s="9">
        <f>VLOOKUP(B13,'2-mer'!$C$1:$V$19,4,FALSE)</f>
        <v>105</v>
      </c>
      <c r="L13" s="9">
        <f>VLOOKUP(B13,'2-mer'!$C$1:$V$19,5,FALSE)</f>
        <v>89</v>
      </c>
      <c r="M13" s="9">
        <f>VLOOKUP(B13,'2-mer'!$C$1:$V$19,6,FALSE)</f>
        <v>107</v>
      </c>
      <c r="N13" s="9">
        <f>VLOOKUP(B13,'2-mer'!$C$1:$V$19,8,FALSE)</f>
        <v>63</v>
      </c>
      <c r="O13" s="9">
        <f>VLOOKUP(B13,'2-mer'!$C$1:$V$19,9,FALSE)</f>
        <v>81</v>
      </c>
      <c r="P13" s="9">
        <f>VLOOKUP(B13,'2-mer'!$C$1:$V$19,10,FALSE)</f>
        <v>80</v>
      </c>
      <c r="Q13" s="9">
        <f>VLOOKUP(B13,'2-mer'!$C$1:$V$19,11,FALSE)</f>
        <v>98</v>
      </c>
      <c r="R13" s="9">
        <f>VLOOKUP(B13,'2-mer'!$C$1:$V$19,12,FALSE)</f>
        <v>77</v>
      </c>
      <c r="S13" s="9">
        <f>VLOOKUP(B13,'2-mer'!$C$1:$V$19,13,FALSE)</f>
        <v>115</v>
      </c>
      <c r="T13" s="9">
        <f>VLOOKUP(B13,'2-mer'!$C$1:$V$19,14,FALSE)</f>
        <v>107</v>
      </c>
      <c r="U13" s="9">
        <f>VLOOKUP(B13,'2-mer'!$C$1:$V$19,15,FALSE)</f>
        <v>149</v>
      </c>
      <c r="V13" s="9">
        <f>VLOOKUP(B13,'2-mer'!$C$1:$V$19,16,FALSE)</f>
        <v>94</v>
      </c>
      <c r="W13" s="9">
        <f>VLOOKUP(B13,'2-mer'!$C$1:$V$19,17,FALSE)</f>
        <v>62</v>
      </c>
      <c r="X13" s="9">
        <f>VLOOKUP(B13,'2-mer'!$C$1:$V$19,18,FALSE)</f>
        <v>60</v>
      </c>
      <c r="Y13" s="9">
        <f>VLOOKUP(B13,'2-mer'!$C$1:$V$19,19,FALSE)</f>
        <v>109</v>
      </c>
      <c r="Z13" s="9">
        <f>VLOOKUP(B13,'2-mer'!$C$1:$V$19,20,FALSE)</f>
        <v>58</v>
      </c>
      <c r="AA13" s="9">
        <f>VLOOKUP(B13,'3-mer'!$B:$BQ,4,FALSE)</f>
        <v>21</v>
      </c>
      <c r="AB13" s="9">
        <f>VLOOKUP(B13,'3-mer'!$B:$BQ,5,FALSE)</f>
        <v>26</v>
      </c>
      <c r="AC13" s="9">
        <f>VLOOKUP(B13,'3-mer'!$B:$BQ,6,FALSE)</f>
        <v>35</v>
      </c>
      <c r="AD13" s="9">
        <f>VLOOKUP(B13,'3-mer'!$B:$BQ,7,FALSE)</f>
        <v>22</v>
      </c>
      <c r="AE13" s="9">
        <f>VLOOKUP(B13,'3-mer'!$B:$BQ,8,FALSE)</f>
        <v>17</v>
      </c>
      <c r="AF13" s="9">
        <f>VLOOKUP(B13,'3-mer'!$B:$BQ,9,FALSE)</f>
        <v>23</v>
      </c>
      <c r="AG13" s="9">
        <f>VLOOKUP(B13,'3-mer'!$B:$BQ,10,FALSE)</f>
        <v>28</v>
      </c>
      <c r="AH13" s="9">
        <f>VLOOKUP(B13,'3-mer'!$B:$BQ,11,FALSE)</f>
        <v>21</v>
      </c>
      <c r="AI13" s="9">
        <f>VLOOKUP(B13,'3-mer'!$B:$BQ,12,FALSE)</f>
        <v>27</v>
      </c>
      <c r="AJ13" s="9">
        <f>VLOOKUP(B13,'3-mer'!$B:$BQ,13,FALSE)</f>
        <v>28</v>
      </c>
      <c r="AK13" s="9">
        <f>VLOOKUP(B13,'3-mer'!$B:$BQ,14,FALSE)</f>
        <v>28</v>
      </c>
      <c r="AL13" s="9">
        <f>VLOOKUP(B13,'3-mer'!$B:$BQ,15,FALSE)</f>
        <v>23</v>
      </c>
      <c r="AM13" s="9">
        <f>VLOOKUP(B13,'3-mer'!$B:$BQ,16,FALSE)</f>
        <v>13</v>
      </c>
      <c r="AN13" s="9">
        <f>VLOOKUP(B13,'3-mer'!$B:$BQ,17,FALSE)</f>
        <v>12</v>
      </c>
      <c r="AO13" s="9">
        <f>VLOOKUP(B13,'3-mer'!$B:$BQ,18,FALSE)</f>
        <v>27</v>
      </c>
      <c r="AP13" s="9">
        <f>VLOOKUP(B13,'3-mer'!$B:$BQ,19,FALSE)</f>
        <v>11</v>
      </c>
      <c r="AQ13" s="9">
        <f>VLOOKUP(B13,'3-mer'!$B:$BQ,20,FALSE)</f>
        <v>22</v>
      </c>
      <c r="AR13" s="9">
        <f>VLOOKUP(B13,'3-mer'!$B:$BQ,21,FALSE)</f>
        <v>19</v>
      </c>
      <c r="AS13" s="9">
        <f>VLOOKUP(B13,'3-mer'!$B:$BQ,22,FALSE)</f>
        <v>24</v>
      </c>
      <c r="AT13" s="9">
        <f>VLOOKUP(B13,'3-mer'!$B:$BQ,23,FALSE)</f>
        <v>16</v>
      </c>
      <c r="AU13" s="9">
        <f>VLOOKUP(B13,'3-mer'!$B:$BQ,24,FALSE)</f>
        <v>18</v>
      </c>
      <c r="AV13" s="9">
        <f>VLOOKUP(B13,'3-mer'!$B:$BQ,25,FALSE)</f>
        <v>16</v>
      </c>
      <c r="AW13" s="9">
        <f>VLOOKUP(B13,'3-mer'!$B:$BQ,26,FALSE)</f>
        <v>21</v>
      </c>
      <c r="AX13" s="9">
        <f>VLOOKUP(B13,'3-mer'!$B:$BQ,27,FALSE)</f>
        <v>25</v>
      </c>
      <c r="AY13" s="9">
        <f>VLOOKUP(B13,'3-mer'!$B:$BQ,28,FALSE)</f>
        <v>17</v>
      </c>
      <c r="AZ13" s="9">
        <f>VLOOKUP(B13,'3-mer'!$B:$BQ,29,FALSE)</f>
        <v>23</v>
      </c>
      <c r="BA13" s="9">
        <f>VLOOKUP(B13,'3-mer'!$B:$BQ,30,FALSE)</f>
        <v>36</v>
      </c>
      <c r="BB13" s="9">
        <f>VLOOKUP(B13,'3-mer'!$B:$BQ,31,FALSE)</f>
        <v>22</v>
      </c>
      <c r="BC13" s="9">
        <f>VLOOKUP(B13,'3-mer'!$B:$BQ,32,FALSE)</f>
        <v>11</v>
      </c>
      <c r="BD13" s="9">
        <f>VLOOKUP(B13,'3-mer'!$B:$BQ,33,FALSE)</f>
        <v>15</v>
      </c>
      <c r="BE13" s="9">
        <f>VLOOKUP(B13,'3-mer'!$B:$BQ,34,FALSE)</f>
        <v>28</v>
      </c>
      <c r="BF13" s="9">
        <f>VLOOKUP(B13,'3-mer'!$B:$BQ,35,FALSE)</f>
        <v>21</v>
      </c>
      <c r="BG13" s="9">
        <f>VLOOKUP(B13,'3-mer'!$B:$BQ,36,FALSE)</f>
        <v>37</v>
      </c>
      <c r="BH13" s="9">
        <f>VLOOKUP(B13,'3-mer'!$B:$BQ,37,FALSE)</f>
        <v>24</v>
      </c>
      <c r="BI13" s="9">
        <f>VLOOKUP(B13,'3-mer'!$B:$BQ,38,FALSE)</f>
        <v>33</v>
      </c>
      <c r="BJ13" s="9">
        <f>VLOOKUP(B13,'3-mer'!$B:$BQ,39,FALSE)</f>
        <v>21</v>
      </c>
      <c r="BK13" s="9">
        <f>VLOOKUP(B13,'3-mer'!$B:$BQ,40,FALSE)</f>
        <v>29</v>
      </c>
      <c r="BL13" s="9">
        <f>VLOOKUP(B13,'3-mer'!$B:$BQ,41,FALSE)</f>
        <v>26</v>
      </c>
      <c r="BM13" s="9">
        <f>VLOOKUP(B13,'3-mer'!$B:$BQ,42,FALSE)</f>
        <v>29</v>
      </c>
      <c r="BN13" s="9">
        <f>VLOOKUP(B13,'3-mer'!$B:$BQ,43,FALSE)</f>
        <v>23</v>
      </c>
      <c r="BO13" s="9">
        <f>VLOOKUP(B13,'3-mer'!$B:$BQ,44,FALSE)</f>
        <v>42</v>
      </c>
      <c r="BP13" s="9">
        <f>VLOOKUP(B13,'3-mer'!$B:$BQ,45,FALSE)</f>
        <v>29</v>
      </c>
      <c r="BQ13" s="9">
        <f>VLOOKUP(B13,'3-mer'!$B:$BQ,46,FALSE)</f>
        <v>48</v>
      </c>
      <c r="BR13" s="9">
        <f>VLOOKUP(B13,'3-mer'!$B:$BQ,47,FALSE)</f>
        <v>30</v>
      </c>
      <c r="BS13" s="9">
        <f>VLOOKUP(B13,'3-mer'!$B:$BQ,48,FALSE)</f>
        <v>22</v>
      </c>
      <c r="BT13" s="9">
        <f>VLOOKUP(B13,'3-mer'!$B:$BQ,49,FALSE)</f>
        <v>22</v>
      </c>
      <c r="BU13" s="9">
        <f>VLOOKUP(B13,'3-mer'!$B:$BQ,50,FALSE)</f>
        <v>32</v>
      </c>
      <c r="BV13" s="9">
        <f>VLOOKUP(B13,'3-mer'!$B:$BQ,51,FALSE)</f>
        <v>17</v>
      </c>
      <c r="BW13" s="9">
        <f>VLOOKUP(B13,'3-mer'!$B:$BQ,52,FALSE)</f>
        <v>25</v>
      </c>
      <c r="BX13" s="9">
        <f>VLOOKUP(B13,'3-mer'!$B:$BQ,53,FALSE)</f>
        <v>20</v>
      </c>
      <c r="BY13" s="9">
        <f>VLOOKUP(B13,'3-mer'!$B:$BQ,54,FALSE)</f>
        <v>14</v>
      </c>
      <c r="BZ13" s="9">
        <f>VLOOKUP(B13,'3-mer'!$B:$BQ,55,FALSE)</f>
        <v>3</v>
      </c>
      <c r="CA13" s="9">
        <f>VLOOKUP(B13,'3-mer'!$B:$BQ,56,FALSE)</f>
        <v>17</v>
      </c>
      <c r="CB13" s="9">
        <f>VLOOKUP(B13,'3-mer'!$B:$BQ,7,FALSE)</f>
        <v>22</v>
      </c>
      <c r="CC13" s="9">
        <f>VLOOKUP(B13,'3-mer'!$B:$BQ,58,FALSE)</f>
        <v>20</v>
      </c>
      <c r="CD13" s="9">
        <f>VLOOKUP(B13,'3-mer'!$B:$BQ,60,FALSE)</f>
        <v>8</v>
      </c>
      <c r="CE13" s="9">
        <f>VLOOKUP(B13,'3-mer'!$B:$BQ,61,FALSE)</f>
        <v>29</v>
      </c>
      <c r="CF13" s="9">
        <f>VLOOKUP(B13,'3-mer'!$B:$BQ,62,FALSE)</f>
        <v>26</v>
      </c>
      <c r="CG13" s="9">
        <f>VLOOKUP(B13,'3-mer'!$B:$BQ,63,FALSE)</f>
        <v>36</v>
      </c>
      <c r="CH13" s="9">
        <f>VLOOKUP(B13,'3-mer'!$B:$BQ,64,FALSE)</f>
        <v>18</v>
      </c>
      <c r="CI13" s="9">
        <f>VLOOKUP(B13,'3-mer'!$B:$BQ,65,FALSE)</f>
        <v>16</v>
      </c>
      <c r="CJ13" s="9">
        <f>VLOOKUP(B13,'3-mer'!$B:$BQ,66,FALSE)</f>
        <v>11</v>
      </c>
      <c r="CK13" s="9">
        <f>VLOOKUP(B13,'3-mer'!$B:$BQ,67,FALSE)</f>
        <v>22</v>
      </c>
      <c r="CL13" s="9">
        <f>VLOOKUP(B13,'3-mer'!$B:$BQ,5,FALSE)</f>
        <v>26</v>
      </c>
    </row>
    <row r="14" spans="1:127" ht="15.75" x14ac:dyDescent="0.2">
      <c r="A14" s="67" t="s">
        <v>34</v>
      </c>
      <c r="B14" s="67" t="s">
        <v>11</v>
      </c>
      <c r="C14" s="67">
        <v>265</v>
      </c>
      <c r="D14" s="70">
        <v>5.36</v>
      </c>
      <c r="E14" s="67">
        <v>25</v>
      </c>
      <c r="F14" s="67">
        <v>7.2</v>
      </c>
      <c r="G14" s="67">
        <v>6</v>
      </c>
      <c r="H14" s="70">
        <v>3.49</v>
      </c>
      <c r="I14" s="70">
        <f>VLOOKUP(B14,'2-mer'!$C$1:$V$19,3,FALSE)</f>
        <v>1467</v>
      </c>
      <c r="J14" s="74">
        <f>VLOOKUP(B14,遗传信息!B:E,4,FALSE)</f>
        <v>50.609999999999992</v>
      </c>
      <c r="K14" s="9">
        <f>VLOOKUP(B14,'2-mer'!$C$1:$V$19,4,FALSE)</f>
        <v>105</v>
      </c>
      <c r="L14" s="9">
        <f>VLOOKUP(B14,'2-mer'!$C$1:$V$19,5,FALSE)</f>
        <v>89</v>
      </c>
      <c r="M14" s="9">
        <f>VLOOKUP(B14,'2-mer'!$C$1:$V$19,6,FALSE)</f>
        <v>107</v>
      </c>
      <c r="N14" s="9">
        <f>VLOOKUP(B14,'2-mer'!$C$1:$V$19,8,FALSE)</f>
        <v>63</v>
      </c>
      <c r="O14" s="9">
        <f>VLOOKUP(B14,'2-mer'!$C$1:$V$19,9,FALSE)</f>
        <v>81</v>
      </c>
      <c r="P14" s="9">
        <f>VLOOKUP(B14,'2-mer'!$C$1:$V$19,10,FALSE)</f>
        <v>80</v>
      </c>
      <c r="Q14" s="9">
        <f>VLOOKUP(B14,'2-mer'!$C$1:$V$19,11,FALSE)</f>
        <v>98</v>
      </c>
      <c r="R14" s="9">
        <f>VLOOKUP(B14,'2-mer'!$C$1:$V$19,12,FALSE)</f>
        <v>77</v>
      </c>
      <c r="S14" s="9">
        <f>VLOOKUP(B14,'2-mer'!$C$1:$V$19,13,FALSE)</f>
        <v>115</v>
      </c>
      <c r="T14" s="9">
        <f>VLOOKUP(B14,'2-mer'!$C$1:$V$19,14,FALSE)</f>
        <v>107</v>
      </c>
      <c r="U14" s="9">
        <f>VLOOKUP(B14,'2-mer'!$C$1:$V$19,15,FALSE)</f>
        <v>149</v>
      </c>
      <c r="V14" s="9">
        <f>VLOOKUP(B14,'2-mer'!$C$1:$V$19,16,FALSE)</f>
        <v>94</v>
      </c>
      <c r="W14" s="9">
        <f>VLOOKUP(B14,'2-mer'!$C$1:$V$19,17,FALSE)</f>
        <v>62</v>
      </c>
      <c r="X14" s="9">
        <f>VLOOKUP(B14,'2-mer'!$C$1:$V$19,18,FALSE)</f>
        <v>60</v>
      </c>
      <c r="Y14" s="9">
        <f>VLOOKUP(B14,'2-mer'!$C$1:$V$19,19,FALSE)</f>
        <v>109</v>
      </c>
      <c r="Z14" s="9">
        <f>VLOOKUP(B14,'2-mer'!$C$1:$V$19,20,FALSE)</f>
        <v>58</v>
      </c>
      <c r="AA14" s="9">
        <f>VLOOKUP(B14,'3-mer'!$B:$BQ,4,FALSE)</f>
        <v>21</v>
      </c>
      <c r="AB14" s="9">
        <f>VLOOKUP(B14,'3-mer'!$B:$BQ,5,FALSE)</f>
        <v>26</v>
      </c>
      <c r="AC14" s="9">
        <f>VLOOKUP(B14,'3-mer'!$B:$BQ,6,FALSE)</f>
        <v>35</v>
      </c>
      <c r="AD14" s="9">
        <f>VLOOKUP(B14,'3-mer'!$B:$BQ,7,FALSE)</f>
        <v>22</v>
      </c>
      <c r="AE14" s="9">
        <f>VLOOKUP(B14,'3-mer'!$B:$BQ,8,FALSE)</f>
        <v>17</v>
      </c>
      <c r="AF14" s="9">
        <f>VLOOKUP(B14,'3-mer'!$B:$BQ,9,FALSE)</f>
        <v>23</v>
      </c>
      <c r="AG14" s="9">
        <f>VLOOKUP(B14,'3-mer'!$B:$BQ,10,FALSE)</f>
        <v>28</v>
      </c>
      <c r="AH14" s="9">
        <f>VLOOKUP(B14,'3-mer'!$B:$BQ,11,FALSE)</f>
        <v>21</v>
      </c>
      <c r="AI14" s="9">
        <f>VLOOKUP(B14,'3-mer'!$B:$BQ,12,FALSE)</f>
        <v>27</v>
      </c>
      <c r="AJ14" s="9">
        <f>VLOOKUP(B14,'3-mer'!$B:$BQ,13,FALSE)</f>
        <v>28</v>
      </c>
      <c r="AK14" s="9">
        <f>VLOOKUP(B14,'3-mer'!$B:$BQ,14,FALSE)</f>
        <v>28</v>
      </c>
      <c r="AL14" s="9">
        <f>VLOOKUP(B14,'3-mer'!$B:$BQ,15,FALSE)</f>
        <v>23</v>
      </c>
      <c r="AM14" s="9">
        <f>VLOOKUP(B14,'3-mer'!$B:$BQ,16,FALSE)</f>
        <v>13</v>
      </c>
      <c r="AN14" s="9">
        <f>VLOOKUP(B14,'3-mer'!$B:$BQ,17,FALSE)</f>
        <v>12</v>
      </c>
      <c r="AO14" s="9">
        <f>VLOOKUP(B14,'3-mer'!$B:$BQ,18,FALSE)</f>
        <v>27</v>
      </c>
      <c r="AP14" s="9">
        <f>VLOOKUP(B14,'3-mer'!$B:$BQ,19,FALSE)</f>
        <v>11</v>
      </c>
      <c r="AQ14" s="9">
        <f>VLOOKUP(B14,'3-mer'!$B:$BQ,20,FALSE)</f>
        <v>22</v>
      </c>
      <c r="AR14" s="9">
        <f>VLOOKUP(B14,'3-mer'!$B:$BQ,21,FALSE)</f>
        <v>19</v>
      </c>
      <c r="AS14" s="9">
        <f>VLOOKUP(B14,'3-mer'!$B:$BQ,22,FALSE)</f>
        <v>24</v>
      </c>
      <c r="AT14" s="9">
        <f>VLOOKUP(B14,'3-mer'!$B:$BQ,23,FALSE)</f>
        <v>16</v>
      </c>
      <c r="AU14" s="9">
        <f>VLOOKUP(B14,'3-mer'!$B:$BQ,24,FALSE)</f>
        <v>18</v>
      </c>
      <c r="AV14" s="9">
        <f>VLOOKUP(B14,'3-mer'!$B:$BQ,25,FALSE)</f>
        <v>16</v>
      </c>
      <c r="AW14" s="9">
        <f>VLOOKUP(B14,'3-mer'!$B:$BQ,26,FALSE)</f>
        <v>21</v>
      </c>
      <c r="AX14" s="9">
        <f>VLOOKUP(B14,'3-mer'!$B:$BQ,27,FALSE)</f>
        <v>25</v>
      </c>
      <c r="AY14" s="9">
        <f>VLOOKUP(B14,'3-mer'!$B:$BQ,28,FALSE)</f>
        <v>17</v>
      </c>
      <c r="AZ14" s="9">
        <f>VLOOKUP(B14,'3-mer'!$B:$BQ,29,FALSE)</f>
        <v>23</v>
      </c>
      <c r="BA14" s="9">
        <f>VLOOKUP(B14,'3-mer'!$B:$BQ,30,FALSE)</f>
        <v>36</v>
      </c>
      <c r="BB14" s="9">
        <f>VLOOKUP(B14,'3-mer'!$B:$BQ,31,FALSE)</f>
        <v>22</v>
      </c>
      <c r="BC14" s="9">
        <f>VLOOKUP(B14,'3-mer'!$B:$BQ,32,FALSE)</f>
        <v>11</v>
      </c>
      <c r="BD14" s="9">
        <f>VLOOKUP(B14,'3-mer'!$B:$BQ,33,FALSE)</f>
        <v>15</v>
      </c>
      <c r="BE14" s="9">
        <f>VLOOKUP(B14,'3-mer'!$B:$BQ,34,FALSE)</f>
        <v>28</v>
      </c>
      <c r="BF14" s="9">
        <f>VLOOKUP(B14,'3-mer'!$B:$BQ,35,FALSE)</f>
        <v>21</v>
      </c>
      <c r="BG14" s="9">
        <f>VLOOKUP(B14,'3-mer'!$B:$BQ,36,FALSE)</f>
        <v>37</v>
      </c>
      <c r="BH14" s="9">
        <f>VLOOKUP(B14,'3-mer'!$B:$BQ,37,FALSE)</f>
        <v>24</v>
      </c>
      <c r="BI14" s="9">
        <f>VLOOKUP(B14,'3-mer'!$B:$BQ,38,FALSE)</f>
        <v>33</v>
      </c>
      <c r="BJ14" s="9">
        <f>VLOOKUP(B14,'3-mer'!$B:$BQ,39,FALSE)</f>
        <v>21</v>
      </c>
      <c r="BK14" s="9">
        <f>VLOOKUP(B14,'3-mer'!$B:$BQ,40,FALSE)</f>
        <v>29</v>
      </c>
      <c r="BL14" s="9">
        <f>VLOOKUP(B14,'3-mer'!$B:$BQ,41,FALSE)</f>
        <v>26</v>
      </c>
      <c r="BM14" s="9">
        <f>VLOOKUP(B14,'3-mer'!$B:$BQ,42,FALSE)</f>
        <v>29</v>
      </c>
      <c r="BN14" s="9">
        <f>VLOOKUP(B14,'3-mer'!$B:$BQ,43,FALSE)</f>
        <v>23</v>
      </c>
      <c r="BO14" s="9">
        <f>VLOOKUP(B14,'3-mer'!$B:$BQ,44,FALSE)</f>
        <v>42</v>
      </c>
      <c r="BP14" s="9">
        <f>VLOOKUP(B14,'3-mer'!$B:$BQ,45,FALSE)</f>
        <v>29</v>
      </c>
      <c r="BQ14" s="9">
        <f>VLOOKUP(B14,'3-mer'!$B:$BQ,46,FALSE)</f>
        <v>48</v>
      </c>
      <c r="BR14" s="9">
        <f>VLOOKUP(B14,'3-mer'!$B:$BQ,47,FALSE)</f>
        <v>30</v>
      </c>
      <c r="BS14" s="9">
        <f>VLOOKUP(B14,'3-mer'!$B:$BQ,48,FALSE)</f>
        <v>22</v>
      </c>
      <c r="BT14" s="9">
        <f>VLOOKUP(B14,'3-mer'!$B:$BQ,49,FALSE)</f>
        <v>22</v>
      </c>
      <c r="BU14" s="9">
        <f>VLOOKUP(B14,'3-mer'!$B:$BQ,50,FALSE)</f>
        <v>32</v>
      </c>
      <c r="BV14" s="9">
        <f>VLOOKUP(B14,'3-mer'!$B:$BQ,51,FALSE)</f>
        <v>17</v>
      </c>
      <c r="BW14" s="9">
        <f>VLOOKUP(B14,'3-mer'!$B:$BQ,52,FALSE)</f>
        <v>25</v>
      </c>
      <c r="BX14" s="9">
        <f>VLOOKUP(B14,'3-mer'!$B:$BQ,53,FALSE)</f>
        <v>20</v>
      </c>
      <c r="BY14" s="9">
        <f>VLOOKUP(B14,'3-mer'!$B:$BQ,54,FALSE)</f>
        <v>14</v>
      </c>
      <c r="BZ14" s="9">
        <f>VLOOKUP(B14,'3-mer'!$B:$BQ,55,FALSE)</f>
        <v>3</v>
      </c>
      <c r="CA14" s="9">
        <f>VLOOKUP(B14,'3-mer'!$B:$BQ,56,FALSE)</f>
        <v>17</v>
      </c>
      <c r="CB14" s="9">
        <f>VLOOKUP(B14,'3-mer'!$B:$BQ,7,FALSE)</f>
        <v>22</v>
      </c>
      <c r="CC14" s="9">
        <f>VLOOKUP(B14,'3-mer'!$B:$BQ,58,FALSE)</f>
        <v>20</v>
      </c>
      <c r="CD14" s="9">
        <f>VLOOKUP(B14,'3-mer'!$B:$BQ,60,FALSE)</f>
        <v>8</v>
      </c>
      <c r="CE14" s="9">
        <f>VLOOKUP(B14,'3-mer'!$B:$BQ,61,FALSE)</f>
        <v>29</v>
      </c>
      <c r="CF14" s="9">
        <f>VLOOKUP(B14,'3-mer'!$B:$BQ,62,FALSE)</f>
        <v>26</v>
      </c>
      <c r="CG14" s="9">
        <f>VLOOKUP(B14,'3-mer'!$B:$BQ,63,FALSE)</f>
        <v>36</v>
      </c>
      <c r="CH14" s="9">
        <f>VLOOKUP(B14,'3-mer'!$B:$BQ,64,FALSE)</f>
        <v>18</v>
      </c>
      <c r="CI14" s="9">
        <f>VLOOKUP(B14,'3-mer'!$B:$BQ,65,FALSE)</f>
        <v>16</v>
      </c>
      <c r="CJ14" s="9">
        <f>VLOOKUP(B14,'3-mer'!$B:$BQ,66,FALSE)</f>
        <v>11</v>
      </c>
      <c r="CK14" s="9">
        <f>VLOOKUP(B14,'3-mer'!$B:$BQ,67,FALSE)</f>
        <v>22</v>
      </c>
      <c r="CL14" s="9">
        <f>VLOOKUP(B14,'3-mer'!$B:$BQ,5,FALSE)</f>
        <v>26</v>
      </c>
    </row>
    <row r="15" spans="1:127" ht="15.75" x14ac:dyDescent="0.2">
      <c r="A15" s="67" t="s">
        <v>34</v>
      </c>
      <c r="B15" s="67" t="s">
        <v>11</v>
      </c>
      <c r="C15" s="67">
        <v>265</v>
      </c>
      <c r="D15" s="70">
        <v>6.12</v>
      </c>
      <c r="E15" s="67">
        <v>25</v>
      </c>
      <c r="F15" s="67">
        <v>7.2</v>
      </c>
      <c r="G15" s="67">
        <v>6</v>
      </c>
      <c r="H15" s="70">
        <v>4</v>
      </c>
      <c r="I15" s="70">
        <f>VLOOKUP(B15,'2-mer'!$C$1:$V$19,3,FALSE)</f>
        <v>1467</v>
      </c>
      <c r="J15" s="74">
        <f>VLOOKUP(B15,遗传信息!B:E,4,FALSE)</f>
        <v>50.609999999999992</v>
      </c>
      <c r="K15" s="9">
        <f>VLOOKUP(B15,'2-mer'!$C$1:$V$19,4,FALSE)</f>
        <v>105</v>
      </c>
      <c r="L15" s="9">
        <f>VLOOKUP(B15,'2-mer'!$C$1:$V$19,5,FALSE)</f>
        <v>89</v>
      </c>
      <c r="M15" s="9">
        <f>VLOOKUP(B15,'2-mer'!$C$1:$V$19,6,FALSE)</f>
        <v>107</v>
      </c>
      <c r="N15" s="9">
        <f>VLOOKUP(B15,'2-mer'!$C$1:$V$19,8,FALSE)</f>
        <v>63</v>
      </c>
      <c r="O15" s="9">
        <f>VLOOKUP(B15,'2-mer'!$C$1:$V$19,9,FALSE)</f>
        <v>81</v>
      </c>
      <c r="P15" s="9">
        <f>VLOOKUP(B15,'2-mer'!$C$1:$V$19,10,FALSE)</f>
        <v>80</v>
      </c>
      <c r="Q15" s="9">
        <f>VLOOKUP(B15,'2-mer'!$C$1:$V$19,11,FALSE)</f>
        <v>98</v>
      </c>
      <c r="R15" s="9">
        <f>VLOOKUP(B15,'2-mer'!$C$1:$V$19,12,FALSE)</f>
        <v>77</v>
      </c>
      <c r="S15" s="9">
        <f>VLOOKUP(B15,'2-mer'!$C$1:$V$19,13,FALSE)</f>
        <v>115</v>
      </c>
      <c r="T15" s="9">
        <f>VLOOKUP(B15,'2-mer'!$C$1:$V$19,14,FALSE)</f>
        <v>107</v>
      </c>
      <c r="U15" s="9">
        <f>VLOOKUP(B15,'2-mer'!$C$1:$V$19,15,FALSE)</f>
        <v>149</v>
      </c>
      <c r="V15" s="9">
        <f>VLOOKUP(B15,'2-mer'!$C$1:$V$19,16,FALSE)</f>
        <v>94</v>
      </c>
      <c r="W15" s="9">
        <f>VLOOKUP(B15,'2-mer'!$C$1:$V$19,17,FALSE)</f>
        <v>62</v>
      </c>
      <c r="X15" s="9">
        <f>VLOOKUP(B15,'2-mer'!$C$1:$V$19,18,FALSE)</f>
        <v>60</v>
      </c>
      <c r="Y15" s="9">
        <f>VLOOKUP(B15,'2-mer'!$C$1:$V$19,19,FALSE)</f>
        <v>109</v>
      </c>
      <c r="Z15" s="9">
        <f>VLOOKUP(B15,'2-mer'!$C$1:$V$19,20,FALSE)</f>
        <v>58</v>
      </c>
      <c r="AA15" s="9">
        <f>VLOOKUP(B15,'3-mer'!$B:$BQ,4,FALSE)</f>
        <v>21</v>
      </c>
      <c r="AB15" s="9">
        <f>VLOOKUP(B15,'3-mer'!$B:$BQ,5,FALSE)</f>
        <v>26</v>
      </c>
      <c r="AC15" s="9">
        <f>VLOOKUP(B15,'3-mer'!$B:$BQ,6,FALSE)</f>
        <v>35</v>
      </c>
      <c r="AD15" s="9">
        <f>VLOOKUP(B15,'3-mer'!$B:$BQ,7,FALSE)</f>
        <v>22</v>
      </c>
      <c r="AE15" s="9">
        <f>VLOOKUP(B15,'3-mer'!$B:$BQ,8,FALSE)</f>
        <v>17</v>
      </c>
      <c r="AF15" s="9">
        <f>VLOOKUP(B15,'3-mer'!$B:$BQ,9,FALSE)</f>
        <v>23</v>
      </c>
      <c r="AG15" s="9">
        <f>VLOOKUP(B15,'3-mer'!$B:$BQ,10,FALSE)</f>
        <v>28</v>
      </c>
      <c r="AH15" s="9">
        <f>VLOOKUP(B15,'3-mer'!$B:$BQ,11,FALSE)</f>
        <v>21</v>
      </c>
      <c r="AI15" s="9">
        <f>VLOOKUP(B15,'3-mer'!$B:$BQ,12,FALSE)</f>
        <v>27</v>
      </c>
      <c r="AJ15" s="9">
        <f>VLOOKUP(B15,'3-mer'!$B:$BQ,13,FALSE)</f>
        <v>28</v>
      </c>
      <c r="AK15" s="9">
        <f>VLOOKUP(B15,'3-mer'!$B:$BQ,14,FALSE)</f>
        <v>28</v>
      </c>
      <c r="AL15" s="9">
        <f>VLOOKUP(B15,'3-mer'!$B:$BQ,15,FALSE)</f>
        <v>23</v>
      </c>
      <c r="AM15" s="9">
        <f>VLOOKUP(B15,'3-mer'!$B:$BQ,16,FALSE)</f>
        <v>13</v>
      </c>
      <c r="AN15" s="9">
        <f>VLOOKUP(B15,'3-mer'!$B:$BQ,17,FALSE)</f>
        <v>12</v>
      </c>
      <c r="AO15" s="9">
        <f>VLOOKUP(B15,'3-mer'!$B:$BQ,18,FALSE)</f>
        <v>27</v>
      </c>
      <c r="AP15" s="9">
        <f>VLOOKUP(B15,'3-mer'!$B:$BQ,19,FALSE)</f>
        <v>11</v>
      </c>
      <c r="AQ15" s="9">
        <f>VLOOKUP(B15,'3-mer'!$B:$BQ,20,FALSE)</f>
        <v>22</v>
      </c>
      <c r="AR15" s="9">
        <f>VLOOKUP(B15,'3-mer'!$B:$BQ,21,FALSE)</f>
        <v>19</v>
      </c>
      <c r="AS15" s="9">
        <f>VLOOKUP(B15,'3-mer'!$B:$BQ,22,FALSE)</f>
        <v>24</v>
      </c>
      <c r="AT15" s="9">
        <f>VLOOKUP(B15,'3-mer'!$B:$BQ,23,FALSE)</f>
        <v>16</v>
      </c>
      <c r="AU15" s="9">
        <f>VLOOKUP(B15,'3-mer'!$B:$BQ,24,FALSE)</f>
        <v>18</v>
      </c>
      <c r="AV15" s="9">
        <f>VLOOKUP(B15,'3-mer'!$B:$BQ,25,FALSE)</f>
        <v>16</v>
      </c>
      <c r="AW15" s="9">
        <f>VLOOKUP(B15,'3-mer'!$B:$BQ,26,FALSE)</f>
        <v>21</v>
      </c>
      <c r="AX15" s="9">
        <f>VLOOKUP(B15,'3-mer'!$B:$BQ,27,FALSE)</f>
        <v>25</v>
      </c>
      <c r="AY15" s="9">
        <f>VLOOKUP(B15,'3-mer'!$B:$BQ,28,FALSE)</f>
        <v>17</v>
      </c>
      <c r="AZ15" s="9">
        <f>VLOOKUP(B15,'3-mer'!$B:$BQ,29,FALSE)</f>
        <v>23</v>
      </c>
      <c r="BA15" s="9">
        <f>VLOOKUP(B15,'3-mer'!$B:$BQ,30,FALSE)</f>
        <v>36</v>
      </c>
      <c r="BB15" s="9">
        <f>VLOOKUP(B15,'3-mer'!$B:$BQ,31,FALSE)</f>
        <v>22</v>
      </c>
      <c r="BC15" s="9">
        <f>VLOOKUP(B15,'3-mer'!$B:$BQ,32,FALSE)</f>
        <v>11</v>
      </c>
      <c r="BD15" s="9">
        <f>VLOOKUP(B15,'3-mer'!$B:$BQ,33,FALSE)</f>
        <v>15</v>
      </c>
      <c r="BE15" s="9">
        <f>VLOOKUP(B15,'3-mer'!$B:$BQ,34,FALSE)</f>
        <v>28</v>
      </c>
      <c r="BF15" s="9">
        <f>VLOOKUP(B15,'3-mer'!$B:$BQ,35,FALSE)</f>
        <v>21</v>
      </c>
      <c r="BG15" s="9">
        <f>VLOOKUP(B15,'3-mer'!$B:$BQ,36,FALSE)</f>
        <v>37</v>
      </c>
      <c r="BH15" s="9">
        <f>VLOOKUP(B15,'3-mer'!$B:$BQ,37,FALSE)</f>
        <v>24</v>
      </c>
      <c r="BI15" s="9">
        <f>VLOOKUP(B15,'3-mer'!$B:$BQ,38,FALSE)</f>
        <v>33</v>
      </c>
      <c r="BJ15" s="9">
        <f>VLOOKUP(B15,'3-mer'!$B:$BQ,39,FALSE)</f>
        <v>21</v>
      </c>
      <c r="BK15" s="9">
        <f>VLOOKUP(B15,'3-mer'!$B:$BQ,40,FALSE)</f>
        <v>29</v>
      </c>
      <c r="BL15" s="9">
        <f>VLOOKUP(B15,'3-mer'!$B:$BQ,41,FALSE)</f>
        <v>26</v>
      </c>
      <c r="BM15" s="9">
        <f>VLOOKUP(B15,'3-mer'!$B:$BQ,42,FALSE)</f>
        <v>29</v>
      </c>
      <c r="BN15" s="9">
        <f>VLOOKUP(B15,'3-mer'!$B:$BQ,43,FALSE)</f>
        <v>23</v>
      </c>
      <c r="BO15" s="9">
        <f>VLOOKUP(B15,'3-mer'!$B:$BQ,44,FALSE)</f>
        <v>42</v>
      </c>
      <c r="BP15" s="9">
        <f>VLOOKUP(B15,'3-mer'!$B:$BQ,45,FALSE)</f>
        <v>29</v>
      </c>
      <c r="BQ15" s="9">
        <f>VLOOKUP(B15,'3-mer'!$B:$BQ,46,FALSE)</f>
        <v>48</v>
      </c>
      <c r="BR15" s="9">
        <f>VLOOKUP(B15,'3-mer'!$B:$BQ,47,FALSE)</f>
        <v>30</v>
      </c>
      <c r="BS15" s="9">
        <f>VLOOKUP(B15,'3-mer'!$B:$BQ,48,FALSE)</f>
        <v>22</v>
      </c>
      <c r="BT15" s="9">
        <f>VLOOKUP(B15,'3-mer'!$B:$BQ,49,FALSE)</f>
        <v>22</v>
      </c>
      <c r="BU15" s="9">
        <f>VLOOKUP(B15,'3-mer'!$B:$BQ,50,FALSE)</f>
        <v>32</v>
      </c>
      <c r="BV15" s="9">
        <f>VLOOKUP(B15,'3-mer'!$B:$BQ,51,FALSE)</f>
        <v>17</v>
      </c>
      <c r="BW15" s="9">
        <f>VLOOKUP(B15,'3-mer'!$B:$BQ,52,FALSE)</f>
        <v>25</v>
      </c>
      <c r="BX15" s="9">
        <f>VLOOKUP(B15,'3-mer'!$B:$BQ,53,FALSE)</f>
        <v>20</v>
      </c>
      <c r="BY15" s="9">
        <f>VLOOKUP(B15,'3-mer'!$B:$BQ,54,FALSE)</f>
        <v>14</v>
      </c>
      <c r="BZ15" s="9">
        <f>VLOOKUP(B15,'3-mer'!$B:$BQ,55,FALSE)</f>
        <v>3</v>
      </c>
      <c r="CA15" s="9">
        <f>VLOOKUP(B15,'3-mer'!$B:$BQ,56,FALSE)</f>
        <v>17</v>
      </c>
      <c r="CB15" s="9">
        <f>VLOOKUP(B15,'3-mer'!$B:$BQ,7,FALSE)</f>
        <v>22</v>
      </c>
      <c r="CC15" s="9">
        <f>VLOOKUP(B15,'3-mer'!$B:$BQ,58,FALSE)</f>
        <v>20</v>
      </c>
      <c r="CD15" s="9">
        <f>VLOOKUP(B15,'3-mer'!$B:$BQ,60,FALSE)</f>
        <v>8</v>
      </c>
      <c r="CE15" s="9">
        <f>VLOOKUP(B15,'3-mer'!$B:$BQ,61,FALSE)</f>
        <v>29</v>
      </c>
      <c r="CF15" s="9">
        <f>VLOOKUP(B15,'3-mer'!$B:$BQ,62,FALSE)</f>
        <v>26</v>
      </c>
      <c r="CG15" s="9">
        <f>VLOOKUP(B15,'3-mer'!$B:$BQ,63,FALSE)</f>
        <v>36</v>
      </c>
      <c r="CH15" s="9">
        <f>VLOOKUP(B15,'3-mer'!$B:$BQ,64,FALSE)</f>
        <v>18</v>
      </c>
      <c r="CI15" s="9">
        <f>VLOOKUP(B15,'3-mer'!$B:$BQ,65,FALSE)</f>
        <v>16</v>
      </c>
      <c r="CJ15" s="9">
        <f>VLOOKUP(B15,'3-mer'!$B:$BQ,66,FALSE)</f>
        <v>11</v>
      </c>
      <c r="CK15" s="9">
        <f>VLOOKUP(B15,'3-mer'!$B:$BQ,67,FALSE)</f>
        <v>22</v>
      </c>
      <c r="CL15" s="9">
        <f>VLOOKUP(B15,'3-mer'!$B:$BQ,5,FALSE)</f>
        <v>26</v>
      </c>
    </row>
    <row r="16" spans="1:127" ht="15.75" x14ac:dyDescent="0.2">
      <c r="A16" s="67" t="s">
        <v>34</v>
      </c>
      <c r="B16" s="67" t="s">
        <v>11</v>
      </c>
      <c r="C16" s="67">
        <v>280</v>
      </c>
      <c r="D16" s="70">
        <v>3.1</v>
      </c>
      <c r="E16" s="67">
        <v>25</v>
      </c>
      <c r="F16" s="67">
        <v>7.2</v>
      </c>
      <c r="G16" s="67">
        <v>6</v>
      </c>
      <c r="H16" s="70">
        <v>0.82</v>
      </c>
      <c r="I16" s="70">
        <f>VLOOKUP(B16,'2-mer'!$C$1:$V$19,3,FALSE)</f>
        <v>1467</v>
      </c>
      <c r="J16" s="74">
        <f>VLOOKUP(B16,遗传信息!B:E,4,FALSE)</f>
        <v>50.609999999999992</v>
      </c>
      <c r="K16" s="9">
        <f>VLOOKUP(B16,'2-mer'!$C$1:$V$19,4,FALSE)</f>
        <v>105</v>
      </c>
      <c r="L16" s="9">
        <f>VLOOKUP(B16,'2-mer'!$C$1:$V$19,5,FALSE)</f>
        <v>89</v>
      </c>
      <c r="M16" s="9">
        <f>VLOOKUP(B16,'2-mer'!$C$1:$V$19,6,FALSE)</f>
        <v>107</v>
      </c>
      <c r="N16" s="9">
        <f>VLOOKUP(B16,'2-mer'!$C$1:$V$19,8,FALSE)</f>
        <v>63</v>
      </c>
      <c r="O16" s="9">
        <f>VLOOKUP(B16,'2-mer'!$C$1:$V$19,9,FALSE)</f>
        <v>81</v>
      </c>
      <c r="P16" s="9">
        <f>VLOOKUP(B16,'2-mer'!$C$1:$V$19,10,FALSE)</f>
        <v>80</v>
      </c>
      <c r="Q16" s="9">
        <f>VLOOKUP(B16,'2-mer'!$C$1:$V$19,11,FALSE)</f>
        <v>98</v>
      </c>
      <c r="R16" s="9">
        <f>VLOOKUP(B16,'2-mer'!$C$1:$V$19,12,FALSE)</f>
        <v>77</v>
      </c>
      <c r="S16" s="9">
        <f>VLOOKUP(B16,'2-mer'!$C$1:$V$19,13,FALSE)</f>
        <v>115</v>
      </c>
      <c r="T16" s="9">
        <f>VLOOKUP(B16,'2-mer'!$C$1:$V$19,14,FALSE)</f>
        <v>107</v>
      </c>
      <c r="U16" s="9">
        <f>VLOOKUP(B16,'2-mer'!$C$1:$V$19,15,FALSE)</f>
        <v>149</v>
      </c>
      <c r="V16" s="9">
        <f>VLOOKUP(B16,'2-mer'!$C$1:$V$19,16,FALSE)</f>
        <v>94</v>
      </c>
      <c r="W16" s="9">
        <f>VLOOKUP(B16,'2-mer'!$C$1:$V$19,17,FALSE)</f>
        <v>62</v>
      </c>
      <c r="X16" s="9">
        <f>VLOOKUP(B16,'2-mer'!$C$1:$V$19,18,FALSE)</f>
        <v>60</v>
      </c>
      <c r="Y16" s="9">
        <f>VLOOKUP(B16,'2-mer'!$C$1:$V$19,19,FALSE)</f>
        <v>109</v>
      </c>
      <c r="Z16" s="9">
        <f>VLOOKUP(B16,'2-mer'!$C$1:$V$19,20,FALSE)</f>
        <v>58</v>
      </c>
      <c r="AA16" s="9">
        <f>VLOOKUP(B16,'3-mer'!$B:$BQ,4,FALSE)</f>
        <v>21</v>
      </c>
      <c r="AB16" s="9">
        <f>VLOOKUP(B16,'3-mer'!$B:$BQ,5,FALSE)</f>
        <v>26</v>
      </c>
      <c r="AC16" s="9">
        <f>VLOOKUP(B16,'3-mer'!$B:$BQ,6,FALSE)</f>
        <v>35</v>
      </c>
      <c r="AD16" s="9">
        <f>VLOOKUP(B16,'3-mer'!$B:$BQ,7,FALSE)</f>
        <v>22</v>
      </c>
      <c r="AE16" s="9">
        <f>VLOOKUP(B16,'3-mer'!$B:$BQ,8,FALSE)</f>
        <v>17</v>
      </c>
      <c r="AF16" s="9">
        <f>VLOOKUP(B16,'3-mer'!$B:$BQ,9,FALSE)</f>
        <v>23</v>
      </c>
      <c r="AG16" s="9">
        <f>VLOOKUP(B16,'3-mer'!$B:$BQ,10,FALSE)</f>
        <v>28</v>
      </c>
      <c r="AH16" s="9">
        <f>VLOOKUP(B16,'3-mer'!$B:$BQ,11,FALSE)</f>
        <v>21</v>
      </c>
      <c r="AI16" s="9">
        <f>VLOOKUP(B16,'3-mer'!$B:$BQ,12,FALSE)</f>
        <v>27</v>
      </c>
      <c r="AJ16" s="9">
        <f>VLOOKUP(B16,'3-mer'!$B:$BQ,13,FALSE)</f>
        <v>28</v>
      </c>
      <c r="AK16" s="9">
        <f>VLOOKUP(B16,'3-mer'!$B:$BQ,14,FALSE)</f>
        <v>28</v>
      </c>
      <c r="AL16" s="9">
        <f>VLOOKUP(B16,'3-mer'!$B:$BQ,15,FALSE)</f>
        <v>23</v>
      </c>
      <c r="AM16" s="9">
        <f>VLOOKUP(B16,'3-mer'!$B:$BQ,16,FALSE)</f>
        <v>13</v>
      </c>
      <c r="AN16" s="9">
        <f>VLOOKUP(B16,'3-mer'!$B:$BQ,17,FALSE)</f>
        <v>12</v>
      </c>
      <c r="AO16" s="9">
        <f>VLOOKUP(B16,'3-mer'!$B:$BQ,18,FALSE)</f>
        <v>27</v>
      </c>
      <c r="AP16" s="9">
        <f>VLOOKUP(B16,'3-mer'!$B:$BQ,19,FALSE)</f>
        <v>11</v>
      </c>
      <c r="AQ16" s="9">
        <f>VLOOKUP(B16,'3-mer'!$B:$BQ,20,FALSE)</f>
        <v>22</v>
      </c>
      <c r="AR16" s="9">
        <f>VLOOKUP(B16,'3-mer'!$B:$BQ,21,FALSE)</f>
        <v>19</v>
      </c>
      <c r="AS16" s="9">
        <f>VLOOKUP(B16,'3-mer'!$B:$BQ,22,FALSE)</f>
        <v>24</v>
      </c>
      <c r="AT16" s="9">
        <f>VLOOKUP(B16,'3-mer'!$B:$BQ,23,FALSE)</f>
        <v>16</v>
      </c>
      <c r="AU16" s="9">
        <f>VLOOKUP(B16,'3-mer'!$B:$BQ,24,FALSE)</f>
        <v>18</v>
      </c>
      <c r="AV16" s="9">
        <f>VLOOKUP(B16,'3-mer'!$B:$BQ,25,FALSE)</f>
        <v>16</v>
      </c>
      <c r="AW16" s="9">
        <f>VLOOKUP(B16,'3-mer'!$B:$BQ,26,FALSE)</f>
        <v>21</v>
      </c>
      <c r="AX16" s="9">
        <f>VLOOKUP(B16,'3-mer'!$B:$BQ,27,FALSE)</f>
        <v>25</v>
      </c>
      <c r="AY16" s="9">
        <f>VLOOKUP(B16,'3-mer'!$B:$BQ,28,FALSE)</f>
        <v>17</v>
      </c>
      <c r="AZ16" s="9">
        <f>VLOOKUP(B16,'3-mer'!$B:$BQ,29,FALSE)</f>
        <v>23</v>
      </c>
      <c r="BA16" s="9">
        <f>VLOOKUP(B16,'3-mer'!$B:$BQ,30,FALSE)</f>
        <v>36</v>
      </c>
      <c r="BB16" s="9">
        <f>VLOOKUP(B16,'3-mer'!$B:$BQ,31,FALSE)</f>
        <v>22</v>
      </c>
      <c r="BC16" s="9">
        <f>VLOOKUP(B16,'3-mer'!$B:$BQ,32,FALSE)</f>
        <v>11</v>
      </c>
      <c r="BD16" s="9">
        <f>VLOOKUP(B16,'3-mer'!$B:$BQ,33,FALSE)</f>
        <v>15</v>
      </c>
      <c r="BE16" s="9">
        <f>VLOOKUP(B16,'3-mer'!$B:$BQ,34,FALSE)</f>
        <v>28</v>
      </c>
      <c r="BF16" s="9">
        <f>VLOOKUP(B16,'3-mer'!$B:$BQ,35,FALSE)</f>
        <v>21</v>
      </c>
      <c r="BG16" s="9">
        <f>VLOOKUP(B16,'3-mer'!$B:$BQ,36,FALSE)</f>
        <v>37</v>
      </c>
      <c r="BH16" s="9">
        <f>VLOOKUP(B16,'3-mer'!$B:$BQ,37,FALSE)</f>
        <v>24</v>
      </c>
      <c r="BI16" s="9">
        <f>VLOOKUP(B16,'3-mer'!$B:$BQ,38,FALSE)</f>
        <v>33</v>
      </c>
      <c r="BJ16" s="9">
        <f>VLOOKUP(B16,'3-mer'!$B:$BQ,39,FALSE)</f>
        <v>21</v>
      </c>
      <c r="BK16" s="9">
        <f>VLOOKUP(B16,'3-mer'!$B:$BQ,40,FALSE)</f>
        <v>29</v>
      </c>
      <c r="BL16" s="9">
        <f>VLOOKUP(B16,'3-mer'!$B:$BQ,41,FALSE)</f>
        <v>26</v>
      </c>
      <c r="BM16" s="9">
        <f>VLOOKUP(B16,'3-mer'!$B:$BQ,42,FALSE)</f>
        <v>29</v>
      </c>
      <c r="BN16" s="9">
        <f>VLOOKUP(B16,'3-mer'!$B:$BQ,43,FALSE)</f>
        <v>23</v>
      </c>
      <c r="BO16" s="9">
        <f>VLOOKUP(B16,'3-mer'!$B:$BQ,44,FALSE)</f>
        <v>42</v>
      </c>
      <c r="BP16" s="9">
        <f>VLOOKUP(B16,'3-mer'!$B:$BQ,45,FALSE)</f>
        <v>29</v>
      </c>
      <c r="BQ16" s="9">
        <f>VLOOKUP(B16,'3-mer'!$B:$BQ,46,FALSE)</f>
        <v>48</v>
      </c>
      <c r="BR16" s="9">
        <f>VLOOKUP(B16,'3-mer'!$B:$BQ,47,FALSE)</f>
        <v>30</v>
      </c>
      <c r="BS16" s="9">
        <f>VLOOKUP(B16,'3-mer'!$B:$BQ,48,FALSE)</f>
        <v>22</v>
      </c>
      <c r="BT16" s="9">
        <f>VLOOKUP(B16,'3-mer'!$B:$BQ,49,FALSE)</f>
        <v>22</v>
      </c>
      <c r="BU16" s="9">
        <f>VLOOKUP(B16,'3-mer'!$B:$BQ,50,FALSE)</f>
        <v>32</v>
      </c>
      <c r="BV16" s="9">
        <f>VLOOKUP(B16,'3-mer'!$B:$BQ,51,FALSE)</f>
        <v>17</v>
      </c>
      <c r="BW16" s="9">
        <f>VLOOKUP(B16,'3-mer'!$B:$BQ,52,FALSE)</f>
        <v>25</v>
      </c>
      <c r="BX16" s="9">
        <f>VLOOKUP(B16,'3-mer'!$B:$BQ,53,FALSE)</f>
        <v>20</v>
      </c>
      <c r="BY16" s="9">
        <f>VLOOKUP(B16,'3-mer'!$B:$BQ,54,FALSE)</f>
        <v>14</v>
      </c>
      <c r="BZ16" s="9">
        <f>VLOOKUP(B16,'3-mer'!$B:$BQ,55,FALSE)</f>
        <v>3</v>
      </c>
      <c r="CA16" s="9">
        <f>VLOOKUP(B16,'3-mer'!$B:$BQ,56,FALSE)</f>
        <v>17</v>
      </c>
      <c r="CB16" s="9">
        <f>VLOOKUP(B16,'3-mer'!$B:$BQ,7,FALSE)</f>
        <v>22</v>
      </c>
      <c r="CC16" s="9">
        <f>VLOOKUP(B16,'3-mer'!$B:$BQ,58,FALSE)</f>
        <v>20</v>
      </c>
      <c r="CD16" s="9">
        <f>VLOOKUP(B16,'3-mer'!$B:$BQ,60,FALSE)</f>
        <v>8</v>
      </c>
      <c r="CE16" s="9">
        <f>VLOOKUP(B16,'3-mer'!$B:$BQ,61,FALSE)</f>
        <v>29</v>
      </c>
      <c r="CF16" s="9">
        <f>VLOOKUP(B16,'3-mer'!$B:$BQ,62,FALSE)</f>
        <v>26</v>
      </c>
      <c r="CG16" s="9">
        <f>VLOOKUP(B16,'3-mer'!$B:$BQ,63,FALSE)</f>
        <v>36</v>
      </c>
      <c r="CH16" s="9">
        <f>VLOOKUP(B16,'3-mer'!$B:$BQ,64,FALSE)</f>
        <v>18</v>
      </c>
      <c r="CI16" s="9">
        <f>VLOOKUP(B16,'3-mer'!$B:$BQ,65,FALSE)</f>
        <v>16</v>
      </c>
      <c r="CJ16" s="9">
        <f>VLOOKUP(B16,'3-mer'!$B:$BQ,66,FALSE)</f>
        <v>11</v>
      </c>
      <c r="CK16" s="9">
        <f>VLOOKUP(B16,'3-mer'!$B:$BQ,67,FALSE)</f>
        <v>22</v>
      </c>
      <c r="CL16" s="9">
        <f>VLOOKUP(B16,'3-mer'!$B:$BQ,5,FALSE)</f>
        <v>26</v>
      </c>
    </row>
    <row r="17" spans="1:90" ht="15.75" x14ac:dyDescent="0.2">
      <c r="A17" s="67" t="s">
        <v>34</v>
      </c>
      <c r="B17" s="67" t="s">
        <v>11</v>
      </c>
      <c r="C17" s="67">
        <v>280</v>
      </c>
      <c r="D17" s="70">
        <v>4.66</v>
      </c>
      <c r="E17" s="67">
        <v>25</v>
      </c>
      <c r="F17" s="67">
        <v>7.2</v>
      </c>
      <c r="G17" s="67">
        <v>6</v>
      </c>
      <c r="H17" s="70">
        <v>1.33</v>
      </c>
      <c r="I17" s="70">
        <f>VLOOKUP(B17,'2-mer'!$C$1:$V$19,3,FALSE)</f>
        <v>1467</v>
      </c>
      <c r="J17" s="74">
        <f>VLOOKUP(B17,遗传信息!B:E,4,FALSE)</f>
        <v>50.609999999999992</v>
      </c>
      <c r="K17" s="9">
        <f>VLOOKUP(B17,'2-mer'!$C$1:$V$19,4,FALSE)</f>
        <v>105</v>
      </c>
      <c r="L17" s="9">
        <f>VLOOKUP(B17,'2-mer'!$C$1:$V$19,5,FALSE)</f>
        <v>89</v>
      </c>
      <c r="M17" s="9">
        <f>VLOOKUP(B17,'2-mer'!$C$1:$V$19,6,FALSE)</f>
        <v>107</v>
      </c>
      <c r="N17" s="9">
        <f>VLOOKUP(B17,'2-mer'!$C$1:$V$19,8,FALSE)</f>
        <v>63</v>
      </c>
      <c r="O17" s="9">
        <f>VLOOKUP(B17,'2-mer'!$C$1:$V$19,9,FALSE)</f>
        <v>81</v>
      </c>
      <c r="P17" s="9">
        <f>VLOOKUP(B17,'2-mer'!$C$1:$V$19,10,FALSE)</f>
        <v>80</v>
      </c>
      <c r="Q17" s="9">
        <f>VLOOKUP(B17,'2-mer'!$C$1:$V$19,11,FALSE)</f>
        <v>98</v>
      </c>
      <c r="R17" s="9">
        <f>VLOOKUP(B17,'2-mer'!$C$1:$V$19,12,FALSE)</f>
        <v>77</v>
      </c>
      <c r="S17" s="9">
        <f>VLOOKUP(B17,'2-mer'!$C$1:$V$19,13,FALSE)</f>
        <v>115</v>
      </c>
      <c r="T17" s="9">
        <f>VLOOKUP(B17,'2-mer'!$C$1:$V$19,14,FALSE)</f>
        <v>107</v>
      </c>
      <c r="U17" s="9">
        <f>VLOOKUP(B17,'2-mer'!$C$1:$V$19,15,FALSE)</f>
        <v>149</v>
      </c>
      <c r="V17" s="9">
        <f>VLOOKUP(B17,'2-mer'!$C$1:$V$19,16,FALSE)</f>
        <v>94</v>
      </c>
      <c r="W17" s="9">
        <f>VLOOKUP(B17,'2-mer'!$C$1:$V$19,17,FALSE)</f>
        <v>62</v>
      </c>
      <c r="X17" s="9">
        <f>VLOOKUP(B17,'2-mer'!$C$1:$V$19,18,FALSE)</f>
        <v>60</v>
      </c>
      <c r="Y17" s="9">
        <f>VLOOKUP(B17,'2-mer'!$C$1:$V$19,19,FALSE)</f>
        <v>109</v>
      </c>
      <c r="Z17" s="9">
        <f>VLOOKUP(B17,'2-mer'!$C$1:$V$19,20,FALSE)</f>
        <v>58</v>
      </c>
      <c r="AA17" s="9">
        <f>VLOOKUP(B17,'3-mer'!$B:$BQ,4,FALSE)</f>
        <v>21</v>
      </c>
      <c r="AB17" s="9">
        <f>VLOOKUP(B17,'3-mer'!$B:$BQ,5,FALSE)</f>
        <v>26</v>
      </c>
      <c r="AC17" s="9">
        <f>VLOOKUP(B17,'3-mer'!$B:$BQ,6,FALSE)</f>
        <v>35</v>
      </c>
      <c r="AD17" s="9">
        <f>VLOOKUP(B17,'3-mer'!$B:$BQ,7,FALSE)</f>
        <v>22</v>
      </c>
      <c r="AE17" s="9">
        <f>VLOOKUP(B17,'3-mer'!$B:$BQ,8,FALSE)</f>
        <v>17</v>
      </c>
      <c r="AF17" s="9">
        <f>VLOOKUP(B17,'3-mer'!$B:$BQ,9,FALSE)</f>
        <v>23</v>
      </c>
      <c r="AG17" s="9">
        <f>VLOOKUP(B17,'3-mer'!$B:$BQ,10,FALSE)</f>
        <v>28</v>
      </c>
      <c r="AH17" s="9">
        <f>VLOOKUP(B17,'3-mer'!$B:$BQ,11,FALSE)</f>
        <v>21</v>
      </c>
      <c r="AI17" s="9">
        <f>VLOOKUP(B17,'3-mer'!$B:$BQ,12,FALSE)</f>
        <v>27</v>
      </c>
      <c r="AJ17" s="9">
        <f>VLOOKUP(B17,'3-mer'!$B:$BQ,13,FALSE)</f>
        <v>28</v>
      </c>
      <c r="AK17" s="9">
        <f>VLOOKUP(B17,'3-mer'!$B:$BQ,14,FALSE)</f>
        <v>28</v>
      </c>
      <c r="AL17" s="9">
        <f>VLOOKUP(B17,'3-mer'!$B:$BQ,15,FALSE)</f>
        <v>23</v>
      </c>
      <c r="AM17" s="9">
        <f>VLOOKUP(B17,'3-mer'!$B:$BQ,16,FALSE)</f>
        <v>13</v>
      </c>
      <c r="AN17" s="9">
        <f>VLOOKUP(B17,'3-mer'!$B:$BQ,17,FALSE)</f>
        <v>12</v>
      </c>
      <c r="AO17" s="9">
        <f>VLOOKUP(B17,'3-mer'!$B:$BQ,18,FALSE)</f>
        <v>27</v>
      </c>
      <c r="AP17" s="9">
        <f>VLOOKUP(B17,'3-mer'!$B:$BQ,19,FALSE)</f>
        <v>11</v>
      </c>
      <c r="AQ17" s="9">
        <f>VLOOKUP(B17,'3-mer'!$B:$BQ,20,FALSE)</f>
        <v>22</v>
      </c>
      <c r="AR17" s="9">
        <f>VLOOKUP(B17,'3-mer'!$B:$BQ,21,FALSE)</f>
        <v>19</v>
      </c>
      <c r="AS17" s="9">
        <f>VLOOKUP(B17,'3-mer'!$B:$BQ,22,FALSE)</f>
        <v>24</v>
      </c>
      <c r="AT17" s="9">
        <f>VLOOKUP(B17,'3-mer'!$B:$BQ,23,FALSE)</f>
        <v>16</v>
      </c>
      <c r="AU17" s="9">
        <f>VLOOKUP(B17,'3-mer'!$B:$BQ,24,FALSE)</f>
        <v>18</v>
      </c>
      <c r="AV17" s="9">
        <f>VLOOKUP(B17,'3-mer'!$B:$BQ,25,FALSE)</f>
        <v>16</v>
      </c>
      <c r="AW17" s="9">
        <f>VLOOKUP(B17,'3-mer'!$B:$BQ,26,FALSE)</f>
        <v>21</v>
      </c>
      <c r="AX17" s="9">
        <f>VLOOKUP(B17,'3-mer'!$B:$BQ,27,FALSE)</f>
        <v>25</v>
      </c>
      <c r="AY17" s="9">
        <f>VLOOKUP(B17,'3-mer'!$B:$BQ,28,FALSE)</f>
        <v>17</v>
      </c>
      <c r="AZ17" s="9">
        <f>VLOOKUP(B17,'3-mer'!$B:$BQ,29,FALSE)</f>
        <v>23</v>
      </c>
      <c r="BA17" s="9">
        <f>VLOOKUP(B17,'3-mer'!$B:$BQ,30,FALSE)</f>
        <v>36</v>
      </c>
      <c r="BB17" s="9">
        <f>VLOOKUP(B17,'3-mer'!$B:$BQ,31,FALSE)</f>
        <v>22</v>
      </c>
      <c r="BC17" s="9">
        <f>VLOOKUP(B17,'3-mer'!$B:$BQ,32,FALSE)</f>
        <v>11</v>
      </c>
      <c r="BD17" s="9">
        <f>VLOOKUP(B17,'3-mer'!$B:$BQ,33,FALSE)</f>
        <v>15</v>
      </c>
      <c r="BE17" s="9">
        <f>VLOOKUP(B17,'3-mer'!$B:$BQ,34,FALSE)</f>
        <v>28</v>
      </c>
      <c r="BF17" s="9">
        <f>VLOOKUP(B17,'3-mer'!$B:$BQ,35,FALSE)</f>
        <v>21</v>
      </c>
      <c r="BG17" s="9">
        <f>VLOOKUP(B17,'3-mer'!$B:$BQ,36,FALSE)</f>
        <v>37</v>
      </c>
      <c r="BH17" s="9">
        <f>VLOOKUP(B17,'3-mer'!$B:$BQ,37,FALSE)</f>
        <v>24</v>
      </c>
      <c r="BI17" s="9">
        <f>VLOOKUP(B17,'3-mer'!$B:$BQ,38,FALSE)</f>
        <v>33</v>
      </c>
      <c r="BJ17" s="9">
        <f>VLOOKUP(B17,'3-mer'!$B:$BQ,39,FALSE)</f>
        <v>21</v>
      </c>
      <c r="BK17" s="9">
        <f>VLOOKUP(B17,'3-mer'!$B:$BQ,40,FALSE)</f>
        <v>29</v>
      </c>
      <c r="BL17" s="9">
        <f>VLOOKUP(B17,'3-mer'!$B:$BQ,41,FALSE)</f>
        <v>26</v>
      </c>
      <c r="BM17" s="9">
        <f>VLOOKUP(B17,'3-mer'!$B:$BQ,42,FALSE)</f>
        <v>29</v>
      </c>
      <c r="BN17" s="9">
        <f>VLOOKUP(B17,'3-mer'!$B:$BQ,43,FALSE)</f>
        <v>23</v>
      </c>
      <c r="BO17" s="9">
        <f>VLOOKUP(B17,'3-mer'!$B:$BQ,44,FALSE)</f>
        <v>42</v>
      </c>
      <c r="BP17" s="9">
        <f>VLOOKUP(B17,'3-mer'!$B:$BQ,45,FALSE)</f>
        <v>29</v>
      </c>
      <c r="BQ17" s="9">
        <f>VLOOKUP(B17,'3-mer'!$B:$BQ,46,FALSE)</f>
        <v>48</v>
      </c>
      <c r="BR17" s="9">
        <f>VLOOKUP(B17,'3-mer'!$B:$BQ,47,FALSE)</f>
        <v>30</v>
      </c>
      <c r="BS17" s="9">
        <f>VLOOKUP(B17,'3-mer'!$B:$BQ,48,FALSE)</f>
        <v>22</v>
      </c>
      <c r="BT17" s="9">
        <f>VLOOKUP(B17,'3-mer'!$B:$BQ,49,FALSE)</f>
        <v>22</v>
      </c>
      <c r="BU17" s="9">
        <f>VLOOKUP(B17,'3-mer'!$B:$BQ,50,FALSE)</f>
        <v>32</v>
      </c>
      <c r="BV17" s="9">
        <f>VLOOKUP(B17,'3-mer'!$B:$BQ,51,FALSE)</f>
        <v>17</v>
      </c>
      <c r="BW17" s="9">
        <f>VLOOKUP(B17,'3-mer'!$B:$BQ,52,FALSE)</f>
        <v>25</v>
      </c>
      <c r="BX17" s="9">
        <f>VLOOKUP(B17,'3-mer'!$B:$BQ,53,FALSE)</f>
        <v>20</v>
      </c>
      <c r="BY17" s="9">
        <f>VLOOKUP(B17,'3-mer'!$B:$BQ,54,FALSE)</f>
        <v>14</v>
      </c>
      <c r="BZ17" s="9">
        <f>VLOOKUP(B17,'3-mer'!$B:$BQ,55,FALSE)</f>
        <v>3</v>
      </c>
      <c r="CA17" s="9">
        <f>VLOOKUP(B17,'3-mer'!$B:$BQ,56,FALSE)</f>
        <v>17</v>
      </c>
      <c r="CB17" s="9">
        <f>VLOOKUP(B17,'3-mer'!$B:$BQ,7,FALSE)</f>
        <v>22</v>
      </c>
      <c r="CC17" s="9">
        <f>VLOOKUP(B17,'3-mer'!$B:$BQ,58,FALSE)</f>
        <v>20</v>
      </c>
      <c r="CD17" s="9">
        <f>VLOOKUP(B17,'3-mer'!$B:$BQ,60,FALSE)</f>
        <v>8</v>
      </c>
      <c r="CE17" s="9">
        <f>VLOOKUP(B17,'3-mer'!$B:$BQ,61,FALSE)</f>
        <v>29</v>
      </c>
      <c r="CF17" s="9">
        <f>VLOOKUP(B17,'3-mer'!$B:$BQ,62,FALSE)</f>
        <v>26</v>
      </c>
      <c r="CG17" s="9">
        <f>VLOOKUP(B17,'3-mer'!$B:$BQ,63,FALSE)</f>
        <v>36</v>
      </c>
      <c r="CH17" s="9">
        <f>VLOOKUP(B17,'3-mer'!$B:$BQ,64,FALSE)</f>
        <v>18</v>
      </c>
      <c r="CI17" s="9">
        <f>VLOOKUP(B17,'3-mer'!$B:$BQ,65,FALSE)</f>
        <v>16</v>
      </c>
      <c r="CJ17" s="9">
        <f>VLOOKUP(B17,'3-mer'!$B:$BQ,66,FALSE)</f>
        <v>11</v>
      </c>
      <c r="CK17" s="9">
        <f>VLOOKUP(B17,'3-mer'!$B:$BQ,67,FALSE)</f>
        <v>22</v>
      </c>
      <c r="CL17" s="9">
        <f>VLOOKUP(B17,'3-mer'!$B:$BQ,5,FALSE)</f>
        <v>26</v>
      </c>
    </row>
    <row r="18" spans="1:90" ht="15.75" x14ac:dyDescent="0.2">
      <c r="A18" s="67" t="s">
        <v>34</v>
      </c>
      <c r="B18" s="67" t="s">
        <v>11</v>
      </c>
      <c r="C18" s="67">
        <v>280</v>
      </c>
      <c r="D18" s="70">
        <v>5.44</v>
      </c>
      <c r="E18" s="67">
        <v>25</v>
      </c>
      <c r="F18" s="67">
        <v>7.2</v>
      </c>
      <c r="G18" s="67">
        <v>6</v>
      </c>
      <c r="H18" s="70">
        <v>1.83</v>
      </c>
      <c r="I18" s="70">
        <f>VLOOKUP(B18,'2-mer'!$C$1:$V$19,3,FALSE)</f>
        <v>1467</v>
      </c>
      <c r="J18" s="74">
        <f>VLOOKUP(B18,遗传信息!B:E,4,FALSE)</f>
        <v>50.609999999999992</v>
      </c>
      <c r="K18" s="9">
        <f>VLOOKUP(B18,'2-mer'!$C$1:$V$19,4,FALSE)</f>
        <v>105</v>
      </c>
      <c r="L18" s="9">
        <f>VLOOKUP(B18,'2-mer'!$C$1:$V$19,5,FALSE)</f>
        <v>89</v>
      </c>
      <c r="M18" s="9">
        <f>VLOOKUP(B18,'2-mer'!$C$1:$V$19,6,FALSE)</f>
        <v>107</v>
      </c>
      <c r="N18" s="9">
        <f>VLOOKUP(B18,'2-mer'!$C$1:$V$19,8,FALSE)</f>
        <v>63</v>
      </c>
      <c r="O18" s="9">
        <f>VLOOKUP(B18,'2-mer'!$C$1:$V$19,9,FALSE)</f>
        <v>81</v>
      </c>
      <c r="P18" s="9">
        <f>VLOOKUP(B18,'2-mer'!$C$1:$V$19,10,FALSE)</f>
        <v>80</v>
      </c>
      <c r="Q18" s="9">
        <f>VLOOKUP(B18,'2-mer'!$C$1:$V$19,11,FALSE)</f>
        <v>98</v>
      </c>
      <c r="R18" s="9">
        <f>VLOOKUP(B18,'2-mer'!$C$1:$V$19,12,FALSE)</f>
        <v>77</v>
      </c>
      <c r="S18" s="9">
        <f>VLOOKUP(B18,'2-mer'!$C$1:$V$19,13,FALSE)</f>
        <v>115</v>
      </c>
      <c r="T18" s="9">
        <f>VLOOKUP(B18,'2-mer'!$C$1:$V$19,14,FALSE)</f>
        <v>107</v>
      </c>
      <c r="U18" s="9">
        <f>VLOOKUP(B18,'2-mer'!$C$1:$V$19,15,FALSE)</f>
        <v>149</v>
      </c>
      <c r="V18" s="9">
        <f>VLOOKUP(B18,'2-mer'!$C$1:$V$19,16,FALSE)</f>
        <v>94</v>
      </c>
      <c r="W18" s="9">
        <f>VLOOKUP(B18,'2-mer'!$C$1:$V$19,17,FALSE)</f>
        <v>62</v>
      </c>
      <c r="X18" s="9">
        <f>VLOOKUP(B18,'2-mer'!$C$1:$V$19,18,FALSE)</f>
        <v>60</v>
      </c>
      <c r="Y18" s="9">
        <f>VLOOKUP(B18,'2-mer'!$C$1:$V$19,19,FALSE)</f>
        <v>109</v>
      </c>
      <c r="Z18" s="9">
        <f>VLOOKUP(B18,'2-mer'!$C$1:$V$19,20,FALSE)</f>
        <v>58</v>
      </c>
      <c r="AA18" s="9">
        <f>VLOOKUP(B18,'3-mer'!$B:$BQ,4,FALSE)</f>
        <v>21</v>
      </c>
      <c r="AB18" s="9">
        <f>VLOOKUP(B18,'3-mer'!$B:$BQ,5,FALSE)</f>
        <v>26</v>
      </c>
      <c r="AC18" s="9">
        <f>VLOOKUP(B18,'3-mer'!$B:$BQ,6,FALSE)</f>
        <v>35</v>
      </c>
      <c r="AD18" s="9">
        <f>VLOOKUP(B18,'3-mer'!$B:$BQ,7,FALSE)</f>
        <v>22</v>
      </c>
      <c r="AE18" s="9">
        <f>VLOOKUP(B18,'3-mer'!$B:$BQ,8,FALSE)</f>
        <v>17</v>
      </c>
      <c r="AF18" s="9">
        <f>VLOOKUP(B18,'3-mer'!$B:$BQ,9,FALSE)</f>
        <v>23</v>
      </c>
      <c r="AG18" s="9">
        <f>VLOOKUP(B18,'3-mer'!$B:$BQ,10,FALSE)</f>
        <v>28</v>
      </c>
      <c r="AH18" s="9">
        <f>VLOOKUP(B18,'3-mer'!$B:$BQ,11,FALSE)</f>
        <v>21</v>
      </c>
      <c r="AI18" s="9">
        <f>VLOOKUP(B18,'3-mer'!$B:$BQ,12,FALSE)</f>
        <v>27</v>
      </c>
      <c r="AJ18" s="9">
        <f>VLOOKUP(B18,'3-mer'!$B:$BQ,13,FALSE)</f>
        <v>28</v>
      </c>
      <c r="AK18" s="9">
        <f>VLOOKUP(B18,'3-mer'!$B:$BQ,14,FALSE)</f>
        <v>28</v>
      </c>
      <c r="AL18" s="9">
        <f>VLOOKUP(B18,'3-mer'!$B:$BQ,15,FALSE)</f>
        <v>23</v>
      </c>
      <c r="AM18" s="9">
        <f>VLOOKUP(B18,'3-mer'!$B:$BQ,16,FALSE)</f>
        <v>13</v>
      </c>
      <c r="AN18" s="9">
        <f>VLOOKUP(B18,'3-mer'!$B:$BQ,17,FALSE)</f>
        <v>12</v>
      </c>
      <c r="AO18" s="9">
        <f>VLOOKUP(B18,'3-mer'!$B:$BQ,18,FALSE)</f>
        <v>27</v>
      </c>
      <c r="AP18" s="9">
        <f>VLOOKUP(B18,'3-mer'!$B:$BQ,19,FALSE)</f>
        <v>11</v>
      </c>
      <c r="AQ18" s="9">
        <f>VLOOKUP(B18,'3-mer'!$B:$BQ,20,FALSE)</f>
        <v>22</v>
      </c>
      <c r="AR18" s="9">
        <f>VLOOKUP(B18,'3-mer'!$B:$BQ,21,FALSE)</f>
        <v>19</v>
      </c>
      <c r="AS18" s="9">
        <f>VLOOKUP(B18,'3-mer'!$B:$BQ,22,FALSE)</f>
        <v>24</v>
      </c>
      <c r="AT18" s="9">
        <f>VLOOKUP(B18,'3-mer'!$B:$BQ,23,FALSE)</f>
        <v>16</v>
      </c>
      <c r="AU18" s="9">
        <f>VLOOKUP(B18,'3-mer'!$B:$BQ,24,FALSE)</f>
        <v>18</v>
      </c>
      <c r="AV18" s="9">
        <f>VLOOKUP(B18,'3-mer'!$B:$BQ,25,FALSE)</f>
        <v>16</v>
      </c>
      <c r="AW18" s="9">
        <f>VLOOKUP(B18,'3-mer'!$B:$BQ,26,FALSE)</f>
        <v>21</v>
      </c>
      <c r="AX18" s="9">
        <f>VLOOKUP(B18,'3-mer'!$B:$BQ,27,FALSE)</f>
        <v>25</v>
      </c>
      <c r="AY18" s="9">
        <f>VLOOKUP(B18,'3-mer'!$B:$BQ,28,FALSE)</f>
        <v>17</v>
      </c>
      <c r="AZ18" s="9">
        <f>VLOOKUP(B18,'3-mer'!$B:$BQ,29,FALSE)</f>
        <v>23</v>
      </c>
      <c r="BA18" s="9">
        <f>VLOOKUP(B18,'3-mer'!$B:$BQ,30,FALSE)</f>
        <v>36</v>
      </c>
      <c r="BB18" s="9">
        <f>VLOOKUP(B18,'3-mer'!$B:$BQ,31,FALSE)</f>
        <v>22</v>
      </c>
      <c r="BC18" s="9">
        <f>VLOOKUP(B18,'3-mer'!$B:$BQ,32,FALSE)</f>
        <v>11</v>
      </c>
      <c r="BD18" s="9">
        <f>VLOOKUP(B18,'3-mer'!$B:$BQ,33,FALSE)</f>
        <v>15</v>
      </c>
      <c r="BE18" s="9">
        <f>VLOOKUP(B18,'3-mer'!$B:$BQ,34,FALSE)</f>
        <v>28</v>
      </c>
      <c r="BF18" s="9">
        <f>VLOOKUP(B18,'3-mer'!$B:$BQ,35,FALSE)</f>
        <v>21</v>
      </c>
      <c r="BG18" s="9">
        <f>VLOOKUP(B18,'3-mer'!$B:$BQ,36,FALSE)</f>
        <v>37</v>
      </c>
      <c r="BH18" s="9">
        <f>VLOOKUP(B18,'3-mer'!$B:$BQ,37,FALSE)</f>
        <v>24</v>
      </c>
      <c r="BI18" s="9">
        <f>VLOOKUP(B18,'3-mer'!$B:$BQ,38,FALSE)</f>
        <v>33</v>
      </c>
      <c r="BJ18" s="9">
        <f>VLOOKUP(B18,'3-mer'!$B:$BQ,39,FALSE)</f>
        <v>21</v>
      </c>
      <c r="BK18" s="9">
        <f>VLOOKUP(B18,'3-mer'!$B:$BQ,40,FALSE)</f>
        <v>29</v>
      </c>
      <c r="BL18" s="9">
        <f>VLOOKUP(B18,'3-mer'!$B:$BQ,41,FALSE)</f>
        <v>26</v>
      </c>
      <c r="BM18" s="9">
        <f>VLOOKUP(B18,'3-mer'!$B:$BQ,42,FALSE)</f>
        <v>29</v>
      </c>
      <c r="BN18" s="9">
        <f>VLOOKUP(B18,'3-mer'!$B:$BQ,43,FALSE)</f>
        <v>23</v>
      </c>
      <c r="BO18" s="9">
        <f>VLOOKUP(B18,'3-mer'!$B:$BQ,44,FALSE)</f>
        <v>42</v>
      </c>
      <c r="BP18" s="9">
        <f>VLOOKUP(B18,'3-mer'!$B:$BQ,45,FALSE)</f>
        <v>29</v>
      </c>
      <c r="BQ18" s="9">
        <f>VLOOKUP(B18,'3-mer'!$B:$BQ,46,FALSE)</f>
        <v>48</v>
      </c>
      <c r="BR18" s="9">
        <f>VLOOKUP(B18,'3-mer'!$B:$BQ,47,FALSE)</f>
        <v>30</v>
      </c>
      <c r="BS18" s="9">
        <f>VLOOKUP(B18,'3-mer'!$B:$BQ,48,FALSE)</f>
        <v>22</v>
      </c>
      <c r="BT18" s="9">
        <f>VLOOKUP(B18,'3-mer'!$B:$BQ,49,FALSE)</f>
        <v>22</v>
      </c>
      <c r="BU18" s="9">
        <f>VLOOKUP(B18,'3-mer'!$B:$BQ,50,FALSE)</f>
        <v>32</v>
      </c>
      <c r="BV18" s="9">
        <f>VLOOKUP(B18,'3-mer'!$B:$BQ,51,FALSE)</f>
        <v>17</v>
      </c>
      <c r="BW18" s="9">
        <f>VLOOKUP(B18,'3-mer'!$B:$BQ,52,FALSE)</f>
        <v>25</v>
      </c>
      <c r="BX18" s="9">
        <f>VLOOKUP(B18,'3-mer'!$B:$BQ,53,FALSE)</f>
        <v>20</v>
      </c>
      <c r="BY18" s="9">
        <f>VLOOKUP(B18,'3-mer'!$B:$BQ,54,FALSE)</f>
        <v>14</v>
      </c>
      <c r="BZ18" s="9">
        <f>VLOOKUP(B18,'3-mer'!$B:$BQ,55,FALSE)</f>
        <v>3</v>
      </c>
      <c r="CA18" s="9">
        <f>VLOOKUP(B18,'3-mer'!$B:$BQ,56,FALSE)</f>
        <v>17</v>
      </c>
      <c r="CB18" s="9">
        <f>VLOOKUP(B18,'3-mer'!$B:$BQ,7,FALSE)</f>
        <v>22</v>
      </c>
      <c r="CC18" s="9">
        <f>VLOOKUP(B18,'3-mer'!$B:$BQ,58,FALSE)</f>
        <v>20</v>
      </c>
      <c r="CD18" s="9">
        <f>VLOOKUP(B18,'3-mer'!$B:$BQ,60,FALSE)</f>
        <v>8</v>
      </c>
      <c r="CE18" s="9">
        <f>VLOOKUP(B18,'3-mer'!$B:$BQ,61,FALSE)</f>
        <v>29</v>
      </c>
      <c r="CF18" s="9">
        <f>VLOOKUP(B18,'3-mer'!$B:$BQ,62,FALSE)</f>
        <v>26</v>
      </c>
      <c r="CG18" s="9">
        <f>VLOOKUP(B18,'3-mer'!$B:$BQ,63,FALSE)</f>
        <v>36</v>
      </c>
      <c r="CH18" s="9">
        <f>VLOOKUP(B18,'3-mer'!$B:$BQ,64,FALSE)</f>
        <v>18</v>
      </c>
      <c r="CI18" s="9">
        <f>VLOOKUP(B18,'3-mer'!$B:$BQ,65,FALSE)</f>
        <v>16</v>
      </c>
      <c r="CJ18" s="9">
        <f>VLOOKUP(B18,'3-mer'!$B:$BQ,66,FALSE)</f>
        <v>11</v>
      </c>
      <c r="CK18" s="9">
        <f>VLOOKUP(B18,'3-mer'!$B:$BQ,67,FALSE)</f>
        <v>22</v>
      </c>
      <c r="CL18" s="9">
        <f>VLOOKUP(B18,'3-mer'!$B:$BQ,5,FALSE)</f>
        <v>26</v>
      </c>
    </row>
    <row r="19" spans="1:90" ht="15.75" x14ac:dyDescent="0.2">
      <c r="A19" s="67" t="s">
        <v>34</v>
      </c>
      <c r="B19" s="67" t="s">
        <v>11</v>
      </c>
      <c r="C19" s="67">
        <v>280</v>
      </c>
      <c r="D19" s="70">
        <v>6.2</v>
      </c>
      <c r="E19" s="67">
        <v>25</v>
      </c>
      <c r="F19" s="67">
        <v>7.2</v>
      </c>
      <c r="G19" s="67">
        <v>6</v>
      </c>
      <c r="H19" s="70">
        <v>2.2200000000000002</v>
      </c>
      <c r="I19" s="70">
        <f>VLOOKUP(B19,'2-mer'!$C$1:$V$19,3,FALSE)</f>
        <v>1467</v>
      </c>
      <c r="J19" s="74">
        <f>VLOOKUP(B19,遗传信息!B:E,4,FALSE)</f>
        <v>50.609999999999992</v>
      </c>
      <c r="K19" s="9">
        <f>VLOOKUP(B19,'2-mer'!$C$1:$V$19,4,FALSE)</f>
        <v>105</v>
      </c>
      <c r="L19" s="9">
        <f>VLOOKUP(B19,'2-mer'!$C$1:$V$19,5,FALSE)</f>
        <v>89</v>
      </c>
      <c r="M19" s="9">
        <f>VLOOKUP(B19,'2-mer'!$C$1:$V$19,6,FALSE)</f>
        <v>107</v>
      </c>
      <c r="N19" s="9">
        <f>VLOOKUP(B19,'2-mer'!$C$1:$V$19,8,FALSE)</f>
        <v>63</v>
      </c>
      <c r="O19" s="9">
        <f>VLOOKUP(B19,'2-mer'!$C$1:$V$19,9,FALSE)</f>
        <v>81</v>
      </c>
      <c r="P19" s="9">
        <f>VLOOKUP(B19,'2-mer'!$C$1:$V$19,10,FALSE)</f>
        <v>80</v>
      </c>
      <c r="Q19" s="9">
        <f>VLOOKUP(B19,'2-mer'!$C$1:$V$19,11,FALSE)</f>
        <v>98</v>
      </c>
      <c r="R19" s="9">
        <f>VLOOKUP(B19,'2-mer'!$C$1:$V$19,12,FALSE)</f>
        <v>77</v>
      </c>
      <c r="S19" s="9">
        <f>VLOOKUP(B19,'2-mer'!$C$1:$V$19,13,FALSE)</f>
        <v>115</v>
      </c>
      <c r="T19" s="9">
        <f>VLOOKUP(B19,'2-mer'!$C$1:$V$19,14,FALSE)</f>
        <v>107</v>
      </c>
      <c r="U19" s="9">
        <f>VLOOKUP(B19,'2-mer'!$C$1:$V$19,15,FALSE)</f>
        <v>149</v>
      </c>
      <c r="V19" s="9">
        <f>VLOOKUP(B19,'2-mer'!$C$1:$V$19,16,FALSE)</f>
        <v>94</v>
      </c>
      <c r="W19" s="9">
        <f>VLOOKUP(B19,'2-mer'!$C$1:$V$19,17,FALSE)</f>
        <v>62</v>
      </c>
      <c r="X19" s="9">
        <f>VLOOKUP(B19,'2-mer'!$C$1:$V$19,18,FALSE)</f>
        <v>60</v>
      </c>
      <c r="Y19" s="9">
        <f>VLOOKUP(B19,'2-mer'!$C$1:$V$19,19,FALSE)</f>
        <v>109</v>
      </c>
      <c r="Z19" s="9">
        <f>VLOOKUP(B19,'2-mer'!$C$1:$V$19,20,FALSE)</f>
        <v>58</v>
      </c>
      <c r="AA19" s="9">
        <f>VLOOKUP(B19,'3-mer'!$B:$BQ,4,FALSE)</f>
        <v>21</v>
      </c>
      <c r="AB19" s="9">
        <f>VLOOKUP(B19,'3-mer'!$B:$BQ,5,FALSE)</f>
        <v>26</v>
      </c>
      <c r="AC19" s="9">
        <f>VLOOKUP(B19,'3-mer'!$B:$BQ,6,FALSE)</f>
        <v>35</v>
      </c>
      <c r="AD19" s="9">
        <f>VLOOKUP(B19,'3-mer'!$B:$BQ,7,FALSE)</f>
        <v>22</v>
      </c>
      <c r="AE19" s="9">
        <f>VLOOKUP(B19,'3-mer'!$B:$BQ,8,FALSE)</f>
        <v>17</v>
      </c>
      <c r="AF19" s="9">
        <f>VLOOKUP(B19,'3-mer'!$B:$BQ,9,FALSE)</f>
        <v>23</v>
      </c>
      <c r="AG19" s="9">
        <f>VLOOKUP(B19,'3-mer'!$B:$BQ,10,FALSE)</f>
        <v>28</v>
      </c>
      <c r="AH19" s="9">
        <f>VLOOKUP(B19,'3-mer'!$B:$BQ,11,FALSE)</f>
        <v>21</v>
      </c>
      <c r="AI19" s="9">
        <f>VLOOKUP(B19,'3-mer'!$B:$BQ,12,FALSE)</f>
        <v>27</v>
      </c>
      <c r="AJ19" s="9">
        <f>VLOOKUP(B19,'3-mer'!$B:$BQ,13,FALSE)</f>
        <v>28</v>
      </c>
      <c r="AK19" s="9">
        <f>VLOOKUP(B19,'3-mer'!$B:$BQ,14,FALSE)</f>
        <v>28</v>
      </c>
      <c r="AL19" s="9">
        <f>VLOOKUP(B19,'3-mer'!$B:$BQ,15,FALSE)</f>
        <v>23</v>
      </c>
      <c r="AM19" s="9">
        <f>VLOOKUP(B19,'3-mer'!$B:$BQ,16,FALSE)</f>
        <v>13</v>
      </c>
      <c r="AN19" s="9">
        <f>VLOOKUP(B19,'3-mer'!$B:$BQ,17,FALSE)</f>
        <v>12</v>
      </c>
      <c r="AO19" s="9">
        <f>VLOOKUP(B19,'3-mer'!$B:$BQ,18,FALSE)</f>
        <v>27</v>
      </c>
      <c r="AP19" s="9">
        <f>VLOOKUP(B19,'3-mer'!$B:$BQ,19,FALSE)</f>
        <v>11</v>
      </c>
      <c r="AQ19" s="9">
        <f>VLOOKUP(B19,'3-mer'!$B:$BQ,20,FALSE)</f>
        <v>22</v>
      </c>
      <c r="AR19" s="9">
        <f>VLOOKUP(B19,'3-mer'!$B:$BQ,21,FALSE)</f>
        <v>19</v>
      </c>
      <c r="AS19" s="9">
        <f>VLOOKUP(B19,'3-mer'!$B:$BQ,22,FALSE)</f>
        <v>24</v>
      </c>
      <c r="AT19" s="9">
        <f>VLOOKUP(B19,'3-mer'!$B:$BQ,23,FALSE)</f>
        <v>16</v>
      </c>
      <c r="AU19" s="9">
        <f>VLOOKUP(B19,'3-mer'!$B:$BQ,24,FALSE)</f>
        <v>18</v>
      </c>
      <c r="AV19" s="9">
        <f>VLOOKUP(B19,'3-mer'!$B:$BQ,25,FALSE)</f>
        <v>16</v>
      </c>
      <c r="AW19" s="9">
        <f>VLOOKUP(B19,'3-mer'!$B:$BQ,26,FALSE)</f>
        <v>21</v>
      </c>
      <c r="AX19" s="9">
        <f>VLOOKUP(B19,'3-mer'!$B:$BQ,27,FALSE)</f>
        <v>25</v>
      </c>
      <c r="AY19" s="9">
        <f>VLOOKUP(B19,'3-mer'!$B:$BQ,28,FALSE)</f>
        <v>17</v>
      </c>
      <c r="AZ19" s="9">
        <f>VLOOKUP(B19,'3-mer'!$B:$BQ,29,FALSE)</f>
        <v>23</v>
      </c>
      <c r="BA19" s="9">
        <f>VLOOKUP(B19,'3-mer'!$B:$BQ,30,FALSE)</f>
        <v>36</v>
      </c>
      <c r="BB19" s="9">
        <f>VLOOKUP(B19,'3-mer'!$B:$BQ,31,FALSE)</f>
        <v>22</v>
      </c>
      <c r="BC19" s="9">
        <f>VLOOKUP(B19,'3-mer'!$B:$BQ,32,FALSE)</f>
        <v>11</v>
      </c>
      <c r="BD19" s="9">
        <f>VLOOKUP(B19,'3-mer'!$B:$BQ,33,FALSE)</f>
        <v>15</v>
      </c>
      <c r="BE19" s="9">
        <f>VLOOKUP(B19,'3-mer'!$B:$BQ,34,FALSE)</f>
        <v>28</v>
      </c>
      <c r="BF19" s="9">
        <f>VLOOKUP(B19,'3-mer'!$B:$BQ,35,FALSE)</f>
        <v>21</v>
      </c>
      <c r="BG19" s="9">
        <f>VLOOKUP(B19,'3-mer'!$B:$BQ,36,FALSE)</f>
        <v>37</v>
      </c>
      <c r="BH19" s="9">
        <f>VLOOKUP(B19,'3-mer'!$B:$BQ,37,FALSE)</f>
        <v>24</v>
      </c>
      <c r="BI19" s="9">
        <f>VLOOKUP(B19,'3-mer'!$B:$BQ,38,FALSE)</f>
        <v>33</v>
      </c>
      <c r="BJ19" s="9">
        <f>VLOOKUP(B19,'3-mer'!$B:$BQ,39,FALSE)</f>
        <v>21</v>
      </c>
      <c r="BK19" s="9">
        <f>VLOOKUP(B19,'3-mer'!$B:$BQ,40,FALSE)</f>
        <v>29</v>
      </c>
      <c r="BL19" s="9">
        <f>VLOOKUP(B19,'3-mer'!$B:$BQ,41,FALSE)</f>
        <v>26</v>
      </c>
      <c r="BM19" s="9">
        <f>VLOOKUP(B19,'3-mer'!$B:$BQ,42,FALSE)</f>
        <v>29</v>
      </c>
      <c r="BN19" s="9">
        <f>VLOOKUP(B19,'3-mer'!$B:$BQ,43,FALSE)</f>
        <v>23</v>
      </c>
      <c r="BO19" s="9">
        <f>VLOOKUP(B19,'3-mer'!$B:$BQ,44,FALSE)</f>
        <v>42</v>
      </c>
      <c r="BP19" s="9">
        <f>VLOOKUP(B19,'3-mer'!$B:$BQ,45,FALSE)</f>
        <v>29</v>
      </c>
      <c r="BQ19" s="9">
        <f>VLOOKUP(B19,'3-mer'!$B:$BQ,46,FALSE)</f>
        <v>48</v>
      </c>
      <c r="BR19" s="9">
        <f>VLOOKUP(B19,'3-mer'!$B:$BQ,47,FALSE)</f>
        <v>30</v>
      </c>
      <c r="BS19" s="9">
        <f>VLOOKUP(B19,'3-mer'!$B:$BQ,48,FALSE)</f>
        <v>22</v>
      </c>
      <c r="BT19" s="9">
        <f>VLOOKUP(B19,'3-mer'!$B:$BQ,49,FALSE)</f>
        <v>22</v>
      </c>
      <c r="BU19" s="9">
        <f>VLOOKUP(B19,'3-mer'!$B:$BQ,50,FALSE)</f>
        <v>32</v>
      </c>
      <c r="BV19" s="9">
        <f>VLOOKUP(B19,'3-mer'!$B:$BQ,51,FALSE)</f>
        <v>17</v>
      </c>
      <c r="BW19" s="9">
        <f>VLOOKUP(B19,'3-mer'!$B:$BQ,52,FALSE)</f>
        <v>25</v>
      </c>
      <c r="BX19" s="9">
        <f>VLOOKUP(B19,'3-mer'!$B:$BQ,53,FALSE)</f>
        <v>20</v>
      </c>
      <c r="BY19" s="9">
        <f>VLOOKUP(B19,'3-mer'!$B:$BQ,54,FALSE)</f>
        <v>14</v>
      </c>
      <c r="BZ19" s="9">
        <f>VLOOKUP(B19,'3-mer'!$B:$BQ,55,FALSE)</f>
        <v>3</v>
      </c>
      <c r="CA19" s="9">
        <f>VLOOKUP(B19,'3-mer'!$B:$BQ,56,FALSE)</f>
        <v>17</v>
      </c>
      <c r="CB19" s="9">
        <f>VLOOKUP(B19,'3-mer'!$B:$BQ,7,FALSE)</f>
        <v>22</v>
      </c>
      <c r="CC19" s="9">
        <f>VLOOKUP(B19,'3-mer'!$B:$BQ,58,FALSE)</f>
        <v>20</v>
      </c>
      <c r="CD19" s="9">
        <f>VLOOKUP(B19,'3-mer'!$B:$BQ,60,FALSE)</f>
        <v>8</v>
      </c>
      <c r="CE19" s="9">
        <f>VLOOKUP(B19,'3-mer'!$B:$BQ,61,FALSE)</f>
        <v>29</v>
      </c>
      <c r="CF19" s="9">
        <f>VLOOKUP(B19,'3-mer'!$B:$BQ,62,FALSE)</f>
        <v>26</v>
      </c>
      <c r="CG19" s="9">
        <f>VLOOKUP(B19,'3-mer'!$B:$BQ,63,FALSE)</f>
        <v>36</v>
      </c>
      <c r="CH19" s="9">
        <f>VLOOKUP(B19,'3-mer'!$B:$BQ,64,FALSE)</f>
        <v>18</v>
      </c>
      <c r="CI19" s="9">
        <f>VLOOKUP(B19,'3-mer'!$B:$BQ,65,FALSE)</f>
        <v>16</v>
      </c>
      <c r="CJ19" s="9">
        <f>VLOOKUP(B19,'3-mer'!$B:$BQ,66,FALSE)</f>
        <v>11</v>
      </c>
      <c r="CK19" s="9">
        <f>VLOOKUP(B19,'3-mer'!$B:$BQ,67,FALSE)</f>
        <v>22</v>
      </c>
      <c r="CL19" s="9">
        <f>VLOOKUP(B19,'3-mer'!$B:$BQ,5,FALSE)</f>
        <v>26</v>
      </c>
    </row>
    <row r="20" spans="1:90" ht="15.75" x14ac:dyDescent="0.2">
      <c r="A20" s="67" t="s">
        <v>34</v>
      </c>
      <c r="B20" s="67" t="s">
        <v>11</v>
      </c>
      <c r="C20" s="67">
        <v>280</v>
      </c>
      <c r="D20" s="70">
        <v>7.78</v>
      </c>
      <c r="E20" s="67">
        <v>25</v>
      </c>
      <c r="F20" s="67">
        <v>7.2</v>
      </c>
      <c r="G20" s="67">
        <v>6</v>
      </c>
      <c r="H20" s="70">
        <v>3.27</v>
      </c>
      <c r="I20" s="70">
        <f>VLOOKUP(B20,'2-mer'!$C$1:$V$19,3,FALSE)</f>
        <v>1467</v>
      </c>
      <c r="J20" s="74">
        <f>VLOOKUP(B20,遗传信息!B:E,4,FALSE)</f>
        <v>50.609999999999992</v>
      </c>
      <c r="K20" s="9">
        <f>VLOOKUP(B20,'2-mer'!$C$1:$V$19,4,FALSE)</f>
        <v>105</v>
      </c>
      <c r="L20" s="9">
        <f>VLOOKUP(B20,'2-mer'!$C$1:$V$19,5,FALSE)</f>
        <v>89</v>
      </c>
      <c r="M20" s="9">
        <f>VLOOKUP(B20,'2-mer'!$C$1:$V$19,6,FALSE)</f>
        <v>107</v>
      </c>
      <c r="N20" s="9">
        <f>VLOOKUP(B20,'2-mer'!$C$1:$V$19,8,FALSE)</f>
        <v>63</v>
      </c>
      <c r="O20" s="9">
        <f>VLOOKUP(B20,'2-mer'!$C$1:$V$19,9,FALSE)</f>
        <v>81</v>
      </c>
      <c r="P20" s="9">
        <f>VLOOKUP(B20,'2-mer'!$C$1:$V$19,10,FALSE)</f>
        <v>80</v>
      </c>
      <c r="Q20" s="9">
        <f>VLOOKUP(B20,'2-mer'!$C$1:$V$19,11,FALSE)</f>
        <v>98</v>
      </c>
      <c r="R20" s="9">
        <f>VLOOKUP(B20,'2-mer'!$C$1:$V$19,12,FALSE)</f>
        <v>77</v>
      </c>
      <c r="S20" s="9">
        <f>VLOOKUP(B20,'2-mer'!$C$1:$V$19,13,FALSE)</f>
        <v>115</v>
      </c>
      <c r="T20" s="9">
        <f>VLOOKUP(B20,'2-mer'!$C$1:$V$19,14,FALSE)</f>
        <v>107</v>
      </c>
      <c r="U20" s="9">
        <f>VLOOKUP(B20,'2-mer'!$C$1:$V$19,15,FALSE)</f>
        <v>149</v>
      </c>
      <c r="V20" s="9">
        <f>VLOOKUP(B20,'2-mer'!$C$1:$V$19,16,FALSE)</f>
        <v>94</v>
      </c>
      <c r="W20" s="9">
        <f>VLOOKUP(B20,'2-mer'!$C$1:$V$19,17,FALSE)</f>
        <v>62</v>
      </c>
      <c r="X20" s="9">
        <f>VLOOKUP(B20,'2-mer'!$C$1:$V$19,18,FALSE)</f>
        <v>60</v>
      </c>
      <c r="Y20" s="9">
        <f>VLOOKUP(B20,'2-mer'!$C$1:$V$19,19,FALSE)</f>
        <v>109</v>
      </c>
      <c r="Z20" s="9">
        <f>VLOOKUP(B20,'2-mer'!$C$1:$V$19,20,FALSE)</f>
        <v>58</v>
      </c>
      <c r="AA20" s="9">
        <f>VLOOKUP(B20,'3-mer'!$B:$BQ,4,FALSE)</f>
        <v>21</v>
      </c>
      <c r="AB20" s="9">
        <f>VLOOKUP(B20,'3-mer'!$B:$BQ,5,FALSE)</f>
        <v>26</v>
      </c>
      <c r="AC20" s="9">
        <f>VLOOKUP(B20,'3-mer'!$B:$BQ,6,FALSE)</f>
        <v>35</v>
      </c>
      <c r="AD20" s="9">
        <f>VLOOKUP(B20,'3-mer'!$B:$BQ,7,FALSE)</f>
        <v>22</v>
      </c>
      <c r="AE20" s="9">
        <f>VLOOKUP(B20,'3-mer'!$B:$BQ,8,FALSE)</f>
        <v>17</v>
      </c>
      <c r="AF20" s="9">
        <f>VLOOKUP(B20,'3-mer'!$B:$BQ,9,FALSE)</f>
        <v>23</v>
      </c>
      <c r="AG20" s="9">
        <f>VLOOKUP(B20,'3-mer'!$B:$BQ,10,FALSE)</f>
        <v>28</v>
      </c>
      <c r="AH20" s="9">
        <f>VLOOKUP(B20,'3-mer'!$B:$BQ,11,FALSE)</f>
        <v>21</v>
      </c>
      <c r="AI20" s="9">
        <f>VLOOKUP(B20,'3-mer'!$B:$BQ,12,FALSE)</f>
        <v>27</v>
      </c>
      <c r="AJ20" s="9">
        <f>VLOOKUP(B20,'3-mer'!$B:$BQ,13,FALSE)</f>
        <v>28</v>
      </c>
      <c r="AK20" s="9">
        <f>VLOOKUP(B20,'3-mer'!$B:$BQ,14,FALSE)</f>
        <v>28</v>
      </c>
      <c r="AL20" s="9">
        <f>VLOOKUP(B20,'3-mer'!$B:$BQ,15,FALSE)</f>
        <v>23</v>
      </c>
      <c r="AM20" s="9">
        <f>VLOOKUP(B20,'3-mer'!$B:$BQ,16,FALSE)</f>
        <v>13</v>
      </c>
      <c r="AN20" s="9">
        <f>VLOOKUP(B20,'3-mer'!$B:$BQ,17,FALSE)</f>
        <v>12</v>
      </c>
      <c r="AO20" s="9">
        <f>VLOOKUP(B20,'3-mer'!$B:$BQ,18,FALSE)</f>
        <v>27</v>
      </c>
      <c r="AP20" s="9">
        <f>VLOOKUP(B20,'3-mer'!$B:$BQ,19,FALSE)</f>
        <v>11</v>
      </c>
      <c r="AQ20" s="9">
        <f>VLOOKUP(B20,'3-mer'!$B:$BQ,20,FALSE)</f>
        <v>22</v>
      </c>
      <c r="AR20" s="9">
        <f>VLOOKUP(B20,'3-mer'!$B:$BQ,21,FALSE)</f>
        <v>19</v>
      </c>
      <c r="AS20" s="9">
        <f>VLOOKUP(B20,'3-mer'!$B:$BQ,22,FALSE)</f>
        <v>24</v>
      </c>
      <c r="AT20" s="9">
        <f>VLOOKUP(B20,'3-mer'!$B:$BQ,23,FALSE)</f>
        <v>16</v>
      </c>
      <c r="AU20" s="9">
        <f>VLOOKUP(B20,'3-mer'!$B:$BQ,24,FALSE)</f>
        <v>18</v>
      </c>
      <c r="AV20" s="9">
        <f>VLOOKUP(B20,'3-mer'!$B:$BQ,25,FALSE)</f>
        <v>16</v>
      </c>
      <c r="AW20" s="9">
        <f>VLOOKUP(B20,'3-mer'!$B:$BQ,26,FALSE)</f>
        <v>21</v>
      </c>
      <c r="AX20" s="9">
        <f>VLOOKUP(B20,'3-mer'!$B:$BQ,27,FALSE)</f>
        <v>25</v>
      </c>
      <c r="AY20" s="9">
        <f>VLOOKUP(B20,'3-mer'!$B:$BQ,28,FALSE)</f>
        <v>17</v>
      </c>
      <c r="AZ20" s="9">
        <f>VLOOKUP(B20,'3-mer'!$B:$BQ,29,FALSE)</f>
        <v>23</v>
      </c>
      <c r="BA20" s="9">
        <f>VLOOKUP(B20,'3-mer'!$B:$BQ,30,FALSE)</f>
        <v>36</v>
      </c>
      <c r="BB20" s="9">
        <f>VLOOKUP(B20,'3-mer'!$B:$BQ,31,FALSE)</f>
        <v>22</v>
      </c>
      <c r="BC20" s="9">
        <f>VLOOKUP(B20,'3-mer'!$B:$BQ,32,FALSE)</f>
        <v>11</v>
      </c>
      <c r="BD20" s="9">
        <f>VLOOKUP(B20,'3-mer'!$B:$BQ,33,FALSE)</f>
        <v>15</v>
      </c>
      <c r="BE20" s="9">
        <f>VLOOKUP(B20,'3-mer'!$B:$BQ,34,FALSE)</f>
        <v>28</v>
      </c>
      <c r="BF20" s="9">
        <f>VLOOKUP(B20,'3-mer'!$B:$BQ,35,FALSE)</f>
        <v>21</v>
      </c>
      <c r="BG20" s="9">
        <f>VLOOKUP(B20,'3-mer'!$B:$BQ,36,FALSE)</f>
        <v>37</v>
      </c>
      <c r="BH20" s="9">
        <f>VLOOKUP(B20,'3-mer'!$B:$BQ,37,FALSE)</f>
        <v>24</v>
      </c>
      <c r="BI20" s="9">
        <f>VLOOKUP(B20,'3-mer'!$B:$BQ,38,FALSE)</f>
        <v>33</v>
      </c>
      <c r="BJ20" s="9">
        <f>VLOOKUP(B20,'3-mer'!$B:$BQ,39,FALSE)</f>
        <v>21</v>
      </c>
      <c r="BK20" s="9">
        <f>VLOOKUP(B20,'3-mer'!$B:$BQ,40,FALSE)</f>
        <v>29</v>
      </c>
      <c r="BL20" s="9">
        <f>VLOOKUP(B20,'3-mer'!$B:$BQ,41,FALSE)</f>
        <v>26</v>
      </c>
      <c r="BM20" s="9">
        <f>VLOOKUP(B20,'3-mer'!$B:$BQ,42,FALSE)</f>
        <v>29</v>
      </c>
      <c r="BN20" s="9">
        <f>VLOOKUP(B20,'3-mer'!$B:$BQ,43,FALSE)</f>
        <v>23</v>
      </c>
      <c r="BO20" s="9">
        <f>VLOOKUP(B20,'3-mer'!$B:$BQ,44,FALSE)</f>
        <v>42</v>
      </c>
      <c r="BP20" s="9">
        <f>VLOOKUP(B20,'3-mer'!$B:$BQ,45,FALSE)</f>
        <v>29</v>
      </c>
      <c r="BQ20" s="9">
        <f>VLOOKUP(B20,'3-mer'!$B:$BQ,46,FALSE)</f>
        <v>48</v>
      </c>
      <c r="BR20" s="9">
        <f>VLOOKUP(B20,'3-mer'!$B:$BQ,47,FALSE)</f>
        <v>30</v>
      </c>
      <c r="BS20" s="9">
        <f>VLOOKUP(B20,'3-mer'!$B:$BQ,48,FALSE)</f>
        <v>22</v>
      </c>
      <c r="BT20" s="9">
        <f>VLOOKUP(B20,'3-mer'!$B:$BQ,49,FALSE)</f>
        <v>22</v>
      </c>
      <c r="BU20" s="9">
        <f>VLOOKUP(B20,'3-mer'!$B:$BQ,50,FALSE)</f>
        <v>32</v>
      </c>
      <c r="BV20" s="9">
        <f>VLOOKUP(B20,'3-mer'!$B:$BQ,51,FALSE)</f>
        <v>17</v>
      </c>
      <c r="BW20" s="9">
        <f>VLOOKUP(B20,'3-mer'!$B:$BQ,52,FALSE)</f>
        <v>25</v>
      </c>
      <c r="BX20" s="9">
        <f>VLOOKUP(B20,'3-mer'!$B:$BQ,53,FALSE)</f>
        <v>20</v>
      </c>
      <c r="BY20" s="9">
        <f>VLOOKUP(B20,'3-mer'!$B:$BQ,54,FALSE)</f>
        <v>14</v>
      </c>
      <c r="BZ20" s="9">
        <f>VLOOKUP(B20,'3-mer'!$B:$BQ,55,FALSE)</f>
        <v>3</v>
      </c>
      <c r="CA20" s="9">
        <f>VLOOKUP(B20,'3-mer'!$B:$BQ,56,FALSE)</f>
        <v>17</v>
      </c>
      <c r="CB20" s="9">
        <f>VLOOKUP(B20,'3-mer'!$B:$BQ,7,FALSE)</f>
        <v>22</v>
      </c>
      <c r="CC20" s="9">
        <f>VLOOKUP(B20,'3-mer'!$B:$BQ,58,FALSE)</f>
        <v>20</v>
      </c>
      <c r="CD20" s="9">
        <f>VLOOKUP(B20,'3-mer'!$B:$BQ,60,FALSE)</f>
        <v>8</v>
      </c>
      <c r="CE20" s="9">
        <f>VLOOKUP(B20,'3-mer'!$B:$BQ,61,FALSE)</f>
        <v>29</v>
      </c>
      <c r="CF20" s="9">
        <f>VLOOKUP(B20,'3-mer'!$B:$BQ,62,FALSE)</f>
        <v>26</v>
      </c>
      <c r="CG20" s="9">
        <f>VLOOKUP(B20,'3-mer'!$B:$BQ,63,FALSE)</f>
        <v>36</v>
      </c>
      <c r="CH20" s="9">
        <f>VLOOKUP(B20,'3-mer'!$B:$BQ,64,FALSE)</f>
        <v>18</v>
      </c>
      <c r="CI20" s="9">
        <f>VLOOKUP(B20,'3-mer'!$B:$BQ,65,FALSE)</f>
        <v>16</v>
      </c>
      <c r="CJ20" s="9">
        <f>VLOOKUP(B20,'3-mer'!$B:$BQ,66,FALSE)</f>
        <v>11</v>
      </c>
      <c r="CK20" s="9">
        <f>VLOOKUP(B20,'3-mer'!$B:$BQ,67,FALSE)</f>
        <v>22</v>
      </c>
      <c r="CL20" s="9">
        <f>VLOOKUP(B20,'3-mer'!$B:$BQ,5,FALSE)</f>
        <v>26</v>
      </c>
    </row>
    <row r="21" spans="1:90" ht="15.75" x14ac:dyDescent="0.2">
      <c r="A21" s="67" t="s">
        <v>34</v>
      </c>
      <c r="B21" s="67" t="s">
        <v>11</v>
      </c>
      <c r="C21" s="67">
        <v>300</v>
      </c>
      <c r="D21" s="70">
        <v>20</v>
      </c>
      <c r="E21" s="67">
        <v>25</v>
      </c>
      <c r="F21" s="67">
        <v>7.2</v>
      </c>
      <c r="G21" s="67">
        <v>6</v>
      </c>
      <c r="H21" s="70">
        <v>0.28999999999999998</v>
      </c>
      <c r="I21" s="70">
        <f>VLOOKUP(B21,'2-mer'!$C$1:$V$19,3,FALSE)</f>
        <v>1467</v>
      </c>
      <c r="J21" s="74">
        <f>VLOOKUP(B21,遗传信息!B:E,4,FALSE)</f>
        <v>50.609999999999992</v>
      </c>
      <c r="K21" s="9">
        <f>VLOOKUP(B21,'2-mer'!$C$1:$V$19,4,FALSE)</f>
        <v>105</v>
      </c>
      <c r="L21" s="9">
        <f>VLOOKUP(B21,'2-mer'!$C$1:$V$19,5,FALSE)</f>
        <v>89</v>
      </c>
      <c r="M21" s="9">
        <f>VLOOKUP(B21,'2-mer'!$C$1:$V$19,6,FALSE)</f>
        <v>107</v>
      </c>
      <c r="N21" s="9">
        <f>VLOOKUP(B21,'2-mer'!$C$1:$V$19,8,FALSE)</f>
        <v>63</v>
      </c>
      <c r="O21" s="9">
        <f>VLOOKUP(B21,'2-mer'!$C$1:$V$19,9,FALSE)</f>
        <v>81</v>
      </c>
      <c r="P21" s="9">
        <f>VLOOKUP(B21,'2-mer'!$C$1:$V$19,10,FALSE)</f>
        <v>80</v>
      </c>
      <c r="Q21" s="9">
        <f>VLOOKUP(B21,'2-mer'!$C$1:$V$19,11,FALSE)</f>
        <v>98</v>
      </c>
      <c r="R21" s="9">
        <f>VLOOKUP(B21,'2-mer'!$C$1:$V$19,12,FALSE)</f>
        <v>77</v>
      </c>
      <c r="S21" s="9">
        <f>VLOOKUP(B21,'2-mer'!$C$1:$V$19,13,FALSE)</f>
        <v>115</v>
      </c>
      <c r="T21" s="9">
        <f>VLOOKUP(B21,'2-mer'!$C$1:$V$19,14,FALSE)</f>
        <v>107</v>
      </c>
      <c r="U21" s="9">
        <f>VLOOKUP(B21,'2-mer'!$C$1:$V$19,15,FALSE)</f>
        <v>149</v>
      </c>
      <c r="V21" s="9">
        <f>VLOOKUP(B21,'2-mer'!$C$1:$V$19,16,FALSE)</f>
        <v>94</v>
      </c>
      <c r="W21" s="9">
        <f>VLOOKUP(B21,'2-mer'!$C$1:$V$19,17,FALSE)</f>
        <v>62</v>
      </c>
      <c r="X21" s="9">
        <f>VLOOKUP(B21,'2-mer'!$C$1:$V$19,18,FALSE)</f>
        <v>60</v>
      </c>
      <c r="Y21" s="9">
        <f>VLOOKUP(B21,'2-mer'!$C$1:$V$19,19,FALSE)</f>
        <v>109</v>
      </c>
      <c r="Z21" s="9">
        <f>VLOOKUP(B21,'2-mer'!$C$1:$V$19,20,FALSE)</f>
        <v>58</v>
      </c>
      <c r="AA21" s="9">
        <f>VLOOKUP(B21,'3-mer'!$B:$BQ,4,FALSE)</f>
        <v>21</v>
      </c>
      <c r="AB21" s="9">
        <f>VLOOKUP(B21,'3-mer'!$B:$BQ,5,FALSE)</f>
        <v>26</v>
      </c>
      <c r="AC21" s="9">
        <f>VLOOKUP(B21,'3-mer'!$B:$BQ,6,FALSE)</f>
        <v>35</v>
      </c>
      <c r="AD21" s="9">
        <f>VLOOKUP(B21,'3-mer'!$B:$BQ,7,FALSE)</f>
        <v>22</v>
      </c>
      <c r="AE21" s="9">
        <f>VLOOKUP(B21,'3-mer'!$B:$BQ,8,FALSE)</f>
        <v>17</v>
      </c>
      <c r="AF21" s="9">
        <f>VLOOKUP(B21,'3-mer'!$B:$BQ,9,FALSE)</f>
        <v>23</v>
      </c>
      <c r="AG21" s="9">
        <f>VLOOKUP(B21,'3-mer'!$B:$BQ,10,FALSE)</f>
        <v>28</v>
      </c>
      <c r="AH21" s="9">
        <f>VLOOKUP(B21,'3-mer'!$B:$BQ,11,FALSE)</f>
        <v>21</v>
      </c>
      <c r="AI21" s="9">
        <f>VLOOKUP(B21,'3-mer'!$B:$BQ,12,FALSE)</f>
        <v>27</v>
      </c>
      <c r="AJ21" s="9">
        <f>VLOOKUP(B21,'3-mer'!$B:$BQ,13,FALSE)</f>
        <v>28</v>
      </c>
      <c r="AK21" s="9">
        <f>VLOOKUP(B21,'3-mer'!$B:$BQ,14,FALSE)</f>
        <v>28</v>
      </c>
      <c r="AL21" s="9">
        <f>VLOOKUP(B21,'3-mer'!$B:$BQ,15,FALSE)</f>
        <v>23</v>
      </c>
      <c r="AM21" s="9">
        <f>VLOOKUP(B21,'3-mer'!$B:$BQ,16,FALSE)</f>
        <v>13</v>
      </c>
      <c r="AN21" s="9">
        <f>VLOOKUP(B21,'3-mer'!$B:$BQ,17,FALSE)</f>
        <v>12</v>
      </c>
      <c r="AO21" s="9">
        <f>VLOOKUP(B21,'3-mer'!$B:$BQ,18,FALSE)</f>
        <v>27</v>
      </c>
      <c r="AP21" s="9">
        <f>VLOOKUP(B21,'3-mer'!$B:$BQ,19,FALSE)</f>
        <v>11</v>
      </c>
      <c r="AQ21" s="9">
        <f>VLOOKUP(B21,'3-mer'!$B:$BQ,20,FALSE)</f>
        <v>22</v>
      </c>
      <c r="AR21" s="9">
        <f>VLOOKUP(B21,'3-mer'!$B:$BQ,21,FALSE)</f>
        <v>19</v>
      </c>
      <c r="AS21" s="9">
        <f>VLOOKUP(B21,'3-mer'!$B:$BQ,22,FALSE)</f>
        <v>24</v>
      </c>
      <c r="AT21" s="9">
        <f>VLOOKUP(B21,'3-mer'!$B:$BQ,23,FALSE)</f>
        <v>16</v>
      </c>
      <c r="AU21" s="9">
        <f>VLOOKUP(B21,'3-mer'!$B:$BQ,24,FALSE)</f>
        <v>18</v>
      </c>
      <c r="AV21" s="9">
        <f>VLOOKUP(B21,'3-mer'!$B:$BQ,25,FALSE)</f>
        <v>16</v>
      </c>
      <c r="AW21" s="9">
        <f>VLOOKUP(B21,'3-mer'!$B:$BQ,26,FALSE)</f>
        <v>21</v>
      </c>
      <c r="AX21" s="9">
        <f>VLOOKUP(B21,'3-mer'!$B:$BQ,27,FALSE)</f>
        <v>25</v>
      </c>
      <c r="AY21" s="9">
        <f>VLOOKUP(B21,'3-mer'!$B:$BQ,28,FALSE)</f>
        <v>17</v>
      </c>
      <c r="AZ21" s="9">
        <f>VLOOKUP(B21,'3-mer'!$B:$BQ,29,FALSE)</f>
        <v>23</v>
      </c>
      <c r="BA21" s="9">
        <f>VLOOKUP(B21,'3-mer'!$B:$BQ,30,FALSE)</f>
        <v>36</v>
      </c>
      <c r="BB21" s="9">
        <f>VLOOKUP(B21,'3-mer'!$B:$BQ,31,FALSE)</f>
        <v>22</v>
      </c>
      <c r="BC21" s="9">
        <f>VLOOKUP(B21,'3-mer'!$B:$BQ,32,FALSE)</f>
        <v>11</v>
      </c>
      <c r="BD21" s="9">
        <f>VLOOKUP(B21,'3-mer'!$B:$BQ,33,FALSE)</f>
        <v>15</v>
      </c>
      <c r="BE21" s="9">
        <f>VLOOKUP(B21,'3-mer'!$B:$BQ,34,FALSE)</f>
        <v>28</v>
      </c>
      <c r="BF21" s="9">
        <f>VLOOKUP(B21,'3-mer'!$B:$BQ,35,FALSE)</f>
        <v>21</v>
      </c>
      <c r="BG21" s="9">
        <f>VLOOKUP(B21,'3-mer'!$B:$BQ,36,FALSE)</f>
        <v>37</v>
      </c>
      <c r="BH21" s="9">
        <f>VLOOKUP(B21,'3-mer'!$B:$BQ,37,FALSE)</f>
        <v>24</v>
      </c>
      <c r="BI21" s="9">
        <f>VLOOKUP(B21,'3-mer'!$B:$BQ,38,FALSE)</f>
        <v>33</v>
      </c>
      <c r="BJ21" s="9">
        <f>VLOOKUP(B21,'3-mer'!$B:$BQ,39,FALSE)</f>
        <v>21</v>
      </c>
      <c r="BK21" s="9">
        <f>VLOOKUP(B21,'3-mer'!$B:$BQ,40,FALSE)</f>
        <v>29</v>
      </c>
      <c r="BL21" s="9">
        <f>VLOOKUP(B21,'3-mer'!$B:$BQ,41,FALSE)</f>
        <v>26</v>
      </c>
      <c r="BM21" s="9">
        <f>VLOOKUP(B21,'3-mer'!$B:$BQ,42,FALSE)</f>
        <v>29</v>
      </c>
      <c r="BN21" s="9">
        <f>VLOOKUP(B21,'3-mer'!$B:$BQ,43,FALSE)</f>
        <v>23</v>
      </c>
      <c r="BO21" s="9">
        <f>VLOOKUP(B21,'3-mer'!$B:$BQ,44,FALSE)</f>
        <v>42</v>
      </c>
      <c r="BP21" s="9">
        <f>VLOOKUP(B21,'3-mer'!$B:$BQ,45,FALSE)</f>
        <v>29</v>
      </c>
      <c r="BQ21" s="9">
        <f>VLOOKUP(B21,'3-mer'!$B:$BQ,46,FALSE)</f>
        <v>48</v>
      </c>
      <c r="BR21" s="9">
        <f>VLOOKUP(B21,'3-mer'!$B:$BQ,47,FALSE)</f>
        <v>30</v>
      </c>
      <c r="BS21" s="9">
        <f>VLOOKUP(B21,'3-mer'!$B:$BQ,48,FALSE)</f>
        <v>22</v>
      </c>
      <c r="BT21" s="9">
        <f>VLOOKUP(B21,'3-mer'!$B:$BQ,49,FALSE)</f>
        <v>22</v>
      </c>
      <c r="BU21" s="9">
        <f>VLOOKUP(B21,'3-mer'!$B:$BQ,50,FALSE)</f>
        <v>32</v>
      </c>
      <c r="BV21" s="9">
        <f>VLOOKUP(B21,'3-mer'!$B:$BQ,51,FALSE)</f>
        <v>17</v>
      </c>
      <c r="BW21" s="9">
        <f>VLOOKUP(B21,'3-mer'!$B:$BQ,52,FALSE)</f>
        <v>25</v>
      </c>
      <c r="BX21" s="9">
        <f>VLOOKUP(B21,'3-mer'!$B:$BQ,53,FALSE)</f>
        <v>20</v>
      </c>
      <c r="BY21" s="9">
        <f>VLOOKUP(B21,'3-mer'!$B:$BQ,54,FALSE)</f>
        <v>14</v>
      </c>
      <c r="BZ21" s="9">
        <f>VLOOKUP(B21,'3-mer'!$B:$BQ,55,FALSE)</f>
        <v>3</v>
      </c>
      <c r="CA21" s="9">
        <f>VLOOKUP(B21,'3-mer'!$B:$BQ,56,FALSE)</f>
        <v>17</v>
      </c>
      <c r="CB21" s="9">
        <f>VLOOKUP(B21,'3-mer'!$B:$BQ,7,FALSE)</f>
        <v>22</v>
      </c>
      <c r="CC21" s="9">
        <f>VLOOKUP(B21,'3-mer'!$B:$BQ,58,FALSE)</f>
        <v>20</v>
      </c>
      <c r="CD21" s="9">
        <f>VLOOKUP(B21,'3-mer'!$B:$BQ,60,FALSE)</f>
        <v>8</v>
      </c>
      <c r="CE21" s="9">
        <f>VLOOKUP(B21,'3-mer'!$B:$BQ,61,FALSE)</f>
        <v>29</v>
      </c>
      <c r="CF21" s="9">
        <f>VLOOKUP(B21,'3-mer'!$B:$BQ,62,FALSE)</f>
        <v>26</v>
      </c>
      <c r="CG21" s="9">
        <f>VLOOKUP(B21,'3-mer'!$B:$BQ,63,FALSE)</f>
        <v>36</v>
      </c>
      <c r="CH21" s="9">
        <f>VLOOKUP(B21,'3-mer'!$B:$BQ,64,FALSE)</f>
        <v>18</v>
      </c>
      <c r="CI21" s="9">
        <f>VLOOKUP(B21,'3-mer'!$B:$BQ,65,FALSE)</f>
        <v>16</v>
      </c>
      <c r="CJ21" s="9">
        <f>VLOOKUP(B21,'3-mer'!$B:$BQ,66,FALSE)</f>
        <v>11</v>
      </c>
      <c r="CK21" s="9">
        <f>VLOOKUP(B21,'3-mer'!$B:$BQ,67,FALSE)</f>
        <v>22</v>
      </c>
      <c r="CL21" s="9">
        <f>VLOOKUP(B21,'3-mer'!$B:$BQ,5,FALSE)</f>
        <v>26</v>
      </c>
    </row>
    <row r="22" spans="1:90" ht="15.75" x14ac:dyDescent="0.2">
      <c r="A22" s="67" t="s">
        <v>34</v>
      </c>
      <c r="B22" s="67" t="s">
        <v>11</v>
      </c>
      <c r="C22" s="67">
        <v>300</v>
      </c>
      <c r="D22" s="70">
        <v>50.3</v>
      </c>
      <c r="E22" s="67">
        <v>25</v>
      </c>
      <c r="F22" s="67">
        <v>7.2</v>
      </c>
      <c r="G22" s="67">
        <v>6</v>
      </c>
      <c r="H22" s="70">
        <v>1.6</v>
      </c>
      <c r="I22" s="70">
        <f>VLOOKUP(B22,'2-mer'!$C$1:$V$19,3,FALSE)</f>
        <v>1467</v>
      </c>
      <c r="J22" s="74">
        <f>VLOOKUP(B22,遗传信息!B:E,4,FALSE)</f>
        <v>50.609999999999992</v>
      </c>
      <c r="K22" s="9">
        <f>VLOOKUP(B22,'2-mer'!$C$1:$V$19,4,FALSE)</f>
        <v>105</v>
      </c>
      <c r="L22" s="9">
        <f>VLOOKUP(B22,'2-mer'!$C$1:$V$19,5,FALSE)</f>
        <v>89</v>
      </c>
      <c r="M22" s="9">
        <f>VLOOKUP(B22,'2-mer'!$C$1:$V$19,6,FALSE)</f>
        <v>107</v>
      </c>
      <c r="N22" s="9">
        <f>VLOOKUP(B22,'2-mer'!$C$1:$V$19,8,FALSE)</f>
        <v>63</v>
      </c>
      <c r="O22" s="9">
        <f>VLOOKUP(B22,'2-mer'!$C$1:$V$19,9,FALSE)</f>
        <v>81</v>
      </c>
      <c r="P22" s="9">
        <f>VLOOKUP(B22,'2-mer'!$C$1:$V$19,10,FALSE)</f>
        <v>80</v>
      </c>
      <c r="Q22" s="9">
        <f>VLOOKUP(B22,'2-mer'!$C$1:$V$19,11,FALSE)</f>
        <v>98</v>
      </c>
      <c r="R22" s="9">
        <f>VLOOKUP(B22,'2-mer'!$C$1:$V$19,12,FALSE)</f>
        <v>77</v>
      </c>
      <c r="S22" s="9">
        <f>VLOOKUP(B22,'2-mer'!$C$1:$V$19,13,FALSE)</f>
        <v>115</v>
      </c>
      <c r="T22" s="9">
        <f>VLOOKUP(B22,'2-mer'!$C$1:$V$19,14,FALSE)</f>
        <v>107</v>
      </c>
      <c r="U22" s="9">
        <f>VLOOKUP(B22,'2-mer'!$C$1:$V$19,15,FALSE)</f>
        <v>149</v>
      </c>
      <c r="V22" s="9">
        <f>VLOOKUP(B22,'2-mer'!$C$1:$V$19,16,FALSE)</f>
        <v>94</v>
      </c>
      <c r="W22" s="9">
        <f>VLOOKUP(B22,'2-mer'!$C$1:$V$19,17,FALSE)</f>
        <v>62</v>
      </c>
      <c r="X22" s="9">
        <f>VLOOKUP(B22,'2-mer'!$C$1:$V$19,18,FALSE)</f>
        <v>60</v>
      </c>
      <c r="Y22" s="9">
        <f>VLOOKUP(B22,'2-mer'!$C$1:$V$19,19,FALSE)</f>
        <v>109</v>
      </c>
      <c r="Z22" s="9">
        <f>VLOOKUP(B22,'2-mer'!$C$1:$V$19,20,FALSE)</f>
        <v>58</v>
      </c>
      <c r="AA22" s="9">
        <f>VLOOKUP(B22,'3-mer'!$B:$BQ,4,FALSE)</f>
        <v>21</v>
      </c>
      <c r="AB22" s="9">
        <f>VLOOKUP(B22,'3-mer'!$B:$BQ,5,FALSE)</f>
        <v>26</v>
      </c>
      <c r="AC22" s="9">
        <f>VLOOKUP(B22,'3-mer'!$B:$BQ,6,FALSE)</f>
        <v>35</v>
      </c>
      <c r="AD22" s="9">
        <f>VLOOKUP(B22,'3-mer'!$B:$BQ,7,FALSE)</f>
        <v>22</v>
      </c>
      <c r="AE22" s="9">
        <f>VLOOKUP(B22,'3-mer'!$B:$BQ,8,FALSE)</f>
        <v>17</v>
      </c>
      <c r="AF22" s="9">
        <f>VLOOKUP(B22,'3-mer'!$B:$BQ,9,FALSE)</f>
        <v>23</v>
      </c>
      <c r="AG22" s="9">
        <f>VLOOKUP(B22,'3-mer'!$B:$BQ,10,FALSE)</f>
        <v>28</v>
      </c>
      <c r="AH22" s="9">
        <f>VLOOKUP(B22,'3-mer'!$B:$BQ,11,FALSE)</f>
        <v>21</v>
      </c>
      <c r="AI22" s="9">
        <f>VLOOKUP(B22,'3-mer'!$B:$BQ,12,FALSE)</f>
        <v>27</v>
      </c>
      <c r="AJ22" s="9">
        <f>VLOOKUP(B22,'3-mer'!$B:$BQ,13,FALSE)</f>
        <v>28</v>
      </c>
      <c r="AK22" s="9">
        <f>VLOOKUP(B22,'3-mer'!$B:$BQ,14,FALSE)</f>
        <v>28</v>
      </c>
      <c r="AL22" s="9">
        <f>VLOOKUP(B22,'3-mer'!$B:$BQ,15,FALSE)</f>
        <v>23</v>
      </c>
      <c r="AM22" s="9">
        <f>VLOOKUP(B22,'3-mer'!$B:$BQ,16,FALSE)</f>
        <v>13</v>
      </c>
      <c r="AN22" s="9">
        <f>VLOOKUP(B22,'3-mer'!$B:$BQ,17,FALSE)</f>
        <v>12</v>
      </c>
      <c r="AO22" s="9">
        <f>VLOOKUP(B22,'3-mer'!$B:$BQ,18,FALSE)</f>
        <v>27</v>
      </c>
      <c r="AP22" s="9">
        <f>VLOOKUP(B22,'3-mer'!$B:$BQ,19,FALSE)</f>
        <v>11</v>
      </c>
      <c r="AQ22" s="9">
        <f>VLOOKUP(B22,'3-mer'!$B:$BQ,20,FALSE)</f>
        <v>22</v>
      </c>
      <c r="AR22" s="9">
        <f>VLOOKUP(B22,'3-mer'!$B:$BQ,21,FALSE)</f>
        <v>19</v>
      </c>
      <c r="AS22" s="9">
        <f>VLOOKUP(B22,'3-mer'!$B:$BQ,22,FALSE)</f>
        <v>24</v>
      </c>
      <c r="AT22" s="9">
        <f>VLOOKUP(B22,'3-mer'!$B:$BQ,23,FALSE)</f>
        <v>16</v>
      </c>
      <c r="AU22" s="9">
        <f>VLOOKUP(B22,'3-mer'!$B:$BQ,24,FALSE)</f>
        <v>18</v>
      </c>
      <c r="AV22" s="9">
        <f>VLOOKUP(B22,'3-mer'!$B:$BQ,25,FALSE)</f>
        <v>16</v>
      </c>
      <c r="AW22" s="9">
        <f>VLOOKUP(B22,'3-mer'!$B:$BQ,26,FALSE)</f>
        <v>21</v>
      </c>
      <c r="AX22" s="9">
        <f>VLOOKUP(B22,'3-mer'!$B:$BQ,27,FALSE)</f>
        <v>25</v>
      </c>
      <c r="AY22" s="9">
        <f>VLOOKUP(B22,'3-mer'!$B:$BQ,28,FALSE)</f>
        <v>17</v>
      </c>
      <c r="AZ22" s="9">
        <f>VLOOKUP(B22,'3-mer'!$B:$BQ,29,FALSE)</f>
        <v>23</v>
      </c>
      <c r="BA22" s="9">
        <f>VLOOKUP(B22,'3-mer'!$B:$BQ,30,FALSE)</f>
        <v>36</v>
      </c>
      <c r="BB22" s="9">
        <f>VLOOKUP(B22,'3-mer'!$B:$BQ,31,FALSE)</f>
        <v>22</v>
      </c>
      <c r="BC22" s="9">
        <f>VLOOKUP(B22,'3-mer'!$B:$BQ,32,FALSE)</f>
        <v>11</v>
      </c>
      <c r="BD22" s="9">
        <f>VLOOKUP(B22,'3-mer'!$B:$BQ,33,FALSE)</f>
        <v>15</v>
      </c>
      <c r="BE22" s="9">
        <f>VLOOKUP(B22,'3-mer'!$B:$BQ,34,FALSE)</f>
        <v>28</v>
      </c>
      <c r="BF22" s="9">
        <f>VLOOKUP(B22,'3-mer'!$B:$BQ,35,FALSE)</f>
        <v>21</v>
      </c>
      <c r="BG22" s="9">
        <f>VLOOKUP(B22,'3-mer'!$B:$BQ,36,FALSE)</f>
        <v>37</v>
      </c>
      <c r="BH22" s="9">
        <f>VLOOKUP(B22,'3-mer'!$B:$BQ,37,FALSE)</f>
        <v>24</v>
      </c>
      <c r="BI22" s="9">
        <f>VLOOKUP(B22,'3-mer'!$B:$BQ,38,FALSE)</f>
        <v>33</v>
      </c>
      <c r="BJ22" s="9">
        <f>VLOOKUP(B22,'3-mer'!$B:$BQ,39,FALSE)</f>
        <v>21</v>
      </c>
      <c r="BK22" s="9">
        <f>VLOOKUP(B22,'3-mer'!$B:$BQ,40,FALSE)</f>
        <v>29</v>
      </c>
      <c r="BL22" s="9">
        <f>VLOOKUP(B22,'3-mer'!$B:$BQ,41,FALSE)</f>
        <v>26</v>
      </c>
      <c r="BM22" s="9">
        <f>VLOOKUP(B22,'3-mer'!$B:$BQ,42,FALSE)</f>
        <v>29</v>
      </c>
      <c r="BN22" s="9">
        <f>VLOOKUP(B22,'3-mer'!$B:$BQ,43,FALSE)</f>
        <v>23</v>
      </c>
      <c r="BO22" s="9">
        <f>VLOOKUP(B22,'3-mer'!$B:$BQ,44,FALSE)</f>
        <v>42</v>
      </c>
      <c r="BP22" s="9">
        <f>VLOOKUP(B22,'3-mer'!$B:$BQ,45,FALSE)</f>
        <v>29</v>
      </c>
      <c r="BQ22" s="9">
        <f>VLOOKUP(B22,'3-mer'!$B:$BQ,46,FALSE)</f>
        <v>48</v>
      </c>
      <c r="BR22" s="9">
        <f>VLOOKUP(B22,'3-mer'!$B:$BQ,47,FALSE)</f>
        <v>30</v>
      </c>
      <c r="BS22" s="9">
        <f>VLOOKUP(B22,'3-mer'!$B:$BQ,48,FALSE)</f>
        <v>22</v>
      </c>
      <c r="BT22" s="9">
        <f>VLOOKUP(B22,'3-mer'!$B:$BQ,49,FALSE)</f>
        <v>22</v>
      </c>
      <c r="BU22" s="9">
        <f>VLOOKUP(B22,'3-mer'!$B:$BQ,50,FALSE)</f>
        <v>32</v>
      </c>
      <c r="BV22" s="9">
        <f>VLOOKUP(B22,'3-mer'!$B:$BQ,51,FALSE)</f>
        <v>17</v>
      </c>
      <c r="BW22" s="9">
        <f>VLOOKUP(B22,'3-mer'!$B:$BQ,52,FALSE)</f>
        <v>25</v>
      </c>
      <c r="BX22" s="9">
        <f>VLOOKUP(B22,'3-mer'!$B:$BQ,53,FALSE)</f>
        <v>20</v>
      </c>
      <c r="BY22" s="9">
        <f>VLOOKUP(B22,'3-mer'!$B:$BQ,54,FALSE)</f>
        <v>14</v>
      </c>
      <c r="BZ22" s="9">
        <f>VLOOKUP(B22,'3-mer'!$B:$BQ,55,FALSE)</f>
        <v>3</v>
      </c>
      <c r="CA22" s="9">
        <f>VLOOKUP(B22,'3-mer'!$B:$BQ,56,FALSE)</f>
        <v>17</v>
      </c>
      <c r="CB22" s="9">
        <f>VLOOKUP(B22,'3-mer'!$B:$BQ,7,FALSE)</f>
        <v>22</v>
      </c>
      <c r="CC22" s="9">
        <f>VLOOKUP(B22,'3-mer'!$B:$BQ,58,FALSE)</f>
        <v>20</v>
      </c>
      <c r="CD22" s="9">
        <f>VLOOKUP(B22,'3-mer'!$B:$BQ,60,FALSE)</f>
        <v>8</v>
      </c>
      <c r="CE22" s="9">
        <f>VLOOKUP(B22,'3-mer'!$B:$BQ,61,FALSE)</f>
        <v>29</v>
      </c>
      <c r="CF22" s="9">
        <f>VLOOKUP(B22,'3-mer'!$B:$BQ,62,FALSE)</f>
        <v>26</v>
      </c>
      <c r="CG22" s="9">
        <f>VLOOKUP(B22,'3-mer'!$B:$BQ,63,FALSE)</f>
        <v>36</v>
      </c>
      <c r="CH22" s="9">
        <f>VLOOKUP(B22,'3-mer'!$B:$BQ,64,FALSE)</f>
        <v>18</v>
      </c>
      <c r="CI22" s="9">
        <f>VLOOKUP(B22,'3-mer'!$B:$BQ,65,FALSE)</f>
        <v>16</v>
      </c>
      <c r="CJ22" s="9">
        <f>VLOOKUP(B22,'3-mer'!$B:$BQ,66,FALSE)</f>
        <v>11</v>
      </c>
      <c r="CK22" s="9">
        <f>VLOOKUP(B22,'3-mer'!$B:$BQ,67,FALSE)</f>
        <v>22</v>
      </c>
      <c r="CL22" s="9">
        <f>VLOOKUP(B22,'3-mer'!$B:$BQ,5,FALSE)</f>
        <v>26</v>
      </c>
    </row>
    <row r="23" spans="1:90" ht="15.75" x14ac:dyDescent="0.2">
      <c r="A23" s="67" t="s">
        <v>34</v>
      </c>
      <c r="B23" s="67" t="s">
        <v>11</v>
      </c>
      <c r="C23" s="67">
        <v>300</v>
      </c>
      <c r="D23" s="70">
        <v>78.06</v>
      </c>
      <c r="E23" s="67">
        <v>25</v>
      </c>
      <c r="F23" s="67">
        <v>7.2</v>
      </c>
      <c r="G23" s="67">
        <v>6</v>
      </c>
      <c r="H23" s="70">
        <v>3.6</v>
      </c>
      <c r="I23" s="70">
        <f>VLOOKUP(B23,'2-mer'!$C$1:$V$19,3,FALSE)</f>
        <v>1467</v>
      </c>
      <c r="J23" s="74">
        <f>VLOOKUP(B23,遗传信息!B:E,4,FALSE)</f>
        <v>50.609999999999992</v>
      </c>
      <c r="K23" s="9">
        <f>VLOOKUP(B23,'2-mer'!$C$1:$V$19,4,FALSE)</f>
        <v>105</v>
      </c>
      <c r="L23" s="9">
        <f>VLOOKUP(B23,'2-mer'!$C$1:$V$19,5,FALSE)</f>
        <v>89</v>
      </c>
      <c r="M23" s="9">
        <f>VLOOKUP(B23,'2-mer'!$C$1:$V$19,6,FALSE)</f>
        <v>107</v>
      </c>
      <c r="N23" s="9">
        <f>VLOOKUP(B23,'2-mer'!$C$1:$V$19,8,FALSE)</f>
        <v>63</v>
      </c>
      <c r="O23" s="9">
        <f>VLOOKUP(B23,'2-mer'!$C$1:$V$19,9,FALSE)</f>
        <v>81</v>
      </c>
      <c r="P23" s="9">
        <f>VLOOKUP(B23,'2-mer'!$C$1:$V$19,10,FALSE)</f>
        <v>80</v>
      </c>
      <c r="Q23" s="9">
        <f>VLOOKUP(B23,'2-mer'!$C$1:$V$19,11,FALSE)</f>
        <v>98</v>
      </c>
      <c r="R23" s="9">
        <f>VLOOKUP(B23,'2-mer'!$C$1:$V$19,12,FALSE)</f>
        <v>77</v>
      </c>
      <c r="S23" s="9">
        <f>VLOOKUP(B23,'2-mer'!$C$1:$V$19,13,FALSE)</f>
        <v>115</v>
      </c>
      <c r="T23" s="9">
        <f>VLOOKUP(B23,'2-mer'!$C$1:$V$19,14,FALSE)</f>
        <v>107</v>
      </c>
      <c r="U23" s="9">
        <f>VLOOKUP(B23,'2-mer'!$C$1:$V$19,15,FALSE)</f>
        <v>149</v>
      </c>
      <c r="V23" s="9">
        <f>VLOOKUP(B23,'2-mer'!$C$1:$V$19,16,FALSE)</f>
        <v>94</v>
      </c>
      <c r="W23" s="9">
        <f>VLOOKUP(B23,'2-mer'!$C$1:$V$19,17,FALSE)</f>
        <v>62</v>
      </c>
      <c r="X23" s="9">
        <f>VLOOKUP(B23,'2-mer'!$C$1:$V$19,18,FALSE)</f>
        <v>60</v>
      </c>
      <c r="Y23" s="9">
        <f>VLOOKUP(B23,'2-mer'!$C$1:$V$19,19,FALSE)</f>
        <v>109</v>
      </c>
      <c r="Z23" s="9">
        <f>VLOOKUP(B23,'2-mer'!$C$1:$V$19,20,FALSE)</f>
        <v>58</v>
      </c>
      <c r="AA23" s="9">
        <f>VLOOKUP(B23,'3-mer'!$B:$BQ,4,FALSE)</f>
        <v>21</v>
      </c>
      <c r="AB23" s="9">
        <f>VLOOKUP(B23,'3-mer'!$B:$BQ,5,FALSE)</f>
        <v>26</v>
      </c>
      <c r="AC23" s="9">
        <f>VLOOKUP(B23,'3-mer'!$B:$BQ,6,FALSE)</f>
        <v>35</v>
      </c>
      <c r="AD23" s="9">
        <f>VLOOKUP(B23,'3-mer'!$B:$BQ,7,FALSE)</f>
        <v>22</v>
      </c>
      <c r="AE23" s="9">
        <f>VLOOKUP(B23,'3-mer'!$B:$BQ,8,FALSE)</f>
        <v>17</v>
      </c>
      <c r="AF23" s="9">
        <f>VLOOKUP(B23,'3-mer'!$B:$BQ,9,FALSE)</f>
        <v>23</v>
      </c>
      <c r="AG23" s="9">
        <f>VLOOKUP(B23,'3-mer'!$B:$BQ,10,FALSE)</f>
        <v>28</v>
      </c>
      <c r="AH23" s="9">
        <f>VLOOKUP(B23,'3-mer'!$B:$BQ,11,FALSE)</f>
        <v>21</v>
      </c>
      <c r="AI23" s="9">
        <f>VLOOKUP(B23,'3-mer'!$B:$BQ,12,FALSE)</f>
        <v>27</v>
      </c>
      <c r="AJ23" s="9">
        <f>VLOOKUP(B23,'3-mer'!$B:$BQ,13,FALSE)</f>
        <v>28</v>
      </c>
      <c r="AK23" s="9">
        <f>VLOOKUP(B23,'3-mer'!$B:$BQ,14,FALSE)</f>
        <v>28</v>
      </c>
      <c r="AL23" s="9">
        <f>VLOOKUP(B23,'3-mer'!$B:$BQ,15,FALSE)</f>
        <v>23</v>
      </c>
      <c r="AM23" s="9">
        <f>VLOOKUP(B23,'3-mer'!$B:$BQ,16,FALSE)</f>
        <v>13</v>
      </c>
      <c r="AN23" s="9">
        <f>VLOOKUP(B23,'3-mer'!$B:$BQ,17,FALSE)</f>
        <v>12</v>
      </c>
      <c r="AO23" s="9">
        <f>VLOOKUP(B23,'3-mer'!$B:$BQ,18,FALSE)</f>
        <v>27</v>
      </c>
      <c r="AP23" s="9">
        <f>VLOOKUP(B23,'3-mer'!$B:$BQ,19,FALSE)</f>
        <v>11</v>
      </c>
      <c r="AQ23" s="9">
        <f>VLOOKUP(B23,'3-mer'!$B:$BQ,20,FALSE)</f>
        <v>22</v>
      </c>
      <c r="AR23" s="9">
        <f>VLOOKUP(B23,'3-mer'!$B:$BQ,21,FALSE)</f>
        <v>19</v>
      </c>
      <c r="AS23" s="9">
        <f>VLOOKUP(B23,'3-mer'!$B:$BQ,22,FALSE)</f>
        <v>24</v>
      </c>
      <c r="AT23" s="9">
        <f>VLOOKUP(B23,'3-mer'!$B:$BQ,23,FALSE)</f>
        <v>16</v>
      </c>
      <c r="AU23" s="9">
        <f>VLOOKUP(B23,'3-mer'!$B:$BQ,24,FALSE)</f>
        <v>18</v>
      </c>
      <c r="AV23" s="9">
        <f>VLOOKUP(B23,'3-mer'!$B:$BQ,25,FALSE)</f>
        <v>16</v>
      </c>
      <c r="AW23" s="9">
        <f>VLOOKUP(B23,'3-mer'!$B:$BQ,26,FALSE)</f>
        <v>21</v>
      </c>
      <c r="AX23" s="9">
        <f>VLOOKUP(B23,'3-mer'!$B:$BQ,27,FALSE)</f>
        <v>25</v>
      </c>
      <c r="AY23" s="9">
        <f>VLOOKUP(B23,'3-mer'!$B:$BQ,28,FALSE)</f>
        <v>17</v>
      </c>
      <c r="AZ23" s="9">
        <f>VLOOKUP(B23,'3-mer'!$B:$BQ,29,FALSE)</f>
        <v>23</v>
      </c>
      <c r="BA23" s="9">
        <f>VLOOKUP(B23,'3-mer'!$B:$BQ,30,FALSE)</f>
        <v>36</v>
      </c>
      <c r="BB23" s="9">
        <f>VLOOKUP(B23,'3-mer'!$B:$BQ,31,FALSE)</f>
        <v>22</v>
      </c>
      <c r="BC23" s="9">
        <f>VLOOKUP(B23,'3-mer'!$B:$BQ,32,FALSE)</f>
        <v>11</v>
      </c>
      <c r="BD23" s="9">
        <f>VLOOKUP(B23,'3-mer'!$B:$BQ,33,FALSE)</f>
        <v>15</v>
      </c>
      <c r="BE23" s="9">
        <f>VLOOKUP(B23,'3-mer'!$B:$BQ,34,FALSE)</f>
        <v>28</v>
      </c>
      <c r="BF23" s="9">
        <f>VLOOKUP(B23,'3-mer'!$B:$BQ,35,FALSE)</f>
        <v>21</v>
      </c>
      <c r="BG23" s="9">
        <f>VLOOKUP(B23,'3-mer'!$B:$BQ,36,FALSE)</f>
        <v>37</v>
      </c>
      <c r="BH23" s="9">
        <f>VLOOKUP(B23,'3-mer'!$B:$BQ,37,FALSE)</f>
        <v>24</v>
      </c>
      <c r="BI23" s="9">
        <f>VLOOKUP(B23,'3-mer'!$B:$BQ,38,FALSE)</f>
        <v>33</v>
      </c>
      <c r="BJ23" s="9">
        <f>VLOOKUP(B23,'3-mer'!$B:$BQ,39,FALSE)</f>
        <v>21</v>
      </c>
      <c r="BK23" s="9">
        <f>VLOOKUP(B23,'3-mer'!$B:$BQ,40,FALSE)</f>
        <v>29</v>
      </c>
      <c r="BL23" s="9">
        <f>VLOOKUP(B23,'3-mer'!$B:$BQ,41,FALSE)</f>
        <v>26</v>
      </c>
      <c r="BM23" s="9">
        <f>VLOOKUP(B23,'3-mer'!$B:$BQ,42,FALSE)</f>
        <v>29</v>
      </c>
      <c r="BN23" s="9">
        <f>VLOOKUP(B23,'3-mer'!$B:$BQ,43,FALSE)</f>
        <v>23</v>
      </c>
      <c r="BO23" s="9">
        <f>VLOOKUP(B23,'3-mer'!$B:$BQ,44,FALSE)</f>
        <v>42</v>
      </c>
      <c r="BP23" s="9">
        <f>VLOOKUP(B23,'3-mer'!$B:$BQ,45,FALSE)</f>
        <v>29</v>
      </c>
      <c r="BQ23" s="9">
        <f>VLOOKUP(B23,'3-mer'!$B:$BQ,46,FALSE)</f>
        <v>48</v>
      </c>
      <c r="BR23" s="9">
        <f>VLOOKUP(B23,'3-mer'!$B:$BQ,47,FALSE)</f>
        <v>30</v>
      </c>
      <c r="BS23" s="9">
        <f>VLOOKUP(B23,'3-mer'!$B:$BQ,48,FALSE)</f>
        <v>22</v>
      </c>
      <c r="BT23" s="9">
        <f>VLOOKUP(B23,'3-mer'!$B:$BQ,49,FALSE)</f>
        <v>22</v>
      </c>
      <c r="BU23" s="9">
        <f>VLOOKUP(B23,'3-mer'!$B:$BQ,50,FALSE)</f>
        <v>32</v>
      </c>
      <c r="BV23" s="9">
        <f>VLOOKUP(B23,'3-mer'!$B:$BQ,51,FALSE)</f>
        <v>17</v>
      </c>
      <c r="BW23" s="9">
        <f>VLOOKUP(B23,'3-mer'!$B:$BQ,52,FALSE)</f>
        <v>25</v>
      </c>
      <c r="BX23" s="9">
        <f>VLOOKUP(B23,'3-mer'!$B:$BQ,53,FALSE)</f>
        <v>20</v>
      </c>
      <c r="BY23" s="9">
        <f>VLOOKUP(B23,'3-mer'!$B:$BQ,54,FALSE)</f>
        <v>14</v>
      </c>
      <c r="BZ23" s="9">
        <f>VLOOKUP(B23,'3-mer'!$B:$BQ,55,FALSE)</f>
        <v>3</v>
      </c>
      <c r="CA23" s="9">
        <f>VLOOKUP(B23,'3-mer'!$B:$BQ,56,FALSE)</f>
        <v>17</v>
      </c>
      <c r="CB23" s="9">
        <f>VLOOKUP(B23,'3-mer'!$B:$BQ,7,FALSE)</f>
        <v>22</v>
      </c>
      <c r="CC23" s="9">
        <f>VLOOKUP(B23,'3-mer'!$B:$BQ,58,FALSE)</f>
        <v>20</v>
      </c>
      <c r="CD23" s="9">
        <f>VLOOKUP(B23,'3-mer'!$B:$BQ,60,FALSE)</f>
        <v>8</v>
      </c>
      <c r="CE23" s="9">
        <f>VLOOKUP(B23,'3-mer'!$B:$BQ,61,FALSE)</f>
        <v>29</v>
      </c>
      <c r="CF23" s="9">
        <f>VLOOKUP(B23,'3-mer'!$B:$BQ,62,FALSE)</f>
        <v>26</v>
      </c>
      <c r="CG23" s="9">
        <f>VLOOKUP(B23,'3-mer'!$B:$BQ,63,FALSE)</f>
        <v>36</v>
      </c>
      <c r="CH23" s="9">
        <f>VLOOKUP(B23,'3-mer'!$B:$BQ,64,FALSE)</f>
        <v>18</v>
      </c>
      <c r="CI23" s="9">
        <f>VLOOKUP(B23,'3-mer'!$B:$BQ,65,FALSE)</f>
        <v>16</v>
      </c>
      <c r="CJ23" s="9">
        <f>VLOOKUP(B23,'3-mer'!$B:$BQ,66,FALSE)</f>
        <v>11</v>
      </c>
      <c r="CK23" s="9">
        <f>VLOOKUP(B23,'3-mer'!$B:$BQ,67,FALSE)</f>
        <v>22</v>
      </c>
      <c r="CL23" s="9">
        <f>VLOOKUP(B23,'3-mer'!$B:$BQ,5,FALSE)</f>
        <v>26</v>
      </c>
    </row>
    <row r="24" spans="1:90" ht="15.75" x14ac:dyDescent="0.2">
      <c r="A24" s="68" t="s">
        <v>12</v>
      </c>
      <c r="B24" s="68" t="s">
        <v>33</v>
      </c>
      <c r="C24" s="67">
        <v>254</v>
      </c>
      <c r="D24" s="70">
        <v>20.66</v>
      </c>
      <c r="E24" s="67">
        <v>25</v>
      </c>
      <c r="F24" s="67">
        <v>7.2</v>
      </c>
      <c r="G24" s="67">
        <v>6</v>
      </c>
      <c r="H24" s="70">
        <v>0.78</v>
      </c>
      <c r="I24" s="70">
        <f>VLOOKUP(B24,'2-mer'!$C$1:$V$19,3,FALSE)</f>
        <v>1507</v>
      </c>
      <c r="J24" s="74">
        <f>VLOOKUP(B24,遗传信息!B:E,4,FALSE)</f>
        <v>43.93</v>
      </c>
      <c r="K24" s="9">
        <f>VLOOKUP(B24,'2-mer'!$C$1:$V$19,4,FALSE)</f>
        <v>107</v>
      </c>
      <c r="L24" s="9">
        <f>VLOOKUP(B24,'2-mer'!$C$1:$V$19,5,FALSE)</f>
        <v>98</v>
      </c>
      <c r="M24" s="9">
        <f>VLOOKUP(B24,'2-mer'!$C$1:$V$19,6,FALSE)</f>
        <v>115</v>
      </c>
      <c r="N24" s="9">
        <f>VLOOKUP(B24,'2-mer'!$C$1:$V$19,8,FALSE)</f>
        <v>58</v>
      </c>
      <c r="O24" s="9">
        <f>VLOOKUP(B24,'2-mer'!$C$1:$V$19,9,FALSE)</f>
        <v>85</v>
      </c>
      <c r="P24" s="9">
        <f>VLOOKUP(B24,'2-mer'!$C$1:$V$19,10,FALSE)</f>
        <v>86</v>
      </c>
      <c r="Q24" s="9">
        <f>VLOOKUP(B24,'2-mer'!$C$1:$V$19,11,FALSE)</f>
        <v>107</v>
      </c>
      <c r="R24" s="9">
        <f>VLOOKUP(B24,'2-mer'!$C$1:$V$19,12,FALSE)</f>
        <v>75</v>
      </c>
      <c r="S24" s="9">
        <f>VLOOKUP(B24,'2-mer'!$C$1:$V$19,13,FALSE)</f>
        <v>118</v>
      </c>
      <c r="T24" s="9">
        <f>VLOOKUP(B24,'2-mer'!$C$1:$V$19,14,FALSE)</f>
        <v>106</v>
      </c>
      <c r="U24" s="9">
        <f>VLOOKUP(B24,'2-mer'!$C$1:$V$19,15,FALSE)</f>
        <v>147</v>
      </c>
      <c r="V24" s="9">
        <f>VLOOKUP(B24,'2-mer'!$C$1:$V$19,16,FALSE)</f>
        <v>106</v>
      </c>
      <c r="W24" s="9">
        <f>VLOOKUP(B24,'2-mer'!$C$1:$V$19,17,FALSE)</f>
        <v>67</v>
      </c>
      <c r="X24" s="9">
        <f>VLOOKUP(B24,'2-mer'!$C$1:$V$19,18,FALSE)</f>
        <v>64</v>
      </c>
      <c r="Y24" s="9">
        <f>VLOOKUP(B24,'2-mer'!$C$1:$V$19,19,FALSE)</f>
        <v>108</v>
      </c>
      <c r="Z24" s="9">
        <f>VLOOKUP(B24,'2-mer'!$C$1:$V$19,20,FALSE)</f>
        <v>59</v>
      </c>
      <c r="AA24" s="9">
        <f>VLOOKUP(B24,'3-mer'!$B:$BQ,4,FALSE)</f>
        <v>20</v>
      </c>
      <c r="AB24" s="9">
        <f>VLOOKUP(B24,'3-mer'!$B:$BQ,5,FALSE)</f>
        <v>32</v>
      </c>
      <c r="AC24" s="9">
        <f>VLOOKUP(B24,'3-mer'!$B:$BQ,6,FALSE)</f>
        <v>35</v>
      </c>
      <c r="AD24" s="9">
        <f>VLOOKUP(B24,'3-mer'!$B:$BQ,7,FALSE)</f>
        <v>20</v>
      </c>
      <c r="AE24" s="9">
        <f>VLOOKUP(B24,'3-mer'!$B:$BQ,8,FALSE)</f>
        <v>27</v>
      </c>
      <c r="AF24" s="9">
        <f>VLOOKUP(B24,'3-mer'!$B:$BQ,9,FALSE)</f>
        <v>25</v>
      </c>
      <c r="AG24" s="9">
        <f>VLOOKUP(B24,'3-mer'!$B:$BQ,10,FALSE)</f>
        <v>28</v>
      </c>
      <c r="AH24" s="9">
        <f>VLOOKUP(B24,'3-mer'!$B:$BQ,11,FALSE)</f>
        <v>18</v>
      </c>
      <c r="AI24" s="9">
        <f>VLOOKUP(B24,'3-mer'!$B:$BQ,12,FALSE)</f>
        <v>23</v>
      </c>
      <c r="AJ24" s="9">
        <f>VLOOKUP(B24,'3-mer'!$B:$BQ,13,FALSE)</f>
        <v>32</v>
      </c>
      <c r="AK24" s="9">
        <f>VLOOKUP(B24,'3-mer'!$B:$BQ,14,FALSE)</f>
        <v>34</v>
      </c>
      <c r="AL24" s="9">
        <f>VLOOKUP(B24,'3-mer'!$B:$BQ,15,FALSE)</f>
        <v>26</v>
      </c>
      <c r="AM24" s="9">
        <f>VLOOKUP(B24,'3-mer'!$B:$BQ,16,FALSE)</f>
        <v>9</v>
      </c>
      <c r="AN24" s="9">
        <f>VLOOKUP(B24,'3-mer'!$B:$BQ,17,FALSE)</f>
        <v>15</v>
      </c>
      <c r="AO24" s="9">
        <f>VLOOKUP(B24,'3-mer'!$B:$BQ,18,FALSE)</f>
        <v>23</v>
      </c>
      <c r="AP24" s="9">
        <f>VLOOKUP(B24,'3-mer'!$B:$BQ,19,FALSE)</f>
        <v>11</v>
      </c>
      <c r="AQ24" s="9">
        <f>VLOOKUP(B24,'3-mer'!$B:$BQ,20,FALSE)</f>
        <v>24</v>
      </c>
      <c r="AR24" s="9">
        <f>VLOOKUP(B24,'3-mer'!$B:$BQ,21,FALSE)</f>
        <v>22</v>
      </c>
      <c r="AS24" s="9">
        <f>VLOOKUP(B24,'3-mer'!$B:$BQ,22,FALSE)</f>
        <v>26</v>
      </c>
      <c r="AT24" s="9">
        <f>VLOOKUP(B24,'3-mer'!$B:$BQ,23,FALSE)</f>
        <v>13</v>
      </c>
      <c r="AU24" s="9">
        <f>VLOOKUP(B24,'3-mer'!$B:$BQ,24,FALSE)</f>
        <v>16</v>
      </c>
      <c r="AV24" s="9">
        <f>VLOOKUP(B24,'3-mer'!$B:$BQ,25,FALSE)</f>
        <v>20</v>
      </c>
      <c r="AW24" s="9">
        <f>VLOOKUP(B24,'3-mer'!$B:$BQ,26,FALSE)</f>
        <v>29</v>
      </c>
      <c r="AX24" s="9">
        <f>VLOOKUP(B24,'3-mer'!$B:$BQ,27,FALSE)</f>
        <v>21</v>
      </c>
      <c r="AY24" s="9">
        <f>VLOOKUP(B24,'3-mer'!$B:$BQ,28,FALSE)</f>
        <v>20</v>
      </c>
      <c r="AZ24" s="9">
        <f>VLOOKUP(B24,'3-mer'!$B:$BQ,29,FALSE)</f>
        <v>26</v>
      </c>
      <c r="BA24" s="9">
        <f>VLOOKUP(B24,'3-mer'!$B:$BQ,30,FALSE)</f>
        <v>36</v>
      </c>
      <c r="BB24" s="9">
        <f>VLOOKUP(B24,'3-mer'!$B:$BQ,31,FALSE)</f>
        <v>25</v>
      </c>
      <c r="BC24" s="9">
        <f>VLOOKUP(B24,'3-mer'!$B:$BQ,32,FALSE)</f>
        <v>15</v>
      </c>
      <c r="BD24" s="9">
        <f>VLOOKUP(B24,'3-mer'!$B:$BQ,33,FALSE)</f>
        <v>16</v>
      </c>
      <c r="BE24" s="9">
        <f>VLOOKUP(B24,'3-mer'!$B:$BQ,34,FALSE)</f>
        <v>27</v>
      </c>
      <c r="BF24" s="9">
        <f>VLOOKUP(B24,'3-mer'!$B:$BQ,35,FALSE)</f>
        <v>17</v>
      </c>
      <c r="BG24" s="9">
        <f>VLOOKUP(B24,'3-mer'!$B:$BQ,36,FALSE)</f>
        <v>36</v>
      </c>
      <c r="BH24" s="9">
        <f>VLOOKUP(B24,'3-mer'!$B:$BQ,37,FALSE)</f>
        <v>27</v>
      </c>
      <c r="BI24" s="9">
        <f>VLOOKUP(B24,'3-mer'!$B:$BQ,38,FALSE)</f>
        <v>33</v>
      </c>
      <c r="BJ24" s="9">
        <f>VLOOKUP(B24,'3-mer'!$B:$BQ,39,FALSE)</f>
        <v>22</v>
      </c>
      <c r="BK24" s="9">
        <f>VLOOKUP(B24,'3-mer'!$B:$BQ,40,FALSE)</f>
        <v>29</v>
      </c>
      <c r="BL24" s="9">
        <f>VLOOKUP(B24,'3-mer'!$B:$BQ,41,FALSE)</f>
        <v>25</v>
      </c>
      <c r="BM24" s="9">
        <f>VLOOKUP(B24,'3-mer'!$B:$BQ,42,FALSE)</f>
        <v>29</v>
      </c>
      <c r="BN24" s="9">
        <f>VLOOKUP(B24,'3-mer'!$B:$BQ,43,FALSE)</f>
        <v>22</v>
      </c>
      <c r="BO24" s="9">
        <f>VLOOKUP(B24,'3-mer'!$B:$BQ,44,FALSE)</f>
        <v>40</v>
      </c>
      <c r="BP24" s="9">
        <f>VLOOKUP(B24,'3-mer'!$B:$BQ,45,FALSE)</f>
        <v>27</v>
      </c>
      <c r="BQ24" s="9">
        <f>VLOOKUP(B24,'3-mer'!$B:$BQ,46,FALSE)</f>
        <v>43</v>
      </c>
      <c r="BR24" s="9">
        <f>VLOOKUP(B24,'3-mer'!$B:$BQ,47,FALSE)</f>
        <v>37</v>
      </c>
      <c r="BS24" s="9">
        <f>VLOOKUP(B24,'3-mer'!$B:$BQ,48,FALSE)</f>
        <v>26</v>
      </c>
      <c r="BT24" s="9">
        <f>VLOOKUP(B24,'3-mer'!$B:$BQ,49,FALSE)</f>
        <v>19</v>
      </c>
      <c r="BU24" s="9">
        <f>VLOOKUP(B24,'3-mer'!$B:$BQ,50,FALSE)</f>
        <v>38</v>
      </c>
      <c r="BV24" s="9">
        <f>VLOOKUP(B24,'3-mer'!$B:$BQ,51,FALSE)</f>
        <v>23</v>
      </c>
      <c r="BW24" s="9">
        <f>VLOOKUP(B24,'3-mer'!$B:$BQ,52,FALSE)</f>
        <v>27</v>
      </c>
      <c r="BX24" s="9">
        <f>VLOOKUP(B24,'3-mer'!$B:$BQ,53,FALSE)</f>
        <v>17</v>
      </c>
      <c r="BY24" s="9">
        <f>VLOOKUP(B24,'3-mer'!$B:$BQ,54,FALSE)</f>
        <v>20</v>
      </c>
      <c r="BZ24" s="9">
        <f>VLOOKUP(B24,'3-mer'!$B:$BQ,55,FALSE)</f>
        <v>3</v>
      </c>
      <c r="CA24" s="9">
        <f>VLOOKUP(B24,'3-mer'!$B:$BQ,56,FALSE)</f>
        <v>13</v>
      </c>
      <c r="CB24" s="9">
        <f>VLOOKUP(B24,'3-mer'!$B:$BQ,7,FALSE)</f>
        <v>20</v>
      </c>
      <c r="CC24" s="9">
        <f>VLOOKUP(B24,'3-mer'!$B:$BQ,58,FALSE)</f>
        <v>21</v>
      </c>
      <c r="CD24" s="9">
        <f>VLOOKUP(B24,'3-mer'!$B:$BQ,60,FALSE)</f>
        <v>14</v>
      </c>
      <c r="CE24" s="9">
        <f>VLOOKUP(B24,'3-mer'!$B:$BQ,61,FALSE)</f>
        <v>35</v>
      </c>
      <c r="CF24" s="9">
        <f>VLOOKUP(B24,'3-mer'!$B:$BQ,62,FALSE)</f>
        <v>21</v>
      </c>
      <c r="CG24" s="9">
        <f>VLOOKUP(B24,'3-mer'!$B:$BQ,63,FALSE)</f>
        <v>34</v>
      </c>
      <c r="CH24" s="9">
        <f>VLOOKUP(B24,'3-mer'!$B:$BQ,64,FALSE)</f>
        <v>18</v>
      </c>
      <c r="CI24" s="9">
        <f>VLOOKUP(B24,'3-mer'!$B:$BQ,65,FALSE)</f>
        <v>17</v>
      </c>
      <c r="CJ24" s="9">
        <f>VLOOKUP(B24,'3-mer'!$B:$BQ,66,FALSE)</f>
        <v>14</v>
      </c>
      <c r="CK24" s="9">
        <f>VLOOKUP(B24,'3-mer'!$B:$BQ,67,FALSE)</f>
        <v>20</v>
      </c>
      <c r="CL24" s="9">
        <f>VLOOKUP(B24,'3-mer'!$B:$BQ,5,FALSE)</f>
        <v>32</v>
      </c>
    </row>
    <row r="25" spans="1:90" ht="15.75" x14ac:dyDescent="0.2">
      <c r="A25" s="68" t="s">
        <v>12</v>
      </c>
      <c r="B25" s="68" t="s">
        <v>33</v>
      </c>
      <c r="C25" s="67">
        <v>254</v>
      </c>
      <c r="D25" s="70">
        <v>25.2</v>
      </c>
      <c r="E25" s="67">
        <v>25</v>
      </c>
      <c r="F25" s="67">
        <v>7.2</v>
      </c>
      <c r="G25" s="67">
        <v>6</v>
      </c>
      <c r="H25" s="70">
        <v>1.27</v>
      </c>
      <c r="I25" s="70">
        <f>VLOOKUP(B25,'2-mer'!$C$1:$V$19,3,FALSE)</f>
        <v>1507</v>
      </c>
      <c r="J25" s="74">
        <f>VLOOKUP(B25,遗传信息!B:E,4,FALSE)</f>
        <v>43.93</v>
      </c>
      <c r="K25" s="9">
        <f>VLOOKUP(B25,'2-mer'!$C$1:$V$19,4,FALSE)</f>
        <v>107</v>
      </c>
      <c r="L25" s="9">
        <f>VLOOKUP(B25,'2-mer'!$C$1:$V$19,5,FALSE)</f>
        <v>98</v>
      </c>
      <c r="M25" s="9">
        <f>VLOOKUP(B25,'2-mer'!$C$1:$V$19,6,FALSE)</f>
        <v>115</v>
      </c>
      <c r="N25" s="9">
        <f>VLOOKUP(B25,'2-mer'!$C$1:$V$19,8,FALSE)</f>
        <v>58</v>
      </c>
      <c r="O25" s="9">
        <f>VLOOKUP(B25,'2-mer'!$C$1:$V$19,9,FALSE)</f>
        <v>85</v>
      </c>
      <c r="P25" s="9">
        <f>VLOOKUP(B25,'2-mer'!$C$1:$V$19,10,FALSE)</f>
        <v>86</v>
      </c>
      <c r="Q25" s="9">
        <f>VLOOKUP(B25,'2-mer'!$C$1:$V$19,11,FALSE)</f>
        <v>107</v>
      </c>
      <c r="R25" s="9">
        <f>VLOOKUP(B25,'2-mer'!$C$1:$V$19,12,FALSE)</f>
        <v>75</v>
      </c>
      <c r="S25" s="9">
        <f>VLOOKUP(B25,'2-mer'!$C$1:$V$19,13,FALSE)</f>
        <v>118</v>
      </c>
      <c r="T25" s="9">
        <f>VLOOKUP(B25,'2-mer'!$C$1:$V$19,14,FALSE)</f>
        <v>106</v>
      </c>
      <c r="U25" s="9">
        <f>VLOOKUP(B25,'2-mer'!$C$1:$V$19,15,FALSE)</f>
        <v>147</v>
      </c>
      <c r="V25" s="9">
        <f>VLOOKUP(B25,'2-mer'!$C$1:$V$19,16,FALSE)</f>
        <v>106</v>
      </c>
      <c r="W25" s="9">
        <f>VLOOKUP(B25,'2-mer'!$C$1:$V$19,17,FALSE)</f>
        <v>67</v>
      </c>
      <c r="X25" s="9">
        <f>VLOOKUP(B25,'2-mer'!$C$1:$V$19,18,FALSE)</f>
        <v>64</v>
      </c>
      <c r="Y25" s="9">
        <f>VLOOKUP(B25,'2-mer'!$C$1:$V$19,19,FALSE)</f>
        <v>108</v>
      </c>
      <c r="Z25" s="9">
        <f>VLOOKUP(B25,'2-mer'!$C$1:$V$19,20,FALSE)</f>
        <v>59</v>
      </c>
      <c r="AA25" s="9">
        <f>VLOOKUP(B25,'3-mer'!$B:$BQ,4,FALSE)</f>
        <v>20</v>
      </c>
      <c r="AB25" s="9">
        <f>VLOOKUP(B25,'3-mer'!$B:$BQ,5,FALSE)</f>
        <v>32</v>
      </c>
      <c r="AC25" s="9">
        <f>VLOOKUP(B25,'3-mer'!$B:$BQ,6,FALSE)</f>
        <v>35</v>
      </c>
      <c r="AD25" s="9">
        <f>VLOOKUP(B25,'3-mer'!$B:$BQ,7,FALSE)</f>
        <v>20</v>
      </c>
      <c r="AE25" s="9">
        <f>VLOOKUP(B25,'3-mer'!$B:$BQ,8,FALSE)</f>
        <v>27</v>
      </c>
      <c r="AF25" s="9">
        <f>VLOOKUP(B25,'3-mer'!$B:$BQ,9,FALSE)</f>
        <v>25</v>
      </c>
      <c r="AG25" s="9">
        <f>VLOOKUP(B25,'3-mer'!$B:$BQ,10,FALSE)</f>
        <v>28</v>
      </c>
      <c r="AH25" s="9">
        <f>VLOOKUP(B25,'3-mer'!$B:$BQ,11,FALSE)</f>
        <v>18</v>
      </c>
      <c r="AI25" s="9">
        <f>VLOOKUP(B25,'3-mer'!$B:$BQ,12,FALSE)</f>
        <v>23</v>
      </c>
      <c r="AJ25" s="9">
        <f>VLOOKUP(B25,'3-mer'!$B:$BQ,13,FALSE)</f>
        <v>32</v>
      </c>
      <c r="AK25" s="9">
        <f>VLOOKUP(B25,'3-mer'!$B:$BQ,14,FALSE)</f>
        <v>34</v>
      </c>
      <c r="AL25" s="9">
        <f>VLOOKUP(B25,'3-mer'!$B:$BQ,15,FALSE)</f>
        <v>26</v>
      </c>
      <c r="AM25" s="9">
        <f>VLOOKUP(B25,'3-mer'!$B:$BQ,16,FALSE)</f>
        <v>9</v>
      </c>
      <c r="AN25" s="9">
        <f>VLOOKUP(B25,'3-mer'!$B:$BQ,17,FALSE)</f>
        <v>15</v>
      </c>
      <c r="AO25" s="9">
        <f>VLOOKUP(B25,'3-mer'!$B:$BQ,18,FALSE)</f>
        <v>23</v>
      </c>
      <c r="AP25" s="9">
        <f>VLOOKUP(B25,'3-mer'!$B:$BQ,19,FALSE)</f>
        <v>11</v>
      </c>
      <c r="AQ25" s="9">
        <f>VLOOKUP(B25,'3-mer'!$B:$BQ,20,FALSE)</f>
        <v>24</v>
      </c>
      <c r="AR25" s="9">
        <f>VLOOKUP(B25,'3-mer'!$B:$BQ,21,FALSE)</f>
        <v>22</v>
      </c>
      <c r="AS25" s="9">
        <f>VLOOKUP(B25,'3-mer'!$B:$BQ,22,FALSE)</f>
        <v>26</v>
      </c>
      <c r="AT25" s="9">
        <f>VLOOKUP(B25,'3-mer'!$B:$BQ,23,FALSE)</f>
        <v>13</v>
      </c>
      <c r="AU25" s="9">
        <f>VLOOKUP(B25,'3-mer'!$B:$BQ,24,FALSE)</f>
        <v>16</v>
      </c>
      <c r="AV25" s="9">
        <f>VLOOKUP(B25,'3-mer'!$B:$BQ,25,FALSE)</f>
        <v>20</v>
      </c>
      <c r="AW25" s="9">
        <f>VLOOKUP(B25,'3-mer'!$B:$BQ,26,FALSE)</f>
        <v>29</v>
      </c>
      <c r="AX25" s="9">
        <f>VLOOKUP(B25,'3-mer'!$B:$BQ,27,FALSE)</f>
        <v>21</v>
      </c>
      <c r="AY25" s="9">
        <f>VLOOKUP(B25,'3-mer'!$B:$BQ,28,FALSE)</f>
        <v>20</v>
      </c>
      <c r="AZ25" s="9">
        <f>VLOOKUP(B25,'3-mer'!$B:$BQ,29,FALSE)</f>
        <v>26</v>
      </c>
      <c r="BA25" s="9">
        <f>VLOOKUP(B25,'3-mer'!$B:$BQ,30,FALSE)</f>
        <v>36</v>
      </c>
      <c r="BB25" s="9">
        <f>VLOOKUP(B25,'3-mer'!$B:$BQ,31,FALSE)</f>
        <v>25</v>
      </c>
      <c r="BC25" s="9">
        <f>VLOOKUP(B25,'3-mer'!$B:$BQ,32,FALSE)</f>
        <v>15</v>
      </c>
      <c r="BD25" s="9">
        <f>VLOOKUP(B25,'3-mer'!$B:$BQ,33,FALSE)</f>
        <v>16</v>
      </c>
      <c r="BE25" s="9">
        <f>VLOOKUP(B25,'3-mer'!$B:$BQ,34,FALSE)</f>
        <v>27</v>
      </c>
      <c r="BF25" s="9">
        <f>VLOOKUP(B25,'3-mer'!$B:$BQ,35,FALSE)</f>
        <v>17</v>
      </c>
      <c r="BG25" s="9">
        <f>VLOOKUP(B25,'3-mer'!$B:$BQ,36,FALSE)</f>
        <v>36</v>
      </c>
      <c r="BH25" s="9">
        <f>VLOOKUP(B25,'3-mer'!$B:$BQ,37,FALSE)</f>
        <v>27</v>
      </c>
      <c r="BI25" s="9">
        <f>VLOOKUP(B25,'3-mer'!$B:$BQ,38,FALSE)</f>
        <v>33</v>
      </c>
      <c r="BJ25" s="9">
        <f>VLOOKUP(B25,'3-mer'!$B:$BQ,39,FALSE)</f>
        <v>22</v>
      </c>
      <c r="BK25" s="9">
        <f>VLOOKUP(B25,'3-mer'!$B:$BQ,40,FALSE)</f>
        <v>29</v>
      </c>
      <c r="BL25" s="9">
        <f>VLOOKUP(B25,'3-mer'!$B:$BQ,41,FALSE)</f>
        <v>25</v>
      </c>
      <c r="BM25" s="9">
        <f>VLOOKUP(B25,'3-mer'!$B:$BQ,42,FALSE)</f>
        <v>29</v>
      </c>
      <c r="BN25" s="9">
        <f>VLOOKUP(B25,'3-mer'!$B:$BQ,43,FALSE)</f>
        <v>22</v>
      </c>
      <c r="BO25" s="9">
        <f>VLOOKUP(B25,'3-mer'!$B:$BQ,44,FALSE)</f>
        <v>40</v>
      </c>
      <c r="BP25" s="9">
        <f>VLOOKUP(B25,'3-mer'!$B:$BQ,45,FALSE)</f>
        <v>27</v>
      </c>
      <c r="BQ25" s="9">
        <f>VLOOKUP(B25,'3-mer'!$B:$BQ,46,FALSE)</f>
        <v>43</v>
      </c>
      <c r="BR25" s="9">
        <f>VLOOKUP(B25,'3-mer'!$B:$BQ,47,FALSE)</f>
        <v>37</v>
      </c>
      <c r="BS25" s="9">
        <f>VLOOKUP(B25,'3-mer'!$B:$BQ,48,FALSE)</f>
        <v>26</v>
      </c>
      <c r="BT25" s="9">
        <f>VLOOKUP(B25,'3-mer'!$B:$BQ,49,FALSE)</f>
        <v>19</v>
      </c>
      <c r="BU25" s="9">
        <f>VLOOKUP(B25,'3-mer'!$B:$BQ,50,FALSE)</f>
        <v>38</v>
      </c>
      <c r="BV25" s="9">
        <f>VLOOKUP(B25,'3-mer'!$B:$BQ,51,FALSE)</f>
        <v>23</v>
      </c>
      <c r="BW25" s="9">
        <f>VLOOKUP(B25,'3-mer'!$B:$BQ,52,FALSE)</f>
        <v>27</v>
      </c>
      <c r="BX25" s="9">
        <f>VLOOKUP(B25,'3-mer'!$B:$BQ,53,FALSE)</f>
        <v>17</v>
      </c>
      <c r="BY25" s="9">
        <f>VLOOKUP(B25,'3-mer'!$B:$BQ,54,FALSE)</f>
        <v>20</v>
      </c>
      <c r="BZ25" s="9">
        <f>VLOOKUP(B25,'3-mer'!$B:$BQ,55,FALSE)</f>
        <v>3</v>
      </c>
      <c r="CA25" s="9">
        <f>VLOOKUP(B25,'3-mer'!$B:$BQ,56,FALSE)</f>
        <v>13</v>
      </c>
      <c r="CB25" s="9">
        <f>VLOOKUP(B25,'3-mer'!$B:$BQ,7,FALSE)</f>
        <v>20</v>
      </c>
      <c r="CC25" s="9">
        <f>VLOOKUP(B25,'3-mer'!$B:$BQ,58,FALSE)</f>
        <v>21</v>
      </c>
      <c r="CD25" s="9">
        <f>VLOOKUP(B25,'3-mer'!$B:$BQ,60,FALSE)</f>
        <v>14</v>
      </c>
      <c r="CE25" s="9">
        <f>VLOOKUP(B25,'3-mer'!$B:$BQ,61,FALSE)</f>
        <v>35</v>
      </c>
      <c r="CF25" s="9">
        <f>VLOOKUP(B25,'3-mer'!$B:$BQ,62,FALSE)</f>
        <v>21</v>
      </c>
      <c r="CG25" s="9">
        <f>VLOOKUP(B25,'3-mer'!$B:$BQ,63,FALSE)</f>
        <v>34</v>
      </c>
      <c r="CH25" s="9">
        <f>VLOOKUP(B25,'3-mer'!$B:$BQ,64,FALSE)</f>
        <v>18</v>
      </c>
      <c r="CI25" s="9">
        <f>VLOOKUP(B25,'3-mer'!$B:$BQ,65,FALSE)</f>
        <v>17</v>
      </c>
      <c r="CJ25" s="9">
        <f>VLOOKUP(B25,'3-mer'!$B:$BQ,66,FALSE)</f>
        <v>14</v>
      </c>
      <c r="CK25" s="9">
        <f>VLOOKUP(B25,'3-mer'!$B:$BQ,67,FALSE)</f>
        <v>20</v>
      </c>
      <c r="CL25" s="9">
        <f>VLOOKUP(B25,'3-mer'!$B:$BQ,5,FALSE)</f>
        <v>32</v>
      </c>
    </row>
    <row r="26" spans="1:90" ht="15.75" x14ac:dyDescent="0.2">
      <c r="A26" s="68" t="s">
        <v>12</v>
      </c>
      <c r="B26" s="68" t="s">
        <v>33</v>
      </c>
      <c r="C26" s="67">
        <v>254</v>
      </c>
      <c r="D26" s="70">
        <v>32.049999999999997</v>
      </c>
      <c r="E26" s="67">
        <v>25</v>
      </c>
      <c r="F26" s="67">
        <v>7.2</v>
      </c>
      <c r="G26" s="67">
        <v>6</v>
      </c>
      <c r="H26" s="70">
        <v>1.94</v>
      </c>
      <c r="I26" s="70">
        <f>VLOOKUP(B26,'2-mer'!$C$1:$V$19,3,FALSE)</f>
        <v>1507</v>
      </c>
      <c r="J26" s="74">
        <f>VLOOKUP(B26,遗传信息!B:E,4,FALSE)</f>
        <v>43.93</v>
      </c>
      <c r="K26" s="9">
        <f>VLOOKUP(B26,'2-mer'!$C$1:$V$19,4,FALSE)</f>
        <v>107</v>
      </c>
      <c r="L26" s="9">
        <f>VLOOKUP(B26,'2-mer'!$C$1:$V$19,5,FALSE)</f>
        <v>98</v>
      </c>
      <c r="M26" s="9">
        <f>VLOOKUP(B26,'2-mer'!$C$1:$V$19,6,FALSE)</f>
        <v>115</v>
      </c>
      <c r="N26" s="9">
        <f>VLOOKUP(B26,'2-mer'!$C$1:$V$19,8,FALSE)</f>
        <v>58</v>
      </c>
      <c r="O26" s="9">
        <f>VLOOKUP(B26,'2-mer'!$C$1:$V$19,9,FALSE)</f>
        <v>85</v>
      </c>
      <c r="P26" s="9">
        <f>VLOOKUP(B26,'2-mer'!$C$1:$V$19,10,FALSE)</f>
        <v>86</v>
      </c>
      <c r="Q26" s="9">
        <f>VLOOKUP(B26,'2-mer'!$C$1:$V$19,11,FALSE)</f>
        <v>107</v>
      </c>
      <c r="R26" s="9">
        <f>VLOOKUP(B26,'2-mer'!$C$1:$V$19,12,FALSE)</f>
        <v>75</v>
      </c>
      <c r="S26" s="9">
        <f>VLOOKUP(B26,'2-mer'!$C$1:$V$19,13,FALSE)</f>
        <v>118</v>
      </c>
      <c r="T26" s="9">
        <f>VLOOKUP(B26,'2-mer'!$C$1:$V$19,14,FALSE)</f>
        <v>106</v>
      </c>
      <c r="U26" s="9">
        <f>VLOOKUP(B26,'2-mer'!$C$1:$V$19,15,FALSE)</f>
        <v>147</v>
      </c>
      <c r="V26" s="9">
        <f>VLOOKUP(B26,'2-mer'!$C$1:$V$19,16,FALSE)</f>
        <v>106</v>
      </c>
      <c r="W26" s="9">
        <f>VLOOKUP(B26,'2-mer'!$C$1:$V$19,17,FALSE)</f>
        <v>67</v>
      </c>
      <c r="X26" s="9">
        <f>VLOOKUP(B26,'2-mer'!$C$1:$V$19,18,FALSE)</f>
        <v>64</v>
      </c>
      <c r="Y26" s="9">
        <f>VLOOKUP(B26,'2-mer'!$C$1:$V$19,19,FALSE)</f>
        <v>108</v>
      </c>
      <c r="Z26" s="9">
        <f>VLOOKUP(B26,'2-mer'!$C$1:$V$19,20,FALSE)</f>
        <v>59</v>
      </c>
      <c r="AA26" s="9">
        <f>VLOOKUP(B26,'3-mer'!$B:$BQ,4,FALSE)</f>
        <v>20</v>
      </c>
      <c r="AB26" s="9">
        <f>VLOOKUP(B26,'3-mer'!$B:$BQ,5,FALSE)</f>
        <v>32</v>
      </c>
      <c r="AC26" s="9">
        <f>VLOOKUP(B26,'3-mer'!$B:$BQ,6,FALSE)</f>
        <v>35</v>
      </c>
      <c r="AD26" s="9">
        <f>VLOOKUP(B26,'3-mer'!$B:$BQ,7,FALSE)</f>
        <v>20</v>
      </c>
      <c r="AE26" s="9">
        <f>VLOOKUP(B26,'3-mer'!$B:$BQ,8,FALSE)</f>
        <v>27</v>
      </c>
      <c r="AF26" s="9">
        <f>VLOOKUP(B26,'3-mer'!$B:$BQ,9,FALSE)</f>
        <v>25</v>
      </c>
      <c r="AG26" s="9">
        <f>VLOOKUP(B26,'3-mer'!$B:$BQ,10,FALSE)</f>
        <v>28</v>
      </c>
      <c r="AH26" s="9">
        <f>VLOOKUP(B26,'3-mer'!$B:$BQ,11,FALSE)</f>
        <v>18</v>
      </c>
      <c r="AI26" s="9">
        <f>VLOOKUP(B26,'3-mer'!$B:$BQ,12,FALSE)</f>
        <v>23</v>
      </c>
      <c r="AJ26" s="9">
        <f>VLOOKUP(B26,'3-mer'!$B:$BQ,13,FALSE)</f>
        <v>32</v>
      </c>
      <c r="AK26" s="9">
        <f>VLOOKUP(B26,'3-mer'!$B:$BQ,14,FALSE)</f>
        <v>34</v>
      </c>
      <c r="AL26" s="9">
        <f>VLOOKUP(B26,'3-mer'!$B:$BQ,15,FALSE)</f>
        <v>26</v>
      </c>
      <c r="AM26" s="9">
        <f>VLOOKUP(B26,'3-mer'!$B:$BQ,16,FALSE)</f>
        <v>9</v>
      </c>
      <c r="AN26" s="9">
        <f>VLOOKUP(B26,'3-mer'!$B:$BQ,17,FALSE)</f>
        <v>15</v>
      </c>
      <c r="AO26" s="9">
        <f>VLOOKUP(B26,'3-mer'!$B:$BQ,18,FALSE)</f>
        <v>23</v>
      </c>
      <c r="AP26" s="9">
        <f>VLOOKUP(B26,'3-mer'!$B:$BQ,19,FALSE)</f>
        <v>11</v>
      </c>
      <c r="AQ26" s="9">
        <f>VLOOKUP(B26,'3-mer'!$B:$BQ,20,FALSE)</f>
        <v>24</v>
      </c>
      <c r="AR26" s="9">
        <f>VLOOKUP(B26,'3-mer'!$B:$BQ,21,FALSE)</f>
        <v>22</v>
      </c>
      <c r="AS26" s="9">
        <f>VLOOKUP(B26,'3-mer'!$B:$BQ,22,FALSE)</f>
        <v>26</v>
      </c>
      <c r="AT26" s="9">
        <f>VLOOKUP(B26,'3-mer'!$B:$BQ,23,FALSE)</f>
        <v>13</v>
      </c>
      <c r="AU26" s="9">
        <f>VLOOKUP(B26,'3-mer'!$B:$BQ,24,FALSE)</f>
        <v>16</v>
      </c>
      <c r="AV26" s="9">
        <f>VLOOKUP(B26,'3-mer'!$B:$BQ,25,FALSE)</f>
        <v>20</v>
      </c>
      <c r="AW26" s="9">
        <f>VLOOKUP(B26,'3-mer'!$B:$BQ,26,FALSE)</f>
        <v>29</v>
      </c>
      <c r="AX26" s="9">
        <f>VLOOKUP(B26,'3-mer'!$B:$BQ,27,FALSE)</f>
        <v>21</v>
      </c>
      <c r="AY26" s="9">
        <f>VLOOKUP(B26,'3-mer'!$B:$BQ,28,FALSE)</f>
        <v>20</v>
      </c>
      <c r="AZ26" s="9">
        <f>VLOOKUP(B26,'3-mer'!$B:$BQ,29,FALSE)</f>
        <v>26</v>
      </c>
      <c r="BA26" s="9">
        <f>VLOOKUP(B26,'3-mer'!$B:$BQ,30,FALSE)</f>
        <v>36</v>
      </c>
      <c r="BB26" s="9">
        <f>VLOOKUP(B26,'3-mer'!$B:$BQ,31,FALSE)</f>
        <v>25</v>
      </c>
      <c r="BC26" s="9">
        <f>VLOOKUP(B26,'3-mer'!$B:$BQ,32,FALSE)</f>
        <v>15</v>
      </c>
      <c r="BD26" s="9">
        <f>VLOOKUP(B26,'3-mer'!$B:$BQ,33,FALSE)</f>
        <v>16</v>
      </c>
      <c r="BE26" s="9">
        <f>VLOOKUP(B26,'3-mer'!$B:$BQ,34,FALSE)</f>
        <v>27</v>
      </c>
      <c r="BF26" s="9">
        <f>VLOOKUP(B26,'3-mer'!$B:$BQ,35,FALSE)</f>
        <v>17</v>
      </c>
      <c r="BG26" s="9">
        <f>VLOOKUP(B26,'3-mer'!$B:$BQ,36,FALSE)</f>
        <v>36</v>
      </c>
      <c r="BH26" s="9">
        <f>VLOOKUP(B26,'3-mer'!$B:$BQ,37,FALSE)</f>
        <v>27</v>
      </c>
      <c r="BI26" s="9">
        <f>VLOOKUP(B26,'3-mer'!$B:$BQ,38,FALSE)</f>
        <v>33</v>
      </c>
      <c r="BJ26" s="9">
        <f>VLOOKUP(B26,'3-mer'!$B:$BQ,39,FALSE)</f>
        <v>22</v>
      </c>
      <c r="BK26" s="9">
        <f>VLOOKUP(B26,'3-mer'!$B:$BQ,40,FALSE)</f>
        <v>29</v>
      </c>
      <c r="BL26" s="9">
        <f>VLOOKUP(B26,'3-mer'!$B:$BQ,41,FALSE)</f>
        <v>25</v>
      </c>
      <c r="BM26" s="9">
        <f>VLOOKUP(B26,'3-mer'!$B:$BQ,42,FALSE)</f>
        <v>29</v>
      </c>
      <c r="BN26" s="9">
        <f>VLOOKUP(B26,'3-mer'!$B:$BQ,43,FALSE)</f>
        <v>22</v>
      </c>
      <c r="BO26" s="9">
        <f>VLOOKUP(B26,'3-mer'!$B:$BQ,44,FALSE)</f>
        <v>40</v>
      </c>
      <c r="BP26" s="9">
        <f>VLOOKUP(B26,'3-mer'!$B:$BQ,45,FALSE)</f>
        <v>27</v>
      </c>
      <c r="BQ26" s="9">
        <f>VLOOKUP(B26,'3-mer'!$B:$BQ,46,FALSE)</f>
        <v>43</v>
      </c>
      <c r="BR26" s="9">
        <f>VLOOKUP(B26,'3-mer'!$B:$BQ,47,FALSE)</f>
        <v>37</v>
      </c>
      <c r="BS26" s="9">
        <f>VLOOKUP(B26,'3-mer'!$B:$BQ,48,FALSE)</f>
        <v>26</v>
      </c>
      <c r="BT26" s="9">
        <f>VLOOKUP(B26,'3-mer'!$B:$BQ,49,FALSE)</f>
        <v>19</v>
      </c>
      <c r="BU26" s="9">
        <f>VLOOKUP(B26,'3-mer'!$B:$BQ,50,FALSE)</f>
        <v>38</v>
      </c>
      <c r="BV26" s="9">
        <f>VLOOKUP(B26,'3-mer'!$B:$BQ,51,FALSE)</f>
        <v>23</v>
      </c>
      <c r="BW26" s="9">
        <f>VLOOKUP(B26,'3-mer'!$B:$BQ,52,FALSE)</f>
        <v>27</v>
      </c>
      <c r="BX26" s="9">
        <f>VLOOKUP(B26,'3-mer'!$B:$BQ,53,FALSE)</f>
        <v>17</v>
      </c>
      <c r="BY26" s="9">
        <f>VLOOKUP(B26,'3-mer'!$B:$BQ,54,FALSE)</f>
        <v>20</v>
      </c>
      <c r="BZ26" s="9">
        <f>VLOOKUP(B26,'3-mer'!$B:$BQ,55,FALSE)</f>
        <v>3</v>
      </c>
      <c r="CA26" s="9">
        <f>VLOOKUP(B26,'3-mer'!$B:$BQ,56,FALSE)</f>
        <v>13</v>
      </c>
      <c r="CB26" s="9">
        <f>VLOOKUP(B26,'3-mer'!$B:$BQ,7,FALSE)</f>
        <v>20</v>
      </c>
      <c r="CC26" s="9">
        <f>VLOOKUP(B26,'3-mer'!$B:$BQ,58,FALSE)</f>
        <v>21</v>
      </c>
      <c r="CD26" s="9">
        <f>VLOOKUP(B26,'3-mer'!$B:$BQ,60,FALSE)</f>
        <v>14</v>
      </c>
      <c r="CE26" s="9">
        <f>VLOOKUP(B26,'3-mer'!$B:$BQ,61,FALSE)</f>
        <v>35</v>
      </c>
      <c r="CF26" s="9">
        <f>VLOOKUP(B26,'3-mer'!$B:$BQ,62,FALSE)</f>
        <v>21</v>
      </c>
      <c r="CG26" s="9">
        <f>VLOOKUP(B26,'3-mer'!$B:$BQ,63,FALSE)</f>
        <v>34</v>
      </c>
      <c r="CH26" s="9">
        <f>VLOOKUP(B26,'3-mer'!$B:$BQ,64,FALSE)</f>
        <v>18</v>
      </c>
      <c r="CI26" s="9">
        <f>VLOOKUP(B26,'3-mer'!$B:$BQ,65,FALSE)</f>
        <v>17</v>
      </c>
      <c r="CJ26" s="9">
        <f>VLOOKUP(B26,'3-mer'!$B:$BQ,66,FALSE)</f>
        <v>14</v>
      </c>
      <c r="CK26" s="9">
        <f>VLOOKUP(B26,'3-mer'!$B:$BQ,67,FALSE)</f>
        <v>20</v>
      </c>
      <c r="CL26" s="9">
        <f>VLOOKUP(B26,'3-mer'!$B:$BQ,5,FALSE)</f>
        <v>32</v>
      </c>
    </row>
    <row r="27" spans="1:90" ht="15.75" x14ac:dyDescent="0.2">
      <c r="A27" s="68" t="s">
        <v>12</v>
      </c>
      <c r="B27" s="68" t="s">
        <v>33</v>
      </c>
      <c r="C27" s="67">
        <v>254</v>
      </c>
      <c r="D27" s="70">
        <v>44.68</v>
      </c>
      <c r="E27" s="67">
        <v>25</v>
      </c>
      <c r="F27" s="67">
        <v>7.2</v>
      </c>
      <c r="G27" s="67">
        <v>6</v>
      </c>
      <c r="H27" s="70">
        <v>3.48</v>
      </c>
      <c r="I27" s="70">
        <f>VLOOKUP(B27,'2-mer'!$C$1:$V$19,3,FALSE)</f>
        <v>1507</v>
      </c>
      <c r="J27" s="74">
        <f>VLOOKUP(B27,遗传信息!B:E,4,FALSE)</f>
        <v>43.93</v>
      </c>
      <c r="K27" s="9">
        <f>VLOOKUP(B27,'2-mer'!$C$1:$V$19,4,FALSE)</f>
        <v>107</v>
      </c>
      <c r="L27" s="9">
        <f>VLOOKUP(B27,'2-mer'!$C$1:$V$19,5,FALSE)</f>
        <v>98</v>
      </c>
      <c r="M27" s="9">
        <f>VLOOKUP(B27,'2-mer'!$C$1:$V$19,6,FALSE)</f>
        <v>115</v>
      </c>
      <c r="N27" s="9">
        <f>VLOOKUP(B27,'2-mer'!$C$1:$V$19,8,FALSE)</f>
        <v>58</v>
      </c>
      <c r="O27" s="9">
        <f>VLOOKUP(B27,'2-mer'!$C$1:$V$19,9,FALSE)</f>
        <v>85</v>
      </c>
      <c r="P27" s="9">
        <f>VLOOKUP(B27,'2-mer'!$C$1:$V$19,10,FALSE)</f>
        <v>86</v>
      </c>
      <c r="Q27" s="9">
        <f>VLOOKUP(B27,'2-mer'!$C$1:$V$19,11,FALSE)</f>
        <v>107</v>
      </c>
      <c r="R27" s="9">
        <f>VLOOKUP(B27,'2-mer'!$C$1:$V$19,12,FALSE)</f>
        <v>75</v>
      </c>
      <c r="S27" s="9">
        <f>VLOOKUP(B27,'2-mer'!$C$1:$V$19,13,FALSE)</f>
        <v>118</v>
      </c>
      <c r="T27" s="9">
        <f>VLOOKUP(B27,'2-mer'!$C$1:$V$19,14,FALSE)</f>
        <v>106</v>
      </c>
      <c r="U27" s="9">
        <f>VLOOKUP(B27,'2-mer'!$C$1:$V$19,15,FALSE)</f>
        <v>147</v>
      </c>
      <c r="V27" s="9">
        <f>VLOOKUP(B27,'2-mer'!$C$1:$V$19,16,FALSE)</f>
        <v>106</v>
      </c>
      <c r="W27" s="9">
        <f>VLOOKUP(B27,'2-mer'!$C$1:$V$19,17,FALSE)</f>
        <v>67</v>
      </c>
      <c r="X27" s="9">
        <f>VLOOKUP(B27,'2-mer'!$C$1:$V$19,18,FALSE)</f>
        <v>64</v>
      </c>
      <c r="Y27" s="9">
        <f>VLOOKUP(B27,'2-mer'!$C$1:$V$19,19,FALSE)</f>
        <v>108</v>
      </c>
      <c r="Z27" s="9">
        <f>VLOOKUP(B27,'2-mer'!$C$1:$V$19,20,FALSE)</f>
        <v>59</v>
      </c>
      <c r="AA27" s="9">
        <f>VLOOKUP(B27,'3-mer'!$B:$BQ,4,FALSE)</f>
        <v>20</v>
      </c>
      <c r="AB27" s="9">
        <f>VLOOKUP(B27,'3-mer'!$B:$BQ,5,FALSE)</f>
        <v>32</v>
      </c>
      <c r="AC27" s="9">
        <f>VLOOKUP(B27,'3-mer'!$B:$BQ,6,FALSE)</f>
        <v>35</v>
      </c>
      <c r="AD27" s="9">
        <f>VLOOKUP(B27,'3-mer'!$B:$BQ,7,FALSE)</f>
        <v>20</v>
      </c>
      <c r="AE27" s="9">
        <f>VLOOKUP(B27,'3-mer'!$B:$BQ,8,FALSE)</f>
        <v>27</v>
      </c>
      <c r="AF27" s="9">
        <f>VLOOKUP(B27,'3-mer'!$B:$BQ,9,FALSE)</f>
        <v>25</v>
      </c>
      <c r="AG27" s="9">
        <f>VLOOKUP(B27,'3-mer'!$B:$BQ,10,FALSE)</f>
        <v>28</v>
      </c>
      <c r="AH27" s="9">
        <f>VLOOKUP(B27,'3-mer'!$B:$BQ,11,FALSE)</f>
        <v>18</v>
      </c>
      <c r="AI27" s="9">
        <f>VLOOKUP(B27,'3-mer'!$B:$BQ,12,FALSE)</f>
        <v>23</v>
      </c>
      <c r="AJ27" s="9">
        <f>VLOOKUP(B27,'3-mer'!$B:$BQ,13,FALSE)</f>
        <v>32</v>
      </c>
      <c r="AK27" s="9">
        <f>VLOOKUP(B27,'3-mer'!$B:$BQ,14,FALSE)</f>
        <v>34</v>
      </c>
      <c r="AL27" s="9">
        <f>VLOOKUP(B27,'3-mer'!$B:$BQ,15,FALSE)</f>
        <v>26</v>
      </c>
      <c r="AM27" s="9">
        <f>VLOOKUP(B27,'3-mer'!$B:$BQ,16,FALSE)</f>
        <v>9</v>
      </c>
      <c r="AN27" s="9">
        <f>VLOOKUP(B27,'3-mer'!$B:$BQ,17,FALSE)</f>
        <v>15</v>
      </c>
      <c r="AO27" s="9">
        <f>VLOOKUP(B27,'3-mer'!$B:$BQ,18,FALSE)</f>
        <v>23</v>
      </c>
      <c r="AP27" s="9">
        <f>VLOOKUP(B27,'3-mer'!$B:$BQ,19,FALSE)</f>
        <v>11</v>
      </c>
      <c r="AQ27" s="9">
        <f>VLOOKUP(B27,'3-mer'!$B:$BQ,20,FALSE)</f>
        <v>24</v>
      </c>
      <c r="AR27" s="9">
        <f>VLOOKUP(B27,'3-mer'!$B:$BQ,21,FALSE)</f>
        <v>22</v>
      </c>
      <c r="AS27" s="9">
        <f>VLOOKUP(B27,'3-mer'!$B:$BQ,22,FALSE)</f>
        <v>26</v>
      </c>
      <c r="AT27" s="9">
        <f>VLOOKUP(B27,'3-mer'!$B:$BQ,23,FALSE)</f>
        <v>13</v>
      </c>
      <c r="AU27" s="9">
        <f>VLOOKUP(B27,'3-mer'!$B:$BQ,24,FALSE)</f>
        <v>16</v>
      </c>
      <c r="AV27" s="9">
        <f>VLOOKUP(B27,'3-mer'!$B:$BQ,25,FALSE)</f>
        <v>20</v>
      </c>
      <c r="AW27" s="9">
        <f>VLOOKUP(B27,'3-mer'!$B:$BQ,26,FALSE)</f>
        <v>29</v>
      </c>
      <c r="AX27" s="9">
        <f>VLOOKUP(B27,'3-mer'!$B:$BQ,27,FALSE)</f>
        <v>21</v>
      </c>
      <c r="AY27" s="9">
        <f>VLOOKUP(B27,'3-mer'!$B:$BQ,28,FALSE)</f>
        <v>20</v>
      </c>
      <c r="AZ27" s="9">
        <f>VLOOKUP(B27,'3-mer'!$B:$BQ,29,FALSE)</f>
        <v>26</v>
      </c>
      <c r="BA27" s="9">
        <f>VLOOKUP(B27,'3-mer'!$B:$BQ,30,FALSE)</f>
        <v>36</v>
      </c>
      <c r="BB27" s="9">
        <f>VLOOKUP(B27,'3-mer'!$B:$BQ,31,FALSE)</f>
        <v>25</v>
      </c>
      <c r="BC27" s="9">
        <f>VLOOKUP(B27,'3-mer'!$B:$BQ,32,FALSE)</f>
        <v>15</v>
      </c>
      <c r="BD27" s="9">
        <f>VLOOKUP(B27,'3-mer'!$B:$BQ,33,FALSE)</f>
        <v>16</v>
      </c>
      <c r="BE27" s="9">
        <f>VLOOKUP(B27,'3-mer'!$B:$BQ,34,FALSE)</f>
        <v>27</v>
      </c>
      <c r="BF27" s="9">
        <f>VLOOKUP(B27,'3-mer'!$B:$BQ,35,FALSE)</f>
        <v>17</v>
      </c>
      <c r="BG27" s="9">
        <f>VLOOKUP(B27,'3-mer'!$B:$BQ,36,FALSE)</f>
        <v>36</v>
      </c>
      <c r="BH27" s="9">
        <f>VLOOKUP(B27,'3-mer'!$B:$BQ,37,FALSE)</f>
        <v>27</v>
      </c>
      <c r="BI27" s="9">
        <f>VLOOKUP(B27,'3-mer'!$B:$BQ,38,FALSE)</f>
        <v>33</v>
      </c>
      <c r="BJ27" s="9">
        <f>VLOOKUP(B27,'3-mer'!$B:$BQ,39,FALSE)</f>
        <v>22</v>
      </c>
      <c r="BK27" s="9">
        <f>VLOOKUP(B27,'3-mer'!$B:$BQ,40,FALSE)</f>
        <v>29</v>
      </c>
      <c r="BL27" s="9">
        <f>VLOOKUP(B27,'3-mer'!$B:$BQ,41,FALSE)</f>
        <v>25</v>
      </c>
      <c r="BM27" s="9">
        <f>VLOOKUP(B27,'3-mer'!$B:$BQ,42,FALSE)</f>
        <v>29</v>
      </c>
      <c r="BN27" s="9">
        <f>VLOOKUP(B27,'3-mer'!$B:$BQ,43,FALSE)</f>
        <v>22</v>
      </c>
      <c r="BO27" s="9">
        <f>VLOOKUP(B27,'3-mer'!$B:$BQ,44,FALSE)</f>
        <v>40</v>
      </c>
      <c r="BP27" s="9">
        <f>VLOOKUP(B27,'3-mer'!$B:$BQ,45,FALSE)</f>
        <v>27</v>
      </c>
      <c r="BQ27" s="9">
        <f>VLOOKUP(B27,'3-mer'!$B:$BQ,46,FALSE)</f>
        <v>43</v>
      </c>
      <c r="BR27" s="9">
        <f>VLOOKUP(B27,'3-mer'!$B:$BQ,47,FALSE)</f>
        <v>37</v>
      </c>
      <c r="BS27" s="9">
        <f>VLOOKUP(B27,'3-mer'!$B:$BQ,48,FALSE)</f>
        <v>26</v>
      </c>
      <c r="BT27" s="9">
        <f>VLOOKUP(B27,'3-mer'!$B:$BQ,49,FALSE)</f>
        <v>19</v>
      </c>
      <c r="BU27" s="9">
        <f>VLOOKUP(B27,'3-mer'!$B:$BQ,50,FALSE)</f>
        <v>38</v>
      </c>
      <c r="BV27" s="9">
        <f>VLOOKUP(B27,'3-mer'!$B:$BQ,51,FALSE)</f>
        <v>23</v>
      </c>
      <c r="BW27" s="9">
        <f>VLOOKUP(B27,'3-mer'!$B:$BQ,52,FALSE)</f>
        <v>27</v>
      </c>
      <c r="BX27" s="9">
        <f>VLOOKUP(B27,'3-mer'!$B:$BQ,53,FALSE)</f>
        <v>17</v>
      </c>
      <c r="BY27" s="9">
        <f>VLOOKUP(B27,'3-mer'!$B:$BQ,54,FALSE)</f>
        <v>20</v>
      </c>
      <c r="BZ27" s="9">
        <f>VLOOKUP(B27,'3-mer'!$B:$BQ,55,FALSE)</f>
        <v>3</v>
      </c>
      <c r="CA27" s="9">
        <f>VLOOKUP(B27,'3-mer'!$B:$BQ,56,FALSE)</f>
        <v>13</v>
      </c>
      <c r="CB27" s="9">
        <f>VLOOKUP(B27,'3-mer'!$B:$BQ,7,FALSE)</f>
        <v>20</v>
      </c>
      <c r="CC27" s="9">
        <f>VLOOKUP(B27,'3-mer'!$B:$BQ,58,FALSE)</f>
        <v>21</v>
      </c>
      <c r="CD27" s="9">
        <f>VLOOKUP(B27,'3-mer'!$B:$BQ,60,FALSE)</f>
        <v>14</v>
      </c>
      <c r="CE27" s="9">
        <f>VLOOKUP(B27,'3-mer'!$B:$BQ,61,FALSE)</f>
        <v>35</v>
      </c>
      <c r="CF27" s="9">
        <f>VLOOKUP(B27,'3-mer'!$B:$BQ,62,FALSE)</f>
        <v>21</v>
      </c>
      <c r="CG27" s="9">
        <f>VLOOKUP(B27,'3-mer'!$B:$BQ,63,FALSE)</f>
        <v>34</v>
      </c>
      <c r="CH27" s="9">
        <f>VLOOKUP(B27,'3-mer'!$B:$BQ,64,FALSE)</f>
        <v>18</v>
      </c>
      <c r="CI27" s="9">
        <f>VLOOKUP(B27,'3-mer'!$B:$BQ,65,FALSE)</f>
        <v>17</v>
      </c>
      <c r="CJ27" s="9">
        <f>VLOOKUP(B27,'3-mer'!$B:$BQ,66,FALSE)</f>
        <v>14</v>
      </c>
      <c r="CK27" s="9">
        <f>VLOOKUP(B27,'3-mer'!$B:$BQ,67,FALSE)</f>
        <v>20</v>
      </c>
      <c r="CL27" s="9">
        <f>VLOOKUP(B27,'3-mer'!$B:$BQ,5,FALSE)</f>
        <v>32</v>
      </c>
    </row>
    <row r="28" spans="1:90" ht="15.75" x14ac:dyDescent="0.2">
      <c r="A28" s="68" t="s">
        <v>12</v>
      </c>
      <c r="B28" s="68" t="s">
        <v>14</v>
      </c>
      <c r="C28" s="67">
        <v>265</v>
      </c>
      <c r="D28" s="70">
        <v>8.11</v>
      </c>
      <c r="E28" s="67">
        <v>25</v>
      </c>
      <c r="F28" s="67">
        <v>7.2</v>
      </c>
      <c r="G28" s="67">
        <v>6</v>
      </c>
      <c r="H28" s="70">
        <v>0.67</v>
      </c>
      <c r="I28" s="70">
        <f>VLOOKUP(B28,'2-mer'!$C$1:$V$19,3,FALSE)</f>
        <v>1507</v>
      </c>
      <c r="J28" s="74">
        <f>VLOOKUP(B28,遗传信息!B:E,4,FALSE)</f>
        <v>43.93</v>
      </c>
      <c r="K28" s="9">
        <f>VLOOKUP(B28,'2-mer'!$C$1:$V$19,4,FALSE)</f>
        <v>107</v>
      </c>
      <c r="L28" s="9">
        <f>VLOOKUP(B28,'2-mer'!$C$1:$V$19,5,FALSE)</f>
        <v>98</v>
      </c>
      <c r="M28" s="9">
        <f>VLOOKUP(B28,'2-mer'!$C$1:$V$19,6,FALSE)</f>
        <v>115</v>
      </c>
      <c r="N28" s="9">
        <f>VLOOKUP(B28,'2-mer'!$C$1:$V$19,8,FALSE)</f>
        <v>58</v>
      </c>
      <c r="O28" s="9">
        <f>VLOOKUP(B28,'2-mer'!$C$1:$V$19,9,FALSE)</f>
        <v>85</v>
      </c>
      <c r="P28" s="9">
        <f>VLOOKUP(B28,'2-mer'!$C$1:$V$19,10,FALSE)</f>
        <v>86</v>
      </c>
      <c r="Q28" s="9">
        <f>VLOOKUP(B28,'2-mer'!$C$1:$V$19,11,FALSE)</f>
        <v>107</v>
      </c>
      <c r="R28" s="9">
        <f>VLOOKUP(B28,'2-mer'!$C$1:$V$19,12,FALSE)</f>
        <v>75</v>
      </c>
      <c r="S28" s="9">
        <f>VLOOKUP(B28,'2-mer'!$C$1:$V$19,13,FALSE)</f>
        <v>118</v>
      </c>
      <c r="T28" s="9">
        <f>VLOOKUP(B28,'2-mer'!$C$1:$V$19,14,FALSE)</f>
        <v>106</v>
      </c>
      <c r="U28" s="9">
        <f>VLOOKUP(B28,'2-mer'!$C$1:$V$19,15,FALSE)</f>
        <v>147</v>
      </c>
      <c r="V28" s="9">
        <f>VLOOKUP(B28,'2-mer'!$C$1:$V$19,16,FALSE)</f>
        <v>106</v>
      </c>
      <c r="W28" s="9">
        <f>VLOOKUP(B28,'2-mer'!$C$1:$V$19,17,FALSE)</f>
        <v>67</v>
      </c>
      <c r="X28" s="9">
        <f>VLOOKUP(B28,'2-mer'!$C$1:$V$19,18,FALSE)</f>
        <v>64</v>
      </c>
      <c r="Y28" s="9">
        <f>VLOOKUP(B28,'2-mer'!$C$1:$V$19,19,FALSE)</f>
        <v>108</v>
      </c>
      <c r="Z28" s="9">
        <f>VLOOKUP(B28,'2-mer'!$C$1:$V$19,20,FALSE)</f>
        <v>59</v>
      </c>
      <c r="AA28" s="9">
        <f>VLOOKUP(B28,'3-mer'!$B:$BQ,4,FALSE)</f>
        <v>20</v>
      </c>
      <c r="AB28" s="9">
        <f>VLOOKUP(B28,'3-mer'!$B:$BQ,5,FALSE)</f>
        <v>32</v>
      </c>
      <c r="AC28" s="9">
        <f>VLOOKUP(B28,'3-mer'!$B:$BQ,6,FALSE)</f>
        <v>35</v>
      </c>
      <c r="AD28" s="9">
        <f>VLOOKUP(B28,'3-mer'!$B:$BQ,7,FALSE)</f>
        <v>20</v>
      </c>
      <c r="AE28" s="9">
        <f>VLOOKUP(B28,'3-mer'!$B:$BQ,8,FALSE)</f>
        <v>27</v>
      </c>
      <c r="AF28" s="9">
        <f>VLOOKUP(B28,'3-mer'!$B:$BQ,9,FALSE)</f>
        <v>25</v>
      </c>
      <c r="AG28" s="9">
        <f>VLOOKUP(B28,'3-mer'!$B:$BQ,10,FALSE)</f>
        <v>28</v>
      </c>
      <c r="AH28" s="9">
        <f>VLOOKUP(B28,'3-mer'!$B:$BQ,11,FALSE)</f>
        <v>18</v>
      </c>
      <c r="AI28" s="9">
        <f>VLOOKUP(B28,'3-mer'!$B:$BQ,12,FALSE)</f>
        <v>23</v>
      </c>
      <c r="AJ28" s="9">
        <f>VLOOKUP(B28,'3-mer'!$B:$BQ,13,FALSE)</f>
        <v>32</v>
      </c>
      <c r="AK28" s="9">
        <f>VLOOKUP(B28,'3-mer'!$B:$BQ,14,FALSE)</f>
        <v>34</v>
      </c>
      <c r="AL28" s="9">
        <f>VLOOKUP(B28,'3-mer'!$B:$BQ,15,FALSE)</f>
        <v>26</v>
      </c>
      <c r="AM28" s="9">
        <f>VLOOKUP(B28,'3-mer'!$B:$BQ,16,FALSE)</f>
        <v>9</v>
      </c>
      <c r="AN28" s="9">
        <f>VLOOKUP(B28,'3-mer'!$B:$BQ,17,FALSE)</f>
        <v>15</v>
      </c>
      <c r="AO28" s="9">
        <f>VLOOKUP(B28,'3-mer'!$B:$BQ,18,FALSE)</f>
        <v>23</v>
      </c>
      <c r="AP28" s="9">
        <f>VLOOKUP(B28,'3-mer'!$B:$BQ,19,FALSE)</f>
        <v>11</v>
      </c>
      <c r="AQ28" s="9">
        <f>VLOOKUP(B28,'3-mer'!$B:$BQ,20,FALSE)</f>
        <v>24</v>
      </c>
      <c r="AR28" s="9">
        <f>VLOOKUP(B28,'3-mer'!$B:$BQ,21,FALSE)</f>
        <v>22</v>
      </c>
      <c r="AS28" s="9">
        <f>VLOOKUP(B28,'3-mer'!$B:$BQ,22,FALSE)</f>
        <v>26</v>
      </c>
      <c r="AT28" s="9">
        <f>VLOOKUP(B28,'3-mer'!$B:$BQ,23,FALSE)</f>
        <v>13</v>
      </c>
      <c r="AU28" s="9">
        <f>VLOOKUP(B28,'3-mer'!$B:$BQ,24,FALSE)</f>
        <v>16</v>
      </c>
      <c r="AV28" s="9">
        <f>VLOOKUP(B28,'3-mer'!$B:$BQ,25,FALSE)</f>
        <v>20</v>
      </c>
      <c r="AW28" s="9">
        <f>VLOOKUP(B28,'3-mer'!$B:$BQ,26,FALSE)</f>
        <v>29</v>
      </c>
      <c r="AX28" s="9">
        <f>VLOOKUP(B28,'3-mer'!$B:$BQ,27,FALSE)</f>
        <v>21</v>
      </c>
      <c r="AY28" s="9">
        <f>VLOOKUP(B28,'3-mer'!$B:$BQ,28,FALSE)</f>
        <v>20</v>
      </c>
      <c r="AZ28" s="9">
        <f>VLOOKUP(B28,'3-mer'!$B:$BQ,29,FALSE)</f>
        <v>26</v>
      </c>
      <c r="BA28" s="9">
        <f>VLOOKUP(B28,'3-mer'!$B:$BQ,30,FALSE)</f>
        <v>36</v>
      </c>
      <c r="BB28" s="9">
        <f>VLOOKUP(B28,'3-mer'!$B:$BQ,31,FALSE)</f>
        <v>25</v>
      </c>
      <c r="BC28" s="9">
        <f>VLOOKUP(B28,'3-mer'!$B:$BQ,32,FALSE)</f>
        <v>15</v>
      </c>
      <c r="BD28" s="9">
        <f>VLOOKUP(B28,'3-mer'!$B:$BQ,33,FALSE)</f>
        <v>16</v>
      </c>
      <c r="BE28" s="9">
        <f>VLOOKUP(B28,'3-mer'!$B:$BQ,34,FALSE)</f>
        <v>27</v>
      </c>
      <c r="BF28" s="9">
        <f>VLOOKUP(B28,'3-mer'!$B:$BQ,35,FALSE)</f>
        <v>17</v>
      </c>
      <c r="BG28" s="9">
        <f>VLOOKUP(B28,'3-mer'!$B:$BQ,36,FALSE)</f>
        <v>36</v>
      </c>
      <c r="BH28" s="9">
        <f>VLOOKUP(B28,'3-mer'!$B:$BQ,37,FALSE)</f>
        <v>27</v>
      </c>
      <c r="BI28" s="9">
        <f>VLOOKUP(B28,'3-mer'!$B:$BQ,38,FALSE)</f>
        <v>33</v>
      </c>
      <c r="BJ28" s="9">
        <f>VLOOKUP(B28,'3-mer'!$B:$BQ,39,FALSE)</f>
        <v>22</v>
      </c>
      <c r="BK28" s="9">
        <f>VLOOKUP(B28,'3-mer'!$B:$BQ,40,FALSE)</f>
        <v>29</v>
      </c>
      <c r="BL28" s="9">
        <f>VLOOKUP(B28,'3-mer'!$B:$BQ,41,FALSE)</f>
        <v>25</v>
      </c>
      <c r="BM28" s="9">
        <f>VLOOKUP(B28,'3-mer'!$B:$BQ,42,FALSE)</f>
        <v>29</v>
      </c>
      <c r="BN28" s="9">
        <f>VLOOKUP(B28,'3-mer'!$B:$BQ,43,FALSE)</f>
        <v>22</v>
      </c>
      <c r="BO28" s="9">
        <f>VLOOKUP(B28,'3-mer'!$B:$BQ,44,FALSE)</f>
        <v>40</v>
      </c>
      <c r="BP28" s="9">
        <f>VLOOKUP(B28,'3-mer'!$B:$BQ,45,FALSE)</f>
        <v>27</v>
      </c>
      <c r="BQ28" s="9">
        <f>VLOOKUP(B28,'3-mer'!$B:$BQ,46,FALSE)</f>
        <v>43</v>
      </c>
      <c r="BR28" s="9">
        <f>VLOOKUP(B28,'3-mer'!$B:$BQ,47,FALSE)</f>
        <v>37</v>
      </c>
      <c r="BS28" s="9">
        <f>VLOOKUP(B28,'3-mer'!$B:$BQ,48,FALSE)</f>
        <v>26</v>
      </c>
      <c r="BT28" s="9">
        <f>VLOOKUP(B28,'3-mer'!$B:$BQ,49,FALSE)</f>
        <v>19</v>
      </c>
      <c r="BU28" s="9">
        <f>VLOOKUP(B28,'3-mer'!$B:$BQ,50,FALSE)</f>
        <v>38</v>
      </c>
      <c r="BV28" s="9">
        <f>VLOOKUP(B28,'3-mer'!$B:$BQ,51,FALSE)</f>
        <v>23</v>
      </c>
      <c r="BW28" s="9">
        <f>VLOOKUP(B28,'3-mer'!$B:$BQ,52,FALSE)</f>
        <v>27</v>
      </c>
      <c r="BX28" s="9">
        <f>VLOOKUP(B28,'3-mer'!$B:$BQ,53,FALSE)</f>
        <v>17</v>
      </c>
      <c r="BY28" s="9">
        <f>VLOOKUP(B28,'3-mer'!$B:$BQ,54,FALSE)</f>
        <v>20</v>
      </c>
      <c r="BZ28" s="9">
        <f>VLOOKUP(B28,'3-mer'!$B:$BQ,55,FALSE)</f>
        <v>3</v>
      </c>
      <c r="CA28" s="9">
        <f>VLOOKUP(B28,'3-mer'!$B:$BQ,56,FALSE)</f>
        <v>13</v>
      </c>
      <c r="CB28" s="9">
        <f>VLOOKUP(B28,'3-mer'!$B:$BQ,7,FALSE)</f>
        <v>20</v>
      </c>
      <c r="CC28" s="9">
        <f>VLOOKUP(B28,'3-mer'!$B:$BQ,58,FALSE)</f>
        <v>21</v>
      </c>
      <c r="CD28" s="9">
        <f>VLOOKUP(B28,'3-mer'!$B:$BQ,60,FALSE)</f>
        <v>14</v>
      </c>
      <c r="CE28" s="9">
        <f>VLOOKUP(B28,'3-mer'!$B:$BQ,61,FALSE)</f>
        <v>35</v>
      </c>
      <c r="CF28" s="9">
        <f>VLOOKUP(B28,'3-mer'!$B:$BQ,62,FALSE)</f>
        <v>21</v>
      </c>
      <c r="CG28" s="9">
        <f>VLOOKUP(B28,'3-mer'!$B:$BQ,63,FALSE)</f>
        <v>34</v>
      </c>
      <c r="CH28" s="9">
        <f>VLOOKUP(B28,'3-mer'!$B:$BQ,64,FALSE)</f>
        <v>18</v>
      </c>
      <c r="CI28" s="9">
        <f>VLOOKUP(B28,'3-mer'!$B:$BQ,65,FALSE)</f>
        <v>17</v>
      </c>
      <c r="CJ28" s="9">
        <f>VLOOKUP(B28,'3-mer'!$B:$BQ,66,FALSE)</f>
        <v>14</v>
      </c>
      <c r="CK28" s="9">
        <f>VLOOKUP(B28,'3-mer'!$B:$BQ,67,FALSE)</f>
        <v>20</v>
      </c>
      <c r="CL28" s="9">
        <f>VLOOKUP(B28,'3-mer'!$B:$BQ,5,FALSE)</f>
        <v>32</v>
      </c>
    </row>
    <row r="29" spans="1:90" ht="15.75" x14ac:dyDescent="0.2">
      <c r="A29" s="68" t="s">
        <v>12</v>
      </c>
      <c r="B29" s="68" t="s">
        <v>33</v>
      </c>
      <c r="C29" s="67">
        <v>265</v>
      </c>
      <c r="D29" s="70">
        <v>12.08</v>
      </c>
      <c r="E29" s="67">
        <v>25</v>
      </c>
      <c r="F29" s="67">
        <v>7.2</v>
      </c>
      <c r="G29" s="67">
        <v>6</v>
      </c>
      <c r="H29" s="70">
        <v>1.21</v>
      </c>
      <c r="I29" s="70">
        <f>VLOOKUP(B29,'2-mer'!$C$1:$V$19,3,FALSE)</f>
        <v>1507</v>
      </c>
      <c r="J29" s="74">
        <f>VLOOKUP(B29,遗传信息!B:E,4,FALSE)</f>
        <v>43.93</v>
      </c>
      <c r="K29" s="9">
        <f>VLOOKUP(B29,'2-mer'!$C$1:$V$19,4,FALSE)</f>
        <v>107</v>
      </c>
      <c r="L29" s="9">
        <f>VLOOKUP(B29,'2-mer'!$C$1:$V$19,5,FALSE)</f>
        <v>98</v>
      </c>
      <c r="M29" s="9">
        <f>VLOOKUP(B29,'2-mer'!$C$1:$V$19,6,FALSE)</f>
        <v>115</v>
      </c>
      <c r="N29" s="9">
        <f>VLOOKUP(B29,'2-mer'!$C$1:$V$19,8,FALSE)</f>
        <v>58</v>
      </c>
      <c r="O29" s="9">
        <f>VLOOKUP(B29,'2-mer'!$C$1:$V$19,9,FALSE)</f>
        <v>85</v>
      </c>
      <c r="P29" s="9">
        <f>VLOOKUP(B29,'2-mer'!$C$1:$V$19,10,FALSE)</f>
        <v>86</v>
      </c>
      <c r="Q29" s="9">
        <f>VLOOKUP(B29,'2-mer'!$C$1:$V$19,11,FALSE)</f>
        <v>107</v>
      </c>
      <c r="R29" s="9">
        <f>VLOOKUP(B29,'2-mer'!$C$1:$V$19,12,FALSE)</f>
        <v>75</v>
      </c>
      <c r="S29" s="9">
        <f>VLOOKUP(B29,'2-mer'!$C$1:$V$19,13,FALSE)</f>
        <v>118</v>
      </c>
      <c r="T29" s="9">
        <f>VLOOKUP(B29,'2-mer'!$C$1:$V$19,14,FALSE)</f>
        <v>106</v>
      </c>
      <c r="U29" s="9">
        <f>VLOOKUP(B29,'2-mer'!$C$1:$V$19,15,FALSE)</f>
        <v>147</v>
      </c>
      <c r="V29" s="9">
        <f>VLOOKUP(B29,'2-mer'!$C$1:$V$19,16,FALSE)</f>
        <v>106</v>
      </c>
      <c r="W29" s="9">
        <f>VLOOKUP(B29,'2-mer'!$C$1:$V$19,17,FALSE)</f>
        <v>67</v>
      </c>
      <c r="X29" s="9">
        <f>VLOOKUP(B29,'2-mer'!$C$1:$V$19,18,FALSE)</f>
        <v>64</v>
      </c>
      <c r="Y29" s="9">
        <f>VLOOKUP(B29,'2-mer'!$C$1:$V$19,19,FALSE)</f>
        <v>108</v>
      </c>
      <c r="Z29" s="9">
        <f>VLOOKUP(B29,'2-mer'!$C$1:$V$19,20,FALSE)</f>
        <v>59</v>
      </c>
      <c r="AA29" s="9">
        <f>VLOOKUP(B29,'3-mer'!$B:$BQ,4,FALSE)</f>
        <v>20</v>
      </c>
      <c r="AB29" s="9">
        <f>VLOOKUP(B29,'3-mer'!$B:$BQ,5,FALSE)</f>
        <v>32</v>
      </c>
      <c r="AC29" s="9">
        <f>VLOOKUP(B29,'3-mer'!$B:$BQ,6,FALSE)</f>
        <v>35</v>
      </c>
      <c r="AD29" s="9">
        <f>VLOOKUP(B29,'3-mer'!$B:$BQ,7,FALSE)</f>
        <v>20</v>
      </c>
      <c r="AE29" s="9">
        <f>VLOOKUP(B29,'3-mer'!$B:$BQ,8,FALSE)</f>
        <v>27</v>
      </c>
      <c r="AF29" s="9">
        <f>VLOOKUP(B29,'3-mer'!$B:$BQ,9,FALSE)</f>
        <v>25</v>
      </c>
      <c r="AG29" s="9">
        <f>VLOOKUP(B29,'3-mer'!$B:$BQ,10,FALSE)</f>
        <v>28</v>
      </c>
      <c r="AH29" s="9">
        <f>VLOOKUP(B29,'3-mer'!$B:$BQ,11,FALSE)</f>
        <v>18</v>
      </c>
      <c r="AI29" s="9">
        <f>VLOOKUP(B29,'3-mer'!$B:$BQ,12,FALSE)</f>
        <v>23</v>
      </c>
      <c r="AJ29" s="9">
        <f>VLOOKUP(B29,'3-mer'!$B:$BQ,13,FALSE)</f>
        <v>32</v>
      </c>
      <c r="AK29" s="9">
        <f>VLOOKUP(B29,'3-mer'!$B:$BQ,14,FALSE)</f>
        <v>34</v>
      </c>
      <c r="AL29" s="9">
        <f>VLOOKUP(B29,'3-mer'!$B:$BQ,15,FALSE)</f>
        <v>26</v>
      </c>
      <c r="AM29" s="9">
        <f>VLOOKUP(B29,'3-mer'!$B:$BQ,16,FALSE)</f>
        <v>9</v>
      </c>
      <c r="AN29" s="9">
        <f>VLOOKUP(B29,'3-mer'!$B:$BQ,17,FALSE)</f>
        <v>15</v>
      </c>
      <c r="AO29" s="9">
        <f>VLOOKUP(B29,'3-mer'!$B:$BQ,18,FALSE)</f>
        <v>23</v>
      </c>
      <c r="AP29" s="9">
        <f>VLOOKUP(B29,'3-mer'!$B:$BQ,19,FALSE)</f>
        <v>11</v>
      </c>
      <c r="AQ29" s="9">
        <f>VLOOKUP(B29,'3-mer'!$B:$BQ,20,FALSE)</f>
        <v>24</v>
      </c>
      <c r="AR29" s="9">
        <f>VLOOKUP(B29,'3-mer'!$B:$BQ,21,FALSE)</f>
        <v>22</v>
      </c>
      <c r="AS29" s="9">
        <f>VLOOKUP(B29,'3-mer'!$B:$BQ,22,FALSE)</f>
        <v>26</v>
      </c>
      <c r="AT29" s="9">
        <f>VLOOKUP(B29,'3-mer'!$B:$BQ,23,FALSE)</f>
        <v>13</v>
      </c>
      <c r="AU29" s="9">
        <f>VLOOKUP(B29,'3-mer'!$B:$BQ,24,FALSE)</f>
        <v>16</v>
      </c>
      <c r="AV29" s="9">
        <f>VLOOKUP(B29,'3-mer'!$B:$BQ,25,FALSE)</f>
        <v>20</v>
      </c>
      <c r="AW29" s="9">
        <f>VLOOKUP(B29,'3-mer'!$B:$BQ,26,FALSE)</f>
        <v>29</v>
      </c>
      <c r="AX29" s="9">
        <f>VLOOKUP(B29,'3-mer'!$B:$BQ,27,FALSE)</f>
        <v>21</v>
      </c>
      <c r="AY29" s="9">
        <f>VLOOKUP(B29,'3-mer'!$B:$BQ,28,FALSE)</f>
        <v>20</v>
      </c>
      <c r="AZ29" s="9">
        <f>VLOOKUP(B29,'3-mer'!$B:$BQ,29,FALSE)</f>
        <v>26</v>
      </c>
      <c r="BA29" s="9">
        <f>VLOOKUP(B29,'3-mer'!$B:$BQ,30,FALSE)</f>
        <v>36</v>
      </c>
      <c r="BB29" s="9">
        <f>VLOOKUP(B29,'3-mer'!$B:$BQ,31,FALSE)</f>
        <v>25</v>
      </c>
      <c r="BC29" s="9">
        <f>VLOOKUP(B29,'3-mer'!$B:$BQ,32,FALSE)</f>
        <v>15</v>
      </c>
      <c r="BD29" s="9">
        <f>VLOOKUP(B29,'3-mer'!$B:$BQ,33,FALSE)</f>
        <v>16</v>
      </c>
      <c r="BE29" s="9">
        <f>VLOOKUP(B29,'3-mer'!$B:$BQ,34,FALSE)</f>
        <v>27</v>
      </c>
      <c r="BF29" s="9">
        <f>VLOOKUP(B29,'3-mer'!$B:$BQ,35,FALSE)</f>
        <v>17</v>
      </c>
      <c r="BG29" s="9">
        <f>VLOOKUP(B29,'3-mer'!$B:$BQ,36,FALSE)</f>
        <v>36</v>
      </c>
      <c r="BH29" s="9">
        <f>VLOOKUP(B29,'3-mer'!$B:$BQ,37,FALSE)</f>
        <v>27</v>
      </c>
      <c r="BI29" s="9">
        <f>VLOOKUP(B29,'3-mer'!$B:$BQ,38,FALSE)</f>
        <v>33</v>
      </c>
      <c r="BJ29" s="9">
        <f>VLOOKUP(B29,'3-mer'!$B:$BQ,39,FALSE)</f>
        <v>22</v>
      </c>
      <c r="BK29" s="9">
        <f>VLOOKUP(B29,'3-mer'!$B:$BQ,40,FALSE)</f>
        <v>29</v>
      </c>
      <c r="BL29" s="9">
        <f>VLOOKUP(B29,'3-mer'!$B:$BQ,41,FALSE)</f>
        <v>25</v>
      </c>
      <c r="BM29" s="9">
        <f>VLOOKUP(B29,'3-mer'!$B:$BQ,42,FALSE)</f>
        <v>29</v>
      </c>
      <c r="BN29" s="9">
        <f>VLOOKUP(B29,'3-mer'!$B:$BQ,43,FALSE)</f>
        <v>22</v>
      </c>
      <c r="BO29" s="9">
        <f>VLOOKUP(B29,'3-mer'!$B:$BQ,44,FALSE)</f>
        <v>40</v>
      </c>
      <c r="BP29" s="9">
        <f>VLOOKUP(B29,'3-mer'!$B:$BQ,45,FALSE)</f>
        <v>27</v>
      </c>
      <c r="BQ29" s="9">
        <f>VLOOKUP(B29,'3-mer'!$B:$BQ,46,FALSE)</f>
        <v>43</v>
      </c>
      <c r="BR29" s="9">
        <f>VLOOKUP(B29,'3-mer'!$B:$BQ,47,FALSE)</f>
        <v>37</v>
      </c>
      <c r="BS29" s="9">
        <f>VLOOKUP(B29,'3-mer'!$B:$BQ,48,FALSE)</f>
        <v>26</v>
      </c>
      <c r="BT29" s="9">
        <f>VLOOKUP(B29,'3-mer'!$B:$BQ,49,FALSE)</f>
        <v>19</v>
      </c>
      <c r="BU29" s="9">
        <f>VLOOKUP(B29,'3-mer'!$B:$BQ,50,FALSE)</f>
        <v>38</v>
      </c>
      <c r="BV29" s="9">
        <f>VLOOKUP(B29,'3-mer'!$B:$BQ,51,FALSE)</f>
        <v>23</v>
      </c>
      <c r="BW29" s="9">
        <f>VLOOKUP(B29,'3-mer'!$B:$BQ,52,FALSE)</f>
        <v>27</v>
      </c>
      <c r="BX29" s="9">
        <f>VLOOKUP(B29,'3-mer'!$B:$BQ,53,FALSE)</f>
        <v>17</v>
      </c>
      <c r="BY29" s="9">
        <f>VLOOKUP(B29,'3-mer'!$B:$BQ,54,FALSE)</f>
        <v>20</v>
      </c>
      <c r="BZ29" s="9">
        <f>VLOOKUP(B29,'3-mer'!$B:$BQ,55,FALSE)</f>
        <v>3</v>
      </c>
      <c r="CA29" s="9">
        <f>VLOOKUP(B29,'3-mer'!$B:$BQ,56,FALSE)</f>
        <v>13</v>
      </c>
      <c r="CB29" s="9">
        <f>VLOOKUP(B29,'3-mer'!$B:$BQ,7,FALSE)</f>
        <v>20</v>
      </c>
      <c r="CC29" s="9">
        <f>VLOOKUP(B29,'3-mer'!$B:$BQ,58,FALSE)</f>
        <v>21</v>
      </c>
      <c r="CD29" s="9">
        <f>VLOOKUP(B29,'3-mer'!$B:$BQ,60,FALSE)</f>
        <v>14</v>
      </c>
      <c r="CE29" s="9">
        <f>VLOOKUP(B29,'3-mer'!$B:$BQ,61,FALSE)</f>
        <v>35</v>
      </c>
      <c r="CF29" s="9">
        <f>VLOOKUP(B29,'3-mer'!$B:$BQ,62,FALSE)</f>
        <v>21</v>
      </c>
      <c r="CG29" s="9">
        <f>VLOOKUP(B29,'3-mer'!$B:$BQ,63,FALSE)</f>
        <v>34</v>
      </c>
      <c r="CH29" s="9">
        <f>VLOOKUP(B29,'3-mer'!$B:$BQ,64,FALSE)</f>
        <v>18</v>
      </c>
      <c r="CI29" s="9">
        <f>VLOOKUP(B29,'3-mer'!$B:$BQ,65,FALSE)</f>
        <v>17</v>
      </c>
      <c r="CJ29" s="9">
        <f>VLOOKUP(B29,'3-mer'!$B:$BQ,66,FALSE)</f>
        <v>14</v>
      </c>
      <c r="CK29" s="9">
        <f>VLOOKUP(B29,'3-mer'!$B:$BQ,67,FALSE)</f>
        <v>20</v>
      </c>
      <c r="CL29" s="9">
        <f>VLOOKUP(B29,'3-mer'!$B:$BQ,5,FALSE)</f>
        <v>32</v>
      </c>
    </row>
    <row r="30" spans="1:90" ht="15.75" x14ac:dyDescent="0.2">
      <c r="A30" s="68" t="s">
        <v>12</v>
      </c>
      <c r="B30" s="68" t="s">
        <v>33</v>
      </c>
      <c r="C30" s="67">
        <v>265</v>
      </c>
      <c r="D30" s="70">
        <v>16.23</v>
      </c>
      <c r="E30" s="67">
        <v>25</v>
      </c>
      <c r="F30" s="67">
        <v>7.2</v>
      </c>
      <c r="G30" s="67">
        <v>6</v>
      </c>
      <c r="H30" s="70">
        <v>2.02</v>
      </c>
      <c r="I30" s="70">
        <f>VLOOKUP(B30,'2-mer'!$C$1:$V$19,3,FALSE)</f>
        <v>1507</v>
      </c>
      <c r="J30" s="74">
        <f>VLOOKUP(B30,遗传信息!B:E,4,FALSE)</f>
        <v>43.93</v>
      </c>
      <c r="K30" s="9">
        <f>VLOOKUP(B30,'2-mer'!$C$1:$V$19,4,FALSE)</f>
        <v>107</v>
      </c>
      <c r="L30" s="9">
        <f>VLOOKUP(B30,'2-mer'!$C$1:$V$19,5,FALSE)</f>
        <v>98</v>
      </c>
      <c r="M30" s="9">
        <f>VLOOKUP(B30,'2-mer'!$C$1:$V$19,6,FALSE)</f>
        <v>115</v>
      </c>
      <c r="N30" s="9">
        <f>VLOOKUP(B30,'2-mer'!$C$1:$V$19,8,FALSE)</f>
        <v>58</v>
      </c>
      <c r="O30" s="9">
        <f>VLOOKUP(B30,'2-mer'!$C$1:$V$19,9,FALSE)</f>
        <v>85</v>
      </c>
      <c r="P30" s="9">
        <f>VLOOKUP(B30,'2-mer'!$C$1:$V$19,10,FALSE)</f>
        <v>86</v>
      </c>
      <c r="Q30" s="9">
        <f>VLOOKUP(B30,'2-mer'!$C$1:$V$19,11,FALSE)</f>
        <v>107</v>
      </c>
      <c r="R30" s="9">
        <f>VLOOKUP(B30,'2-mer'!$C$1:$V$19,12,FALSE)</f>
        <v>75</v>
      </c>
      <c r="S30" s="9">
        <f>VLOOKUP(B30,'2-mer'!$C$1:$V$19,13,FALSE)</f>
        <v>118</v>
      </c>
      <c r="T30" s="9">
        <f>VLOOKUP(B30,'2-mer'!$C$1:$V$19,14,FALSE)</f>
        <v>106</v>
      </c>
      <c r="U30" s="9">
        <f>VLOOKUP(B30,'2-mer'!$C$1:$V$19,15,FALSE)</f>
        <v>147</v>
      </c>
      <c r="V30" s="9">
        <f>VLOOKUP(B30,'2-mer'!$C$1:$V$19,16,FALSE)</f>
        <v>106</v>
      </c>
      <c r="W30" s="9">
        <f>VLOOKUP(B30,'2-mer'!$C$1:$V$19,17,FALSE)</f>
        <v>67</v>
      </c>
      <c r="X30" s="9">
        <f>VLOOKUP(B30,'2-mer'!$C$1:$V$19,18,FALSE)</f>
        <v>64</v>
      </c>
      <c r="Y30" s="9">
        <f>VLOOKUP(B30,'2-mer'!$C$1:$V$19,19,FALSE)</f>
        <v>108</v>
      </c>
      <c r="Z30" s="9">
        <f>VLOOKUP(B30,'2-mer'!$C$1:$V$19,20,FALSE)</f>
        <v>59</v>
      </c>
      <c r="AA30" s="9">
        <f>VLOOKUP(B30,'3-mer'!$B:$BQ,4,FALSE)</f>
        <v>20</v>
      </c>
      <c r="AB30" s="9">
        <f>VLOOKUP(B30,'3-mer'!$B:$BQ,5,FALSE)</f>
        <v>32</v>
      </c>
      <c r="AC30" s="9">
        <f>VLOOKUP(B30,'3-mer'!$B:$BQ,6,FALSE)</f>
        <v>35</v>
      </c>
      <c r="AD30" s="9">
        <f>VLOOKUP(B30,'3-mer'!$B:$BQ,7,FALSE)</f>
        <v>20</v>
      </c>
      <c r="AE30" s="9">
        <f>VLOOKUP(B30,'3-mer'!$B:$BQ,8,FALSE)</f>
        <v>27</v>
      </c>
      <c r="AF30" s="9">
        <f>VLOOKUP(B30,'3-mer'!$B:$BQ,9,FALSE)</f>
        <v>25</v>
      </c>
      <c r="AG30" s="9">
        <f>VLOOKUP(B30,'3-mer'!$B:$BQ,10,FALSE)</f>
        <v>28</v>
      </c>
      <c r="AH30" s="9">
        <f>VLOOKUP(B30,'3-mer'!$B:$BQ,11,FALSE)</f>
        <v>18</v>
      </c>
      <c r="AI30" s="9">
        <f>VLOOKUP(B30,'3-mer'!$B:$BQ,12,FALSE)</f>
        <v>23</v>
      </c>
      <c r="AJ30" s="9">
        <f>VLOOKUP(B30,'3-mer'!$B:$BQ,13,FALSE)</f>
        <v>32</v>
      </c>
      <c r="AK30" s="9">
        <f>VLOOKUP(B30,'3-mer'!$B:$BQ,14,FALSE)</f>
        <v>34</v>
      </c>
      <c r="AL30" s="9">
        <f>VLOOKUP(B30,'3-mer'!$B:$BQ,15,FALSE)</f>
        <v>26</v>
      </c>
      <c r="AM30" s="9">
        <f>VLOOKUP(B30,'3-mer'!$B:$BQ,16,FALSE)</f>
        <v>9</v>
      </c>
      <c r="AN30" s="9">
        <f>VLOOKUP(B30,'3-mer'!$B:$BQ,17,FALSE)</f>
        <v>15</v>
      </c>
      <c r="AO30" s="9">
        <f>VLOOKUP(B30,'3-mer'!$B:$BQ,18,FALSE)</f>
        <v>23</v>
      </c>
      <c r="AP30" s="9">
        <f>VLOOKUP(B30,'3-mer'!$B:$BQ,19,FALSE)</f>
        <v>11</v>
      </c>
      <c r="AQ30" s="9">
        <f>VLOOKUP(B30,'3-mer'!$B:$BQ,20,FALSE)</f>
        <v>24</v>
      </c>
      <c r="AR30" s="9">
        <f>VLOOKUP(B30,'3-mer'!$B:$BQ,21,FALSE)</f>
        <v>22</v>
      </c>
      <c r="AS30" s="9">
        <f>VLOOKUP(B30,'3-mer'!$B:$BQ,22,FALSE)</f>
        <v>26</v>
      </c>
      <c r="AT30" s="9">
        <f>VLOOKUP(B30,'3-mer'!$B:$BQ,23,FALSE)</f>
        <v>13</v>
      </c>
      <c r="AU30" s="9">
        <f>VLOOKUP(B30,'3-mer'!$B:$BQ,24,FALSE)</f>
        <v>16</v>
      </c>
      <c r="AV30" s="9">
        <f>VLOOKUP(B30,'3-mer'!$B:$BQ,25,FALSE)</f>
        <v>20</v>
      </c>
      <c r="AW30" s="9">
        <f>VLOOKUP(B30,'3-mer'!$B:$BQ,26,FALSE)</f>
        <v>29</v>
      </c>
      <c r="AX30" s="9">
        <f>VLOOKUP(B30,'3-mer'!$B:$BQ,27,FALSE)</f>
        <v>21</v>
      </c>
      <c r="AY30" s="9">
        <f>VLOOKUP(B30,'3-mer'!$B:$BQ,28,FALSE)</f>
        <v>20</v>
      </c>
      <c r="AZ30" s="9">
        <f>VLOOKUP(B30,'3-mer'!$B:$BQ,29,FALSE)</f>
        <v>26</v>
      </c>
      <c r="BA30" s="9">
        <f>VLOOKUP(B30,'3-mer'!$B:$BQ,30,FALSE)</f>
        <v>36</v>
      </c>
      <c r="BB30" s="9">
        <f>VLOOKUP(B30,'3-mer'!$B:$BQ,31,FALSE)</f>
        <v>25</v>
      </c>
      <c r="BC30" s="9">
        <f>VLOOKUP(B30,'3-mer'!$B:$BQ,32,FALSE)</f>
        <v>15</v>
      </c>
      <c r="BD30" s="9">
        <f>VLOOKUP(B30,'3-mer'!$B:$BQ,33,FALSE)</f>
        <v>16</v>
      </c>
      <c r="BE30" s="9">
        <f>VLOOKUP(B30,'3-mer'!$B:$BQ,34,FALSE)</f>
        <v>27</v>
      </c>
      <c r="BF30" s="9">
        <f>VLOOKUP(B30,'3-mer'!$B:$BQ,35,FALSE)</f>
        <v>17</v>
      </c>
      <c r="BG30" s="9">
        <f>VLOOKUP(B30,'3-mer'!$B:$BQ,36,FALSE)</f>
        <v>36</v>
      </c>
      <c r="BH30" s="9">
        <f>VLOOKUP(B30,'3-mer'!$B:$BQ,37,FALSE)</f>
        <v>27</v>
      </c>
      <c r="BI30" s="9">
        <f>VLOOKUP(B30,'3-mer'!$B:$BQ,38,FALSE)</f>
        <v>33</v>
      </c>
      <c r="BJ30" s="9">
        <f>VLOOKUP(B30,'3-mer'!$B:$BQ,39,FALSE)</f>
        <v>22</v>
      </c>
      <c r="BK30" s="9">
        <f>VLOOKUP(B30,'3-mer'!$B:$BQ,40,FALSE)</f>
        <v>29</v>
      </c>
      <c r="BL30" s="9">
        <f>VLOOKUP(B30,'3-mer'!$B:$BQ,41,FALSE)</f>
        <v>25</v>
      </c>
      <c r="BM30" s="9">
        <f>VLOOKUP(B30,'3-mer'!$B:$BQ,42,FALSE)</f>
        <v>29</v>
      </c>
      <c r="BN30" s="9">
        <f>VLOOKUP(B30,'3-mer'!$B:$BQ,43,FALSE)</f>
        <v>22</v>
      </c>
      <c r="BO30" s="9">
        <f>VLOOKUP(B30,'3-mer'!$B:$BQ,44,FALSE)</f>
        <v>40</v>
      </c>
      <c r="BP30" s="9">
        <f>VLOOKUP(B30,'3-mer'!$B:$BQ,45,FALSE)</f>
        <v>27</v>
      </c>
      <c r="BQ30" s="9">
        <f>VLOOKUP(B30,'3-mer'!$B:$BQ,46,FALSE)</f>
        <v>43</v>
      </c>
      <c r="BR30" s="9">
        <f>VLOOKUP(B30,'3-mer'!$B:$BQ,47,FALSE)</f>
        <v>37</v>
      </c>
      <c r="BS30" s="9">
        <f>VLOOKUP(B30,'3-mer'!$B:$BQ,48,FALSE)</f>
        <v>26</v>
      </c>
      <c r="BT30" s="9">
        <f>VLOOKUP(B30,'3-mer'!$B:$BQ,49,FALSE)</f>
        <v>19</v>
      </c>
      <c r="BU30" s="9">
        <f>VLOOKUP(B30,'3-mer'!$B:$BQ,50,FALSE)</f>
        <v>38</v>
      </c>
      <c r="BV30" s="9">
        <f>VLOOKUP(B30,'3-mer'!$B:$BQ,51,FALSE)</f>
        <v>23</v>
      </c>
      <c r="BW30" s="9">
        <f>VLOOKUP(B30,'3-mer'!$B:$BQ,52,FALSE)</f>
        <v>27</v>
      </c>
      <c r="BX30" s="9">
        <f>VLOOKUP(B30,'3-mer'!$B:$BQ,53,FALSE)</f>
        <v>17</v>
      </c>
      <c r="BY30" s="9">
        <f>VLOOKUP(B30,'3-mer'!$B:$BQ,54,FALSE)</f>
        <v>20</v>
      </c>
      <c r="BZ30" s="9">
        <f>VLOOKUP(B30,'3-mer'!$B:$BQ,55,FALSE)</f>
        <v>3</v>
      </c>
      <c r="CA30" s="9">
        <f>VLOOKUP(B30,'3-mer'!$B:$BQ,56,FALSE)</f>
        <v>13</v>
      </c>
      <c r="CB30" s="9">
        <f>VLOOKUP(B30,'3-mer'!$B:$BQ,7,FALSE)</f>
        <v>20</v>
      </c>
      <c r="CC30" s="9">
        <f>VLOOKUP(B30,'3-mer'!$B:$BQ,58,FALSE)</f>
        <v>21</v>
      </c>
      <c r="CD30" s="9">
        <f>VLOOKUP(B30,'3-mer'!$B:$BQ,60,FALSE)</f>
        <v>14</v>
      </c>
      <c r="CE30" s="9">
        <f>VLOOKUP(B30,'3-mer'!$B:$BQ,61,FALSE)</f>
        <v>35</v>
      </c>
      <c r="CF30" s="9">
        <f>VLOOKUP(B30,'3-mer'!$B:$BQ,62,FALSE)</f>
        <v>21</v>
      </c>
      <c r="CG30" s="9">
        <f>VLOOKUP(B30,'3-mer'!$B:$BQ,63,FALSE)</f>
        <v>34</v>
      </c>
      <c r="CH30" s="9">
        <f>VLOOKUP(B30,'3-mer'!$B:$BQ,64,FALSE)</f>
        <v>18</v>
      </c>
      <c r="CI30" s="9">
        <f>VLOOKUP(B30,'3-mer'!$B:$BQ,65,FALSE)</f>
        <v>17</v>
      </c>
      <c r="CJ30" s="9">
        <f>VLOOKUP(B30,'3-mer'!$B:$BQ,66,FALSE)</f>
        <v>14</v>
      </c>
      <c r="CK30" s="9">
        <f>VLOOKUP(B30,'3-mer'!$B:$BQ,67,FALSE)</f>
        <v>20</v>
      </c>
      <c r="CL30" s="9">
        <f>VLOOKUP(B30,'3-mer'!$B:$BQ,5,FALSE)</f>
        <v>32</v>
      </c>
    </row>
    <row r="31" spans="1:90" ht="15.75" x14ac:dyDescent="0.2">
      <c r="A31" s="68" t="s">
        <v>12</v>
      </c>
      <c r="B31" s="68" t="s">
        <v>33</v>
      </c>
      <c r="C31" s="67">
        <v>265</v>
      </c>
      <c r="D31" s="70">
        <v>20.57</v>
      </c>
      <c r="E31" s="67">
        <v>25</v>
      </c>
      <c r="F31" s="67">
        <v>7.2</v>
      </c>
      <c r="G31" s="67">
        <v>6</v>
      </c>
      <c r="H31" s="70">
        <v>2.8</v>
      </c>
      <c r="I31" s="70">
        <f>VLOOKUP(B31,'2-mer'!$C$1:$V$19,3,FALSE)</f>
        <v>1507</v>
      </c>
      <c r="J31" s="74">
        <f>VLOOKUP(B31,遗传信息!B:E,4,FALSE)</f>
        <v>43.93</v>
      </c>
      <c r="K31" s="9">
        <f>VLOOKUP(B31,'2-mer'!$C$1:$V$19,4,FALSE)</f>
        <v>107</v>
      </c>
      <c r="L31" s="9">
        <f>VLOOKUP(B31,'2-mer'!$C$1:$V$19,5,FALSE)</f>
        <v>98</v>
      </c>
      <c r="M31" s="9">
        <f>VLOOKUP(B31,'2-mer'!$C$1:$V$19,6,FALSE)</f>
        <v>115</v>
      </c>
      <c r="N31" s="9">
        <f>VLOOKUP(B31,'2-mer'!$C$1:$V$19,8,FALSE)</f>
        <v>58</v>
      </c>
      <c r="O31" s="9">
        <f>VLOOKUP(B31,'2-mer'!$C$1:$V$19,9,FALSE)</f>
        <v>85</v>
      </c>
      <c r="P31" s="9">
        <f>VLOOKUP(B31,'2-mer'!$C$1:$V$19,10,FALSE)</f>
        <v>86</v>
      </c>
      <c r="Q31" s="9">
        <f>VLOOKUP(B31,'2-mer'!$C$1:$V$19,11,FALSE)</f>
        <v>107</v>
      </c>
      <c r="R31" s="9">
        <f>VLOOKUP(B31,'2-mer'!$C$1:$V$19,12,FALSE)</f>
        <v>75</v>
      </c>
      <c r="S31" s="9">
        <f>VLOOKUP(B31,'2-mer'!$C$1:$V$19,13,FALSE)</f>
        <v>118</v>
      </c>
      <c r="T31" s="9">
        <f>VLOOKUP(B31,'2-mer'!$C$1:$V$19,14,FALSE)</f>
        <v>106</v>
      </c>
      <c r="U31" s="9">
        <f>VLOOKUP(B31,'2-mer'!$C$1:$V$19,15,FALSE)</f>
        <v>147</v>
      </c>
      <c r="V31" s="9">
        <f>VLOOKUP(B31,'2-mer'!$C$1:$V$19,16,FALSE)</f>
        <v>106</v>
      </c>
      <c r="W31" s="9">
        <f>VLOOKUP(B31,'2-mer'!$C$1:$V$19,17,FALSE)</f>
        <v>67</v>
      </c>
      <c r="X31" s="9">
        <f>VLOOKUP(B31,'2-mer'!$C$1:$V$19,18,FALSE)</f>
        <v>64</v>
      </c>
      <c r="Y31" s="9">
        <f>VLOOKUP(B31,'2-mer'!$C$1:$V$19,19,FALSE)</f>
        <v>108</v>
      </c>
      <c r="Z31" s="9">
        <f>VLOOKUP(B31,'2-mer'!$C$1:$V$19,20,FALSE)</f>
        <v>59</v>
      </c>
      <c r="AA31" s="9">
        <f>VLOOKUP(B31,'3-mer'!$B:$BQ,4,FALSE)</f>
        <v>20</v>
      </c>
      <c r="AB31" s="9">
        <f>VLOOKUP(B31,'3-mer'!$B:$BQ,5,FALSE)</f>
        <v>32</v>
      </c>
      <c r="AC31" s="9">
        <f>VLOOKUP(B31,'3-mer'!$B:$BQ,6,FALSE)</f>
        <v>35</v>
      </c>
      <c r="AD31" s="9">
        <f>VLOOKUP(B31,'3-mer'!$B:$BQ,7,FALSE)</f>
        <v>20</v>
      </c>
      <c r="AE31" s="9">
        <f>VLOOKUP(B31,'3-mer'!$B:$BQ,8,FALSE)</f>
        <v>27</v>
      </c>
      <c r="AF31" s="9">
        <f>VLOOKUP(B31,'3-mer'!$B:$BQ,9,FALSE)</f>
        <v>25</v>
      </c>
      <c r="AG31" s="9">
        <f>VLOOKUP(B31,'3-mer'!$B:$BQ,10,FALSE)</f>
        <v>28</v>
      </c>
      <c r="AH31" s="9">
        <f>VLOOKUP(B31,'3-mer'!$B:$BQ,11,FALSE)</f>
        <v>18</v>
      </c>
      <c r="AI31" s="9">
        <f>VLOOKUP(B31,'3-mer'!$B:$BQ,12,FALSE)</f>
        <v>23</v>
      </c>
      <c r="AJ31" s="9">
        <f>VLOOKUP(B31,'3-mer'!$B:$BQ,13,FALSE)</f>
        <v>32</v>
      </c>
      <c r="AK31" s="9">
        <f>VLOOKUP(B31,'3-mer'!$B:$BQ,14,FALSE)</f>
        <v>34</v>
      </c>
      <c r="AL31" s="9">
        <f>VLOOKUP(B31,'3-mer'!$B:$BQ,15,FALSE)</f>
        <v>26</v>
      </c>
      <c r="AM31" s="9">
        <f>VLOOKUP(B31,'3-mer'!$B:$BQ,16,FALSE)</f>
        <v>9</v>
      </c>
      <c r="AN31" s="9">
        <f>VLOOKUP(B31,'3-mer'!$B:$BQ,17,FALSE)</f>
        <v>15</v>
      </c>
      <c r="AO31" s="9">
        <f>VLOOKUP(B31,'3-mer'!$B:$BQ,18,FALSE)</f>
        <v>23</v>
      </c>
      <c r="AP31" s="9">
        <f>VLOOKUP(B31,'3-mer'!$B:$BQ,19,FALSE)</f>
        <v>11</v>
      </c>
      <c r="AQ31" s="9">
        <f>VLOOKUP(B31,'3-mer'!$B:$BQ,20,FALSE)</f>
        <v>24</v>
      </c>
      <c r="AR31" s="9">
        <f>VLOOKUP(B31,'3-mer'!$B:$BQ,21,FALSE)</f>
        <v>22</v>
      </c>
      <c r="AS31" s="9">
        <f>VLOOKUP(B31,'3-mer'!$B:$BQ,22,FALSE)</f>
        <v>26</v>
      </c>
      <c r="AT31" s="9">
        <f>VLOOKUP(B31,'3-mer'!$B:$BQ,23,FALSE)</f>
        <v>13</v>
      </c>
      <c r="AU31" s="9">
        <f>VLOOKUP(B31,'3-mer'!$B:$BQ,24,FALSE)</f>
        <v>16</v>
      </c>
      <c r="AV31" s="9">
        <f>VLOOKUP(B31,'3-mer'!$B:$BQ,25,FALSE)</f>
        <v>20</v>
      </c>
      <c r="AW31" s="9">
        <f>VLOOKUP(B31,'3-mer'!$B:$BQ,26,FALSE)</f>
        <v>29</v>
      </c>
      <c r="AX31" s="9">
        <f>VLOOKUP(B31,'3-mer'!$B:$BQ,27,FALSE)</f>
        <v>21</v>
      </c>
      <c r="AY31" s="9">
        <f>VLOOKUP(B31,'3-mer'!$B:$BQ,28,FALSE)</f>
        <v>20</v>
      </c>
      <c r="AZ31" s="9">
        <f>VLOOKUP(B31,'3-mer'!$B:$BQ,29,FALSE)</f>
        <v>26</v>
      </c>
      <c r="BA31" s="9">
        <f>VLOOKUP(B31,'3-mer'!$B:$BQ,30,FALSE)</f>
        <v>36</v>
      </c>
      <c r="BB31" s="9">
        <f>VLOOKUP(B31,'3-mer'!$B:$BQ,31,FALSE)</f>
        <v>25</v>
      </c>
      <c r="BC31" s="9">
        <f>VLOOKUP(B31,'3-mer'!$B:$BQ,32,FALSE)</f>
        <v>15</v>
      </c>
      <c r="BD31" s="9">
        <f>VLOOKUP(B31,'3-mer'!$B:$BQ,33,FALSE)</f>
        <v>16</v>
      </c>
      <c r="BE31" s="9">
        <f>VLOOKUP(B31,'3-mer'!$B:$BQ,34,FALSE)</f>
        <v>27</v>
      </c>
      <c r="BF31" s="9">
        <f>VLOOKUP(B31,'3-mer'!$B:$BQ,35,FALSE)</f>
        <v>17</v>
      </c>
      <c r="BG31" s="9">
        <f>VLOOKUP(B31,'3-mer'!$B:$BQ,36,FALSE)</f>
        <v>36</v>
      </c>
      <c r="BH31" s="9">
        <f>VLOOKUP(B31,'3-mer'!$B:$BQ,37,FALSE)</f>
        <v>27</v>
      </c>
      <c r="BI31" s="9">
        <f>VLOOKUP(B31,'3-mer'!$B:$BQ,38,FALSE)</f>
        <v>33</v>
      </c>
      <c r="BJ31" s="9">
        <f>VLOOKUP(B31,'3-mer'!$B:$BQ,39,FALSE)</f>
        <v>22</v>
      </c>
      <c r="BK31" s="9">
        <f>VLOOKUP(B31,'3-mer'!$B:$BQ,40,FALSE)</f>
        <v>29</v>
      </c>
      <c r="BL31" s="9">
        <f>VLOOKUP(B31,'3-mer'!$B:$BQ,41,FALSE)</f>
        <v>25</v>
      </c>
      <c r="BM31" s="9">
        <f>VLOOKUP(B31,'3-mer'!$B:$BQ,42,FALSE)</f>
        <v>29</v>
      </c>
      <c r="BN31" s="9">
        <f>VLOOKUP(B31,'3-mer'!$B:$BQ,43,FALSE)</f>
        <v>22</v>
      </c>
      <c r="BO31" s="9">
        <f>VLOOKUP(B31,'3-mer'!$B:$BQ,44,FALSE)</f>
        <v>40</v>
      </c>
      <c r="BP31" s="9">
        <f>VLOOKUP(B31,'3-mer'!$B:$BQ,45,FALSE)</f>
        <v>27</v>
      </c>
      <c r="BQ31" s="9">
        <f>VLOOKUP(B31,'3-mer'!$B:$BQ,46,FALSE)</f>
        <v>43</v>
      </c>
      <c r="BR31" s="9">
        <f>VLOOKUP(B31,'3-mer'!$B:$BQ,47,FALSE)</f>
        <v>37</v>
      </c>
      <c r="BS31" s="9">
        <f>VLOOKUP(B31,'3-mer'!$B:$BQ,48,FALSE)</f>
        <v>26</v>
      </c>
      <c r="BT31" s="9">
        <f>VLOOKUP(B31,'3-mer'!$B:$BQ,49,FALSE)</f>
        <v>19</v>
      </c>
      <c r="BU31" s="9">
        <f>VLOOKUP(B31,'3-mer'!$B:$BQ,50,FALSE)</f>
        <v>38</v>
      </c>
      <c r="BV31" s="9">
        <f>VLOOKUP(B31,'3-mer'!$B:$BQ,51,FALSE)</f>
        <v>23</v>
      </c>
      <c r="BW31" s="9">
        <f>VLOOKUP(B31,'3-mer'!$B:$BQ,52,FALSE)</f>
        <v>27</v>
      </c>
      <c r="BX31" s="9">
        <f>VLOOKUP(B31,'3-mer'!$B:$BQ,53,FALSE)</f>
        <v>17</v>
      </c>
      <c r="BY31" s="9">
        <f>VLOOKUP(B31,'3-mer'!$B:$BQ,54,FALSE)</f>
        <v>20</v>
      </c>
      <c r="BZ31" s="9">
        <f>VLOOKUP(B31,'3-mer'!$B:$BQ,55,FALSE)</f>
        <v>3</v>
      </c>
      <c r="CA31" s="9">
        <f>VLOOKUP(B31,'3-mer'!$B:$BQ,56,FALSE)</f>
        <v>13</v>
      </c>
      <c r="CB31" s="9">
        <f>VLOOKUP(B31,'3-mer'!$B:$BQ,7,FALSE)</f>
        <v>20</v>
      </c>
      <c r="CC31" s="9">
        <f>VLOOKUP(B31,'3-mer'!$B:$BQ,58,FALSE)</f>
        <v>21</v>
      </c>
      <c r="CD31" s="9">
        <f>VLOOKUP(B31,'3-mer'!$B:$BQ,60,FALSE)</f>
        <v>14</v>
      </c>
      <c r="CE31" s="9">
        <f>VLOOKUP(B31,'3-mer'!$B:$BQ,61,FALSE)</f>
        <v>35</v>
      </c>
      <c r="CF31" s="9">
        <f>VLOOKUP(B31,'3-mer'!$B:$BQ,62,FALSE)</f>
        <v>21</v>
      </c>
      <c r="CG31" s="9">
        <f>VLOOKUP(B31,'3-mer'!$B:$BQ,63,FALSE)</f>
        <v>34</v>
      </c>
      <c r="CH31" s="9">
        <f>VLOOKUP(B31,'3-mer'!$B:$BQ,64,FALSE)</f>
        <v>18</v>
      </c>
      <c r="CI31" s="9">
        <f>VLOOKUP(B31,'3-mer'!$B:$BQ,65,FALSE)</f>
        <v>17</v>
      </c>
      <c r="CJ31" s="9">
        <f>VLOOKUP(B31,'3-mer'!$B:$BQ,66,FALSE)</f>
        <v>14</v>
      </c>
      <c r="CK31" s="9">
        <f>VLOOKUP(B31,'3-mer'!$B:$BQ,67,FALSE)</f>
        <v>20</v>
      </c>
      <c r="CL31" s="9">
        <f>VLOOKUP(B31,'3-mer'!$B:$BQ,5,FALSE)</f>
        <v>32</v>
      </c>
    </row>
    <row r="32" spans="1:90" ht="15.75" x14ac:dyDescent="0.2">
      <c r="A32" s="68" t="s">
        <v>12</v>
      </c>
      <c r="B32" s="68" t="s">
        <v>14</v>
      </c>
      <c r="C32" s="67">
        <v>280</v>
      </c>
      <c r="D32" s="70">
        <v>21.25</v>
      </c>
      <c r="E32" s="67">
        <v>25</v>
      </c>
      <c r="F32" s="67">
        <v>7.2</v>
      </c>
      <c r="G32" s="67">
        <v>6</v>
      </c>
      <c r="H32" s="70">
        <v>1.41</v>
      </c>
      <c r="I32" s="70">
        <f>VLOOKUP(B32,'2-mer'!$C$1:$V$19,3,FALSE)</f>
        <v>1507</v>
      </c>
      <c r="J32" s="74">
        <f>VLOOKUP(B32,遗传信息!B:E,4,FALSE)</f>
        <v>43.93</v>
      </c>
      <c r="K32" s="9">
        <f>VLOOKUP(B32,'2-mer'!$C$1:$V$19,4,FALSE)</f>
        <v>107</v>
      </c>
      <c r="L32" s="9">
        <f>VLOOKUP(B32,'2-mer'!$C$1:$V$19,5,FALSE)</f>
        <v>98</v>
      </c>
      <c r="M32" s="9">
        <f>VLOOKUP(B32,'2-mer'!$C$1:$V$19,6,FALSE)</f>
        <v>115</v>
      </c>
      <c r="N32" s="9">
        <f>VLOOKUP(B32,'2-mer'!$C$1:$V$19,8,FALSE)</f>
        <v>58</v>
      </c>
      <c r="O32" s="9">
        <f>VLOOKUP(B32,'2-mer'!$C$1:$V$19,9,FALSE)</f>
        <v>85</v>
      </c>
      <c r="P32" s="9">
        <f>VLOOKUP(B32,'2-mer'!$C$1:$V$19,10,FALSE)</f>
        <v>86</v>
      </c>
      <c r="Q32" s="9">
        <f>VLOOKUP(B32,'2-mer'!$C$1:$V$19,11,FALSE)</f>
        <v>107</v>
      </c>
      <c r="R32" s="9">
        <f>VLOOKUP(B32,'2-mer'!$C$1:$V$19,12,FALSE)</f>
        <v>75</v>
      </c>
      <c r="S32" s="9">
        <f>VLOOKUP(B32,'2-mer'!$C$1:$V$19,13,FALSE)</f>
        <v>118</v>
      </c>
      <c r="T32" s="9">
        <f>VLOOKUP(B32,'2-mer'!$C$1:$V$19,14,FALSE)</f>
        <v>106</v>
      </c>
      <c r="U32" s="9">
        <f>VLOOKUP(B32,'2-mer'!$C$1:$V$19,15,FALSE)</f>
        <v>147</v>
      </c>
      <c r="V32" s="9">
        <f>VLOOKUP(B32,'2-mer'!$C$1:$V$19,16,FALSE)</f>
        <v>106</v>
      </c>
      <c r="W32" s="9">
        <f>VLOOKUP(B32,'2-mer'!$C$1:$V$19,17,FALSE)</f>
        <v>67</v>
      </c>
      <c r="X32" s="9">
        <f>VLOOKUP(B32,'2-mer'!$C$1:$V$19,18,FALSE)</f>
        <v>64</v>
      </c>
      <c r="Y32" s="9">
        <f>VLOOKUP(B32,'2-mer'!$C$1:$V$19,19,FALSE)</f>
        <v>108</v>
      </c>
      <c r="Z32" s="9">
        <f>VLOOKUP(B32,'2-mer'!$C$1:$V$19,20,FALSE)</f>
        <v>59</v>
      </c>
      <c r="AA32" s="9">
        <f>VLOOKUP(B32,'3-mer'!$B:$BQ,4,FALSE)</f>
        <v>20</v>
      </c>
      <c r="AB32" s="9">
        <f>VLOOKUP(B32,'3-mer'!$B:$BQ,5,FALSE)</f>
        <v>32</v>
      </c>
      <c r="AC32" s="9">
        <f>VLOOKUP(B32,'3-mer'!$B:$BQ,6,FALSE)</f>
        <v>35</v>
      </c>
      <c r="AD32" s="9">
        <f>VLOOKUP(B32,'3-mer'!$B:$BQ,7,FALSE)</f>
        <v>20</v>
      </c>
      <c r="AE32" s="9">
        <f>VLOOKUP(B32,'3-mer'!$B:$BQ,8,FALSE)</f>
        <v>27</v>
      </c>
      <c r="AF32" s="9">
        <f>VLOOKUP(B32,'3-mer'!$B:$BQ,9,FALSE)</f>
        <v>25</v>
      </c>
      <c r="AG32" s="9">
        <f>VLOOKUP(B32,'3-mer'!$B:$BQ,10,FALSE)</f>
        <v>28</v>
      </c>
      <c r="AH32" s="9">
        <f>VLOOKUP(B32,'3-mer'!$B:$BQ,11,FALSE)</f>
        <v>18</v>
      </c>
      <c r="AI32" s="9">
        <f>VLOOKUP(B32,'3-mer'!$B:$BQ,12,FALSE)</f>
        <v>23</v>
      </c>
      <c r="AJ32" s="9">
        <f>VLOOKUP(B32,'3-mer'!$B:$BQ,13,FALSE)</f>
        <v>32</v>
      </c>
      <c r="AK32" s="9">
        <f>VLOOKUP(B32,'3-mer'!$B:$BQ,14,FALSE)</f>
        <v>34</v>
      </c>
      <c r="AL32" s="9">
        <f>VLOOKUP(B32,'3-mer'!$B:$BQ,15,FALSE)</f>
        <v>26</v>
      </c>
      <c r="AM32" s="9">
        <f>VLOOKUP(B32,'3-mer'!$B:$BQ,16,FALSE)</f>
        <v>9</v>
      </c>
      <c r="AN32" s="9">
        <f>VLOOKUP(B32,'3-mer'!$B:$BQ,17,FALSE)</f>
        <v>15</v>
      </c>
      <c r="AO32" s="9">
        <f>VLOOKUP(B32,'3-mer'!$B:$BQ,18,FALSE)</f>
        <v>23</v>
      </c>
      <c r="AP32" s="9">
        <f>VLOOKUP(B32,'3-mer'!$B:$BQ,19,FALSE)</f>
        <v>11</v>
      </c>
      <c r="AQ32" s="9">
        <f>VLOOKUP(B32,'3-mer'!$B:$BQ,20,FALSE)</f>
        <v>24</v>
      </c>
      <c r="AR32" s="9">
        <f>VLOOKUP(B32,'3-mer'!$B:$BQ,21,FALSE)</f>
        <v>22</v>
      </c>
      <c r="AS32" s="9">
        <f>VLOOKUP(B32,'3-mer'!$B:$BQ,22,FALSE)</f>
        <v>26</v>
      </c>
      <c r="AT32" s="9">
        <f>VLOOKUP(B32,'3-mer'!$B:$BQ,23,FALSE)</f>
        <v>13</v>
      </c>
      <c r="AU32" s="9">
        <f>VLOOKUP(B32,'3-mer'!$B:$BQ,24,FALSE)</f>
        <v>16</v>
      </c>
      <c r="AV32" s="9">
        <f>VLOOKUP(B32,'3-mer'!$B:$BQ,25,FALSE)</f>
        <v>20</v>
      </c>
      <c r="AW32" s="9">
        <f>VLOOKUP(B32,'3-mer'!$B:$BQ,26,FALSE)</f>
        <v>29</v>
      </c>
      <c r="AX32" s="9">
        <f>VLOOKUP(B32,'3-mer'!$B:$BQ,27,FALSE)</f>
        <v>21</v>
      </c>
      <c r="AY32" s="9">
        <f>VLOOKUP(B32,'3-mer'!$B:$BQ,28,FALSE)</f>
        <v>20</v>
      </c>
      <c r="AZ32" s="9">
        <f>VLOOKUP(B32,'3-mer'!$B:$BQ,29,FALSE)</f>
        <v>26</v>
      </c>
      <c r="BA32" s="9">
        <f>VLOOKUP(B32,'3-mer'!$B:$BQ,30,FALSE)</f>
        <v>36</v>
      </c>
      <c r="BB32" s="9">
        <f>VLOOKUP(B32,'3-mer'!$B:$BQ,31,FALSE)</f>
        <v>25</v>
      </c>
      <c r="BC32" s="9">
        <f>VLOOKUP(B32,'3-mer'!$B:$BQ,32,FALSE)</f>
        <v>15</v>
      </c>
      <c r="BD32" s="9">
        <f>VLOOKUP(B32,'3-mer'!$B:$BQ,33,FALSE)</f>
        <v>16</v>
      </c>
      <c r="BE32" s="9">
        <f>VLOOKUP(B32,'3-mer'!$B:$BQ,34,FALSE)</f>
        <v>27</v>
      </c>
      <c r="BF32" s="9">
        <f>VLOOKUP(B32,'3-mer'!$B:$BQ,35,FALSE)</f>
        <v>17</v>
      </c>
      <c r="BG32" s="9">
        <f>VLOOKUP(B32,'3-mer'!$B:$BQ,36,FALSE)</f>
        <v>36</v>
      </c>
      <c r="BH32" s="9">
        <f>VLOOKUP(B32,'3-mer'!$B:$BQ,37,FALSE)</f>
        <v>27</v>
      </c>
      <c r="BI32" s="9">
        <f>VLOOKUP(B32,'3-mer'!$B:$BQ,38,FALSE)</f>
        <v>33</v>
      </c>
      <c r="BJ32" s="9">
        <f>VLOOKUP(B32,'3-mer'!$B:$BQ,39,FALSE)</f>
        <v>22</v>
      </c>
      <c r="BK32" s="9">
        <f>VLOOKUP(B32,'3-mer'!$B:$BQ,40,FALSE)</f>
        <v>29</v>
      </c>
      <c r="BL32" s="9">
        <f>VLOOKUP(B32,'3-mer'!$B:$BQ,41,FALSE)</f>
        <v>25</v>
      </c>
      <c r="BM32" s="9">
        <f>VLOOKUP(B32,'3-mer'!$B:$BQ,42,FALSE)</f>
        <v>29</v>
      </c>
      <c r="BN32" s="9">
        <f>VLOOKUP(B32,'3-mer'!$B:$BQ,43,FALSE)</f>
        <v>22</v>
      </c>
      <c r="BO32" s="9">
        <f>VLOOKUP(B32,'3-mer'!$B:$BQ,44,FALSE)</f>
        <v>40</v>
      </c>
      <c r="BP32" s="9">
        <f>VLOOKUP(B32,'3-mer'!$B:$BQ,45,FALSE)</f>
        <v>27</v>
      </c>
      <c r="BQ32" s="9">
        <f>VLOOKUP(B32,'3-mer'!$B:$BQ,46,FALSE)</f>
        <v>43</v>
      </c>
      <c r="BR32" s="9">
        <f>VLOOKUP(B32,'3-mer'!$B:$BQ,47,FALSE)</f>
        <v>37</v>
      </c>
      <c r="BS32" s="9">
        <f>VLOOKUP(B32,'3-mer'!$B:$BQ,48,FALSE)</f>
        <v>26</v>
      </c>
      <c r="BT32" s="9">
        <f>VLOOKUP(B32,'3-mer'!$B:$BQ,49,FALSE)</f>
        <v>19</v>
      </c>
      <c r="BU32" s="9">
        <f>VLOOKUP(B32,'3-mer'!$B:$BQ,50,FALSE)</f>
        <v>38</v>
      </c>
      <c r="BV32" s="9">
        <f>VLOOKUP(B32,'3-mer'!$B:$BQ,51,FALSE)</f>
        <v>23</v>
      </c>
      <c r="BW32" s="9">
        <f>VLOOKUP(B32,'3-mer'!$B:$BQ,52,FALSE)</f>
        <v>27</v>
      </c>
      <c r="BX32" s="9">
        <f>VLOOKUP(B32,'3-mer'!$B:$BQ,53,FALSE)</f>
        <v>17</v>
      </c>
      <c r="BY32" s="9">
        <f>VLOOKUP(B32,'3-mer'!$B:$BQ,54,FALSE)</f>
        <v>20</v>
      </c>
      <c r="BZ32" s="9">
        <f>VLOOKUP(B32,'3-mer'!$B:$BQ,55,FALSE)</f>
        <v>3</v>
      </c>
      <c r="CA32" s="9">
        <f>VLOOKUP(B32,'3-mer'!$B:$BQ,56,FALSE)</f>
        <v>13</v>
      </c>
      <c r="CB32" s="9">
        <f>VLOOKUP(B32,'3-mer'!$B:$BQ,7,FALSE)</f>
        <v>20</v>
      </c>
      <c r="CC32" s="9">
        <f>VLOOKUP(B32,'3-mer'!$B:$BQ,58,FALSE)</f>
        <v>21</v>
      </c>
      <c r="CD32" s="9">
        <f>VLOOKUP(B32,'3-mer'!$B:$BQ,60,FALSE)</f>
        <v>14</v>
      </c>
      <c r="CE32" s="9">
        <f>VLOOKUP(B32,'3-mer'!$B:$BQ,61,FALSE)</f>
        <v>35</v>
      </c>
      <c r="CF32" s="9">
        <f>VLOOKUP(B32,'3-mer'!$B:$BQ,62,FALSE)</f>
        <v>21</v>
      </c>
      <c r="CG32" s="9">
        <f>VLOOKUP(B32,'3-mer'!$B:$BQ,63,FALSE)</f>
        <v>34</v>
      </c>
      <c r="CH32" s="9">
        <f>VLOOKUP(B32,'3-mer'!$B:$BQ,64,FALSE)</f>
        <v>18</v>
      </c>
      <c r="CI32" s="9">
        <f>VLOOKUP(B32,'3-mer'!$B:$BQ,65,FALSE)</f>
        <v>17</v>
      </c>
      <c r="CJ32" s="9">
        <f>VLOOKUP(B32,'3-mer'!$B:$BQ,66,FALSE)</f>
        <v>14</v>
      </c>
      <c r="CK32" s="9">
        <f>VLOOKUP(B32,'3-mer'!$B:$BQ,67,FALSE)</f>
        <v>20</v>
      </c>
      <c r="CL32" s="9">
        <f>VLOOKUP(B32,'3-mer'!$B:$BQ,5,FALSE)</f>
        <v>32</v>
      </c>
    </row>
    <row r="33" spans="1:90" ht="15.75" x14ac:dyDescent="0.2">
      <c r="A33" s="68" t="s">
        <v>12</v>
      </c>
      <c r="B33" s="68" t="s">
        <v>14</v>
      </c>
      <c r="C33" s="67">
        <v>280</v>
      </c>
      <c r="D33" s="70">
        <v>25.58</v>
      </c>
      <c r="E33" s="67">
        <v>25</v>
      </c>
      <c r="F33" s="67">
        <v>7.2</v>
      </c>
      <c r="G33" s="67">
        <v>6</v>
      </c>
      <c r="H33" s="70">
        <v>1.76</v>
      </c>
      <c r="I33" s="70">
        <f>VLOOKUP(B33,'2-mer'!$C$1:$V$19,3,FALSE)</f>
        <v>1507</v>
      </c>
      <c r="J33" s="74">
        <f>VLOOKUP(B33,遗传信息!B:E,4,FALSE)</f>
        <v>43.93</v>
      </c>
      <c r="K33" s="9">
        <f>VLOOKUP(B33,'2-mer'!$C$1:$V$19,4,FALSE)</f>
        <v>107</v>
      </c>
      <c r="L33" s="9">
        <f>VLOOKUP(B33,'2-mer'!$C$1:$V$19,5,FALSE)</f>
        <v>98</v>
      </c>
      <c r="M33" s="9">
        <f>VLOOKUP(B33,'2-mer'!$C$1:$V$19,6,FALSE)</f>
        <v>115</v>
      </c>
      <c r="N33" s="9">
        <f>VLOOKUP(B33,'2-mer'!$C$1:$V$19,8,FALSE)</f>
        <v>58</v>
      </c>
      <c r="O33" s="9">
        <f>VLOOKUP(B33,'2-mer'!$C$1:$V$19,9,FALSE)</f>
        <v>85</v>
      </c>
      <c r="P33" s="9">
        <f>VLOOKUP(B33,'2-mer'!$C$1:$V$19,10,FALSE)</f>
        <v>86</v>
      </c>
      <c r="Q33" s="9">
        <f>VLOOKUP(B33,'2-mer'!$C$1:$V$19,11,FALSE)</f>
        <v>107</v>
      </c>
      <c r="R33" s="9">
        <f>VLOOKUP(B33,'2-mer'!$C$1:$V$19,12,FALSE)</f>
        <v>75</v>
      </c>
      <c r="S33" s="9">
        <f>VLOOKUP(B33,'2-mer'!$C$1:$V$19,13,FALSE)</f>
        <v>118</v>
      </c>
      <c r="T33" s="9">
        <f>VLOOKUP(B33,'2-mer'!$C$1:$V$19,14,FALSE)</f>
        <v>106</v>
      </c>
      <c r="U33" s="9">
        <f>VLOOKUP(B33,'2-mer'!$C$1:$V$19,15,FALSE)</f>
        <v>147</v>
      </c>
      <c r="V33" s="9">
        <f>VLOOKUP(B33,'2-mer'!$C$1:$V$19,16,FALSE)</f>
        <v>106</v>
      </c>
      <c r="W33" s="9">
        <f>VLOOKUP(B33,'2-mer'!$C$1:$V$19,17,FALSE)</f>
        <v>67</v>
      </c>
      <c r="X33" s="9">
        <f>VLOOKUP(B33,'2-mer'!$C$1:$V$19,18,FALSE)</f>
        <v>64</v>
      </c>
      <c r="Y33" s="9">
        <f>VLOOKUP(B33,'2-mer'!$C$1:$V$19,19,FALSE)</f>
        <v>108</v>
      </c>
      <c r="Z33" s="9">
        <f>VLOOKUP(B33,'2-mer'!$C$1:$V$19,20,FALSE)</f>
        <v>59</v>
      </c>
      <c r="AA33" s="9">
        <f>VLOOKUP(B33,'3-mer'!$B:$BQ,4,FALSE)</f>
        <v>20</v>
      </c>
      <c r="AB33" s="9">
        <f>VLOOKUP(B33,'3-mer'!$B:$BQ,5,FALSE)</f>
        <v>32</v>
      </c>
      <c r="AC33" s="9">
        <f>VLOOKUP(B33,'3-mer'!$B:$BQ,6,FALSE)</f>
        <v>35</v>
      </c>
      <c r="AD33" s="9">
        <f>VLOOKUP(B33,'3-mer'!$B:$BQ,7,FALSE)</f>
        <v>20</v>
      </c>
      <c r="AE33" s="9">
        <f>VLOOKUP(B33,'3-mer'!$B:$BQ,8,FALSE)</f>
        <v>27</v>
      </c>
      <c r="AF33" s="9">
        <f>VLOOKUP(B33,'3-mer'!$B:$BQ,9,FALSE)</f>
        <v>25</v>
      </c>
      <c r="AG33" s="9">
        <f>VLOOKUP(B33,'3-mer'!$B:$BQ,10,FALSE)</f>
        <v>28</v>
      </c>
      <c r="AH33" s="9">
        <f>VLOOKUP(B33,'3-mer'!$B:$BQ,11,FALSE)</f>
        <v>18</v>
      </c>
      <c r="AI33" s="9">
        <f>VLOOKUP(B33,'3-mer'!$B:$BQ,12,FALSE)</f>
        <v>23</v>
      </c>
      <c r="AJ33" s="9">
        <f>VLOOKUP(B33,'3-mer'!$B:$BQ,13,FALSE)</f>
        <v>32</v>
      </c>
      <c r="AK33" s="9">
        <f>VLOOKUP(B33,'3-mer'!$B:$BQ,14,FALSE)</f>
        <v>34</v>
      </c>
      <c r="AL33" s="9">
        <f>VLOOKUP(B33,'3-mer'!$B:$BQ,15,FALSE)</f>
        <v>26</v>
      </c>
      <c r="AM33" s="9">
        <f>VLOOKUP(B33,'3-mer'!$B:$BQ,16,FALSE)</f>
        <v>9</v>
      </c>
      <c r="AN33" s="9">
        <f>VLOOKUP(B33,'3-mer'!$B:$BQ,17,FALSE)</f>
        <v>15</v>
      </c>
      <c r="AO33" s="9">
        <f>VLOOKUP(B33,'3-mer'!$B:$BQ,18,FALSE)</f>
        <v>23</v>
      </c>
      <c r="AP33" s="9">
        <f>VLOOKUP(B33,'3-mer'!$B:$BQ,19,FALSE)</f>
        <v>11</v>
      </c>
      <c r="AQ33" s="9">
        <f>VLOOKUP(B33,'3-mer'!$B:$BQ,20,FALSE)</f>
        <v>24</v>
      </c>
      <c r="AR33" s="9">
        <f>VLOOKUP(B33,'3-mer'!$B:$BQ,21,FALSE)</f>
        <v>22</v>
      </c>
      <c r="AS33" s="9">
        <f>VLOOKUP(B33,'3-mer'!$B:$BQ,22,FALSE)</f>
        <v>26</v>
      </c>
      <c r="AT33" s="9">
        <f>VLOOKUP(B33,'3-mer'!$B:$BQ,23,FALSE)</f>
        <v>13</v>
      </c>
      <c r="AU33" s="9">
        <f>VLOOKUP(B33,'3-mer'!$B:$BQ,24,FALSE)</f>
        <v>16</v>
      </c>
      <c r="AV33" s="9">
        <f>VLOOKUP(B33,'3-mer'!$B:$BQ,25,FALSE)</f>
        <v>20</v>
      </c>
      <c r="AW33" s="9">
        <f>VLOOKUP(B33,'3-mer'!$B:$BQ,26,FALSE)</f>
        <v>29</v>
      </c>
      <c r="AX33" s="9">
        <f>VLOOKUP(B33,'3-mer'!$B:$BQ,27,FALSE)</f>
        <v>21</v>
      </c>
      <c r="AY33" s="9">
        <f>VLOOKUP(B33,'3-mer'!$B:$BQ,28,FALSE)</f>
        <v>20</v>
      </c>
      <c r="AZ33" s="9">
        <f>VLOOKUP(B33,'3-mer'!$B:$BQ,29,FALSE)</f>
        <v>26</v>
      </c>
      <c r="BA33" s="9">
        <f>VLOOKUP(B33,'3-mer'!$B:$BQ,30,FALSE)</f>
        <v>36</v>
      </c>
      <c r="BB33" s="9">
        <f>VLOOKUP(B33,'3-mer'!$B:$BQ,31,FALSE)</f>
        <v>25</v>
      </c>
      <c r="BC33" s="9">
        <f>VLOOKUP(B33,'3-mer'!$B:$BQ,32,FALSE)</f>
        <v>15</v>
      </c>
      <c r="BD33" s="9">
        <f>VLOOKUP(B33,'3-mer'!$B:$BQ,33,FALSE)</f>
        <v>16</v>
      </c>
      <c r="BE33" s="9">
        <f>VLOOKUP(B33,'3-mer'!$B:$BQ,34,FALSE)</f>
        <v>27</v>
      </c>
      <c r="BF33" s="9">
        <f>VLOOKUP(B33,'3-mer'!$B:$BQ,35,FALSE)</f>
        <v>17</v>
      </c>
      <c r="BG33" s="9">
        <f>VLOOKUP(B33,'3-mer'!$B:$BQ,36,FALSE)</f>
        <v>36</v>
      </c>
      <c r="BH33" s="9">
        <f>VLOOKUP(B33,'3-mer'!$B:$BQ,37,FALSE)</f>
        <v>27</v>
      </c>
      <c r="BI33" s="9">
        <f>VLOOKUP(B33,'3-mer'!$B:$BQ,38,FALSE)</f>
        <v>33</v>
      </c>
      <c r="BJ33" s="9">
        <f>VLOOKUP(B33,'3-mer'!$B:$BQ,39,FALSE)</f>
        <v>22</v>
      </c>
      <c r="BK33" s="9">
        <f>VLOOKUP(B33,'3-mer'!$B:$BQ,40,FALSE)</f>
        <v>29</v>
      </c>
      <c r="BL33" s="9">
        <f>VLOOKUP(B33,'3-mer'!$B:$BQ,41,FALSE)</f>
        <v>25</v>
      </c>
      <c r="BM33" s="9">
        <f>VLOOKUP(B33,'3-mer'!$B:$BQ,42,FALSE)</f>
        <v>29</v>
      </c>
      <c r="BN33" s="9">
        <f>VLOOKUP(B33,'3-mer'!$B:$BQ,43,FALSE)</f>
        <v>22</v>
      </c>
      <c r="BO33" s="9">
        <f>VLOOKUP(B33,'3-mer'!$B:$BQ,44,FALSE)</f>
        <v>40</v>
      </c>
      <c r="BP33" s="9">
        <f>VLOOKUP(B33,'3-mer'!$B:$BQ,45,FALSE)</f>
        <v>27</v>
      </c>
      <c r="BQ33" s="9">
        <f>VLOOKUP(B33,'3-mer'!$B:$BQ,46,FALSE)</f>
        <v>43</v>
      </c>
      <c r="BR33" s="9">
        <f>VLOOKUP(B33,'3-mer'!$B:$BQ,47,FALSE)</f>
        <v>37</v>
      </c>
      <c r="BS33" s="9">
        <f>VLOOKUP(B33,'3-mer'!$B:$BQ,48,FALSE)</f>
        <v>26</v>
      </c>
      <c r="BT33" s="9">
        <f>VLOOKUP(B33,'3-mer'!$B:$BQ,49,FALSE)</f>
        <v>19</v>
      </c>
      <c r="BU33" s="9">
        <f>VLOOKUP(B33,'3-mer'!$B:$BQ,50,FALSE)</f>
        <v>38</v>
      </c>
      <c r="BV33" s="9">
        <f>VLOOKUP(B33,'3-mer'!$B:$BQ,51,FALSE)</f>
        <v>23</v>
      </c>
      <c r="BW33" s="9">
        <f>VLOOKUP(B33,'3-mer'!$B:$BQ,52,FALSE)</f>
        <v>27</v>
      </c>
      <c r="BX33" s="9">
        <f>VLOOKUP(B33,'3-mer'!$B:$BQ,53,FALSE)</f>
        <v>17</v>
      </c>
      <c r="BY33" s="9">
        <f>VLOOKUP(B33,'3-mer'!$B:$BQ,54,FALSE)</f>
        <v>20</v>
      </c>
      <c r="BZ33" s="9">
        <f>VLOOKUP(B33,'3-mer'!$B:$BQ,55,FALSE)</f>
        <v>3</v>
      </c>
      <c r="CA33" s="9">
        <f>VLOOKUP(B33,'3-mer'!$B:$BQ,56,FALSE)</f>
        <v>13</v>
      </c>
      <c r="CB33" s="9">
        <f>VLOOKUP(B33,'3-mer'!$B:$BQ,7,FALSE)</f>
        <v>20</v>
      </c>
      <c r="CC33" s="9">
        <f>VLOOKUP(B33,'3-mer'!$B:$BQ,58,FALSE)</f>
        <v>21</v>
      </c>
      <c r="CD33" s="9">
        <f>VLOOKUP(B33,'3-mer'!$B:$BQ,60,FALSE)</f>
        <v>14</v>
      </c>
      <c r="CE33" s="9">
        <f>VLOOKUP(B33,'3-mer'!$B:$BQ,61,FALSE)</f>
        <v>35</v>
      </c>
      <c r="CF33" s="9">
        <f>VLOOKUP(B33,'3-mer'!$B:$BQ,62,FALSE)</f>
        <v>21</v>
      </c>
      <c r="CG33" s="9">
        <f>VLOOKUP(B33,'3-mer'!$B:$BQ,63,FALSE)</f>
        <v>34</v>
      </c>
      <c r="CH33" s="9">
        <f>VLOOKUP(B33,'3-mer'!$B:$BQ,64,FALSE)</f>
        <v>18</v>
      </c>
      <c r="CI33" s="9">
        <f>VLOOKUP(B33,'3-mer'!$B:$BQ,65,FALSE)</f>
        <v>17</v>
      </c>
      <c r="CJ33" s="9">
        <f>VLOOKUP(B33,'3-mer'!$B:$BQ,66,FALSE)</f>
        <v>14</v>
      </c>
      <c r="CK33" s="9">
        <f>VLOOKUP(B33,'3-mer'!$B:$BQ,67,FALSE)</f>
        <v>20</v>
      </c>
      <c r="CL33" s="9">
        <f>VLOOKUP(B33,'3-mer'!$B:$BQ,5,FALSE)</f>
        <v>32</v>
      </c>
    </row>
    <row r="34" spans="1:90" ht="15.75" x14ac:dyDescent="0.2">
      <c r="A34" s="68" t="s">
        <v>12</v>
      </c>
      <c r="B34" s="68" t="s">
        <v>14</v>
      </c>
      <c r="C34" s="67">
        <v>280</v>
      </c>
      <c r="D34" s="70">
        <v>29.91</v>
      </c>
      <c r="E34" s="67">
        <v>25</v>
      </c>
      <c r="F34" s="67">
        <v>7.2</v>
      </c>
      <c r="G34" s="67">
        <v>6</v>
      </c>
      <c r="H34" s="70">
        <v>2.35</v>
      </c>
      <c r="I34" s="70">
        <f>VLOOKUP(B34,'2-mer'!$C$1:$V$19,3,FALSE)</f>
        <v>1507</v>
      </c>
      <c r="J34" s="74">
        <f>VLOOKUP(B34,遗传信息!B:E,4,FALSE)</f>
        <v>43.93</v>
      </c>
      <c r="K34" s="9">
        <f>VLOOKUP(B34,'2-mer'!$C$1:$V$19,4,FALSE)</f>
        <v>107</v>
      </c>
      <c r="L34" s="9">
        <f>VLOOKUP(B34,'2-mer'!$C$1:$V$19,5,FALSE)</f>
        <v>98</v>
      </c>
      <c r="M34" s="9">
        <f>VLOOKUP(B34,'2-mer'!$C$1:$V$19,6,FALSE)</f>
        <v>115</v>
      </c>
      <c r="N34" s="9">
        <f>VLOOKUP(B34,'2-mer'!$C$1:$V$19,8,FALSE)</f>
        <v>58</v>
      </c>
      <c r="O34" s="9">
        <f>VLOOKUP(B34,'2-mer'!$C$1:$V$19,9,FALSE)</f>
        <v>85</v>
      </c>
      <c r="P34" s="9">
        <f>VLOOKUP(B34,'2-mer'!$C$1:$V$19,10,FALSE)</f>
        <v>86</v>
      </c>
      <c r="Q34" s="9">
        <f>VLOOKUP(B34,'2-mer'!$C$1:$V$19,11,FALSE)</f>
        <v>107</v>
      </c>
      <c r="R34" s="9">
        <f>VLOOKUP(B34,'2-mer'!$C$1:$V$19,12,FALSE)</f>
        <v>75</v>
      </c>
      <c r="S34" s="9">
        <f>VLOOKUP(B34,'2-mer'!$C$1:$V$19,13,FALSE)</f>
        <v>118</v>
      </c>
      <c r="T34" s="9">
        <f>VLOOKUP(B34,'2-mer'!$C$1:$V$19,14,FALSE)</f>
        <v>106</v>
      </c>
      <c r="U34" s="9">
        <f>VLOOKUP(B34,'2-mer'!$C$1:$V$19,15,FALSE)</f>
        <v>147</v>
      </c>
      <c r="V34" s="9">
        <f>VLOOKUP(B34,'2-mer'!$C$1:$V$19,16,FALSE)</f>
        <v>106</v>
      </c>
      <c r="W34" s="9">
        <f>VLOOKUP(B34,'2-mer'!$C$1:$V$19,17,FALSE)</f>
        <v>67</v>
      </c>
      <c r="X34" s="9">
        <f>VLOOKUP(B34,'2-mer'!$C$1:$V$19,18,FALSE)</f>
        <v>64</v>
      </c>
      <c r="Y34" s="9">
        <f>VLOOKUP(B34,'2-mer'!$C$1:$V$19,19,FALSE)</f>
        <v>108</v>
      </c>
      <c r="Z34" s="9">
        <f>VLOOKUP(B34,'2-mer'!$C$1:$V$19,20,FALSE)</f>
        <v>59</v>
      </c>
      <c r="AA34" s="9">
        <f>VLOOKUP(B34,'3-mer'!$B:$BQ,4,FALSE)</f>
        <v>20</v>
      </c>
      <c r="AB34" s="9">
        <f>VLOOKUP(B34,'3-mer'!$B:$BQ,5,FALSE)</f>
        <v>32</v>
      </c>
      <c r="AC34" s="9">
        <f>VLOOKUP(B34,'3-mer'!$B:$BQ,6,FALSE)</f>
        <v>35</v>
      </c>
      <c r="AD34" s="9">
        <f>VLOOKUP(B34,'3-mer'!$B:$BQ,7,FALSE)</f>
        <v>20</v>
      </c>
      <c r="AE34" s="9">
        <f>VLOOKUP(B34,'3-mer'!$B:$BQ,8,FALSE)</f>
        <v>27</v>
      </c>
      <c r="AF34" s="9">
        <f>VLOOKUP(B34,'3-mer'!$B:$BQ,9,FALSE)</f>
        <v>25</v>
      </c>
      <c r="AG34" s="9">
        <f>VLOOKUP(B34,'3-mer'!$B:$BQ,10,FALSE)</f>
        <v>28</v>
      </c>
      <c r="AH34" s="9">
        <f>VLOOKUP(B34,'3-mer'!$B:$BQ,11,FALSE)</f>
        <v>18</v>
      </c>
      <c r="AI34" s="9">
        <f>VLOOKUP(B34,'3-mer'!$B:$BQ,12,FALSE)</f>
        <v>23</v>
      </c>
      <c r="AJ34" s="9">
        <f>VLOOKUP(B34,'3-mer'!$B:$BQ,13,FALSE)</f>
        <v>32</v>
      </c>
      <c r="AK34" s="9">
        <f>VLOOKUP(B34,'3-mer'!$B:$BQ,14,FALSE)</f>
        <v>34</v>
      </c>
      <c r="AL34" s="9">
        <f>VLOOKUP(B34,'3-mer'!$B:$BQ,15,FALSE)</f>
        <v>26</v>
      </c>
      <c r="AM34" s="9">
        <f>VLOOKUP(B34,'3-mer'!$B:$BQ,16,FALSE)</f>
        <v>9</v>
      </c>
      <c r="AN34" s="9">
        <f>VLOOKUP(B34,'3-mer'!$B:$BQ,17,FALSE)</f>
        <v>15</v>
      </c>
      <c r="AO34" s="9">
        <f>VLOOKUP(B34,'3-mer'!$B:$BQ,18,FALSE)</f>
        <v>23</v>
      </c>
      <c r="AP34" s="9">
        <f>VLOOKUP(B34,'3-mer'!$B:$BQ,19,FALSE)</f>
        <v>11</v>
      </c>
      <c r="AQ34" s="9">
        <f>VLOOKUP(B34,'3-mer'!$B:$BQ,20,FALSE)</f>
        <v>24</v>
      </c>
      <c r="AR34" s="9">
        <f>VLOOKUP(B34,'3-mer'!$B:$BQ,21,FALSE)</f>
        <v>22</v>
      </c>
      <c r="AS34" s="9">
        <f>VLOOKUP(B34,'3-mer'!$B:$BQ,22,FALSE)</f>
        <v>26</v>
      </c>
      <c r="AT34" s="9">
        <f>VLOOKUP(B34,'3-mer'!$B:$BQ,23,FALSE)</f>
        <v>13</v>
      </c>
      <c r="AU34" s="9">
        <f>VLOOKUP(B34,'3-mer'!$B:$BQ,24,FALSE)</f>
        <v>16</v>
      </c>
      <c r="AV34" s="9">
        <f>VLOOKUP(B34,'3-mer'!$B:$BQ,25,FALSE)</f>
        <v>20</v>
      </c>
      <c r="AW34" s="9">
        <f>VLOOKUP(B34,'3-mer'!$B:$BQ,26,FALSE)</f>
        <v>29</v>
      </c>
      <c r="AX34" s="9">
        <f>VLOOKUP(B34,'3-mer'!$B:$BQ,27,FALSE)</f>
        <v>21</v>
      </c>
      <c r="AY34" s="9">
        <f>VLOOKUP(B34,'3-mer'!$B:$BQ,28,FALSE)</f>
        <v>20</v>
      </c>
      <c r="AZ34" s="9">
        <f>VLOOKUP(B34,'3-mer'!$B:$BQ,29,FALSE)</f>
        <v>26</v>
      </c>
      <c r="BA34" s="9">
        <f>VLOOKUP(B34,'3-mer'!$B:$BQ,30,FALSE)</f>
        <v>36</v>
      </c>
      <c r="BB34" s="9">
        <f>VLOOKUP(B34,'3-mer'!$B:$BQ,31,FALSE)</f>
        <v>25</v>
      </c>
      <c r="BC34" s="9">
        <f>VLOOKUP(B34,'3-mer'!$B:$BQ,32,FALSE)</f>
        <v>15</v>
      </c>
      <c r="BD34" s="9">
        <f>VLOOKUP(B34,'3-mer'!$B:$BQ,33,FALSE)</f>
        <v>16</v>
      </c>
      <c r="BE34" s="9">
        <f>VLOOKUP(B34,'3-mer'!$B:$BQ,34,FALSE)</f>
        <v>27</v>
      </c>
      <c r="BF34" s="9">
        <f>VLOOKUP(B34,'3-mer'!$B:$BQ,35,FALSE)</f>
        <v>17</v>
      </c>
      <c r="BG34" s="9">
        <f>VLOOKUP(B34,'3-mer'!$B:$BQ,36,FALSE)</f>
        <v>36</v>
      </c>
      <c r="BH34" s="9">
        <f>VLOOKUP(B34,'3-mer'!$B:$BQ,37,FALSE)</f>
        <v>27</v>
      </c>
      <c r="BI34" s="9">
        <f>VLOOKUP(B34,'3-mer'!$B:$BQ,38,FALSE)</f>
        <v>33</v>
      </c>
      <c r="BJ34" s="9">
        <f>VLOOKUP(B34,'3-mer'!$B:$BQ,39,FALSE)</f>
        <v>22</v>
      </c>
      <c r="BK34" s="9">
        <f>VLOOKUP(B34,'3-mer'!$B:$BQ,40,FALSE)</f>
        <v>29</v>
      </c>
      <c r="BL34" s="9">
        <f>VLOOKUP(B34,'3-mer'!$B:$BQ,41,FALSE)</f>
        <v>25</v>
      </c>
      <c r="BM34" s="9">
        <f>VLOOKUP(B34,'3-mer'!$B:$BQ,42,FALSE)</f>
        <v>29</v>
      </c>
      <c r="BN34" s="9">
        <f>VLOOKUP(B34,'3-mer'!$B:$BQ,43,FALSE)</f>
        <v>22</v>
      </c>
      <c r="BO34" s="9">
        <f>VLOOKUP(B34,'3-mer'!$B:$BQ,44,FALSE)</f>
        <v>40</v>
      </c>
      <c r="BP34" s="9">
        <f>VLOOKUP(B34,'3-mer'!$B:$BQ,45,FALSE)</f>
        <v>27</v>
      </c>
      <c r="BQ34" s="9">
        <f>VLOOKUP(B34,'3-mer'!$B:$BQ,46,FALSE)</f>
        <v>43</v>
      </c>
      <c r="BR34" s="9">
        <f>VLOOKUP(B34,'3-mer'!$B:$BQ,47,FALSE)</f>
        <v>37</v>
      </c>
      <c r="BS34" s="9">
        <f>VLOOKUP(B34,'3-mer'!$B:$BQ,48,FALSE)</f>
        <v>26</v>
      </c>
      <c r="BT34" s="9">
        <f>VLOOKUP(B34,'3-mer'!$B:$BQ,49,FALSE)</f>
        <v>19</v>
      </c>
      <c r="BU34" s="9">
        <f>VLOOKUP(B34,'3-mer'!$B:$BQ,50,FALSE)</f>
        <v>38</v>
      </c>
      <c r="BV34" s="9">
        <f>VLOOKUP(B34,'3-mer'!$B:$BQ,51,FALSE)</f>
        <v>23</v>
      </c>
      <c r="BW34" s="9">
        <f>VLOOKUP(B34,'3-mer'!$B:$BQ,52,FALSE)</f>
        <v>27</v>
      </c>
      <c r="BX34" s="9">
        <f>VLOOKUP(B34,'3-mer'!$B:$BQ,53,FALSE)</f>
        <v>17</v>
      </c>
      <c r="BY34" s="9">
        <f>VLOOKUP(B34,'3-mer'!$B:$BQ,54,FALSE)</f>
        <v>20</v>
      </c>
      <c r="BZ34" s="9">
        <f>VLOOKUP(B34,'3-mer'!$B:$BQ,55,FALSE)</f>
        <v>3</v>
      </c>
      <c r="CA34" s="9">
        <f>VLOOKUP(B34,'3-mer'!$B:$BQ,56,FALSE)</f>
        <v>13</v>
      </c>
      <c r="CB34" s="9">
        <f>VLOOKUP(B34,'3-mer'!$B:$BQ,7,FALSE)</f>
        <v>20</v>
      </c>
      <c r="CC34" s="9">
        <f>VLOOKUP(B34,'3-mer'!$B:$BQ,58,FALSE)</f>
        <v>21</v>
      </c>
      <c r="CD34" s="9">
        <f>VLOOKUP(B34,'3-mer'!$B:$BQ,60,FALSE)</f>
        <v>14</v>
      </c>
      <c r="CE34" s="9">
        <f>VLOOKUP(B34,'3-mer'!$B:$BQ,61,FALSE)</f>
        <v>35</v>
      </c>
      <c r="CF34" s="9">
        <f>VLOOKUP(B34,'3-mer'!$B:$BQ,62,FALSE)</f>
        <v>21</v>
      </c>
      <c r="CG34" s="9">
        <f>VLOOKUP(B34,'3-mer'!$B:$BQ,63,FALSE)</f>
        <v>34</v>
      </c>
      <c r="CH34" s="9">
        <f>VLOOKUP(B34,'3-mer'!$B:$BQ,64,FALSE)</f>
        <v>18</v>
      </c>
      <c r="CI34" s="9">
        <f>VLOOKUP(B34,'3-mer'!$B:$BQ,65,FALSE)</f>
        <v>17</v>
      </c>
      <c r="CJ34" s="9">
        <f>VLOOKUP(B34,'3-mer'!$B:$BQ,66,FALSE)</f>
        <v>14</v>
      </c>
      <c r="CK34" s="9">
        <f>VLOOKUP(B34,'3-mer'!$B:$BQ,67,FALSE)</f>
        <v>20</v>
      </c>
      <c r="CL34" s="9">
        <f>VLOOKUP(B34,'3-mer'!$B:$BQ,5,FALSE)</f>
        <v>32</v>
      </c>
    </row>
    <row r="35" spans="1:90" ht="15.75" x14ac:dyDescent="0.2">
      <c r="A35" s="68" t="s">
        <v>12</v>
      </c>
      <c r="B35" s="68" t="s">
        <v>14</v>
      </c>
      <c r="C35" s="67">
        <v>280</v>
      </c>
      <c r="D35" s="70">
        <v>34.06</v>
      </c>
      <c r="E35" s="67">
        <v>25</v>
      </c>
      <c r="F35" s="67">
        <v>7.2</v>
      </c>
      <c r="G35" s="67">
        <v>6</v>
      </c>
      <c r="H35" s="70">
        <v>2.97</v>
      </c>
      <c r="I35" s="70">
        <f>VLOOKUP(B35,'2-mer'!$C$1:$V$19,3,FALSE)</f>
        <v>1507</v>
      </c>
      <c r="J35" s="74">
        <f>VLOOKUP(B35,遗传信息!B:E,4,FALSE)</f>
        <v>43.93</v>
      </c>
      <c r="K35" s="9">
        <f>VLOOKUP(B35,'2-mer'!$C$1:$V$19,4,FALSE)</f>
        <v>107</v>
      </c>
      <c r="L35" s="9">
        <f>VLOOKUP(B35,'2-mer'!$C$1:$V$19,5,FALSE)</f>
        <v>98</v>
      </c>
      <c r="M35" s="9">
        <f>VLOOKUP(B35,'2-mer'!$C$1:$V$19,6,FALSE)</f>
        <v>115</v>
      </c>
      <c r="N35" s="9">
        <f>VLOOKUP(B35,'2-mer'!$C$1:$V$19,8,FALSE)</f>
        <v>58</v>
      </c>
      <c r="O35" s="9">
        <f>VLOOKUP(B35,'2-mer'!$C$1:$V$19,9,FALSE)</f>
        <v>85</v>
      </c>
      <c r="P35" s="9">
        <f>VLOOKUP(B35,'2-mer'!$C$1:$V$19,10,FALSE)</f>
        <v>86</v>
      </c>
      <c r="Q35" s="9">
        <f>VLOOKUP(B35,'2-mer'!$C$1:$V$19,11,FALSE)</f>
        <v>107</v>
      </c>
      <c r="R35" s="9">
        <f>VLOOKUP(B35,'2-mer'!$C$1:$V$19,12,FALSE)</f>
        <v>75</v>
      </c>
      <c r="S35" s="9">
        <f>VLOOKUP(B35,'2-mer'!$C$1:$V$19,13,FALSE)</f>
        <v>118</v>
      </c>
      <c r="T35" s="9">
        <f>VLOOKUP(B35,'2-mer'!$C$1:$V$19,14,FALSE)</f>
        <v>106</v>
      </c>
      <c r="U35" s="9">
        <f>VLOOKUP(B35,'2-mer'!$C$1:$V$19,15,FALSE)</f>
        <v>147</v>
      </c>
      <c r="V35" s="9">
        <f>VLOOKUP(B35,'2-mer'!$C$1:$V$19,16,FALSE)</f>
        <v>106</v>
      </c>
      <c r="W35" s="9">
        <f>VLOOKUP(B35,'2-mer'!$C$1:$V$19,17,FALSE)</f>
        <v>67</v>
      </c>
      <c r="X35" s="9">
        <f>VLOOKUP(B35,'2-mer'!$C$1:$V$19,18,FALSE)</f>
        <v>64</v>
      </c>
      <c r="Y35" s="9">
        <f>VLOOKUP(B35,'2-mer'!$C$1:$V$19,19,FALSE)</f>
        <v>108</v>
      </c>
      <c r="Z35" s="9">
        <f>VLOOKUP(B35,'2-mer'!$C$1:$V$19,20,FALSE)</f>
        <v>59</v>
      </c>
      <c r="AA35" s="9">
        <f>VLOOKUP(B35,'3-mer'!$B:$BQ,4,FALSE)</f>
        <v>20</v>
      </c>
      <c r="AB35" s="9">
        <f>VLOOKUP(B35,'3-mer'!$B:$BQ,5,FALSE)</f>
        <v>32</v>
      </c>
      <c r="AC35" s="9">
        <f>VLOOKUP(B35,'3-mer'!$B:$BQ,6,FALSE)</f>
        <v>35</v>
      </c>
      <c r="AD35" s="9">
        <f>VLOOKUP(B35,'3-mer'!$B:$BQ,7,FALSE)</f>
        <v>20</v>
      </c>
      <c r="AE35" s="9">
        <f>VLOOKUP(B35,'3-mer'!$B:$BQ,8,FALSE)</f>
        <v>27</v>
      </c>
      <c r="AF35" s="9">
        <f>VLOOKUP(B35,'3-mer'!$B:$BQ,9,FALSE)</f>
        <v>25</v>
      </c>
      <c r="AG35" s="9">
        <f>VLOOKUP(B35,'3-mer'!$B:$BQ,10,FALSE)</f>
        <v>28</v>
      </c>
      <c r="AH35" s="9">
        <f>VLOOKUP(B35,'3-mer'!$B:$BQ,11,FALSE)</f>
        <v>18</v>
      </c>
      <c r="AI35" s="9">
        <f>VLOOKUP(B35,'3-mer'!$B:$BQ,12,FALSE)</f>
        <v>23</v>
      </c>
      <c r="AJ35" s="9">
        <f>VLOOKUP(B35,'3-mer'!$B:$BQ,13,FALSE)</f>
        <v>32</v>
      </c>
      <c r="AK35" s="9">
        <f>VLOOKUP(B35,'3-mer'!$B:$BQ,14,FALSE)</f>
        <v>34</v>
      </c>
      <c r="AL35" s="9">
        <f>VLOOKUP(B35,'3-mer'!$B:$BQ,15,FALSE)</f>
        <v>26</v>
      </c>
      <c r="AM35" s="9">
        <f>VLOOKUP(B35,'3-mer'!$B:$BQ,16,FALSE)</f>
        <v>9</v>
      </c>
      <c r="AN35" s="9">
        <f>VLOOKUP(B35,'3-mer'!$B:$BQ,17,FALSE)</f>
        <v>15</v>
      </c>
      <c r="AO35" s="9">
        <f>VLOOKUP(B35,'3-mer'!$B:$BQ,18,FALSE)</f>
        <v>23</v>
      </c>
      <c r="AP35" s="9">
        <f>VLOOKUP(B35,'3-mer'!$B:$BQ,19,FALSE)</f>
        <v>11</v>
      </c>
      <c r="AQ35" s="9">
        <f>VLOOKUP(B35,'3-mer'!$B:$BQ,20,FALSE)</f>
        <v>24</v>
      </c>
      <c r="AR35" s="9">
        <f>VLOOKUP(B35,'3-mer'!$B:$BQ,21,FALSE)</f>
        <v>22</v>
      </c>
      <c r="AS35" s="9">
        <f>VLOOKUP(B35,'3-mer'!$B:$BQ,22,FALSE)</f>
        <v>26</v>
      </c>
      <c r="AT35" s="9">
        <f>VLOOKUP(B35,'3-mer'!$B:$BQ,23,FALSE)</f>
        <v>13</v>
      </c>
      <c r="AU35" s="9">
        <f>VLOOKUP(B35,'3-mer'!$B:$BQ,24,FALSE)</f>
        <v>16</v>
      </c>
      <c r="AV35" s="9">
        <f>VLOOKUP(B35,'3-mer'!$B:$BQ,25,FALSE)</f>
        <v>20</v>
      </c>
      <c r="AW35" s="9">
        <f>VLOOKUP(B35,'3-mer'!$B:$BQ,26,FALSE)</f>
        <v>29</v>
      </c>
      <c r="AX35" s="9">
        <f>VLOOKUP(B35,'3-mer'!$B:$BQ,27,FALSE)</f>
        <v>21</v>
      </c>
      <c r="AY35" s="9">
        <f>VLOOKUP(B35,'3-mer'!$B:$BQ,28,FALSE)</f>
        <v>20</v>
      </c>
      <c r="AZ35" s="9">
        <f>VLOOKUP(B35,'3-mer'!$B:$BQ,29,FALSE)</f>
        <v>26</v>
      </c>
      <c r="BA35" s="9">
        <f>VLOOKUP(B35,'3-mer'!$B:$BQ,30,FALSE)</f>
        <v>36</v>
      </c>
      <c r="BB35" s="9">
        <f>VLOOKUP(B35,'3-mer'!$B:$BQ,31,FALSE)</f>
        <v>25</v>
      </c>
      <c r="BC35" s="9">
        <f>VLOOKUP(B35,'3-mer'!$B:$BQ,32,FALSE)</f>
        <v>15</v>
      </c>
      <c r="BD35" s="9">
        <f>VLOOKUP(B35,'3-mer'!$B:$BQ,33,FALSE)</f>
        <v>16</v>
      </c>
      <c r="BE35" s="9">
        <f>VLOOKUP(B35,'3-mer'!$B:$BQ,34,FALSE)</f>
        <v>27</v>
      </c>
      <c r="BF35" s="9">
        <f>VLOOKUP(B35,'3-mer'!$B:$BQ,35,FALSE)</f>
        <v>17</v>
      </c>
      <c r="BG35" s="9">
        <f>VLOOKUP(B35,'3-mer'!$B:$BQ,36,FALSE)</f>
        <v>36</v>
      </c>
      <c r="BH35" s="9">
        <f>VLOOKUP(B35,'3-mer'!$B:$BQ,37,FALSE)</f>
        <v>27</v>
      </c>
      <c r="BI35" s="9">
        <f>VLOOKUP(B35,'3-mer'!$B:$BQ,38,FALSE)</f>
        <v>33</v>
      </c>
      <c r="BJ35" s="9">
        <f>VLOOKUP(B35,'3-mer'!$B:$BQ,39,FALSE)</f>
        <v>22</v>
      </c>
      <c r="BK35" s="9">
        <f>VLOOKUP(B35,'3-mer'!$B:$BQ,40,FALSE)</f>
        <v>29</v>
      </c>
      <c r="BL35" s="9">
        <f>VLOOKUP(B35,'3-mer'!$B:$BQ,41,FALSE)</f>
        <v>25</v>
      </c>
      <c r="BM35" s="9">
        <f>VLOOKUP(B35,'3-mer'!$B:$BQ,42,FALSE)</f>
        <v>29</v>
      </c>
      <c r="BN35" s="9">
        <f>VLOOKUP(B35,'3-mer'!$B:$BQ,43,FALSE)</f>
        <v>22</v>
      </c>
      <c r="BO35" s="9">
        <f>VLOOKUP(B35,'3-mer'!$B:$BQ,44,FALSE)</f>
        <v>40</v>
      </c>
      <c r="BP35" s="9">
        <f>VLOOKUP(B35,'3-mer'!$B:$BQ,45,FALSE)</f>
        <v>27</v>
      </c>
      <c r="BQ35" s="9">
        <f>VLOOKUP(B35,'3-mer'!$B:$BQ,46,FALSE)</f>
        <v>43</v>
      </c>
      <c r="BR35" s="9">
        <f>VLOOKUP(B35,'3-mer'!$B:$BQ,47,FALSE)</f>
        <v>37</v>
      </c>
      <c r="BS35" s="9">
        <f>VLOOKUP(B35,'3-mer'!$B:$BQ,48,FALSE)</f>
        <v>26</v>
      </c>
      <c r="BT35" s="9">
        <f>VLOOKUP(B35,'3-mer'!$B:$BQ,49,FALSE)</f>
        <v>19</v>
      </c>
      <c r="BU35" s="9">
        <f>VLOOKUP(B35,'3-mer'!$B:$BQ,50,FALSE)</f>
        <v>38</v>
      </c>
      <c r="BV35" s="9">
        <f>VLOOKUP(B35,'3-mer'!$B:$BQ,51,FALSE)</f>
        <v>23</v>
      </c>
      <c r="BW35" s="9">
        <f>VLOOKUP(B35,'3-mer'!$B:$BQ,52,FALSE)</f>
        <v>27</v>
      </c>
      <c r="BX35" s="9">
        <f>VLOOKUP(B35,'3-mer'!$B:$BQ,53,FALSE)</f>
        <v>17</v>
      </c>
      <c r="BY35" s="9">
        <f>VLOOKUP(B35,'3-mer'!$B:$BQ,54,FALSE)</f>
        <v>20</v>
      </c>
      <c r="BZ35" s="9">
        <f>VLOOKUP(B35,'3-mer'!$B:$BQ,55,FALSE)</f>
        <v>3</v>
      </c>
      <c r="CA35" s="9">
        <f>VLOOKUP(B35,'3-mer'!$B:$BQ,56,FALSE)</f>
        <v>13</v>
      </c>
      <c r="CB35" s="9">
        <f>VLOOKUP(B35,'3-mer'!$B:$BQ,7,FALSE)</f>
        <v>20</v>
      </c>
      <c r="CC35" s="9">
        <f>VLOOKUP(B35,'3-mer'!$B:$BQ,58,FALSE)</f>
        <v>21</v>
      </c>
      <c r="CD35" s="9">
        <f>VLOOKUP(B35,'3-mer'!$B:$BQ,60,FALSE)</f>
        <v>14</v>
      </c>
      <c r="CE35" s="9">
        <f>VLOOKUP(B35,'3-mer'!$B:$BQ,61,FALSE)</f>
        <v>35</v>
      </c>
      <c r="CF35" s="9">
        <f>VLOOKUP(B35,'3-mer'!$B:$BQ,62,FALSE)</f>
        <v>21</v>
      </c>
      <c r="CG35" s="9">
        <f>VLOOKUP(B35,'3-mer'!$B:$BQ,63,FALSE)</f>
        <v>34</v>
      </c>
      <c r="CH35" s="9">
        <f>VLOOKUP(B35,'3-mer'!$B:$BQ,64,FALSE)</f>
        <v>18</v>
      </c>
      <c r="CI35" s="9">
        <f>VLOOKUP(B35,'3-mer'!$B:$BQ,65,FALSE)</f>
        <v>17</v>
      </c>
      <c r="CJ35" s="9">
        <f>VLOOKUP(B35,'3-mer'!$B:$BQ,66,FALSE)</f>
        <v>14</v>
      </c>
      <c r="CK35" s="9">
        <f>VLOOKUP(B35,'3-mer'!$B:$BQ,67,FALSE)</f>
        <v>20</v>
      </c>
      <c r="CL35" s="9">
        <f>VLOOKUP(B35,'3-mer'!$B:$BQ,5,FALSE)</f>
        <v>32</v>
      </c>
    </row>
    <row r="36" spans="1:90" ht="15.75" x14ac:dyDescent="0.2">
      <c r="A36" s="68" t="s">
        <v>12</v>
      </c>
      <c r="B36" s="68" t="s">
        <v>14</v>
      </c>
      <c r="C36" s="67">
        <v>300</v>
      </c>
      <c r="D36" s="70">
        <v>745.02</v>
      </c>
      <c r="E36" s="67">
        <v>25</v>
      </c>
      <c r="F36" s="67">
        <v>7.2</v>
      </c>
      <c r="G36" s="67">
        <v>6</v>
      </c>
      <c r="H36" s="70">
        <v>1.31</v>
      </c>
      <c r="I36" s="70">
        <f>VLOOKUP(B36,'2-mer'!$C$1:$V$19,3,FALSE)</f>
        <v>1507</v>
      </c>
      <c r="J36" s="74">
        <f>VLOOKUP(B36,遗传信息!B:E,4,FALSE)</f>
        <v>43.93</v>
      </c>
      <c r="K36" s="9">
        <f>VLOOKUP(B36,'2-mer'!$C$1:$V$19,4,FALSE)</f>
        <v>107</v>
      </c>
      <c r="L36" s="9">
        <f>VLOOKUP(B36,'2-mer'!$C$1:$V$19,5,FALSE)</f>
        <v>98</v>
      </c>
      <c r="M36" s="9">
        <f>VLOOKUP(B36,'2-mer'!$C$1:$V$19,6,FALSE)</f>
        <v>115</v>
      </c>
      <c r="N36" s="9">
        <f>VLOOKUP(B36,'2-mer'!$C$1:$V$19,8,FALSE)</f>
        <v>58</v>
      </c>
      <c r="O36" s="9">
        <f>VLOOKUP(B36,'2-mer'!$C$1:$V$19,9,FALSE)</f>
        <v>85</v>
      </c>
      <c r="P36" s="9">
        <f>VLOOKUP(B36,'2-mer'!$C$1:$V$19,10,FALSE)</f>
        <v>86</v>
      </c>
      <c r="Q36" s="9">
        <f>VLOOKUP(B36,'2-mer'!$C$1:$V$19,11,FALSE)</f>
        <v>107</v>
      </c>
      <c r="R36" s="9">
        <f>VLOOKUP(B36,'2-mer'!$C$1:$V$19,12,FALSE)</f>
        <v>75</v>
      </c>
      <c r="S36" s="9">
        <f>VLOOKUP(B36,'2-mer'!$C$1:$V$19,13,FALSE)</f>
        <v>118</v>
      </c>
      <c r="T36" s="9">
        <f>VLOOKUP(B36,'2-mer'!$C$1:$V$19,14,FALSE)</f>
        <v>106</v>
      </c>
      <c r="U36" s="9">
        <f>VLOOKUP(B36,'2-mer'!$C$1:$V$19,15,FALSE)</f>
        <v>147</v>
      </c>
      <c r="V36" s="9">
        <f>VLOOKUP(B36,'2-mer'!$C$1:$V$19,16,FALSE)</f>
        <v>106</v>
      </c>
      <c r="W36" s="9">
        <f>VLOOKUP(B36,'2-mer'!$C$1:$V$19,17,FALSE)</f>
        <v>67</v>
      </c>
      <c r="X36" s="9">
        <f>VLOOKUP(B36,'2-mer'!$C$1:$V$19,18,FALSE)</f>
        <v>64</v>
      </c>
      <c r="Y36" s="9">
        <f>VLOOKUP(B36,'2-mer'!$C$1:$V$19,19,FALSE)</f>
        <v>108</v>
      </c>
      <c r="Z36" s="9">
        <f>VLOOKUP(B36,'2-mer'!$C$1:$V$19,20,FALSE)</f>
        <v>59</v>
      </c>
      <c r="AA36" s="9">
        <f>VLOOKUP(B36,'3-mer'!$B:$BQ,4,FALSE)</f>
        <v>20</v>
      </c>
      <c r="AB36" s="9">
        <f>VLOOKUP(B36,'3-mer'!$B:$BQ,5,FALSE)</f>
        <v>32</v>
      </c>
      <c r="AC36" s="9">
        <f>VLOOKUP(B36,'3-mer'!$B:$BQ,6,FALSE)</f>
        <v>35</v>
      </c>
      <c r="AD36" s="9">
        <f>VLOOKUP(B36,'3-mer'!$B:$BQ,7,FALSE)</f>
        <v>20</v>
      </c>
      <c r="AE36" s="9">
        <f>VLOOKUP(B36,'3-mer'!$B:$BQ,8,FALSE)</f>
        <v>27</v>
      </c>
      <c r="AF36" s="9">
        <f>VLOOKUP(B36,'3-mer'!$B:$BQ,9,FALSE)</f>
        <v>25</v>
      </c>
      <c r="AG36" s="9">
        <f>VLOOKUP(B36,'3-mer'!$B:$BQ,10,FALSE)</f>
        <v>28</v>
      </c>
      <c r="AH36" s="9">
        <f>VLOOKUP(B36,'3-mer'!$B:$BQ,11,FALSE)</f>
        <v>18</v>
      </c>
      <c r="AI36" s="9">
        <f>VLOOKUP(B36,'3-mer'!$B:$BQ,12,FALSE)</f>
        <v>23</v>
      </c>
      <c r="AJ36" s="9">
        <f>VLOOKUP(B36,'3-mer'!$B:$BQ,13,FALSE)</f>
        <v>32</v>
      </c>
      <c r="AK36" s="9">
        <f>VLOOKUP(B36,'3-mer'!$B:$BQ,14,FALSE)</f>
        <v>34</v>
      </c>
      <c r="AL36" s="9">
        <f>VLOOKUP(B36,'3-mer'!$B:$BQ,15,FALSE)</f>
        <v>26</v>
      </c>
      <c r="AM36" s="9">
        <f>VLOOKUP(B36,'3-mer'!$B:$BQ,16,FALSE)</f>
        <v>9</v>
      </c>
      <c r="AN36" s="9">
        <f>VLOOKUP(B36,'3-mer'!$B:$BQ,17,FALSE)</f>
        <v>15</v>
      </c>
      <c r="AO36" s="9">
        <f>VLOOKUP(B36,'3-mer'!$B:$BQ,18,FALSE)</f>
        <v>23</v>
      </c>
      <c r="AP36" s="9">
        <f>VLOOKUP(B36,'3-mer'!$B:$BQ,19,FALSE)</f>
        <v>11</v>
      </c>
      <c r="AQ36" s="9">
        <f>VLOOKUP(B36,'3-mer'!$B:$BQ,20,FALSE)</f>
        <v>24</v>
      </c>
      <c r="AR36" s="9">
        <f>VLOOKUP(B36,'3-mer'!$B:$BQ,21,FALSE)</f>
        <v>22</v>
      </c>
      <c r="AS36" s="9">
        <f>VLOOKUP(B36,'3-mer'!$B:$BQ,22,FALSE)</f>
        <v>26</v>
      </c>
      <c r="AT36" s="9">
        <f>VLOOKUP(B36,'3-mer'!$B:$BQ,23,FALSE)</f>
        <v>13</v>
      </c>
      <c r="AU36" s="9">
        <f>VLOOKUP(B36,'3-mer'!$B:$BQ,24,FALSE)</f>
        <v>16</v>
      </c>
      <c r="AV36" s="9">
        <f>VLOOKUP(B36,'3-mer'!$B:$BQ,25,FALSE)</f>
        <v>20</v>
      </c>
      <c r="AW36" s="9">
        <f>VLOOKUP(B36,'3-mer'!$B:$BQ,26,FALSE)</f>
        <v>29</v>
      </c>
      <c r="AX36" s="9">
        <f>VLOOKUP(B36,'3-mer'!$B:$BQ,27,FALSE)</f>
        <v>21</v>
      </c>
      <c r="AY36" s="9">
        <f>VLOOKUP(B36,'3-mer'!$B:$BQ,28,FALSE)</f>
        <v>20</v>
      </c>
      <c r="AZ36" s="9">
        <f>VLOOKUP(B36,'3-mer'!$B:$BQ,29,FALSE)</f>
        <v>26</v>
      </c>
      <c r="BA36" s="9">
        <f>VLOOKUP(B36,'3-mer'!$B:$BQ,30,FALSE)</f>
        <v>36</v>
      </c>
      <c r="BB36" s="9">
        <f>VLOOKUP(B36,'3-mer'!$B:$BQ,31,FALSE)</f>
        <v>25</v>
      </c>
      <c r="BC36" s="9">
        <f>VLOOKUP(B36,'3-mer'!$B:$BQ,32,FALSE)</f>
        <v>15</v>
      </c>
      <c r="BD36" s="9">
        <f>VLOOKUP(B36,'3-mer'!$B:$BQ,33,FALSE)</f>
        <v>16</v>
      </c>
      <c r="BE36" s="9">
        <f>VLOOKUP(B36,'3-mer'!$B:$BQ,34,FALSE)</f>
        <v>27</v>
      </c>
      <c r="BF36" s="9">
        <f>VLOOKUP(B36,'3-mer'!$B:$BQ,35,FALSE)</f>
        <v>17</v>
      </c>
      <c r="BG36" s="9">
        <f>VLOOKUP(B36,'3-mer'!$B:$BQ,36,FALSE)</f>
        <v>36</v>
      </c>
      <c r="BH36" s="9">
        <f>VLOOKUP(B36,'3-mer'!$B:$BQ,37,FALSE)</f>
        <v>27</v>
      </c>
      <c r="BI36" s="9">
        <f>VLOOKUP(B36,'3-mer'!$B:$BQ,38,FALSE)</f>
        <v>33</v>
      </c>
      <c r="BJ36" s="9">
        <f>VLOOKUP(B36,'3-mer'!$B:$BQ,39,FALSE)</f>
        <v>22</v>
      </c>
      <c r="BK36" s="9">
        <f>VLOOKUP(B36,'3-mer'!$B:$BQ,40,FALSE)</f>
        <v>29</v>
      </c>
      <c r="BL36" s="9">
        <f>VLOOKUP(B36,'3-mer'!$B:$BQ,41,FALSE)</f>
        <v>25</v>
      </c>
      <c r="BM36" s="9">
        <f>VLOOKUP(B36,'3-mer'!$B:$BQ,42,FALSE)</f>
        <v>29</v>
      </c>
      <c r="BN36" s="9">
        <f>VLOOKUP(B36,'3-mer'!$B:$BQ,43,FALSE)</f>
        <v>22</v>
      </c>
      <c r="BO36" s="9">
        <f>VLOOKUP(B36,'3-mer'!$B:$BQ,44,FALSE)</f>
        <v>40</v>
      </c>
      <c r="BP36" s="9">
        <f>VLOOKUP(B36,'3-mer'!$B:$BQ,45,FALSE)</f>
        <v>27</v>
      </c>
      <c r="BQ36" s="9">
        <f>VLOOKUP(B36,'3-mer'!$B:$BQ,46,FALSE)</f>
        <v>43</v>
      </c>
      <c r="BR36" s="9">
        <f>VLOOKUP(B36,'3-mer'!$B:$BQ,47,FALSE)</f>
        <v>37</v>
      </c>
      <c r="BS36" s="9">
        <f>VLOOKUP(B36,'3-mer'!$B:$BQ,48,FALSE)</f>
        <v>26</v>
      </c>
      <c r="BT36" s="9">
        <f>VLOOKUP(B36,'3-mer'!$B:$BQ,49,FALSE)</f>
        <v>19</v>
      </c>
      <c r="BU36" s="9">
        <f>VLOOKUP(B36,'3-mer'!$B:$BQ,50,FALSE)</f>
        <v>38</v>
      </c>
      <c r="BV36" s="9">
        <f>VLOOKUP(B36,'3-mer'!$B:$BQ,51,FALSE)</f>
        <v>23</v>
      </c>
      <c r="BW36" s="9">
        <f>VLOOKUP(B36,'3-mer'!$B:$BQ,52,FALSE)</f>
        <v>27</v>
      </c>
      <c r="BX36" s="9">
        <f>VLOOKUP(B36,'3-mer'!$B:$BQ,53,FALSE)</f>
        <v>17</v>
      </c>
      <c r="BY36" s="9">
        <f>VLOOKUP(B36,'3-mer'!$B:$BQ,54,FALSE)</f>
        <v>20</v>
      </c>
      <c r="BZ36" s="9">
        <f>VLOOKUP(B36,'3-mer'!$B:$BQ,55,FALSE)</f>
        <v>3</v>
      </c>
      <c r="CA36" s="9">
        <f>VLOOKUP(B36,'3-mer'!$B:$BQ,56,FALSE)</f>
        <v>13</v>
      </c>
      <c r="CB36" s="9">
        <f>VLOOKUP(B36,'3-mer'!$B:$BQ,7,FALSE)</f>
        <v>20</v>
      </c>
      <c r="CC36" s="9">
        <f>VLOOKUP(B36,'3-mer'!$B:$BQ,58,FALSE)</f>
        <v>21</v>
      </c>
      <c r="CD36" s="9">
        <f>VLOOKUP(B36,'3-mer'!$B:$BQ,60,FALSE)</f>
        <v>14</v>
      </c>
      <c r="CE36" s="9">
        <f>VLOOKUP(B36,'3-mer'!$B:$BQ,61,FALSE)</f>
        <v>35</v>
      </c>
      <c r="CF36" s="9">
        <f>VLOOKUP(B36,'3-mer'!$B:$BQ,62,FALSE)</f>
        <v>21</v>
      </c>
      <c r="CG36" s="9">
        <f>VLOOKUP(B36,'3-mer'!$B:$BQ,63,FALSE)</f>
        <v>34</v>
      </c>
      <c r="CH36" s="9">
        <f>VLOOKUP(B36,'3-mer'!$B:$BQ,64,FALSE)</f>
        <v>18</v>
      </c>
      <c r="CI36" s="9">
        <f>VLOOKUP(B36,'3-mer'!$B:$BQ,65,FALSE)</f>
        <v>17</v>
      </c>
      <c r="CJ36" s="9">
        <f>VLOOKUP(B36,'3-mer'!$B:$BQ,66,FALSE)</f>
        <v>14</v>
      </c>
      <c r="CK36" s="9">
        <f>VLOOKUP(B36,'3-mer'!$B:$BQ,67,FALSE)</f>
        <v>20</v>
      </c>
      <c r="CL36" s="9">
        <f>VLOOKUP(B36,'3-mer'!$B:$BQ,5,FALSE)</f>
        <v>32</v>
      </c>
    </row>
    <row r="37" spans="1:90" ht="15.75" x14ac:dyDescent="0.2">
      <c r="A37" s="68" t="s">
        <v>12</v>
      </c>
      <c r="B37" s="68" t="s">
        <v>14</v>
      </c>
      <c r="C37" s="67">
        <v>300</v>
      </c>
      <c r="D37" s="70">
        <v>916.42</v>
      </c>
      <c r="E37" s="67">
        <v>25</v>
      </c>
      <c r="F37" s="67">
        <v>7.2</v>
      </c>
      <c r="G37" s="67">
        <v>6</v>
      </c>
      <c r="H37" s="70">
        <v>2.2400000000000002</v>
      </c>
      <c r="I37" s="70">
        <f>VLOOKUP(B37,'2-mer'!$C$1:$V$19,3,FALSE)</f>
        <v>1507</v>
      </c>
      <c r="J37" s="74">
        <f>VLOOKUP(B37,遗传信息!B:E,4,FALSE)</f>
        <v>43.93</v>
      </c>
      <c r="K37" s="9">
        <f>VLOOKUP(B37,'2-mer'!$C$1:$V$19,4,FALSE)</f>
        <v>107</v>
      </c>
      <c r="L37" s="9">
        <f>VLOOKUP(B37,'2-mer'!$C$1:$V$19,5,FALSE)</f>
        <v>98</v>
      </c>
      <c r="M37" s="9">
        <f>VLOOKUP(B37,'2-mer'!$C$1:$V$19,6,FALSE)</f>
        <v>115</v>
      </c>
      <c r="N37" s="9">
        <f>VLOOKUP(B37,'2-mer'!$C$1:$V$19,8,FALSE)</f>
        <v>58</v>
      </c>
      <c r="O37" s="9">
        <f>VLOOKUP(B37,'2-mer'!$C$1:$V$19,9,FALSE)</f>
        <v>85</v>
      </c>
      <c r="P37" s="9">
        <f>VLOOKUP(B37,'2-mer'!$C$1:$V$19,10,FALSE)</f>
        <v>86</v>
      </c>
      <c r="Q37" s="9">
        <f>VLOOKUP(B37,'2-mer'!$C$1:$V$19,11,FALSE)</f>
        <v>107</v>
      </c>
      <c r="R37" s="9">
        <f>VLOOKUP(B37,'2-mer'!$C$1:$V$19,12,FALSE)</f>
        <v>75</v>
      </c>
      <c r="S37" s="9">
        <f>VLOOKUP(B37,'2-mer'!$C$1:$V$19,13,FALSE)</f>
        <v>118</v>
      </c>
      <c r="T37" s="9">
        <f>VLOOKUP(B37,'2-mer'!$C$1:$V$19,14,FALSE)</f>
        <v>106</v>
      </c>
      <c r="U37" s="9">
        <f>VLOOKUP(B37,'2-mer'!$C$1:$V$19,15,FALSE)</f>
        <v>147</v>
      </c>
      <c r="V37" s="9">
        <f>VLOOKUP(B37,'2-mer'!$C$1:$V$19,16,FALSE)</f>
        <v>106</v>
      </c>
      <c r="W37" s="9">
        <f>VLOOKUP(B37,'2-mer'!$C$1:$V$19,17,FALSE)</f>
        <v>67</v>
      </c>
      <c r="X37" s="9">
        <f>VLOOKUP(B37,'2-mer'!$C$1:$V$19,18,FALSE)</f>
        <v>64</v>
      </c>
      <c r="Y37" s="9">
        <f>VLOOKUP(B37,'2-mer'!$C$1:$V$19,19,FALSE)</f>
        <v>108</v>
      </c>
      <c r="Z37" s="9">
        <f>VLOOKUP(B37,'2-mer'!$C$1:$V$19,20,FALSE)</f>
        <v>59</v>
      </c>
      <c r="AA37" s="9">
        <f>VLOOKUP(B37,'3-mer'!$B:$BQ,4,FALSE)</f>
        <v>20</v>
      </c>
      <c r="AB37" s="9">
        <f>VLOOKUP(B37,'3-mer'!$B:$BQ,5,FALSE)</f>
        <v>32</v>
      </c>
      <c r="AC37" s="9">
        <f>VLOOKUP(B37,'3-mer'!$B:$BQ,6,FALSE)</f>
        <v>35</v>
      </c>
      <c r="AD37" s="9">
        <f>VLOOKUP(B37,'3-mer'!$B:$BQ,7,FALSE)</f>
        <v>20</v>
      </c>
      <c r="AE37" s="9">
        <f>VLOOKUP(B37,'3-mer'!$B:$BQ,8,FALSE)</f>
        <v>27</v>
      </c>
      <c r="AF37" s="9">
        <f>VLOOKUP(B37,'3-mer'!$B:$BQ,9,FALSE)</f>
        <v>25</v>
      </c>
      <c r="AG37" s="9">
        <f>VLOOKUP(B37,'3-mer'!$B:$BQ,10,FALSE)</f>
        <v>28</v>
      </c>
      <c r="AH37" s="9">
        <f>VLOOKUP(B37,'3-mer'!$B:$BQ,11,FALSE)</f>
        <v>18</v>
      </c>
      <c r="AI37" s="9">
        <f>VLOOKUP(B37,'3-mer'!$B:$BQ,12,FALSE)</f>
        <v>23</v>
      </c>
      <c r="AJ37" s="9">
        <f>VLOOKUP(B37,'3-mer'!$B:$BQ,13,FALSE)</f>
        <v>32</v>
      </c>
      <c r="AK37" s="9">
        <f>VLOOKUP(B37,'3-mer'!$B:$BQ,14,FALSE)</f>
        <v>34</v>
      </c>
      <c r="AL37" s="9">
        <f>VLOOKUP(B37,'3-mer'!$B:$BQ,15,FALSE)</f>
        <v>26</v>
      </c>
      <c r="AM37" s="9">
        <f>VLOOKUP(B37,'3-mer'!$B:$BQ,16,FALSE)</f>
        <v>9</v>
      </c>
      <c r="AN37" s="9">
        <f>VLOOKUP(B37,'3-mer'!$B:$BQ,17,FALSE)</f>
        <v>15</v>
      </c>
      <c r="AO37" s="9">
        <f>VLOOKUP(B37,'3-mer'!$B:$BQ,18,FALSE)</f>
        <v>23</v>
      </c>
      <c r="AP37" s="9">
        <f>VLOOKUP(B37,'3-mer'!$B:$BQ,19,FALSE)</f>
        <v>11</v>
      </c>
      <c r="AQ37" s="9">
        <f>VLOOKUP(B37,'3-mer'!$B:$BQ,20,FALSE)</f>
        <v>24</v>
      </c>
      <c r="AR37" s="9">
        <f>VLOOKUP(B37,'3-mer'!$B:$BQ,21,FALSE)</f>
        <v>22</v>
      </c>
      <c r="AS37" s="9">
        <f>VLOOKUP(B37,'3-mer'!$B:$BQ,22,FALSE)</f>
        <v>26</v>
      </c>
      <c r="AT37" s="9">
        <f>VLOOKUP(B37,'3-mer'!$B:$BQ,23,FALSE)</f>
        <v>13</v>
      </c>
      <c r="AU37" s="9">
        <f>VLOOKUP(B37,'3-mer'!$B:$BQ,24,FALSE)</f>
        <v>16</v>
      </c>
      <c r="AV37" s="9">
        <f>VLOOKUP(B37,'3-mer'!$B:$BQ,25,FALSE)</f>
        <v>20</v>
      </c>
      <c r="AW37" s="9">
        <f>VLOOKUP(B37,'3-mer'!$B:$BQ,26,FALSE)</f>
        <v>29</v>
      </c>
      <c r="AX37" s="9">
        <f>VLOOKUP(B37,'3-mer'!$B:$BQ,27,FALSE)</f>
        <v>21</v>
      </c>
      <c r="AY37" s="9">
        <f>VLOOKUP(B37,'3-mer'!$B:$BQ,28,FALSE)</f>
        <v>20</v>
      </c>
      <c r="AZ37" s="9">
        <f>VLOOKUP(B37,'3-mer'!$B:$BQ,29,FALSE)</f>
        <v>26</v>
      </c>
      <c r="BA37" s="9">
        <f>VLOOKUP(B37,'3-mer'!$B:$BQ,30,FALSE)</f>
        <v>36</v>
      </c>
      <c r="BB37" s="9">
        <f>VLOOKUP(B37,'3-mer'!$B:$BQ,31,FALSE)</f>
        <v>25</v>
      </c>
      <c r="BC37" s="9">
        <f>VLOOKUP(B37,'3-mer'!$B:$BQ,32,FALSE)</f>
        <v>15</v>
      </c>
      <c r="BD37" s="9">
        <f>VLOOKUP(B37,'3-mer'!$B:$BQ,33,FALSE)</f>
        <v>16</v>
      </c>
      <c r="BE37" s="9">
        <f>VLOOKUP(B37,'3-mer'!$B:$BQ,34,FALSE)</f>
        <v>27</v>
      </c>
      <c r="BF37" s="9">
        <f>VLOOKUP(B37,'3-mer'!$B:$BQ,35,FALSE)</f>
        <v>17</v>
      </c>
      <c r="BG37" s="9">
        <f>VLOOKUP(B37,'3-mer'!$B:$BQ,36,FALSE)</f>
        <v>36</v>
      </c>
      <c r="BH37" s="9">
        <f>VLOOKUP(B37,'3-mer'!$B:$BQ,37,FALSE)</f>
        <v>27</v>
      </c>
      <c r="BI37" s="9">
        <f>VLOOKUP(B37,'3-mer'!$B:$BQ,38,FALSE)</f>
        <v>33</v>
      </c>
      <c r="BJ37" s="9">
        <f>VLOOKUP(B37,'3-mer'!$B:$BQ,39,FALSE)</f>
        <v>22</v>
      </c>
      <c r="BK37" s="9">
        <f>VLOOKUP(B37,'3-mer'!$B:$BQ,40,FALSE)</f>
        <v>29</v>
      </c>
      <c r="BL37" s="9">
        <f>VLOOKUP(B37,'3-mer'!$B:$BQ,41,FALSE)</f>
        <v>25</v>
      </c>
      <c r="BM37" s="9">
        <f>VLOOKUP(B37,'3-mer'!$B:$BQ,42,FALSE)</f>
        <v>29</v>
      </c>
      <c r="BN37" s="9">
        <f>VLOOKUP(B37,'3-mer'!$B:$BQ,43,FALSE)</f>
        <v>22</v>
      </c>
      <c r="BO37" s="9">
        <f>VLOOKUP(B37,'3-mer'!$B:$BQ,44,FALSE)</f>
        <v>40</v>
      </c>
      <c r="BP37" s="9">
        <f>VLOOKUP(B37,'3-mer'!$B:$BQ,45,FALSE)</f>
        <v>27</v>
      </c>
      <c r="BQ37" s="9">
        <f>VLOOKUP(B37,'3-mer'!$B:$BQ,46,FALSE)</f>
        <v>43</v>
      </c>
      <c r="BR37" s="9">
        <f>VLOOKUP(B37,'3-mer'!$B:$BQ,47,FALSE)</f>
        <v>37</v>
      </c>
      <c r="BS37" s="9">
        <f>VLOOKUP(B37,'3-mer'!$B:$BQ,48,FALSE)</f>
        <v>26</v>
      </c>
      <c r="BT37" s="9">
        <f>VLOOKUP(B37,'3-mer'!$B:$BQ,49,FALSE)</f>
        <v>19</v>
      </c>
      <c r="BU37" s="9">
        <f>VLOOKUP(B37,'3-mer'!$B:$BQ,50,FALSE)</f>
        <v>38</v>
      </c>
      <c r="BV37" s="9">
        <f>VLOOKUP(B37,'3-mer'!$B:$BQ,51,FALSE)</f>
        <v>23</v>
      </c>
      <c r="BW37" s="9">
        <f>VLOOKUP(B37,'3-mer'!$B:$BQ,52,FALSE)</f>
        <v>27</v>
      </c>
      <c r="BX37" s="9">
        <f>VLOOKUP(B37,'3-mer'!$B:$BQ,53,FALSE)</f>
        <v>17</v>
      </c>
      <c r="BY37" s="9">
        <f>VLOOKUP(B37,'3-mer'!$B:$BQ,54,FALSE)</f>
        <v>20</v>
      </c>
      <c r="BZ37" s="9">
        <f>VLOOKUP(B37,'3-mer'!$B:$BQ,55,FALSE)</f>
        <v>3</v>
      </c>
      <c r="CA37" s="9">
        <f>VLOOKUP(B37,'3-mer'!$B:$BQ,56,FALSE)</f>
        <v>13</v>
      </c>
      <c r="CB37" s="9">
        <f>VLOOKUP(B37,'3-mer'!$B:$BQ,7,FALSE)</f>
        <v>20</v>
      </c>
      <c r="CC37" s="9">
        <f>VLOOKUP(B37,'3-mer'!$B:$BQ,58,FALSE)</f>
        <v>21</v>
      </c>
      <c r="CD37" s="9">
        <f>VLOOKUP(B37,'3-mer'!$B:$BQ,60,FALSE)</f>
        <v>14</v>
      </c>
      <c r="CE37" s="9">
        <f>VLOOKUP(B37,'3-mer'!$B:$BQ,61,FALSE)</f>
        <v>35</v>
      </c>
      <c r="CF37" s="9">
        <f>VLOOKUP(B37,'3-mer'!$B:$BQ,62,FALSE)</f>
        <v>21</v>
      </c>
      <c r="CG37" s="9">
        <f>VLOOKUP(B37,'3-mer'!$B:$BQ,63,FALSE)</f>
        <v>34</v>
      </c>
      <c r="CH37" s="9">
        <f>VLOOKUP(B37,'3-mer'!$B:$BQ,64,FALSE)</f>
        <v>18</v>
      </c>
      <c r="CI37" s="9">
        <f>VLOOKUP(B37,'3-mer'!$B:$BQ,65,FALSE)</f>
        <v>17</v>
      </c>
      <c r="CJ37" s="9">
        <f>VLOOKUP(B37,'3-mer'!$B:$BQ,66,FALSE)</f>
        <v>14</v>
      </c>
      <c r="CK37" s="9">
        <f>VLOOKUP(B37,'3-mer'!$B:$BQ,67,FALSE)</f>
        <v>20</v>
      </c>
      <c r="CL37" s="9">
        <f>VLOOKUP(B37,'3-mer'!$B:$BQ,5,FALSE)</f>
        <v>32</v>
      </c>
    </row>
    <row r="38" spans="1:90" ht="15.75" x14ac:dyDescent="0.2">
      <c r="A38" s="68" t="s">
        <v>12</v>
      </c>
      <c r="B38" s="68" t="s">
        <v>14</v>
      </c>
      <c r="C38" s="67">
        <v>300</v>
      </c>
      <c r="D38" s="70">
        <v>1153.72</v>
      </c>
      <c r="E38" s="67">
        <v>25</v>
      </c>
      <c r="F38" s="67">
        <v>7.2</v>
      </c>
      <c r="G38" s="67">
        <v>6</v>
      </c>
      <c r="H38" s="70">
        <v>3.41</v>
      </c>
      <c r="I38" s="70">
        <f>VLOOKUP(B38,'2-mer'!$C$1:$V$19,3,FALSE)</f>
        <v>1507</v>
      </c>
      <c r="J38" s="74">
        <f>VLOOKUP(B38,遗传信息!B:E,4,FALSE)</f>
        <v>43.93</v>
      </c>
      <c r="K38" s="9">
        <f>VLOOKUP(B38,'2-mer'!$C$1:$V$19,4,FALSE)</f>
        <v>107</v>
      </c>
      <c r="L38" s="9">
        <f>VLOOKUP(B38,'2-mer'!$C$1:$V$19,5,FALSE)</f>
        <v>98</v>
      </c>
      <c r="M38" s="9">
        <f>VLOOKUP(B38,'2-mer'!$C$1:$V$19,6,FALSE)</f>
        <v>115</v>
      </c>
      <c r="N38" s="9">
        <f>VLOOKUP(B38,'2-mer'!$C$1:$V$19,8,FALSE)</f>
        <v>58</v>
      </c>
      <c r="O38" s="9">
        <f>VLOOKUP(B38,'2-mer'!$C$1:$V$19,9,FALSE)</f>
        <v>85</v>
      </c>
      <c r="P38" s="9">
        <f>VLOOKUP(B38,'2-mer'!$C$1:$V$19,10,FALSE)</f>
        <v>86</v>
      </c>
      <c r="Q38" s="9">
        <f>VLOOKUP(B38,'2-mer'!$C$1:$V$19,11,FALSE)</f>
        <v>107</v>
      </c>
      <c r="R38" s="9">
        <f>VLOOKUP(B38,'2-mer'!$C$1:$V$19,12,FALSE)</f>
        <v>75</v>
      </c>
      <c r="S38" s="9">
        <f>VLOOKUP(B38,'2-mer'!$C$1:$V$19,13,FALSE)</f>
        <v>118</v>
      </c>
      <c r="T38" s="9">
        <f>VLOOKUP(B38,'2-mer'!$C$1:$V$19,14,FALSE)</f>
        <v>106</v>
      </c>
      <c r="U38" s="9">
        <f>VLOOKUP(B38,'2-mer'!$C$1:$V$19,15,FALSE)</f>
        <v>147</v>
      </c>
      <c r="V38" s="9">
        <f>VLOOKUP(B38,'2-mer'!$C$1:$V$19,16,FALSE)</f>
        <v>106</v>
      </c>
      <c r="W38" s="9">
        <f>VLOOKUP(B38,'2-mer'!$C$1:$V$19,17,FALSE)</f>
        <v>67</v>
      </c>
      <c r="X38" s="9">
        <f>VLOOKUP(B38,'2-mer'!$C$1:$V$19,18,FALSE)</f>
        <v>64</v>
      </c>
      <c r="Y38" s="9">
        <f>VLOOKUP(B38,'2-mer'!$C$1:$V$19,19,FALSE)</f>
        <v>108</v>
      </c>
      <c r="Z38" s="9">
        <f>VLOOKUP(B38,'2-mer'!$C$1:$V$19,20,FALSE)</f>
        <v>59</v>
      </c>
      <c r="AA38" s="9">
        <f>VLOOKUP(B38,'3-mer'!$B:$BQ,4,FALSE)</f>
        <v>20</v>
      </c>
      <c r="AB38" s="9">
        <f>VLOOKUP(B38,'3-mer'!$B:$BQ,5,FALSE)</f>
        <v>32</v>
      </c>
      <c r="AC38" s="9">
        <f>VLOOKUP(B38,'3-mer'!$B:$BQ,6,FALSE)</f>
        <v>35</v>
      </c>
      <c r="AD38" s="9">
        <f>VLOOKUP(B38,'3-mer'!$B:$BQ,7,FALSE)</f>
        <v>20</v>
      </c>
      <c r="AE38" s="9">
        <f>VLOOKUP(B38,'3-mer'!$B:$BQ,8,FALSE)</f>
        <v>27</v>
      </c>
      <c r="AF38" s="9">
        <f>VLOOKUP(B38,'3-mer'!$B:$BQ,9,FALSE)</f>
        <v>25</v>
      </c>
      <c r="AG38" s="9">
        <f>VLOOKUP(B38,'3-mer'!$B:$BQ,10,FALSE)</f>
        <v>28</v>
      </c>
      <c r="AH38" s="9">
        <f>VLOOKUP(B38,'3-mer'!$B:$BQ,11,FALSE)</f>
        <v>18</v>
      </c>
      <c r="AI38" s="9">
        <f>VLOOKUP(B38,'3-mer'!$B:$BQ,12,FALSE)</f>
        <v>23</v>
      </c>
      <c r="AJ38" s="9">
        <f>VLOOKUP(B38,'3-mer'!$B:$BQ,13,FALSE)</f>
        <v>32</v>
      </c>
      <c r="AK38" s="9">
        <f>VLOOKUP(B38,'3-mer'!$B:$BQ,14,FALSE)</f>
        <v>34</v>
      </c>
      <c r="AL38" s="9">
        <f>VLOOKUP(B38,'3-mer'!$B:$BQ,15,FALSE)</f>
        <v>26</v>
      </c>
      <c r="AM38" s="9">
        <f>VLOOKUP(B38,'3-mer'!$B:$BQ,16,FALSE)</f>
        <v>9</v>
      </c>
      <c r="AN38" s="9">
        <f>VLOOKUP(B38,'3-mer'!$B:$BQ,17,FALSE)</f>
        <v>15</v>
      </c>
      <c r="AO38" s="9">
        <f>VLOOKUP(B38,'3-mer'!$B:$BQ,18,FALSE)</f>
        <v>23</v>
      </c>
      <c r="AP38" s="9">
        <f>VLOOKUP(B38,'3-mer'!$B:$BQ,19,FALSE)</f>
        <v>11</v>
      </c>
      <c r="AQ38" s="9">
        <f>VLOOKUP(B38,'3-mer'!$B:$BQ,20,FALSE)</f>
        <v>24</v>
      </c>
      <c r="AR38" s="9">
        <f>VLOOKUP(B38,'3-mer'!$B:$BQ,21,FALSE)</f>
        <v>22</v>
      </c>
      <c r="AS38" s="9">
        <f>VLOOKUP(B38,'3-mer'!$B:$BQ,22,FALSE)</f>
        <v>26</v>
      </c>
      <c r="AT38" s="9">
        <f>VLOOKUP(B38,'3-mer'!$B:$BQ,23,FALSE)</f>
        <v>13</v>
      </c>
      <c r="AU38" s="9">
        <f>VLOOKUP(B38,'3-mer'!$B:$BQ,24,FALSE)</f>
        <v>16</v>
      </c>
      <c r="AV38" s="9">
        <f>VLOOKUP(B38,'3-mer'!$B:$BQ,25,FALSE)</f>
        <v>20</v>
      </c>
      <c r="AW38" s="9">
        <f>VLOOKUP(B38,'3-mer'!$B:$BQ,26,FALSE)</f>
        <v>29</v>
      </c>
      <c r="AX38" s="9">
        <f>VLOOKUP(B38,'3-mer'!$B:$BQ,27,FALSE)</f>
        <v>21</v>
      </c>
      <c r="AY38" s="9">
        <f>VLOOKUP(B38,'3-mer'!$B:$BQ,28,FALSE)</f>
        <v>20</v>
      </c>
      <c r="AZ38" s="9">
        <f>VLOOKUP(B38,'3-mer'!$B:$BQ,29,FALSE)</f>
        <v>26</v>
      </c>
      <c r="BA38" s="9">
        <f>VLOOKUP(B38,'3-mer'!$B:$BQ,30,FALSE)</f>
        <v>36</v>
      </c>
      <c r="BB38" s="9">
        <f>VLOOKUP(B38,'3-mer'!$B:$BQ,31,FALSE)</f>
        <v>25</v>
      </c>
      <c r="BC38" s="9">
        <f>VLOOKUP(B38,'3-mer'!$B:$BQ,32,FALSE)</f>
        <v>15</v>
      </c>
      <c r="BD38" s="9">
        <f>VLOOKUP(B38,'3-mer'!$B:$BQ,33,FALSE)</f>
        <v>16</v>
      </c>
      <c r="BE38" s="9">
        <f>VLOOKUP(B38,'3-mer'!$B:$BQ,34,FALSE)</f>
        <v>27</v>
      </c>
      <c r="BF38" s="9">
        <f>VLOOKUP(B38,'3-mer'!$B:$BQ,35,FALSE)</f>
        <v>17</v>
      </c>
      <c r="BG38" s="9">
        <f>VLOOKUP(B38,'3-mer'!$B:$BQ,36,FALSE)</f>
        <v>36</v>
      </c>
      <c r="BH38" s="9">
        <f>VLOOKUP(B38,'3-mer'!$B:$BQ,37,FALSE)</f>
        <v>27</v>
      </c>
      <c r="BI38" s="9">
        <f>VLOOKUP(B38,'3-mer'!$B:$BQ,38,FALSE)</f>
        <v>33</v>
      </c>
      <c r="BJ38" s="9">
        <f>VLOOKUP(B38,'3-mer'!$B:$BQ,39,FALSE)</f>
        <v>22</v>
      </c>
      <c r="BK38" s="9">
        <f>VLOOKUP(B38,'3-mer'!$B:$BQ,40,FALSE)</f>
        <v>29</v>
      </c>
      <c r="BL38" s="9">
        <f>VLOOKUP(B38,'3-mer'!$B:$BQ,41,FALSE)</f>
        <v>25</v>
      </c>
      <c r="BM38" s="9">
        <f>VLOOKUP(B38,'3-mer'!$B:$BQ,42,FALSE)</f>
        <v>29</v>
      </c>
      <c r="BN38" s="9">
        <f>VLOOKUP(B38,'3-mer'!$B:$BQ,43,FALSE)</f>
        <v>22</v>
      </c>
      <c r="BO38" s="9">
        <f>VLOOKUP(B38,'3-mer'!$B:$BQ,44,FALSE)</f>
        <v>40</v>
      </c>
      <c r="BP38" s="9">
        <f>VLOOKUP(B38,'3-mer'!$B:$BQ,45,FALSE)</f>
        <v>27</v>
      </c>
      <c r="BQ38" s="9">
        <f>VLOOKUP(B38,'3-mer'!$B:$BQ,46,FALSE)</f>
        <v>43</v>
      </c>
      <c r="BR38" s="9">
        <f>VLOOKUP(B38,'3-mer'!$B:$BQ,47,FALSE)</f>
        <v>37</v>
      </c>
      <c r="BS38" s="9">
        <f>VLOOKUP(B38,'3-mer'!$B:$BQ,48,FALSE)</f>
        <v>26</v>
      </c>
      <c r="BT38" s="9">
        <f>VLOOKUP(B38,'3-mer'!$B:$BQ,49,FALSE)</f>
        <v>19</v>
      </c>
      <c r="BU38" s="9">
        <f>VLOOKUP(B38,'3-mer'!$B:$BQ,50,FALSE)</f>
        <v>38</v>
      </c>
      <c r="BV38" s="9">
        <f>VLOOKUP(B38,'3-mer'!$B:$BQ,51,FALSE)</f>
        <v>23</v>
      </c>
      <c r="BW38" s="9">
        <f>VLOOKUP(B38,'3-mer'!$B:$BQ,52,FALSE)</f>
        <v>27</v>
      </c>
      <c r="BX38" s="9">
        <f>VLOOKUP(B38,'3-mer'!$B:$BQ,53,FALSE)</f>
        <v>17</v>
      </c>
      <c r="BY38" s="9">
        <f>VLOOKUP(B38,'3-mer'!$B:$BQ,54,FALSE)</f>
        <v>20</v>
      </c>
      <c r="BZ38" s="9">
        <f>VLOOKUP(B38,'3-mer'!$B:$BQ,55,FALSE)</f>
        <v>3</v>
      </c>
      <c r="CA38" s="9">
        <f>VLOOKUP(B38,'3-mer'!$B:$BQ,56,FALSE)</f>
        <v>13</v>
      </c>
      <c r="CB38" s="9">
        <f>VLOOKUP(B38,'3-mer'!$B:$BQ,7,FALSE)</f>
        <v>20</v>
      </c>
      <c r="CC38" s="9">
        <f>VLOOKUP(B38,'3-mer'!$B:$BQ,58,FALSE)</f>
        <v>21</v>
      </c>
      <c r="CD38" s="9">
        <f>VLOOKUP(B38,'3-mer'!$B:$BQ,60,FALSE)</f>
        <v>14</v>
      </c>
      <c r="CE38" s="9">
        <f>VLOOKUP(B38,'3-mer'!$B:$BQ,61,FALSE)</f>
        <v>35</v>
      </c>
      <c r="CF38" s="9">
        <f>VLOOKUP(B38,'3-mer'!$B:$BQ,62,FALSE)</f>
        <v>21</v>
      </c>
      <c r="CG38" s="9">
        <f>VLOOKUP(B38,'3-mer'!$B:$BQ,63,FALSE)</f>
        <v>34</v>
      </c>
      <c r="CH38" s="9">
        <f>VLOOKUP(B38,'3-mer'!$B:$BQ,64,FALSE)</f>
        <v>18</v>
      </c>
      <c r="CI38" s="9">
        <f>VLOOKUP(B38,'3-mer'!$B:$BQ,65,FALSE)</f>
        <v>17</v>
      </c>
      <c r="CJ38" s="9">
        <f>VLOOKUP(B38,'3-mer'!$B:$BQ,66,FALSE)</f>
        <v>14</v>
      </c>
      <c r="CK38" s="9">
        <f>VLOOKUP(B38,'3-mer'!$B:$BQ,67,FALSE)</f>
        <v>20</v>
      </c>
      <c r="CL38" s="9">
        <f>VLOOKUP(B38,'3-mer'!$B:$BQ,5,FALSE)</f>
        <v>32</v>
      </c>
    </row>
    <row r="39" spans="1:90" ht="15.75" x14ac:dyDescent="0.2">
      <c r="A39" s="68" t="s">
        <v>15</v>
      </c>
      <c r="B39" s="68" t="s">
        <v>17</v>
      </c>
      <c r="C39" s="67">
        <v>254</v>
      </c>
      <c r="D39" s="70">
        <v>1.21</v>
      </c>
      <c r="E39" s="67">
        <v>25</v>
      </c>
      <c r="F39" s="67">
        <v>7.2</v>
      </c>
      <c r="G39" s="67">
        <v>6</v>
      </c>
      <c r="H39" s="70">
        <v>0.69</v>
      </c>
      <c r="I39" s="70">
        <f>VLOOKUP(B39,'2-mer'!$C$1:$V$19,3,FALSE)</f>
        <v>1467</v>
      </c>
      <c r="J39" s="74">
        <f>VLOOKUP(B39,遗传信息!B:E,4,FALSE)</f>
        <v>38.32</v>
      </c>
      <c r="K39" s="9">
        <f>VLOOKUP(B39,'2-mer'!$C$1:$V$19,4,FALSE)</f>
        <v>99</v>
      </c>
      <c r="L39" s="9">
        <f>VLOOKUP(B39,'2-mer'!$C$1:$V$19,5,FALSE)</f>
        <v>93</v>
      </c>
      <c r="M39" s="9">
        <f>VLOOKUP(B39,'2-mer'!$C$1:$V$19,6,FALSE)</f>
        <v>107</v>
      </c>
      <c r="N39" s="9">
        <f>VLOOKUP(B39,'2-mer'!$C$1:$V$19,8,FALSE)</f>
        <v>72</v>
      </c>
      <c r="O39" s="9">
        <f>VLOOKUP(B39,'2-mer'!$C$1:$V$19,9,FALSE)</f>
        <v>79</v>
      </c>
      <c r="P39" s="9">
        <f>VLOOKUP(B39,'2-mer'!$C$1:$V$19,10,FALSE)</f>
        <v>66</v>
      </c>
      <c r="Q39" s="9">
        <f>VLOOKUP(B39,'2-mer'!$C$1:$V$19,11,FALSE)</f>
        <v>90</v>
      </c>
      <c r="R39" s="9">
        <f>VLOOKUP(B39,'2-mer'!$C$1:$V$19,12,FALSE)</f>
        <v>74</v>
      </c>
      <c r="S39" s="9">
        <f>VLOOKUP(B39,'2-mer'!$C$1:$V$19,13,FALSE)</f>
        <v>114</v>
      </c>
      <c r="T39" s="9">
        <f>VLOOKUP(B39,'2-mer'!$C$1:$V$19,14,FALSE)</f>
        <v>97</v>
      </c>
      <c r="U39" s="9">
        <f>VLOOKUP(B39,'2-mer'!$C$1:$V$19,15,FALSE)</f>
        <v>158</v>
      </c>
      <c r="V39" s="9">
        <f>VLOOKUP(B39,'2-mer'!$C$1:$V$19,16,FALSE)</f>
        <v>98</v>
      </c>
      <c r="W39" s="9">
        <f>VLOOKUP(B39,'2-mer'!$C$1:$V$19,17,FALSE)</f>
        <v>79</v>
      </c>
      <c r="X39" s="9">
        <f>VLOOKUP(B39,'2-mer'!$C$1:$V$19,18,FALSE)</f>
        <v>53</v>
      </c>
      <c r="Y39" s="9">
        <f>VLOOKUP(B39,'2-mer'!$C$1:$V$19,19,FALSE)</f>
        <v>111</v>
      </c>
      <c r="Z39" s="9">
        <f>VLOOKUP(B39,'2-mer'!$C$1:$V$19,20,FALSE)</f>
        <v>62</v>
      </c>
      <c r="AA39" s="9">
        <f>VLOOKUP(B39,'3-mer'!$B:$BQ,4,FALSE)</f>
        <v>18</v>
      </c>
      <c r="AB39" s="9">
        <f>VLOOKUP(B39,'3-mer'!$B:$BQ,5,FALSE)</f>
        <v>26</v>
      </c>
      <c r="AC39" s="9">
        <f>VLOOKUP(B39,'3-mer'!$B:$BQ,6,FALSE)</f>
        <v>31</v>
      </c>
      <c r="AD39" s="9">
        <f>VLOOKUP(B39,'3-mer'!$B:$BQ,7,FALSE)</f>
        <v>24</v>
      </c>
      <c r="AE39" s="9">
        <f>VLOOKUP(B39,'3-mer'!$B:$BQ,8,FALSE)</f>
        <v>24</v>
      </c>
      <c r="AF39" s="9">
        <f>VLOOKUP(B39,'3-mer'!$B:$BQ,9,FALSE)</f>
        <v>23</v>
      </c>
      <c r="AG39" s="9">
        <f>VLOOKUP(B39,'3-mer'!$B:$BQ,10,FALSE)</f>
        <v>25</v>
      </c>
      <c r="AH39" s="9">
        <f>VLOOKUP(B39,'3-mer'!$B:$BQ,11,FALSE)</f>
        <v>21</v>
      </c>
      <c r="AI39" s="9">
        <f>VLOOKUP(B39,'3-mer'!$B:$BQ,12,FALSE)</f>
        <v>25</v>
      </c>
      <c r="AJ39" s="9">
        <f>VLOOKUP(B39,'3-mer'!$B:$BQ,13,FALSE)</f>
        <v>27</v>
      </c>
      <c r="AK39" s="9">
        <f>VLOOKUP(B39,'3-mer'!$B:$BQ,14,FALSE)</f>
        <v>28</v>
      </c>
      <c r="AL39" s="9">
        <f>VLOOKUP(B39,'3-mer'!$B:$BQ,15,FALSE)</f>
        <v>27</v>
      </c>
      <c r="AM39" s="9">
        <f>VLOOKUP(B39,'3-mer'!$B:$BQ,16,FALSE)</f>
        <v>18</v>
      </c>
      <c r="AN39" s="9">
        <f>VLOOKUP(B39,'3-mer'!$B:$BQ,17,FALSE)</f>
        <v>11</v>
      </c>
      <c r="AO39" s="9">
        <f>VLOOKUP(B39,'3-mer'!$B:$BQ,18,FALSE)</f>
        <v>25</v>
      </c>
      <c r="AP39" s="9">
        <f>VLOOKUP(B39,'3-mer'!$B:$BQ,19,FALSE)</f>
        <v>18</v>
      </c>
      <c r="AQ39" s="9">
        <f>VLOOKUP(B39,'3-mer'!$B:$BQ,20,FALSE)</f>
        <v>20</v>
      </c>
      <c r="AR39" s="9">
        <f>VLOOKUP(B39,'3-mer'!$B:$BQ,21,FALSE)</f>
        <v>21</v>
      </c>
      <c r="AS39" s="9">
        <f>VLOOKUP(B39,'3-mer'!$B:$BQ,22,FALSE)</f>
        <v>23</v>
      </c>
      <c r="AT39" s="9">
        <f>VLOOKUP(B39,'3-mer'!$B:$BQ,23,FALSE)</f>
        <v>15</v>
      </c>
      <c r="AU39" s="9">
        <f>VLOOKUP(B39,'3-mer'!$B:$BQ,24,FALSE)</f>
        <v>14</v>
      </c>
      <c r="AV39" s="9">
        <f>VLOOKUP(B39,'3-mer'!$B:$BQ,25,FALSE)</f>
        <v>10</v>
      </c>
      <c r="AW39" s="9">
        <f>VLOOKUP(B39,'3-mer'!$B:$BQ,26,FALSE)</f>
        <v>17</v>
      </c>
      <c r="AX39" s="9">
        <f>VLOOKUP(B39,'3-mer'!$B:$BQ,27,FALSE)</f>
        <v>25</v>
      </c>
      <c r="AY39" s="9">
        <f>VLOOKUP(B39,'3-mer'!$B:$BQ,28,FALSE)</f>
        <v>21</v>
      </c>
      <c r="AZ39" s="9">
        <f>VLOOKUP(B39,'3-mer'!$B:$BQ,29,FALSE)</f>
        <v>18</v>
      </c>
      <c r="BA39" s="9">
        <f>VLOOKUP(B39,'3-mer'!$B:$BQ,30,FALSE)</f>
        <v>31</v>
      </c>
      <c r="BB39" s="9">
        <f>VLOOKUP(B39,'3-mer'!$B:$BQ,31,FALSE)</f>
        <v>20</v>
      </c>
      <c r="BC39" s="9">
        <f>VLOOKUP(B39,'3-mer'!$B:$BQ,32,FALSE)</f>
        <v>16</v>
      </c>
      <c r="BD39" s="9">
        <f>VLOOKUP(B39,'3-mer'!$B:$BQ,33,FALSE)</f>
        <v>9</v>
      </c>
      <c r="BE39" s="9">
        <f>VLOOKUP(B39,'3-mer'!$B:$BQ,34,FALSE)</f>
        <v>32</v>
      </c>
      <c r="BF39" s="9">
        <f>VLOOKUP(B39,'3-mer'!$B:$BQ,35,FALSE)</f>
        <v>17</v>
      </c>
      <c r="BG39" s="9">
        <f>VLOOKUP(B39,'3-mer'!$B:$BQ,36,FALSE)</f>
        <v>33</v>
      </c>
      <c r="BH39" s="9">
        <f>VLOOKUP(B39,'3-mer'!$B:$BQ,37,FALSE)</f>
        <v>24</v>
      </c>
      <c r="BI39" s="9">
        <f>VLOOKUP(B39,'3-mer'!$B:$BQ,38,FALSE)</f>
        <v>31</v>
      </c>
      <c r="BJ39" s="9">
        <f>VLOOKUP(B39,'3-mer'!$B:$BQ,39,FALSE)</f>
        <v>26</v>
      </c>
      <c r="BK39" s="9">
        <f>VLOOKUP(B39,'3-mer'!$B:$BQ,40,FALSE)</f>
        <v>29</v>
      </c>
      <c r="BL39" s="9">
        <f>VLOOKUP(B39,'3-mer'!$B:$BQ,41,FALSE)</f>
        <v>19</v>
      </c>
      <c r="BM39" s="9">
        <f>VLOOKUP(B39,'3-mer'!$B:$BQ,42,FALSE)</f>
        <v>28</v>
      </c>
      <c r="BN39" s="9">
        <f>VLOOKUP(B39,'3-mer'!$B:$BQ,43,FALSE)</f>
        <v>21</v>
      </c>
      <c r="BO39" s="9">
        <f>VLOOKUP(B39,'3-mer'!$B:$BQ,44,FALSE)</f>
        <v>37</v>
      </c>
      <c r="BP39" s="9">
        <f>VLOOKUP(B39,'3-mer'!$B:$BQ,45,FALSE)</f>
        <v>31</v>
      </c>
      <c r="BQ39" s="9">
        <f>VLOOKUP(B39,'3-mer'!$B:$BQ,46,FALSE)</f>
        <v>56</v>
      </c>
      <c r="BR39" s="9">
        <f>VLOOKUP(B39,'3-mer'!$B:$BQ,47,FALSE)</f>
        <v>34</v>
      </c>
      <c r="BS39" s="9">
        <f>VLOOKUP(B39,'3-mer'!$B:$BQ,48,FALSE)</f>
        <v>20</v>
      </c>
      <c r="BT39" s="9">
        <f>VLOOKUP(B39,'3-mer'!$B:$BQ,49,FALSE)</f>
        <v>24</v>
      </c>
      <c r="BU39" s="9">
        <f>VLOOKUP(B39,'3-mer'!$B:$BQ,50,FALSE)</f>
        <v>33</v>
      </c>
      <c r="BV39" s="9">
        <f>VLOOKUP(B39,'3-mer'!$B:$BQ,51,FALSE)</f>
        <v>20</v>
      </c>
      <c r="BW39" s="9">
        <f>VLOOKUP(B39,'3-mer'!$B:$BQ,52,FALSE)</f>
        <v>28</v>
      </c>
      <c r="BX39" s="9">
        <f>VLOOKUP(B39,'3-mer'!$B:$BQ,53,FALSE)</f>
        <v>22</v>
      </c>
      <c r="BY39" s="9">
        <f>VLOOKUP(B39,'3-mer'!$B:$BQ,54,FALSE)</f>
        <v>22</v>
      </c>
      <c r="BZ39" s="9">
        <f>VLOOKUP(B39,'3-mer'!$B:$BQ,55,FALSE)</f>
        <v>7</v>
      </c>
      <c r="CA39" s="9">
        <f>VLOOKUP(B39,'3-mer'!$B:$BQ,56,FALSE)</f>
        <v>12</v>
      </c>
      <c r="CB39" s="9">
        <f>VLOOKUP(B39,'3-mer'!$B:$BQ,7,FALSE)</f>
        <v>24</v>
      </c>
      <c r="CC39" s="9">
        <f>VLOOKUP(B39,'3-mer'!$B:$BQ,58,FALSE)</f>
        <v>20</v>
      </c>
      <c r="CD39" s="9">
        <f>VLOOKUP(B39,'3-mer'!$B:$BQ,60,FALSE)</f>
        <v>7</v>
      </c>
      <c r="CE39" s="9">
        <f>VLOOKUP(B39,'3-mer'!$B:$BQ,61,FALSE)</f>
        <v>30</v>
      </c>
      <c r="CF39" s="9">
        <f>VLOOKUP(B39,'3-mer'!$B:$BQ,62,FALSE)</f>
        <v>20</v>
      </c>
      <c r="CG39" s="9">
        <f>VLOOKUP(B39,'3-mer'!$B:$BQ,63,FALSE)</f>
        <v>43</v>
      </c>
      <c r="CH39" s="9">
        <f>VLOOKUP(B39,'3-mer'!$B:$BQ,64,FALSE)</f>
        <v>17</v>
      </c>
      <c r="CI39" s="9">
        <f>VLOOKUP(B39,'3-mer'!$B:$BQ,65,FALSE)</f>
        <v>25</v>
      </c>
      <c r="CJ39" s="9">
        <f>VLOOKUP(B39,'3-mer'!$B:$BQ,66,FALSE)</f>
        <v>9</v>
      </c>
      <c r="CK39" s="9">
        <f>VLOOKUP(B39,'3-mer'!$B:$BQ,67,FALSE)</f>
        <v>21</v>
      </c>
      <c r="CL39" s="9">
        <f>VLOOKUP(B39,'3-mer'!$B:$BQ,5,FALSE)</f>
        <v>26</v>
      </c>
    </row>
    <row r="40" spans="1:90" ht="15.75" x14ac:dyDescent="0.2">
      <c r="A40" s="68" t="s">
        <v>15</v>
      </c>
      <c r="B40" s="68" t="s">
        <v>17</v>
      </c>
      <c r="C40" s="67">
        <v>254</v>
      </c>
      <c r="D40" s="70">
        <v>1.93</v>
      </c>
      <c r="E40" s="67">
        <v>25</v>
      </c>
      <c r="F40" s="67">
        <v>7.2</v>
      </c>
      <c r="G40" s="67">
        <v>6</v>
      </c>
      <c r="H40" s="70">
        <v>1.1599999999999999</v>
      </c>
      <c r="I40" s="70">
        <f>VLOOKUP(B40,'2-mer'!$C$1:$V$19,3,FALSE)</f>
        <v>1467</v>
      </c>
      <c r="J40" s="74">
        <f>VLOOKUP(B40,遗传信息!B:E,4,FALSE)</f>
        <v>38.32</v>
      </c>
      <c r="K40" s="9">
        <f>VLOOKUP(B40,'2-mer'!$C$1:$V$19,4,FALSE)</f>
        <v>99</v>
      </c>
      <c r="L40" s="9">
        <f>VLOOKUP(B40,'2-mer'!$C$1:$V$19,5,FALSE)</f>
        <v>93</v>
      </c>
      <c r="M40" s="9">
        <f>VLOOKUP(B40,'2-mer'!$C$1:$V$19,6,FALSE)</f>
        <v>107</v>
      </c>
      <c r="N40" s="9">
        <f>VLOOKUP(B40,'2-mer'!$C$1:$V$19,8,FALSE)</f>
        <v>72</v>
      </c>
      <c r="O40" s="9">
        <f>VLOOKUP(B40,'2-mer'!$C$1:$V$19,9,FALSE)</f>
        <v>79</v>
      </c>
      <c r="P40" s="9">
        <f>VLOOKUP(B40,'2-mer'!$C$1:$V$19,10,FALSE)</f>
        <v>66</v>
      </c>
      <c r="Q40" s="9">
        <f>VLOOKUP(B40,'2-mer'!$C$1:$V$19,11,FALSE)</f>
        <v>90</v>
      </c>
      <c r="R40" s="9">
        <f>VLOOKUP(B40,'2-mer'!$C$1:$V$19,12,FALSE)</f>
        <v>74</v>
      </c>
      <c r="S40" s="9">
        <f>VLOOKUP(B40,'2-mer'!$C$1:$V$19,13,FALSE)</f>
        <v>114</v>
      </c>
      <c r="T40" s="9">
        <f>VLOOKUP(B40,'2-mer'!$C$1:$V$19,14,FALSE)</f>
        <v>97</v>
      </c>
      <c r="U40" s="9">
        <f>VLOOKUP(B40,'2-mer'!$C$1:$V$19,15,FALSE)</f>
        <v>158</v>
      </c>
      <c r="V40" s="9">
        <f>VLOOKUP(B40,'2-mer'!$C$1:$V$19,16,FALSE)</f>
        <v>98</v>
      </c>
      <c r="W40" s="9">
        <f>VLOOKUP(B40,'2-mer'!$C$1:$V$19,17,FALSE)</f>
        <v>79</v>
      </c>
      <c r="X40" s="9">
        <f>VLOOKUP(B40,'2-mer'!$C$1:$V$19,18,FALSE)</f>
        <v>53</v>
      </c>
      <c r="Y40" s="9">
        <f>VLOOKUP(B40,'2-mer'!$C$1:$V$19,19,FALSE)</f>
        <v>111</v>
      </c>
      <c r="Z40" s="9">
        <f>VLOOKUP(B40,'2-mer'!$C$1:$V$19,20,FALSE)</f>
        <v>62</v>
      </c>
      <c r="AA40" s="9">
        <f>VLOOKUP(B40,'3-mer'!$B:$BQ,4,FALSE)</f>
        <v>18</v>
      </c>
      <c r="AB40" s="9">
        <f>VLOOKUP(B40,'3-mer'!$B:$BQ,5,FALSE)</f>
        <v>26</v>
      </c>
      <c r="AC40" s="9">
        <f>VLOOKUP(B40,'3-mer'!$B:$BQ,6,FALSE)</f>
        <v>31</v>
      </c>
      <c r="AD40" s="9">
        <f>VLOOKUP(B40,'3-mer'!$B:$BQ,7,FALSE)</f>
        <v>24</v>
      </c>
      <c r="AE40" s="9">
        <f>VLOOKUP(B40,'3-mer'!$B:$BQ,8,FALSE)</f>
        <v>24</v>
      </c>
      <c r="AF40" s="9">
        <f>VLOOKUP(B40,'3-mer'!$B:$BQ,9,FALSE)</f>
        <v>23</v>
      </c>
      <c r="AG40" s="9">
        <f>VLOOKUP(B40,'3-mer'!$B:$BQ,10,FALSE)</f>
        <v>25</v>
      </c>
      <c r="AH40" s="9">
        <f>VLOOKUP(B40,'3-mer'!$B:$BQ,11,FALSE)</f>
        <v>21</v>
      </c>
      <c r="AI40" s="9">
        <f>VLOOKUP(B40,'3-mer'!$B:$BQ,12,FALSE)</f>
        <v>25</v>
      </c>
      <c r="AJ40" s="9">
        <f>VLOOKUP(B40,'3-mer'!$B:$BQ,13,FALSE)</f>
        <v>27</v>
      </c>
      <c r="AK40" s="9">
        <f>VLOOKUP(B40,'3-mer'!$B:$BQ,14,FALSE)</f>
        <v>28</v>
      </c>
      <c r="AL40" s="9">
        <f>VLOOKUP(B40,'3-mer'!$B:$BQ,15,FALSE)</f>
        <v>27</v>
      </c>
      <c r="AM40" s="9">
        <f>VLOOKUP(B40,'3-mer'!$B:$BQ,16,FALSE)</f>
        <v>18</v>
      </c>
      <c r="AN40" s="9">
        <f>VLOOKUP(B40,'3-mer'!$B:$BQ,17,FALSE)</f>
        <v>11</v>
      </c>
      <c r="AO40" s="9">
        <f>VLOOKUP(B40,'3-mer'!$B:$BQ,18,FALSE)</f>
        <v>25</v>
      </c>
      <c r="AP40" s="9">
        <f>VLOOKUP(B40,'3-mer'!$B:$BQ,19,FALSE)</f>
        <v>18</v>
      </c>
      <c r="AQ40" s="9">
        <f>VLOOKUP(B40,'3-mer'!$B:$BQ,20,FALSE)</f>
        <v>20</v>
      </c>
      <c r="AR40" s="9">
        <f>VLOOKUP(B40,'3-mer'!$B:$BQ,21,FALSE)</f>
        <v>21</v>
      </c>
      <c r="AS40" s="9">
        <f>VLOOKUP(B40,'3-mer'!$B:$BQ,22,FALSE)</f>
        <v>23</v>
      </c>
      <c r="AT40" s="9">
        <f>VLOOKUP(B40,'3-mer'!$B:$BQ,23,FALSE)</f>
        <v>15</v>
      </c>
      <c r="AU40" s="9">
        <f>VLOOKUP(B40,'3-mer'!$B:$BQ,24,FALSE)</f>
        <v>14</v>
      </c>
      <c r="AV40" s="9">
        <f>VLOOKUP(B40,'3-mer'!$B:$BQ,25,FALSE)</f>
        <v>10</v>
      </c>
      <c r="AW40" s="9">
        <f>VLOOKUP(B40,'3-mer'!$B:$BQ,26,FALSE)</f>
        <v>17</v>
      </c>
      <c r="AX40" s="9">
        <f>VLOOKUP(B40,'3-mer'!$B:$BQ,27,FALSE)</f>
        <v>25</v>
      </c>
      <c r="AY40" s="9">
        <f>VLOOKUP(B40,'3-mer'!$B:$BQ,28,FALSE)</f>
        <v>21</v>
      </c>
      <c r="AZ40" s="9">
        <f>VLOOKUP(B40,'3-mer'!$B:$BQ,29,FALSE)</f>
        <v>18</v>
      </c>
      <c r="BA40" s="9">
        <f>VLOOKUP(B40,'3-mer'!$B:$BQ,30,FALSE)</f>
        <v>31</v>
      </c>
      <c r="BB40" s="9">
        <f>VLOOKUP(B40,'3-mer'!$B:$BQ,31,FALSE)</f>
        <v>20</v>
      </c>
      <c r="BC40" s="9">
        <f>VLOOKUP(B40,'3-mer'!$B:$BQ,32,FALSE)</f>
        <v>16</v>
      </c>
      <c r="BD40" s="9">
        <f>VLOOKUP(B40,'3-mer'!$B:$BQ,33,FALSE)</f>
        <v>9</v>
      </c>
      <c r="BE40" s="9">
        <f>VLOOKUP(B40,'3-mer'!$B:$BQ,34,FALSE)</f>
        <v>32</v>
      </c>
      <c r="BF40" s="9">
        <f>VLOOKUP(B40,'3-mer'!$B:$BQ,35,FALSE)</f>
        <v>17</v>
      </c>
      <c r="BG40" s="9">
        <f>VLOOKUP(B40,'3-mer'!$B:$BQ,36,FALSE)</f>
        <v>33</v>
      </c>
      <c r="BH40" s="9">
        <f>VLOOKUP(B40,'3-mer'!$B:$BQ,37,FALSE)</f>
        <v>24</v>
      </c>
      <c r="BI40" s="9">
        <f>VLOOKUP(B40,'3-mer'!$B:$BQ,38,FALSE)</f>
        <v>31</v>
      </c>
      <c r="BJ40" s="9">
        <f>VLOOKUP(B40,'3-mer'!$B:$BQ,39,FALSE)</f>
        <v>26</v>
      </c>
      <c r="BK40" s="9">
        <f>VLOOKUP(B40,'3-mer'!$B:$BQ,40,FALSE)</f>
        <v>29</v>
      </c>
      <c r="BL40" s="9">
        <f>VLOOKUP(B40,'3-mer'!$B:$BQ,41,FALSE)</f>
        <v>19</v>
      </c>
      <c r="BM40" s="9">
        <f>VLOOKUP(B40,'3-mer'!$B:$BQ,42,FALSE)</f>
        <v>28</v>
      </c>
      <c r="BN40" s="9">
        <f>VLOOKUP(B40,'3-mer'!$B:$BQ,43,FALSE)</f>
        <v>21</v>
      </c>
      <c r="BO40" s="9">
        <f>VLOOKUP(B40,'3-mer'!$B:$BQ,44,FALSE)</f>
        <v>37</v>
      </c>
      <c r="BP40" s="9">
        <f>VLOOKUP(B40,'3-mer'!$B:$BQ,45,FALSE)</f>
        <v>31</v>
      </c>
      <c r="BQ40" s="9">
        <f>VLOOKUP(B40,'3-mer'!$B:$BQ,46,FALSE)</f>
        <v>56</v>
      </c>
      <c r="BR40" s="9">
        <f>VLOOKUP(B40,'3-mer'!$B:$BQ,47,FALSE)</f>
        <v>34</v>
      </c>
      <c r="BS40" s="9">
        <f>VLOOKUP(B40,'3-mer'!$B:$BQ,48,FALSE)</f>
        <v>20</v>
      </c>
      <c r="BT40" s="9">
        <f>VLOOKUP(B40,'3-mer'!$B:$BQ,49,FALSE)</f>
        <v>24</v>
      </c>
      <c r="BU40" s="9">
        <f>VLOOKUP(B40,'3-mer'!$B:$BQ,50,FALSE)</f>
        <v>33</v>
      </c>
      <c r="BV40" s="9">
        <f>VLOOKUP(B40,'3-mer'!$B:$BQ,51,FALSE)</f>
        <v>20</v>
      </c>
      <c r="BW40" s="9">
        <f>VLOOKUP(B40,'3-mer'!$B:$BQ,52,FALSE)</f>
        <v>28</v>
      </c>
      <c r="BX40" s="9">
        <f>VLOOKUP(B40,'3-mer'!$B:$BQ,53,FALSE)</f>
        <v>22</v>
      </c>
      <c r="BY40" s="9">
        <f>VLOOKUP(B40,'3-mer'!$B:$BQ,54,FALSE)</f>
        <v>22</v>
      </c>
      <c r="BZ40" s="9">
        <f>VLOOKUP(B40,'3-mer'!$B:$BQ,55,FALSE)</f>
        <v>7</v>
      </c>
      <c r="CA40" s="9">
        <f>VLOOKUP(B40,'3-mer'!$B:$BQ,56,FALSE)</f>
        <v>12</v>
      </c>
      <c r="CB40" s="9">
        <f>VLOOKUP(B40,'3-mer'!$B:$BQ,7,FALSE)</f>
        <v>24</v>
      </c>
      <c r="CC40" s="9">
        <f>VLOOKUP(B40,'3-mer'!$B:$BQ,58,FALSE)</f>
        <v>20</v>
      </c>
      <c r="CD40" s="9">
        <f>VLOOKUP(B40,'3-mer'!$B:$BQ,60,FALSE)</f>
        <v>7</v>
      </c>
      <c r="CE40" s="9">
        <f>VLOOKUP(B40,'3-mer'!$B:$BQ,61,FALSE)</f>
        <v>30</v>
      </c>
      <c r="CF40" s="9">
        <f>VLOOKUP(B40,'3-mer'!$B:$BQ,62,FALSE)</f>
        <v>20</v>
      </c>
      <c r="CG40" s="9">
        <f>VLOOKUP(B40,'3-mer'!$B:$BQ,63,FALSE)</f>
        <v>43</v>
      </c>
      <c r="CH40" s="9">
        <f>VLOOKUP(B40,'3-mer'!$B:$BQ,64,FALSE)</f>
        <v>17</v>
      </c>
      <c r="CI40" s="9">
        <f>VLOOKUP(B40,'3-mer'!$B:$BQ,65,FALSE)</f>
        <v>25</v>
      </c>
      <c r="CJ40" s="9">
        <f>VLOOKUP(B40,'3-mer'!$B:$BQ,66,FALSE)</f>
        <v>9</v>
      </c>
      <c r="CK40" s="9">
        <f>VLOOKUP(B40,'3-mer'!$B:$BQ,67,FALSE)</f>
        <v>21</v>
      </c>
      <c r="CL40" s="9">
        <f>VLOOKUP(B40,'3-mer'!$B:$BQ,5,FALSE)</f>
        <v>26</v>
      </c>
    </row>
    <row r="41" spans="1:90" ht="15.75" x14ac:dyDescent="0.2">
      <c r="A41" s="68" t="s">
        <v>15</v>
      </c>
      <c r="B41" s="68" t="s">
        <v>17</v>
      </c>
      <c r="C41" s="67">
        <v>254</v>
      </c>
      <c r="D41" s="70">
        <v>2.44</v>
      </c>
      <c r="E41" s="67">
        <v>25</v>
      </c>
      <c r="F41" s="67">
        <v>7.2</v>
      </c>
      <c r="G41" s="67">
        <v>6</v>
      </c>
      <c r="H41" s="70">
        <v>1.46</v>
      </c>
      <c r="I41" s="70">
        <f>VLOOKUP(B41,'2-mer'!$C$1:$V$19,3,FALSE)</f>
        <v>1467</v>
      </c>
      <c r="J41" s="74">
        <f>VLOOKUP(B41,遗传信息!B:E,4,FALSE)</f>
        <v>38.32</v>
      </c>
      <c r="K41" s="9">
        <f>VLOOKUP(B41,'2-mer'!$C$1:$V$19,4,FALSE)</f>
        <v>99</v>
      </c>
      <c r="L41" s="9">
        <f>VLOOKUP(B41,'2-mer'!$C$1:$V$19,5,FALSE)</f>
        <v>93</v>
      </c>
      <c r="M41" s="9">
        <f>VLOOKUP(B41,'2-mer'!$C$1:$V$19,6,FALSE)</f>
        <v>107</v>
      </c>
      <c r="N41" s="9">
        <f>VLOOKUP(B41,'2-mer'!$C$1:$V$19,8,FALSE)</f>
        <v>72</v>
      </c>
      <c r="O41" s="9">
        <f>VLOOKUP(B41,'2-mer'!$C$1:$V$19,9,FALSE)</f>
        <v>79</v>
      </c>
      <c r="P41" s="9">
        <f>VLOOKUP(B41,'2-mer'!$C$1:$V$19,10,FALSE)</f>
        <v>66</v>
      </c>
      <c r="Q41" s="9">
        <f>VLOOKUP(B41,'2-mer'!$C$1:$V$19,11,FALSE)</f>
        <v>90</v>
      </c>
      <c r="R41" s="9">
        <f>VLOOKUP(B41,'2-mer'!$C$1:$V$19,12,FALSE)</f>
        <v>74</v>
      </c>
      <c r="S41" s="9">
        <f>VLOOKUP(B41,'2-mer'!$C$1:$V$19,13,FALSE)</f>
        <v>114</v>
      </c>
      <c r="T41" s="9">
        <f>VLOOKUP(B41,'2-mer'!$C$1:$V$19,14,FALSE)</f>
        <v>97</v>
      </c>
      <c r="U41" s="9">
        <f>VLOOKUP(B41,'2-mer'!$C$1:$V$19,15,FALSE)</f>
        <v>158</v>
      </c>
      <c r="V41" s="9">
        <f>VLOOKUP(B41,'2-mer'!$C$1:$V$19,16,FALSE)</f>
        <v>98</v>
      </c>
      <c r="W41" s="9">
        <f>VLOOKUP(B41,'2-mer'!$C$1:$V$19,17,FALSE)</f>
        <v>79</v>
      </c>
      <c r="X41" s="9">
        <f>VLOOKUP(B41,'2-mer'!$C$1:$V$19,18,FALSE)</f>
        <v>53</v>
      </c>
      <c r="Y41" s="9">
        <f>VLOOKUP(B41,'2-mer'!$C$1:$V$19,19,FALSE)</f>
        <v>111</v>
      </c>
      <c r="Z41" s="9">
        <f>VLOOKUP(B41,'2-mer'!$C$1:$V$19,20,FALSE)</f>
        <v>62</v>
      </c>
      <c r="AA41" s="9">
        <f>VLOOKUP(B41,'3-mer'!$B:$BQ,4,FALSE)</f>
        <v>18</v>
      </c>
      <c r="AB41" s="9">
        <f>VLOOKUP(B41,'3-mer'!$B:$BQ,5,FALSE)</f>
        <v>26</v>
      </c>
      <c r="AC41" s="9">
        <f>VLOOKUP(B41,'3-mer'!$B:$BQ,6,FALSE)</f>
        <v>31</v>
      </c>
      <c r="AD41" s="9">
        <f>VLOOKUP(B41,'3-mer'!$B:$BQ,7,FALSE)</f>
        <v>24</v>
      </c>
      <c r="AE41" s="9">
        <f>VLOOKUP(B41,'3-mer'!$B:$BQ,8,FALSE)</f>
        <v>24</v>
      </c>
      <c r="AF41" s="9">
        <f>VLOOKUP(B41,'3-mer'!$B:$BQ,9,FALSE)</f>
        <v>23</v>
      </c>
      <c r="AG41" s="9">
        <f>VLOOKUP(B41,'3-mer'!$B:$BQ,10,FALSE)</f>
        <v>25</v>
      </c>
      <c r="AH41" s="9">
        <f>VLOOKUP(B41,'3-mer'!$B:$BQ,11,FALSE)</f>
        <v>21</v>
      </c>
      <c r="AI41" s="9">
        <f>VLOOKUP(B41,'3-mer'!$B:$BQ,12,FALSE)</f>
        <v>25</v>
      </c>
      <c r="AJ41" s="9">
        <f>VLOOKUP(B41,'3-mer'!$B:$BQ,13,FALSE)</f>
        <v>27</v>
      </c>
      <c r="AK41" s="9">
        <f>VLOOKUP(B41,'3-mer'!$B:$BQ,14,FALSE)</f>
        <v>28</v>
      </c>
      <c r="AL41" s="9">
        <f>VLOOKUP(B41,'3-mer'!$B:$BQ,15,FALSE)</f>
        <v>27</v>
      </c>
      <c r="AM41" s="9">
        <f>VLOOKUP(B41,'3-mer'!$B:$BQ,16,FALSE)</f>
        <v>18</v>
      </c>
      <c r="AN41" s="9">
        <f>VLOOKUP(B41,'3-mer'!$B:$BQ,17,FALSE)</f>
        <v>11</v>
      </c>
      <c r="AO41" s="9">
        <f>VLOOKUP(B41,'3-mer'!$B:$BQ,18,FALSE)</f>
        <v>25</v>
      </c>
      <c r="AP41" s="9">
        <f>VLOOKUP(B41,'3-mer'!$B:$BQ,19,FALSE)</f>
        <v>18</v>
      </c>
      <c r="AQ41" s="9">
        <f>VLOOKUP(B41,'3-mer'!$B:$BQ,20,FALSE)</f>
        <v>20</v>
      </c>
      <c r="AR41" s="9">
        <f>VLOOKUP(B41,'3-mer'!$B:$BQ,21,FALSE)</f>
        <v>21</v>
      </c>
      <c r="AS41" s="9">
        <f>VLOOKUP(B41,'3-mer'!$B:$BQ,22,FALSE)</f>
        <v>23</v>
      </c>
      <c r="AT41" s="9">
        <f>VLOOKUP(B41,'3-mer'!$B:$BQ,23,FALSE)</f>
        <v>15</v>
      </c>
      <c r="AU41" s="9">
        <f>VLOOKUP(B41,'3-mer'!$B:$BQ,24,FALSE)</f>
        <v>14</v>
      </c>
      <c r="AV41" s="9">
        <f>VLOOKUP(B41,'3-mer'!$B:$BQ,25,FALSE)</f>
        <v>10</v>
      </c>
      <c r="AW41" s="9">
        <f>VLOOKUP(B41,'3-mer'!$B:$BQ,26,FALSE)</f>
        <v>17</v>
      </c>
      <c r="AX41" s="9">
        <f>VLOOKUP(B41,'3-mer'!$B:$BQ,27,FALSE)</f>
        <v>25</v>
      </c>
      <c r="AY41" s="9">
        <f>VLOOKUP(B41,'3-mer'!$B:$BQ,28,FALSE)</f>
        <v>21</v>
      </c>
      <c r="AZ41" s="9">
        <f>VLOOKUP(B41,'3-mer'!$B:$BQ,29,FALSE)</f>
        <v>18</v>
      </c>
      <c r="BA41" s="9">
        <f>VLOOKUP(B41,'3-mer'!$B:$BQ,30,FALSE)</f>
        <v>31</v>
      </c>
      <c r="BB41" s="9">
        <f>VLOOKUP(B41,'3-mer'!$B:$BQ,31,FALSE)</f>
        <v>20</v>
      </c>
      <c r="BC41" s="9">
        <f>VLOOKUP(B41,'3-mer'!$B:$BQ,32,FALSE)</f>
        <v>16</v>
      </c>
      <c r="BD41" s="9">
        <f>VLOOKUP(B41,'3-mer'!$B:$BQ,33,FALSE)</f>
        <v>9</v>
      </c>
      <c r="BE41" s="9">
        <f>VLOOKUP(B41,'3-mer'!$B:$BQ,34,FALSE)</f>
        <v>32</v>
      </c>
      <c r="BF41" s="9">
        <f>VLOOKUP(B41,'3-mer'!$B:$BQ,35,FALSE)</f>
        <v>17</v>
      </c>
      <c r="BG41" s="9">
        <f>VLOOKUP(B41,'3-mer'!$B:$BQ,36,FALSE)</f>
        <v>33</v>
      </c>
      <c r="BH41" s="9">
        <f>VLOOKUP(B41,'3-mer'!$B:$BQ,37,FALSE)</f>
        <v>24</v>
      </c>
      <c r="BI41" s="9">
        <f>VLOOKUP(B41,'3-mer'!$B:$BQ,38,FALSE)</f>
        <v>31</v>
      </c>
      <c r="BJ41" s="9">
        <f>VLOOKUP(B41,'3-mer'!$B:$BQ,39,FALSE)</f>
        <v>26</v>
      </c>
      <c r="BK41" s="9">
        <f>VLOOKUP(B41,'3-mer'!$B:$BQ,40,FALSE)</f>
        <v>29</v>
      </c>
      <c r="BL41" s="9">
        <f>VLOOKUP(B41,'3-mer'!$B:$BQ,41,FALSE)</f>
        <v>19</v>
      </c>
      <c r="BM41" s="9">
        <f>VLOOKUP(B41,'3-mer'!$B:$BQ,42,FALSE)</f>
        <v>28</v>
      </c>
      <c r="BN41" s="9">
        <f>VLOOKUP(B41,'3-mer'!$B:$BQ,43,FALSE)</f>
        <v>21</v>
      </c>
      <c r="BO41" s="9">
        <f>VLOOKUP(B41,'3-mer'!$B:$BQ,44,FALSE)</f>
        <v>37</v>
      </c>
      <c r="BP41" s="9">
        <f>VLOOKUP(B41,'3-mer'!$B:$BQ,45,FALSE)</f>
        <v>31</v>
      </c>
      <c r="BQ41" s="9">
        <f>VLOOKUP(B41,'3-mer'!$B:$BQ,46,FALSE)</f>
        <v>56</v>
      </c>
      <c r="BR41" s="9">
        <f>VLOOKUP(B41,'3-mer'!$B:$BQ,47,FALSE)</f>
        <v>34</v>
      </c>
      <c r="BS41" s="9">
        <f>VLOOKUP(B41,'3-mer'!$B:$BQ,48,FALSE)</f>
        <v>20</v>
      </c>
      <c r="BT41" s="9">
        <f>VLOOKUP(B41,'3-mer'!$B:$BQ,49,FALSE)</f>
        <v>24</v>
      </c>
      <c r="BU41" s="9">
        <f>VLOOKUP(B41,'3-mer'!$B:$BQ,50,FALSE)</f>
        <v>33</v>
      </c>
      <c r="BV41" s="9">
        <f>VLOOKUP(B41,'3-mer'!$B:$BQ,51,FALSE)</f>
        <v>20</v>
      </c>
      <c r="BW41" s="9">
        <f>VLOOKUP(B41,'3-mer'!$B:$BQ,52,FALSE)</f>
        <v>28</v>
      </c>
      <c r="BX41" s="9">
        <f>VLOOKUP(B41,'3-mer'!$B:$BQ,53,FALSE)</f>
        <v>22</v>
      </c>
      <c r="BY41" s="9">
        <f>VLOOKUP(B41,'3-mer'!$B:$BQ,54,FALSE)</f>
        <v>22</v>
      </c>
      <c r="BZ41" s="9">
        <f>VLOOKUP(B41,'3-mer'!$B:$BQ,55,FALSE)</f>
        <v>7</v>
      </c>
      <c r="CA41" s="9">
        <f>VLOOKUP(B41,'3-mer'!$B:$BQ,56,FALSE)</f>
        <v>12</v>
      </c>
      <c r="CB41" s="9">
        <f>VLOOKUP(B41,'3-mer'!$B:$BQ,7,FALSE)</f>
        <v>24</v>
      </c>
      <c r="CC41" s="9">
        <f>VLOOKUP(B41,'3-mer'!$B:$BQ,58,FALSE)</f>
        <v>20</v>
      </c>
      <c r="CD41" s="9">
        <f>VLOOKUP(B41,'3-mer'!$B:$BQ,60,FALSE)</f>
        <v>7</v>
      </c>
      <c r="CE41" s="9">
        <f>VLOOKUP(B41,'3-mer'!$B:$BQ,61,FALSE)</f>
        <v>30</v>
      </c>
      <c r="CF41" s="9">
        <f>VLOOKUP(B41,'3-mer'!$B:$BQ,62,FALSE)</f>
        <v>20</v>
      </c>
      <c r="CG41" s="9">
        <f>VLOOKUP(B41,'3-mer'!$B:$BQ,63,FALSE)</f>
        <v>43</v>
      </c>
      <c r="CH41" s="9">
        <f>VLOOKUP(B41,'3-mer'!$B:$BQ,64,FALSE)</f>
        <v>17</v>
      </c>
      <c r="CI41" s="9">
        <f>VLOOKUP(B41,'3-mer'!$B:$BQ,65,FALSE)</f>
        <v>25</v>
      </c>
      <c r="CJ41" s="9">
        <f>VLOOKUP(B41,'3-mer'!$B:$BQ,66,FALSE)</f>
        <v>9</v>
      </c>
      <c r="CK41" s="9">
        <f>VLOOKUP(B41,'3-mer'!$B:$BQ,67,FALSE)</f>
        <v>21</v>
      </c>
      <c r="CL41" s="9">
        <f>VLOOKUP(B41,'3-mer'!$B:$BQ,5,FALSE)</f>
        <v>26</v>
      </c>
    </row>
    <row r="42" spans="1:90" ht="15.75" x14ac:dyDescent="0.2">
      <c r="A42" s="68" t="s">
        <v>15</v>
      </c>
      <c r="B42" s="68" t="s">
        <v>17</v>
      </c>
      <c r="C42" s="67">
        <v>254</v>
      </c>
      <c r="D42" s="70">
        <v>3.23</v>
      </c>
      <c r="E42" s="67">
        <v>25</v>
      </c>
      <c r="F42" s="67">
        <v>7.2</v>
      </c>
      <c r="G42" s="67">
        <v>6</v>
      </c>
      <c r="H42" s="70">
        <v>2.11</v>
      </c>
      <c r="I42" s="70">
        <f>VLOOKUP(B42,'2-mer'!$C$1:$V$19,3,FALSE)</f>
        <v>1467</v>
      </c>
      <c r="J42" s="74">
        <f>VLOOKUP(B42,遗传信息!B:E,4,FALSE)</f>
        <v>38.32</v>
      </c>
      <c r="K42" s="9">
        <f>VLOOKUP(B42,'2-mer'!$C$1:$V$19,4,FALSE)</f>
        <v>99</v>
      </c>
      <c r="L42" s="9">
        <f>VLOOKUP(B42,'2-mer'!$C$1:$V$19,5,FALSE)</f>
        <v>93</v>
      </c>
      <c r="M42" s="9">
        <f>VLOOKUP(B42,'2-mer'!$C$1:$V$19,6,FALSE)</f>
        <v>107</v>
      </c>
      <c r="N42" s="9">
        <f>VLOOKUP(B42,'2-mer'!$C$1:$V$19,8,FALSE)</f>
        <v>72</v>
      </c>
      <c r="O42" s="9">
        <f>VLOOKUP(B42,'2-mer'!$C$1:$V$19,9,FALSE)</f>
        <v>79</v>
      </c>
      <c r="P42" s="9">
        <f>VLOOKUP(B42,'2-mer'!$C$1:$V$19,10,FALSE)</f>
        <v>66</v>
      </c>
      <c r="Q42" s="9">
        <f>VLOOKUP(B42,'2-mer'!$C$1:$V$19,11,FALSE)</f>
        <v>90</v>
      </c>
      <c r="R42" s="9">
        <f>VLOOKUP(B42,'2-mer'!$C$1:$V$19,12,FALSE)</f>
        <v>74</v>
      </c>
      <c r="S42" s="9">
        <f>VLOOKUP(B42,'2-mer'!$C$1:$V$19,13,FALSE)</f>
        <v>114</v>
      </c>
      <c r="T42" s="9">
        <f>VLOOKUP(B42,'2-mer'!$C$1:$V$19,14,FALSE)</f>
        <v>97</v>
      </c>
      <c r="U42" s="9">
        <f>VLOOKUP(B42,'2-mer'!$C$1:$V$19,15,FALSE)</f>
        <v>158</v>
      </c>
      <c r="V42" s="9">
        <f>VLOOKUP(B42,'2-mer'!$C$1:$V$19,16,FALSE)</f>
        <v>98</v>
      </c>
      <c r="W42" s="9">
        <f>VLOOKUP(B42,'2-mer'!$C$1:$V$19,17,FALSE)</f>
        <v>79</v>
      </c>
      <c r="X42" s="9">
        <f>VLOOKUP(B42,'2-mer'!$C$1:$V$19,18,FALSE)</f>
        <v>53</v>
      </c>
      <c r="Y42" s="9">
        <f>VLOOKUP(B42,'2-mer'!$C$1:$V$19,19,FALSE)</f>
        <v>111</v>
      </c>
      <c r="Z42" s="9">
        <f>VLOOKUP(B42,'2-mer'!$C$1:$V$19,20,FALSE)</f>
        <v>62</v>
      </c>
      <c r="AA42" s="9">
        <f>VLOOKUP(B42,'3-mer'!$B:$BQ,4,FALSE)</f>
        <v>18</v>
      </c>
      <c r="AB42" s="9">
        <f>VLOOKUP(B42,'3-mer'!$B:$BQ,5,FALSE)</f>
        <v>26</v>
      </c>
      <c r="AC42" s="9">
        <f>VLOOKUP(B42,'3-mer'!$B:$BQ,6,FALSE)</f>
        <v>31</v>
      </c>
      <c r="AD42" s="9">
        <f>VLOOKUP(B42,'3-mer'!$B:$BQ,7,FALSE)</f>
        <v>24</v>
      </c>
      <c r="AE42" s="9">
        <f>VLOOKUP(B42,'3-mer'!$B:$BQ,8,FALSE)</f>
        <v>24</v>
      </c>
      <c r="AF42" s="9">
        <f>VLOOKUP(B42,'3-mer'!$B:$BQ,9,FALSE)</f>
        <v>23</v>
      </c>
      <c r="AG42" s="9">
        <f>VLOOKUP(B42,'3-mer'!$B:$BQ,10,FALSE)</f>
        <v>25</v>
      </c>
      <c r="AH42" s="9">
        <f>VLOOKUP(B42,'3-mer'!$B:$BQ,11,FALSE)</f>
        <v>21</v>
      </c>
      <c r="AI42" s="9">
        <f>VLOOKUP(B42,'3-mer'!$B:$BQ,12,FALSE)</f>
        <v>25</v>
      </c>
      <c r="AJ42" s="9">
        <f>VLOOKUP(B42,'3-mer'!$B:$BQ,13,FALSE)</f>
        <v>27</v>
      </c>
      <c r="AK42" s="9">
        <f>VLOOKUP(B42,'3-mer'!$B:$BQ,14,FALSE)</f>
        <v>28</v>
      </c>
      <c r="AL42" s="9">
        <f>VLOOKUP(B42,'3-mer'!$B:$BQ,15,FALSE)</f>
        <v>27</v>
      </c>
      <c r="AM42" s="9">
        <f>VLOOKUP(B42,'3-mer'!$B:$BQ,16,FALSE)</f>
        <v>18</v>
      </c>
      <c r="AN42" s="9">
        <f>VLOOKUP(B42,'3-mer'!$B:$BQ,17,FALSE)</f>
        <v>11</v>
      </c>
      <c r="AO42" s="9">
        <f>VLOOKUP(B42,'3-mer'!$B:$BQ,18,FALSE)</f>
        <v>25</v>
      </c>
      <c r="AP42" s="9">
        <f>VLOOKUP(B42,'3-mer'!$B:$BQ,19,FALSE)</f>
        <v>18</v>
      </c>
      <c r="AQ42" s="9">
        <f>VLOOKUP(B42,'3-mer'!$B:$BQ,20,FALSE)</f>
        <v>20</v>
      </c>
      <c r="AR42" s="9">
        <f>VLOOKUP(B42,'3-mer'!$B:$BQ,21,FALSE)</f>
        <v>21</v>
      </c>
      <c r="AS42" s="9">
        <f>VLOOKUP(B42,'3-mer'!$B:$BQ,22,FALSE)</f>
        <v>23</v>
      </c>
      <c r="AT42" s="9">
        <f>VLOOKUP(B42,'3-mer'!$B:$BQ,23,FALSE)</f>
        <v>15</v>
      </c>
      <c r="AU42" s="9">
        <f>VLOOKUP(B42,'3-mer'!$B:$BQ,24,FALSE)</f>
        <v>14</v>
      </c>
      <c r="AV42" s="9">
        <f>VLOOKUP(B42,'3-mer'!$B:$BQ,25,FALSE)</f>
        <v>10</v>
      </c>
      <c r="AW42" s="9">
        <f>VLOOKUP(B42,'3-mer'!$B:$BQ,26,FALSE)</f>
        <v>17</v>
      </c>
      <c r="AX42" s="9">
        <f>VLOOKUP(B42,'3-mer'!$B:$BQ,27,FALSE)</f>
        <v>25</v>
      </c>
      <c r="AY42" s="9">
        <f>VLOOKUP(B42,'3-mer'!$B:$BQ,28,FALSE)</f>
        <v>21</v>
      </c>
      <c r="AZ42" s="9">
        <f>VLOOKUP(B42,'3-mer'!$B:$BQ,29,FALSE)</f>
        <v>18</v>
      </c>
      <c r="BA42" s="9">
        <f>VLOOKUP(B42,'3-mer'!$B:$BQ,30,FALSE)</f>
        <v>31</v>
      </c>
      <c r="BB42" s="9">
        <f>VLOOKUP(B42,'3-mer'!$B:$BQ,31,FALSE)</f>
        <v>20</v>
      </c>
      <c r="BC42" s="9">
        <f>VLOOKUP(B42,'3-mer'!$B:$BQ,32,FALSE)</f>
        <v>16</v>
      </c>
      <c r="BD42" s="9">
        <f>VLOOKUP(B42,'3-mer'!$B:$BQ,33,FALSE)</f>
        <v>9</v>
      </c>
      <c r="BE42" s="9">
        <f>VLOOKUP(B42,'3-mer'!$B:$BQ,34,FALSE)</f>
        <v>32</v>
      </c>
      <c r="BF42" s="9">
        <f>VLOOKUP(B42,'3-mer'!$B:$BQ,35,FALSE)</f>
        <v>17</v>
      </c>
      <c r="BG42" s="9">
        <f>VLOOKUP(B42,'3-mer'!$B:$BQ,36,FALSE)</f>
        <v>33</v>
      </c>
      <c r="BH42" s="9">
        <f>VLOOKUP(B42,'3-mer'!$B:$BQ,37,FALSE)</f>
        <v>24</v>
      </c>
      <c r="BI42" s="9">
        <f>VLOOKUP(B42,'3-mer'!$B:$BQ,38,FALSE)</f>
        <v>31</v>
      </c>
      <c r="BJ42" s="9">
        <f>VLOOKUP(B42,'3-mer'!$B:$BQ,39,FALSE)</f>
        <v>26</v>
      </c>
      <c r="BK42" s="9">
        <f>VLOOKUP(B42,'3-mer'!$B:$BQ,40,FALSE)</f>
        <v>29</v>
      </c>
      <c r="BL42" s="9">
        <f>VLOOKUP(B42,'3-mer'!$B:$BQ,41,FALSE)</f>
        <v>19</v>
      </c>
      <c r="BM42" s="9">
        <f>VLOOKUP(B42,'3-mer'!$B:$BQ,42,FALSE)</f>
        <v>28</v>
      </c>
      <c r="BN42" s="9">
        <f>VLOOKUP(B42,'3-mer'!$B:$BQ,43,FALSE)</f>
        <v>21</v>
      </c>
      <c r="BO42" s="9">
        <f>VLOOKUP(B42,'3-mer'!$B:$BQ,44,FALSE)</f>
        <v>37</v>
      </c>
      <c r="BP42" s="9">
        <f>VLOOKUP(B42,'3-mer'!$B:$BQ,45,FALSE)</f>
        <v>31</v>
      </c>
      <c r="BQ42" s="9">
        <f>VLOOKUP(B42,'3-mer'!$B:$BQ,46,FALSE)</f>
        <v>56</v>
      </c>
      <c r="BR42" s="9">
        <f>VLOOKUP(B42,'3-mer'!$B:$BQ,47,FALSE)</f>
        <v>34</v>
      </c>
      <c r="BS42" s="9">
        <f>VLOOKUP(B42,'3-mer'!$B:$BQ,48,FALSE)</f>
        <v>20</v>
      </c>
      <c r="BT42" s="9">
        <f>VLOOKUP(B42,'3-mer'!$B:$BQ,49,FALSE)</f>
        <v>24</v>
      </c>
      <c r="BU42" s="9">
        <f>VLOOKUP(B42,'3-mer'!$B:$BQ,50,FALSE)</f>
        <v>33</v>
      </c>
      <c r="BV42" s="9">
        <f>VLOOKUP(B42,'3-mer'!$B:$BQ,51,FALSE)</f>
        <v>20</v>
      </c>
      <c r="BW42" s="9">
        <f>VLOOKUP(B42,'3-mer'!$B:$BQ,52,FALSE)</f>
        <v>28</v>
      </c>
      <c r="BX42" s="9">
        <f>VLOOKUP(B42,'3-mer'!$B:$BQ,53,FALSE)</f>
        <v>22</v>
      </c>
      <c r="BY42" s="9">
        <f>VLOOKUP(B42,'3-mer'!$B:$BQ,54,FALSE)</f>
        <v>22</v>
      </c>
      <c r="BZ42" s="9">
        <f>VLOOKUP(B42,'3-mer'!$B:$BQ,55,FALSE)</f>
        <v>7</v>
      </c>
      <c r="CA42" s="9">
        <f>VLOOKUP(B42,'3-mer'!$B:$BQ,56,FALSE)</f>
        <v>12</v>
      </c>
      <c r="CB42" s="9">
        <f>VLOOKUP(B42,'3-mer'!$B:$BQ,7,FALSE)</f>
        <v>24</v>
      </c>
      <c r="CC42" s="9">
        <f>VLOOKUP(B42,'3-mer'!$B:$BQ,58,FALSE)</f>
        <v>20</v>
      </c>
      <c r="CD42" s="9">
        <f>VLOOKUP(B42,'3-mer'!$B:$BQ,60,FALSE)</f>
        <v>7</v>
      </c>
      <c r="CE42" s="9">
        <f>VLOOKUP(B42,'3-mer'!$B:$BQ,61,FALSE)</f>
        <v>30</v>
      </c>
      <c r="CF42" s="9">
        <f>VLOOKUP(B42,'3-mer'!$B:$BQ,62,FALSE)</f>
        <v>20</v>
      </c>
      <c r="CG42" s="9">
        <f>VLOOKUP(B42,'3-mer'!$B:$BQ,63,FALSE)</f>
        <v>43</v>
      </c>
      <c r="CH42" s="9">
        <f>VLOOKUP(B42,'3-mer'!$B:$BQ,64,FALSE)</f>
        <v>17</v>
      </c>
      <c r="CI42" s="9">
        <f>VLOOKUP(B42,'3-mer'!$B:$BQ,65,FALSE)</f>
        <v>25</v>
      </c>
      <c r="CJ42" s="9">
        <f>VLOOKUP(B42,'3-mer'!$B:$BQ,66,FALSE)</f>
        <v>9</v>
      </c>
      <c r="CK42" s="9">
        <f>VLOOKUP(B42,'3-mer'!$B:$BQ,67,FALSE)</f>
        <v>21</v>
      </c>
      <c r="CL42" s="9">
        <f>VLOOKUP(B42,'3-mer'!$B:$BQ,5,FALSE)</f>
        <v>26</v>
      </c>
    </row>
    <row r="43" spans="1:90" ht="15.75" x14ac:dyDescent="0.2">
      <c r="A43" s="68" t="s">
        <v>15</v>
      </c>
      <c r="B43" s="68" t="s">
        <v>17</v>
      </c>
      <c r="C43" s="67">
        <v>254</v>
      </c>
      <c r="D43" s="70">
        <v>4.37</v>
      </c>
      <c r="E43" s="67">
        <v>25</v>
      </c>
      <c r="F43" s="67">
        <v>7.2</v>
      </c>
      <c r="G43" s="67">
        <v>6</v>
      </c>
      <c r="H43" s="70">
        <v>2.65</v>
      </c>
      <c r="I43" s="70">
        <f>VLOOKUP(B43,'2-mer'!$C$1:$V$19,3,FALSE)</f>
        <v>1467</v>
      </c>
      <c r="J43" s="74">
        <f>VLOOKUP(B43,遗传信息!B:E,4,FALSE)</f>
        <v>38.32</v>
      </c>
      <c r="K43" s="9">
        <f>VLOOKUP(B43,'2-mer'!$C$1:$V$19,4,FALSE)</f>
        <v>99</v>
      </c>
      <c r="L43" s="9">
        <f>VLOOKUP(B43,'2-mer'!$C$1:$V$19,5,FALSE)</f>
        <v>93</v>
      </c>
      <c r="M43" s="9">
        <f>VLOOKUP(B43,'2-mer'!$C$1:$V$19,6,FALSE)</f>
        <v>107</v>
      </c>
      <c r="N43" s="9">
        <f>VLOOKUP(B43,'2-mer'!$C$1:$V$19,8,FALSE)</f>
        <v>72</v>
      </c>
      <c r="O43" s="9">
        <f>VLOOKUP(B43,'2-mer'!$C$1:$V$19,9,FALSE)</f>
        <v>79</v>
      </c>
      <c r="P43" s="9">
        <f>VLOOKUP(B43,'2-mer'!$C$1:$V$19,10,FALSE)</f>
        <v>66</v>
      </c>
      <c r="Q43" s="9">
        <f>VLOOKUP(B43,'2-mer'!$C$1:$V$19,11,FALSE)</f>
        <v>90</v>
      </c>
      <c r="R43" s="9">
        <f>VLOOKUP(B43,'2-mer'!$C$1:$V$19,12,FALSE)</f>
        <v>74</v>
      </c>
      <c r="S43" s="9">
        <f>VLOOKUP(B43,'2-mer'!$C$1:$V$19,13,FALSE)</f>
        <v>114</v>
      </c>
      <c r="T43" s="9">
        <f>VLOOKUP(B43,'2-mer'!$C$1:$V$19,14,FALSE)</f>
        <v>97</v>
      </c>
      <c r="U43" s="9">
        <f>VLOOKUP(B43,'2-mer'!$C$1:$V$19,15,FALSE)</f>
        <v>158</v>
      </c>
      <c r="V43" s="9">
        <f>VLOOKUP(B43,'2-mer'!$C$1:$V$19,16,FALSE)</f>
        <v>98</v>
      </c>
      <c r="W43" s="9">
        <f>VLOOKUP(B43,'2-mer'!$C$1:$V$19,17,FALSE)</f>
        <v>79</v>
      </c>
      <c r="X43" s="9">
        <f>VLOOKUP(B43,'2-mer'!$C$1:$V$19,18,FALSE)</f>
        <v>53</v>
      </c>
      <c r="Y43" s="9">
        <f>VLOOKUP(B43,'2-mer'!$C$1:$V$19,19,FALSE)</f>
        <v>111</v>
      </c>
      <c r="Z43" s="9">
        <f>VLOOKUP(B43,'2-mer'!$C$1:$V$19,20,FALSE)</f>
        <v>62</v>
      </c>
      <c r="AA43" s="9">
        <f>VLOOKUP(B43,'3-mer'!$B:$BQ,4,FALSE)</f>
        <v>18</v>
      </c>
      <c r="AB43" s="9">
        <f>VLOOKUP(B43,'3-mer'!$B:$BQ,5,FALSE)</f>
        <v>26</v>
      </c>
      <c r="AC43" s="9">
        <f>VLOOKUP(B43,'3-mer'!$B:$BQ,6,FALSE)</f>
        <v>31</v>
      </c>
      <c r="AD43" s="9">
        <f>VLOOKUP(B43,'3-mer'!$B:$BQ,7,FALSE)</f>
        <v>24</v>
      </c>
      <c r="AE43" s="9">
        <f>VLOOKUP(B43,'3-mer'!$B:$BQ,8,FALSE)</f>
        <v>24</v>
      </c>
      <c r="AF43" s="9">
        <f>VLOOKUP(B43,'3-mer'!$B:$BQ,9,FALSE)</f>
        <v>23</v>
      </c>
      <c r="AG43" s="9">
        <f>VLOOKUP(B43,'3-mer'!$B:$BQ,10,FALSE)</f>
        <v>25</v>
      </c>
      <c r="AH43" s="9">
        <f>VLOOKUP(B43,'3-mer'!$B:$BQ,11,FALSE)</f>
        <v>21</v>
      </c>
      <c r="AI43" s="9">
        <f>VLOOKUP(B43,'3-mer'!$B:$BQ,12,FALSE)</f>
        <v>25</v>
      </c>
      <c r="AJ43" s="9">
        <f>VLOOKUP(B43,'3-mer'!$B:$BQ,13,FALSE)</f>
        <v>27</v>
      </c>
      <c r="AK43" s="9">
        <f>VLOOKUP(B43,'3-mer'!$B:$BQ,14,FALSE)</f>
        <v>28</v>
      </c>
      <c r="AL43" s="9">
        <f>VLOOKUP(B43,'3-mer'!$B:$BQ,15,FALSE)</f>
        <v>27</v>
      </c>
      <c r="AM43" s="9">
        <f>VLOOKUP(B43,'3-mer'!$B:$BQ,16,FALSE)</f>
        <v>18</v>
      </c>
      <c r="AN43" s="9">
        <f>VLOOKUP(B43,'3-mer'!$B:$BQ,17,FALSE)</f>
        <v>11</v>
      </c>
      <c r="AO43" s="9">
        <f>VLOOKUP(B43,'3-mer'!$B:$BQ,18,FALSE)</f>
        <v>25</v>
      </c>
      <c r="AP43" s="9">
        <f>VLOOKUP(B43,'3-mer'!$B:$BQ,19,FALSE)</f>
        <v>18</v>
      </c>
      <c r="AQ43" s="9">
        <f>VLOOKUP(B43,'3-mer'!$B:$BQ,20,FALSE)</f>
        <v>20</v>
      </c>
      <c r="AR43" s="9">
        <f>VLOOKUP(B43,'3-mer'!$B:$BQ,21,FALSE)</f>
        <v>21</v>
      </c>
      <c r="AS43" s="9">
        <f>VLOOKUP(B43,'3-mer'!$B:$BQ,22,FALSE)</f>
        <v>23</v>
      </c>
      <c r="AT43" s="9">
        <f>VLOOKUP(B43,'3-mer'!$B:$BQ,23,FALSE)</f>
        <v>15</v>
      </c>
      <c r="AU43" s="9">
        <f>VLOOKUP(B43,'3-mer'!$B:$BQ,24,FALSE)</f>
        <v>14</v>
      </c>
      <c r="AV43" s="9">
        <f>VLOOKUP(B43,'3-mer'!$B:$BQ,25,FALSE)</f>
        <v>10</v>
      </c>
      <c r="AW43" s="9">
        <f>VLOOKUP(B43,'3-mer'!$B:$BQ,26,FALSE)</f>
        <v>17</v>
      </c>
      <c r="AX43" s="9">
        <f>VLOOKUP(B43,'3-mer'!$B:$BQ,27,FALSE)</f>
        <v>25</v>
      </c>
      <c r="AY43" s="9">
        <f>VLOOKUP(B43,'3-mer'!$B:$BQ,28,FALSE)</f>
        <v>21</v>
      </c>
      <c r="AZ43" s="9">
        <f>VLOOKUP(B43,'3-mer'!$B:$BQ,29,FALSE)</f>
        <v>18</v>
      </c>
      <c r="BA43" s="9">
        <f>VLOOKUP(B43,'3-mer'!$B:$BQ,30,FALSE)</f>
        <v>31</v>
      </c>
      <c r="BB43" s="9">
        <f>VLOOKUP(B43,'3-mer'!$B:$BQ,31,FALSE)</f>
        <v>20</v>
      </c>
      <c r="BC43" s="9">
        <f>VLOOKUP(B43,'3-mer'!$B:$BQ,32,FALSE)</f>
        <v>16</v>
      </c>
      <c r="BD43" s="9">
        <f>VLOOKUP(B43,'3-mer'!$B:$BQ,33,FALSE)</f>
        <v>9</v>
      </c>
      <c r="BE43" s="9">
        <f>VLOOKUP(B43,'3-mer'!$B:$BQ,34,FALSE)</f>
        <v>32</v>
      </c>
      <c r="BF43" s="9">
        <f>VLOOKUP(B43,'3-mer'!$B:$BQ,35,FALSE)</f>
        <v>17</v>
      </c>
      <c r="BG43" s="9">
        <f>VLOOKUP(B43,'3-mer'!$B:$BQ,36,FALSE)</f>
        <v>33</v>
      </c>
      <c r="BH43" s="9">
        <f>VLOOKUP(B43,'3-mer'!$B:$BQ,37,FALSE)</f>
        <v>24</v>
      </c>
      <c r="BI43" s="9">
        <f>VLOOKUP(B43,'3-mer'!$B:$BQ,38,FALSE)</f>
        <v>31</v>
      </c>
      <c r="BJ43" s="9">
        <f>VLOOKUP(B43,'3-mer'!$B:$BQ,39,FALSE)</f>
        <v>26</v>
      </c>
      <c r="BK43" s="9">
        <f>VLOOKUP(B43,'3-mer'!$B:$BQ,40,FALSE)</f>
        <v>29</v>
      </c>
      <c r="BL43" s="9">
        <f>VLOOKUP(B43,'3-mer'!$B:$BQ,41,FALSE)</f>
        <v>19</v>
      </c>
      <c r="BM43" s="9">
        <f>VLOOKUP(B43,'3-mer'!$B:$BQ,42,FALSE)</f>
        <v>28</v>
      </c>
      <c r="BN43" s="9">
        <f>VLOOKUP(B43,'3-mer'!$B:$BQ,43,FALSE)</f>
        <v>21</v>
      </c>
      <c r="BO43" s="9">
        <f>VLOOKUP(B43,'3-mer'!$B:$BQ,44,FALSE)</f>
        <v>37</v>
      </c>
      <c r="BP43" s="9">
        <f>VLOOKUP(B43,'3-mer'!$B:$BQ,45,FALSE)</f>
        <v>31</v>
      </c>
      <c r="BQ43" s="9">
        <f>VLOOKUP(B43,'3-mer'!$B:$BQ,46,FALSE)</f>
        <v>56</v>
      </c>
      <c r="BR43" s="9">
        <f>VLOOKUP(B43,'3-mer'!$B:$BQ,47,FALSE)</f>
        <v>34</v>
      </c>
      <c r="BS43" s="9">
        <f>VLOOKUP(B43,'3-mer'!$B:$BQ,48,FALSE)</f>
        <v>20</v>
      </c>
      <c r="BT43" s="9">
        <f>VLOOKUP(B43,'3-mer'!$B:$BQ,49,FALSE)</f>
        <v>24</v>
      </c>
      <c r="BU43" s="9">
        <f>VLOOKUP(B43,'3-mer'!$B:$BQ,50,FALSE)</f>
        <v>33</v>
      </c>
      <c r="BV43" s="9">
        <f>VLOOKUP(B43,'3-mer'!$B:$BQ,51,FALSE)</f>
        <v>20</v>
      </c>
      <c r="BW43" s="9">
        <f>VLOOKUP(B43,'3-mer'!$B:$BQ,52,FALSE)</f>
        <v>28</v>
      </c>
      <c r="BX43" s="9">
        <f>VLOOKUP(B43,'3-mer'!$B:$BQ,53,FALSE)</f>
        <v>22</v>
      </c>
      <c r="BY43" s="9">
        <f>VLOOKUP(B43,'3-mer'!$B:$BQ,54,FALSE)</f>
        <v>22</v>
      </c>
      <c r="BZ43" s="9">
        <f>VLOOKUP(B43,'3-mer'!$B:$BQ,55,FALSE)</f>
        <v>7</v>
      </c>
      <c r="CA43" s="9">
        <f>VLOOKUP(B43,'3-mer'!$B:$BQ,56,FALSE)</f>
        <v>12</v>
      </c>
      <c r="CB43" s="9">
        <f>VLOOKUP(B43,'3-mer'!$B:$BQ,7,FALSE)</f>
        <v>24</v>
      </c>
      <c r="CC43" s="9">
        <f>VLOOKUP(B43,'3-mer'!$B:$BQ,58,FALSE)</f>
        <v>20</v>
      </c>
      <c r="CD43" s="9">
        <f>VLOOKUP(B43,'3-mer'!$B:$BQ,60,FALSE)</f>
        <v>7</v>
      </c>
      <c r="CE43" s="9">
        <f>VLOOKUP(B43,'3-mer'!$B:$BQ,61,FALSE)</f>
        <v>30</v>
      </c>
      <c r="CF43" s="9">
        <f>VLOOKUP(B43,'3-mer'!$B:$BQ,62,FALSE)</f>
        <v>20</v>
      </c>
      <c r="CG43" s="9">
        <f>VLOOKUP(B43,'3-mer'!$B:$BQ,63,FALSE)</f>
        <v>43</v>
      </c>
      <c r="CH43" s="9">
        <f>VLOOKUP(B43,'3-mer'!$B:$BQ,64,FALSE)</f>
        <v>17</v>
      </c>
      <c r="CI43" s="9">
        <f>VLOOKUP(B43,'3-mer'!$B:$BQ,65,FALSE)</f>
        <v>25</v>
      </c>
      <c r="CJ43" s="9">
        <f>VLOOKUP(B43,'3-mer'!$B:$BQ,66,FALSE)</f>
        <v>9</v>
      </c>
      <c r="CK43" s="9">
        <f>VLOOKUP(B43,'3-mer'!$B:$BQ,67,FALSE)</f>
        <v>21</v>
      </c>
      <c r="CL43" s="9">
        <f>VLOOKUP(B43,'3-mer'!$B:$BQ,5,FALSE)</f>
        <v>26</v>
      </c>
    </row>
    <row r="44" spans="1:90" ht="15.75" x14ac:dyDescent="0.2">
      <c r="A44" s="68" t="s">
        <v>15</v>
      </c>
      <c r="B44" s="68" t="s">
        <v>17</v>
      </c>
      <c r="C44" s="67">
        <v>265</v>
      </c>
      <c r="D44" s="70">
        <v>2.37</v>
      </c>
      <c r="E44" s="67">
        <v>25</v>
      </c>
      <c r="F44" s="67">
        <v>7.2</v>
      </c>
      <c r="G44" s="67">
        <v>6</v>
      </c>
      <c r="H44" s="70">
        <v>2.2000000000000002</v>
      </c>
      <c r="I44" s="70">
        <f>VLOOKUP(B44,'2-mer'!$C$1:$V$19,3,FALSE)</f>
        <v>1467</v>
      </c>
      <c r="J44" s="74">
        <f>VLOOKUP(B44,遗传信息!B:E,4,FALSE)</f>
        <v>38.32</v>
      </c>
      <c r="K44" s="9">
        <f>VLOOKUP(B44,'2-mer'!$C$1:$V$19,4,FALSE)</f>
        <v>99</v>
      </c>
      <c r="L44" s="9">
        <f>VLOOKUP(B44,'2-mer'!$C$1:$V$19,5,FALSE)</f>
        <v>93</v>
      </c>
      <c r="M44" s="9">
        <f>VLOOKUP(B44,'2-mer'!$C$1:$V$19,6,FALSE)</f>
        <v>107</v>
      </c>
      <c r="N44" s="9">
        <f>VLOOKUP(B44,'2-mer'!$C$1:$V$19,8,FALSE)</f>
        <v>72</v>
      </c>
      <c r="O44" s="9">
        <f>VLOOKUP(B44,'2-mer'!$C$1:$V$19,9,FALSE)</f>
        <v>79</v>
      </c>
      <c r="P44" s="9">
        <f>VLOOKUP(B44,'2-mer'!$C$1:$V$19,10,FALSE)</f>
        <v>66</v>
      </c>
      <c r="Q44" s="9">
        <f>VLOOKUP(B44,'2-mer'!$C$1:$V$19,11,FALSE)</f>
        <v>90</v>
      </c>
      <c r="R44" s="9">
        <f>VLOOKUP(B44,'2-mer'!$C$1:$V$19,12,FALSE)</f>
        <v>74</v>
      </c>
      <c r="S44" s="9">
        <f>VLOOKUP(B44,'2-mer'!$C$1:$V$19,13,FALSE)</f>
        <v>114</v>
      </c>
      <c r="T44" s="9">
        <f>VLOOKUP(B44,'2-mer'!$C$1:$V$19,14,FALSE)</f>
        <v>97</v>
      </c>
      <c r="U44" s="9">
        <f>VLOOKUP(B44,'2-mer'!$C$1:$V$19,15,FALSE)</f>
        <v>158</v>
      </c>
      <c r="V44" s="9">
        <f>VLOOKUP(B44,'2-mer'!$C$1:$V$19,16,FALSE)</f>
        <v>98</v>
      </c>
      <c r="W44" s="9">
        <f>VLOOKUP(B44,'2-mer'!$C$1:$V$19,17,FALSE)</f>
        <v>79</v>
      </c>
      <c r="X44" s="9">
        <f>VLOOKUP(B44,'2-mer'!$C$1:$V$19,18,FALSE)</f>
        <v>53</v>
      </c>
      <c r="Y44" s="9">
        <f>VLOOKUP(B44,'2-mer'!$C$1:$V$19,19,FALSE)</f>
        <v>111</v>
      </c>
      <c r="Z44" s="9">
        <f>VLOOKUP(B44,'2-mer'!$C$1:$V$19,20,FALSE)</f>
        <v>62</v>
      </c>
      <c r="AA44" s="9">
        <f>VLOOKUP(B44,'3-mer'!$B:$BQ,4,FALSE)</f>
        <v>18</v>
      </c>
      <c r="AB44" s="9">
        <f>VLOOKUP(B44,'3-mer'!$B:$BQ,5,FALSE)</f>
        <v>26</v>
      </c>
      <c r="AC44" s="9">
        <f>VLOOKUP(B44,'3-mer'!$B:$BQ,6,FALSE)</f>
        <v>31</v>
      </c>
      <c r="AD44" s="9">
        <f>VLOOKUP(B44,'3-mer'!$B:$BQ,7,FALSE)</f>
        <v>24</v>
      </c>
      <c r="AE44" s="9">
        <f>VLOOKUP(B44,'3-mer'!$B:$BQ,8,FALSE)</f>
        <v>24</v>
      </c>
      <c r="AF44" s="9">
        <f>VLOOKUP(B44,'3-mer'!$B:$BQ,9,FALSE)</f>
        <v>23</v>
      </c>
      <c r="AG44" s="9">
        <f>VLOOKUP(B44,'3-mer'!$B:$BQ,10,FALSE)</f>
        <v>25</v>
      </c>
      <c r="AH44" s="9">
        <f>VLOOKUP(B44,'3-mer'!$B:$BQ,11,FALSE)</f>
        <v>21</v>
      </c>
      <c r="AI44" s="9">
        <f>VLOOKUP(B44,'3-mer'!$B:$BQ,12,FALSE)</f>
        <v>25</v>
      </c>
      <c r="AJ44" s="9">
        <f>VLOOKUP(B44,'3-mer'!$B:$BQ,13,FALSE)</f>
        <v>27</v>
      </c>
      <c r="AK44" s="9">
        <f>VLOOKUP(B44,'3-mer'!$B:$BQ,14,FALSE)</f>
        <v>28</v>
      </c>
      <c r="AL44" s="9">
        <f>VLOOKUP(B44,'3-mer'!$B:$BQ,15,FALSE)</f>
        <v>27</v>
      </c>
      <c r="AM44" s="9">
        <f>VLOOKUP(B44,'3-mer'!$B:$BQ,16,FALSE)</f>
        <v>18</v>
      </c>
      <c r="AN44" s="9">
        <f>VLOOKUP(B44,'3-mer'!$B:$BQ,17,FALSE)</f>
        <v>11</v>
      </c>
      <c r="AO44" s="9">
        <f>VLOOKUP(B44,'3-mer'!$B:$BQ,18,FALSE)</f>
        <v>25</v>
      </c>
      <c r="AP44" s="9">
        <f>VLOOKUP(B44,'3-mer'!$B:$BQ,19,FALSE)</f>
        <v>18</v>
      </c>
      <c r="AQ44" s="9">
        <f>VLOOKUP(B44,'3-mer'!$B:$BQ,20,FALSE)</f>
        <v>20</v>
      </c>
      <c r="AR44" s="9">
        <f>VLOOKUP(B44,'3-mer'!$B:$BQ,21,FALSE)</f>
        <v>21</v>
      </c>
      <c r="AS44" s="9">
        <f>VLOOKUP(B44,'3-mer'!$B:$BQ,22,FALSE)</f>
        <v>23</v>
      </c>
      <c r="AT44" s="9">
        <f>VLOOKUP(B44,'3-mer'!$B:$BQ,23,FALSE)</f>
        <v>15</v>
      </c>
      <c r="AU44" s="9">
        <f>VLOOKUP(B44,'3-mer'!$B:$BQ,24,FALSE)</f>
        <v>14</v>
      </c>
      <c r="AV44" s="9">
        <f>VLOOKUP(B44,'3-mer'!$B:$BQ,25,FALSE)</f>
        <v>10</v>
      </c>
      <c r="AW44" s="9">
        <f>VLOOKUP(B44,'3-mer'!$B:$BQ,26,FALSE)</f>
        <v>17</v>
      </c>
      <c r="AX44" s="9">
        <f>VLOOKUP(B44,'3-mer'!$B:$BQ,27,FALSE)</f>
        <v>25</v>
      </c>
      <c r="AY44" s="9">
        <f>VLOOKUP(B44,'3-mer'!$B:$BQ,28,FALSE)</f>
        <v>21</v>
      </c>
      <c r="AZ44" s="9">
        <f>VLOOKUP(B44,'3-mer'!$B:$BQ,29,FALSE)</f>
        <v>18</v>
      </c>
      <c r="BA44" s="9">
        <f>VLOOKUP(B44,'3-mer'!$B:$BQ,30,FALSE)</f>
        <v>31</v>
      </c>
      <c r="BB44" s="9">
        <f>VLOOKUP(B44,'3-mer'!$B:$BQ,31,FALSE)</f>
        <v>20</v>
      </c>
      <c r="BC44" s="9">
        <f>VLOOKUP(B44,'3-mer'!$B:$BQ,32,FALSE)</f>
        <v>16</v>
      </c>
      <c r="BD44" s="9">
        <f>VLOOKUP(B44,'3-mer'!$B:$BQ,33,FALSE)</f>
        <v>9</v>
      </c>
      <c r="BE44" s="9">
        <f>VLOOKUP(B44,'3-mer'!$B:$BQ,34,FALSE)</f>
        <v>32</v>
      </c>
      <c r="BF44" s="9">
        <f>VLOOKUP(B44,'3-mer'!$B:$BQ,35,FALSE)</f>
        <v>17</v>
      </c>
      <c r="BG44" s="9">
        <f>VLOOKUP(B44,'3-mer'!$B:$BQ,36,FALSE)</f>
        <v>33</v>
      </c>
      <c r="BH44" s="9">
        <f>VLOOKUP(B44,'3-mer'!$B:$BQ,37,FALSE)</f>
        <v>24</v>
      </c>
      <c r="BI44" s="9">
        <f>VLOOKUP(B44,'3-mer'!$B:$BQ,38,FALSE)</f>
        <v>31</v>
      </c>
      <c r="BJ44" s="9">
        <f>VLOOKUP(B44,'3-mer'!$B:$BQ,39,FALSE)</f>
        <v>26</v>
      </c>
      <c r="BK44" s="9">
        <f>VLOOKUP(B44,'3-mer'!$B:$BQ,40,FALSE)</f>
        <v>29</v>
      </c>
      <c r="BL44" s="9">
        <f>VLOOKUP(B44,'3-mer'!$B:$BQ,41,FALSE)</f>
        <v>19</v>
      </c>
      <c r="BM44" s="9">
        <f>VLOOKUP(B44,'3-mer'!$B:$BQ,42,FALSE)</f>
        <v>28</v>
      </c>
      <c r="BN44" s="9">
        <f>VLOOKUP(B44,'3-mer'!$B:$BQ,43,FALSE)</f>
        <v>21</v>
      </c>
      <c r="BO44" s="9">
        <f>VLOOKUP(B44,'3-mer'!$B:$BQ,44,FALSE)</f>
        <v>37</v>
      </c>
      <c r="BP44" s="9">
        <f>VLOOKUP(B44,'3-mer'!$B:$BQ,45,FALSE)</f>
        <v>31</v>
      </c>
      <c r="BQ44" s="9">
        <f>VLOOKUP(B44,'3-mer'!$B:$BQ,46,FALSE)</f>
        <v>56</v>
      </c>
      <c r="BR44" s="9">
        <f>VLOOKUP(B44,'3-mer'!$B:$BQ,47,FALSE)</f>
        <v>34</v>
      </c>
      <c r="BS44" s="9">
        <f>VLOOKUP(B44,'3-mer'!$B:$BQ,48,FALSE)</f>
        <v>20</v>
      </c>
      <c r="BT44" s="9">
        <f>VLOOKUP(B44,'3-mer'!$B:$BQ,49,FALSE)</f>
        <v>24</v>
      </c>
      <c r="BU44" s="9">
        <f>VLOOKUP(B44,'3-mer'!$B:$BQ,50,FALSE)</f>
        <v>33</v>
      </c>
      <c r="BV44" s="9">
        <f>VLOOKUP(B44,'3-mer'!$B:$BQ,51,FALSE)</f>
        <v>20</v>
      </c>
      <c r="BW44" s="9">
        <f>VLOOKUP(B44,'3-mer'!$B:$BQ,52,FALSE)</f>
        <v>28</v>
      </c>
      <c r="BX44" s="9">
        <f>VLOOKUP(B44,'3-mer'!$B:$BQ,53,FALSE)</f>
        <v>22</v>
      </c>
      <c r="BY44" s="9">
        <f>VLOOKUP(B44,'3-mer'!$B:$BQ,54,FALSE)</f>
        <v>22</v>
      </c>
      <c r="BZ44" s="9">
        <f>VLOOKUP(B44,'3-mer'!$B:$BQ,55,FALSE)</f>
        <v>7</v>
      </c>
      <c r="CA44" s="9">
        <f>VLOOKUP(B44,'3-mer'!$B:$BQ,56,FALSE)</f>
        <v>12</v>
      </c>
      <c r="CB44" s="9">
        <f>VLOOKUP(B44,'3-mer'!$B:$BQ,7,FALSE)</f>
        <v>24</v>
      </c>
      <c r="CC44" s="9">
        <f>VLOOKUP(B44,'3-mer'!$B:$BQ,58,FALSE)</f>
        <v>20</v>
      </c>
      <c r="CD44" s="9">
        <f>VLOOKUP(B44,'3-mer'!$B:$BQ,60,FALSE)</f>
        <v>7</v>
      </c>
      <c r="CE44" s="9">
        <f>VLOOKUP(B44,'3-mer'!$B:$BQ,61,FALSE)</f>
        <v>30</v>
      </c>
      <c r="CF44" s="9">
        <f>VLOOKUP(B44,'3-mer'!$B:$BQ,62,FALSE)</f>
        <v>20</v>
      </c>
      <c r="CG44" s="9">
        <f>VLOOKUP(B44,'3-mer'!$B:$BQ,63,FALSE)</f>
        <v>43</v>
      </c>
      <c r="CH44" s="9">
        <f>VLOOKUP(B44,'3-mer'!$B:$BQ,64,FALSE)</f>
        <v>17</v>
      </c>
      <c r="CI44" s="9">
        <f>VLOOKUP(B44,'3-mer'!$B:$BQ,65,FALSE)</f>
        <v>25</v>
      </c>
      <c r="CJ44" s="9">
        <f>VLOOKUP(B44,'3-mer'!$B:$BQ,66,FALSE)</f>
        <v>9</v>
      </c>
      <c r="CK44" s="9">
        <f>VLOOKUP(B44,'3-mer'!$B:$BQ,67,FALSE)</f>
        <v>21</v>
      </c>
      <c r="CL44" s="9">
        <f>VLOOKUP(B44,'3-mer'!$B:$BQ,5,FALSE)</f>
        <v>26</v>
      </c>
    </row>
    <row r="45" spans="1:90" ht="15.75" x14ac:dyDescent="0.2">
      <c r="A45" s="68" t="s">
        <v>15</v>
      </c>
      <c r="B45" s="68" t="s">
        <v>17</v>
      </c>
      <c r="C45" s="67">
        <v>265</v>
      </c>
      <c r="D45" s="70">
        <v>3.16</v>
      </c>
      <c r="E45" s="67">
        <v>25</v>
      </c>
      <c r="F45" s="67">
        <v>7.2</v>
      </c>
      <c r="G45" s="67">
        <v>6</v>
      </c>
      <c r="H45" s="70">
        <v>3.04</v>
      </c>
      <c r="I45" s="70">
        <f>VLOOKUP(B45,'2-mer'!$C$1:$V$19,3,FALSE)</f>
        <v>1467</v>
      </c>
      <c r="J45" s="74">
        <f>VLOOKUP(B45,遗传信息!B:E,4,FALSE)</f>
        <v>38.32</v>
      </c>
      <c r="K45" s="9">
        <f>VLOOKUP(B45,'2-mer'!$C$1:$V$19,4,FALSE)</f>
        <v>99</v>
      </c>
      <c r="L45" s="9">
        <f>VLOOKUP(B45,'2-mer'!$C$1:$V$19,5,FALSE)</f>
        <v>93</v>
      </c>
      <c r="M45" s="9">
        <f>VLOOKUP(B45,'2-mer'!$C$1:$V$19,6,FALSE)</f>
        <v>107</v>
      </c>
      <c r="N45" s="9">
        <f>VLOOKUP(B45,'2-mer'!$C$1:$V$19,8,FALSE)</f>
        <v>72</v>
      </c>
      <c r="O45" s="9">
        <f>VLOOKUP(B45,'2-mer'!$C$1:$V$19,9,FALSE)</f>
        <v>79</v>
      </c>
      <c r="P45" s="9">
        <f>VLOOKUP(B45,'2-mer'!$C$1:$V$19,10,FALSE)</f>
        <v>66</v>
      </c>
      <c r="Q45" s="9">
        <f>VLOOKUP(B45,'2-mer'!$C$1:$V$19,11,FALSE)</f>
        <v>90</v>
      </c>
      <c r="R45" s="9">
        <f>VLOOKUP(B45,'2-mer'!$C$1:$V$19,12,FALSE)</f>
        <v>74</v>
      </c>
      <c r="S45" s="9">
        <f>VLOOKUP(B45,'2-mer'!$C$1:$V$19,13,FALSE)</f>
        <v>114</v>
      </c>
      <c r="T45" s="9">
        <f>VLOOKUP(B45,'2-mer'!$C$1:$V$19,14,FALSE)</f>
        <v>97</v>
      </c>
      <c r="U45" s="9">
        <f>VLOOKUP(B45,'2-mer'!$C$1:$V$19,15,FALSE)</f>
        <v>158</v>
      </c>
      <c r="V45" s="9">
        <f>VLOOKUP(B45,'2-mer'!$C$1:$V$19,16,FALSE)</f>
        <v>98</v>
      </c>
      <c r="W45" s="9">
        <f>VLOOKUP(B45,'2-mer'!$C$1:$V$19,17,FALSE)</f>
        <v>79</v>
      </c>
      <c r="X45" s="9">
        <f>VLOOKUP(B45,'2-mer'!$C$1:$V$19,18,FALSE)</f>
        <v>53</v>
      </c>
      <c r="Y45" s="9">
        <f>VLOOKUP(B45,'2-mer'!$C$1:$V$19,19,FALSE)</f>
        <v>111</v>
      </c>
      <c r="Z45" s="9">
        <f>VLOOKUP(B45,'2-mer'!$C$1:$V$19,20,FALSE)</f>
        <v>62</v>
      </c>
      <c r="AA45" s="9">
        <f>VLOOKUP(B45,'3-mer'!$B:$BQ,4,FALSE)</f>
        <v>18</v>
      </c>
      <c r="AB45" s="9">
        <f>VLOOKUP(B45,'3-mer'!$B:$BQ,5,FALSE)</f>
        <v>26</v>
      </c>
      <c r="AC45" s="9">
        <f>VLOOKUP(B45,'3-mer'!$B:$BQ,6,FALSE)</f>
        <v>31</v>
      </c>
      <c r="AD45" s="9">
        <f>VLOOKUP(B45,'3-mer'!$B:$BQ,7,FALSE)</f>
        <v>24</v>
      </c>
      <c r="AE45" s="9">
        <f>VLOOKUP(B45,'3-mer'!$B:$BQ,8,FALSE)</f>
        <v>24</v>
      </c>
      <c r="AF45" s="9">
        <f>VLOOKUP(B45,'3-mer'!$B:$BQ,9,FALSE)</f>
        <v>23</v>
      </c>
      <c r="AG45" s="9">
        <f>VLOOKUP(B45,'3-mer'!$B:$BQ,10,FALSE)</f>
        <v>25</v>
      </c>
      <c r="AH45" s="9">
        <f>VLOOKUP(B45,'3-mer'!$B:$BQ,11,FALSE)</f>
        <v>21</v>
      </c>
      <c r="AI45" s="9">
        <f>VLOOKUP(B45,'3-mer'!$B:$BQ,12,FALSE)</f>
        <v>25</v>
      </c>
      <c r="AJ45" s="9">
        <f>VLOOKUP(B45,'3-mer'!$B:$BQ,13,FALSE)</f>
        <v>27</v>
      </c>
      <c r="AK45" s="9">
        <f>VLOOKUP(B45,'3-mer'!$B:$BQ,14,FALSE)</f>
        <v>28</v>
      </c>
      <c r="AL45" s="9">
        <f>VLOOKUP(B45,'3-mer'!$B:$BQ,15,FALSE)</f>
        <v>27</v>
      </c>
      <c r="AM45" s="9">
        <f>VLOOKUP(B45,'3-mer'!$B:$BQ,16,FALSE)</f>
        <v>18</v>
      </c>
      <c r="AN45" s="9">
        <f>VLOOKUP(B45,'3-mer'!$B:$BQ,17,FALSE)</f>
        <v>11</v>
      </c>
      <c r="AO45" s="9">
        <f>VLOOKUP(B45,'3-mer'!$B:$BQ,18,FALSE)</f>
        <v>25</v>
      </c>
      <c r="AP45" s="9">
        <f>VLOOKUP(B45,'3-mer'!$B:$BQ,19,FALSE)</f>
        <v>18</v>
      </c>
      <c r="AQ45" s="9">
        <f>VLOOKUP(B45,'3-mer'!$B:$BQ,20,FALSE)</f>
        <v>20</v>
      </c>
      <c r="AR45" s="9">
        <f>VLOOKUP(B45,'3-mer'!$B:$BQ,21,FALSE)</f>
        <v>21</v>
      </c>
      <c r="AS45" s="9">
        <f>VLOOKUP(B45,'3-mer'!$B:$BQ,22,FALSE)</f>
        <v>23</v>
      </c>
      <c r="AT45" s="9">
        <f>VLOOKUP(B45,'3-mer'!$B:$BQ,23,FALSE)</f>
        <v>15</v>
      </c>
      <c r="AU45" s="9">
        <f>VLOOKUP(B45,'3-mer'!$B:$BQ,24,FALSE)</f>
        <v>14</v>
      </c>
      <c r="AV45" s="9">
        <f>VLOOKUP(B45,'3-mer'!$B:$BQ,25,FALSE)</f>
        <v>10</v>
      </c>
      <c r="AW45" s="9">
        <f>VLOOKUP(B45,'3-mer'!$B:$BQ,26,FALSE)</f>
        <v>17</v>
      </c>
      <c r="AX45" s="9">
        <f>VLOOKUP(B45,'3-mer'!$B:$BQ,27,FALSE)</f>
        <v>25</v>
      </c>
      <c r="AY45" s="9">
        <f>VLOOKUP(B45,'3-mer'!$B:$BQ,28,FALSE)</f>
        <v>21</v>
      </c>
      <c r="AZ45" s="9">
        <f>VLOOKUP(B45,'3-mer'!$B:$BQ,29,FALSE)</f>
        <v>18</v>
      </c>
      <c r="BA45" s="9">
        <f>VLOOKUP(B45,'3-mer'!$B:$BQ,30,FALSE)</f>
        <v>31</v>
      </c>
      <c r="BB45" s="9">
        <f>VLOOKUP(B45,'3-mer'!$B:$BQ,31,FALSE)</f>
        <v>20</v>
      </c>
      <c r="BC45" s="9">
        <f>VLOOKUP(B45,'3-mer'!$B:$BQ,32,FALSE)</f>
        <v>16</v>
      </c>
      <c r="BD45" s="9">
        <f>VLOOKUP(B45,'3-mer'!$B:$BQ,33,FALSE)</f>
        <v>9</v>
      </c>
      <c r="BE45" s="9">
        <f>VLOOKUP(B45,'3-mer'!$B:$BQ,34,FALSE)</f>
        <v>32</v>
      </c>
      <c r="BF45" s="9">
        <f>VLOOKUP(B45,'3-mer'!$B:$BQ,35,FALSE)</f>
        <v>17</v>
      </c>
      <c r="BG45" s="9">
        <f>VLOOKUP(B45,'3-mer'!$B:$BQ,36,FALSE)</f>
        <v>33</v>
      </c>
      <c r="BH45" s="9">
        <f>VLOOKUP(B45,'3-mer'!$B:$BQ,37,FALSE)</f>
        <v>24</v>
      </c>
      <c r="BI45" s="9">
        <f>VLOOKUP(B45,'3-mer'!$B:$BQ,38,FALSE)</f>
        <v>31</v>
      </c>
      <c r="BJ45" s="9">
        <f>VLOOKUP(B45,'3-mer'!$B:$BQ,39,FALSE)</f>
        <v>26</v>
      </c>
      <c r="BK45" s="9">
        <f>VLOOKUP(B45,'3-mer'!$B:$BQ,40,FALSE)</f>
        <v>29</v>
      </c>
      <c r="BL45" s="9">
        <f>VLOOKUP(B45,'3-mer'!$B:$BQ,41,FALSE)</f>
        <v>19</v>
      </c>
      <c r="BM45" s="9">
        <f>VLOOKUP(B45,'3-mer'!$B:$BQ,42,FALSE)</f>
        <v>28</v>
      </c>
      <c r="BN45" s="9">
        <f>VLOOKUP(B45,'3-mer'!$B:$BQ,43,FALSE)</f>
        <v>21</v>
      </c>
      <c r="BO45" s="9">
        <f>VLOOKUP(B45,'3-mer'!$B:$BQ,44,FALSE)</f>
        <v>37</v>
      </c>
      <c r="BP45" s="9">
        <f>VLOOKUP(B45,'3-mer'!$B:$BQ,45,FALSE)</f>
        <v>31</v>
      </c>
      <c r="BQ45" s="9">
        <f>VLOOKUP(B45,'3-mer'!$B:$BQ,46,FALSE)</f>
        <v>56</v>
      </c>
      <c r="BR45" s="9">
        <f>VLOOKUP(B45,'3-mer'!$B:$BQ,47,FALSE)</f>
        <v>34</v>
      </c>
      <c r="BS45" s="9">
        <f>VLOOKUP(B45,'3-mer'!$B:$BQ,48,FALSE)</f>
        <v>20</v>
      </c>
      <c r="BT45" s="9">
        <f>VLOOKUP(B45,'3-mer'!$B:$BQ,49,FALSE)</f>
        <v>24</v>
      </c>
      <c r="BU45" s="9">
        <f>VLOOKUP(B45,'3-mer'!$B:$BQ,50,FALSE)</f>
        <v>33</v>
      </c>
      <c r="BV45" s="9">
        <f>VLOOKUP(B45,'3-mer'!$B:$BQ,51,FALSE)</f>
        <v>20</v>
      </c>
      <c r="BW45" s="9">
        <f>VLOOKUP(B45,'3-mer'!$B:$BQ,52,FALSE)</f>
        <v>28</v>
      </c>
      <c r="BX45" s="9">
        <f>VLOOKUP(B45,'3-mer'!$B:$BQ,53,FALSE)</f>
        <v>22</v>
      </c>
      <c r="BY45" s="9">
        <f>VLOOKUP(B45,'3-mer'!$B:$BQ,54,FALSE)</f>
        <v>22</v>
      </c>
      <c r="BZ45" s="9">
        <f>VLOOKUP(B45,'3-mer'!$B:$BQ,55,FALSE)</f>
        <v>7</v>
      </c>
      <c r="CA45" s="9">
        <f>VLOOKUP(B45,'3-mer'!$B:$BQ,56,FALSE)</f>
        <v>12</v>
      </c>
      <c r="CB45" s="9">
        <f>VLOOKUP(B45,'3-mer'!$B:$BQ,7,FALSE)</f>
        <v>24</v>
      </c>
      <c r="CC45" s="9">
        <f>VLOOKUP(B45,'3-mer'!$B:$BQ,58,FALSE)</f>
        <v>20</v>
      </c>
      <c r="CD45" s="9">
        <f>VLOOKUP(B45,'3-mer'!$B:$BQ,60,FALSE)</f>
        <v>7</v>
      </c>
      <c r="CE45" s="9">
        <f>VLOOKUP(B45,'3-mer'!$B:$BQ,61,FALSE)</f>
        <v>30</v>
      </c>
      <c r="CF45" s="9">
        <f>VLOOKUP(B45,'3-mer'!$B:$BQ,62,FALSE)</f>
        <v>20</v>
      </c>
      <c r="CG45" s="9">
        <f>VLOOKUP(B45,'3-mer'!$B:$BQ,63,FALSE)</f>
        <v>43</v>
      </c>
      <c r="CH45" s="9">
        <f>VLOOKUP(B45,'3-mer'!$B:$BQ,64,FALSE)</f>
        <v>17</v>
      </c>
      <c r="CI45" s="9">
        <f>VLOOKUP(B45,'3-mer'!$B:$BQ,65,FALSE)</f>
        <v>25</v>
      </c>
      <c r="CJ45" s="9">
        <f>VLOOKUP(B45,'3-mer'!$B:$BQ,66,FALSE)</f>
        <v>9</v>
      </c>
      <c r="CK45" s="9">
        <f>VLOOKUP(B45,'3-mer'!$B:$BQ,67,FALSE)</f>
        <v>21</v>
      </c>
      <c r="CL45" s="9">
        <f>VLOOKUP(B45,'3-mer'!$B:$BQ,5,FALSE)</f>
        <v>26</v>
      </c>
    </row>
    <row r="46" spans="1:90" ht="15.75" x14ac:dyDescent="0.2">
      <c r="A46" s="68" t="s">
        <v>15</v>
      </c>
      <c r="B46" s="68" t="s">
        <v>17</v>
      </c>
      <c r="C46" s="67">
        <v>265</v>
      </c>
      <c r="D46" s="70">
        <v>3.94</v>
      </c>
      <c r="E46" s="67">
        <v>25</v>
      </c>
      <c r="F46" s="67">
        <v>7.2</v>
      </c>
      <c r="G46" s="67">
        <v>6</v>
      </c>
      <c r="H46" s="70">
        <v>3.6</v>
      </c>
      <c r="I46" s="70">
        <f>VLOOKUP(B46,'2-mer'!$C$1:$V$19,3,FALSE)</f>
        <v>1467</v>
      </c>
      <c r="J46" s="74">
        <f>VLOOKUP(B46,遗传信息!B:E,4,FALSE)</f>
        <v>38.32</v>
      </c>
      <c r="K46" s="9">
        <f>VLOOKUP(B46,'2-mer'!$C$1:$V$19,4,FALSE)</f>
        <v>99</v>
      </c>
      <c r="L46" s="9">
        <f>VLOOKUP(B46,'2-mer'!$C$1:$V$19,5,FALSE)</f>
        <v>93</v>
      </c>
      <c r="M46" s="9">
        <f>VLOOKUP(B46,'2-mer'!$C$1:$V$19,6,FALSE)</f>
        <v>107</v>
      </c>
      <c r="N46" s="9">
        <f>VLOOKUP(B46,'2-mer'!$C$1:$V$19,8,FALSE)</f>
        <v>72</v>
      </c>
      <c r="O46" s="9">
        <f>VLOOKUP(B46,'2-mer'!$C$1:$V$19,9,FALSE)</f>
        <v>79</v>
      </c>
      <c r="P46" s="9">
        <f>VLOOKUP(B46,'2-mer'!$C$1:$V$19,10,FALSE)</f>
        <v>66</v>
      </c>
      <c r="Q46" s="9">
        <f>VLOOKUP(B46,'2-mer'!$C$1:$V$19,11,FALSE)</f>
        <v>90</v>
      </c>
      <c r="R46" s="9">
        <f>VLOOKUP(B46,'2-mer'!$C$1:$V$19,12,FALSE)</f>
        <v>74</v>
      </c>
      <c r="S46" s="9">
        <f>VLOOKUP(B46,'2-mer'!$C$1:$V$19,13,FALSE)</f>
        <v>114</v>
      </c>
      <c r="T46" s="9">
        <f>VLOOKUP(B46,'2-mer'!$C$1:$V$19,14,FALSE)</f>
        <v>97</v>
      </c>
      <c r="U46" s="9">
        <f>VLOOKUP(B46,'2-mer'!$C$1:$V$19,15,FALSE)</f>
        <v>158</v>
      </c>
      <c r="V46" s="9">
        <f>VLOOKUP(B46,'2-mer'!$C$1:$V$19,16,FALSE)</f>
        <v>98</v>
      </c>
      <c r="W46" s="9">
        <f>VLOOKUP(B46,'2-mer'!$C$1:$V$19,17,FALSE)</f>
        <v>79</v>
      </c>
      <c r="X46" s="9">
        <f>VLOOKUP(B46,'2-mer'!$C$1:$V$19,18,FALSE)</f>
        <v>53</v>
      </c>
      <c r="Y46" s="9">
        <f>VLOOKUP(B46,'2-mer'!$C$1:$V$19,19,FALSE)</f>
        <v>111</v>
      </c>
      <c r="Z46" s="9">
        <f>VLOOKUP(B46,'2-mer'!$C$1:$V$19,20,FALSE)</f>
        <v>62</v>
      </c>
      <c r="AA46" s="9">
        <f>VLOOKUP(B46,'3-mer'!$B:$BQ,4,FALSE)</f>
        <v>18</v>
      </c>
      <c r="AB46" s="9">
        <f>VLOOKUP(B46,'3-mer'!$B:$BQ,5,FALSE)</f>
        <v>26</v>
      </c>
      <c r="AC46" s="9">
        <f>VLOOKUP(B46,'3-mer'!$B:$BQ,6,FALSE)</f>
        <v>31</v>
      </c>
      <c r="AD46" s="9">
        <f>VLOOKUP(B46,'3-mer'!$B:$BQ,7,FALSE)</f>
        <v>24</v>
      </c>
      <c r="AE46" s="9">
        <f>VLOOKUP(B46,'3-mer'!$B:$BQ,8,FALSE)</f>
        <v>24</v>
      </c>
      <c r="AF46" s="9">
        <f>VLOOKUP(B46,'3-mer'!$B:$BQ,9,FALSE)</f>
        <v>23</v>
      </c>
      <c r="AG46" s="9">
        <f>VLOOKUP(B46,'3-mer'!$B:$BQ,10,FALSE)</f>
        <v>25</v>
      </c>
      <c r="AH46" s="9">
        <f>VLOOKUP(B46,'3-mer'!$B:$BQ,11,FALSE)</f>
        <v>21</v>
      </c>
      <c r="AI46" s="9">
        <f>VLOOKUP(B46,'3-mer'!$B:$BQ,12,FALSE)</f>
        <v>25</v>
      </c>
      <c r="AJ46" s="9">
        <f>VLOOKUP(B46,'3-mer'!$B:$BQ,13,FALSE)</f>
        <v>27</v>
      </c>
      <c r="AK46" s="9">
        <f>VLOOKUP(B46,'3-mer'!$B:$BQ,14,FALSE)</f>
        <v>28</v>
      </c>
      <c r="AL46" s="9">
        <f>VLOOKUP(B46,'3-mer'!$B:$BQ,15,FALSE)</f>
        <v>27</v>
      </c>
      <c r="AM46" s="9">
        <f>VLOOKUP(B46,'3-mer'!$B:$BQ,16,FALSE)</f>
        <v>18</v>
      </c>
      <c r="AN46" s="9">
        <f>VLOOKUP(B46,'3-mer'!$B:$BQ,17,FALSE)</f>
        <v>11</v>
      </c>
      <c r="AO46" s="9">
        <f>VLOOKUP(B46,'3-mer'!$B:$BQ,18,FALSE)</f>
        <v>25</v>
      </c>
      <c r="AP46" s="9">
        <f>VLOOKUP(B46,'3-mer'!$B:$BQ,19,FALSE)</f>
        <v>18</v>
      </c>
      <c r="AQ46" s="9">
        <f>VLOOKUP(B46,'3-mer'!$B:$BQ,20,FALSE)</f>
        <v>20</v>
      </c>
      <c r="AR46" s="9">
        <f>VLOOKUP(B46,'3-mer'!$B:$BQ,21,FALSE)</f>
        <v>21</v>
      </c>
      <c r="AS46" s="9">
        <f>VLOOKUP(B46,'3-mer'!$B:$BQ,22,FALSE)</f>
        <v>23</v>
      </c>
      <c r="AT46" s="9">
        <f>VLOOKUP(B46,'3-mer'!$B:$BQ,23,FALSE)</f>
        <v>15</v>
      </c>
      <c r="AU46" s="9">
        <f>VLOOKUP(B46,'3-mer'!$B:$BQ,24,FALSE)</f>
        <v>14</v>
      </c>
      <c r="AV46" s="9">
        <f>VLOOKUP(B46,'3-mer'!$B:$BQ,25,FALSE)</f>
        <v>10</v>
      </c>
      <c r="AW46" s="9">
        <f>VLOOKUP(B46,'3-mer'!$B:$BQ,26,FALSE)</f>
        <v>17</v>
      </c>
      <c r="AX46" s="9">
        <f>VLOOKUP(B46,'3-mer'!$B:$BQ,27,FALSE)</f>
        <v>25</v>
      </c>
      <c r="AY46" s="9">
        <f>VLOOKUP(B46,'3-mer'!$B:$BQ,28,FALSE)</f>
        <v>21</v>
      </c>
      <c r="AZ46" s="9">
        <f>VLOOKUP(B46,'3-mer'!$B:$BQ,29,FALSE)</f>
        <v>18</v>
      </c>
      <c r="BA46" s="9">
        <f>VLOOKUP(B46,'3-mer'!$B:$BQ,30,FALSE)</f>
        <v>31</v>
      </c>
      <c r="BB46" s="9">
        <f>VLOOKUP(B46,'3-mer'!$B:$BQ,31,FALSE)</f>
        <v>20</v>
      </c>
      <c r="BC46" s="9">
        <f>VLOOKUP(B46,'3-mer'!$B:$BQ,32,FALSE)</f>
        <v>16</v>
      </c>
      <c r="BD46" s="9">
        <f>VLOOKUP(B46,'3-mer'!$B:$BQ,33,FALSE)</f>
        <v>9</v>
      </c>
      <c r="BE46" s="9">
        <f>VLOOKUP(B46,'3-mer'!$B:$BQ,34,FALSE)</f>
        <v>32</v>
      </c>
      <c r="BF46" s="9">
        <f>VLOOKUP(B46,'3-mer'!$B:$BQ,35,FALSE)</f>
        <v>17</v>
      </c>
      <c r="BG46" s="9">
        <f>VLOOKUP(B46,'3-mer'!$B:$BQ,36,FALSE)</f>
        <v>33</v>
      </c>
      <c r="BH46" s="9">
        <f>VLOOKUP(B46,'3-mer'!$B:$BQ,37,FALSE)</f>
        <v>24</v>
      </c>
      <c r="BI46" s="9">
        <f>VLOOKUP(B46,'3-mer'!$B:$BQ,38,FALSE)</f>
        <v>31</v>
      </c>
      <c r="BJ46" s="9">
        <f>VLOOKUP(B46,'3-mer'!$B:$BQ,39,FALSE)</f>
        <v>26</v>
      </c>
      <c r="BK46" s="9">
        <f>VLOOKUP(B46,'3-mer'!$B:$BQ,40,FALSE)</f>
        <v>29</v>
      </c>
      <c r="BL46" s="9">
        <f>VLOOKUP(B46,'3-mer'!$B:$BQ,41,FALSE)</f>
        <v>19</v>
      </c>
      <c r="BM46" s="9">
        <f>VLOOKUP(B46,'3-mer'!$B:$BQ,42,FALSE)</f>
        <v>28</v>
      </c>
      <c r="BN46" s="9">
        <f>VLOOKUP(B46,'3-mer'!$B:$BQ,43,FALSE)</f>
        <v>21</v>
      </c>
      <c r="BO46" s="9">
        <f>VLOOKUP(B46,'3-mer'!$B:$BQ,44,FALSE)</f>
        <v>37</v>
      </c>
      <c r="BP46" s="9">
        <f>VLOOKUP(B46,'3-mer'!$B:$BQ,45,FALSE)</f>
        <v>31</v>
      </c>
      <c r="BQ46" s="9">
        <f>VLOOKUP(B46,'3-mer'!$B:$BQ,46,FALSE)</f>
        <v>56</v>
      </c>
      <c r="BR46" s="9">
        <f>VLOOKUP(B46,'3-mer'!$B:$BQ,47,FALSE)</f>
        <v>34</v>
      </c>
      <c r="BS46" s="9">
        <f>VLOOKUP(B46,'3-mer'!$B:$BQ,48,FALSE)</f>
        <v>20</v>
      </c>
      <c r="BT46" s="9">
        <f>VLOOKUP(B46,'3-mer'!$B:$BQ,49,FALSE)</f>
        <v>24</v>
      </c>
      <c r="BU46" s="9">
        <f>VLOOKUP(B46,'3-mer'!$B:$BQ,50,FALSE)</f>
        <v>33</v>
      </c>
      <c r="BV46" s="9">
        <f>VLOOKUP(B46,'3-mer'!$B:$BQ,51,FALSE)</f>
        <v>20</v>
      </c>
      <c r="BW46" s="9">
        <f>VLOOKUP(B46,'3-mer'!$B:$BQ,52,FALSE)</f>
        <v>28</v>
      </c>
      <c r="BX46" s="9">
        <f>VLOOKUP(B46,'3-mer'!$B:$BQ,53,FALSE)</f>
        <v>22</v>
      </c>
      <c r="BY46" s="9">
        <f>VLOOKUP(B46,'3-mer'!$B:$BQ,54,FALSE)</f>
        <v>22</v>
      </c>
      <c r="BZ46" s="9">
        <f>VLOOKUP(B46,'3-mer'!$B:$BQ,55,FALSE)</f>
        <v>7</v>
      </c>
      <c r="CA46" s="9">
        <f>VLOOKUP(B46,'3-mer'!$B:$BQ,56,FALSE)</f>
        <v>12</v>
      </c>
      <c r="CB46" s="9">
        <f>VLOOKUP(B46,'3-mer'!$B:$BQ,7,FALSE)</f>
        <v>24</v>
      </c>
      <c r="CC46" s="9">
        <f>VLOOKUP(B46,'3-mer'!$B:$BQ,58,FALSE)</f>
        <v>20</v>
      </c>
      <c r="CD46" s="9">
        <f>VLOOKUP(B46,'3-mer'!$B:$BQ,60,FALSE)</f>
        <v>7</v>
      </c>
      <c r="CE46" s="9">
        <f>VLOOKUP(B46,'3-mer'!$B:$BQ,61,FALSE)</f>
        <v>30</v>
      </c>
      <c r="CF46" s="9">
        <f>VLOOKUP(B46,'3-mer'!$B:$BQ,62,FALSE)</f>
        <v>20</v>
      </c>
      <c r="CG46" s="9">
        <f>VLOOKUP(B46,'3-mer'!$B:$BQ,63,FALSE)</f>
        <v>43</v>
      </c>
      <c r="CH46" s="9">
        <f>VLOOKUP(B46,'3-mer'!$B:$BQ,64,FALSE)</f>
        <v>17</v>
      </c>
      <c r="CI46" s="9">
        <f>VLOOKUP(B46,'3-mer'!$B:$BQ,65,FALSE)</f>
        <v>25</v>
      </c>
      <c r="CJ46" s="9">
        <f>VLOOKUP(B46,'3-mer'!$B:$BQ,66,FALSE)</f>
        <v>9</v>
      </c>
      <c r="CK46" s="9">
        <f>VLOOKUP(B46,'3-mer'!$B:$BQ,67,FALSE)</f>
        <v>21</v>
      </c>
      <c r="CL46" s="9">
        <f>VLOOKUP(B46,'3-mer'!$B:$BQ,5,FALSE)</f>
        <v>26</v>
      </c>
    </row>
    <row r="47" spans="1:90" ht="15.75" x14ac:dyDescent="0.2">
      <c r="A47" s="68" t="s">
        <v>15</v>
      </c>
      <c r="B47" s="68" t="s">
        <v>17</v>
      </c>
      <c r="C47" s="67">
        <v>265</v>
      </c>
      <c r="D47" s="70">
        <v>4.6900000000000004</v>
      </c>
      <c r="E47" s="67">
        <v>25</v>
      </c>
      <c r="F47" s="67">
        <v>7.2</v>
      </c>
      <c r="G47" s="67">
        <v>6</v>
      </c>
      <c r="H47" s="70">
        <v>4.2</v>
      </c>
      <c r="I47" s="70">
        <f>VLOOKUP(B47,'2-mer'!$C$1:$V$19,3,FALSE)</f>
        <v>1467</v>
      </c>
      <c r="J47" s="74">
        <f>VLOOKUP(B47,遗传信息!B:E,4,FALSE)</f>
        <v>38.32</v>
      </c>
      <c r="K47" s="9">
        <f>VLOOKUP(B47,'2-mer'!$C$1:$V$19,4,FALSE)</f>
        <v>99</v>
      </c>
      <c r="L47" s="9">
        <f>VLOOKUP(B47,'2-mer'!$C$1:$V$19,5,FALSE)</f>
        <v>93</v>
      </c>
      <c r="M47" s="9">
        <f>VLOOKUP(B47,'2-mer'!$C$1:$V$19,6,FALSE)</f>
        <v>107</v>
      </c>
      <c r="N47" s="9">
        <f>VLOOKUP(B47,'2-mer'!$C$1:$V$19,8,FALSE)</f>
        <v>72</v>
      </c>
      <c r="O47" s="9">
        <f>VLOOKUP(B47,'2-mer'!$C$1:$V$19,9,FALSE)</f>
        <v>79</v>
      </c>
      <c r="P47" s="9">
        <f>VLOOKUP(B47,'2-mer'!$C$1:$V$19,10,FALSE)</f>
        <v>66</v>
      </c>
      <c r="Q47" s="9">
        <f>VLOOKUP(B47,'2-mer'!$C$1:$V$19,11,FALSE)</f>
        <v>90</v>
      </c>
      <c r="R47" s="9">
        <f>VLOOKUP(B47,'2-mer'!$C$1:$V$19,12,FALSE)</f>
        <v>74</v>
      </c>
      <c r="S47" s="9">
        <f>VLOOKUP(B47,'2-mer'!$C$1:$V$19,13,FALSE)</f>
        <v>114</v>
      </c>
      <c r="T47" s="9">
        <f>VLOOKUP(B47,'2-mer'!$C$1:$V$19,14,FALSE)</f>
        <v>97</v>
      </c>
      <c r="U47" s="9">
        <f>VLOOKUP(B47,'2-mer'!$C$1:$V$19,15,FALSE)</f>
        <v>158</v>
      </c>
      <c r="V47" s="9">
        <f>VLOOKUP(B47,'2-mer'!$C$1:$V$19,16,FALSE)</f>
        <v>98</v>
      </c>
      <c r="W47" s="9">
        <f>VLOOKUP(B47,'2-mer'!$C$1:$V$19,17,FALSE)</f>
        <v>79</v>
      </c>
      <c r="X47" s="9">
        <f>VLOOKUP(B47,'2-mer'!$C$1:$V$19,18,FALSE)</f>
        <v>53</v>
      </c>
      <c r="Y47" s="9">
        <f>VLOOKUP(B47,'2-mer'!$C$1:$V$19,19,FALSE)</f>
        <v>111</v>
      </c>
      <c r="Z47" s="9">
        <f>VLOOKUP(B47,'2-mer'!$C$1:$V$19,20,FALSE)</f>
        <v>62</v>
      </c>
      <c r="AA47" s="9">
        <f>VLOOKUP(B47,'3-mer'!$B:$BQ,4,FALSE)</f>
        <v>18</v>
      </c>
      <c r="AB47" s="9">
        <f>VLOOKUP(B47,'3-mer'!$B:$BQ,5,FALSE)</f>
        <v>26</v>
      </c>
      <c r="AC47" s="9">
        <f>VLOOKUP(B47,'3-mer'!$B:$BQ,6,FALSE)</f>
        <v>31</v>
      </c>
      <c r="AD47" s="9">
        <f>VLOOKUP(B47,'3-mer'!$B:$BQ,7,FALSE)</f>
        <v>24</v>
      </c>
      <c r="AE47" s="9">
        <f>VLOOKUP(B47,'3-mer'!$B:$BQ,8,FALSE)</f>
        <v>24</v>
      </c>
      <c r="AF47" s="9">
        <f>VLOOKUP(B47,'3-mer'!$B:$BQ,9,FALSE)</f>
        <v>23</v>
      </c>
      <c r="AG47" s="9">
        <f>VLOOKUP(B47,'3-mer'!$B:$BQ,10,FALSE)</f>
        <v>25</v>
      </c>
      <c r="AH47" s="9">
        <f>VLOOKUP(B47,'3-mer'!$B:$BQ,11,FALSE)</f>
        <v>21</v>
      </c>
      <c r="AI47" s="9">
        <f>VLOOKUP(B47,'3-mer'!$B:$BQ,12,FALSE)</f>
        <v>25</v>
      </c>
      <c r="AJ47" s="9">
        <f>VLOOKUP(B47,'3-mer'!$B:$BQ,13,FALSE)</f>
        <v>27</v>
      </c>
      <c r="AK47" s="9">
        <f>VLOOKUP(B47,'3-mer'!$B:$BQ,14,FALSE)</f>
        <v>28</v>
      </c>
      <c r="AL47" s="9">
        <f>VLOOKUP(B47,'3-mer'!$B:$BQ,15,FALSE)</f>
        <v>27</v>
      </c>
      <c r="AM47" s="9">
        <f>VLOOKUP(B47,'3-mer'!$B:$BQ,16,FALSE)</f>
        <v>18</v>
      </c>
      <c r="AN47" s="9">
        <f>VLOOKUP(B47,'3-mer'!$B:$BQ,17,FALSE)</f>
        <v>11</v>
      </c>
      <c r="AO47" s="9">
        <f>VLOOKUP(B47,'3-mer'!$B:$BQ,18,FALSE)</f>
        <v>25</v>
      </c>
      <c r="AP47" s="9">
        <f>VLOOKUP(B47,'3-mer'!$B:$BQ,19,FALSE)</f>
        <v>18</v>
      </c>
      <c r="AQ47" s="9">
        <f>VLOOKUP(B47,'3-mer'!$B:$BQ,20,FALSE)</f>
        <v>20</v>
      </c>
      <c r="AR47" s="9">
        <f>VLOOKUP(B47,'3-mer'!$B:$BQ,21,FALSE)</f>
        <v>21</v>
      </c>
      <c r="AS47" s="9">
        <f>VLOOKUP(B47,'3-mer'!$B:$BQ,22,FALSE)</f>
        <v>23</v>
      </c>
      <c r="AT47" s="9">
        <f>VLOOKUP(B47,'3-mer'!$B:$BQ,23,FALSE)</f>
        <v>15</v>
      </c>
      <c r="AU47" s="9">
        <f>VLOOKUP(B47,'3-mer'!$B:$BQ,24,FALSE)</f>
        <v>14</v>
      </c>
      <c r="AV47" s="9">
        <f>VLOOKUP(B47,'3-mer'!$B:$BQ,25,FALSE)</f>
        <v>10</v>
      </c>
      <c r="AW47" s="9">
        <f>VLOOKUP(B47,'3-mer'!$B:$BQ,26,FALSE)</f>
        <v>17</v>
      </c>
      <c r="AX47" s="9">
        <f>VLOOKUP(B47,'3-mer'!$B:$BQ,27,FALSE)</f>
        <v>25</v>
      </c>
      <c r="AY47" s="9">
        <f>VLOOKUP(B47,'3-mer'!$B:$BQ,28,FALSE)</f>
        <v>21</v>
      </c>
      <c r="AZ47" s="9">
        <f>VLOOKUP(B47,'3-mer'!$B:$BQ,29,FALSE)</f>
        <v>18</v>
      </c>
      <c r="BA47" s="9">
        <f>VLOOKUP(B47,'3-mer'!$B:$BQ,30,FALSE)</f>
        <v>31</v>
      </c>
      <c r="BB47" s="9">
        <f>VLOOKUP(B47,'3-mer'!$B:$BQ,31,FALSE)</f>
        <v>20</v>
      </c>
      <c r="BC47" s="9">
        <f>VLOOKUP(B47,'3-mer'!$B:$BQ,32,FALSE)</f>
        <v>16</v>
      </c>
      <c r="BD47" s="9">
        <f>VLOOKUP(B47,'3-mer'!$B:$BQ,33,FALSE)</f>
        <v>9</v>
      </c>
      <c r="BE47" s="9">
        <f>VLOOKUP(B47,'3-mer'!$B:$BQ,34,FALSE)</f>
        <v>32</v>
      </c>
      <c r="BF47" s="9">
        <f>VLOOKUP(B47,'3-mer'!$B:$BQ,35,FALSE)</f>
        <v>17</v>
      </c>
      <c r="BG47" s="9">
        <f>VLOOKUP(B47,'3-mer'!$B:$BQ,36,FALSE)</f>
        <v>33</v>
      </c>
      <c r="BH47" s="9">
        <f>VLOOKUP(B47,'3-mer'!$B:$BQ,37,FALSE)</f>
        <v>24</v>
      </c>
      <c r="BI47" s="9">
        <f>VLOOKUP(B47,'3-mer'!$B:$BQ,38,FALSE)</f>
        <v>31</v>
      </c>
      <c r="BJ47" s="9">
        <f>VLOOKUP(B47,'3-mer'!$B:$BQ,39,FALSE)</f>
        <v>26</v>
      </c>
      <c r="BK47" s="9">
        <f>VLOOKUP(B47,'3-mer'!$B:$BQ,40,FALSE)</f>
        <v>29</v>
      </c>
      <c r="BL47" s="9">
        <f>VLOOKUP(B47,'3-mer'!$B:$BQ,41,FALSE)</f>
        <v>19</v>
      </c>
      <c r="BM47" s="9">
        <f>VLOOKUP(B47,'3-mer'!$B:$BQ,42,FALSE)</f>
        <v>28</v>
      </c>
      <c r="BN47" s="9">
        <f>VLOOKUP(B47,'3-mer'!$B:$BQ,43,FALSE)</f>
        <v>21</v>
      </c>
      <c r="BO47" s="9">
        <f>VLOOKUP(B47,'3-mer'!$B:$BQ,44,FALSE)</f>
        <v>37</v>
      </c>
      <c r="BP47" s="9">
        <f>VLOOKUP(B47,'3-mer'!$B:$BQ,45,FALSE)</f>
        <v>31</v>
      </c>
      <c r="BQ47" s="9">
        <f>VLOOKUP(B47,'3-mer'!$B:$BQ,46,FALSE)</f>
        <v>56</v>
      </c>
      <c r="BR47" s="9">
        <f>VLOOKUP(B47,'3-mer'!$B:$BQ,47,FALSE)</f>
        <v>34</v>
      </c>
      <c r="BS47" s="9">
        <f>VLOOKUP(B47,'3-mer'!$B:$BQ,48,FALSE)</f>
        <v>20</v>
      </c>
      <c r="BT47" s="9">
        <f>VLOOKUP(B47,'3-mer'!$B:$BQ,49,FALSE)</f>
        <v>24</v>
      </c>
      <c r="BU47" s="9">
        <f>VLOOKUP(B47,'3-mer'!$B:$BQ,50,FALSE)</f>
        <v>33</v>
      </c>
      <c r="BV47" s="9">
        <f>VLOOKUP(B47,'3-mer'!$B:$BQ,51,FALSE)</f>
        <v>20</v>
      </c>
      <c r="BW47" s="9">
        <f>VLOOKUP(B47,'3-mer'!$B:$BQ,52,FALSE)</f>
        <v>28</v>
      </c>
      <c r="BX47" s="9">
        <f>VLOOKUP(B47,'3-mer'!$B:$BQ,53,FALSE)</f>
        <v>22</v>
      </c>
      <c r="BY47" s="9">
        <f>VLOOKUP(B47,'3-mer'!$B:$BQ,54,FALSE)</f>
        <v>22</v>
      </c>
      <c r="BZ47" s="9">
        <f>VLOOKUP(B47,'3-mer'!$B:$BQ,55,FALSE)</f>
        <v>7</v>
      </c>
      <c r="CA47" s="9">
        <f>VLOOKUP(B47,'3-mer'!$B:$BQ,56,FALSE)</f>
        <v>12</v>
      </c>
      <c r="CB47" s="9">
        <f>VLOOKUP(B47,'3-mer'!$B:$BQ,7,FALSE)</f>
        <v>24</v>
      </c>
      <c r="CC47" s="9">
        <f>VLOOKUP(B47,'3-mer'!$B:$BQ,58,FALSE)</f>
        <v>20</v>
      </c>
      <c r="CD47" s="9">
        <f>VLOOKUP(B47,'3-mer'!$B:$BQ,60,FALSE)</f>
        <v>7</v>
      </c>
      <c r="CE47" s="9">
        <f>VLOOKUP(B47,'3-mer'!$B:$BQ,61,FALSE)</f>
        <v>30</v>
      </c>
      <c r="CF47" s="9">
        <f>VLOOKUP(B47,'3-mer'!$B:$BQ,62,FALSE)</f>
        <v>20</v>
      </c>
      <c r="CG47" s="9">
        <f>VLOOKUP(B47,'3-mer'!$B:$BQ,63,FALSE)</f>
        <v>43</v>
      </c>
      <c r="CH47" s="9">
        <f>VLOOKUP(B47,'3-mer'!$B:$BQ,64,FALSE)</f>
        <v>17</v>
      </c>
      <c r="CI47" s="9">
        <f>VLOOKUP(B47,'3-mer'!$B:$BQ,65,FALSE)</f>
        <v>25</v>
      </c>
      <c r="CJ47" s="9">
        <f>VLOOKUP(B47,'3-mer'!$B:$BQ,66,FALSE)</f>
        <v>9</v>
      </c>
      <c r="CK47" s="9">
        <f>VLOOKUP(B47,'3-mer'!$B:$BQ,67,FALSE)</f>
        <v>21</v>
      </c>
      <c r="CL47" s="9">
        <f>VLOOKUP(B47,'3-mer'!$B:$BQ,5,FALSE)</f>
        <v>26</v>
      </c>
    </row>
    <row r="48" spans="1:90" ht="15.75" x14ac:dyDescent="0.2">
      <c r="A48" s="68" t="s">
        <v>15</v>
      </c>
      <c r="B48" s="68" t="s">
        <v>17</v>
      </c>
      <c r="C48" s="67">
        <v>280</v>
      </c>
      <c r="D48" s="70">
        <v>2.44</v>
      </c>
      <c r="E48" s="67">
        <v>25</v>
      </c>
      <c r="F48" s="67">
        <v>7.2</v>
      </c>
      <c r="G48" s="67">
        <v>6</v>
      </c>
      <c r="H48" s="70">
        <v>0.89</v>
      </c>
      <c r="I48" s="70">
        <f>VLOOKUP(B48,'2-mer'!$C$1:$V$19,3,FALSE)</f>
        <v>1467</v>
      </c>
      <c r="J48" s="74">
        <f>VLOOKUP(B48,遗传信息!B:E,4,FALSE)</f>
        <v>38.32</v>
      </c>
      <c r="K48" s="9">
        <f>VLOOKUP(B48,'2-mer'!$C$1:$V$19,4,FALSE)</f>
        <v>99</v>
      </c>
      <c r="L48" s="9">
        <f>VLOOKUP(B48,'2-mer'!$C$1:$V$19,5,FALSE)</f>
        <v>93</v>
      </c>
      <c r="M48" s="9">
        <f>VLOOKUP(B48,'2-mer'!$C$1:$V$19,6,FALSE)</f>
        <v>107</v>
      </c>
      <c r="N48" s="9">
        <f>VLOOKUP(B48,'2-mer'!$C$1:$V$19,8,FALSE)</f>
        <v>72</v>
      </c>
      <c r="O48" s="9">
        <f>VLOOKUP(B48,'2-mer'!$C$1:$V$19,9,FALSE)</f>
        <v>79</v>
      </c>
      <c r="P48" s="9">
        <f>VLOOKUP(B48,'2-mer'!$C$1:$V$19,10,FALSE)</f>
        <v>66</v>
      </c>
      <c r="Q48" s="9">
        <f>VLOOKUP(B48,'2-mer'!$C$1:$V$19,11,FALSE)</f>
        <v>90</v>
      </c>
      <c r="R48" s="9">
        <f>VLOOKUP(B48,'2-mer'!$C$1:$V$19,12,FALSE)</f>
        <v>74</v>
      </c>
      <c r="S48" s="9">
        <f>VLOOKUP(B48,'2-mer'!$C$1:$V$19,13,FALSE)</f>
        <v>114</v>
      </c>
      <c r="T48" s="9">
        <f>VLOOKUP(B48,'2-mer'!$C$1:$V$19,14,FALSE)</f>
        <v>97</v>
      </c>
      <c r="U48" s="9">
        <f>VLOOKUP(B48,'2-mer'!$C$1:$V$19,15,FALSE)</f>
        <v>158</v>
      </c>
      <c r="V48" s="9">
        <f>VLOOKUP(B48,'2-mer'!$C$1:$V$19,16,FALSE)</f>
        <v>98</v>
      </c>
      <c r="W48" s="9">
        <f>VLOOKUP(B48,'2-mer'!$C$1:$V$19,17,FALSE)</f>
        <v>79</v>
      </c>
      <c r="X48" s="9">
        <f>VLOOKUP(B48,'2-mer'!$C$1:$V$19,18,FALSE)</f>
        <v>53</v>
      </c>
      <c r="Y48" s="9">
        <f>VLOOKUP(B48,'2-mer'!$C$1:$V$19,19,FALSE)</f>
        <v>111</v>
      </c>
      <c r="Z48" s="9">
        <f>VLOOKUP(B48,'2-mer'!$C$1:$V$19,20,FALSE)</f>
        <v>62</v>
      </c>
      <c r="AA48" s="9">
        <f>VLOOKUP(B48,'3-mer'!$B:$BQ,4,FALSE)</f>
        <v>18</v>
      </c>
      <c r="AB48" s="9">
        <f>VLOOKUP(B48,'3-mer'!$B:$BQ,5,FALSE)</f>
        <v>26</v>
      </c>
      <c r="AC48" s="9">
        <f>VLOOKUP(B48,'3-mer'!$B:$BQ,6,FALSE)</f>
        <v>31</v>
      </c>
      <c r="AD48" s="9">
        <f>VLOOKUP(B48,'3-mer'!$B:$BQ,7,FALSE)</f>
        <v>24</v>
      </c>
      <c r="AE48" s="9">
        <f>VLOOKUP(B48,'3-mer'!$B:$BQ,8,FALSE)</f>
        <v>24</v>
      </c>
      <c r="AF48" s="9">
        <f>VLOOKUP(B48,'3-mer'!$B:$BQ,9,FALSE)</f>
        <v>23</v>
      </c>
      <c r="AG48" s="9">
        <f>VLOOKUP(B48,'3-mer'!$B:$BQ,10,FALSE)</f>
        <v>25</v>
      </c>
      <c r="AH48" s="9">
        <f>VLOOKUP(B48,'3-mer'!$B:$BQ,11,FALSE)</f>
        <v>21</v>
      </c>
      <c r="AI48" s="9">
        <f>VLOOKUP(B48,'3-mer'!$B:$BQ,12,FALSE)</f>
        <v>25</v>
      </c>
      <c r="AJ48" s="9">
        <f>VLOOKUP(B48,'3-mer'!$B:$BQ,13,FALSE)</f>
        <v>27</v>
      </c>
      <c r="AK48" s="9">
        <f>VLOOKUP(B48,'3-mer'!$B:$BQ,14,FALSE)</f>
        <v>28</v>
      </c>
      <c r="AL48" s="9">
        <f>VLOOKUP(B48,'3-mer'!$B:$BQ,15,FALSE)</f>
        <v>27</v>
      </c>
      <c r="AM48" s="9">
        <f>VLOOKUP(B48,'3-mer'!$B:$BQ,16,FALSE)</f>
        <v>18</v>
      </c>
      <c r="AN48" s="9">
        <f>VLOOKUP(B48,'3-mer'!$B:$BQ,17,FALSE)</f>
        <v>11</v>
      </c>
      <c r="AO48" s="9">
        <f>VLOOKUP(B48,'3-mer'!$B:$BQ,18,FALSE)</f>
        <v>25</v>
      </c>
      <c r="AP48" s="9">
        <f>VLOOKUP(B48,'3-mer'!$B:$BQ,19,FALSE)</f>
        <v>18</v>
      </c>
      <c r="AQ48" s="9">
        <f>VLOOKUP(B48,'3-mer'!$B:$BQ,20,FALSE)</f>
        <v>20</v>
      </c>
      <c r="AR48" s="9">
        <f>VLOOKUP(B48,'3-mer'!$B:$BQ,21,FALSE)</f>
        <v>21</v>
      </c>
      <c r="AS48" s="9">
        <f>VLOOKUP(B48,'3-mer'!$B:$BQ,22,FALSE)</f>
        <v>23</v>
      </c>
      <c r="AT48" s="9">
        <f>VLOOKUP(B48,'3-mer'!$B:$BQ,23,FALSE)</f>
        <v>15</v>
      </c>
      <c r="AU48" s="9">
        <f>VLOOKUP(B48,'3-mer'!$B:$BQ,24,FALSE)</f>
        <v>14</v>
      </c>
      <c r="AV48" s="9">
        <f>VLOOKUP(B48,'3-mer'!$B:$BQ,25,FALSE)</f>
        <v>10</v>
      </c>
      <c r="AW48" s="9">
        <f>VLOOKUP(B48,'3-mer'!$B:$BQ,26,FALSE)</f>
        <v>17</v>
      </c>
      <c r="AX48" s="9">
        <f>VLOOKUP(B48,'3-mer'!$B:$BQ,27,FALSE)</f>
        <v>25</v>
      </c>
      <c r="AY48" s="9">
        <f>VLOOKUP(B48,'3-mer'!$B:$BQ,28,FALSE)</f>
        <v>21</v>
      </c>
      <c r="AZ48" s="9">
        <f>VLOOKUP(B48,'3-mer'!$B:$BQ,29,FALSE)</f>
        <v>18</v>
      </c>
      <c r="BA48" s="9">
        <f>VLOOKUP(B48,'3-mer'!$B:$BQ,30,FALSE)</f>
        <v>31</v>
      </c>
      <c r="BB48" s="9">
        <f>VLOOKUP(B48,'3-mer'!$B:$BQ,31,FALSE)</f>
        <v>20</v>
      </c>
      <c r="BC48" s="9">
        <f>VLOOKUP(B48,'3-mer'!$B:$BQ,32,FALSE)</f>
        <v>16</v>
      </c>
      <c r="BD48" s="9">
        <f>VLOOKUP(B48,'3-mer'!$B:$BQ,33,FALSE)</f>
        <v>9</v>
      </c>
      <c r="BE48" s="9">
        <f>VLOOKUP(B48,'3-mer'!$B:$BQ,34,FALSE)</f>
        <v>32</v>
      </c>
      <c r="BF48" s="9">
        <f>VLOOKUP(B48,'3-mer'!$B:$BQ,35,FALSE)</f>
        <v>17</v>
      </c>
      <c r="BG48" s="9">
        <f>VLOOKUP(B48,'3-mer'!$B:$BQ,36,FALSE)</f>
        <v>33</v>
      </c>
      <c r="BH48" s="9">
        <f>VLOOKUP(B48,'3-mer'!$B:$BQ,37,FALSE)</f>
        <v>24</v>
      </c>
      <c r="BI48" s="9">
        <f>VLOOKUP(B48,'3-mer'!$B:$BQ,38,FALSE)</f>
        <v>31</v>
      </c>
      <c r="BJ48" s="9">
        <f>VLOOKUP(B48,'3-mer'!$B:$BQ,39,FALSE)</f>
        <v>26</v>
      </c>
      <c r="BK48" s="9">
        <f>VLOOKUP(B48,'3-mer'!$B:$BQ,40,FALSE)</f>
        <v>29</v>
      </c>
      <c r="BL48" s="9">
        <f>VLOOKUP(B48,'3-mer'!$B:$BQ,41,FALSE)</f>
        <v>19</v>
      </c>
      <c r="BM48" s="9">
        <f>VLOOKUP(B48,'3-mer'!$B:$BQ,42,FALSE)</f>
        <v>28</v>
      </c>
      <c r="BN48" s="9">
        <f>VLOOKUP(B48,'3-mer'!$B:$BQ,43,FALSE)</f>
        <v>21</v>
      </c>
      <c r="BO48" s="9">
        <f>VLOOKUP(B48,'3-mer'!$B:$BQ,44,FALSE)</f>
        <v>37</v>
      </c>
      <c r="BP48" s="9">
        <f>VLOOKUP(B48,'3-mer'!$B:$BQ,45,FALSE)</f>
        <v>31</v>
      </c>
      <c r="BQ48" s="9">
        <f>VLOOKUP(B48,'3-mer'!$B:$BQ,46,FALSE)</f>
        <v>56</v>
      </c>
      <c r="BR48" s="9">
        <f>VLOOKUP(B48,'3-mer'!$B:$BQ,47,FALSE)</f>
        <v>34</v>
      </c>
      <c r="BS48" s="9">
        <f>VLOOKUP(B48,'3-mer'!$B:$BQ,48,FALSE)</f>
        <v>20</v>
      </c>
      <c r="BT48" s="9">
        <f>VLOOKUP(B48,'3-mer'!$B:$BQ,49,FALSE)</f>
        <v>24</v>
      </c>
      <c r="BU48" s="9">
        <f>VLOOKUP(B48,'3-mer'!$B:$BQ,50,FALSE)</f>
        <v>33</v>
      </c>
      <c r="BV48" s="9">
        <f>VLOOKUP(B48,'3-mer'!$B:$BQ,51,FALSE)</f>
        <v>20</v>
      </c>
      <c r="BW48" s="9">
        <f>VLOOKUP(B48,'3-mer'!$B:$BQ,52,FALSE)</f>
        <v>28</v>
      </c>
      <c r="BX48" s="9">
        <f>VLOOKUP(B48,'3-mer'!$B:$BQ,53,FALSE)</f>
        <v>22</v>
      </c>
      <c r="BY48" s="9">
        <f>VLOOKUP(B48,'3-mer'!$B:$BQ,54,FALSE)</f>
        <v>22</v>
      </c>
      <c r="BZ48" s="9">
        <f>VLOOKUP(B48,'3-mer'!$B:$BQ,55,FALSE)</f>
        <v>7</v>
      </c>
      <c r="CA48" s="9">
        <f>VLOOKUP(B48,'3-mer'!$B:$BQ,56,FALSE)</f>
        <v>12</v>
      </c>
      <c r="CB48" s="9">
        <f>VLOOKUP(B48,'3-mer'!$B:$BQ,7,FALSE)</f>
        <v>24</v>
      </c>
      <c r="CC48" s="9">
        <f>VLOOKUP(B48,'3-mer'!$B:$BQ,58,FALSE)</f>
        <v>20</v>
      </c>
      <c r="CD48" s="9">
        <f>VLOOKUP(B48,'3-mer'!$B:$BQ,60,FALSE)</f>
        <v>7</v>
      </c>
      <c r="CE48" s="9">
        <f>VLOOKUP(B48,'3-mer'!$B:$BQ,61,FALSE)</f>
        <v>30</v>
      </c>
      <c r="CF48" s="9">
        <f>VLOOKUP(B48,'3-mer'!$B:$BQ,62,FALSE)</f>
        <v>20</v>
      </c>
      <c r="CG48" s="9">
        <f>VLOOKUP(B48,'3-mer'!$B:$BQ,63,FALSE)</f>
        <v>43</v>
      </c>
      <c r="CH48" s="9">
        <f>VLOOKUP(B48,'3-mer'!$B:$BQ,64,FALSE)</f>
        <v>17</v>
      </c>
      <c r="CI48" s="9">
        <f>VLOOKUP(B48,'3-mer'!$B:$BQ,65,FALSE)</f>
        <v>25</v>
      </c>
      <c r="CJ48" s="9">
        <f>VLOOKUP(B48,'3-mer'!$B:$BQ,66,FALSE)</f>
        <v>9</v>
      </c>
      <c r="CK48" s="9">
        <f>VLOOKUP(B48,'3-mer'!$B:$BQ,67,FALSE)</f>
        <v>21</v>
      </c>
      <c r="CL48" s="9">
        <f>VLOOKUP(B48,'3-mer'!$B:$BQ,5,FALSE)</f>
        <v>26</v>
      </c>
    </row>
    <row r="49" spans="1:90" ht="15.75" x14ac:dyDescent="0.2">
      <c r="A49" s="68" t="s">
        <v>15</v>
      </c>
      <c r="B49" s="68" t="s">
        <v>17</v>
      </c>
      <c r="C49" s="67">
        <v>280</v>
      </c>
      <c r="D49" s="70">
        <v>4.87</v>
      </c>
      <c r="E49" s="67">
        <v>25</v>
      </c>
      <c r="F49" s="67">
        <v>7.2</v>
      </c>
      <c r="G49" s="67">
        <v>6</v>
      </c>
      <c r="H49" s="70">
        <v>2.02</v>
      </c>
      <c r="I49" s="70">
        <f>VLOOKUP(B49,'2-mer'!$C$1:$V$19,3,FALSE)</f>
        <v>1467</v>
      </c>
      <c r="J49" s="74">
        <f>VLOOKUP(B49,遗传信息!B:E,4,FALSE)</f>
        <v>38.32</v>
      </c>
      <c r="K49" s="9">
        <f>VLOOKUP(B49,'2-mer'!$C$1:$V$19,4,FALSE)</f>
        <v>99</v>
      </c>
      <c r="L49" s="9">
        <f>VLOOKUP(B49,'2-mer'!$C$1:$V$19,5,FALSE)</f>
        <v>93</v>
      </c>
      <c r="M49" s="9">
        <f>VLOOKUP(B49,'2-mer'!$C$1:$V$19,6,FALSE)</f>
        <v>107</v>
      </c>
      <c r="N49" s="9">
        <f>VLOOKUP(B49,'2-mer'!$C$1:$V$19,8,FALSE)</f>
        <v>72</v>
      </c>
      <c r="O49" s="9">
        <f>VLOOKUP(B49,'2-mer'!$C$1:$V$19,9,FALSE)</f>
        <v>79</v>
      </c>
      <c r="P49" s="9">
        <f>VLOOKUP(B49,'2-mer'!$C$1:$V$19,10,FALSE)</f>
        <v>66</v>
      </c>
      <c r="Q49" s="9">
        <f>VLOOKUP(B49,'2-mer'!$C$1:$V$19,11,FALSE)</f>
        <v>90</v>
      </c>
      <c r="R49" s="9">
        <f>VLOOKUP(B49,'2-mer'!$C$1:$V$19,12,FALSE)</f>
        <v>74</v>
      </c>
      <c r="S49" s="9">
        <f>VLOOKUP(B49,'2-mer'!$C$1:$V$19,13,FALSE)</f>
        <v>114</v>
      </c>
      <c r="T49" s="9">
        <f>VLOOKUP(B49,'2-mer'!$C$1:$V$19,14,FALSE)</f>
        <v>97</v>
      </c>
      <c r="U49" s="9">
        <f>VLOOKUP(B49,'2-mer'!$C$1:$V$19,15,FALSE)</f>
        <v>158</v>
      </c>
      <c r="V49" s="9">
        <f>VLOOKUP(B49,'2-mer'!$C$1:$V$19,16,FALSE)</f>
        <v>98</v>
      </c>
      <c r="W49" s="9">
        <f>VLOOKUP(B49,'2-mer'!$C$1:$V$19,17,FALSE)</f>
        <v>79</v>
      </c>
      <c r="X49" s="9">
        <f>VLOOKUP(B49,'2-mer'!$C$1:$V$19,18,FALSE)</f>
        <v>53</v>
      </c>
      <c r="Y49" s="9">
        <f>VLOOKUP(B49,'2-mer'!$C$1:$V$19,19,FALSE)</f>
        <v>111</v>
      </c>
      <c r="Z49" s="9">
        <f>VLOOKUP(B49,'2-mer'!$C$1:$V$19,20,FALSE)</f>
        <v>62</v>
      </c>
      <c r="AA49" s="9">
        <f>VLOOKUP(B49,'3-mer'!$B:$BQ,4,FALSE)</f>
        <v>18</v>
      </c>
      <c r="AB49" s="9">
        <f>VLOOKUP(B49,'3-mer'!$B:$BQ,5,FALSE)</f>
        <v>26</v>
      </c>
      <c r="AC49" s="9">
        <f>VLOOKUP(B49,'3-mer'!$B:$BQ,6,FALSE)</f>
        <v>31</v>
      </c>
      <c r="AD49" s="9">
        <f>VLOOKUP(B49,'3-mer'!$B:$BQ,7,FALSE)</f>
        <v>24</v>
      </c>
      <c r="AE49" s="9">
        <f>VLOOKUP(B49,'3-mer'!$B:$BQ,8,FALSE)</f>
        <v>24</v>
      </c>
      <c r="AF49" s="9">
        <f>VLOOKUP(B49,'3-mer'!$B:$BQ,9,FALSE)</f>
        <v>23</v>
      </c>
      <c r="AG49" s="9">
        <f>VLOOKUP(B49,'3-mer'!$B:$BQ,10,FALSE)</f>
        <v>25</v>
      </c>
      <c r="AH49" s="9">
        <f>VLOOKUP(B49,'3-mer'!$B:$BQ,11,FALSE)</f>
        <v>21</v>
      </c>
      <c r="AI49" s="9">
        <f>VLOOKUP(B49,'3-mer'!$B:$BQ,12,FALSE)</f>
        <v>25</v>
      </c>
      <c r="AJ49" s="9">
        <f>VLOOKUP(B49,'3-mer'!$B:$BQ,13,FALSE)</f>
        <v>27</v>
      </c>
      <c r="AK49" s="9">
        <f>VLOOKUP(B49,'3-mer'!$B:$BQ,14,FALSE)</f>
        <v>28</v>
      </c>
      <c r="AL49" s="9">
        <f>VLOOKUP(B49,'3-mer'!$B:$BQ,15,FALSE)</f>
        <v>27</v>
      </c>
      <c r="AM49" s="9">
        <f>VLOOKUP(B49,'3-mer'!$B:$BQ,16,FALSE)</f>
        <v>18</v>
      </c>
      <c r="AN49" s="9">
        <f>VLOOKUP(B49,'3-mer'!$B:$BQ,17,FALSE)</f>
        <v>11</v>
      </c>
      <c r="AO49" s="9">
        <f>VLOOKUP(B49,'3-mer'!$B:$BQ,18,FALSE)</f>
        <v>25</v>
      </c>
      <c r="AP49" s="9">
        <f>VLOOKUP(B49,'3-mer'!$B:$BQ,19,FALSE)</f>
        <v>18</v>
      </c>
      <c r="AQ49" s="9">
        <f>VLOOKUP(B49,'3-mer'!$B:$BQ,20,FALSE)</f>
        <v>20</v>
      </c>
      <c r="AR49" s="9">
        <f>VLOOKUP(B49,'3-mer'!$B:$BQ,21,FALSE)</f>
        <v>21</v>
      </c>
      <c r="AS49" s="9">
        <f>VLOOKUP(B49,'3-mer'!$B:$BQ,22,FALSE)</f>
        <v>23</v>
      </c>
      <c r="AT49" s="9">
        <f>VLOOKUP(B49,'3-mer'!$B:$BQ,23,FALSE)</f>
        <v>15</v>
      </c>
      <c r="AU49" s="9">
        <f>VLOOKUP(B49,'3-mer'!$B:$BQ,24,FALSE)</f>
        <v>14</v>
      </c>
      <c r="AV49" s="9">
        <f>VLOOKUP(B49,'3-mer'!$B:$BQ,25,FALSE)</f>
        <v>10</v>
      </c>
      <c r="AW49" s="9">
        <f>VLOOKUP(B49,'3-mer'!$B:$BQ,26,FALSE)</f>
        <v>17</v>
      </c>
      <c r="AX49" s="9">
        <f>VLOOKUP(B49,'3-mer'!$B:$BQ,27,FALSE)</f>
        <v>25</v>
      </c>
      <c r="AY49" s="9">
        <f>VLOOKUP(B49,'3-mer'!$B:$BQ,28,FALSE)</f>
        <v>21</v>
      </c>
      <c r="AZ49" s="9">
        <f>VLOOKUP(B49,'3-mer'!$B:$BQ,29,FALSE)</f>
        <v>18</v>
      </c>
      <c r="BA49" s="9">
        <f>VLOOKUP(B49,'3-mer'!$B:$BQ,30,FALSE)</f>
        <v>31</v>
      </c>
      <c r="BB49" s="9">
        <f>VLOOKUP(B49,'3-mer'!$B:$BQ,31,FALSE)</f>
        <v>20</v>
      </c>
      <c r="BC49" s="9">
        <f>VLOOKUP(B49,'3-mer'!$B:$BQ,32,FALSE)</f>
        <v>16</v>
      </c>
      <c r="BD49" s="9">
        <f>VLOOKUP(B49,'3-mer'!$B:$BQ,33,FALSE)</f>
        <v>9</v>
      </c>
      <c r="BE49" s="9">
        <f>VLOOKUP(B49,'3-mer'!$B:$BQ,34,FALSE)</f>
        <v>32</v>
      </c>
      <c r="BF49" s="9">
        <f>VLOOKUP(B49,'3-mer'!$B:$BQ,35,FALSE)</f>
        <v>17</v>
      </c>
      <c r="BG49" s="9">
        <f>VLOOKUP(B49,'3-mer'!$B:$BQ,36,FALSE)</f>
        <v>33</v>
      </c>
      <c r="BH49" s="9">
        <f>VLOOKUP(B49,'3-mer'!$B:$BQ,37,FALSE)</f>
        <v>24</v>
      </c>
      <c r="BI49" s="9">
        <f>VLOOKUP(B49,'3-mer'!$B:$BQ,38,FALSE)</f>
        <v>31</v>
      </c>
      <c r="BJ49" s="9">
        <f>VLOOKUP(B49,'3-mer'!$B:$BQ,39,FALSE)</f>
        <v>26</v>
      </c>
      <c r="BK49" s="9">
        <f>VLOOKUP(B49,'3-mer'!$B:$BQ,40,FALSE)</f>
        <v>29</v>
      </c>
      <c r="BL49" s="9">
        <f>VLOOKUP(B49,'3-mer'!$B:$BQ,41,FALSE)</f>
        <v>19</v>
      </c>
      <c r="BM49" s="9">
        <f>VLOOKUP(B49,'3-mer'!$B:$BQ,42,FALSE)</f>
        <v>28</v>
      </c>
      <c r="BN49" s="9">
        <f>VLOOKUP(B49,'3-mer'!$B:$BQ,43,FALSE)</f>
        <v>21</v>
      </c>
      <c r="BO49" s="9">
        <f>VLOOKUP(B49,'3-mer'!$B:$BQ,44,FALSE)</f>
        <v>37</v>
      </c>
      <c r="BP49" s="9">
        <f>VLOOKUP(B49,'3-mer'!$B:$BQ,45,FALSE)</f>
        <v>31</v>
      </c>
      <c r="BQ49" s="9">
        <f>VLOOKUP(B49,'3-mer'!$B:$BQ,46,FALSE)</f>
        <v>56</v>
      </c>
      <c r="BR49" s="9">
        <f>VLOOKUP(B49,'3-mer'!$B:$BQ,47,FALSE)</f>
        <v>34</v>
      </c>
      <c r="BS49" s="9">
        <f>VLOOKUP(B49,'3-mer'!$B:$BQ,48,FALSE)</f>
        <v>20</v>
      </c>
      <c r="BT49" s="9">
        <f>VLOOKUP(B49,'3-mer'!$B:$BQ,49,FALSE)</f>
        <v>24</v>
      </c>
      <c r="BU49" s="9">
        <f>VLOOKUP(B49,'3-mer'!$B:$BQ,50,FALSE)</f>
        <v>33</v>
      </c>
      <c r="BV49" s="9">
        <f>VLOOKUP(B49,'3-mer'!$B:$BQ,51,FALSE)</f>
        <v>20</v>
      </c>
      <c r="BW49" s="9">
        <f>VLOOKUP(B49,'3-mer'!$B:$BQ,52,FALSE)</f>
        <v>28</v>
      </c>
      <c r="BX49" s="9">
        <f>VLOOKUP(B49,'3-mer'!$B:$BQ,53,FALSE)</f>
        <v>22</v>
      </c>
      <c r="BY49" s="9">
        <f>VLOOKUP(B49,'3-mer'!$B:$BQ,54,FALSE)</f>
        <v>22</v>
      </c>
      <c r="BZ49" s="9">
        <f>VLOOKUP(B49,'3-mer'!$B:$BQ,55,FALSE)</f>
        <v>7</v>
      </c>
      <c r="CA49" s="9">
        <f>VLOOKUP(B49,'3-mer'!$B:$BQ,56,FALSE)</f>
        <v>12</v>
      </c>
      <c r="CB49" s="9">
        <f>VLOOKUP(B49,'3-mer'!$B:$BQ,7,FALSE)</f>
        <v>24</v>
      </c>
      <c r="CC49" s="9">
        <f>VLOOKUP(B49,'3-mer'!$B:$BQ,58,FALSE)</f>
        <v>20</v>
      </c>
      <c r="CD49" s="9">
        <f>VLOOKUP(B49,'3-mer'!$B:$BQ,60,FALSE)</f>
        <v>7</v>
      </c>
      <c r="CE49" s="9">
        <f>VLOOKUP(B49,'3-mer'!$B:$BQ,61,FALSE)</f>
        <v>30</v>
      </c>
      <c r="CF49" s="9">
        <f>VLOOKUP(B49,'3-mer'!$B:$BQ,62,FALSE)</f>
        <v>20</v>
      </c>
      <c r="CG49" s="9">
        <f>VLOOKUP(B49,'3-mer'!$B:$BQ,63,FALSE)</f>
        <v>43</v>
      </c>
      <c r="CH49" s="9">
        <f>VLOOKUP(B49,'3-mer'!$B:$BQ,64,FALSE)</f>
        <v>17</v>
      </c>
      <c r="CI49" s="9">
        <f>VLOOKUP(B49,'3-mer'!$B:$BQ,65,FALSE)</f>
        <v>25</v>
      </c>
      <c r="CJ49" s="9">
        <f>VLOOKUP(B49,'3-mer'!$B:$BQ,66,FALSE)</f>
        <v>9</v>
      </c>
      <c r="CK49" s="9">
        <f>VLOOKUP(B49,'3-mer'!$B:$BQ,67,FALSE)</f>
        <v>21</v>
      </c>
      <c r="CL49" s="9">
        <f>VLOOKUP(B49,'3-mer'!$B:$BQ,5,FALSE)</f>
        <v>26</v>
      </c>
    </row>
    <row r="50" spans="1:90" ht="15.75" x14ac:dyDescent="0.2">
      <c r="A50" s="68" t="s">
        <v>15</v>
      </c>
      <c r="B50" s="68" t="s">
        <v>17</v>
      </c>
      <c r="C50" s="67">
        <v>280</v>
      </c>
      <c r="D50" s="70">
        <v>7.3</v>
      </c>
      <c r="E50" s="67">
        <v>25</v>
      </c>
      <c r="F50" s="67">
        <v>7.2</v>
      </c>
      <c r="G50" s="67">
        <v>6</v>
      </c>
      <c r="H50" s="70">
        <v>3.2</v>
      </c>
      <c r="I50" s="70">
        <f>VLOOKUP(B50,'2-mer'!$C$1:$V$19,3,FALSE)</f>
        <v>1467</v>
      </c>
      <c r="J50" s="74">
        <f>VLOOKUP(B50,遗传信息!B:E,4,FALSE)</f>
        <v>38.32</v>
      </c>
      <c r="K50" s="9">
        <f>VLOOKUP(B50,'2-mer'!$C$1:$V$19,4,FALSE)</f>
        <v>99</v>
      </c>
      <c r="L50" s="9">
        <f>VLOOKUP(B50,'2-mer'!$C$1:$V$19,5,FALSE)</f>
        <v>93</v>
      </c>
      <c r="M50" s="9">
        <f>VLOOKUP(B50,'2-mer'!$C$1:$V$19,6,FALSE)</f>
        <v>107</v>
      </c>
      <c r="N50" s="9">
        <f>VLOOKUP(B50,'2-mer'!$C$1:$V$19,8,FALSE)</f>
        <v>72</v>
      </c>
      <c r="O50" s="9">
        <f>VLOOKUP(B50,'2-mer'!$C$1:$V$19,9,FALSE)</f>
        <v>79</v>
      </c>
      <c r="P50" s="9">
        <f>VLOOKUP(B50,'2-mer'!$C$1:$V$19,10,FALSE)</f>
        <v>66</v>
      </c>
      <c r="Q50" s="9">
        <f>VLOOKUP(B50,'2-mer'!$C$1:$V$19,11,FALSE)</f>
        <v>90</v>
      </c>
      <c r="R50" s="9">
        <f>VLOOKUP(B50,'2-mer'!$C$1:$V$19,12,FALSE)</f>
        <v>74</v>
      </c>
      <c r="S50" s="9">
        <f>VLOOKUP(B50,'2-mer'!$C$1:$V$19,13,FALSE)</f>
        <v>114</v>
      </c>
      <c r="T50" s="9">
        <f>VLOOKUP(B50,'2-mer'!$C$1:$V$19,14,FALSE)</f>
        <v>97</v>
      </c>
      <c r="U50" s="9">
        <f>VLOOKUP(B50,'2-mer'!$C$1:$V$19,15,FALSE)</f>
        <v>158</v>
      </c>
      <c r="V50" s="9">
        <f>VLOOKUP(B50,'2-mer'!$C$1:$V$19,16,FALSE)</f>
        <v>98</v>
      </c>
      <c r="W50" s="9">
        <f>VLOOKUP(B50,'2-mer'!$C$1:$V$19,17,FALSE)</f>
        <v>79</v>
      </c>
      <c r="X50" s="9">
        <f>VLOOKUP(B50,'2-mer'!$C$1:$V$19,18,FALSE)</f>
        <v>53</v>
      </c>
      <c r="Y50" s="9">
        <f>VLOOKUP(B50,'2-mer'!$C$1:$V$19,19,FALSE)</f>
        <v>111</v>
      </c>
      <c r="Z50" s="9">
        <f>VLOOKUP(B50,'2-mer'!$C$1:$V$19,20,FALSE)</f>
        <v>62</v>
      </c>
      <c r="AA50" s="9">
        <f>VLOOKUP(B50,'3-mer'!$B:$BQ,4,FALSE)</f>
        <v>18</v>
      </c>
      <c r="AB50" s="9">
        <f>VLOOKUP(B50,'3-mer'!$B:$BQ,5,FALSE)</f>
        <v>26</v>
      </c>
      <c r="AC50" s="9">
        <f>VLOOKUP(B50,'3-mer'!$B:$BQ,6,FALSE)</f>
        <v>31</v>
      </c>
      <c r="AD50" s="9">
        <f>VLOOKUP(B50,'3-mer'!$B:$BQ,7,FALSE)</f>
        <v>24</v>
      </c>
      <c r="AE50" s="9">
        <f>VLOOKUP(B50,'3-mer'!$B:$BQ,8,FALSE)</f>
        <v>24</v>
      </c>
      <c r="AF50" s="9">
        <f>VLOOKUP(B50,'3-mer'!$B:$BQ,9,FALSE)</f>
        <v>23</v>
      </c>
      <c r="AG50" s="9">
        <f>VLOOKUP(B50,'3-mer'!$B:$BQ,10,FALSE)</f>
        <v>25</v>
      </c>
      <c r="AH50" s="9">
        <f>VLOOKUP(B50,'3-mer'!$B:$BQ,11,FALSE)</f>
        <v>21</v>
      </c>
      <c r="AI50" s="9">
        <f>VLOOKUP(B50,'3-mer'!$B:$BQ,12,FALSE)</f>
        <v>25</v>
      </c>
      <c r="AJ50" s="9">
        <f>VLOOKUP(B50,'3-mer'!$B:$BQ,13,FALSE)</f>
        <v>27</v>
      </c>
      <c r="AK50" s="9">
        <f>VLOOKUP(B50,'3-mer'!$B:$BQ,14,FALSE)</f>
        <v>28</v>
      </c>
      <c r="AL50" s="9">
        <f>VLOOKUP(B50,'3-mer'!$B:$BQ,15,FALSE)</f>
        <v>27</v>
      </c>
      <c r="AM50" s="9">
        <f>VLOOKUP(B50,'3-mer'!$B:$BQ,16,FALSE)</f>
        <v>18</v>
      </c>
      <c r="AN50" s="9">
        <f>VLOOKUP(B50,'3-mer'!$B:$BQ,17,FALSE)</f>
        <v>11</v>
      </c>
      <c r="AO50" s="9">
        <f>VLOOKUP(B50,'3-mer'!$B:$BQ,18,FALSE)</f>
        <v>25</v>
      </c>
      <c r="AP50" s="9">
        <f>VLOOKUP(B50,'3-mer'!$B:$BQ,19,FALSE)</f>
        <v>18</v>
      </c>
      <c r="AQ50" s="9">
        <f>VLOOKUP(B50,'3-mer'!$B:$BQ,20,FALSE)</f>
        <v>20</v>
      </c>
      <c r="AR50" s="9">
        <f>VLOOKUP(B50,'3-mer'!$B:$BQ,21,FALSE)</f>
        <v>21</v>
      </c>
      <c r="AS50" s="9">
        <f>VLOOKUP(B50,'3-mer'!$B:$BQ,22,FALSE)</f>
        <v>23</v>
      </c>
      <c r="AT50" s="9">
        <f>VLOOKUP(B50,'3-mer'!$B:$BQ,23,FALSE)</f>
        <v>15</v>
      </c>
      <c r="AU50" s="9">
        <f>VLOOKUP(B50,'3-mer'!$B:$BQ,24,FALSE)</f>
        <v>14</v>
      </c>
      <c r="AV50" s="9">
        <f>VLOOKUP(B50,'3-mer'!$B:$BQ,25,FALSE)</f>
        <v>10</v>
      </c>
      <c r="AW50" s="9">
        <f>VLOOKUP(B50,'3-mer'!$B:$BQ,26,FALSE)</f>
        <v>17</v>
      </c>
      <c r="AX50" s="9">
        <f>VLOOKUP(B50,'3-mer'!$B:$BQ,27,FALSE)</f>
        <v>25</v>
      </c>
      <c r="AY50" s="9">
        <f>VLOOKUP(B50,'3-mer'!$B:$BQ,28,FALSE)</f>
        <v>21</v>
      </c>
      <c r="AZ50" s="9">
        <f>VLOOKUP(B50,'3-mer'!$B:$BQ,29,FALSE)</f>
        <v>18</v>
      </c>
      <c r="BA50" s="9">
        <f>VLOOKUP(B50,'3-mer'!$B:$BQ,30,FALSE)</f>
        <v>31</v>
      </c>
      <c r="BB50" s="9">
        <f>VLOOKUP(B50,'3-mer'!$B:$BQ,31,FALSE)</f>
        <v>20</v>
      </c>
      <c r="BC50" s="9">
        <f>VLOOKUP(B50,'3-mer'!$B:$BQ,32,FALSE)</f>
        <v>16</v>
      </c>
      <c r="BD50" s="9">
        <f>VLOOKUP(B50,'3-mer'!$B:$BQ,33,FALSE)</f>
        <v>9</v>
      </c>
      <c r="BE50" s="9">
        <f>VLOOKUP(B50,'3-mer'!$B:$BQ,34,FALSE)</f>
        <v>32</v>
      </c>
      <c r="BF50" s="9">
        <f>VLOOKUP(B50,'3-mer'!$B:$BQ,35,FALSE)</f>
        <v>17</v>
      </c>
      <c r="BG50" s="9">
        <f>VLOOKUP(B50,'3-mer'!$B:$BQ,36,FALSE)</f>
        <v>33</v>
      </c>
      <c r="BH50" s="9">
        <f>VLOOKUP(B50,'3-mer'!$B:$BQ,37,FALSE)</f>
        <v>24</v>
      </c>
      <c r="BI50" s="9">
        <f>VLOOKUP(B50,'3-mer'!$B:$BQ,38,FALSE)</f>
        <v>31</v>
      </c>
      <c r="BJ50" s="9">
        <f>VLOOKUP(B50,'3-mer'!$B:$BQ,39,FALSE)</f>
        <v>26</v>
      </c>
      <c r="BK50" s="9">
        <f>VLOOKUP(B50,'3-mer'!$B:$BQ,40,FALSE)</f>
        <v>29</v>
      </c>
      <c r="BL50" s="9">
        <f>VLOOKUP(B50,'3-mer'!$B:$BQ,41,FALSE)</f>
        <v>19</v>
      </c>
      <c r="BM50" s="9">
        <f>VLOOKUP(B50,'3-mer'!$B:$BQ,42,FALSE)</f>
        <v>28</v>
      </c>
      <c r="BN50" s="9">
        <f>VLOOKUP(B50,'3-mer'!$B:$BQ,43,FALSE)</f>
        <v>21</v>
      </c>
      <c r="BO50" s="9">
        <f>VLOOKUP(B50,'3-mer'!$B:$BQ,44,FALSE)</f>
        <v>37</v>
      </c>
      <c r="BP50" s="9">
        <f>VLOOKUP(B50,'3-mer'!$B:$BQ,45,FALSE)</f>
        <v>31</v>
      </c>
      <c r="BQ50" s="9">
        <f>VLOOKUP(B50,'3-mer'!$B:$BQ,46,FALSE)</f>
        <v>56</v>
      </c>
      <c r="BR50" s="9">
        <f>VLOOKUP(B50,'3-mer'!$B:$BQ,47,FALSE)</f>
        <v>34</v>
      </c>
      <c r="BS50" s="9">
        <f>VLOOKUP(B50,'3-mer'!$B:$BQ,48,FALSE)</f>
        <v>20</v>
      </c>
      <c r="BT50" s="9">
        <f>VLOOKUP(B50,'3-mer'!$B:$BQ,49,FALSE)</f>
        <v>24</v>
      </c>
      <c r="BU50" s="9">
        <f>VLOOKUP(B50,'3-mer'!$B:$BQ,50,FALSE)</f>
        <v>33</v>
      </c>
      <c r="BV50" s="9">
        <f>VLOOKUP(B50,'3-mer'!$B:$BQ,51,FALSE)</f>
        <v>20</v>
      </c>
      <c r="BW50" s="9">
        <f>VLOOKUP(B50,'3-mer'!$B:$BQ,52,FALSE)</f>
        <v>28</v>
      </c>
      <c r="BX50" s="9">
        <f>VLOOKUP(B50,'3-mer'!$B:$BQ,53,FALSE)</f>
        <v>22</v>
      </c>
      <c r="BY50" s="9">
        <f>VLOOKUP(B50,'3-mer'!$B:$BQ,54,FALSE)</f>
        <v>22</v>
      </c>
      <c r="BZ50" s="9">
        <f>VLOOKUP(B50,'3-mer'!$B:$BQ,55,FALSE)</f>
        <v>7</v>
      </c>
      <c r="CA50" s="9">
        <f>VLOOKUP(B50,'3-mer'!$B:$BQ,56,FALSE)</f>
        <v>12</v>
      </c>
      <c r="CB50" s="9">
        <f>VLOOKUP(B50,'3-mer'!$B:$BQ,7,FALSE)</f>
        <v>24</v>
      </c>
      <c r="CC50" s="9">
        <f>VLOOKUP(B50,'3-mer'!$B:$BQ,58,FALSE)</f>
        <v>20</v>
      </c>
      <c r="CD50" s="9">
        <f>VLOOKUP(B50,'3-mer'!$B:$BQ,60,FALSE)</f>
        <v>7</v>
      </c>
      <c r="CE50" s="9">
        <f>VLOOKUP(B50,'3-mer'!$B:$BQ,61,FALSE)</f>
        <v>30</v>
      </c>
      <c r="CF50" s="9">
        <f>VLOOKUP(B50,'3-mer'!$B:$BQ,62,FALSE)</f>
        <v>20</v>
      </c>
      <c r="CG50" s="9">
        <f>VLOOKUP(B50,'3-mer'!$B:$BQ,63,FALSE)</f>
        <v>43</v>
      </c>
      <c r="CH50" s="9">
        <f>VLOOKUP(B50,'3-mer'!$B:$BQ,64,FALSE)</f>
        <v>17</v>
      </c>
      <c r="CI50" s="9">
        <f>VLOOKUP(B50,'3-mer'!$B:$BQ,65,FALSE)</f>
        <v>25</v>
      </c>
      <c r="CJ50" s="9">
        <f>VLOOKUP(B50,'3-mer'!$B:$BQ,66,FALSE)</f>
        <v>9</v>
      </c>
      <c r="CK50" s="9">
        <f>VLOOKUP(B50,'3-mer'!$B:$BQ,67,FALSE)</f>
        <v>21</v>
      </c>
      <c r="CL50" s="9">
        <f>VLOOKUP(B50,'3-mer'!$B:$BQ,5,FALSE)</f>
        <v>26</v>
      </c>
    </row>
    <row r="51" spans="1:90" ht="15.75" x14ac:dyDescent="0.2">
      <c r="A51" s="68" t="s">
        <v>15</v>
      </c>
      <c r="B51" s="68" t="s">
        <v>17</v>
      </c>
      <c r="C51" s="67">
        <v>280</v>
      </c>
      <c r="D51" s="70">
        <v>8.9</v>
      </c>
      <c r="E51" s="67">
        <v>25</v>
      </c>
      <c r="F51" s="67">
        <v>7.2</v>
      </c>
      <c r="G51" s="67">
        <v>6</v>
      </c>
      <c r="H51" s="70">
        <v>4.08</v>
      </c>
      <c r="I51" s="70">
        <f>VLOOKUP(B51,'2-mer'!$C$1:$V$19,3,FALSE)</f>
        <v>1467</v>
      </c>
      <c r="J51" s="74">
        <f>VLOOKUP(B51,遗传信息!B:E,4,FALSE)</f>
        <v>38.32</v>
      </c>
      <c r="K51" s="9">
        <f>VLOOKUP(B51,'2-mer'!$C$1:$V$19,4,FALSE)</f>
        <v>99</v>
      </c>
      <c r="L51" s="9">
        <f>VLOOKUP(B51,'2-mer'!$C$1:$V$19,5,FALSE)</f>
        <v>93</v>
      </c>
      <c r="M51" s="9">
        <f>VLOOKUP(B51,'2-mer'!$C$1:$V$19,6,FALSE)</f>
        <v>107</v>
      </c>
      <c r="N51" s="9">
        <f>VLOOKUP(B51,'2-mer'!$C$1:$V$19,8,FALSE)</f>
        <v>72</v>
      </c>
      <c r="O51" s="9">
        <f>VLOOKUP(B51,'2-mer'!$C$1:$V$19,9,FALSE)</f>
        <v>79</v>
      </c>
      <c r="P51" s="9">
        <f>VLOOKUP(B51,'2-mer'!$C$1:$V$19,10,FALSE)</f>
        <v>66</v>
      </c>
      <c r="Q51" s="9">
        <f>VLOOKUP(B51,'2-mer'!$C$1:$V$19,11,FALSE)</f>
        <v>90</v>
      </c>
      <c r="R51" s="9">
        <f>VLOOKUP(B51,'2-mer'!$C$1:$V$19,12,FALSE)</f>
        <v>74</v>
      </c>
      <c r="S51" s="9">
        <f>VLOOKUP(B51,'2-mer'!$C$1:$V$19,13,FALSE)</f>
        <v>114</v>
      </c>
      <c r="T51" s="9">
        <f>VLOOKUP(B51,'2-mer'!$C$1:$V$19,14,FALSE)</f>
        <v>97</v>
      </c>
      <c r="U51" s="9">
        <f>VLOOKUP(B51,'2-mer'!$C$1:$V$19,15,FALSE)</f>
        <v>158</v>
      </c>
      <c r="V51" s="9">
        <f>VLOOKUP(B51,'2-mer'!$C$1:$V$19,16,FALSE)</f>
        <v>98</v>
      </c>
      <c r="W51" s="9">
        <f>VLOOKUP(B51,'2-mer'!$C$1:$V$19,17,FALSE)</f>
        <v>79</v>
      </c>
      <c r="X51" s="9">
        <f>VLOOKUP(B51,'2-mer'!$C$1:$V$19,18,FALSE)</f>
        <v>53</v>
      </c>
      <c r="Y51" s="9">
        <f>VLOOKUP(B51,'2-mer'!$C$1:$V$19,19,FALSE)</f>
        <v>111</v>
      </c>
      <c r="Z51" s="9">
        <f>VLOOKUP(B51,'2-mer'!$C$1:$V$19,20,FALSE)</f>
        <v>62</v>
      </c>
      <c r="AA51" s="9">
        <f>VLOOKUP(B51,'3-mer'!$B:$BQ,4,FALSE)</f>
        <v>18</v>
      </c>
      <c r="AB51" s="9">
        <f>VLOOKUP(B51,'3-mer'!$B:$BQ,5,FALSE)</f>
        <v>26</v>
      </c>
      <c r="AC51" s="9">
        <f>VLOOKUP(B51,'3-mer'!$B:$BQ,6,FALSE)</f>
        <v>31</v>
      </c>
      <c r="AD51" s="9">
        <f>VLOOKUP(B51,'3-mer'!$B:$BQ,7,FALSE)</f>
        <v>24</v>
      </c>
      <c r="AE51" s="9">
        <f>VLOOKUP(B51,'3-mer'!$B:$BQ,8,FALSE)</f>
        <v>24</v>
      </c>
      <c r="AF51" s="9">
        <f>VLOOKUP(B51,'3-mer'!$B:$BQ,9,FALSE)</f>
        <v>23</v>
      </c>
      <c r="AG51" s="9">
        <f>VLOOKUP(B51,'3-mer'!$B:$BQ,10,FALSE)</f>
        <v>25</v>
      </c>
      <c r="AH51" s="9">
        <f>VLOOKUP(B51,'3-mer'!$B:$BQ,11,FALSE)</f>
        <v>21</v>
      </c>
      <c r="AI51" s="9">
        <f>VLOOKUP(B51,'3-mer'!$B:$BQ,12,FALSE)</f>
        <v>25</v>
      </c>
      <c r="AJ51" s="9">
        <f>VLOOKUP(B51,'3-mer'!$B:$BQ,13,FALSE)</f>
        <v>27</v>
      </c>
      <c r="AK51" s="9">
        <f>VLOOKUP(B51,'3-mer'!$B:$BQ,14,FALSE)</f>
        <v>28</v>
      </c>
      <c r="AL51" s="9">
        <f>VLOOKUP(B51,'3-mer'!$B:$BQ,15,FALSE)</f>
        <v>27</v>
      </c>
      <c r="AM51" s="9">
        <f>VLOOKUP(B51,'3-mer'!$B:$BQ,16,FALSE)</f>
        <v>18</v>
      </c>
      <c r="AN51" s="9">
        <f>VLOOKUP(B51,'3-mer'!$B:$BQ,17,FALSE)</f>
        <v>11</v>
      </c>
      <c r="AO51" s="9">
        <f>VLOOKUP(B51,'3-mer'!$B:$BQ,18,FALSE)</f>
        <v>25</v>
      </c>
      <c r="AP51" s="9">
        <f>VLOOKUP(B51,'3-mer'!$B:$BQ,19,FALSE)</f>
        <v>18</v>
      </c>
      <c r="AQ51" s="9">
        <f>VLOOKUP(B51,'3-mer'!$B:$BQ,20,FALSE)</f>
        <v>20</v>
      </c>
      <c r="AR51" s="9">
        <f>VLOOKUP(B51,'3-mer'!$B:$BQ,21,FALSE)</f>
        <v>21</v>
      </c>
      <c r="AS51" s="9">
        <f>VLOOKUP(B51,'3-mer'!$B:$BQ,22,FALSE)</f>
        <v>23</v>
      </c>
      <c r="AT51" s="9">
        <f>VLOOKUP(B51,'3-mer'!$B:$BQ,23,FALSE)</f>
        <v>15</v>
      </c>
      <c r="AU51" s="9">
        <f>VLOOKUP(B51,'3-mer'!$B:$BQ,24,FALSE)</f>
        <v>14</v>
      </c>
      <c r="AV51" s="9">
        <f>VLOOKUP(B51,'3-mer'!$B:$BQ,25,FALSE)</f>
        <v>10</v>
      </c>
      <c r="AW51" s="9">
        <f>VLOOKUP(B51,'3-mer'!$B:$BQ,26,FALSE)</f>
        <v>17</v>
      </c>
      <c r="AX51" s="9">
        <f>VLOOKUP(B51,'3-mer'!$B:$BQ,27,FALSE)</f>
        <v>25</v>
      </c>
      <c r="AY51" s="9">
        <f>VLOOKUP(B51,'3-mer'!$B:$BQ,28,FALSE)</f>
        <v>21</v>
      </c>
      <c r="AZ51" s="9">
        <f>VLOOKUP(B51,'3-mer'!$B:$BQ,29,FALSE)</f>
        <v>18</v>
      </c>
      <c r="BA51" s="9">
        <f>VLOOKUP(B51,'3-mer'!$B:$BQ,30,FALSE)</f>
        <v>31</v>
      </c>
      <c r="BB51" s="9">
        <f>VLOOKUP(B51,'3-mer'!$B:$BQ,31,FALSE)</f>
        <v>20</v>
      </c>
      <c r="BC51" s="9">
        <f>VLOOKUP(B51,'3-mer'!$B:$BQ,32,FALSE)</f>
        <v>16</v>
      </c>
      <c r="BD51" s="9">
        <f>VLOOKUP(B51,'3-mer'!$B:$BQ,33,FALSE)</f>
        <v>9</v>
      </c>
      <c r="BE51" s="9">
        <f>VLOOKUP(B51,'3-mer'!$B:$BQ,34,FALSE)</f>
        <v>32</v>
      </c>
      <c r="BF51" s="9">
        <f>VLOOKUP(B51,'3-mer'!$B:$BQ,35,FALSE)</f>
        <v>17</v>
      </c>
      <c r="BG51" s="9">
        <f>VLOOKUP(B51,'3-mer'!$B:$BQ,36,FALSE)</f>
        <v>33</v>
      </c>
      <c r="BH51" s="9">
        <f>VLOOKUP(B51,'3-mer'!$B:$BQ,37,FALSE)</f>
        <v>24</v>
      </c>
      <c r="BI51" s="9">
        <f>VLOOKUP(B51,'3-mer'!$B:$BQ,38,FALSE)</f>
        <v>31</v>
      </c>
      <c r="BJ51" s="9">
        <f>VLOOKUP(B51,'3-mer'!$B:$BQ,39,FALSE)</f>
        <v>26</v>
      </c>
      <c r="BK51" s="9">
        <f>VLOOKUP(B51,'3-mer'!$B:$BQ,40,FALSE)</f>
        <v>29</v>
      </c>
      <c r="BL51" s="9">
        <f>VLOOKUP(B51,'3-mer'!$B:$BQ,41,FALSE)</f>
        <v>19</v>
      </c>
      <c r="BM51" s="9">
        <f>VLOOKUP(B51,'3-mer'!$B:$BQ,42,FALSE)</f>
        <v>28</v>
      </c>
      <c r="BN51" s="9">
        <f>VLOOKUP(B51,'3-mer'!$B:$BQ,43,FALSE)</f>
        <v>21</v>
      </c>
      <c r="BO51" s="9">
        <f>VLOOKUP(B51,'3-mer'!$B:$BQ,44,FALSE)</f>
        <v>37</v>
      </c>
      <c r="BP51" s="9">
        <f>VLOOKUP(B51,'3-mer'!$B:$BQ,45,FALSE)</f>
        <v>31</v>
      </c>
      <c r="BQ51" s="9">
        <f>VLOOKUP(B51,'3-mer'!$B:$BQ,46,FALSE)</f>
        <v>56</v>
      </c>
      <c r="BR51" s="9">
        <f>VLOOKUP(B51,'3-mer'!$B:$BQ,47,FALSE)</f>
        <v>34</v>
      </c>
      <c r="BS51" s="9">
        <f>VLOOKUP(B51,'3-mer'!$B:$BQ,48,FALSE)</f>
        <v>20</v>
      </c>
      <c r="BT51" s="9">
        <f>VLOOKUP(B51,'3-mer'!$B:$BQ,49,FALSE)</f>
        <v>24</v>
      </c>
      <c r="BU51" s="9">
        <f>VLOOKUP(B51,'3-mer'!$B:$BQ,50,FALSE)</f>
        <v>33</v>
      </c>
      <c r="BV51" s="9">
        <f>VLOOKUP(B51,'3-mer'!$B:$BQ,51,FALSE)</f>
        <v>20</v>
      </c>
      <c r="BW51" s="9">
        <f>VLOOKUP(B51,'3-mer'!$B:$BQ,52,FALSE)</f>
        <v>28</v>
      </c>
      <c r="BX51" s="9">
        <f>VLOOKUP(B51,'3-mer'!$B:$BQ,53,FALSE)</f>
        <v>22</v>
      </c>
      <c r="BY51" s="9">
        <f>VLOOKUP(B51,'3-mer'!$B:$BQ,54,FALSE)</f>
        <v>22</v>
      </c>
      <c r="BZ51" s="9">
        <f>VLOOKUP(B51,'3-mer'!$B:$BQ,55,FALSE)</f>
        <v>7</v>
      </c>
      <c r="CA51" s="9">
        <f>VLOOKUP(B51,'3-mer'!$B:$BQ,56,FALSE)</f>
        <v>12</v>
      </c>
      <c r="CB51" s="9">
        <f>VLOOKUP(B51,'3-mer'!$B:$BQ,7,FALSE)</f>
        <v>24</v>
      </c>
      <c r="CC51" s="9">
        <f>VLOOKUP(B51,'3-mer'!$B:$BQ,58,FALSE)</f>
        <v>20</v>
      </c>
      <c r="CD51" s="9">
        <f>VLOOKUP(B51,'3-mer'!$B:$BQ,60,FALSE)</f>
        <v>7</v>
      </c>
      <c r="CE51" s="9">
        <f>VLOOKUP(B51,'3-mer'!$B:$BQ,61,FALSE)</f>
        <v>30</v>
      </c>
      <c r="CF51" s="9">
        <f>VLOOKUP(B51,'3-mer'!$B:$BQ,62,FALSE)</f>
        <v>20</v>
      </c>
      <c r="CG51" s="9">
        <f>VLOOKUP(B51,'3-mer'!$B:$BQ,63,FALSE)</f>
        <v>43</v>
      </c>
      <c r="CH51" s="9">
        <f>VLOOKUP(B51,'3-mer'!$B:$BQ,64,FALSE)</f>
        <v>17</v>
      </c>
      <c r="CI51" s="9">
        <f>VLOOKUP(B51,'3-mer'!$B:$BQ,65,FALSE)</f>
        <v>25</v>
      </c>
      <c r="CJ51" s="9">
        <f>VLOOKUP(B51,'3-mer'!$B:$BQ,66,FALSE)</f>
        <v>9</v>
      </c>
      <c r="CK51" s="9">
        <f>VLOOKUP(B51,'3-mer'!$B:$BQ,67,FALSE)</f>
        <v>21</v>
      </c>
      <c r="CL51" s="9">
        <f>VLOOKUP(B51,'3-mer'!$B:$BQ,5,FALSE)</f>
        <v>26</v>
      </c>
    </row>
    <row r="52" spans="1:90" ht="15.75" x14ac:dyDescent="0.2">
      <c r="A52" s="68" t="s">
        <v>15</v>
      </c>
      <c r="B52" s="68" t="s">
        <v>17</v>
      </c>
      <c r="C52" s="67">
        <v>300</v>
      </c>
      <c r="D52" s="70">
        <v>18.079999999999998</v>
      </c>
      <c r="E52" s="67">
        <v>25</v>
      </c>
      <c r="F52" s="67">
        <v>7.2</v>
      </c>
      <c r="G52" s="67">
        <v>6</v>
      </c>
      <c r="H52" s="70">
        <v>0.62</v>
      </c>
      <c r="I52" s="70">
        <f>VLOOKUP(B52,'2-mer'!$C$1:$V$19,3,FALSE)</f>
        <v>1467</v>
      </c>
      <c r="J52" s="74">
        <f>VLOOKUP(B52,遗传信息!B:E,4,FALSE)</f>
        <v>38.32</v>
      </c>
      <c r="K52" s="9">
        <f>VLOOKUP(B52,'2-mer'!$C$1:$V$19,4,FALSE)</f>
        <v>99</v>
      </c>
      <c r="L52" s="9">
        <f>VLOOKUP(B52,'2-mer'!$C$1:$V$19,5,FALSE)</f>
        <v>93</v>
      </c>
      <c r="M52" s="9">
        <f>VLOOKUP(B52,'2-mer'!$C$1:$V$19,6,FALSE)</f>
        <v>107</v>
      </c>
      <c r="N52" s="9">
        <f>VLOOKUP(B52,'2-mer'!$C$1:$V$19,8,FALSE)</f>
        <v>72</v>
      </c>
      <c r="O52" s="9">
        <f>VLOOKUP(B52,'2-mer'!$C$1:$V$19,9,FALSE)</f>
        <v>79</v>
      </c>
      <c r="P52" s="9">
        <f>VLOOKUP(B52,'2-mer'!$C$1:$V$19,10,FALSE)</f>
        <v>66</v>
      </c>
      <c r="Q52" s="9">
        <f>VLOOKUP(B52,'2-mer'!$C$1:$V$19,11,FALSE)</f>
        <v>90</v>
      </c>
      <c r="R52" s="9">
        <f>VLOOKUP(B52,'2-mer'!$C$1:$V$19,12,FALSE)</f>
        <v>74</v>
      </c>
      <c r="S52" s="9">
        <f>VLOOKUP(B52,'2-mer'!$C$1:$V$19,13,FALSE)</f>
        <v>114</v>
      </c>
      <c r="T52" s="9">
        <f>VLOOKUP(B52,'2-mer'!$C$1:$V$19,14,FALSE)</f>
        <v>97</v>
      </c>
      <c r="U52" s="9">
        <f>VLOOKUP(B52,'2-mer'!$C$1:$V$19,15,FALSE)</f>
        <v>158</v>
      </c>
      <c r="V52" s="9">
        <f>VLOOKUP(B52,'2-mer'!$C$1:$V$19,16,FALSE)</f>
        <v>98</v>
      </c>
      <c r="W52" s="9">
        <f>VLOOKUP(B52,'2-mer'!$C$1:$V$19,17,FALSE)</f>
        <v>79</v>
      </c>
      <c r="X52" s="9">
        <f>VLOOKUP(B52,'2-mer'!$C$1:$V$19,18,FALSE)</f>
        <v>53</v>
      </c>
      <c r="Y52" s="9">
        <f>VLOOKUP(B52,'2-mer'!$C$1:$V$19,19,FALSE)</f>
        <v>111</v>
      </c>
      <c r="Z52" s="9">
        <f>VLOOKUP(B52,'2-mer'!$C$1:$V$19,20,FALSE)</f>
        <v>62</v>
      </c>
      <c r="AA52" s="9">
        <f>VLOOKUP(B52,'3-mer'!$B:$BQ,4,FALSE)</f>
        <v>18</v>
      </c>
      <c r="AB52" s="9">
        <f>VLOOKUP(B52,'3-mer'!$B:$BQ,5,FALSE)</f>
        <v>26</v>
      </c>
      <c r="AC52" s="9">
        <f>VLOOKUP(B52,'3-mer'!$B:$BQ,6,FALSE)</f>
        <v>31</v>
      </c>
      <c r="AD52" s="9">
        <f>VLOOKUP(B52,'3-mer'!$B:$BQ,7,FALSE)</f>
        <v>24</v>
      </c>
      <c r="AE52" s="9">
        <f>VLOOKUP(B52,'3-mer'!$B:$BQ,8,FALSE)</f>
        <v>24</v>
      </c>
      <c r="AF52" s="9">
        <f>VLOOKUP(B52,'3-mer'!$B:$BQ,9,FALSE)</f>
        <v>23</v>
      </c>
      <c r="AG52" s="9">
        <f>VLOOKUP(B52,'3-mer'!$B:$BQ,10,FALSE)</f>
        <v>25</v>
      </c>
      <c r="AH52" s="9">
        <f>VLOOKUP(B52,'3-mer'!$B:$BQ,11,FALSE)</f>
        <v>21</v>
      </c>
      <c r="AI52" s="9">
        <f>VLOOKUP(B52,'3-mer'!$B:$BQ,12,FALSE)</f>
        <v>25</v>
      </c>
      <c r="AJ52" s="9">
        <f>VLOOKUP(B52,'3-mer'!$B:$BQ,13,FALSE)</f>
        <v>27</v>
      </c>
      <c r="AK52" s="9">
        <f>VLOOKUP(B52,'3-mer'!$B:$BQ,14,FALSE)</f>
        <v>28</v>
      </c>
      <c r="AL52" s="9">
        <f>VLOOKUP(B52,'3-mer'!$B:$BQ,15,FALSE)</f>
        <v>27</v>
      </c>
      <c r="AM52" s="9">
        <f>VLOOKUP(B52,'3-mer'!$B:$BQ,16,FALSE)</f>
        <v>18</v>
      </c>
      <c r="AN52" s="9">
        <f>VLOOKUP(B52,'3-mer'!$B:$BQ,17,FALSE)</f>
        <v>11</v>
      </c>
      <c r="AO52" s="9">
        <f>VLOOKUP(B52,'3-mer'!$B:$BQ,18,FALSE)</f>
        <v>25</v>
      </c>
      <c r="AP52" s="9">
        <f>VLOOKUP(B52,'3-mer'!$B:$BQ,19,FALSE)</f>
        <v>18</v>
      </c>
      <c r="AQ52" s="9">
        <f>VLOOKUP(B52,'3-mer'!$B:$BQ,20,FALSE)</f>
        <v>20</v>
      </c>
      <c r="AR52" s="9">
        <f>VLOOKUP(B52,'3-mer'!$B:$BQ,21,FALSE)</f>
        <v>21</v>
      </c>
      <c r="AS52" s="9">
        <f>VLOOKUP(B52,'3-mer'!$B:$BQ,22,FALSE)</f>
        <v>23</v>
      </c>
      <c r="AT52" s="9">
        <f>VLOOKUP(B52,'3-mer'!$B:$BQ,23,FALSE)</f>
        <v>15</v>
      </c>
      <c r="AU52" s="9">
        <f>VLOOKUP(B52,'3-mer'!$B:$BQ,24,FALSE)</f>
        <v>14</v>
      </c>
      <c r="AV52" s="9">
        <f>VLOOKUP(B52,'3-mer'!$B:$BQ,25,FALSE)</f>
        <v>10</v>
      </c>
      <c r="AW52" s="9">
        <f>VLOOKUP(B52,'3-mer'!$B:$BQ,26,FALSE)</f>
        <v>17</v>
      </c>
      <c r="AX52" s="9">
        <f>VLOOKUP(B52,'3-mer'!$B:$BQ,27,FALSE)</f>
        <v>25</v>
      </c>
      <c r="AY52" s="9">
        <f>VLOOKUP(B52,'3-mer'!$B:$BQ,28,FALSE)</f>
        <v>21</v>
      </c>
      <c r="AZ52" s="9">
        <f>VLOOKUP(B52,'3-mer'!$B:$BQ,29,FALSE)</f>
        <v>18</v>
      </c>
      <c r="BA52" s="9">
        <f>VLOOKUP(B52,'3-mer'!$B:$BQ,30,FALSE)</f>
        <v>31</v>
      </c>
      <c r="BB52" s="9">
        <f>VLOOKUP(B52,'3-mer'!$B:$BQ,31,FALSE)</f>
        <v>20</v>
      </c>
      <c r="BC52" s="9">
        <f>VLOOKUP(B52,'3-mer'!$B:$BQ,32,FALSE)</f>
        <v>16</v>
      </c>
      <c r="BD52" s="9">
        <f>VLOOKUP(B52,'3-mer'!$B:$BQ,33,FALSE)</f>
        <v>9</v>
      </c>
      <c r="BE52" s="9">
        <f>VLOOKUP(B52,'3-mer'!$B:$BQ,34,FALSE)</f>
        <v>32</v>
      </c>
      <c r="BF52" s="9">
        <f>VLOOKUP(B52,'3-mer'!$B:$BQ,35,FALSE)</f>
        <v>17</v>
      </c>
      <c r="BG52" s="9">
        <f>VLOOKUP(B52,'3-mer'!$B:$BQ,36,FALSE)</f>
        <v>33</v>
      </c>
      <c r="BH52" s="9">
        <f>VLOOKUP(B52,'3-mer'!$B:$BQ,37,FALSE)</f>
        <v>24</v>
      </c>
      <c r="BI52" s="9">
        <f>VLOOKUP(B52,'3-mer'!$B:$BQ,38,FALSE)</f>
        <v>31</v>
      </c>
      <c r="BJ52" s="9">
        <f>VLOOKUP(B52,'3-mer'!$B:$BQ,39,FALSE)</f>
        <v>26</v>
      </c>
      <c r="BK52" s="9">
        <f>VLOOKUP(B52,'3-mer'!$B:$BQ,40,FALSE)</f>
        <v>29</v>
      </c>
      <c r="BL52" s="9">
        <f>VLOOKUP(B52,'3-mer'!$B:$BQ,41,FALSE)</f>
        <v>19</v>
      </c>
      <c r="BM52" s="9">
        <f>VLOOKUP(B52,'3-mer'!$B:$BQ,42,FALSE)</f>
        <v>28</v>
      </c>
      <c r="BN52" s="9">
        <f>VLOOKUP(B52,'3-mer'!$B:$BQ,43,FALSE)</f>
        <v>21</v>
      </c>
      <c r="BO52" s="9">
        <f>VLOOKUP(B52,'3-mer'!$B:$BQ,44,FALSE)</f>
        <v>37</v>
      </c>
      <c r="BP52" s="9">
        <f>VLOOKUP(B52,'3-mer'!$B:$BQ,45,FALSE)</f>
        <v>31</v>
      </c>
      <c r="BQ52" s="9">
        <f>VLOOKUP(B52,'3-mer'!$B:$BQ,46,FALSE)</f>
        <v>56</v>
      </c>
      <c r="BR52" s="9">
        <f>VLOOKUP(B52,'3-mer'!$B:$BQ,47,FALSE)</f>
        <v>34</v>
      </c>
      <c r="BS52" s="9">
        <f>VLOOKUP(B52,'3-mer'!$B:$BQ,48,FALSE)</f>
        <v>20</v>
      </c>
      <c r="BT52" s="9">
        <f>VLOOKUP(B52,'3-mer'!$B:$BQ,49,FALSE)</f>
        <v>24</v>
      </c>
      <c r="BU52" s="9">
        <f>VLOOKUP(B52,'3-mer'!$B:$BQ,50,FALSE)</f>
        <v>33</v>
      </c>
      <c r="BV52" s="9">
        <f>VLOOKUP(B52,'3-mer'!$B:$BQ,51,FALSE)</f>
        <v>20</v>
      </c>
      <c r="BW52" s="9">
        <f>VLOOKUP(B52,'3-mer'!$B:$BQ,52,FALSE)</f>
        <v>28</v>
      </c>
      <c r="BX52" s="9">
        <f>VLOOKUP(B52,'3-mer'!$B:$BQ,53,FALSE)</f>
        <v>22</v>
      </c>
      <c r="BY52" s="9">
        <f>VLOOKUP(B52,'3-mer'!$B:$BQ,54,FALSE)</f>
        <v>22</v>
      </c>
      <c r="BZ52" s="9">
        <f>VLOOKUP(B52,'3-mer'!$B:$BQ,55,FALSE)</f>
        <v>7</v>
      </c>
      <c r="CA52" s="9">
        <f>VLOOKUP(B52,'3-mer'!$B:$BQ,56,FALSE)</f>
        <v>12</v>
      </c>
      <c r="CB52" s="9">
        <f>VLOOKUP(B52,'3-mer'!$B:$BQ,7,FALSE)</f>
        <v>24</v>
      </c>
      <c r="CC52" s="9">
        <f>VLOOKUP(B52,'3-mer'!$B:$BQ,58,FALSE)</f>
        <v>20</v>
      </c>
      <c r="CD52" s="9">
        <f>VLOOKUP(B52,'3-mer'!$B:$BQ,60,FALSE)</f>
        <v>7</v>
      </c>
      <c r="CE52" s="9">
        <f>VLOOKUP(B52,'3-mer'!$B:$BQ,61,FALSE)</f>
        <v>30</v>
      </c>
      <c r="CF52" s="9">
        <f>VLOOKUP(B52,'3-mer'!$B:$BQ,62,FALSE)</f>
        <v>20</v>
      </c>
      <c r="CG52" s="9">
        <f>VLOOKUP(B52,'3-mer'!$B:$BQ,63,FALSE)</f>
        <v>43</v>
      </c>
      <c r="CH52" s="9">
        <f>VLOOKUP(B52,'3-mer'!$B:$BQ,64,FALSE)</f>
        <v>17</v>
      </c>
      <c r="CI52" s="9">
        <f>VLOOKUP(B52,'3-mer'!$B:$BQ,65,FALSE)</f>
        <v>25</v>
      </c>
      <c r="CJ52" s="9">
        <f>VLOOKUP(B52,'3-mer'!$B:$BQ,66,FALSE)</f>
        <v>9</v>
      </c>
      <c r="CK52" s="9">
        <f>VLOOKUP(B52,'3-mer'!$B:$BQ,67,FALSE)</f>
        <v>21</v>
      </c>
      <c r="CL52" s="9">
        <f>VLOOKUP(B52,'3-mer'!$B:$BQ,5,FALSE)</f>
        <v>26</v>
      </c>
    </row>
    <row r="53" spans="1:90" ht="15.75" x14ac:dyDescent="0.2">
      <c r="A53" s="68" t="s">
        <v>15</v>
      </c>
      <c r="B53" s="68" t="s">
        <v>17</v>
      </c>
      <c r="C53" s="67">
        <v>300</v>
      </c>
      <c r="D53" s="70">
        <v>35.950000000000003</v>
      </c>
      <c r="E53" s="67">
        <v>25</v>
      </c>
      <c r="F53" s="67">
        <v>7.2</v>
      </c>
      <c r="G53" s="67">
        <v>6</v>
      </c>
      <c r="H53" s="70">
        <v>1.62</v>
      </c>
      <c r="I53" s="70">
        <f>VLOOKUP(B53,'2-mer'!$C$1:$V$19,3,FALSE)</f>
        <v>1467</v>
      </c>
      <c r="J53" s="74">
        <f>VLOOKUP(B53,遗传信息!B:E,4,FALSE)</f>
        <v>38.32</v>
      </c>
      <c r="K53" s="9">
        <f>VLOOKUP(B53,'2-mer'!$C$1:$V$19,4,FALSE)</f>
        <v>99</v>
      </c>
      <c r="L53" s="9">
        <f>VLOOKUP(B53,'2-mer'!$C$1:$V$19,5,FALSE)</f>
        <v>93</v>
      </c>
      <c r="M53" s="9">
        <f>VLOOKUP(B53,'2-mer'!$C$1:$V$19,6,FALSE)</f>
        <v>107</v>
      </c>
      <c r="N53" s="9">
        <f>VLOOKUP(B53,'2-mer'!$C$1:$V$19,8,FALSE)</f>
        <v>72</v>
      </c>
      <c r="O53" s="9">
        <f>VLOOKUP(B53,'2-mer'!$C$1:$V$19,9,FALSE)</f>
        <v>79</v>
      </c>
      <c r="P53" s="9">
        <f>VLOOKUP(B53,'2-mer'!$C$1:$V$19,10,FALSE)</f>
        <v>66</v>
      </c>
      <c r="Q53" s="9">
        <f>VLOOKUP(B53,'2-mer'!$C$1:$V$19,11,FALSE)</f>
        <v>90</v>
      </c>
      <c r="R53" s="9">
        <f>VLOOKUP(B53,'2-mer'!$C$1:$V$19,12,FALSE)</f>
        <v>74</v>
      </c>
      <c r="S53" s="9">
        <f>VLOOKUP(B53,'2-mer'!$C$1:$V$19,13,FALSE)</f>
        <v>114</v>
      </c>
      <c r="T53" s="9">
        <f>VLOOKUP(B53,'2-mer'!$C$1:$V$19,14,FALSE)</f>
        <v>97</v>
      </c>
      <c r="U53" s="9">
        <f>VLOOKUP(B53,'2-mer'!$C$1:$V$19,15,FALSE)</f>
        <v>158</v>
      </c>
      <c r="V53" s="9">
        <f>VLOOKUP(B53,'2-mer'!$C$1:$V$19,16,FALSE)</f>
        <v>98</v>
      </c>
      <c r="W53" s="9">
        <f>VLOOKUP(B53,'2-mer'!$C$1:$V$19,17,FALSE)</f>
        <v>79</v>
      </c>
      <c r="X53" s="9">
        <f>VLOOKUP(B53,'2-mer'!$C$1:$V$19,18,FALSE)</f>
        <v>53</v>
      </c>
      <c r="Y53" s="9">
        <f>VLOOKUP(B53,'2-mer'!$C$1:$V$19,19,FALSE)</f>
        <v>111</v>
      </c>
      <c r="Z53" s="9">
        <f>VLOOKUP(B53,'2-mer'!$C$1:$V$19,20,FALSE)</f>
        <v>62</v>
      </c>
      <c r="AA53" s="9">
        <f>VLOOKUP(B53,'3-mer'!$B:$BQ,4,FALSE)</f>
        <v>18</v>
      </c>
      <c r="AB53" s="9">
        <f>VLOOKUP(B53,'3-mer'!$B:$BQ,5,FALSE)</f>
        <v>26</v>
      </c>
      <c r="AC53" s="9">
        <f>VLOOKUP(B53,'3-mer'!$B:$BQ,6,FALSE)</f>
        <v>31</v>
      </c>
      <c r="AD53" s="9">
        <f>VLOOKUP(B53,'3-mer'!$B:$BQ,7,FALSE)</f>
        <v>24</v>
      </c>
      <c r="AE53" s="9">
        <f>VLOOKUP(B53,'3-mer'!$B:$BQ,8,FALSE)</f>
        <v>24</v>
      </c>
      <c r="AF53" s="9">
        <f>VLOOKUP(B53,'3-mer'!$B:$BQ,9,FALSE)</f>
        <v>23</v>
      </c>
      <c r="AG53" s="9">
        <f>VLOOKUP(B53,'3-mer'!$B:$BQ,10,FALSE)</f>
        <v>25</v>
      </c>
      <c r="AH53" s="9">
        <f>VLOOKUP(B53,'3-mer'!$B:$BQ,11,FALSE)</f>
        <v>21</v>
      </c>
      <c r="AI53" s="9">
        <f>VLOOKUP(B53,'3-mer'!$B:$BQ,12,FALSE)</f>
        <v>25</v>
      </c>
      <c r="AJ53" s="9">
        <f>VLOOKUP(B53,'3-mer'!$B:$BQ,13,FALSE)</f>
        <v>27</v>
      </c>
      <c r="AK53" s="9">
        <f>VLOOKUP(B53,'3-mer'!$B:$BQ,14,FALSE)</f>
        <v>28</v>
      </c>
      <c r="AL53" s="9">
        <f>VLOOKUP(B53,'3-mer'!$B:$BQ,15,FALSE)</f>
        <v>27</v>
      </c>
      <c r="AM53" s="9">
        <f>VLOOKUP(B53,'3-mer'!$B:$BQ,16,FALSE)</f>
        <v>18</v>
      </c>
      <c r="AN53" s="9">
        <f>VLOOKUP(B53,'3-mer'!$B:$BQ,17,FALSE)</f>
        <v>11</v>
      </c>
      <c r="AO53" s="9">
        <f>VLOOKUP(B53,'3-mer'!$B:$BQ,18,FALSE)</f>
        <v>25</v>
      </c>
      <c r="AP53" s="9">
        <f>VLOOKUP(B53,'3-mer'!$B:$BQ,19,FALSE)</f>
        <v>18</v>
      </c>
      <c r="AQ53" s="9">
        <f>VLOOKUP(B53,'3-mer'!$B:$BQ,20,FALSE)</f>
        <v>20</v>
      </c>
      <c r="AR53" s="9">
        <f>VLOOKUP(B53,'3-mer'!$B:$BQ,21,FALSE)</f>
        <v>21</v>
      </c>
      <c r="AS53" s="9">
        <f>VLOOKUP(B53,'3-mer'!$B:$BQ,22,FALSE)</f>
        <v>23</v>
      </c>
      <c r="AT53" s="9">
        <f>VLOOKUP(B53,'3-mer'!$B:$BQ,23,FALSE)</f>
        <v>15</v>
      </c>
      <c r="AU53" s="9">
        <f>VLOOKUP(B53,'3-mer'!$B:$BQ,24,FALSE)</f>
        <v>14</v>
      </c>
      <c r="AV53" s="9">
        <f>VLOOKUP(B53,'3-mer'!$B:$BQ,25,FALSE)</f>
        <v>10</v>
      </c>
      <c r="AW53" s="9">
        <f>VLOOKUP(B53,'3-mer'!$B:$BQ,26,FALSE)</f>
        <v>17</v>
      </c>
      <c r="AX53" s="9">
        <f>VLOOKUP(B53,'3-mer'!$B:$BQ,27,FALSE)</f>
        <v>25</v>
      </c>
      <c r="AY53" s="9">
        <f>VLOOKUP(B53,'3-mer'!$B:$BQ,28,FALSE)</f>
        <v>21</v>
      </c>
      <c r="AZ53" s="9">
        <f>VLOOKUP(B53,'3-mer'!$B:$BQ,29,FALSE)</f>
        <v>18</v>
      </c>
      <c r="BA53" s="9">
        <f>VLOOKUP(B53,'3-mer'!$B:$BQ,30,FALSE)</f>
        <v>31</v>
      </c>
      <c r="BB53" s="9">
        <f>VLOOKUP(B53,'3-mer'!$B:$BQ,31,FALSE)</f>
        <v>20</v>
      </c>
      <c r="BC53" s="9">
        <f>VLOOKUP(B53,'3-mer'!$B:$BQ,32,FALSE)</f>
        <v>16</v>
      </c>
      <c r="BD53" s="9">
        <f>VLOOKUP(B53,'3-mer'!$B:$BQ,33,FALSE)</f>
        <v>9</v>
      </c>
      <c r="BE53" s="9">
        <f>VLOOKUP(B53,'3-mer'!$B:$BQ,34,FALSE)</f>
        <v>32</v>
      </c>
      <c r="BF53" s="9">
        <f>VLOOKUP(B53,'3-mer'!$B:$BQ,35,FALSE)</f>
        <v>17</v>
      </c>
      <c r="BG53" s="9">
        <f>VLOOKUP(B53,'3-mer'!$B:$BQ,36,FALSE)</f>
        <v>33</v>
      </c>
      <c r="BH53" s="9">
        <f>VLOOKUP(B53,'3-mer'!$B:$BQ,37,FALSE)</f>
        <v>24</v>
      </c>
      <c r="BI53" s="9">
        <f>VLOOKUP(B53,'3-mer'!$B:$BQ,38,FALSE)</f>
        <v>31</v>
      </c>
      <c r="BJ53" s="9">
        <f>VLOOKUP(B53,'3-mer'!$B:$BQ,39,FALSE)</f>
        <v>26</v>
      </c>
      <c r="BK53" s="9">
        <f>VLOOKUP(B53,'3-mer'!$B:$BQ,40,FALSE)</f>
        <v>29</v>
      </c>
      <c r="BL53" s="9">
        <f>VLOOKUP(B53,'3-mer'!$B:$BQ,41,FALSE)</f>
        <v>19</v>
      </c>
      <c r="BM53" s="9">
        <f>VLOOKUP(B53,'3-mer'!$B:$BQ,42,FALSE)</f>
        <v>28</v>
      </c>
      <c r="BN53" s="9">
        <f>VLOOKUP(B53,'3-mer'!$B:$BQ,43,FALSE)</f>
        <v>21</v>
      </c>
      <c r="BO53" s="9">
        <f>VLOOKUP(B53,'3-mer'!$B:$BQ,44,FALSE)</f>
        <v>37</v>
      </c>
      <c r="BP53" s="9">
        <f>VLOOKUP(B53,'3-mer'!$B:$BQ,45,FALSE)</f>
        <v>31</v>
      </c>
      <c r="BQ53" s="9">
        <f>VLOOKUP(B53,'3-mer'!$B:$BQ,46,FALSE)</f>
        <v>56</v>
      </c>
      <c r="BR53" s="9">
        <f>VLOOKUP(B53,'3-mer'!$B:$BQ,47,FALSE)</f>
        <v>34</v>
      </c>
      <c r="BS53" s="9">
        <f>VLOOKUP(B53,'3-mer'!$B:$BQ,48,FALSE)</f>
        <v>20</v>
      </c>
      <c r="BT53" s="9">
        <f>VLOOKUP(B53,'3-mer'!$B:$BQ,49,FALSE)</f>
        <v>24</v>
      </c>
      <c r="BU53" s="9">
        <f>VLOOKUP(B53,'3-mer'!$B:$BQ,50,FALSE)</f>
        <v>33</v>
      </c>
      <c r="BV53" s="9">
        <f>VLOOKUP(B53,'3-mer'!$B:$BQ,51,FALSE)</f>
        <v>20</v>
      </c>
      <c r="BW53" s="9">
        <f>VLOOKUP(B53,'3-mer'!$B:$BQ,52,FALSE)</f>
        <v>28</v>
      </c>
      <c r="BX53" s="9">
        <f>VLOOKUP(B53,'3-mer'!$B:$BQ,53,FALSE)</f>
        <v>22</v>
      </c>
      <c r="BY53" s="9">
        <f>VLOOKUP(B53,'3-mer'!$B:$BQ,54,FALSE)</f>
        <v>22</v>
      </c>
      <c r="BZ53" s="9">
        <f>VLOOKUP(B53,'3-mer'!$B:$BQ,55,FALSE)</f>
        <v>7</v>
      </c>
      <c r="CA53" s="9">
        <f>VLOOKUP(B53,'3-mer'!$B:$BQ,56,FALSE)</f>
        <v>12</v>
      </c>
      <c r="CB53" s="9">
        <f>VLOOKUP(B53,'3-mer'!$B:$BQ,7,FALSE)</f>
        <v>24</v>
      </c>
      <c r="CC53" s="9">
        <f>VLOOKUP(B53,'3-mer'!$B:$BQ,58,FALSE)</f>
        <v>20</v>
      </c>
      <c r="CD53" s="9">
        <f>VLOOKUP(B53,'3-mer'!$B:$BQ,60,FALSE)</f>
        <v>7</v>
      </c>
      <c r="CE53" s="9">
        <f>VLOOKUP(B53,'3-mer'!$B:$BQ,61,FALSE)</f>
        <v>30</v>
      </c>
      <c r="CF53" s="9">
        <f>VLOOKUP(B53,'3-mer'!$B:$BQ,62,FALSE)</f>
        <v>20</v>
      </c>
      <c r="CG53" s="9">
        <f>VLOOKUP(B53,'3-mer'!$B:$BQ,63,FALSE)</f>
        <v>43</v>
      </c>
      <c r="CH53" s="9">
        <f>VLOOKUP(B53,'3-mer'!$B:$BQ,64,FALSE)</f>
        <v>17</v>
      </c>
      <c r="CI53" s="9">
        <f>VLOOKUP(B53,'3-mer'!$B:$BQ,65,FALSE)</f>
        <v>25</v>
      </c>
      <c r="CJ53" s="9">
        <f>VLOOKUP(B53,'3-mer'!$B:$BQ,66,FALSE)</f>
        <v>9</v>
      </c>
      <c r="CK53" s="9">
        <f>VLOOKUP(B53,'3-mer'!$B:$BQ,67,FALSE)</f>
        <v>21</v>
      </c>
      <c r="CL53" s="9">
        <f>VLOOKUP(B53,'3-mer'!$B:$BQ,5,FALSE)</f>
        <v>26</v>
      </c>
    </row>
    <row r="54" spans="1:90" ht="15.75" x14ac:dyDescent="0.2">
      <c r="A54" s="68" t="s">
        <v>15</v>
      </c>
      <c r="B54" s="68" t="s">
        <v>17</v>
      </c>
      <c r="C54" s="67">
        <v>300</v>
      </c>
      <c r="D54" s="70">
        <v>54.25</v>
      </c>
      <c r="E54" s="67">
        <v>25</v>
      </c>
      <c r="F54" s="67">
        <v>7.2</v>
      </c>
      <c r="G54" s="67">
        <v>6</v>
      </c>
      <c r="H54" s="70">
        <v>2.65</v>
      </c>
      <c r="I54" s="70">
        <f>VLOOKUP(B54,'2-mer'!$C$1:$V$19,3,FALSE)</f>
        <v>1467</v>
      </c>
      <c r="J54" s="74">
        <f>VLOOKUP(B54,遗传信息!B:E,4,FALSE)</f>
        <v>38.32</v>
      </c>
      <c r="K54" s="9">
        <f>VLOOKUP(B54,'2-mer'!$C$1:$V$19,4,FALSE)</f>
        <v>99</v>
      </c>
      <c r="L54" s="9">
        <f>VLOOKUP(B54,'2-mer'!$C$1:$V$19,5,FALSE)</f>
        <v>93</v>
      </c>
      <c r="M54" s="9">
        <f>VLOOKUP(B54,'2-mer'!$C$1:$V$19,6,FALSE)</f>
        <v>107</v>
      </c>
      <c r="N54" s="9">
        <f>VLOOKUP(B54,'2-mer'!$C$1:$V$19,8,FALSE)</f>
        <v>72</v>
      </c>
      <c r="O54" s="9">
        <f>VLOOKUP(B54,'2-mer'!$C$1:$V$19,9,FALSE)</f>
        <v>79</v>
      </c>
      <c r="P54" s="9">
        <f>VLOOKUP(B54,'2-mer'!$C$1:$V$19,10,FALSE)</f>
        <v>66</v>
      </c>
      <c r="Q54" s="9">
        <f>VLOOKUP(B54,'2-mer'!$C$1:$V$19,11,FALSE)</f>
        <v>90</v>
      </c>
      <c r="R54" s="9">
        <f>VLOOKUP(B54,'2-mer'!$C$1:$V$19,12,FALSE)</f>
        <v>74</v>
      </c>
      <c r="S54" s="9">
        <f>VLOOKUP(B54,'2-mer'!$C$1:$V$19,13,FALSE)</f>
        <v>114</v>
      </c>
      <c r="T54" s="9">
        <f>VLOOKUP(B54,'2-mer'!$C$1:$V$19,14,FALSE)</f>
        <v>97</v>
      </c>
      <c r="U54" s="9">
        <f>VLOOKUP(B54,'2-mer'!$C$1:$V$19,15,FALSE)</f>
        <v>158</v>
      </c>
      <c r="V54" s="9">
        <f>VLOOKUP(B54,'2-mer'!$C$1:$V$19,16,FALSE)</f>
        <v>98</v>
      </c>
      <c r="W54" s="9">
        <f>VLOOKUP(B54,'2-mer'!$C$1:$V$19,17,FALSE)</f>
        <v>79</v>
      </c>
      <c r="X54" s="9">
        <f>VLOOKUP(B54,'2-mer'!$C$1:$V$19,18,FALSE)</f>
        <v>53</v>
      </c>
      <c r="Y54" s="9">
        <f>VLOOKUP(B54,'2-mer'!$C$1:$V$19,19,FALSE)</f>
        <v>111</v>
      </c>
      <c r="Z54" s="9">
        <f>VLOOKUP(B54,'2-mer'!$C$1:$V$19,20,FALSE)</f>
        <v>62</v>
      </c>
      <c r="AA54" s="9">
        <f>VLOOKUP(B54,'3-mer'!$B:$BQ,4,FALSE)</f>
        <v>18</v>
      </c>
      <c r="AB54" s="9">
        <f>VLOOKUP(B54,'3-mer'!$B:$BQ,5,FALSE)</f>
        <v>26</v>
      </c>
      <c r="AC54" s="9">
        <f>VLOOKUP(B54,'3-mer'!$B:$BQ,6,FALSE)</f>
        <v>31</v>
      </c>
      <c r="AD54" s="9">
        <f>VLOOKUP(B54,'3-mer'!$B:$BQ,7,FALSE)</f>
        <v>24</v>
      </c>
      <c r="AE54" s="9">
        <f>VLOOKUP(B54,'3-mer'!$B:$BQ,8,FALSE)</f>
        <v>24</v>
      </c>
      <c r="AF54" s="9">
        <f>VLOOKUP(B54,'3-mer'!$B:$BQ,9,FALSE)</f>
        <v>23</v>
      </c>
      <c r="AG54" s="9">
        <f>VLOOKUP(B54,'3-mer'!$B:$BQ,10,FALSE)</f>
        <v>25</v>
      </c>
      <c r="AH54" s="9">
        <f>VLOOKUP(B54,'3-mer'!$B:$BQ,11,FALSE)</f>
        <v>21</v>
      </c>
      <c r="AI54" s="9">
        <f>VLOOKUP(B54,'3-mer'!$B:$BQ,12,FALSE)</f>
        <v>25</v>
      </c>
      <c r="AJ54" s="9">
        <f>VLOOKUP(B54,'3-mer'!$B:$BQ,13,FALSE)</f>
        <v>27</v>
      </c>
      <c r="AK54" s="9">
        <f>VLOOKUP(B54,'3-mer'!$B:$BQ,14,FALSE)</f>
        <v>28</v>
      </c>
      <c r="AL54" s="9">
        <f>VLOOKUP(B54,'3-mer'!$B:$BQ,15,FALSE)</f>
        <v>27</v>
      </c>
      <c r="AM54" s="9">
        <f>VLOOKUP(B54,'3-mer'!$B:$BQ,16,FALSE)</f>
        <v>18</v>
      </c>
      <c r="AN54" s="9">
        <f>VLOOKUP(B54,'3-mer'!$B:$BQ,17,FALSE)</f>
        <v>11</v>
      </c>
      <c r="AO54" s="9">
        <f>VLOOKUP(B54,'3-mer'!$B:$BQ,18,FALSE)</f>
        <v>25</v>
      </c>
      <c r="AP54" s="9">
        <f>VLOOKUP(B54,'3-mer'!$B:$BQ,19,FALSE)</f>
        <v>18</v>
      </c>
      <c r="AQ54" s="9">
        <f>VLOOKUP(B54,'3-mer'!$B:$BQ,20,FALSE)</f>
        <v>20</v>
      </c>
      <c r="AR54" s="9">
        <f>VLOOKUP(B54,'3-mer'!$B:$BQ,21,FALSE)</f>
        <v>21</v>
      </c>
      <c r="AS54" s="9">
        <f>VLOOKUP(B54,'3-mer'!$B:$BQ,22,FALSE)</f>
        <v>23</v>
      </c>
      <c r="AT54" s="9">
        <f>VLOOKUP(B54,'3-mer'!$B:$BQ,23,FALSE)</f>
        <v>15</v>
      </c>
      <c r="AU54" s="9">
        <f>VLOOKUP(B54,'3-mer'!$B:$BQ,24,FALSE)</f>
        <v>14</v>
      </c>
      <c r="AV54" s="9">
        <f>VLOOKUP(B54,'3-mer'!$B:$BQ,25,FALSE)</f>
        <v>10</v>
      </c>
      <c r="AW54" s="9">
        <f>VLOOKUP(B54,'3-mer'!$B:$BQ,26,FALSE)</f>
        <v>17</v>
      </c>
      <c r="AX54" s="9">
        <f>VLOOKUP(B54,'3-mer'!$B:$BQ,27,FALSE)</f>
        <v>25</v>
      </c>
      <c r="AY54" s="9">
        <f>VLOOKUP(B54,'3-mer'!$B:$BQ,28,FALSE)</f>
        <v>21</v>
      </c>
      <c r="AZ54" s="9">
        <f>VLOOKUP(B54,'3-mer'!$B:$BQ,29,FALSE)</f>
        <v>18</v>
      </c>
      <c r="BA54" s="9">
        <f>VLOOKUP(B54,'3-mer'!$B:$BQ,30,FALSE)</f>
        <v>31</v>
      </c>
      <c r="BB54" s="9">
        <f>VLOOKUP(B54,'3-mer'!$B:$BQ,31,FALSE)</f>
        <v>20</v>
      </c>
      <c r="BC54" s="9">
        <f>VLOOKUP(B54,'3-mer'!$B:$BQ,32,FALSE)</f>
        <v>16</v>
      </c>
      <c r="BD54" s="9">
        <f>VLOOKUP(B54,'3-mer'!$B:$BQ,33,FALSE)</f>
        <v>9</v>
      </c>
      <c r="BE54" s="9">
        <f>VLOOKUP(B54,'3-mer'!$B:$BQ,34,FALSE)</f>
        <v>32</v>
      </c>
      <c r="BF54" s="9">
        <f>VLOOKUP(B54,'3-mer'!$B:$BQ,35,FALSE)</f>
        <v>17</v>
      </c>
      <c r="BG54" s="9">
        <f>VLOOKUP(B54,'3-mer'!$B:$BQ,36,FALSE)</f>
        <v>33</v>
      </c>
      <c r="BH54" s="9">
        <f>VLOOKUP(B54,'3-mer'!$B:$BQ,37,FALSE)</f>
        <v>24</v>
      </c>
      <c r="BI54" s="9">
        <f>VLOOKUP(B54,'3-mer'!$B:$BQ,38,FALSE)</f>
        <v>31</v>
      </c>
      <c r="BJ54" s="9">
        <f>VLOOKUP(B54,'3-mer'!$B:$BQ,39,FALSE)</f>
        <v>26</v>
      </c>
      <c r="BK54" s="9">
        <f>VLOOKUP(B54,'3-mer'!$B:$BQ,40,FALSE)</f>
        <v>29</v>
      </c>
      <c r="BL54" s="9">
        <f>VLOOKUP(B54,'3-mer'!$B:$BQ,41,FALSE)</f>
        <v>19</v>
      </c>
      <c r="BM54" s="9">
        <f>VLOOKUP(B54,'3-mer'!$B:$BQ,42,FALSE)</f>
        <v>28</v>
      </c>
      <c r="BN54" s="9">
        <f>VLOOKUP(B54,'3-mer'!$B:$BQ,43,FALSE)</f>
        <v>21</v>
      </c>
      <c r="BO54" s="9">
        <f>VLOOKUP(B54,'3-mer'!$B:$BQ,44,FALSE)</f>
        <v>37</v>
      </c>
      <c r="BP54" s="9">
        <f>VLOOKUP(B54,'3-mer'!$B:$BQ,45,FALSE)</f>
        <v>31</v>
      </c>
      <c r="BQ54" s="9">
        <f>VLOOKUP(B54,'3-mer'!$B:$BQ,46,FALSE)</f>
        <v>56</v>
      </c>
      <c r="BR54" s="9">
        <f>VLOOKUP(B54,'3-mer'!$B:$BQ,47,FALSE)</f>
        <v>34</v>
      </c>
      <c r="BS54" s="9">
        <f>VLOOKUP(B54,'3-mer'!$B:$BQ,48,FALSE)</f>
        <v>20</v>
      </c>
      <c r="BT54" s="9">
        <f>VLOOKUP(B54,'3-mer'!$B:$BQ,49,FALSE)</f>
        <v>24</v>
      </c>
      <c r="BU54" s="9">
        <f>VLOOKUP(B54,'3-mer'!$B:$BQ,50,FALSE)</f>
        <v>33</v>
      </c>
      <c r="BV54" s="9">
        <f>VLOOKUP(B54,'3-mer'!$B:$BQ,51,FALSE)</f>
        <v>20</v>
      </c>
      <c r="BW54" s="9">
        <f>VLOOKUP(B54,'3-mer'!$B:$BQ,52,FALSE)</f>
        <v>28</v>
      </c>
      <c r="BX54" s="9">
        <f>VLOOKUP(B54,'3-mer'!$B:$BQ,53,FALSE)</f>
        <v>22</v>
      </c>
      <c r="BY54" s="9">
        <f>VLOOKUP(B54,'3-mer'!$B:$BQ,54,FALSE)</f>
        <v>22</v>
      </c>
      <c r="BZ54" s="9">
        <f>VLOOKUP(B54,'3-mer'!$B:$BQ,55,FALSE)</f>
        <v>7</v>
      </c>
      <c r="CA54" s="9">
        <f>VLOOKUP(B54,'3-mer'!$B:$BQ,56,FALSE)</f>
        <v>12</v>
      </c>
      <c r="CB54" s="9">
        <f>VLOOKUP(B54,'3-mer'!$B:$BQ,7,FALSE)</f>
        <v>24</v>
      </c>
      <c r="CC54" s="9">
        <f>VLOOKUP(B54,'3-mer'!$B:$BQ,58,FALSE)</f>
        <v>20</v>
      </c>
      <c r="CD54" s="9">
        <f>VLOOKUP(B54,'3-mer'!$B:$BQ,60,FALSE)</f>
        <v>7</v>
      </c>
      <c r="CE54" s="9">
        <f>VLOOKUP(B54,'3-mer'!$B:$BQ,61,FALSE)</f>
        <v>30</v>
      </c>
      <c r="CF54" s="9">
        <f>VLOOKUP(B54,'3-mer'!$B:$BQ,62,FALSE)</f>
        <v>20</v>
      </c>
      <c r="CG54" s="9">
        <f>VLOOKUP(B54,'3-mer'!$B:$BQ,63,FALSE)</f>
        <v>43</v>
      </c>
      <c r="CH54" s="9">
        <f>VLOOKUP(B54,'3-mer'!$B:$BQ,64,FALSE)</f>
        <v>17</v>
      </c>
      <c r="CI54" s="9">
        <f>VLOOKUP(B54,'3-mer'!$B:$BQ,65,FALSE)</f>
        <v>25</v>
      </c>
      <c r="CJ54" s="9">
        <f>VLOOKUP(B54,'3-mer'!$B:$BQ,66,FALSE)</f>
        <v>9</v>
      </c>
      <c r="CK54" s="9">
        <f>VLOOKUP(B54,'3-mer'!$B:$BQ,67,FALSE)</f>
        <v>21</v>
      </c>
      <c r="CL54" s="9">
        <f>VLOOKUP(B54,'3-mer'!$B:$BQ,5,FALSE)</f>
        <v>26</v>
      </c>
    </row>
    <row r="55" spans="1:90" ht="15.75" x14ac:dyDescent="0.2">
      <c r="A55" s="68" t="s">
        <v>15</v>
      </c>
      <c r="B55" s="68" t="s">
        <v>17</v>
      </c>
      <c r="C55" s="67">
        <v>300</v>
      </c>
      <c r="D55" s="70">
        <v>72.400000000000006</v>
      </c>
      <c r="E55" s="67">
        <v>25</v>
      </c>
      <c r="F55" s="67">
        <v>7.2</v>
      </c>
      <c r="G55" s="67">
        <v>6</v>
      </c>
      <c r="H55" s="70">
        <v>3.4</v>
      </c>
      <c r="I55" s="70">
        <f>VLOOKUP(B55,'2-mer'!$C$1:$V$19,3,FALSE)</f>
        <v>1467</v>
      </c>
      <c r="J55" s="74">
        <f>VLOOKUP(B55,遗传信息!B:E,4,FALSE)</f>
        <v>38.32</v>
      </c>
      <c r="K55" s="9">
        <f>VLOOKUP(B55,'2-mer'!$C$1:$V$19,4,FALSE)</f>
        <v>99</v>
      </c>
      <c r="L55" s="9">
        <f>VLOOKUP(B55,'2-mer'!$C$1:$V$19,5,FALSE)</f>
        <v>93</v>
      </c>
      <c r="M55" s="9">
        <f>VLOOKUP(B55,'2-mer'!$C$1:$V$19,6,FALSE)</f>
        <v>107</v>
      </c>
      <c r="N55" s="9">
        <f>VLOOKUP(B55,'2-mer'!$C$1:$V$19,8,FALSE)</f>
        <v>72</v>
      </c>
      <c r="O55" s="9">
        <f>VLOOKUP(B55,'2-mer'!$C$1:$V$19,9,FALSE)</f>
        <v>79</v>
      </c>
      <c r="P55" s="9">
        <f>VLOOKUP(B55,'2-mer'!$C$1:$V$19,10,FALSE)</f>
        <v>66</v>
      </c>
      <c r="Q55" s="9">
        <f>VLOOKUP(B55,'2-mer'!$C$1:$V$19,11,FALSE)</f>
        <v>90</v>
      </c>
      <c r="R55" s="9">
        <f>VLOOKUP(B55,'2-mer'!$C$1:$V$19,12,FALSE)</f>
        <v>74</v>
      </c>
      <c r="S55" s="9">
        <f>VLOOKUP(B55,'2-mer'!$C$1:$V$19,13,FALSE)</f>
        <v>114</v>
      </c>
      <c r="T55" s="9">
        <f>VLOOKUP(B55,'2-mer'!$C$1:$V$19,14,FALSE)</f>
        <v>97</v>
      </c>
      <c r="U55" s="9">
        <f>VLOOKUP(B55,'2-mer'!$C$1:$V$19,15,FALSE)</f>
        <v>158</v>
      </c>
      <c r="V55" s="9">
        <f>VLOOKUP(B55,'2-mer'!$C$1:$V$19,16,FALSE)</f>
        <v>98</v>
      </c>
      <c r="W55" s="9">
        <f>VLOOKUP(B55,'2-mer'!$C$1:$V$19,17,FALSE)</f>
        <v>79</v>
      </c>
      <c r="X55" s="9">
        <f>VLOOKUP(B55,'2-mer'!$C$1:$V$19,18,FALSE)</f>
        <v>53</v>
      </c>
      <c r="Y55" s="9">
        <f>VLOOKUP(B55,'2-mer'!$C$1:$V$19,19,FALSE)</f>
        <v>111</v>
      </c>
      <c r="Z55" s="9">
        <f>VLOOKUP(B55,'2-mer'!$C$1:$V$19,20,FALSE)</f>
        <v>62</v>
      </c>
      <c r="AA55" s="9">
        <f>VLOOKUP(B55,'3-mer'!$B:$BQ,4,FALSE)</f>
        <v>18</v>
      </c>
      <c r="AB55" s="9">
        <f>VLOOKUP(B55,'3-mer'!$B:$BQ,5,FALSE)</f>
        <v>26</v>
      </c>
      <c r="AC55" s="9">
        <f>VLOOKUP(B55,'3-mer'!$B:$BQ,6,FALSE)</f>
        <v>31</v>
      </c>
      <c r="AD55" s="9">
        <f>VLOOKUP(B55,'3-mer'!$B:$BQ,7,FALSE)</f>
        <v>24</v>
      </c>
      <c r="AE55" s="9">
        <f>VLOOKUP(B55,'3-mer'!$B:$BQ,8,FALSE)</f>
        <v>24</v>
      </c>
      <c r="AF55" s="9">
        <f>VLOOKUP(B55,'3-mer'!$B:$BQ,9,FALSE)</f>
        <v>23</v>
      </c>
      <c r="AG55" s="9">
        <f>VLOOKUP(B55,'3-mer'!$B:$BQ,10,FALSE)</f>
        <v>25</v>
      </c>
      <c r="AH55" s="9">
        <f>VLOOKUP(B55,'3-mer'!$B:$BQ,11,FALSE)</f>
        <v>21</v>
      </c>
      <c r="AI55" s="9">
        <f>VLOOKUP(B55,'3-mer'!$B:$BQ,12,FALSE)</f>
        <v>25</v>
      </c>
      <c r="AJ55" s="9">
        <f>VLOOKUP(B55,'3-mer'!$B:$BQ,13,FALSE)</f>
        <v>27</v>
      </c>
      <c r="AK55" s="9">
        <f>VLOOKUP(B55,'3-mer'!$B:$BQ,14,FALSE)</f>
        <v>28</v>
      </c>
      <c r="AL55" s="9">
        <f>VLOOKUP(B55,'3-mer'!$B:$BQ,15,FALSE)</f>
        <v>27</v>
      </c>
      <c r="AM55" s="9">
        <f>VLOOKUP(B55,'3-mer'!$B:$BQ,16,FALSE)</f>
        <v>18</v>
      </c>
      <c r="AN55" s="9">
        <f>VLOOKUP(B55,'3-mer'!$B:$BQ,17,FALSE)</f>
        <v>11</v>
      </c>
      <c r="AO55" s="9">
        <f>VLOOKUP(B55,'3-mer'!$B:$BQ,18,FALSE)</f>
        <v>25</v>
      </c>
      <c r="AP55" s="9">
        <f>VLOOKUP(B55,'3-mer'!$B:$BQ,19,FALSE)</f>
        <v>18</v>
      </c>
      <c r="AQ55" s="9">
        <f>VLOOKUP(B55,'3-mer'!$B:$BQ,20,FALSE)</f>
        <v>20</v>
      </c>
      <c r="AR55" s="9">
        <f>VLOOKUP(B55,'3-mer'!$B:$BQ,21,FALSE)</f>
        <v>21</v>
      </c>
      <c r="AS55" s="9">
        <f>VLOOKUP(B55,'3-mer'!$B:$BQ,22,FALSE)</f>
        <v>23</v>
      </c>
      <c r="AT55" s="9">
        <f>VLOOKUP(B55,'3-mer'!$B:$BQ,23,FALSE)</f>
        <v>15</v>
      </c>
      <c r="AU55" s="9">
        <f>VLOOKUP(B55,'3-mer'!$B:$BQ,24,FALSE)</f>
        <v>14</v>
      </c>
      <c r="AV55" s="9">
        <f>VLOOKUP(B55,'3-mer'!$B:$BQ,25,FALSE)</f>
        <v>10</v>
      </c>
      <c r="AW55" s="9">
        <f>VLOOKUP(B55,'3-mer'!$B:$BQ,26,FALSE)</f>
        <v>17</v>
      </c>
      <c r="AX55" s="9">
        <f>VLOOKUP(B55,'3-mer'!$B:$BQ,27,FALSE)</f>
        <v>25</v>
      </c>
      <c r="AY55" s="9">
        <f>VLOOKUP(B55,'3-mer'!$B:$BQ,28,FALSE)</f>
        <v>21</v>
      </c>
      <c r="AZ55" s="9">
        <f>VLOOKUP(B55,'3-mer'!$B:$BQ,29,FALSE)</f>
        <v>18</v>
      </c>
      <c r="BA55" s="9">
        <f>VLOOKUP(B55,'3-mer'!$B:$BQ,30,FALSE)</f>
        <v>31</v>
      </c>
      <c r="BB55" s="9">
        <f>VLOOKUP(B55,'3-mer'!$B:$BQ,31,FALSE)</f>
        <v>20</v>
      </c>
      <c r="BC55" s="9">
        <f>VLOOKUP(B55,'3-mer'!$B:$BQ,32,FALSE)</f>
        <v>16</v>
      </c>
      <c r="BD55" s="9">
        <f>VLOOKUP(B55,'3-mer'!$B:$BQ,33,FALSE)</f>
        <v>9</v>
      </c>
      <c r="BE55" s="9">
        <f>VLOOKUP(B55,'3-mer'!$B:$BQ,34,FALSE)</f>
        <v>32</v>
      </c>
      <c r="BF55" s="9">
        <f>VLOOKUP(B55,'3-mer'!$B:$BQ,35,FALSE)</f>
        <v>17</v>
      </c>
      <c r="BG55" s="9">
        <f>VLOOKUP(B55,'3-mer'!$B:$BQ,36,FALSE)</f>
        <v>33</v>
      </c>
      <c r="BH55" s="9">
        <f>VLOOKUP(B55,'3-mer'!$B:$BQ,37,FALSE)</f>
        <v>24</v>
      </c>
      <c r="BI55" s="9">
        <f>VLOOKUP(B55,'3-mer'!$B:$BQ,38,FALSE)</f>
        <v>31</v>
      </c>
      <c r="BJ55" s="9">
        <f>VLOOKUP(B55,'3-mer'!$B:$BQ,39,FALSE)</f>
        <v>26</v>
      </c>
      <c r="BK55" s="9">
        <f>VLOOKUP(B55,'3-mer'!$B:$BQ,40,FALSE)</f>
        <v>29</v>
      </c>
      <c r="BL55" s="9">
        <f>VLOOKUP(B55,'3-mer'!$B:$BQ,41,FALSE)</f>
        <v>19</v>
      </c>
      <c r="BM55" s="9">
        <f>VLOOKUP(B55,'3-mer'!$B:$BQ,42,FALSE)</f>
        <v>28</v>
      </c>
      <c r="BN55" s="9">
        <f>VLOOKUP(B55,'3-mer'!$B:$BQ,43,FALSE)</f>
        <v>21</v>
      </c>
      <c r="BO55" s="9">
        <f>VLOOKUP(B55,'3-mer'!$B:$BQ,44,FALSE)</f>
        <v>37</v>
      </c>
      <c r="BP55" s="9">
        <f>VLOOKUP(B55,'3-mer'!$B:$BQ,45,FALSE)</f>
        <v>31</v>
      </c>
      <c r="BQ55" s="9">
        <f>VLOOKUP(B55,'3-mer'!$B:$BQ,46,FALSE)</f>
        <v>56</v>
      </c>
      <c r="BR55" s="9">
        <f>VLOOKUP(B55,'3-mer'!$B:$BQ,47,FALSE)</f>
        <v>34</v>
      </c>
      <c r="BS55" s="9">
        <f>VLOOKUP(B55,'3-mer'!$B:$BQ,48,FALSE)</f>
        <v>20</v>
      </c>
      <c r="BT55" s="9">
        <f>VLOOKUP(B55,'3-mer'!$B:$BQ,49,FALSE)</f>
        <v>24</v>
      </c>
      <c r="BU55" s="9">
        <f>VLOOKUP(B55,'3-mer'!$B:$BQ,50,FALSE)</f>
        <v>33</v>
      </c>
      <c r="BV55" s="9">
        <f>VLOOKUP(B55,'3-mer'!$B:$BQ,51,FALSE)</f>
        <v>20</v>
      </c>
      <c r="BW55" s="9">
        <f>VLOOKUP(B55,'3-mer'!$B:$BQ,52,FALSE)</f>
        <v>28</v>
      </c>
      <c r="BX55" s="9">
        <f>VLOOKUP(B55,'3-mer'!$B:$BQ,53,FALSE)</f>
        <v>22</v>
      </c>
      <c r="BY55" s="9">
        <f>VLOOKUP(B55,'3-mer'!$B:$BQ,54,FALSE)</f>
        <v>22</v>
      </c>
      <c r="BZ55" s="9">
        <f>VLOOKUP(B55,'3-mer'!$B:$BQ,55,FALSE)</f>
        <v>7</v>
      </c>
      <c r="CA55" s="9">
        <f>VLOOKUP(B55,'3-mer'!$B:$BQ,56,FALSE)</f>
        <v>12</v>
      </c>
      <c r="CB55" s="9">
        <f>VLOOKUP(B55,'3-mer'!$B:$BQ,7,FALSE)</f>
        <v>24</v>
      </c>
      <c r="CC55" s="9">
        <f>VLOOKUP(B55,'3-mer'!$B:$BQ,58,FALSE)</f>
        <v>20</v>
      </c>
      <c r="CD55" s="9">
        <f>VLOOKUP(B55,'3-mer'!$B:$BQ,60,FALSE)</f>
        <v>7</v>
      </c>
      <c r="CE55" s="9">
        <f>VLOOKUP(B55,'3-mer'!$B:$BQ,61,FALSE)</f>
        <v>30</v>
      </c>
      <c r="CF55" s="9">
        <f>VLOOKUP(B55,'3-mer'!$B:$BQ,62,FALSE)</f>
        <v>20</v>
      </c>
      <c r="CG55" s="9">
        <f>VLOOKUP(B55,'3-mer'!$B:$BQ,63,FALSE)</f>
        <v>43</v>
      </c>
      <c r="CH55" s="9">
        <f>VLOOKUP(B55,'3-mer'!$B:$BQ,64,FALSE)</f>
        <v>17</v>
      </c>
      <c r="CI55" s="9">
        <f>VLOOKUP(B55,'3-mer'!$B:$BQ,65,FALSE)</f>
        <v>25</v>
      </c>
      <c r="CJ55" s="9">
        <f>VLOOKUP(B55,'3-mer'!$B:$BQ,66,FALSE)</f>
        <v>9</v>
      </c>
      <c r="CK55" s="9">
        <f>VLOOKUP(B55,'3-mer'!$B:$BQ,67,FALSE)</f>
        <v>21</v>
      </c>
      <c r="CL55" s="9">
        <f>VLOOKUP(B55,'3-mer'!$B:$BQ,5,FALSE)</f>
        <v>26</v>
      </c>
    </row>
    <row r="56" spans="1:90" ht="15.75" x14ac:dyDescent="0.2">
      <c r="A56" s="68" t="s">
        <v>18</v>
      </c>
      <c r="B56" s="68" t="s">
        <v>20</v>
      </c>
      <c r="C56" s="67">
        <v>254</v>
      </c>
      <c r="D56" s="70">
        <v>3.9</v>
      </c>
      <c r="E56" s="67">
        <v>25</v>
      </c>
      <c r="F56" s="67">
        <v>7.2</v>
      </c>
      <c r="G56" s="67">
        <v>6</v>
      </c>
      <c r="H56" s="70">
        <v>1.37</v>
      </c>
      <c r="I56" s="70">
        <f>VLOOKUP(B56,'2-mer'!$C$1:$V$19,3,FALSE)</f>
        <v>1417</v>
      </c>
      <c r="J56" s="74">
        <f>VLOOKUP(B56,遗传信息!B:E,4,FALSE)</f>
        <v>66.52</v>
      </c>
      <c r="K56" s="9">
        <f>VLOOKUP(B56,'2-mer'!$C$1:$V$19,4,FALSE)</f>
        <v>102</v>
      </c>
      <c r="L56" s="9">
        <f>VLOOKUP(B56,'2-mer'!$C$1:$V$19,5,FALSE)</f>
        <v>87</v>
      </c>
      <c r="M56" s="9">
        <f>VLOOKUP(B56,'2-mer'!$C$1:$V$19,6,FALSE)</f>
        <v>107</v>
      </c>
      <c r="N56" s="9">
        <f>VLOOKUP(B56,'2-mer'!$C$1:$V$19,8,FALSE)</f>
        <v>63</v>
      </c>
      <c r="O56" s="9">
        <f>VLOOKUP(B56,'2-mer'!$C$1:$V$19,9,FALSE)</f>
        <v>77</v>
      </c>
      <c r="P56" s="9">
        <f>VLOOKUP(B56,'2-mer'!$C$1:$V$19,10,FALSE)</f>
        <v>76</v>
      </c>
      <c r="Q56" s="9">
        <f>VLOOKUP(B56,'2-mer'!$C$1:$V$19,11,FALSE)</f>
        <v>93</v>
      </c>
      <c r="R56" s="9">
        <f>VLOOKUP(B56,'2-mer'!$C$1:$V$19,12,FALSE)</f>
        <v>75</v>
      </c>
      <c r="S56" s="9">
        <f>VLOOKUP(B56,'2-mer'!$C$1:$V$19,13,FALSE)</f>
        <v>109</v>
      </c>
      <c r="T56" s="9">
        <f>VLOOKUP(B56,'2-mer'!$C$1:$V$19,14,FALSE)</f>
        <v>94</v>
      </c>
      <c r="U56" s="9">
        <f>VLOOKUP(B56,'2-mer'!$C$1:$V$19,15,FALSE)</f>
        <v>146</v>
      </c>
      <c r="V56" s="9">
        <f>VLOOKUP(B56,'2-mer'!$C$1:$V$19,16,FALSE)</f>
        <v>100</v>
      </c>
      <c r="W56" s="9">
        <f>VLOOKUP(B56,'2-mer'!$C$1:$V$19,17,FALSE)</f>
        <v>72</v>
      </c>
      <c r="X56" s="9">
        <f>VLOOKUP(B56,'2-mer'!$C$1:$V$19,18,FALSE)</f>
        <v>64</v>
      </c>
      <c r="Y56" s="9">
        <f>VLOOKUP(B56,'2-mer'!$C$1:$V$19,19,FALSE)</f>
        <v>102</v>
      </c>
      <c r="Z56" s="9">
        <f>VLOOKUP(B56,'2-mer'!$C$1:$V$19,20,FALSE)</f>
        <v>49</v>
      </c>
      <c r="AA56" s="9">
        <f>VLOOKUP(B56,'3-mer'!$B:$BQ,4,FALSE)</f>
        <v>20</v>
      </c>
      <c r="AB56" s="9">
        <f>VLOOKUP(B56,'3-mer'!$B:$BQ,5,FALSE)</f>
        <v>24</v>
      </c>
      <c r="AC56" s="9">
        <f>VLOOKUP(B56,'3-mer'!$B:$BQ,6,FALSE)</f>
        <v>35</v>
      </c>
      <c r="AD56" s="9">
        <f>VLOOKUP(B56,'3-mer'!$B:$BQ,7,FALSE)</f>
        <v>23</v>
      </c>
      <c r="AE56" s="9">
        <f>VLOOKUP(B56,'3-mer'!$B:$BQ,8,FALSE)</f>
        <v>19</v>
      </c>
      <c r="AF56" s="9">
        <f>VLOOKUP(B56,'3-mer'!$B:$BQ,9,FALSE)</f>
        <v>23</v>
      </c>
      <c r="AG56" s="9">
        <f>VLOOKUP(B56,'3-mer'!$B:$BQ,10,FALSE)</f>
        <v>24</v>
      </c>
      <c r="AH56" s="9">
        <f>VLOOKUP(B56,'3-mer'!$B:$BQ,11,FALSE)</f>
        <v>21</v>
      </c>
      <c r="AI56" s="9">
        <f>VLOOKUP(B56,'3-mer'!$B:$BQ,12,FALSE)</f>
        <v>21</v>
      </c>
      <c r="AJ56" s="9">
        <f>VLOOKUP(B56,'3-mer'!$B:$BQ,13,FALSE)</f>
        <v>31</v>
      </c>
      <c r="AK56" s="9">
        <f>VLOOKUP(B56,'3-mer'!$B:$BQ,14,FALSE)</f>
        <v>28</v>
      </c>
      <c r="AL56" s="9">
        <f>VLOOKUP(B56,'3-mer'!$B:$BQ,15,FALSE)</f>
        <v>27</v>
      </c>
      <c r="AM56" s="9">
        <f>VLOOKUP(B56,'3-mer'!$B:$BQ,16,FALSE)</f>
        <v>14</v>
      </c>
      <c r="AN56" s="9">
        <f>VLOOKUP(B56,'3-mer'!$B:$BQ,17,FALSE)</f>
        <v>18</v>
      </c>
      <c r="AO56" s="9">
        <f>VLOOKUP(B56,'3-mer'!$B:$BQ,18,FALSE)</f>
        <v>21</v>
      </c>
      <c r="AP56" s="9">
        <f>VLOOKUP(B56,'3-mer'!$B:$BQ,19,FALSE)</f>
        <v>10</v>
      </c>
      <c r="AQ56" s="9">
        <f>VLOOKUP(B56,'3-mer'!$B:$BQ,20,FALSE)</f>
        <v>21</v>
      </c>
      <c r="AR56" s="9">
        <f>VLOOKUP(B56,'3-mer'!$B:$BQ,21,FALSE)</f>
        <v>21</v>
      </c>
      <c r="AS56" s="9">
        <f>VLOOKUP(B56,'3-mer'!$B:$BQ,22,FALSE)</f>
        <v>24</v>
      </c>
      <c r="AT56" s="9">
        <f>VLOOKUP(B56,'3-mer'!$B:$BQ,23,FALSE)</f>
        <v>11</v>
      </c>
      <c r="AU56" s="9">
        <f>VLOOKUP(B56,'3-mer'!$B:$BQ,24,FALSE)</f>
        <v>18</v>
      </c>
      <c r="AV56" s="9">
        <f>VLOOKUP(B56,'3-mer'!$B:$BQ,25,FALSE)</f>
        <v>10</v>
      </c>
      <c r="AW56" s="9">
        <f>VLOOKUP(B56,'3-mer'!$B:$BQ,26,FALSE)</f>
        <v>22</v>
      </c>
      <c r="AX56" s="9">
        <f>VLOOKUP(B56,'3-mer'!$B:$BQ,27,FALSE)</f>
        <v>26</v>
      </c>
      <c r="AY56" s="9">
        <f>VLOOKUP(B56,'3-mer'!$B:$BQ,28,FALSE)</f>
        <v>18</v>
      </c>
      <c r="AZ56" s="9">
        <f>VLOOKUP(B56,'3-mer'!$B:$BQ,29,FALSE)</f>
        <v>20</v>
      </c>
      <c r="BA56" s="9">
        <f>VLOOKUP(B56,'3-mer'!$B:$BQ,30,FALSE)</f>
        <v>31</v>
      </c>
      <c r="BB56" s="9">
        <f>VLOOKUP(B56,'3-mer'!$B:$BQ,31,FALSE)</f>
        <v>24</v>
      </c>
      <c r="BC56" s="9">
        <f>VLOOKUP(B56,'3-mer'!$B:$BQ,32,FALSE)</f>
        <v>20</v>
      </c>
      <c r="BD56" s="9">
        <f>VLOOKUP(B56,'3-mer'!$B:$BQ,33,FALSE)</f>
        <v>11</v>
      </c>
      <c r="BE56" s="9">
        <f>VLOOKUP(B56,'3-mer'!$B:$BQ,34,FALSE)</f>
        <v>28</v>
      </c>
      <c r="BF56" s="9">
        <f>VLOOKUP(B56,'3-mer'!$B:$BQ,35,FALSE)</f>
        <v>16</v>
      </c>
      <c r="BG56" s="9">
        <f>VLOOKUP(B56,'3-mer'!$B:$BQ,36,FALSE)</f>
        <v>35</v>
      </c>
      <c r="BH56" s="9">
        <f>VLOOKUP(B56,'3-mer'!$B:$BQ,37,FALSE)</f>
        <v>20</v>
      </c>
      <c r="BI56" s="9">
        <f>VLOOKUP(B56,'3-mer'!$B:$BQ,38,FALSE)</f>
        <v>28</v>
      </c>
      <c r="BJ56" s="9">
        <f>VLOOKUP(B56,'3-mer'!$B:$BQ,39,FALSE)</f>
        <v>26</v>
      </c>
      <c r="BK56" s="9">
        <f>VLOOKUP(B56,'3-mer'!$B:$BQ,40,FALSE)</f>
        <v>24</v>
      </c>
      <c r="BL56" s="9">
        <f>VLOOKUP(B56,'3-mer'!$B:$BQ,41,FALSE)</f>
        <v>24</v>
      </c>
      <c r="BM56" s="9">
        <f>VLOOKUP(B56,'3-mer'!$B:$BQ,42,FALSE)</f>
        <v>26</v>
      </c>
      <c r="BN56" s="9">
        <f>VLOOKUP(B56,'3-mer'!$B:$BQ,43,FALSE)</f>
        <v>20</v>
      </c>
      <c r="BO56" s="9">
        <f>VLOOKUP(B56,'3-mer'!$B:$BQ,44,FALSE)</f>
        <v>43</v>
      </c>
      <c r="BP56" s="9">
        <f>VLOOKUP(B56,'3-mer'!$B:$BQ,45,FALSE)</f>
        <v>22</v>
      </c>
      <c r="BQ56" s="9">
        <f>VLOOKUP(B56,'3-mer'!$B:$BQ,46,FALSE)</f>
        <v>47</v>
      </c>
      <c r="BR56" s="9">
        <f>VLOOKUP(B56,'3-mer'!$B:$BQ,47,FALSE)</f>
        <v>34</v>
      </c>
      <c r="BS56" s="9">
        <f>VLOOKUP(B56,'3-mer'!$B:$BQ,48,FALSE)</f>
        <v>23</v>
      </c>
      <c r="BT56" s="9">
        <f>VLOOKUP(B56,'3-mer'!$B:$BQ,49,FALSE)</f>
        <v>25</v>
      </c>
      <c r="BU56" s="9">
        <f>VLOOKUP(B56,'3-mer'!$B:$BQ,50,FALSE)</f>
        <v>35</v>
      </c>
      <c r="BV56" s="9">
        <f>VLOOKUP(B56,'3-mer'!$B:$BQ,51,FALSE)</f>
        <v>17</v>
      </c>
      <c r="BW56" s="9">
        <f>VLOOKUP(B56,'3-mer'!$B:$BQ,52,FALSE)</f>
        <v>26</v>
      </c>
      <c r="BX56" s="9">
        <f>VLOOKUP(B56,'3-mer'!$B:$BQ,53,FALSE)</f>
        <v>22</v>
      </c>
      <c r="BY56" s="9">
        <f>VLOOKUP(B56,'3-mer'!$B:$BQ,54,FALSE)</f>
        <v>20</v>
      </c>
      <c r="BZ56" s="9">
        <f>VLOOKUP(B56,'3-mer'!$B:$BQ,55,FALSE)</f>
        <v>3</v>
      </c>
      <c r="CA56" s="9">
        <f>VLOOKUP(B56,'3-mer'!$B:$BQ,56,FALSE)</f>
        <v>16</v>
      </c>
      <c r="CB56" s="9">
        <f>VLOOKUP(B56,'3-mer'!$B:$BQ,7,FALSE)</f>
        <v>23</v>
      </c>
      <c r="CC56" s="9">
        <f>VLOOKUP(B56,'3-mer'!$B:$BQ,58,FALSE)</f>
        <v>21</v>
      </c>
      <c r="CD56" s="9">
        <f>VLOOKUP(B56,'3-mer'!$B:$BQ,60,FALSE)</f>
        <v>8</v>
      </c>
      <c r="CE56" s="9">
        <f>VLOOKUP(B56,'3-mer'!$B:$BQ,61,FALSE)</f>
        <v>27</v>
      </c>
      <c r="CF56" s="9">
        <f>VLOOKUP(B56,'3-mer'!$B:$BQ,62,FALSE)</f>
        <v>21</v>
      </c>
      <c r="CG56" s="9">
        <f>VLOOKUP(B56,'3-mer'!$B:$BQ,63,FALSE)</f>
        <v>39</v>
      </c>
      <c r="CH56" s="9">
        <f>VLOOKUP(B56,'3-mer'!$B:$BQ,64,FALSE)</f>
        <v>15</v>
      </c>
      <c r="CI56" s="9">
        <f>VLOOKUP(B56,'3-mer'!$B:$BQ,65,FALSE)</f>
        <v>15</v>
      </c>
      <c r="CJ56" s="9">
        <f>VLOOKUP(B56,'3-mer'!$B:$BQ,66,FALSE)</f>
        <v>10</v>
      </c>
      <c r="CK56" s="9">
        <f>VLOOKUP(B56,'3-mer'!$B:$BQ,67,FALSE)</f>
        <v>18</v>
      </c>
      <c r="CL56" s="9">
        <f>VLOOKUP(B56,'3-mer'!$B:$BQ,5,FALSE)</f>
        <v>24</v>
      </c>
    </row>
    <row r="57" spans="1:90" ht="15.75" x14ac:dyDescent="0.2">
      <c r="A57" s="68" t="s">
        <v>18</v>
      </c>
      <c r="B57" s="68" t="s">
        <v>20</v>
      </c>
      <c r="C57" s="67">
        <v>254</v>
      </c>
      <c r="D57" s="70">
        <v>5.82</v>
      </c>
      <c r="E57" s="67">
        <v>25</v>
      </c>
      <c r="F57" s="67">
        <v>7.2</v>
      </c>
      <c r="G57" s="67">
        <v>6</v>
      </c>
      <c r="H57" s="70">
        <v>2.25</v>
      </c>
      <c r="I57" s="70">
        <f>VLOOKUP(B57,'2-mer'!$C$1:$V$19,3,FALSE)</f>
        <v>1417</v>
      </c>
      <c r="J57" s="74">
        <f>VLOOKUP(B57,遗传信息!B:E,4,FALSE)</f>
        <v>66.52</v>
      </c>
      <c r="K57" s="9">
        <f>VLOOKUP(B57,'2-mer'!$C$1:$V$19,4,FALSE)</f>
        <v>102</v>
      </c>
      <c r="L57" s="9">
        <f>VLOOKUP(B57,'2-mer'!$C$1:$V$19,5,FALSE)</f>
        <v>87</v>
      </c>
      <c r="M57" s="9">
        <f>VLOOKUP(B57,'2-mer'!$C$1:$V$19,6,FALSE)</f>
        <v>107</v>
      </c>
      <c r="N57" s="9">
        <f>VLOOKUP(B57,'2-mer'!$C$1:$V$19,8,FALSE)</f>
        <v>63</v>
      </c>
      <c r="O57" s="9">
        <f>VLOOKUP(B57,'2-mer'!$C$1:$V$19,9,FALSE)</f>
        <v>77</v>
      </c>
      <c r="P57" s="9">
        <f>VLOOKUP(B57,'2-mer'!$C$1:$V$19,10,FALSE)</f>
        <v>76</v>
      </c>
      <c r="Q57" s="9">
        <f>VLOOKUP(B57,'2-mer'!$C$1:$V$19,11,FALSE)</f>
        <v>93</v>
      </c>
      <c r="R57" s="9">
        <f>VLOOKUP(B57,'2-mer'!$C$1:$V$19,12,FALSE)</f>
        <v>75</v>
      </c>
      <c r="S57" s="9">
        <f>VLOOKUP(B57,'2-mer'!$C$1:$V$19,13,FALSE)</f>
        <v>109</v>
      </c>
      <c r="T57" s="9">
        <f>VLOOKUP(B57,'2-mer'!$C$1:$V$19,14,FALSE)</f>
        <v>94</v>
      </c>
      <c r="U57" s="9">
        <f>VLOOKUP(B57,'2-mer'!$C$1:$V$19,15,FALSE)</f>
        <v>146</v>
      </c>
      <c r="V57" s="9">
        <f>VLOOKUP(B57,'2-mer'!$C$1:$V$19,16,FALSE)</f>
        <v>100</v>
      </c>
      <c r="W57" s="9">
        <f>VLOOKUP(B57,'2-mer'!$C$1:$V$19,17,FALSE)</f>
        <v>72</v>
      </c>
      <c r="X57" s="9">
        <f>VLOOKUP(B57,'2-mer'!$C$1:$V$19,18,FALSE)</f>
        <v>64</v>
      </c>
      <c r="Y57" s="9">
        <f>VLOOKUP(B57,'2-mer'!$C$1:$V$19,19,FALSE)</f>
        <v>102</v>
      </c>
      <c r="Z57" s="9">
        <f>VLOOKUP(B57,'2-mer'!$C$1:$V$19,20,FALSE)</f>
        <v>49</v>
      </c>
      <c r="AA57" s="9">
        <f>VLOOKUP(B57,'3-mer'!$B:$BQ,4,FALSE)</f>
        <v>20</v>
      </c>
      <c r="AB57" s="9">
        <f>VLOOKUP(B57,'3-mer'!$B:$BQ,5,FALSE)</f>
        <v>24</v>
      </c>
      <c r="AC57" s="9">
        <f>VLOOKUP(B57,'3-mer'!$B:$BQ,6,FALSE)</f>
        <v>35</v>
      </c>
      <c r="AD57" s="9">
        <f>VLOOKUP(B57,'3-mer'!$B:$BQ,7,FALSE)</f>
        <v>23</v>
      </c>
      <c r="AE57" s="9">
        <f>VLOOKUP(B57,'3-mer'!$B:$BQ,8,FALSE)</f>
        <v>19</v>
      </c>
      <c r="AF57" s="9">
        <f>VLOOKUP(B57,'3-mer'!$B:$BQ,9,FALSE)</f>
        <v>23</v>
      </c>
      <c r="AG57" s="9">
        <f>VLOOKUP(B57,'3-mer'!$B:$BQ,10,FALSE)</f>
        <v>24</v>
      </c>
      <c r="AH57" s="9">
        <f>VLOOKUP(B57,'3-mer'!$B:$BQ,11,FALSE)</f>
        <v>21</v>
      </c>
      <c r="AI57" s="9">
        <f>VLOOKUP(B57,'3-mer'!$B:$BQ,12,FALSE)</f>
        <v>21</v>
      </c>
      <c r="AJ57" s="9">
        <f>VLOOKUP(B57,'3-mer'!$B:$BQ,13,FALSE)</f>
        <v>31</v>
      </c>
      <c r="AK57" s="9">
        <f>VLOOKUP(B57,'3-mer'!$B:$BQ,14,FALSE)</f>
        <v>28</v>
      </c>
      <c r="AL57" s="9">
        <f>VLOOKUP(B57,'3-mer'!$B:$BQ,15,FALSE)</f>
        <v>27</v>
      </c>
      <c r="AM57" s="9">
        <f>VLOOKUP(B57,'3-mer'!$B:$BQ,16,FALSE)</f>
        <v>14</v>
      </c>
      <c r="AN57" s="9">
        <f>VLOOKUP(B57,'3-mer'!$B:$BQ,17,FALSE)</f>
        <v>18</v>
      </c>
      <c r="AO57" s="9">
        <f>VLOOKUP(B57,'3-mer'!$B:$BQ,18,FALSE)</f>
        <v>21</v>
      </c>
      <c r="AP57" s="9">
        <f>VLOOKUP(B57,'3-mer'!$B:$BQ,19,FALSE)</f>
        <v>10</v>
      </c>
      <c r="AQ57" s="9">
        <f>VLOOKUP(B57,'3-mer'!$B:$BQ,20,FALSE)</f>
        <v>21</v>
      </c>
      <c r="AR57" s="9">
        <f>VLOOKUP(B57,'3-mer'!$B:$BQ,21,FALSE)</f>
        <v>21</v>
      </c>
      <c r="AS57" s="9">
        <f>VLOOKUP(B57,'3-mer'!$B:$BQ,22,FALSE)</f>
        <v>24</v>
      </c>
      <c r="AT57" s="9">
        <f>VLOOKUP(B57,'3-mer'!$B:$BQ,23,FALSE)</f>
        <v>11</v>
      </c>
      <c r="AU57" s="9">
        <f>VLOOKUP(B57,'3-mer'!$B:$BQ,24,FALSE)</f>
        <v>18</v>
      </c>
      <c r="AV57" s="9">
        <f>VLOOKUP(B57,'3-mer'!$B:$BQ,25,FALSE)</f>
        <v>10</v>
      </c>
      <c r="AW57" s="9">
        <f>VLOOKUP(B57,'3-mer'!$B:$BQ,26,FALSE)</f>
        <v>22</v>
      </c>
      <c r="AX57" s="9">
        <f>VLOOKUP(B57,'3-mer'!$B:$BQ,27,FALSE)</f>
        <v>26</v>
      </c>
      <c r="AY57" s="9">
        <f>VLOOKUP(B57,'3-mer'!$B:$BQ,28,FALSE)</f>
        <v>18</v>
      </c>
      <c r="AZ57" s="9">
        <f>VLOOKUP(B57,'3-mer'!$B:$BQ,29,FALSE)</f>
        <v>20</v>
      </c>
      <c r="BA57" s="9">
        <f>VLOOKUP(B57,'3-mer'!$B:$BQ,30,FALSE)</f>
        <v>31</v>
      </c>
      <c r="BB57" s="9">
        <f>VLOOKUP(B57,'3-mer'!$B:$BQ,31,FALSE)</f>
        <v>24</v>
      </c>
      <c r="BC57" s="9">
        <f>VLOOKUP(B57,'3-mer'!$B:$BQ,32,FALSE)</f>
        <v>20</v>
      </c>
      <c r="BD57" s="9">
        <f>VLOOKUP(B57,'3-mer'!$B:$BQ,33,FALSE)</f>
        <v>11</v>
      </c>
      <c r="BE57" s="9">
        <f>VLOOKUP(B57,'3-mer'!$B:$BQ,34,FALSE)</f>
        <v>28</v>
      </c>
      <c r="BF57" s="9">
        <f>VLOOKUP(B57,'3-mer'!$B:$BQ,35,FALSE)</f>
        <v>16</v>
      </c>
      <c r="BG57" s="9">
        <f>VLOOKUP(B57,'3-mer'!$B:$BQ,36,FALSE)</f>
        <v>35</v>
      </c>
      <c r="BH57" s="9">
        <f>VLOOKUP(B57,'3-mer'!$B:$BQ,37,FALSE)</f>
        <v>20</v>
      </c>
      <c r="BI57" s="9">
        <f>VLOOKUP(B57,'3-mer'!$B:$BQ,38,FALSE)</f>
        <v>28</v>
      </c>
      <c r="BJ57" s="9">
        <f>VLOOKUP(B57,'3-mer'!$B:$BQ,39,FALSE)</f>
        <v>26</v>
      </c>
      <c r="BK57" s="9">
        <f>VLOOKUP(B57,'3-mer'!$B:$BQ,40,FALSE)</f>
        <v>24</v>
      </c>
      <c r="BL57" s="9">
        <f>VLOOKUP(B57,'3-mer'!$B:$BQ,41,FALSE)</f>
        <v>24</v>
      </c>
      <c r="BM57" s="9">
        <f>VLOOKUP(B57,'3-mer'!$B:$BQ,42,FALSE)</f>
        <v>26</v>
      </c>
      <c r="BN57" s="9">
        <f>VLOOKUP(B57,'3-mer'!$B:$BQ,43,FALSE)</f>
        <v>20</v>
      </c>
      <c r="BO57" s="9">
        <f>VLOOKUP(B57,'3-mer'!$B:$BQ,44,FALSE)</f>
        <v>43</v>
      </c>
      <c r="BP57" s="9">
        <f>VLOOKUP(B57,'3-mer'!$B:$BQ,45,FALSE)</f>
        <v>22</v>
      </c>
      <c r="BQ57" s="9">
        <f>VLOOKUP(B57,'3-mer'!$B:$BQ,46,FALSE)</f>
        <v>47</v>
      </c>
      <c r="BR57" s="9">
        <f>VLOOKUP(B57,'3-mer'!$B:$BQ,47,FALSE)</f>
        <v>34</v>
      </c>
      <c r="BS57" s="9">
        <f>VLOOKUP(B57,'3-mer'!$B:$BQ,48,FALSE)</f>
        <v>23</v>
      </c>
      <c r="BT57" s="9">
        <f>VLOOKUP(B57,'3-mer'!$B:$BQ,49,FALSE)</f>
        <v>25</v>
      </c>
      <c r="BU57" s="9">
        <f>VLOOKUP(B57,'3-mer'!$B:$BQ,50,FALSE)</f>
        <v>35</v>
      </c>
      <c r="BV57" s="9">
        <f>VLOOKUP(B57,'3-mer'!$B:$BQ,51,FALSE)</f>
        <v>17</v>
      </c>
      <c r="BW57" s="9">
        <f>VLOOKUP(B57,'3-mer'!$B:$BQ,52,FALSE)</f>
        <v>26</v>
      </c>
      <c r="BX57" s="9">
        <f>VLOOKUP(B57,'3-mer'!$B:$BQ,53,FALSE)</f>
        <v>22</v>
      </c>
      <c r="BY57" s="9">
        <f>VLOOKUP(B57,'3-mer'!$B:$BQ,54,FALSE)</f>
        <v>20</v>
      </c>
      <c r="BZ57" s="9">
        <f>VLOOKUP(B57,'3-mer'!$B:$BQ,55,FALSE)</f>
        <v>3</v>
      </c>
      <c r="CA57" s="9">
        <f>VLOOKUP(B57,'3-mer'!$B:$BQ,56,FALSE)</f>
        <v>16</v>
      </c>
      <c r="CB57" s="9">
        <f>VLOOKUP(B57,'3-mer'!$B:$BQ,7,FALSE)</f>
        <v>23</v>
      </c>
      <c r="CC57" s="9">
        <f>VLOOKUP(B57,'3-mer'!$B:$BQ,58,FALSE)</f>
        <v>21</v>
      </c>
      <c r="CD57" s="9">
        <f>VLOOKUP(B57,'3-mer'!$B:$BQ,60,FALSE)</f>
        <v>8</v>
      </c>
      <c r="CE57" s="9">
        <f>VLOOKUP(B57,'3-mer'!$B:$BQ,61,FALSE)</f>
        <v>27</v>
      </c>
      <c r="CF57" s="9">
        <f>VLOOKUP(B57,'3-mer'!$B:$BQ,62,FALSE)</f>
        <v>21</v>
      </c>
      <c r="CG57" s="9">
        <f>VLOOKUP(B57,'3-mer'!$B:$BQ,63,FALSE)</f>
        <v>39</v>
      </c>
      <c r="CH57" s="9">
        <f>VLOOKUP(B57,'3-mer'!$B:$BQ,64,FALSE)</f>
        <v>15</v>
      </c>
      <c r="CI57" s="9">
        <f>VLOOKUP(B57,'3-mer'!$B:$BQ,65,FALSE)</f>
        <v>15</v>
      </c>
      <c r="CJ57" s="9">
        <f>VLOOKUP(B57,'3-mer'!$B:$BQ,66,FALSE)</f>
        <v>10</v>
      </c>
      <c r="CK57" s="9">
        <f>VLOOKUP(B57,'3-mer'!$B:$BQ,67,FALSE)</f>
        <v>18</v>
      </c>
      <c r="CL57" s="9">
        <f>VLOOKUP(B57,'3-mer'!$B:$BQ,5,FALSE)</f>
        <v>24</v>
      </c>
    </row>
    <row r="58" spans="1:90" ht="15.75" x14ac:dyDescent="0.2">
      <c r="A58" s="68" t="s">
        <v>18</v>
      </c>
      <c r="B58" s="68" t="s">
        <v>20</v>
      </c>
      <c r="C58" s="67">
        <v>254</v>
      </c>
      <c r="D58" s="70">
        <v>7.77</v>
      </c>
      <c r="E58" s="67">
        <v>25</v>
      </c>
      <c r="F58" s="67">
        <v>7.2</v>
      </c>
      <c r="G58" s="67">
        <v>6</v>
      </c>
      <c r="H58" s="70">
        <v>3.63</v>
      </c>
      <c r="I58" s="70">
        <f>VLOOKUP(B58,'2-mer'!$C$1:$V$19,3,FALSE)</f>
        <v>1417</v>
      </c>
      <c r="J58" s="74">
        <f>VLOOKUP(B58,遗传信息!B:E,4,FALSE)</f>
        <v>66.52</v>
      </c>
      <c r="K58" s="9">
        <f>VLOOKUP(B58,'2-mer'!$C$1:$V$19,4,FALSE)</f>
        <v>102</v>
      </c>
      <c r="L58" s="9">
        <f>VLOOKUP(B58,'2-mer'!$C$1:$V$19,5,FALSE)</f>
        <v>87</v>
      </c>
      <c r="M58" s="9">
        <f>VLOOKUP(B58,'2-mer'!$C$1:$V$19,6,FALSE)</f>
        <v>107</v>
      </c>
      <c r="N58" s="9">
        <f>VLOOKUP(B58,'2-mer'!$C$1:$V$19,8,FALSE)</f>
        <v>63</v>
      </c>
      <c r="O58" s="9">
        <f>VLOOKUP(B58,'2-mer'!$C$1:$V$19,9,FALSE)</f>
        <v>77</v>
      </c>
      <c r="P58" s="9">
        <f>VLOOKUP(B58,'2-mer'!$C$1:$V$19,10,FALSE)</f>
        <v>76</v>
      </c>
      <c r="Q58" s="9">
        <f>VLOOKUP(B58,'2-mer'!$C$1:$V$19,11,FALSE)</f>
        <v>93</v>
      </c>
      <c r="R58" s="9">
        <f>VLOOKUP(B58,'2-mer'!$C$1:$V$19,12,FALSE)</f>
        <v>75</v>
      </c>
      <c r="S58" s="9">
        <f>VLOOKUP(B58,'2-mer'!$C$1:$V$19,13,FALSE)</f>
        <v>109</v>
      </c>
      <c r="T58" s="9">
        <f>VLOOKUP(B58,'2-mer'!$C$1:$V$19,14,FALSE)</f>
        <v>94</v>
      </c>
      <c r="U58" s="9">
        <f>VLOOKUP(B58,'2-mer'!$C$1:$V$19,15,FALSE)</f>
        <v>146</v>
      </c>
      <c r="V58" s="9">
        <f>VLOOKUP(B58,'2-mer'!$C$1:$V$19,16,FALSE)</f>
        <v>100</v>
      </c>
      <c r="W58" s="9">
        <f>VLOOKUP(B58,'2-mer'!$C$1:$V$19,17,FALSE)</f>
        <v>72</v>
      </c>
      <c r="X58" s="9">
        <f>VLOOKUP(B58,'2-mer'!$C$1:$V$19,18,FALSE)</f>
        <v>64</v>
      </c>
      <c r="Y58" s="9">
        <f>VLOOKUP(B58,'2-mer'!$C$1:$V$19,19,FALSE)</f>
        <v>102</v>
      </c>
      <c r="Z58" s="9">
        <f>VLOOKUP(B58,'2-mer'!$C$1:$V$19,20,FALSE)</f>
        <v>49</v>
      </c>
      <c r="AA58" s="9">
        <f>VLOOKUP(B58,'3-mer'!$B:$BQ,4,FALSE)</f>
        <v>20</v>
      </c>
      <c r="AB58" s="9">
        <f>VLOOKUP(B58,'3-mer'!$B:$BQ,5,FALSE)</f>
        <v>24</v>
      </c>
      <c r="AC58" s="9">
        <f>VLOOKUP(B58,'3-mer'!$B:$BQ,6,FALSE)</f>
        <v>35</v>
      </c>
      <c r="AD58" s="9">
        <f>VLOOKUP(B58,'3-mer'!$B:$BQ,7,FALSE)</f>
        <v>23</v>
      </c>
      <c r="AE58" s="9">
        <f>VLOOKUP(B58,'3-mer'!$B:$BQ,8,FALSE)</f>
        <v>19</v>
      </c>
      <c r="AF58" s="9">
        <f>VLOOKUP(B58,'3-mer'!$B:$BQ,9,FALSE)</f>
        <v>23</v>
      </c>
      <c r="AG58" s="9">
        <f>VLOOKUP(B58,'3-mer'!$B:$BQ,10,FALSE)</f>
        <v>24</v>
      </c>
      <c r="AH58" s="9">
        <f>VLOOKUP(B58,'3-mer'!$B:$BQ,11,FALSE)</f>
        <v>21</v>
      </c>
      <c r="AI58" s="9">
        <f>VLOOKUP(B58,'3-mer'!$B:$BQ,12,FALSE)</f>
        <v>21</v>
      </c>
      <c r="AJ58" s="9">
        <f>VLOOKUP(B58,'3-mer'!$B:$BQ,13,FALSE)</f>
        <v>31</v>
      </c>
      <c r="AK58" s="9">
        <f>VLOOKUP(B58,'3-mer'!$B:$BQ,14,FALSE)</f>
        <v>28</v>
      </c>
      <c r="AL58" s="9">
        <f>VLOOKUP(B58,'3-mer'!$B:$BQ,15,FALSE)</f>
        <v>27</v>
      </c>
      <c r="AM58" s="9">
        <f>VLOOKUP(B58,'3-mer'!$B:$BQ,16,FALSE)</f>
        <v>14</v>
      </c>
      <c r="AN58" s="9">
        <f>VLOOKUP(B58,'3-mer'!$B:$BQ,17,FALSE)</f>
        <v>18</v>
      </c>
      <c r="AO58" s="9">
        <f>VLOOKUP(B58,'3-mer'!$B:$BQ,18,FALSE)</f>
        <v>21</v>
      </c>
      <c r="AP58" s="9">
        <f>VLOOKUP(B58,'3-mer'!$B:$BQ,19,FALSE)</f>
        <v>10</v>
      </c>
      <c r="AQ58" s="9">
        <f>VLOOKUP(B58,'3-mer'!$B:$BQ,20,FALSE)</f>
        <v>21</v>
      </c>
      <c r="AR58" s="9">
        <f>VLOOKUP(B58,'3-mer'!$B:$BQ,21,FALSE)</f>
        <v>21</v>
      </c>
      <c r="AS58" s="9">
        <f>VLOOKUP(B58,'3-mer'!$B:$BQ,22,FALSE)</f>
        <v>24</v>
      </c>
      <c r="AT58" s="9">
        <f>VLOOKUP(B58,'3-mer'!$B:$BQ,23,FALSE)</f>
        <v>11</v>
      </c>
      <c r="AU58" s="9">
        <f>VLOOKUP(B58,'3-mer'!$B:$BQ,24,FALSE)</f>
        <v>18</v>
      </c>
      <c r="AV58" s="9">
        <f>VLOOKUP(B58,'3-mer'!$B:$BQ,25,FALSE)</f>
        <v>10</v>
      </c>
      <c r="AW58" s="9">
        <f>VLOOKUP(B58,'3-mer'!$B:$BQ,26,FALSE)</f>
        <v>22</v>
      </c>
      <c r="AX58" s="9">
        <f>VLOOKUP(B58,'3-mer'!$B:$BQ,27,FALSE)</f>
        <v>26</v>
      </c>
      <c r="AY58" s="9">
        <f>VLOOKUP(B58,'3-mer'!$B:$BQ,28,FALSE)</f>
        <v>18</v>
      </c>
      <c r="AZ58" s="9">
        <f>VLOOKUP(B58,'3-mer'!$B:$BQ,29,FALSE)</f>
        <v>20</v>
      </c>
      <c r="BA58" s="9">
        <f>VLOOKUP(B58,'3-mer'!$B:$BQ,30,FALSE)</f>
        <v>31</v>
      </c>
      <c r="BB58" s="9">
        <f>VLOOKUP(B58,'3-mer'!$B:$BQ,31,FALSE)</f>
        <v>24</v>
      </c>
      <c r="BC58" s="9">
        <f>VLOOKUP(B58,'3-mer'!$B:$BQ,32,FALSE)</f>
        <v>20</v>
      </c>
      <c r="BD58" s="9">
        <f>VLOOKUP(B58,'3-mer'!$B:$BQ,33,FALSE)</f>
        <v>11</v>
      </c>
      <c r="BE58" s="9">
        <f>VLOOKUP(B58,'3-mer'!$B:$BQ,34,FALSE)</f>
        <v>28</v>
      </c>
      <c r="BF58" s="9">
        <f>VLOOKUP(B58,'3-mer'!$B:$BQ,35,FALSE)</f>
        <v>16</v>
      </c>
      <c r="BG58" s="9">
        <f>VLOOKUP(B58,'3-mer'!$B:$BQ,36,FALSE)</f>
        <v>35</v>
      </c>
      <c r="BH58" s="9">
        <f>VLOOKUP(B58,'3-mer'!$B:$BQ,37,FALSE)</f>
        <v>20</v>
      </c>
      <c r="BI58" s="9">
        <f>VLOOKUP(B58,'3-mer'!$B:$BQ,38,FALSE)</f>
        <v>28</v>
      </c>
      <c r="BJ58" s="9">
        <f>VLOOKUP(B58,'3-mer'!$B:$BQ,39,FALSE)</f>
        <v>26</v>
      </c>
      <c r="BK58" s="9">
        <f>VLOOKUP(B58,'3-mer'!$B:$BQ,40,FALSE)</f>
        <v>24</v>
      </c>
      <c r="BL58" s="9">
        <f>VLOOKUP(B58,'3-mer'!$B:$BQ,41,FALSE)</f>
        <v>24</v>
      </c>
      <c r="BM58" s="9">
        <f>VLOOKUP(B58,'3-mer'!$B:$BQ,42,FALSE)</f>
        <v>26</v>
      </c>
      <c r="BN58" s="9">
        <f>VLOOKUP(B58,'3-mer'!$B:$BQ,43,FALSE)</f>
        <v>20</v>
      </c>
      <c r="BO58" s="9">
        <f>VLOOKUP(B58,'3-mer'!$B:$BQ,44,FALSE)</f>
        <v>43</v>
      </c>
      <c r="BP58" s="9">
        <f>VLOOKUP(B58,'3-mer'!$B:$BQ,45,FALSE)</f>
        <v>22</v>
      </c>
      <c r="BQ58" s="9">
        <f>VLOOKUP(B58,'3-mer'!$B:$BQ,46,FALSE)</f>
        <v>47</v>
      </c>
      <c r="BR58" s="9">
        <f>VLOOKUP(B58,'3-mer'!$B:$BQ,47,FALSE)</f>
        <v>34</v>
      </c>
      <c r="BS58" s="9">
        <f>VLOOKUP(B58,'3-mer'!$B:$BQ,48,FALSE)</f>
        <v>23</v>
      </c>
      <c r="BT58" s="9">
        <f>VLOOKUP(B58,'3-mer'!$B:$BQ,49,FALSE)</f>
        <v>25</v>
      </c>
      <c r="BU58" s="9">
        <f>VLOOKUP(B58,'3-mer'!$B:$BQ,50,FALSE)</f>
        <v>35</v>
      </c>
      <c r="BV58" s="9">
        <f>VLOOKUP(B58,'3-mer'!$B:$BQ,51,FALSE)</f>
        <v>17</v>
      </c>
      <c r="BW58" s="9">
        <f>VLOOKUP(B58,'3-mer'!$B:$BQ,52,FALSE)</f>
        <v>26</v>
      </c>
      <c r="BX58" s="9">
        <f>VLOOKUP(B58,'3-mer'!$B:$BQ,53,FALSE)</f>
        <v>22</v>
      </c>
      <c r="BY58" s="9">
        <f>VLOOKUP(B58,'3-mer'!$B:$BQ,54,FALSE)</f>
        <v>20</v>
      </c>
      <c r="BZ58" s="9">
        <f>VLOOKUP(B58,'3-mer'!$B:$BQ,55,FALSE)</f>
        <v>3</v>
      </c>
      <c r="CA58" s="9">
        <f>VLOOKUP(B58,'3-mer'!$B:$BQ,56,FALSE)</f>
        <v>16</v>
      </c>
      <c r="CB58" s="9">
        <f>VLOOKUP(B58,'3-mer'!$B:$BQ,7,FALSE)</f>
        <v>23</v>
      </c>
      <c r="CC58" s="9">
        <f>VLOOKUP(B58,'3-mer'!$B:$BQ,58,FALSE)</f>
        <v>21</v>
      </c>
      <c r="CD58" s="9">
        <f>VLOOKUP(B58,'3-mer'!$B:$BQ,60,FALSE)</f>
        <v>8</v>
      </c>
      <c r="CE58" s="9">
        <f>VLOOKUP(B58,'3-mer'!$B:$BQ,61,FALSE)</f>
        <v>27</v>
      </c>
      <c r="CF58" s="9">
        <f>VLOOKUP(B58,'3-mer'!$B:$BQ,62,FALSE)</f>
        <v>21</v>
      </c>
      <c r="CG58" s="9">
        <f>VLOOKUP(B58,'3-mer'!$B:$BQ,63,FALSE)</f>
        <v>39</v>
      </c>
      <c r="CH58" s="9">
        <f>VLOOKUP(B58,'3-mer'!$B:$BQ,64,FALSE)</f>
        <v>15</v>
      </c>
      <c r="CI58" s="9">
        <f>VLOOKUP(B58,'3-mer'!$B:$BQ,65,FALSE)</f>
        <v>15</v>
      </c>
      <c r="CJ58" s="9">
        <f>VLOOKUP(B58,'3-mer'!$B:$BQ,66,FALSE)</f>
        <v>10</v>
      </c>
      <c r="CK58" s="9">
        <f>VLOOKUP(B58,'3-mer'!$B:$BQ,67,FALSE)</f>
        <v>18</v>
      </c>
      <c r="CL58" s="9">
        <f>VLOOKUP(B58,'3-mer'!$B:$BQ,5,FALSE)</f>
        <v>24</v>
      </c>
    </row>
    <row r="59" spans="1:90" ht="15.75" x14ac:dyDescent="0.2">
      <c r="A59" s="68" t="s">
        <v>18</v>
      </c>
      <c r="B59" s="68" t="s">
        <v>20</v>
      </c>
      <c r="C59" s="67">
        <v>254</v>
      </c>
      <c r="D59" s="70">
        <v>9.6999999999999993</v>
      </c>
      <c r="E59" s="67">
        <v>25</v>
      </c>
      <c r="F59" s="67">
        <v>7.2</v>
      </c>
      <c r="G59" s="67">
        <v>6</v>
      </c>
      <c r="H59" s="70">
        <v>4</v>
      </c>
      <c r="I59" s="70">
        <f>VLOOKUP(B59,'2-mer'!$C$1:$V$19,3,FALSE)</f>
        <v>1417</v>
      </c>
      <c r="J59" s="74">
        <f>VLOOKUP(B59,遗传信息!B:E,4,FALSE)</f>
        <v>66.52</v>
      </c>
      <c r="K59" s="9">
        <f>VLOOKUP(B59,'2-mer'!$C$1:$V$19,4,FALSE)</f>
        <v>102</v>
      </c>
      <c r="L59" s="9">
        <f>VLOOKUP(B59,'2-mer'!$C$1:$V$19,5,FALSE)</f>
        <v>87</v>
      </c>
      <c r="M59" s="9">
        <f>VLOOKUP(B59,'2-mer'!$C$1:$V$19,6,FALSE)</f>
        <v>107</v>
      </c>
      <c r="N59" s="9">
        <f>VLOOKUP(B59,'2-mer'!$C$1:$V$19,8,FALSE)</f>
        <v>63</v>
      </c>
      <c r="O59" s="9">
        <f>VLOOKUP(B59,'2-mer'!$C$1:$V$19,9,FALSE)</f>
        <v>77</v>
      </c>
      <c r="P59" s="9">
        <f>VLOOKUP(B59,'2-mer'!$C$1:$V$19,10,FALSE)</f>
        <v>76</v>
      </c>
      <c r="Q59" s="9">
        <f>VLOOKUP(B59,'2-mer'!$C$1:$V$19,11,FALSE)</f>
        <v>93</v>
      </c>
      <c r="R59" s="9">
        <f>VLOOKUP(B59,'2-mer'!$C$1:$V$19,12,FALSE)</f>
        <v>75</v>
      </c>
      <c r="S59" s="9">
        <f>VLOOKUP(B59,'2-mer'!$C$1:$V$19,13,FALSE)</f>
        <v>109</v>
      </c>
      <c r="T59" s="9">
        <f>VLOOKUP(B59,'2-mer'!$C$1:$V$19,14,FALSE)</f>
        <v>94</v>
      </c>
      <c r="U59" s="9">
        <f>VLOOKUP(B59,'2-mer'!$C$1:$V$19,15,FALSE)</f>
        <v>146</v>
      </c>
      <c r="V59" s="9">
        <f>VLOOKUP(B59,'2-mer'!$C$1:$V$19,16,FALSE)</f>
        <v>100</v>
      </c>
      <c r="W59" s="9">
        <f>VLOOKUP(B59,'2-mer'!$C$1:$V$19,17,FALSE)</f>
        <v>72</v>
      </c>
      <c r="X59" s="9">
        <f>VLOOKUP(B59,'2-mer'!$C$1:$V$19,18,FALSE)</f>
        <v>64</v>
      </c>
      <c r="Y59" s="9">
        <f>VLOOKUP(B59,'2-mer'!$C$1:$V$19,19,FALSE)</f>
        <v>102</v>
      </c>
      <c r="Z59" s="9">
        <f>VLOOKUP(B59,'2-mer'!$C$1:$V$19,20,FALSE)</f>
        <v>49</v>
      </c>
      <c r="AA59" s="9">
        <f>VLOOKUP(B59,'3-mer'!$B:$BQ,4,FALSE)</f>
        <v>20</v>
      </c>
      <c r="AB59" s="9">
        <f>VLOOKUP(B59,'3-mer'!$B:$BQ,5,FALSE)</f>
        <v>24</v>
      </c>
      <c r="AC59" s="9">
        <f>VLOOKUP(B59,'3-mer'!$B:$BQ,6,FALSE)</f>
        <v>35</v>
      </c>
      <c r="AD59" s="9">
        <f>VLOOKUP(B59,'3-mer'!$B:$BQ,7,FALSE)</f>
        <v>23</v>
      </c>
      <c r="AE59" s="9">
        <f>VLOOKUP(B59,'3-mer'!$B:$BQ,8,FALSE)</f>
        <v>19</v>
      </c>
      <c r="AF59" s="9">
        <f>VLOOKUP(B59,'3-mer'!$B:$BQ,9,FALSE)</f>
        <v>23</v>
      </c>
      <c r="AG59" s="9">
        <f>VLOOKUP(B59,'3-mer'!$B:$BQ,10,FALSE)</f>
        <v>24</v>
      </c>
      <c r="AH59" s="9">
        <f>VLOOKUP(B59,'3-mer'!$B:$BQ,11,FALSE)</f>
        <v>21</v>
      </c>
      <c r="AI59" s="9">
        <f>VLOOKUP(B59,'3-mer'!$B:$BQ,12,FALSE)</f>
        <v>21</v>
      </c>
      <c r="AJ59" s="9">
        <f>VLOOKUP(B59,'3-mer'!$B:$BQ,13,FALSE)</f>
        <v>31</v>
      </c>
      <c r="AK59" s="9">
        <f>VLOOKUP(B59,'3-mer'!$B:$BQ,14,FALSE)</f>
        <v>28</v>
      </c>
      <c r="AL59" s="9">
        <f>VLOOKUP(B59,'3-mer'!$B:$BQ,15,FALSE)</f>
        <v>27</v>
      </c>
      <c r="AM59" s="9">
        <f>VLOOKUP(B59,'3-mer'!$B:$BQ,16,FALSE)</f>
        <v>14</v>
      </c>
      <c r="AN59" s="9">
        <f>VLOOKUP(B59,'3-mer'!$B:$BQ,17,FALSE)</f>
        <v>18</v>
      </c>
      <c r="AO59" s="9">
        <f>VLOOKUP(B59,'3-mer'!$B:$BQ,18,FALSE)</f>
        <v>21</v>
      </c>
      <c r="AP59" s="9">
        <f>VLOOKUP(B59,'3-mer'!$B:$BQ,19,FALSE)</f>
        <v>10</v>
      </c>
      <c r="AQ59" s="9">
        <f>VLOOKUP(B59,'3-mer'!$B:$BQ,20,FALSE)</f>
        <v>21</v>
      </c>
      <c r="AR59" s="9">
        <f>VLOOKUP(B59,'3-mer'!$B:$BQ,21,FALSE)</f>
        <v>21</v>
      </c>
      <c r="AS59" s="9">
        <f>VLOOKUP(B59,'3-mer'!$B:$BQ,22,FALSE)</f>
        <v>24</v>
      </c>
      <c r="AT59" s="9">
        <f>VLOOKUP(B59,'3-mer'!$B:$BQ,23,FALSE)</f>
        <v>11</v>
      </c>
      <c r="AU59" s="9">
        <f>VLOOKUP(B59,'3-mer'!$B:$BQ,24,FALSE)</f>
        <v>18</v>
      </c>
      <c r="AV59" s="9">
        <f>VLOOKUP(B59,'3-mer'!$B:$BQ,25,FALSE)</f>
        <v>10</v>
      </c>
      <c r="AW59" s="9">
        <f>VLOOKUP(B59,'3-mer'!$B:$BQ,26,FALSE)</f>
        <v>22</v>
      </c>
      <c r="AX59" s="9">
        <f>VLOOKUP(B59,'3-mer'!$B:$BQ,27,FALSE)</f>
        <v>26</v>
      </c>
      <c r="AY59" s="9">
        <f>VLOOKUP(B59,'3-mer'!$B:$BQ,28,FALSE)</f>
        <v>18</v>
      </c>
      <c r="AZ59" s="9">
        <f>VLOOKUP(B59,'3-mer'!$B:$BQ,29,FALSE)</f>
        <v>20</v>
      </c>
      <c r="BA59" s="9">
        <f>VLOOKUP(B59,'3-mer'!$B:$BQ,30,FALSE)</f>
        <v>31</v>
      </c>
      <c r="BB59" s="9">
        <f>VLOOKUP(B59,'3-mer'!$B:$BQ,31,FALSE)</f>
        <v>24</v>
      </c>
      <c r="BC59" s="9">
        <f>VLOOKUP(B59,'3-mer'!$B:$BQ,32,FALSE)</f>
        <v>20</v>
      </c>
      <c r="BD59" s="9">
        <f>VLOOKUP(B59,'3-mer'!$B:$BQ,33,FALSE)</f>
        <v>11</v>
      </c>
      <c r="BE59" s="9">
        <f>VLOOKUP(B59,'3-mer'!$B:$BQ,34,FALSE)</f>
        <v>28</v>
      </c>
      <c r="BF59" s="9">
        <f>VLOOKUP(B59,'3-mer'!$B:$BQ,35,FALSE)</f>
        <v>16</v>
      </c>
      <c r="BG59" s="9">
        <f>VLOOKUP(B59,'3-mer'!$B:$BQ,36,FALSE)</f>
        <v>35</v>
      </c>
      <c r="BH59" s="9">
        <f>VLOOKUP(B59,'3-mer'!$B:$BQ,37,FALSE)</f>
        <v>20</v>
      </c>
      <c r="BI59" s="9">
        <f>VLOOKUP(B59,'3-mer'!$B:$BQ,38,FALSE)</f>
        <v>28</v>
      </c>
      <c r="BJ59" s="9">
        <f>VLOOKUP(B59,'3-mer'!$B:$BQ,39,FALSE)</f>
        <v>26</v>
      </c>
      <c r="BK59" s="9">
        <f>VLOOKUP(B59,'3-mer'!$B:$BQ,40,FALSE)</f>
        <v>24</v>
      </c>
      <c r="BL59" s="9">
        <f>VLOOKUP(B59,'3-mer'!$B:$BQ,41,FALSE)</f>
        <v>24</v>
      </c>
      <c r="BM59" s="9">
        <f>VLOOKUP(B59,'3-mer'!$B:$BQ,42,FALSE)</f>
        <v>26</v>
      </c>
      <c r="BN59" s="9">
        <f>VLOOKUP(B59,'3-mer'!$B:$BQ,43,FALSE)</f>
        <v>20</v>
      </c>
      <c r="BO59" s="9">
        <f>VLOOKUP(B59,'3-mer'!$B:$BQ,44,FALSE)</f>
        <v>43</v>
      </c>
      <c r="BP59" s="9">
        <f>VLOOKUP(B59,'3-mer'!$B:$BQ,45,FALSE)</f>
        <v>22</v>
      </c>
      <c r="BQ59" s="9">
        <f>VLOOKUP(B59,'3-mer'!$B:$BQ,46,FALSE)</f>
        <v>47</v>
      </c>
      <c r="BR59" s="9">
        <f>VLOOKUP(B59,'3-mer'!$B:$BQ,47,FALSE)</f>
        <v>34</v>
      </c>
      <c r="BS59" s="9">
        <f>VLOOKUP(B59,'3-mer'!$B:$BQ,48,FALSE)</f>
        <v>23</v>
      </c>
      <c r="BT59" s="9">
        <f>VLOOKUP(B59,'3-mer'!$B:$BQ,49,FALSE)</f>
        <v>25</v>
      </c>
      <c r="BU59" s="9">
        <f>VLOOKUP(B59,'3-mer'!$B:$BQ,50,FALSE)</f>
        <v>35</v>
      </c>
      <c r="BV59" s="9">
        <f>VLOOKUP(B59,'3-mer'!$B:$BQ,51,FALSE)</f>
        <v>17</v>
      </c>
      <c r="BW59" s="9">
        <f>VLOOKUP(B59,'3-mer'!$B:$BQ,52,FALSE)</f>
        <v>26</v>
      </c>
      <c r="BX59" s="9">
        <f>VLOOKUP(B59,'3-mer'!$B:$BQ,53,FALSE)</f>
        <v>22</v>
      </c>
      <c r="BY59" s="9">
        <f>VLOOKUP(B59,'3-mer'!$B:$BQ,54,FALSE)</f>
        <v>20</v>
      </c>
      <c r="BZ59" s="9">
        <f>VLOOKUP(B59,'3-mer'!$B:$BQ,55,FALSE)</f>
        <v>3</v>
      </c>
      <c r="CA59" s="9">
        <f>VLOOKUP(B59,'3-mer'!$B:$BQ,56,FALSE)</f>
        <v>16</v>
      </c>
      <c r="CB59" s="9">
        <f>VLOOKUP(B59,'3-mer'!$B:$BQ,7,FALSE)</f>
        <v>23</v>
      </c>
      <c r="CC59" s="9">
        <f>VLOOKUP(B59,'3-mer'!$B:$BQ,58,FALSE)</f>
        <v>21</v>
      </c>
      <c r="CD59" s="9">
        <f>VLOOKUP(B59,'3-mer'!$B:$BQ,60,FALSE)</f>
        <v>8</v>
      </c>
      <c r="CE59" s="9">
        <f>VLOOKUP(B59,'3-mer'!$B:$BQ,61,FALSE)</f>
        <v>27</v>
      </c>
      <c r="CF59" s="9">
        <f>VLOOKUP(B59,'3-mer'!$B:$BQ,62,FALSE)</f>
        <v>21</v>
      </c>
      <c r="CG59" s="9">
        <f>VLOOKUP(B59,'3-mer'!$B:$BQ,63,FALSE)</f>
        <v>39</v>
      </c>
      <c r="CH59" s="9">
        <f>VLOOKUP(B59,'3-mer'!$B:$BQ,64,FALSE)</f>
        <v>15</v>
      </c>
      <c r="CI59" s="9">
        <f>VLOOKUP(B59,'3-mer'!$B:$BQ,65,FALSE)</f>
        <v>15</v>
      </c>
      <c r="CJ59" s="9">
        <f>VLOOKUP(B59,'3-mer'!$B:$BQ,66,FALSE)</f>
        <v>10</v>
      </c>
      <c r="CK59" s="9">
        <f>VLOOKUP(B59,'3-mer'!$B:$BQ,67,FALSE)</f>
        <v>18</v>
      </c>
      <c r="CL59" s="9">
        <f>VLOOKUP(B59,'3-mer'!$B:$BQ,5,FALSE)</f>
        <v>24</v>
      </c>
    </row>
    <row r="60" spans="1:90" ht="15.75" x14ac:dyDescent="0.2">
      <c r="A60" s="68" t="s">
        <v>18</v>
      </c>
      <c r="B60" s="68" t="s">
        <v>20</v>
      </c>
      <c r="C60" s="67">
        <v>265</v>
      </c>
      <c r="D60" s="70">
        <v>2.2400000000000002</v>
      </c>
      <c r="E60" s="67">
        <v>25</v>
      </c>
      <c r="F60" s="67">
        <v>7.2</v>
      </c>
      <c r="G60" s="67">
        <v>6</v>
      </c>
      <c r="H60" s="70">
        <v>0.83</v>
      </c>
      <c r="I60" s="70">
        <f>VLOOKUP(B60,'2-mer'!$C$1:$V$19,3,FALSE)</f>
        <v>1417</v>
      </c>
      <c r="J60" s="74">
        <f>VLOOKUP(B60,遗传信息!B:E,4,FALSE)</f>
        <v>66.52</v>
      </c>
      <c r="K60" s="9">
        <f>VLOOKUP(B60,'2-mer'!$C$1:$V$19,4,FALSE)</f>
        <v>102</v>
      </c>
      <c r="L60" s="9">
        <f>VLOOKUP(B60,'2-mer'!$C$1:$V$19,5,FALSE)</f>
        <v>87</v>
      </c>
      <c r="M60" s="9">
        <f>VLOOKUP(B60,'2-mer'!$C$1:$V$19,6,FALSE)</f>
        <v>107</v>
      </c>
      <c r="N60" s="9">
        <f>VLOOKUP(B60,'2-mer'!$C$1:$V$19,8,FALSE)</f>
        <v>63</v>
      </c>
      <c r="O60" s="9">
        <f>VLOOKUP(B60,'2-mer'!$C$1:$V$19,9,FALSE)</f>
        <v>77</v>
      </c>
      <c r="P60" s="9">
        <f>VLOOKUP(B60,'2-mer'!$C$1:$V$19,10,FALSE)</f>
        <v>76</v>
      </c>
      <c r="Q60" s="9">
        <f>VLOOKUP(B60,'2-mer'!$C$1:$V$19,11,FALSE)</f>
        <v>93</v>
      </c>
      <c r="R60" s="9">
        <f>VLOOKUP(B60,'2-mer'!$C$1:$V$19,12,FALSE)</f>
        <v>75</v>
      </c>
      <c r="S60" s="9">
        <f>VLOOKUP(B60,'2-mer'!$C$1:$V$19,13,FALSE)</f>
        <v>109</v>
      </c>
      <c r="T60" s="9">
        <f>VLOOKUP(B60,'2-mer'!$C$1:$V$19,14,FALSE)</f>
        <v>94</v>
      </c>
      <c r="U60" s="9">
        <f>VLOOKUP(B60,'2-mer'!$C$1:$V$19,15,FALSE)</f>
        <v>146</v>
      </c>
      <c r="V60" s="9">
        <f>VLOOKUP(B60,'2-mer'!$C$1:$V$19,16,FALSE)</f>
        <v>100</v>
      </c>
      <c r="W60" s="9">
        <f>VLOOKUP(B60,'2-mer'!$C$1:$V$19,17,FALSE)</f>
        <v>72</v>
      </c>
      <c r="X60" s="9">
        <f>VLOOKUP(B60,'2-mer'!$C$1:$V$19,18,FALSE)</f>
        <v>64</v>
      </c>
      <c r="Y60" s="9">
        <f>VLOOKUP(B60,'2-mer'!$C$1:$V$19,19,FALSE)</f>
        <v>102</v>
      </c>
      <c r="Z60" s="9">
        <f>VLOOKUP(B60,'2-mer'!$C$1:$V$19,20,FALSE)</f>
        <v>49</v>
      </c>
      <c r="AA60" s="9">
        <f>VLOOKUP(B60,'3-mer'!$B:$BQ,4,FALSE)</f>
        <v>20</v>
      </c>
      <c r="AB60" s="9">
        <f>VLOOKUP(B60,'3-mer'!$B:$BQ,5,FALSE)</f>
        <v>24</v>
      </c>
      <c r="AC60" s="9">
        <f>VLOOKUP(B60,'3-mer'!$B:$BQ,6,FALSE)</f>
        <v>35</v>
      </c>
      <c r="AD60" s="9">
        <f>VLOOKUP(B60,'3-mer'!$B:$BQ,7,FALSE)</f>
        <v>23</v>
      </c>
      <c r="AE60" s="9">
        <f>VLOOKUP(B60,'3-mer'!$B:$BQ,8,FALSE)</f>
        <v>19</v>
      </c>
      <c r="AF60" s="9">
        <f>VLOOKUP(B60,'3-mer'!$B:$BQ,9,FALSE)</f>
        <v>23</v>
      </c>
      <c r="AG60" s="9">
        <f>VLOOKUP(B60,'3-mer'!$B:$BQ,10,FALSE)</f>
        <v>24</v>
      </c>
      <c r="AH60" s="9">
        <f>VLOOKUP(B60,'3-mer'!$B:$BQ,11,FALSE)</f>
        <v>21</v>
      </c>
      <c r="AI60" s="9">
        <f>VLOOKUP(B60,'3-mer'!$B:$BQ,12,FALSE)</f>
        <v>21</v>
      </c>
      <c r="AJ60" s="9">
        <f>VLOOKUP(B60,'3-mer'!$B:$BQ,13,FALSE)</f>
        <v>31</v>
      </c>
      <c r="AK60" s="9">
        <f>VLOOKUP(B60,'3-mer'!$B:$BQ,14,FALSE)</f>
        <v>28</v>
      </c>
      <c r="AL60" s="9">
        <f>VLOOKUP(B60,'3-mer'!$B:$BQ,15,FALSE)</f>
        <v>27</v>
      </c>
      <c r="AM60" s="9">
        <f>VLOOKUP(B60,'3-mer'!$B:$BQ,16,FALSE)</f>
        <v>14</v>
      </c>
      <c r="AN60" s="9">
        <f>VLOOKUP(B60,'3-mer'!$B:$BQ,17,FALSE)</f>
        <v>18</v>
      </c>
      <c r="AO60" s="9">
        <f>VLOOKUP(B60,'3-mer'!$B:$BQ,18,FALSE)</f>
        <v>21</v>
      </c>
      <c r="AP60" s="9">
        <f>VLOOKUP(B60,'3-mer'!$B:$BQ,19,FALSE)</f>
        <v>10</v>
      </c>
      <c r="AQ60" s="9">
        <f>VLOOKUP(B60,'3-mer'!$B:$BQ,20,FALSE)</f>
        <v>21</v>
      </c>
      <c r="AR60" s="9">
        <f>VLOOKUP(B60,'3-mer'!$B:$BQ,21,FALSE)</f>
        <v>21</v>
      </c>
      <c r="AS60" s="9">
        <f>VLOOKUP(B60,'3-mer'!$B:$BQ,22,FALSE)</f>
        <v>24</v>
      </c>
      <c r="AT60" s="9">
        <f>VLOOKUP(B60,'3-mer'!$B:$BQ,23,FALSE)</f>
        <v>11</v>
      </c>
      <c r="AU60" s="9">
        <f>VLOOKUP(B60,'3-mer'!$B:$BQ,24,FALSE)</f>
        <v>18</v>
      </c>
      <c r="AV60" s="9">
        <f>VLOOKUP(B60,'3-mer'!$B:$BQ,25,FALSE)</f>
        <v>10</v>
      </c>
      <c r="AW60" s="9">
        <f>VLOOKUP(B60,'3-mer'!$B:$BQ,26,FALSE)</f>
        <v>22</v>
      </c>
      <c r="AX60" s="9">
        <f>VLOOKUP(B60,'3-mer'!$B:$BQ,27,FALSE)</f>
        <v>26</v>
      </c>
      <c r="AY60" s="9">
        <f>VLOOKUP(B60,'3-mer'!$B:$BQ,28,FALSE)</f>
        <v>18</v>
      </c>
      <c r="AZ60" s="9">
        <f>VLOOKUP(B60,'3-mer'!$B:$BQ,29,FALSE)</f>
        <v>20</v>
      </c>
      <c r="BA60" s="9">
        <f>VLOOKUP(B60,'3-mer'!$B:$BQ,30,FALSE)</f>
        <v>31</v>
      </c>
      <c r="BB60" s="9">
        <f>VLOOKUP(B60,'3-mer'!$B:$BQ,31,FALSE)</f>
        <v>24</v>
      </c>
      <c r="BC60" s="9">
        <f>VLOOKUP(B60,'3-mer'!$B:$BQ,32,FALSE)</f>
        <v>20</v>
      </c>
      <c r="BD60" s="9">
        <f>VLOOKUP(B60,'3-mer'!$B:$BQ,33,FALSE)</f>
        <v>11</v>
      </c>
      <c r="BE60" s="9">
        <f>VLOOKUP(B60,'3-mer'!$B:$BQ,34,FALSE)</f>
        <v>28</v>
      </c>
      <c r="BF60" s="9">
        <f>VLOOKUP(B60,'3-mer'!$B:$BQ,35,FALSE)</f>
        <v>16</v>
      </c>
      <c r="BG60" s="9">
        <f>VLOOKUP(B60,'3-mer'!$B:$BQ,36,FALSE)</f>
        <v>35</v>
      </c>
      <c r="BH60" s="9">
        <f>VLOOKUP(B60,'3-mer'!$B:$BQ,37,FALSE)</f>
        <v>20</v>
      </c>
      <c r="BI60" s="9">
        <f>VLOOKUP(B60,'3-mer'!$B:$BQ,38,FALSE)</f>
        <v>28</v>
      </c>
      <c r="BJ60" s="9">
        <f>VLOOKUP(B60,'3-mer'!$B:$BQ,39,FALSE)</f>
        <v>26</v>
      </c>
      <c r="BK60" s="9">
        <f>VLOOKUP(B60,'3-mer'!$B:$BQ,40,FALSE)</f>
        <v>24</v>
      </c>
      <c r="BL60" s="9">
        <f>VLOOKUP(B60,'3-mer'!$B:$BQ,41,FALSE)</f>
        <v>24</v>
      </c>
      <c r="BM60" s="9">
        <f>VLOOKUP(B60,'3-mer'!$B:$BQ,42,FALSE)</f>
        <v>26</v>
      </c>
      <c r="BN60" s="9">
        <f>VLOOKUP(B60,'3-mer'!$B:$BQ,43,FALSE)</f>
        <v>20</v>
      </c>
      <c r="BO60" s="9">
        <f>VLOOKUP(B60,'3-mer'!$B:$BQ,44,FALSE)</f>
        <v>43</v>
      </c>
      <c r="BP60" s="9">
        <f>VLOOKUP(B60,'3-mer'!$B:$BQ,45,FALSE)</f>
        <v>22</v>
      </c>
      <c r="BQ60" s="9">
        <f>VLOOKUP(B60,'3-mer'!$B:$BQ,46,FALSE)</f>
        <v>47</v>
      </c>
      <c r="BR60" s="9">
        <f>VLOOKUP(B60,'3-mer'!$B:$BQ,47,FALSE)</f>
        <v>34</v>
      </c>
      <c r="BS60" s="9">
        <f>VLOOKUP(B60,'3-mer'!$B:$BQ,48,FALSE)</f>
        <v>23</v>
      </c>
      <c r="BT60" s="9">
        <f>VLOOKUP(B60,'3-mer'!$B:$BQ,49,FALSE)</f>
        <v>25</v>
      </c>
      <c r="BU60" s="9">
        <f>VLOOKUP(B60,'3-mer'!$B:$BQ,50,FALSE)</f>
        <v>35</v>
      </c>
      <c r="BV60" s="9">
        <f>VLOOKUP(B60,'3-mer'!$B:$BQ,51,FALSE)</f>
        <v>17</v>
      </c>
      <c r="BW60" s="9">
        <f>VLOOKUP(B60,'3-mer'!$B:$BQ,52,FALSE)</f>
        <v>26</v>
      </c>
      <c r="BX60" s="9">
        <f>VLOOKUP(B60,'3-mer'!$B:$BQ,53,FALSE)</f>
        <v>22</v>
      </c>
      <c r="BY60" s="9">
        <f>VLOOKUP(B60,'3-mer'!$B:$BQ,54,FALSE)</f>
        <v>20</v>
      </c>
      <c r="BZ60" s="9">
        <f>VLOOKUP(B60,'3-mer'!$B:$BQ,55,FALSE)</f>
        <v>3</v>
      </c>
      <c r="CA60" s="9">
        <f>VLOOKUP(B60,'3-mer'!$B:$BQ,56,FALSE)</f>
        <v>16</v>
      </c>
      <c r="CB60" s="9">
        <f>VLOOKUP(B60,'3-mer'!$B:$BQ,7,FALSE)</f>
        <v>23</v>
      </c>
      <c r="CC60" s="9">
        <f>VLOOKUP(B60,'3-mer'!$B:$BQ,58,FALSE)</f>
        <v>21</v>
      </c>
      <c r="CD60" s="9">
        <f>VLOOKUP(B60,'3-mer'!$B:$BQ,60,FALSE)</f>
        <v>8</v>
      </c>
      <c r="CE60" s="9">
        <f>VLOOKUP(B60,'3-mer'!$B:$BQ,61,FALSE)</f>
        <v>27</v>
      </c>
      <c r="CF60" s="9">
        <f>VLOOKUP(B60,'3-mer'!$B:$BQ,62,FALSE)</f>
        <v>21</v>
      </c>
      <c r="CG60" s="9">
        <f>VLOOKUP(B60,'3-mer'!$B:$BQ,63,FALSE)</f>
        <v>39</v>
      </c>
      <c r="CH60" s="9">
        <f>VLOOKUP(B60,'3-mer'!$B:$BQ,64,FALSE)</f>
        <v>15</v>
      </c>
      <c r="CI60" s="9">
        <f>VLOOKUP(B60,'3-mer'!$B:$BQ,65,FALSE)</f>
        <v>15</v>
      </c>
      <c r="CJ60" s="9">
        <f>VLOOKUP(B60,'3-mer'!$B:$BQ,66,FALSE)</f>
        <v>10</v>
      </c>
      <c r="CK60" s="9">
        <f>VLOOKUP(B60,'3-mer'!$B:$BQ,67,FALSE)</f>
        <v>18</v>
      </c>
      <c r="CL60" s="9">
        <f>VLOOKUP(B60,'3-mer'!$B:$BQ,5,FALSE)</f>
        <v>24</v>
      </c>
    </row>
    <row r="61" spans="1:90" ht="15.75" x14ac:dyDescent="0.2">
      <c r="A61" s="68" t="s">
        <v>18</v>
      </c>
      <c r="B61" s="68" t="s">
        <v>20</v>
      </c>
      <c r="C61" s="67">
        <v>265</v>
      </c>
      <c r="D61" s="70">
        <v>2.95</v>
      </c>
      <c r="E61" s="67">
        <v>25</v>
      </c>
      <c r="F61" s="67">
        <v>7.2</v>
      </c>
      <c r="G61" s="67">
        <v>6</v>
      </c>
      <c r="H61" s="70">
        <v>1.27</v>
      </c>
      <c r="I61" s="70">
        <f>VLOOKUP(B61,'2-mer'!$C$1:$V$19,3,FALSE)</f>
        <v>1417</v>
      </c>
      <c r="J61" s="74">
        <f>VLOOKUP(B61,遗传信息!B:E,4,FALSE)</f>
        <v>66.52</v>
      </c>
      <c r="K61" s="9">
        <f>VLOOKUP(B61,'2-mer'!$C$1:$V$19,4,FALSE)</f>
        <v>102</v>
      </c>
      <c r="L61" s="9">
        <f>VLOOKUP(B61,'2-mer'!$C$1:$V$19,5,FALSE)</f>
        <v>87</v>
      </c>
      <c r="M61" s="9">
        <f>VLOOKUP(B61,'2-mer'!$C$1:$V$19,6,FALSE)</f>
        <v>107</v>
      </c>
      <c r="N61" s="9">
        <f>VLOOKUP(B61,'2-mer'!$C$1:$V$19,8,FALSE)</f>
        <v>63</v>
      </c>
      <c r="O61" s="9">
        <f>VLOOKUP(B61,'2-mer'!$C$1:$V$19,9,FALSE)</f>
        <v>77</v>
      </c>
      <c r="P61" s="9">
        <f>VLOOKUP(B61,'2-mer'!$C$1:$V$19,10,FALSE)</f>
        <v>76</v>
      </c>
      <c r="Q61" s="9">
        <f>VLOOKUP(B61,'2-mer'!$C$1:$V$19,11,FALSE)</f>
        <v>93</v>
      </c>
      <c r="R61" s="9">
        <f>VLOOKUP(B61,'2-mer'!$C$1:$V$19,12,FALSE)</f>
        <v>75</v>
      </c>
      <c r="S61" s="9">
        <f>VLOOKUP(B61,'2-mer'!$C$1:$V$19,13,FALSE)</f>
        <v>109</v>
      </c>
      <c r="T61" s="9">
        <f>VLOOKUP(B61,'2-mer'!$C$1:$V$19,14,FALSE)</f>
        <v>94</v>
      </c>
      <c r="U61" s="9">
        <f>VLOOKUP(B61,'2-mer'!$C$1:$V$19,15,FALSE)</f>
        <v>146</v>
      </c>
      <c r="V61" s="9">
        <f>VLOOKUP(B61,'2-mer'!$C$1:$V$19,16,FALSE)</f>
        <v>100</v>
      </c>
      <c r="W61" s="9">
        <f>VLOOKUP(B61,'2-mer'!$C$1:$V$19,17,FALSE)</f>
        <v>72</v>
      </c>
      <c r="X61" s="9">
        <f>VLOOKUP(B61,'2-mer'!$C$1:$V$19,18,FALSE)</f>
        <v>64</v>
      </c>
      <c r="Y61" s="9">
        <f>VLOOKUP(B61,'2-mer'!$C$1:$V$19,19,FALSE)</f>
        <v>102</v>
      </c>
      <c r="Z61" s="9">
        <f>VLOOKUP(B61,'2-mer'!$C$1:$V$19,20,FALSE)</f>
        <v>49</v>
      </c>
      <c r="AA61" s="9">
        <f>VLOOKUP(B61,'3-mer'!$B:$BQ,4,FALSE)</f>
        <v>20</v>
      </c>
      <c r="AB61" s="9">
        <f>VLOOKUP(B61,'3-mer'!$B:$BQ,5,FALSE)</f>
        <v>24</v>
      </c>
      <c r="AC61" s="9">
        <f>VLOOKUP(B61,'3-mer'!$B:$BQ,6,FALSE)</f>
        <v>35</v>
      </c>
      <c r="AD61" s="9">
        <f>VLOOKUP(B61,'3-mer'!$B:$BQ,7,FALSE)</f>
        <v>23</v>
      </c>
      <c r="AE61" s="9">
        <f>VLOOKUP(B61,'3-mer'!$B:$BQ,8,FALSE)</f>
        <v>19</v>
      </c>
      <c r="AF61" s="9">
        <f>VLOOKUP(B61,'3-mer'!$B:$BQ,9,FALSE)</f>
        <v>23</v>
      </c>
      <c r="AG61" s="9">
        <f>VLOOKUP(B61,'3-mer'!$B:$BQ,10,FALSE)</f>
        <v>24</v>
      </c>
      <c r="AH61" s="9">
        <f>VLOOKUP(B61,'3-mer'!$B:$BQ,11,FALSE)</f>
        <v>21</v>
      </c>
      <c r="AI61" s="9">
        <f>VLOOKUP(B61,'3-mer'!$B:$BQ,12,FALSE)</f>
        <v>21</v>
      </c>
      <c r="AJ61" s="9">
        <f>VLOOKUP(B61,'3-mer'!$B:$BQ,13,FALSE)</f>
        <v>31</v>
      </c>
      <c r="AK61" s="9">
        <f>VLOOKUP(B61,'3-mer'!$B:$BQ,14,FALSE)</f>
        <v>28</v>
      </c>
      <c r="AL61" s="9">
        <f>VLOOKUP(B61,'3-mer'!$B:$BQ,15,FALSE)</f>
        <v>27</v>
      </c>
      <c r="AM61" s="9">
        <f>VLOOKUP(B61,'3-mer'!$B:$BQ,16,FALSE)</f>
        <v>14</v>
      </c>
      <c r="AN61" s="9">
        <f>VLOOKUP(B61,'3-mer'!$B:$BQ,17,FALSE)</f>
        <v>18</v>
      </c>
      <c r="AO61" s="9">
        <f>VLOOKUP(B61,'3-mer'!$B:$BQ,18,FALSE)</f>
        <v>21</v>
      </c>
      <c r="AP61" s="9">
        <f>VLOOKUP(B61,'3-mer'!$B:$BQ,19,FALSE)</f>
        <v>10</v>
      </c>
      <c r="AQ61" s="9">
        <f>VLOOKUP(B61,'3-mer'!$B:$BQ,20,FALSE)</f>
        <v>21</v>
      </c>
      <c r="AR61" s="9">
        <f>VLOOKUP(B61,'3-mer'!$B:$BQ,21,FALSE)</f>
        <v>21</v>
      </c>
      <c r="AS61" s="9">
        <f>VLOOKUP(B61,'3-mer'!$B:$BQ,22,FALSE)</f>
        <v>24</v>
      </c>
      <c r="AT61" s="9">
        <f>VLOOKUP(B61,'3-mer'!$B:$BQ,23,FALSE)</f>
        <v>11</v>
      </c>
      <c r="AU61" s="9">
        <f>VLOOKUP(B61,'3-mer'!$B:$BQ,24,FALSE)</f>
        <v>18</v>
      </c>
      <c r="AV61" s="9">
        <f>VLOOKUP(B61,'3-mer'!$B:$BQ,25,FALSE)</f>
        <v>10</v>
      </c>
      <c r="AW61" s="9">
        <f>VLOOKUP(B61,'3-mer'!$B:$BQ,26,FALSE)</f>
        <v>22</v>
      </c>
      <c r="AX61" s="9">
        <f>VLOOKUP(B61,'3-mer'!$B:$BQ,27,FALSE)</f>
        <v>26</v>
      </c>
      <c r="AY61" s="9">
        <f>VLOOKUP(B61,'3-mer'!$B:$BQ,28,FALSE)</f>
        <v>18</v>
      </c>
      <c r="AZ61" s="9">
        <f>VLOOKUP(B61,'3-mer'!$B:$BQ,29,FALSE)</f>
        <v>20</v>
      </c>
      <c r="BA61" s="9">
        <f>VLOOKUP(B61,'3-mer'!$B:$BQ,30,FALSE)</f>
        <v>31</v>
      </c>
      <c r="BB61" s="9">
        <f>VLOOKUP(B61,'3-mer'!$B:$BQ,31,FALSE)</f>
        <v>24</v>
      </c>
      <c r="BC61" s="9">
        <f>VLOOKUP(B61,'3-mer'!$B:$BQ,32,FALSE)</f>
        <v>20</v>
      </c>
      <c r="BD61" s="9">
        <f>VLOOKUP(B61,'3-mer'!$B:$BQ,33,FALSE)</f>
        <v>11</v>
      </c>
      <c r="BE61" s="9">
        <f>VLOOKUP(B61,'3-mer'!$B:$BQ,34,FALSE)</f>
        <v>28</v>
      </c>
      <c r="BF61" s="9">
        <f>VLOOKUP(B61,'3-mer'!$B:$BQ,35,FALSE)</f>
        <v>16</v>
      </c>
      <c r="BG61" s="9">
        <f>VLOOKUP(B61,'3-mer'!$B:$BQ,36,FALSE)</f>
        <v>35</v>
      </c>
      <c r="BH61" s="9">
        <f>VLOOKUP(B61,'3-mer'!$B:$BQ,37,FALSE)</f>
        <v>20</v>
      </c>
      <c r="BI61" s="9">
        <f>VLOOKUP(B61,'3-mer'!$B:$BQ,38,FALSE)</f>
        <v>28</v>
      </c>
      <c r="BJ61" s="9">
        <f>VLOOKUP(B61,'3-mer'!$B:$BQ,39,FALSE)</f>
        <v>26</v>
      </c>
      <c r="BK61" s="9">
        <f>VLOOKUP(B61,'3-mer'!$B:$BQ,40,FALSE)</f>
        <v>24</v>
      </c>
      <c r="BL61" s="9">
        <f>VLOOKUP(B61,'3-mer'!$B:$BQ,41,FALSE)</f>
        <v>24</v>
      </c>
      <c r="BM61" s="9">
        <f>VLOOKUP(B61,'3-mer'!$B:$BQ,42,FALSE)</f>
        <v>26</v>
      </c>
      <c r="BN61" s="9">
        <f>VLOOKUP(B61,'3-mer'!$B:$BQ,43,FALSE)</f>
        <v>20</v>
      </c>
      <c r="BO61" s="9">
        <f>VLOOKUP(B61,'3-mer'!$B:$BQ,44,FALSE)</f>
        <v>43</v>
      </c>
      <c r="BP61" s="9">
        <f>VLOOKUP(B61,'3-mer'!$B:$BQ,45,FALSE)</f>
        <v>22</v>
      </c>
      <c r="BQ61" s="9">
        <f>VLOOKUP(B61,'3-mer'!$B:$BQ,46,FALSE)</f>
        <v>47</v>
      </c>
      <c r="BR61" s="9">
        <f>VLOOKUP(B61,'3-mer'!$B:$BQ,47,FALSE)</f>
        <v>34</v>
      </c>
      <c r="BS61" s="9">
        <f>VLOOKUP(B61,'3-mer'!$B:$BQ,48,FALSE)</f>
        <v>23</v>
      </c>
      <c r="BT61" s="9">
        <f>VLOOKUP(B61,'3-mer'!$B:$BQ,49,FALSE)</f>
        <v>25</v>
      </c>
      <c r="BU61" s="9">
        <f>VLOOKUP(B61,'3-mer'!$B:$BQ,50,FALSE)</f>
        <v>35</v>
      </c>
      <c r="BV61" s="9">
        <f>VLOOKUP(B61,'3-mer'!$B:$BQ,51,FALSE)</f>
        <v>17</v>
      </c>
      <c r="BW61" s="9">
        <f>VLOOKUP(B61,'3-mer'!$B:$BQ,52,FALSE)</f>
        <v>26</v>
      </c>
      <c r="BX61" s="9">
        <f>VLOOKUP(B61,'3-mer'!$B:$BQ,53,FALSE)</f>
        <v>22</v>
      </c>
      <c r="BY61" s="9">
        <f>VLOOKUP(B61,'3-mer'!$B:$BQ,54,FALSE)</f>
        <v>20</v>
      </c>
      <c r="BZ61" s="9">
        <f>VLOOKUP(B61,'3-mer'!$B:$BQ,55,FALSE)</f>
        <v>3</v>
      </c>
      <c r="CA61" s="9">
        <f>VLOOKUP(B61,'3-mer'!$B:$BQ,56,FALSE)</f>
        <v>16</v>
      </c>
      <c r="CB61" s="9">
        <f>VLOOKUP(B61,'3-mer'!$B:$BQ,7,FALSE)</f>
        <v>23</v>
      </c>
      <c r="CC61" s="9">
        <f>VLOOKUP(B61,'3-mer'!$B:$BQ,58,FALSE)</f>
        <v>21</v>
      </c>
      <c r="CD61" s="9">
        <f>VLOOKUP(B61,'3-mer'!$B:$BQ,60,FALSE)</f>
        <v>8</v>
      </c>
      <c r="CE61" s="9">
        <f>VLOOKUP(B61,'3-mer'!$B:$BQ,61,FALSE)</f>
        <v>27</v>
      </c>
      <c r="CF61" s="9">
        <f>VLOOKUP(B61,'3-mer'!$B:$BQ,62,FALSE)</f>
        <v>21</v>
      </c>
      <c r="CG61" s="9">
        <f>VLOOKUP(B61,'3-mer'!$B:$BQ,63,FALSE)</f>
        <v>39</v>
      </c>
      <c r="CH61" s="9">
        <f>VLOOKUP(B61,'3-mer'!$B:$BQ,64,FALSE)</f>
        <v>15</v>
      </c>
      <c r="CI61" s="9">
        <f>VLOOKUP(B61,'3-mer'!$B:$BQ,65,FALSE)</f>
        <v>15</v>
      </c>
      <c r="CJ61" s="9">
        <f>VLOOKUP(B61,'3-mer'!$B:$BQ,66,FALSE)</f>
        <v>10</v>
      </c>
      <c r="CK61" s="9">
        <f>VLOOKUP(B61,'3-mer'!$B:$BQ,67,FALSE)</f>
        <v>18</v>
      </c>
      <c r="CL61" s="9">
        <f>VLOOKUP(B61,'3-mer'!$B:$BQ,5,FALSE)</f>
        <v>24</v>
      </c>
    </row>
    <row r="62" spans="1:90" ht="15.75" x14ac:dyDescent="0.2">
      <c r="A62" s="68" t="s">
        <v>18</v>
      </c>
      <c r="B62" s="68" t="s">
        <v>20</v>
      </c>
      <c r="C62" s="67">
        <v>265</v>
      </c>
      <c r="D62" s="70">
        <v>3.72</v>
      </c>
      <c r="E62" s="67">
        <v>25</v>
      </c>
      <c r="F62" s="67">
        <v>7.2</v>
      </c>
      <c r="G62" s="67">
        <v>6</v>
      </c>
      <c r="H62" s="70">
        <v>1.97</v>
      </c>
      <c r="I62" s="70">
        <f>VLOOKUP(B62,'2-mer'!$C$1:$V$19,3,FALSE)</f>
        <v>1417</v>
      </c>
      <c r="J62" s="74">
        <f>VLOOKUP(B62,遗传信息!B:E,4,FALSE)</f>
        <v>66.52</v>
      </c>
      <c r="K62" s="9">
        <f>VLOOKUP(B62,'2-mer'!$C$1:$V$19,4,FALSE)</f>
        <v>102</v>
      </c>
      <c r="L62" s="9">
        <f>VLOOKUP(B62,'2-mer'!$C$1:$V$19,5,FALSE)</f>
        <v>87</v>
      </c>
      <c r="M62" s="9">
        <f>VLOOKUP(B62,'2-mer'!$C$1:$V$19,6,FALSE)</f>
        <v>107</v>
      </c>
      <c r="N62" s="9">
        <f>VLOOKUP(B62,'2-mer'!$C$1:$V$19,8,FALSE)</f>
        <v>63</v>
      </c>
      <c r="O62" s="9">
        <f>VLOOKUP(B62,'2-mer'!$C$1:$V$19,9,FALSE)</f>
        <v>77</v>
      </c>
      <c r="P62" s="9">
        <f>VLOOKUP(B62,'2-mer'!$C$1:$V$19,10,FALSE)</f>
        <v>76</v>
      </c>
      <c r="Q62" s="9">
        <f>VLOOKUP(B62,'2-mer'!$C$1:$V$19,11,FALSE)</f>
        <v>93</v>
      </c>
      <c r="R62" s="9">
        <f>VLOOKUP(B62,'2-mer'!$C$1:$V$19,12,FALSE)</f>
        <v>75</v>
      </c>
      <c r="S62" s="9">
        <f>VLOOKUP(B62,'2-mer'!$C$1:$V$19,13,FALSE)</f>
        <v>109</v>
      </c>
      <c r="T62" s="9">
        <f>VLOOKUP(B62,'2-mer'!$C$1:$V$19,14,FALSE)</f>
        <v>94</v>
      </c>
      <c r="U62" s="9">
        <f>VLOOKUP(B62,'2-mer'!$C$1:$V$19,15,FALSE)</f>
        <v>146</v>
      </c>
      <c r="V62" s="9">
        <f>VLOOKUP(B62,'2-mer'!$C$1:$V$19,16,FALSE)</f>
        <v>100</v>
      </c>
      <c r="W62" s="9">
        <f>VLOOKUP(B62,'2-mer'!$C$1:$V$19,17,FALSE)</f>
        <v>72</v>
      </c>
      <c r="X62" s="9">
        <f>VLOOKUP(B62,'2-mer'!$C$1:$V$19,18,FALSE)</f>
        <v>64</v>
      </c>
      <c r="Y62" s="9">
        <f>VLOOKUP(B62,'2-mer'!$C$1:$V$19,19,FALSE)</f>
        <v>102</v>
      </c>
      <c r="Z62" s="9">
        <f>VLOOKUP(B62,'2-mer'!$C$1:$V$19,20,FALSE)</f>
        <v>49</v>
      </c>
      <c r="AA62" s="9">
        <f>VLOOKUP(B62,'3-mer'!$B:$BQ,4,FALSE)</f>
        <v>20</v>
      </c>
      <c r="AB62" s="9">
        <f>VLOOKUP(B62,'3-mer'!$B:$BQ,5,FALSE)</f>
        <v>24</v>
      </c>
      <c r="AC62" s="9">
        <f>VLOOKUP(B62,'3-mer'!$B:$BQ,6,FALSE)</f>
        <v>35</v>
      </c>
      <c r="AD62" s="9">
        <f>VLOOKUP(B62,'3-mer'!$B:$BQ,7,FALSE)</f>
        <v>23</v>
      </c>
      <c r="AE62" s="9">
        <f>VLOOKUP(B62,'3-mer'!$B:$BQ,8,FALSE)</f>
        <v>19</v>
      </c>
      <c r="AF62" s="9">
        <f>VLOOKUP(B62,'3-mer'!$B:$BQ,9,FALSE)</f>
        <v>23</v>
      </c>
      <c r="AG62" s="9">
        <f>VLOOKUP(B62,'3-mer'!$B:$BQ,10,FALSE)</f>
        <v>24</v>
      </c>
      <c r="AH62" s="9">
        <f>VLOOKUP(B62,'3-mer'!$B:$BQ,11,FALSE)</f>
        <v>21</v>
      </c>
      <c r="AI62" s="9">
        <f>VLOOKUP(B62,'3-mer'!$B:$BQ,12,FALSE)</f>
        <v>21</v>
      </c>
      <c r="AJ62" s="9">
        <f>VLOOKUP(B62,'3-mer'!$B:$BQ,13,FALSE)</f>
        <v>31</v>
      </c>
      <c r="AK62" s="9">
        <f>VLOOKUP(B62,'3-mer'!$B:$BQ,14,FALSE)</f>
        <v>28</v>
      </c>
      <c r="AL62" s="9">
        <f>VLOOKUP(B62,'3-mer'!$B:$BQ,15,FALSE)</f>
        <v>27</v>
      </c>
      <c r="AM62" s="9">
        <f>VLOOKUP(B62,'3-mer'!$B:$BQ,16,FALSE)</f>
        <v>14</v>
      </c>
      <c r="AN62" s="9">
        <f>VLOOKUP(B62,'3-mer'!$B:$BQ,17,FALSE)</f>
        <v>18</v>
      </c>
      <c r="AO62" s="9">
        <f>VLOOKUP(B62,'3-mer'!$B:$BQ,18,FALSE)</f>
        <v>21</v>
      </c>
      <c r="AP62" s="9">
        <f>VLOOKUP(B62,'3-mer'!$B:$BQ,19,FALSE)</f>
        <v>10</v>
      </c>
      <c r="AQ62" s="9">
        <f>VLOOKUP(B62,'3-mer'!$B:$BQ,20,FALSE)</f>
        <v>21</v>
      </c>
      <c r="AR62" s="9">
        <f>VLOOKUP(B62,'3-mer'!$B:$BQ,21,FALSE)</f>
        <v>21</v>
      </c>
      <c r="AS62" s="9">
        <f>VLOOKUP(B62,'3-mer'!$B:$BQ,22,FALSE)</f>
        <v>24</v>
      </c>
      <c r="AT62" s="9">
        <f>VLOOKUP(B62,'3-mer'!$B:$BQ,23,FALSE)</f>
        <v>11</v>
      </c>
      <c r="AU62" s="9">
        <f>VLOOKUP(B62,'3-mer'!$B:$BQ,24,FALSE)</f>
        <v>18</v>
      </c>
      <c r="AV62" s="9">
        <f>VLOOKUP(B62,'3-mer'!$B:$BQ,25,FALSE)</f>
        <v>10</v>
      </c>
      <c r="AW62" s="9">
        <f>VLOOKUP(B62,'3-mer'!$B:$BQ,26,FALSE)</f>
        <v>22</v>
      </c>
      <c r="AX62" s="9">
        <f>VLOOKUP(B62,'3-mer'!$B:$BQ,27,FALSE)</f>
        <v>26</v>
      </c>
      <c r="AY62" s="9">
        <f>VLOOKUP(B62,'3-mer'!$B:$BQ,28,FALSE)</f>
        <v>18</v>
      </c>
      <c r="AZ62" s="9">
        <f>VLOOKUP(B62,'3-mer'!$B:$BQ,29,FALSE)</f>
        <v>20</v>
      </c>
      <c r="BA62" s="9">
        <f>VLOOKUP(B62,'3-mer'!$B:$BQ,30,FALSE)</f>
        <v>31</v>
      </c>
      <c r="BB62" s="9">
        <f>VLOOKUP(B62,'3-mer'!$B:$BQ,31,FALSE)</f>
        <v>24</v>
      </c>
      <c r="BC62" s="9">
        <f>VLOOKUP(B62,'3-mer'!$B:$BQ,32,FALSE)</f>
        <v>20</v>
      </c>
      <c r="BD62" s="9">
        <f>VLOOKUP(B62,'3-mer'!$B:$BQ,33,FALSE)</f>
        <v>11</v>
      </c>
      <c r="BE62" s="9">
        <f>VLOOKUP(B62,'3-mer'!$B:$BQ,34,FALSE)</f>
        <v>28</v>
      </c>
      <c r="BF62" s="9">
        <f>VLOOKUP(B62,'3-mer'!$B:$BQ,35,FALSE)</f>
        <v>16</v>
      </c>
      <c r="BG62" s="9">
        <f>VLOOKUP(B62,'3-mer'!$B:$BQ,36,FALSE)</f>
        <v>35</v>
      </c>
      <c r="BH62" s="9">
        <f>VLOOKUP(B62,'3-mer'!$B:$BQ,37,FALSE)</f>
        <v>20</v>
      </c>
      <c r="BI62" s="9">
        <f>VLOOKUP(B62,'3-mer'!$B:$BQ,38,FALSE)</f>
        <v>28</v>
      </c>
      <c r="BJ62" s="9">
        <f>VLOOKUP(B62,'3-mer'!$B:$BQ,39,FALSE)</f>
        <v>26</v>
      </c>
      <c r="BK62" s="9">
        <f>VLOOKUP(B62,'3-mer'!$B:$BQ,40,FALSE)</f>
        <v>24</v>
      </c>
      <c r="BL62" s="9">
        <f>VLOOKUP(B62,'3-mer'!$B:$BQ,41,FALSE)</f>
        <v>24</v>
      </c>
      <c r="BM62" s="9">
        <f>VLOOKUP(B62,'3-mer'!$B:$BQ,42,FALSE)</f>
        <v>26</v>
      </c>
      <c r="BN62" s="9">
        <f>VLOOKUP(B62,'3-mer'!$B:$BQ,43,FALSE)</f>
        <v>20</v>
      </c>
      <c r="BO62" s="9">
        <f>VLOOKUP(B62,'3-mer'!$B:$BQ,44,FALSE)</f>
        <v>43</v>
      </c>
      <c r="BP62" s="9">
        <f>VLOOKUP(B62,'3-mer'!$B:$BQ,45,FALSE)</f>
        <v>22</v>
      </c>
      <c r="BQ62" s="9">
        <f>VLOOKUP(B62,'3-mer'!$B:$BQ,46,FALSE)</f>
        <v>47</v>
      </c>
      <c r="BR62" s="9">
        <f>VLOOKUP(B62,'3-mer'!$B:$BQ,47,FALSE)</f>
        <v>34</v>
      </c>
      <c r="BS62" s="9">
        <f>VLOOKUP(B62,'3-mer'!$B:$BQ,48,FALSE)</f>
        <v>23</v>
      </c>
      <c r="BT62" s="9">
        <f>VLOOKUP(B62,'3-mer'!$B:$BQ,49,FALSE)</f>
        <v>25</v>
      </c>
      <c r="BU62" s="9">
        <f>VLOOKUP(B62,'3-mer'!$B:$BQ,50,FALSE)</f>
        <v>35</v>
      </c>
      <c r="BV62" s="9">
        <f>VLOOKUP(B62,'3-mer'!$B:$BQ,51,FALSE)</f>
        <v>17</v>
      </c>
      <c r="BW62" s="9">
        <f>VLOOKUP(B62,'3-mer'!$B:$BQ,52,FALSE)</f>
        <v>26</v>
      </c>
      <c r="BX62" s="9">
        <f>VLOOKUP(B62,'3-mer'!$B:$BQ,53,FALSE)</f>
        <v>22</v>
      </c>
      <c r="BY62" s="9">
        <f>VLOOKUP(B62,'3-mer'!$B:$BQ,54,FALSE)</f>
        <v>20</v>
      </c>
      <c r="BZ62" s="9">
        <f>VLOOKUP(B62,'3-mer'!$B:$BQ,55,FALSE)</f>
        <v>3</v>
      </c>
      <c r="CA62" s="9">
        <f>VLOOKUP(B62,'3-mer'!$B:$BQ,56,FALSE)</f>
        <v>16</v>
      </c>
      <c r="CB62" s="9">
        <f>VLOOKUP(B62,'3-mer'!$B:$BQ,7,FALSE)</f>
        <v>23</v>
      </c>
      <c r="CC62" s="9">
        <f>VLOOKUP(B62,'3-mer'!$B:$BQ,58,FALSE)</f>
        <v>21</v>
      </c>
      <c r="CD62" s="9">
        <f>VLOOKUP(B62,'3-mer'!$B:$BQ,60,FALSE)</f>
        <v>8</v>
      </c>
      <c r="CE62" s="9">
        <f>VLOOKUP(B62,'3-mer'!$B:$BQ,61,FALSE)</f>
        <v>27</v>
      </c>
      <c r="CF62" s="9">
        <f>VLOOKUP(B62,'3-mer'!$B:$BQ,62,FALSE)</f>
        <v>21</v>
      </c>
      <c r="CG62" s="9">
        <f>VLOOKUP(B62,'3-mer'!$B:$BQ,63,FALSE)</f>
        <v>39</v>
      </c>
      <c r="CH62" s="9">
        <f>VLOOKUP(B62,'3-mer'!$B:$BQ,64,FALSE)</f>
        <v>15</v>
      </c>
      <c r="CI62" s="9">
        <f>VLOOKUP(B62,'3-mer'!$B:$BQ,65,FALSE)</f>
        <v>15</v>
      </c>
      <c r="CJ62" s="9">
        <f>VLOOKUP(B62,'3-mer'!$B:$BQ,66,FALSE)</f>
        <v>10</v>
      </c>
      <c r="CK62" s="9">
        <f>VLOOKUP(B62,'3-mer'!$B:$BQ,67,FALSE)</f>
        <v>18</v>
      </c>
      <c r="CL62" s="9">
        <f>VLOOKUP(B62,'3-mer'!$B:$BQ,5,FALSE)</f>
        <v>24</v>
      </c>
    </row>
    <row r="63" spans="1:90" ht="15.75" x14ac:dyDescent="0.2">
      <c r="A63" s="68" t="s">
        <v>18</v>
      </c>
      <c r="B63" s="68" t="s">
        <v>20</v>
      </c>
      <c r="C63" s="67">
        <v>265</v>
      </c>
      <c r="D63" s="70">
        <v>5.17</v>
      </c>
      <c r="E63" s="67">
        <v>25</v>
      </c>
      <c r="F63" s="67">
        <v>7.2</v>
      </c>
      <c r="G63" s="67">
        <v>6</v>
      </c>
      <c r="H63" s="70">
        <v>2.99</v>
      </c>
      <c r="I63" s="70">
        <f>VLOOKUP(B63,'2-mer'!$C$1:$V$19,3,FALSE)</f>
        <v>1417</v>
      </c>
      <c r="J63" s="74">
        <f>VLOOKUP(B63,遗传信息!B:E,4,FALSE)</f>
        <v>66.52</v>
      </c>
      <c r="K63" s="9">
        <f>VLOOKUP(B63,'2-mer'!$C$1:$V$19,4,FALSE)</f>
        <v>102</v>
      </c>
      <c r="L63" s="9">
        <f>VLOOKUP(B63,'2-mer'!$C$1:$V$19,5,FALSE)</f>
        <v>87</v>
      </c>
      <c r="M63" s="9">
        <f>VLOOKUP(B63,'2-mer'!$C$1:$V$19,6,FALSE)</f>
        <v>107</v>
      </c>
      <c r="N63" s="9">
        <f>VLOOKUP(B63,'2-mer'!$C$1:$V$19,8,FALSE)</f>
        <v>63</v>
      </c>
      <c r="O63" s="9">
        <f>VLOOKUP(B63,'2-mer'!$C$1:$V$19,9,FALSE)</f>
        <v>77</v>
      </c>
      <c r="P63" s="9">
        <f>VLOOKUP(B63,'2-mer'!$C$1:$V$19,10,FALSE)</f>
        <v>76</v>
      </c>
      <c r="Q63" s="9">
        <f>VLOOKUP(B63,'2-mer'!$C$1:$V$19,11,FALSE)</f>
        <v>93</v>
      </c>
      <c r="R63" s="9">
        <f>VLOOKUP(B63,'2-mer'!$C$1:$V$19,12,FALSE)</f>
        <v>75</v>
      </c>
      <c r="S63" s="9">
        <f>VLOOKUP(B63,'2-mer'!$C$1:$V$19,13,FALSE)</f>
        <v>109</v>
      </c>
      <c r="T63" s="9">
        <f>VLOOKUP(B63,'2-mer'!$C$1:$V$19,14,FALSE)</f>
        <v>94</v>
      </c>
      <c r="U63" s="9">
        <f>VLOOKUP(B63,'2-mer'!$C$1:$V$19,15,FALSE)</f>
        <v>146</v>
      </c>
      <c r="V63" s="9">
        <f>VLOOKUP(B63,'2-mer'!$C$1:$V$19,16,FALSE)</f>
        <v>100</v>
      </c>
      <c r="W63" s="9">
        <f>VLOOKUP(B63,'2-mer'!$C$1:$V$19,17,FALSE)</f>
        <v>72</v>
      </c>
      <c r="X63" s="9">
        <f>VLOOKUP(B63,'2-mer'!$C$1:$V$19,18,FALSE)</f>
        <v>64</v>
      </c>
      <c r="Y63" s="9">
        <f>VLOOKUP(B63,'2-mer'!$C$1:$V$19,19,FALSE)</f>
        <v>102</v>
      </c>
      <c r="Z63" s="9">
        <f>VLOOKUP(B63,'2-mer'!$C$1:$V$19,20,FALSE)</f>
        <v>49</v>
      </c>
      <c r="AA63" s="9">
        <f>VLOOKUP(B63,'3-mer'!$B:$BQ,4,FALSE)</f>
        <v>20</v>
      </c>
      <c r="AB63" s="9">
        <f>VLOOKUP(B63,'3-mer'!$B:$BQ,5,FALSE)</f>
        <v>24</v>
      </c>
      <c r="AC63" s="9">
        <f>VLOOKUP(B63,'3-mer'!$B:$BQ,6,FALSE)</f>
        <v>35</v>
      </c>
      <c r="AD63" s="9">
        <f>VLOOKUP(B63,'3-mer'!$B:$BQ,7,FALSE)</f>
        <v>23</v>
      </c>
      <c r="AE63" s="9">
        <f>VLOOKUP(B63,'3-mer'!$B:$BQ,8,FALSE)</f>
        <v>19</v>
      </c>
      <c r="AF63" s="9">
        <f>VLOOKUP(B63,'3-mer'!$B:$BQ,9,FALSE)</f>
        <v>23</v>
      </c>
      <c r="AG63" s="9">
        <f>VLOOKUP(B63,'3-mer'!$B:$BQ,10,FALSE)</f>
        <v>24</v>
      </c>
      <c r="AH63" s="9">
        <f>VLOOKUP(B63,'3-mer'!$B:$BQ,11,FALSE)</f>
        <v>21</v>
      </c>
      <c r="AI63" s="9">
        <f>VLOOKUP(B63,'3-mer'!$B:$BQ,12,FALSE)</f>
        <v>21</v>
      </c>
      <c r="AJ63" s="9">
        <f>VLOOKUP(B63,'3-mer'!$B:$BQ,13,FALSE)</f>
        <v>31</v>
      </c>
      <c r="AK63" s="9">
        <f>VLOOKUP(B63,'3-mer'!$B:$BQ,14,FALSE)</f>
        <v>28</v>
      </c>
      <c r="AL63" s="9">
        <f>VLOOKUP(B63,'3-mer'!$B:$BQ,15,FALSE)</f>
        <v>27</v>
      </c>
      <c r="AM63" s="9">
        <f>VLOOKUP(B63,'3-mer'!$B:$BQ,16,FALSE)</f>
        <v>14</v>
      </c>
      <c r="AN63" s="9">
        <f>VLOOKUP(B63,'3-mer'!$B:$BQ,17,FALSE)</f>
        <v>18</v>
      </c>
      <c r="AO63" s="9">
        <f>VLOOKUP(B63,'3-mer'!$B:$BQ,18,FALSE)</f>
        <v>21</v>
      </c>
      <c r="AP63" s="9">
        <f>VLOOKUP(B63,'3-mer'!$B:$BQ,19,FALSE)</f>
        <v>10</v>
      </c>
      <c r="AQ63" s="9">
        <f>VLOOKUP(B63,'3-mer'!$B:$BQ,20,FALSE)</f>
        <v>21</v>
      </c>
      <c r="AR63" s="9">
        <f>VLOOKUP(B63,'3-mer'!$B:$BQ,21,FALSE)</f>
        <v>21</v>
      </c>
      <c r="AS63" s="9">
        <f>VLOOKUP(B63,'3-mer'!$B:$BQ,22,FALSE)</f>
        <v>24</v>
      </c>
      <c r="AT63" s="9">
        <f>VLOOKUP(B63,'3-mer'!$B:$BQ,23,FALSE)</f>
        <v>11</v>
      </c>
      <c r="AU63" s="9">
        <f>VLOOKUP(B63,'3-mer'!$B:$BQ,24,FALSE)</f>
        <v>18</v>
      </c>
      <c r="AV63" s="9">
        <f>VLOOKUP(B63,'3-mer'!$B:$BQ,25,FALSE)</f>
        <v>10</v>
      </c>
      <c r="AW63" s="9">
        <f>VLOOKUP(B63,'3-mer'!$B:$BQ,26,FALSE)</f>
        <v>22</v>
      </c>
      <c r="AX63" s="9">
        <f>VLOOKUP(B63,'3-mer'!$B:$BQ,27,FALSE)</f>
        <v>26</v>
      </c>
      <c r="AY63" s="9">
        <f>VLOOKUP(B63,'3-mer'!$B:$BQ,28,FALSE)</f>
        <v>18</v>
      </c>
      <c r="AZ63" s="9">
        <f>VLOOKUP(B63,'3-mer'!$B:$BQ,29,FALSE)</f>
        <v>20</v>
      </c>
      <c r="BA63" s="9">
        <f>VLOOKUP(B63,'3-mer'!$B:$BQ,30,FALSE)</f>
        <v>31</v>
      </c>
      <c r="BB63" s="9">
        <f>VLOOKUP(B63,'3-mer'!$B:$BQ,31,FALSE)</f>
        <v>24</v>
      </c>
      <c r="BC63" s="9">
        <f>VLOOKUP(B63,'3-mer'!$B:$BQ,32,FALSE)</f>
        <v>20</v>
      </c>
      <c r="BD63" s="9">
        <f>VLOOKUP(B63,'3-mer'!$B:$BQ,33,FALSE)</f>
        <v>11</v>
      </c>
      <c r="BE63" s="9">
        <f>VLOOKUP(B63,'3-mer'!$B:$BQ,34,FALSE)</f>
        <v>28</v>
      </c>
      <c r="BF63" s="9">
        <f>VLOOKUP(B63,'3-mer'!$B:$BQ,35,FALSE)</f>
        <v>16</v>
      </c>
      <c r="BG63" s="9">
        <f>VLOOKUP(B63,'3-mer'!$B:$BQ,36,FALSE)</f>
        <v>35</v>
      </c>
      <c r="BH63" s="9">
        <f>VLOOKUP(B63,'3-mer'!$B:$BQ,37,FALSE)</f>
        <v>20</v>
      </c>
      <c r="BI63" s="9">
        <f>VLOOKUP(B63,'3-mer'!$B:$BQ,38,FALSE)</f>
        <v>28</v>
      </c>
      <c r="BJ63" s="9">
        <f>VLOOKUP(B63,'3-mer'!$B:$BQ,39,FALSE)</f>
        <v>26</v>
      </c>
      <c r="BK63" s="9">
        <f>VLOOKUP(B63,'3-mer'!$B:$BQ,40,FALSE)</f>
        <v>24</v>
      </c>
      <c r="BL63" s="9">
        <f>VLOOKUP(B63,'3-mer'!$B:$BQ,41,FALSE)</f>
        <v>24</v>
      </c>
      <c r="BM63" s="9">
        <f>VLOOKUP(B63,'3-mer'!$B:$BQ,42,FALSE)</f>
        <v>26</v>
      </c>
      <c r="BN63" s="9">
        <f>VLOOKUP(B63,'3-mer'!$B:$BQ,43,FALSE)</f>
        <v>20</v>
      </c>
      <c r="BO63" s="9">
        <f>VLOOKUP(B63,'3-mer'!$B:$BQ,44,FALSE)</f>
        <v>43</v>
      </c>
      <c r="BP63" s="9">
        <f>VLOOKUP(B63,'3-mer'!$B:$BQ,45,FALSE)</f>
        <v>22</v>
      </c>
      <c r="BQ63" s="9">
        <f>VLOOKUP(B63,'3-mer'!$B:$BQ,46,FALSE)</f>
        <v>47</v>
      </c>
      <c r="BR63" s="9">
        <f>VLOOKUP(B63,'3-mer'!$B:$BQ,47,FALSE)</f>
        <v>34</v>
      </c>
      <c r="BS63" s="9">
        <f>VLOOKUP(B63,'3-mer'!$B:$BQ,48,FALSE)</f>
        <v>23</v>
      </c>
      <c r="BT63" s="9">
        <f>VLOOKUP(B63,'3-mer'!$B:$BQ,49,FALSE)</f>
        <v>25</v>
      </c>
      <c r="BU63" s="9">
        <f>VLOOKUP(B63,'3-mer'!$B:$BQ,50,FALSE)</f>
        <v>35</v>
      </c>
      <c r="BV63" s="9">
        <f>VLOOKUP(B63,'3-mer'!$B:$BQ,51,FALSE)</f>
        <v>17</v>
      </c>
      <c r="BW63" s="9">
        <f>VLOOKUP(B63,'3-mer'!$B:$BQ,52,FALSE)</f>
        <v>26</v>
      </c>
      <c r="BX63" s="9">
        <f>VLOOKUP(B63,'3-mer'!$B:$BQ,53,FALSE)</f>
        <v>22</v>
      </c>
      <c r="BY63" s="9">
        <f>VLOOKUP(B63,'3-mer'!$B:$BQ,54,FALSE)</f>
        <v>20</v>
      </c>
      <c r="BZ63" s="9">
        <f>VLOOKUP(B63,'3-mer'!$B:$BQ,55,FALSE)</f>
        <v>3</v>
      </c>
      <c r="CA63" s="9">
        <f>VLOOKUP(B63,'3-mer'!$B:$BQ,56,FALSE)</f>
        <v>16</v>
      </c>
      <c r="CB63" s="9">
        <f>VLOOKUP(B63,'3-mer'!$B:$BQ,7,FALSE)</f>
        <v>23</v>
      </c>
      <c r="CC63" s="9">
        <f>VLOOKUP(B63,'3-mer'!$B:$BQ,58,FALSE)</f>
        <v>21</v>
      </c>
      <c r="CD63" s="9">
        <f>VLOOKUP(B63,'3-mer'!$B:$BQ,60,FALSE)</f>
        <v>8</v>
      </c>
      <c r="CE63" s="9">
        <f>VLOOKUP(B63,'3-mer'!$B:$BQ,61,FALSE)</f>
        <v>27</v>
      </c>
      <c r="CF63" s="9">
        <f>VLOOKUP(B63,'3-mer'!$B:$BQ,62,FALSE)</f>
        <v>21</v>
      </c>
      <c r="CG63" s="9">
        <f>VLOOKUP(B63,'3-mer'!$B:$BQ,63,FALSE)</f>
        <v>39</v>
      </c>
      <c r="CH63" s="9">
        <f>VLOOKUP(B63,'3-mer'!$B:$BQ,64,FALSE)</f>
        <v>15</v>
      </c>
      <c r="CI63" s="9">
        <f>VLOOKUP(B63,'3-mer'!$B:$BQ,65,FALSE)</f>
        <v>15</v>
      </c>
      <c r="CJ63" s="9">
        <f>VLOOKUP(B63,'3-mer'!$B:$BQ,66,FALSE)</f>
        <v>10</v>
      </c>
      <c r="CK63" s="9">
        <f>VLOOKUP(B63,'3-mer'!$B:$BQ,67,FALSE)</f>
        <v>18</v>
      </c>
      <c r="CL63" s="9">
        <f>VLOOKUP(B63,'3-mer'!$B:$BQ,5,FALSE)</f>
        <v>24</v>
      </c>
    </row>
    <row r="64" spans="1:90" ht="15.75" x14ac:dyDescent="0.2">
      <c r="A64" s="68" t="s">
        <v>18</v>
      </c>
      <c r="B64" s="68" t="s">
        <v>20</v>
      </c>
      <c r="C64" s="67">
        <v>280</v>
      </c>
      <c r="D64" s="70">
        <v>4.47</v>
      </c>
      <c r="E64" s="67">
        <v>25</v>
      </c>
      <c r="F64" s="67">
        <v>7.2</v>
      </c>
      <c r="G64" s="67">
        <v>6</v>
      </c>
      <c r="H64" s="70">
        <v>1.92</v>
      </c>
      <c r="I64" s="70">
        <f>VLOOKUP(B64,'2-mer'!$C$1:$V$19,3,FALSE)</f>
        <v>1417</v>
      </c>
      <c r="J64" s="74">
        <f>VLOOKUP(B64,遗传信息!B:E,4,FALSE)</f>
        <v>66.52</v>
      </c>
      <c r="K64" s="9">
        <f>VLOOKUP(B64,'2-mer'!$C$1:$V$19,4,FALSE)</f>
        <v>102</v>
      </c>
      <c r="L64" s="9">
        <f>VLOOKUP(B64,'2-mer'!$C$1:$V$19,5,FALSE)</f>
        <v>87</v>
      </c>
      <c r="M64" s="9">
        <f>VLOOKUP(B64,'2-mer'!$C$1:$V$19,6,FALSE)</f>
        <v>107</v>
      </c>
      <c r="N64" s="9">
        <f>VLOOKUP(B64,'2-mer'!$C$1:$V$19,8,FALSE)</f>
        <v>63</v>
      </c>
      <c r="O64" s="9">
        <f>VLOOKUP(B64,'2-mer'!$C$1:$V$19,9,FALSE)</f>
        <v>77</v>
      </c>
      <c r="P64" s="9">
        <f>VLOOKUP(B64,'2-mer'!$C$1:$V$19,10,FALSE)</f>
        <v>76</v>
      </c>
      <c r="Q64" s="9">
        <f>VLOOKUP(B64,'2-mer'!$C$1:$V$19,11,FALSE)</f>
        <v>93</v>
      </c>
      <c r="R64" s="9">
        <f>VLOOKUP(B64,'2-mer'!$C$1:$V$19,12,FALSE)</f>
        <v>75</v>
      </c>
      <c r="S64" s="9">
        <f>VLOOKUP(B64,'2-mer'!$C$1:$V$19,13,FALSE)</f>
        <v>109</v>
      </c>
      <c r="T64" s="9">
        <f>VLOOKUP(B64,'2-mer'!$C$1:$V$19,14,FALSE)</f>
        <v>94</v>
      </c>
      <c r="U64" s="9">
        <f>VLOOKUP(B64,'2-mer'!$C$1:$V$19,15,FALSE)</f>
        <v>146</v>
      </c>
      <c r="V64" s="9">
        <f>VLOOKUP(B64,'2-mer'!$C$1:$V$19,16,FALSE)</f>
        <v>100</v>
      </c>
      <c r="W64" s="9">
        <f>VLOOKUP(B64,'2-mer'!$C$1:$V$19,17,FALSE)</f>
        <v>72</v>
      </c>
      <c r="X64" s="9">
        <f>VLOOKUP(B64,'2-mer'!$C$1:$V$19,18,FALSE)</f>
        <v>64</v>
      </c>
      <c r="Y64" s="9">
        <f>VLOOKUP(B64,'2-mer'!$C$1:$V$19,19,FALSE)</f>
        <v>102</v>
      </c>
      <c r="Z64" s="9">
        <f>VLOOKUP(B64,'2-mer'!$C$1:$V$19,20,FALSE)</f>
        <v>49</v>
      </c>
      <c r="AA64" s="9">
        <f>VLOOKUP(B64,'3-mer'!$B:$BQ,4,FALSE)</f>
        <v>20</v>
      </c>
      <c r="AB64" s="9">
        <f>VLOOKUP(B64,'3-mer'!$B:$BQ,5,FALSE)</f>
        <v>24</v>
      </c>
      <c r="AC64" s="9">
        <f>VLOOKUP(B64,'3-mer'!$B:$BQ,6,FALSE)</f>
        <v>35</v>
      </c>
      <c r="AD64" s="9">
        <f>VLOOKUP(B64,'3-mer'!$B:$BQ,7,FALSE)</f>
        <v>23</v>
      </c>
      <c r="AE64" s="9">
        <f>VLOOKUP(B64,'3-mer'!$B:$BQ,8,FALSE)</f>
        <v>19</v>
      </c>
      <c r="AF64" s="9">
        <f>VLOOKUP(B64,'3-mer'!$B:$BQ,9,FALSE)</f>
        <v>23</v>
      </c>
      <c r="AG64" s="9">
        <f>VLOOKUP(B64,'3-mer'!$B:$BQ,10,FALSE)</f>
        <v>24</v>
      </c>
      <c r="AH64" s="9">
        <f>VLOOKUP(B64,'3-mer'!$B:$BQ,11,FALSE)</f>
        <v>21</v>
      </c>
      <c r="AI64" s="9">
        <f>VLOOKUP(B64,'3-mer'!$B:$BQ,12,FALSE)</f>
        <v>21</v>
      </c>
      <c r="AJ64" s="9">
        <f>VLOOKUP(B64,'3-mer'!$B:$BQ,13,FALSE)</f>
        <v>31</v>
      </c>
      <c r="AK64" s="9">
        <f>VLOOKUP(B64,'3-mer'!$B:$BQ,14,FALSE)</f>
        <v>28</v>
      </c>
      <c r="AL64" s="9">
        <f>VLOOKUP(B64,'3-mer'!$B:$BQ,15,FALSE)</f>
        <v>27</v>
      </c>
      <c r="AM64" s="9">
        <f>VLOOKUP(B64,'3-mer'!$B:$BQ,16,FALSE)</f>
        <v>14</v>
      </c>
      <c r="AN64" s="9">
        <f>VLOOKUP(B64,'3-mer'!$B:$BQ,17,FALSE)</f>
        <v>18</v>
      </c>
      <c r="AO64" s="9">
        <f>VLOOKUP(B64,'3-mer'!$B:$BQ,18,FALSE)</f>
        <v>21</v>
      </c>
      <c r="AP64" s="9">
        <f>VLOOKUP(B64,'3-mer'!$B:$BQ,19,FALSE)</f>
        <v>10</v>
      </c>
      <c r="AQ64" s="9">
        <f>VLOOKUP(B64,'3-mer'!$B:$BQ,20,FALSE)</f>
        <v>21</v>
      </c>
      <c r="AR64" s="9">
        <f>VLOOKUP(B64,'3-mer'!$B:$BQ,21,FALSE)</f>
        <v>21</v>
      </c>
      <c r="AS64" s="9">
        <f>VLOOKUP(B64,'3-mer'!$B:$BQ,22,FALSE)</f>
        <v>24</v>
      </c>
      <c r="AT64" s="9">
        <f>VLOOKUP(B64,'3-mer'!$B:$BQ,23,FALSE)</f>
        <v>11</v>
      </c>
      <c r="AU64" s="9">
        <f>VLOOKUP(B64,'3-mer'!$B:$BQ,24,FALSE)</f>
        <v>18</v>
      </c>
      <c r="AV64" s="9">
        <f>VLOOKUP(B64,'3-mer'!$B:$BQ,25,FALSE)</f>
        <v>10</v>
      </c>
      <c r="AW64" s="9">
        <f>VLOOKUP(B64,'3-mer'!$B:$BQ,26,FALSE)</f>
        <v>22</v>
      </c>
      <c r="AX64" s="9">
        <f>VLOOKUP(B64,'3-mer'!$B:$BQ,27,FALSE)</f>
        <v>26</v>
      </c>
      <c r="AY64" s="9">
        <f>VLOOKUP(B64,'3-mer'!$B:$BQ,28,FALSE)</f>
        <v>18</v>
      </c>
      <c r="AZ64" s="9">
        <f>VLOOKUP(B64,'3-mer'!$B:$BQ,29,FALSE)</f>
        <v>20</v>
      </c>
      <c r="BA64" s="9">
        <f>VLOOKUP(B64,'3-mer'!$B:$BQ,30,FALSE)</f>
        <v>31</v>
      </c>
      <c r="BB64" s="9">
        <f>VLOOKUP(B64,'3-mer'!$B:$BQ,31,FALSE)</f>
        <v>24</v>
      </c>
      <c r="BC64" s="9">
        <f>VLOOKUP(B64,'3-mer'!$B:$BQ,32,FALSE)</f>
        <v>20</v>
      </c>
      <c r="BD64" s="9">
        <f>VLOOKUP(B64,'3-mer'!$B:$BQ,33,FALSE)</f>
        <v>11</v>
      </c>
      <c r="BE64" s="9">
        <f>VLOOKUP(B64,'3-mer'!$B:$BQ,34,FALSE)</f>
        <v>28</v>
      </c>
      <c r="BF64" s="9">
        <f>VLOOKUP(B64,'3-mer'!$B:$BQ,35,FALSE)</f>
        <v>16</v>
      </c>
      <c r="BG64" s="9">
        <f>VLOOKUP(B64,'3-mer'!$B:$BQ,36,FALSE)</f>
        <v>35</v>
      </c>
      <c r="BH64" s="9">
        <f>VLOOKUP(B64,'3-mer'!$B:$BQ,37,FALSE)</f>
        <v>20</v>
      </c>
      <c r="BI64" s="9">
        <f>VLOOKUP(B64,'3-mer'!$B:$BQ,38,FALSE)</f>
        <v>28</v>
      </c>
      <c r="BJ64" s="9">
        <f>VLOOKUP(B64,'3-mer'!$B:$BQ,39,FALSE)</f>
        <v>26</v>
      </c>
      <c r="BK64" s="9">
        <f>VLOOKUP(B64,'3-mer'!$B:$BQ,40,FALSE)</f>
        <v>24</v>
      </c>
      <c r="BL64" s="9">
        <f>VLOOKUP(B64,'3-mer'!$B:$BQ,41,FALSE)</f>
        <v>24</v>
      </c>
      <c r="BM64" s="9">
        <f>VLOOKUP(B64,'3-mer'!$B:$BQ,42,FALSE)</f>
        <v>26</v>
      </c>
      <c r="BN64" s="9">
        <f>VLOOKUP(B64,'3-mer'!$B:$BQ,43,FALSE)</f>
        <v>20</v>
      </c>
      <c r="BO64" s="9">
        <f>VLOOKUP(B64,'3-mer'!$B:$BQ,44,FALSE)</f>
        <v>43</v>
      </c>
      <c r="BP64" s="9">
        <f>VLOOKUP(B64,'3-mer'!$B:$BQ,45,FALSE)</f>
        <v>22</v>
      </c>
      <c r="BQ64" s="9">
        <f>VLOOKUP(B64,'3-mer'!$B:$BQ,46,FALSE)</f>
        <v>47</v>
      </c>
      <c r="BR64" s="9">
        <f>VLOOKUP(B64,'3-mer'!$B:$BQ,47,FALSE)</f>
        <v>34</v>
      </c>
      <c r="BS64" s="9">
        <f>VLOOKUP(B64,'3-mer'!$B:$BQ,48,FALSE)</f>
        <v>23</v>
      </c>
      <c r="BT64" s="9">
        <f>VLOOKUP(B64,'3-mer'!$B:$BQ,49,FALSE)</f>
        <v>25</v>
      </c>
      <c r="BU64" s="9">
        <f>VLOOKUP(B64,'3-mer'!$B:$BQ,50,FALSE)</f>
        <v>35</v>
      </c>
      <c r="BV64" s="9">
        <f>VLOOKUP(B64,'3-mer'!$B:$BQ,51,FALSE)</f>
        <v>17</v>
      </c>
      <c r="BW64" s="9">
        <f>VLOOKUP(B64,'3-mer'!$B:$BQ,52,FALSE)</f>
        <v>26</v>
      </c>
      <c r="BX64" s="9">
        <f>VLOOKUP(B64,'3-mer'!$B:$BQ,53,FALSE)</f>
        <v>22</v>
      </c>
      <c r="BY64" s="9">
        <f>VLOOKUP(B64,'3-mer'!$B:$BQ,54,FALSE)</f>
        <v>20</v>
      </c>
      <c r="BZ64" s="9">
        <f>VLOOKUP(B64,'3-mer'!$B:$BQ,55,FALSE)</f>
        <v>3</v>
      </c>
      <c r="CA64" s="9">
        <f>VLOOKUP(B64,'3-mer'!$B:$BQ,56,FALSE)</f>
        <v>16</v>
      </c>
      <c r="CB64" s="9">
        <f>VLOOKUP(B64,'3-mer'!$B:$BQ,7,FALSE)</f>
        <v>23</v>
      </c>
      <c r="CC64" s="9">
        <f>VLOOKUP(B64,'3-mer'!$B:$BQ,58,FALSE)</f>
        <v>21</v>
      </c>
      <c r="CD64" s="9">
        <f>VLOOKUP(B64,'3-mer'!$B:$BQ,60,FALSE)</f>
        <v>8</v>
      </c>
      <c r="CE64" s="9">
        <f>VLOOKUP(B64,'3-mer'!$B:$BQ,61,FALSE)</f>
        <v>27</v>
      </c>
      <c r="CF64" s="9">
        <f>VLOOKUP(B64,'3-mer'!$B:$BQ,62,FALSE)</f>
        <v>21</v>
      </c>
      <c r="CG64" s="9">
        <f>VLOOKUP(B64,'3-mer'!$B:$BQ,63,FALSE)</f>
        <v>39</v>
      </c>
      <c r="CH64" s="9">
        <f>VLOOKUP(B64,'3-mer'!$B:$BQ,64,FALSE)</f>
        <v>15</v>
      </c>
      <c r="CI64" s="9">
        <f>VLOOKUP(B64,'3-mer'!$B:$BQ,65,FALSE)</f>
        <v>15</v>
      </c>
      <c r="CJ64" s="9">
        <f>VLOOKUP(B64,'3-mer'!$B:$BQ,66,FALSE)</f>
        <v>10</v>
      </c>
      <c r="CK64" s="9">
        <f>VLOOKUP(B64,'3-mer'!$B:$BQ,67,FALSE)</f>
        <v>18</v>
      </c>
      <c r="CL64" s="9">
        <f>VLOOKUP(B64,'3-mer'!$B:$BQ,5,FALSE)</f>
        <v>24</v>
      </c>
    </row>
    <row r="65" spans="1:90" ht="15.75" x14ac:dyDescent="0.2">
      <c r="A65" s="68" t="s">
        <v>18</v>
      </c>
      <c r="B65" s="68" t="s">
        <v>20</v>
      </c>
      <c r="C65" s="67">
        <v>280</v>
      </c>
      <c r="D65" s="70">
        <v>5.98</v>
      </c>
      <c r="E65" s="67">
        <v>25</v>
      </c>
      <c r="F65" s="67">
        <v>7.2</v>
      </c>
      <c r="G65" s="67">
        <v>6</v>
      </c>
      <c r="H65" s="70">
        <v>2.74</v>
      </c>
      <c r="I65" s="70">
        <f>VLOOKUP(B65,'2-mer'!$C$1:$V$19,3,FALSE)</f>
        <v>1417</v>
      </c>
      <c r="J65" s="74">
        <f>VLOOKUP(B65,遗传信息!B:E,4,FALSE)</f>
        <v>66.52</v>
      </c>
      <c r="K65" s="9">
        <f>VLOOKUP(B65,'2-mer'!$C$1:$V$19,4,FALSE)</f>
        <v>102</v>
      </c>
      <c r="L65" s="9">
        <f>VLOOKUP(B65,'2-mer'!$C$1:$V$19,5,FALSE)</f>
        <v>87</v>
      </c>
      <c r="M65" s="9">
        <f>VLOOKUP(B65,'2-mer'!$C$1:$V$19,6,FALSE)</f>
        <v>107</v>
      </c>
      <c r="N65" s="9">
        <f>VLOOKUP(B65,'2-mer'!$C$1:$V$19,8,FALSE)</f>
        <v>63</v>
      </c>
      <c r="O65" s="9">
        <f>VLOOKUP(B65,'2-mer'!$C$1:$V$19,9,FALSE)</f>
        <v>77</v>
      </c>
      <c r="P65" s="9">
        <f>VLOOKUP(B65,'2-mer'!$C$1:$V$19,10,FALSE)</f>
        <v>76</v>
      </c>
      <c r="Q65" s="9">
        <f>VLOOKUP(B65,'2-mer'!$C$1:$V$19,11,FALSE)</f>
        <v>93</v>
      </c>
      <c r="R65" s="9">
        <f>VLOOKUP(B65,'2-mer'!$C$1:$V$19,12,FALSE)</f>
        <v>75</v>
      </c>
      <c r="S65" s="9">
        <f>VLOOKUP(B65,'2-mer'!$C$1:$V$19,13,FALSE)</f>
        <v>109</v>
      </c>
      <c r="T65" s="9">
        <f>VLOOKUP(B65,'2-mer'!$C$1:$V$19,14,FALSE)</f>
        <v>94</v>
      </c>
      <c r="U65" s="9">
        <f>VLOOKUP(B65,'2-mer'!$C$1:$V$19,15,FALSE)</f>
        <v>146</v>
      </c>
      <c r="V65" s="9">
        <f>VLOOKUP(B65,'2-mer'!$C$1:$V$19,16,FALSE)</f>
        <v>100</v>
      </c>
      <c r="W65" s="9">
        <f>VLOOKUP(B65,'2-mer'!$C$1:$V$19,17,FALSE)</f>
        <v>72</v>
      </c>
      <c r="X65" s="9">
        <f>VLOOKUP(B65,'2-mer'!$C$1:$V$19,18,FALSE)</f>
        <v>64</v>
      </c>
      <c r="Y65" s="9">
        <f>VLOOKUP(B65,'2-mer'!$C$1:$V$19,19,FALSE)</f>
        <v>102</v>
      </c>
      <c r="Z65" s="9">
        <f>VLOOKUP(B65,'2-mer'!$C$1:$V$19,20,FALSE)</f>
        <v>49</v>
      </c>
      <c r="AA65" s="9">
        <f>VLOOKUP(B65,'3-mer'!$B:$BQ,4,FALSE)</f>
        <v>20</v>
      </c>
      <c r="AB65" s="9">
        <f>VLOOKUP(B65,'3-mer'!$B:$BQ,5,FALSE)</f>
        <v>24</v>
      </c>
      <c r="AC65" s="9">
        <f>VLOOKUP(B65,'3-mer'!$B:$BQ,6,FALSE)</f>
        <v>35</v>
      </c>
      <c r="AD65" s="9">
        <f>VLOOKUP(B65,'3-mer'!$B:$BQ,7,FALSE)</f>
        <v>23</v>
      </c>
      <c r="AE65" s="9">
        <f>VLOOKUP(B65,'3-mer'!$B:$BQ,8,FALSE)</f>
        <v>19</v>
      </c>
      <c r="AF65" s="9">
        <f>VLOOKUP(B65,'3-mer'!$B:$BQ,9,FALSE)</f>
        <v>23</v>
      </c>
      <c r="AG65" s="9">
        <f>VLOOKUP(B65,'3-mer'!$B:$BQ,10,FALSE)</f>
        <v>24</v>
      </c>
      <c r="AH65" s="9">
        <f>VLOOKUP(B65,'3-mer'!$B:$BQ,11,FALSE)</f>
        <v>21</v>
      </c>
      <c r="AI65" s="9">
        <f>VLOOKUP(B65,'3-mer'!$B:$BQ,12,FALSE)</f>
        <v>21</v>
      </c>
      <c r="AJ65" s="9">
        <f>VLOOKUP(B65,'3-mer'!$B:$BQ,13,FALSE)</f>
        <v>31</v>
      </c>
      <c r="AK65" s="9">
        <f>VLOOKUP(B65,'3-mer'!$B:$BQ,14,FALSE)</f>
        <v>28</v>
      </c>
      <c r="AL65" s="9">
        <f>VLOOKUP(B65,'3-mer'!$B:$BQ,15,FALSE)</f>
        <v>27</v>
      </c>
      <c r="AM65" s="9">
        <f>VLOOKUP(B65,'3-mer'!$B:$BQ,16,FALSE)</f>
        <v>14</v>
      </c>
      <c r="AN65" s="9">
        <f>VLOOKUP(B65,'3-mer'!$B:$BQ,17,FALSE)</f>
        <v>18</v>
      </c>
      <c r="AO65" s="9">
        <f>VLOOKUP(B65,'3-mer'!$B:$BQ,18,FALSE)</f>
        <v>21</v>
      </c>
      <c r="AP65" s="9">
        <f>VLOOKUP(B65,'3-mer'!$B:$BQ,19,FALSE)</f>
        <v>10</v>
      </c>
      <c r="AQ65" s="9">
        <f>VLOOKUP(B65,'3-mer'!$B:$BQ,20,FALSE)</f>
        <v>21</v>
      </c>
      <c r="AR65" s="9">
        <f>VLOOKUP(B65,'3-mer'!$B:$BQ,21,FALSE)</f>
        <v>21</v>
      </c>
      <c r="AS65" s="9">
        <f>VLOOKUP(B65,'3-mer'!$B:$BQ,22,FALSE)</f>
        <v>24</v>
      </c>
      <c r="AT65" s="9">
        <f>VLOOKUP(B65,'3-mer'!$B:$BQ,23,FALSE)</f>
        <v>11</v>
      </c>
      <c r="AU65" s="9">
        <f>VLOOKUP(B65,'3-mer'!$B:$BQ,24,FALSE)</f>
        <v>18</v>
      </c>
      <c r="AV65" s="9">
        <f>VLOOKUP(B65,'3-mer'!$B:$BQ,25,FALSE)</f>
        <v>10</v>
      </c>
      <c r="AW65" s="9">
        <f>VLOOKUP(B65,'3-mer'!$B:$BQ,26,FALSE)</f>
        <v>22</v>
      </c>
      <c r="AX65" s="9">
        <f>VLOOKUP(B65,'3-mer'!$B:$BQ,27,FALSE)</f>
        <v>26</v>
      </c>
      <c r="AY65" s="9">
        <f>VLOOKUP(B65,'3-mer'!$B:$BQ,28,FALSE)</f>
        <v>18</v>
      </c>
      <c r="AZ65" s="9">
        <f>VLOOKUP(B65,'3-mer'!$B:$BQ,29,FALSE)</f>
        <v>20</v>
      </c>
      <c r="BA65" s="9">
        <f>VLOOKUP(B65,'3-mer'!$B:$BQ,30,FALSE)</f>
        <v>31</v>
      </c>
      <c r="BB65" s="9">
        <f>VLOOKUP(B65,'3-mer'!$B:$BQ,31,FALSE)</f>
        <v>24</v>
      </c>
      <c r="BC65" s="9">
        <f>VLOOKUP(B65,'3-mer'!$B:$BQ,32,FALSE)</f>
        <v>20</v>
      </c>
      <c r="BD65" s="9">
        <f>VLOOKUP(B65,'3-mer'!$B:$BQ,33,FALSE)</f>
        <v>11</v>
      </c>
      <c r="BE65" s="9">
        <f>VLOOKUP(B65,'3-mer'!$B:$BQ,34,FALSE)</f>
        <v>28</v>
      </c>
      <c r="BF65" s="9">
        <f>VLOOKUP(B65,'3-mer'!$B:$BQ,35,FALSE)</f>
        <v>16</v>
      </c>
      <c r="BG65" s="9">
        <f>VLOOKUP(B65,'3-mer'!$B:$BQ,36,FALSE)</f>
        <v>35</v>
      </c>
      <c r="BH65" s="9">
        <f>VLOOKUP(B65,'3-mer'!$B:$BQ,37,FALSE)</f>
        <v>20</v>
      </c>
      <c r="BI65" s="9">
        <f>VLOOKUP(B65,'3-mer'!$B:$BQ,38,FALSE)</f>
        <v>28</v>
      </c>
      <c r="BJ65" s="9">
        <f>VLOOKUP(B65,'3-mer'!$B:$BQ,39,FALSE)</f>
        <v>26</v>
      </c>
      <c r="BK65" s="9">
        <f>VLOOKUP(B65,'3-mer'!$B:$BQ,40,FALSE)</f>
        <v>24</v>
      </c>
      <c r="BL65" s="9">
        <f>VLOOKUP(B65,'3-mer'!$B:$BQ,41,FALSE)</f>
        <v>24</v>
      </c>
      <c r="BM65" s="9">
        <f>VLOOKUP(B65,'3-mer'!$B:$BQ,42,FALSE)</f>
        <v>26</v>
      </c>
      <c r="BN65" s="9">
        <f>VLOOKUP(B65,'3-mer'!$B:$BQ,43,FALSE)</f>
        <v>20</v>
      </c>
      <c r="BO65" s="9">
        <f>VLOOKUP(B65,'3-mer'!$B:$BQ,44,FALSE)</f>
        <v>43</v>
      </c>
      <c r="BP65" s="9">
        <f>VLOOKUP(B65,'3-mer'!$B:$BQ,45,FALSE)</f>
        <v>22</v>
      </c>
      <c r="BQ65" s="9">
        <f>VLOOKUP(B65,'3-mer'!$B:$BQ,46,FALSE)</f>
        <v>47</v>
      </c>
      <c r="BR65" s="9">
        <f>VLOOKUP(B65,'3-mer'!$B:$BQ,47,FALSE)</f>
        <v>34</v>
      </c>
      <c r="BS65" s="9">
        <f>VLOOKUP(B65,'3-mer'!$B:$BQ,48,FALSE)</f>
        <v>23</v>
      </c>
      <c r="BT65" s="9">
        <f>VLOOKUP(B65,'3-mer'!$B:$BQ,49,FALSE)</f>
        <v>25</v>
      </c>
      <c r="BU65" s="9">
        <f>VLOOKUP(B65,'3-mer'!$B:$BQ,50,FALSE)</f>
        <v>35</v>
      </c>
      <c r="BV65" s="9">
        <f>VLOOKUP(B65,'3-mer'!$B:$BQ,51,FALSE)</f>
        <v>17</v>
      </c>
      <c r="BW65" s="9">
        <f>VLOOKUP(B65,'3-mer'!$B:$BQ,52,FALSE)</f>
        <v>26</v>
      </c>
      <c r="BX65" s="9">
        <f>VLOOKUP(B65,'3-mer'!$B:$BQ,53,FALSE)</f>
        <v>22</v>
      </c>
      <c r="BY65" s="9">
        <f>VLOOKUP(B65,'3-mer'!$B:$BQ,54,FALSE)</f>
        <v>20</v>
      </c>
      <c r="BZ65" s="9">
        <f>VLOOKUP(B65,'3-mer'!$B:$BQ,55,FALSE)</f>
        <v>3</v>
      </c>
      <c r="CA65" s="9">
        <f>VLOOKUP(B65,'3-mer'!$B:$BQ,56,FALSE)</f>
        <v>16</v>
      </c>
      <c r="CB65" s="9">
        <f>VLOOKUP(B65,'3-mer'!$B:$BQ,7,FALSE)</f>
        <v>23</v>
      </c>
      <c r="CC65" s="9">
        <f>VLOOKUP(B65,'3-mer'!$B:$BQ,58,FALSE)</f>
        <v>21</v>
      </c>
      <c r="CD65" s="9">
        <f>VLOOKUP(B65,'3-mer'!$B:$BQ,60,FALSE)</f>
        <v>8</v>
      </c>
      <c r="CE65" s="9">
        <f>VLOOKUP(B65,'3-mer'!$B:$BQ,61,FALSE)</f>
        <v>27</v>
      </c>
      <c r="CF65" s="9">
        <f>VLOOKUP(B65,'3-mer'!$B:$BQ,62,FALSE)</f>
        <v>21</v>
      </c>
      <c r="CG65" s="9">
        <f>VLOOKUP(B65,'3-mer'!$B:$BQ,63,FALSE)</f>
        <v>39</v>
      </c>
      <c r="CH65" s="9">
        <f>VLOOKUP(B65,'3-mer'!$B:$BQ,64,FALSE)</f>
        <v>15</v>
      </c>
      <c r="CI65" s="9">
        <f>VLOOKUP(B65,'3-mer'!$B:$BQ,65,FALSE)</f>
        <v>15</v>
      </c>
      <c r="CJ65" s="9">
        <f>VLOOKUP(B65,'3-mer'!$B:$BQ,66,FALSE)</f>
        <v>10</v>
      </c>
      <c r="CK65" s="9">
        <f>VLOOKUP(B65,'3-mer'!$B:$BQ,67,FALSE)</f>
        <v>18</v>
      </c>
      <c r="CL65" s="9">
        <f>VLOOKUP(B65,'3-mer'!$B:$BQ,5,FALSE)</f>
        <v>24</v>
      </c>
    </row>
    <row r="66" spans="1:90" ht="15.75" x14ac:dyDescent="0.2">
      <c r="A66" s="68" t="s">
        <v>18</v>
      </c>
      <c r="B66" s="68" t="s">
        <v>20</v>
      </c>
      <c r="C66" s="67">
        <v>280</v>
      </c>
      <c r="D66" s="70">
        <v>7.46</v>
      </c>
      <c r="E66" s="67">
        <v>25</v>
      </c>
      <c r="F66" s="67">
        <v>7.2</v>
      </c>
      <c r="G66" s="67">
        <v>6</v>
      </c>
      <c r="H66" s="70">
        <v>3.49</v>
      </c>
      <c r="I66" s="70">
        <f>VLOOKUP(B66,'2-mer'!$C$1:$V$19,3,FALSE)</f>
        <v>1417</v>
      </c>
      <c r="J66" s="74">
        <f>VLOOKUP(B66,遗传信息!B:E,4,FALSE)</f>
        <v>66.52</v>
      </c>
      <c r="K66" s="9">
        <f>VLOOKUP(B66,'2-mer'!$C$1:$V$19,4,FALSE)</f>
        <v>102</v>
      </c>
      <c r="L66" s="9">
        <f>VLOOKUP(B66,'2-mer'!$C$1:$V$19,5,FALSE)</f>
        <v>87</v>
      </c>
      <c r="M66" s="9">
        <f>VLOOKUP(B66,'2-mer'!$C$1:$V$19,6,FALSE)</f>
        <v>107</v>
      </c>
      <c r="N66" s="9">
        <f>VLOOKUP(B66,'2-mer'!$C$1:$V$19,8,FALSE)</f>
        <v>63</v>
      </c>
      <c r="O66" s="9">
        <f>VLOOKUP(B66,'2-mer'!$C$1:$V$19,9,FALSE)</f>
        <v>77</v>
      </c>
      <c r="P66" s="9">
        <f>VLOOKUP(B66,'2-mer'!$C$1:$V$19,10,FALSE)</f>
        <v>76</v>
      </c>
      <c r="Q66" s="9">
        <f>VLOOKUP(B66,'2-mer'!$C$1:$V$19,11,FALSE)</f>
        <v>93</v>
      </c>
      <c r="R66" s="9">
        <f>VLOOKUP(B66,'2-mer'!$C$1:$V$19,12,FALSE)</f>
        <v>75</v>
      </c>
      <c r="S66" s="9">
        <f>VLOOKUP(B66,'2-mer'!$C$1:$V$19,13,FALSE)</f>
        <v>109</v>
      </c>
      <c r="T66" s="9">
        <f>VLOOKUP(B66,'2-mer'!$C$1:$V$19,14,FALSE)</f>
        <v>94</v>
      </c>
      <c r="U66" s="9">
        <f>VLOOKUP(B66,'2-mer'!$C$1:$V$19,15,FALSE)</f>
        <v>146</v>
      </c>
      <c r="V66" s="9">
        <f>VLOOKUP(B66,'2-mer'!$C$1:$V$19,16,FALSE)</f>
        <v>100</v>
      </c>
      <c r="W66" s="9">
        <f>VLOOKUP(B66,'2-mer'!$C$1:$V$19,17,FALSE)</f>
        <v>72</v>
      </c>
      <c r="X66" s="9">
        <f>VLOOKUP(B66,'2-mer'!$C$1:$V$19,18,FALSE)</f>
        <v>64</v>
      </c>
      <c r="Y66" s="9">
        <f>VLOOKUP(B66,'2-mer'!$C$1:$V$19,19,FALSE)</f>
        <v>102</v>
      </c>
      <c r="Z66" s="9">
        <f>VLOOKUP(B66,'2-mer'!$C$1:$V$19,20,FALSE)</f>
        <v>49</v>
      </c>
      <c r="AA66" s="9">
        <f>VLOOKUP(B66,'3-mer'!$B:$BQ,4,FALSE)</f>
        <v>20</v>
      </c>
      <c r="AB66" s="9">
        <f>VLOOKUP(B66,'3-mer'!$B:$BQ,5,FALSE)</f>
        <v>24</v>
      </c>
      <c r="AC66" s="9">
        <f>VLOOKUP(B66,'3-mer'!$B:$BQ,6,FALSE)</f>
        <v>35</v>
      </c>
      <c r="AD66" s="9">
        <f>VLOOKUP(B66,'3-mer'!$B:$BQ,7,FALSE)</f>
        <v>23</v>
      </c>
      <c r="AE66" s="9">
        <f>VLOOKUP(B66,'3-mer'!$B:$BQ,8,FALSE)</f>
        <v>19</v>
      </c>
      <c r="AF66" s="9">
        <f>VLOOKUP(B66,'3-mer'!$B:$BQ,9,FALSE)</f>
        <v>23</v>
      </c>
      <c r="AG66" s="9">
        <f>VLOOKUP(B66,'3-mer'!$B:$BQ,10,FALSE)</f>
        <v>24</v>
      </c>
      <c r="AH66" s="9">
        <f>VLOOKUP(B66,'3-mer'!$B:$BQ,11,FALSE)</f>
        <v>21</v>
      </c>
      <c r="AI66" s="9">
        <f>VLOOKUP(B66,'3-mer'!$B:$BQ,12,FALSE)</f>
        <v>21</v>
      </c>
      <c r="AJ66" s="9">
        <f>VLOOKUP(B66,'3-mer'!$B:$BQ,13,FALSE)</f>
        <v>31</v>
      </c>
      <c r="AK66" s="9">
        <f>VLOOKUP(B66,'3-mer'!$B:$BQ,14,FALSE)</f>
        <v>28</v>
      </c>
      <c r="AL66" s="9">
        <f>VLOOKUP(B66,'3-mer'!$B:$BQ,15,FALSE)</f>
        <v>27</v>
      </c>
      <c r="AM66" s="9">
        <f>VLOOKUP(B66,'3-mer'!$B:$BQ,16,FALSE)</f>
        <v>14</v>
      </c>
      <c r="AN66" s="9">
        <f>VLOOKUP(B66,'3-mer'!$B:$BQ,17,FALSE)</f>
        <v>18</v>
      </c>
      <c r="AO66" s="9">
        <f>VLOOKUP(B66,'3-mer'!$B:$BQ,18,FALSE)</f>
        <v>21</v>
      </c>
      <c r="AP66" s="9">
        <f>VLOOKUP(B66,'3-mer'!$B:$BQ,19,FALSE)</f>
        <v>10</v>
      </c>
      <c r="AQ66" s="9">
        <f>VLOOKUP(B66,'3-mer'!$B:$BQ,20,FALSE)</f>
        <v>21</v>
      </c>
      <c r="AR66" s="9">
        <f>VLOOKUP(B66,'3-mer'!$B:$BQ,21,FALSE)</f>
        <v>21</v>
      </c>
      <c r="AS66" s="9">
        <f>VLOOKUP(B66,'3-mer'!$B:$BQ,22,FALSE)</f>
        <v>24</v>
      </c>
      <c r="AT66" s="9">
        <f>VLOOKUP(B66,'3-mer'!$B:$BQ,23,FALSE)</f>
        <v>11</v>
      </c>
      <c r="AU66" s="9">
        <f>VLOOKUP(B66,'3-mer'!$B:$BQ,24,FALSE)</f>
        <v>18</v>
      </c>
      <c r="AV66" s="9">
        <f>VLOOKUP(B66,'3-mer'!$B:$BQ,25,FALSE)</f>
        <v>10</v>
      </c>
      <c r="AW66" s="9">
        <f>VLOOKUP(B66,'3-mer'!$B:$BQ,26,FALSE)</f>
        <v>22</v>
      </c>
      <c r="AX66" s="9">
        <f>VLOOKUP(B66,'3-mer'!$B:$BQ,27,FALSE)</f>
        <v>26</v>
      </c>
      <c r="AY66" s="9">
        <f>VLOOKUP(B66,'3-mer'!$B:$BQ,28,FALSE)</f>
        <v>18</v>
      </c>
      <c r="AZ66" s="9">
        <f>VLOOKUP(B66,'3-mer'!$B:$BQ,29,FALSE)</f>
        <v>20</v>
      </c>
      <c r="BA66" s="9">
        <f>VLOOKUP(B66,'3-mer'!$B:$BQ,30,FALSE)</f>
        <v>31</v>
      </c>
      <c r="BB66" s="9">
        <f>VLOOKUP(B66,'3-mer'!$B:$BQ,31,FALSE)</f>
        <v>24</v>
      </c>
      <c r="BC66" s="9">
        <f>VLOOKUP(B66,'3-mer'!$B:$BQ,32,FALSE)</f>
        <v>20</v>
      </c>
      <c r="BD66" s="9">
        <f>VLOOKUP(B66,'3-mer'!$B:$BQ,33,FALSE)</f>
        <v>11</v>
      </c>
      <c r="BE66" s="9">
        <f>VLOOKUP(B66,'3-mer'!$B:$BQ,34,FALSE)</f>
        <v>28</v>
      </c>
      <c r="BF66" s="9">
        <f>VLOOKUP(B66,'3-mer'!$B:$BQ,35,FALSE)</f>
        <v>16</v>
      </c>
      <c r="BG66" s="9">
        <f>VLOOKUP(B66,'3-mer'!$B:$BQ,36,FALSE)</f>
        <v>35</v>
      </c>
      <c r="BH66" s="9">
        <f>VLOOKUP(B66,'3-mer'!$B:$BQ,37,FALSE)</f>
        <v>20</v>
      </c>
      <c r="BI66" s="9">
        <f>VLOOKUP(B66,'3-mer'!$B:$BQ,38,FALSE)</f>
        <v>28</v>
      </c>
      <c r="BJ66" s="9">
        <f>VLOOKUP(B66,'3-mer'!$B:$BQ,39,FALSE)</f>
        <v>26</v>
      </c>
      <c r="BK66" s="9">
        <f>VLOOKUP(B66,'3-mer'!$B:$BQ,40,FALSE)</f>
        <v>24</v>
      </c>
      <c r="BL66" s="9">
        <f>VLOOKUP(B66,'3-mer'!$B:$BQ,41,FALSE)</f>
        <v>24</v>
      </c>
      <c r="BM66" s="9">
        <f>VLOOKUP(B66,'3-mer'!$B:$BQ,42,FALSE)</f>
        <v>26</v>
      </c>
      <c r="BN66" s="9">
        <f>VLOOKUP(B66,'3-mer'!$B:$BQ,43,FALSE)</f>
        <v>20</v>
      </c>
      <c r="BO66" s="9">
        <f>VLOOKUP(B66,'3-mer'!$B:$BQ,44,FALSE)</f>
        <v>43</v>
      </c>
      <c r="BP66" s="9">
        <f>VLOOKUP(B66,'3-mer'!$B:$BQ,45,FALSE)</f>
        <v>22</v>
      </c>
      <c r="BQ66" s="9">
        <f>VLOOKUP(B66,'3-mer'!$B:$BQ,46,FALSE)</f>
        <v>47</v>
      </c>
      <c r="BR66" s="9">
        <f>VLOOKUP(B66,'3-mer'!$B:$BQ,47,FALSE)</f>
        <v>34</v>
      </c>
      <c r="BS66" s="9">
        <f>VLOOKUP(B66,'3-mer'!$B:$BQ,48,FALSE)</f>
        <v>23</v>
      </c>
      <c r="BT66" s="9">
        <f>VLOOKUP(B66,'3-mer'!$B:$BQ,49,FALSE)</f>
        <v>25</v>
      </c>
      <c r="BU66" s="9">
        <f>VLOOKUP(B66,'3-mer'!$B:$BQ,50,FALSE)</f>
        <v>35</v>
      </c>
      <c r="BV66" s="9">
        <f>VLOOKUP(B66,'3-mer'!$B:$BQ,51,FALSE)</f>
        <v>17</v>
      </c>
      <c r="BW66" s="9">
        <f>VLOOKUP(B66,'3-mer'!$B:$BQ,52,FALSE)</f>
        <v>26</v>
      </c>
      <c r="BX66" s="9">
        <f>VLOOKUP(B66,'3-mer'!$B:$BQ,53,FALSE)</f>
        <v>22</v>
      </c>
      <c r="BY66" s="9">
        <f>VLOOKUP(B66,'3-mer'!$B:$BQ,54,FALSE)</f>
        <v>20</v>
      </c>
      <c r="BZ66" s="9">
        <f>VLOOKUP(B66,'3-mer'!$B:$BQ,55,FALSE)</f>
        <v>3</v>
      </c>
      <c r="CA66" s="9">
        <f>VLOOKUP(B66,'3-mer'!$B:$BQ,56,FALSE)</f>
        <v>16</v>
      </c>
      <c r="CB66" s="9">
        <f>VLOOKUP(B66,'3-mer'!$B:$BQ,7,FALSE)</f>
        <v>23</v>
      </c>
      <c r="CC66" s="9">
        <f>VLOOKUP(B66,'3-mer'!$B:$BQ,58,FALSE)</f>
        <v>21</v>
      </c>
      <c r="CD66" s="9">
        <f>VLOOKUP(B66,'3-mer'!$B:$BQ,60,FALSE)</f>
        <v>8</v>
      </c>
      <c r="CE66" s="9">
        <f>VLOOKUP(B66,'3-mer'!$B:$BQ,61,FALSE)</f>
        <v>27</v>
      </c>
      <c r="CF66" s="9">
        <f>VLOOKUP(B66,'3-mer'!$B:$BQ,62,FALSE)</f>
        <v>21</v>
      </c>
      <c r="CG66" s="9">
        <f>VLOOKUP(B66,'3-mer'!$B:$BQ,63,FALSE)</f>
        <v>39</v>
      </c>
      <c r="CH66" s="9">
        <f>VLOOKUP(B66,'3-mer'!$B:$BQ,64,FALSE)</f>
        <v>15</v>
      </c>
      <c r="CI66" s="9">
        <f>VLOOKUP(B66,'3-mer'!$B:$BQ,65,FALSE)</f>
        <v>15</v>
      </c>
      <c r="CJ66" s="9">
        <f>VLOOKUP(B66,'3-mer'!$B:$BQ,66,FALSE)</f>
        <v>10</v>
      </c>
      <c r="CK66" s="9">
        <f>VLOOKUP(B66,'3-mer'!$B:$BQ,67,FALSE)</f>
        <v>18</v>
      </c>
      <c r="CL66" s="9">
        <f>VLOOKUP(B66,'3-mer'!$B:$BQ,5,FALSE)</f>
        <v>24</v>
      </c>
    </row>
    <row r="67" spans="1:90" ht="15.75" x14ac:dyDescent="0.2">
      <c r="A67" s="68" t="s">
        <v>18</v>
      </c>
      <c r="B67" s="68" t="s">
        <v>20</v>
      </c>
      <c r="C67" s="67">
        <v>280</v>
      </c>
      <c r="D67" s="70">
        <v>9.6999999999999993</v>
      </c>
      <c r="E67" s="67">
        <v>25</v>
      </c>
      <c r="F67" s="67">
        <v>7.2</v>
      </c>
      <c r="G67" s="67">
        <v>6</v>
      </c>
      <c r="H67" s="70">
        <v>4.29</v>
      </c>
      <c r="I67" s="70">
        <f>VLOOKUP(B67,'2-mer'!$C$1:$V$19,3,FALSE)</f>
        <v>1417</v>
      </c>
      <c r="J67" s="74">
        <f>VLOOKUP(B67,遗传信息!B:E,4,FALSE)</f>
        <v>66.52</v>
      </c>
      <c r="K67" s="9">
        <f>VLOOKUP(B67,'2-mer'!$C$1:$V$19,4,FALSE)</f>
        <v>102</v>
      </c>
      <c r="L67" s="9">
        <f>VLOOKUP(B67,'2-mer'!$C$1:$V$19,5,FALSE)</f>
        <v>87</v>
      </c>
      <c r="M67" s="9">
        <f>VLOOKUP(B67,'2-mer'!$C$1:$V$19,6,FALSE)</f>
        <v>107</v>
      </c>
      <c r="N67" s="9">
        <f>VLOOKUP(B67,'2-mer'!$C$1:$V$19,8,FALSE)</f>
        <v>63</v>
      </c>
      <c r="O67" s="9">
        <f>VLOOKUP(B67,'2-mer'!$C$1:$V$19,9,FALSE)</f>
        <v>77</v>
      </c>
      <c r="P67" s="9">
        <f>VLOOKUP(B67,'2-mer'!$C$1:$V$19,10,FALSE)</f>
        <v>76</v>
      </c>
      <c r="Q67" s="9">
        <f>VLOOKUP(B67,'2-mer'!$C$1:$V$19,11,FALSE)</f>
        <v>93</v>
      </c>
      <c r="R67" s="9">
        <f>VLOOKUP(B67,'2-mer'!$C$1:$V$19,12,FALSE)</f>
        <v>75</v>
      </c>
      <c r="S67" s="9">
        <f>VLOOKUP(B67,'2-mer'!$C$1:$V$19,13,FALSE)</f>
        <v>109</v>
      </c>
      <c r="T67" s="9">
        <f>VLOOKUP(B67,'2-mer'!$C$1:$V$19,14,FALSE)</f>
        <v>94</v>
      </c>
      <c r="U67" s="9">
        <f>VLOOKUP(B67,'2-mer'!$C$1:$V$19,15,FALSE)</f>
        <v>146</v>
      </c>
      <c r="V67" s="9">
        <f>VLOOKUP(B67,'2-mer'!$C$1:$V$19,16,FALSE)</f>
        <v>100</v>
      </c>
      <c r="W67" s="9">
        <f>VLOOKUP(B67,'2-mer'!$C$1:$V$19,17,FALSE)</f>
        <v>72</v>
      </c>
      <c r="X67" s="9">
        <f>VLOOKUP(B67,'2-mer'!$C$1:$V$19,18,FALSE)</f>
        <v>64</v>
      </c>
      <c r="Y67" s="9">
        <f>VLOOKUP(B67,'2-mer'!$C$1:$V$19,19,FALSE)</f>
        <v>102</v>
      </c>
      <c r="Z67" s="9">
        <f>VLOOKUP(B67,'2-mer'!$C$1:$V$19,20,FALSE)</f>
        <v>49</v>
      </c>
      <c r="AA67" s="9">
        <f>VLOOKUP(B67,'3-mer'!$B:$BQ,4,FALSE)</f>
        <v>20</v>
      </c>
      <c r="AB67" s="9">
        <f>VLOOKUP(B67,'3-mer'!$B:$BQ,5,FALSE)</f>
        <v>24</v>
      </c>
      <c r="AC67" s="9">
        <f>VLOOKUP(B67,'3-mer'!$B:$BQ,6,FALSE)</f>
        <v>35</v>
      </c>
      <c r="AD67" s="9">
        <f>VLOOKUP(B67,'3-mer'!$B:$BQ,7,FALSE)</f>
        <v>23</v>
      </c>
      <c r="AE67" s="9">
        <f>VLOOKUP(B67,'3-mer'!$B:$BQ,8,FALSE)</f>
        <v>19</v>
      </c>
      <c r="AF67" s="9">
        <f>VLOOKUP(B67,'3-mer'!$B:$BQ,9,FALSE)</f>
        <v>23</v>
      </c>
      <c r="AG67" s="9">
        <f>VLOOKUP(B67,'3-mer'!$B:$BQ,10,FALSE)</f>
        <v>24</v>
      </c>
      <c r="AH67" s="9">
        <f>VLOOKUP(B67,'3-mer'!$B:$BQ,11,FALSE)</f>
        <v>21</v>
      </c>
      <c r="AI67" s="9">
        <f>VLOOKUP(B67,'3-mer'!$B:$BQ,12,FALSE)</f>
        <v>21</v>
      </c>
      <c r="AJ67" s="9">
        <f>VLOOKUP(B67,'3-mer'!$B:$BQ,13,FALSE)</f>
        <v>31</v>
      </c>
      <c r="AK67" s="9">
        <f>VLOOKUP(B67,'3-mer'!$B:$BQ,14,FALSE)</f>
        <v>28</v>
      </c>
      <c r="AL67" s="9">
        <f>VLOOKUP(B67,'3-mer'!$B:$BQ,15,FALSE)</f>
        <v>27</v>
      </c>
      <c r="AM67" s="9">
        <f>VLOOKUP(B67,'3-mer'!$B:$BQ,16,FALSE)</f>
        <v>14</v>
      </c>
      <c r="AN67" s="9">
        <f>VLOOKUP(B67,'3-mer'!$B:$BQ,17,FALSE)</f>
        <v>18</v>
      </c>
      <c r="AO67" s="9">
        <f>VLOOKUP(B67,'3-mer'!$B:$BQ,18,FALSE)</f>
        <v>21</v>
      </c>
      <c r="AP67" s="9">
        <f>VLOOKUP(B67,'3-mer'!$B:$BQ,19,FALSE)</f>
        <v>10</v>
      </c>
      <c r="AQ67" s="9">
        <f>VLOOKUP(B67,'3-mer'!$B:$BQ,20,FALSE)</f>
        <v>21</v>
      </c>
      <c r="AR67" s="9">
        <f>VLOOKUP(B67,'3-mer'!$B:$BQ,21,FALSE)</f>
        <v>21</v>
      </c>
      <c r="AS67" s="9">
        <f>VLOOKUP(B67,'3-mer'!$B:$BQ,22,FALSE)</f>
        <v>24</v>
      </c>
      <c r="AT67" s="9">
        <f>VLOOKUP(B67,'3-mer'!$B:$BQ,23,FALSE)</f>
        <v>11</v>
      </c>
      <c r="AU67" s="9">
        <f>VLOOKUP(B67,'3-mer'!$B:$BQ,24,FALSE)</f>
        <v>18</v>
      </c>
      <c r="AV67" s="9">
        <f>VLOOKUP(B67,'3-mer'!$B:$BQ,25,FALSE)</f>
        <v>10</v>
      </c>
      <c r="AW67" s="9">
        <f>VLOOKUP(B67,'3-mer'!$B:$BQ,26,FALSE)</f>
        <v>22</v>
      </c>
      <c r="AX67" s="9">
        <f>VLOOKUP(B67,'3-mer'!$B:$BQ,27,FALSE)</f>
        <v>26</v>
      </c>
      <c r="AY67" s="9">
        <f>VLOOKUP(B67,'3-mer'!$B:$BQ,28,FALSE)</f>
        <v>18</v>
      </c>
      <c r="AZ67" s="9">
        <f>VLOOKUP(B67,'3-mer'!$B:$BQ,29,FALSE)</f>
        <v>20</v>
      </c>
      <c r="BA67" s="9">
        <f>VLOOKUP(B67,'3-mer'!$B:$BQ,30,FALSE)</f>
        <v>31</v>
      </c>
      <c r="BB67" s="9">
        <f>VLOOKUP(B67,'3-mer'!$B:$BQ,31,FALSE)</f>
        <v>24</v>
      </c>
      <c r="BC67" s="9">
        <f>VLOOKUP(B67,'3-mer'!$B:$BQ,32,FALSE)</f>
        <v>20</v>
      </c>
      <c r="BD67" s="9">
        <f>VLOOKUP(B67,'3-mer'!$B:$BQ,33,FALSE)</f>
        <v>11</v>
      </c>
      <c r="BE67" s="9">
        <f>VLOOKUP(B67,'3-mer'!$B:$BQ,34,FALSE)</f>
        <v>28</v>
      </c>
      <c r="BF67" s="9">
        <f>VLOOKUP(B67,'3-mer'!$B:$BQ,35,FALSE)</f>
        <v>16</v>
      </c>
      <c r="BG67" s="9">
        <f>VLOOKUP(B67,'3-mer'!$B:$BQ,36,FALSE)</f>
        <v>35</v>
      </c>
      <c r="BH67" s="9">
        <f>VLOOKUP(B67,'3-mer'!$B:$BQ,37,FALSE)</f>
        <v>20</v>
      </c>
      <c r="BI67" s="9">
        <f>VLOOKUP(B67,'3-mer'!$B:$BQ,38,FALSE)</f>
        <v>28</v>
      </c>
      <c r="BJ67" s="9">
        <f>VLOOKUP(B67,'3-mer'!$B:$BQ,39,FALSE)</f>
        <v>26</v>
      </c>
      <c r="BK67" s="9">
        <f>VLOOKUP(B67,'3-mer'!$B:$BQ,40,FALSE)</f>
        <v>24</v>
      </c>
      <c r="BL67" s="9">
        <f>VLOOKUP(B67,'3-mer'!$B:$BQ,41,FALSE)</f>
        <v>24</v>
      </c>
      <c r="BM67" s="9">
        <f>VLOOKUP(B67,'3-mer'!$B:$BQ,42,FALSE)</f>
        <v>26</v>
      </c>
      <c r="BN67" s="9">
        <f>VLOOKUP(B67,'3-mer'!$B:$BQ,43,FALSE)</f>
        <v>20</v>
      </c>
      <c r="BO67" s="9">
        <f>VLOOKUP(B67,'3-mer'!$B:$BQ,44,FALSE)</f>
        <v>43</v>
      </c>
      <c r="BP67" s="9">
        <f>VLOOKUP(B67,'3-mer'!$B:$BQ,45,FALSE)</f>
        <v>22</v>
      </c>
      <c r="BQ67" s="9">
        <f>VLOOKUP(B67,'3-mer'!$B:$BQ,46,FALSE)</f>
        <v>47</v>
      </c>
      <c r="BR67" s="9">
        <f>VLOOKUP(B67,'3-mer'!$B:$BQ,47,FALSE)</f>
        <v>34</v>
      </c>
      <c r="BS67" s="9">
        <f>VLOOKUP(B67,'3-mer'!$B:$BQ,48,FALSE)</f>
        <v>23</v>
      </c>
      <c r="BT67" s="9">
        <f>VLOOKUP(B67,'3-mer'!$B:$BQ,49,FALSE)</f>
        <v>25</v>
      </c>
      <c r="BU67" s="9">
        <f>VLOOKUP(B67,'3-mer'!$B:$BQ,50,FALSE)</f>
        <v>35</v>
      </c>
      <c r="BV67" s="9">
        <f>VLOOKUP(B67,'3-mer'!$B:$BQ,51,FALSE)</f>
        <v>17</v>
      </c>
      <c r="BW67" s="9">
        <f>VLOOKUP(B67,'3-mer'!$B:$BQ,52,FALSE)</f>
        <v>26</v>
      </c>
      <c r="BX67" s="9">
        <f>VLOOKUP(B67,'3-mer'!$B:$BQ,53,FALSE)</f>
        <v>22</v>
      </c>
      <c r="BY67" s="9">
        <f>VLOOKUP(B67,'3-mer'!$B:$BQ,54,FALSE)</f>
        <v>20</v>
      </c>
      <c r="BZ67" s="9">
        <f>VLOOKUP(B67,'3-mer'!$B:$BQ,55,FALSE)</f>
        <v>3</v>
      </c>
      <c r="CA67" s="9">
        <f>VLOOKUP(B67,'3-mer'!$B:$BQ,56,FALSE)</f>
        <v>16</v>
      </c>
      <c r="CB67" s="9">
        <f>VLOOKUP(B67,'3-mer'!$B:$BQ,7,FALSE)</f>
        <v>23</v>
      </c>
      <c r="CC67" s="9">
        <f>VLOOKUP(B67,'3-mer'!$B:$BQ,58,FALSE)</f>
        <v>21</v>
      </c>
      <c r="CD67" s="9">
        <f>VLOOKUP(B67,'3-mer'!$B:$BQ,60,FALSE)</f>
        <v>8</v>
      </c>
      <c r="CE67" s="9">
        <f>VLOOKUP(B67,'3-mer'!$B:$BQ,61,FALSE)</f>
        <v>27</v>
      </c>
      <c r="CF67" s="9">
        <f>VLOOKUP(B67,'3-mer'!$B:$BQ,62,FALSE)</f>
        <v>21</v>
      </c>
      <c r="CG67" s="9">
        <f>VLOOKUP(B67,'3-mer'!$B:$BQ,63,FALSE)</f>
        <v>39</v>
      </c>
      <c r="CH67" s="9">
        <f>VLOOKUP(B67,'3-mer'!$B:$BQ,64,FALSE)</f>
        <v>15</v>
      </c>
      <c r="CI67" s="9">
        <f>VLOOKUP(B67,'3-mer'!$B:$BQ,65,FALSE)</f>
        <v>15</v>
      </c>
      <c r="CJ67" s="9">
        <f>VLOOKUP(B67,'3-mer'!$B:$BQ,66,FALSE)</f>
        <v>10</v>
      </c>
      <c r="CK67" s="9">
        <f>VLOOKUP(B67,'3-mer'!$B:$BQ,67,FALSE)</f>
        <v>18</v>
      </c>
      <c r="CL67" s="9">
        <f>VLOOKUP(B67,'3-mer'!$B:$BQ,5,FALSE)</f>
        <v>24</v>
      </c>
    </row>
    <row r="68" spans="1:90" ht="15.75" x14ac:dyDescent="0.2">
      <c r="A68" s="68" t="s">
        <v>18</v>
      </c>
      <c r="B68" s="68" t="s">
        <v>20</v>
      </c>
      <c r="C68" s="67">
        <v>300</v>
      </c>
      <c r="D68" s="70">
        <v>31.07</v>
      </c>
      <c r="E68" s="67">
        <v>25</v>
      </c>
      <c r="F68" s="67">
        <v>7.2</v>
      </c>
      <c r="G68" s="67">
        <v>6</v>
      </c>
      <c r="H68" s="70">
        <v>0.67</v>
      </c>
      <c r="I68" s="70">
        <f>VLOOKUP(B68,'2-mer'!$C$1:$V$19,3,FALSE)</f>
        <v>1417</v>
      </c>
      <c r="J68" s="74">
        <f>VLOOKUP(B68,遗传信息!B:E,4,FALSE)</f>
        <v>66.52</v>
      </c>
      <c r="K68" s="9">
        <f>VLOOKUP(B68,'2-mer'!$C$1:$V$19,4,FALSE)</f>
        <v>102</v>
      </c>
      <c r="L68" s="9">
        <f>VLOOKUP(B68,'2-mer'!$C$1:$V$19,5,FALSE)</f>
        <v>87</v>
      </c>
      <c r="M68" s="9">
        <f>VLOOKUP(B68,'2-mer'!$C$1:$V$19,6,FALSE)</f>
        <v>107</v>
      </c>
      <c r="N68" s="9">
        <f>VLOOKUP(B68,'2-mer'!$C$1:$V$19,8,FALSE)</f>
        <v>63</v>
      </c>
      <c r="O68" s="9">
        <f>VLOOKUP(B68,'2-mer'!$C$1:$V$19,9,FALSE)</f>
        <v>77</v>
      </c>
      <c r="P68" s="9">
        <f>VLOOKUP(B68,'2-mer'!$C$1:$V$19,10,FALSE)</f>
        <v>76</v>
      </c>
      <c r="Q68" s="9">
        <f>VLOOKUP(B68,'2-mer'!$C$1:$V$19,11,FALSE)</f>
        <v>93</v>
      </c>
      <c r="R68" s="9">
        <f>VLOOKUP(B68,'2-mer'!$C$1:$V$19,12,FALSE)</f>
        <v>75</v>
      </c>
      <c r="S68" s="9">
        <f>VLOOKUP(B68,'2-mer'!$C$1:$V$19,13,FALSE)</f>
        <v>109</v>
      </c>
      <c r="T68" s="9">
        <f>VLOOKUP(B68,'2-mer'!$C$1:$V$19,14,FALSE)</f>
        <v>94</v>
      </c>
      <c r="U68" s="9">
        <f>VLOOKUP(B68,'2-mer'!$C$1:$V$19,15,FALSE)</f>
        <v>146</v>
      </c>
      <c r="V68" s="9">
        <f>VLOOKUP(B68,'2-mer'!$C$1:$V$19,16,FALSE)</f>
        <v>100</v>
      </c>
      <c r="W68" s="9">
        <f>VLOOKUP(B68,'2-mer'!$C$1:$V$19,17,FALSE)</f>
        <v>72</v>
      </c>
      <c r="X68" s="9">
        <f>VLOOKUP(B68,'2-mer'!$C$1:$V$19,18,FALSE)</f>
        <v>64</v>
      </c>
      <c r="Y68" s="9">
        <f>VLOOKUP(B68,'2-mer'!$C$1:$V$19,19,FALSE)</f>
        <v>102</v>
      </c>
      <c r="Z68" s="9">
        <f>VLOOKUP(B68,'2-mer'!$C$1:$V$19,20,FALSE)</f>
        <v>49</v>
      </c>
      <c r="AA68" s="9">
        <f>VLOOKUP(B68,'3-mer'!$B:$BQ,4,FALSE)</f>
        <v>20</v>
      </c>
      <c r="AB68" s="9">
        <f>VLOOKUP(B68,'3-mer'!$B:$BQ,5,FALSE)</f>
        <v>24</v>
      </c>
      <c r="AC68" s="9">
        <f>VLOOKUP(B68,'3-mer'!$B:$BQ,6,FALSE)</f>
        <v>35</v>
      </c>
      <c r="AD68" s="9">
        <f>VLOOKUP(B68,'3-mer'!$B:$BQ,7,FALSE)</f>
        <v>23</v>
      </c>
      <c r="AE68" s="9">
        <f>VLOOKUP(B68,'3-mer'!$B:$BQ,8,FALSE)</f>
        <v>19</v>
      </c>
      <c r="AF68" s="9">
        <f>VLOOKUP(B68,'3-mer'!$B:$BQ,9,FALSE)</f>
        <v>23</v>
      </c>
      <c r="AG68" s="9">
        <f>VLOOKUP(B68,'3-mer'!$B:$BQ,10,FALSE)</f>
        <v>24</v>
      </c>
      <c r="AH68" s="9">
        <f>VLOOKUP(B68,'3-mer'!$B:$BQ,11,FALSE)</f>
        <v>21</v>
      </c>
      <c r="AI68" s="9">
        <f>VLOOKUP(B68,'3-mer'!$B:$BQ,12,FALSE)</f>
        <v>21</v>
      </c>
      <c r="AJ68" s="9">
        <f>VLOOKUP(B68,'3-mer'!$B:$BQ,13,FALSE)</f>
        <v>31</v>
      </c>
      <c r="AK68" s="9">
        <f>VLOOKUP(B68,'3-mer'!$B:$BQ,14,FALSE)</f>
        <v>28</v>
      </c>
      <c r="AL68" s="9">
        <f>VLOOKUP(B68,'3-mer'!$B:$BQ,15,FALSE)</f>
        <v>27</v>
      </c>
      <c r="AM68" s="9">
        <f>VLOOKUP(B68,'3-mer'!$B:$BQ,16,FALSE)</f>
        <v>14</v>
      </c>
      <c r="AN68" s="9">
        <f>VLOOKUP(B68,'3-mer'!$B:$BQ,17,FALSE)</f>
        <v>18</v>
      </c>
      <c r="AO68" s="9">
        <f>VLOOKUP(B68,'3-mer'!$B:$BQ,18,FALSE)</f>
        <v>21</v>
      </c>
      <c r="AP68" s="9">
        <f>VLOOKUP(B68,'3-mer'!$B:$BQ,19,FALSE)</f>
        <v>10</v>
      </c>
      <c r="AQ68" s="9">
        <f>VLOOKUP(B68,'3-mer'!$B:$BQ,20,FALSE)</f>
        <v>21</v>
      </c>
      <c r="AR68" s="9">
        <f>VLOOKUP(B68,'3-mer'!$B:$BQ,21,FALSE)</f>
        <v>21</v>
      </c>
      <c r="AS68" s="9">
        <f>VLOOKUP(B68,'3-mer'!$B:$BQ,22,FALSE)</f>
        <v>24</v>
      </c>
      <c r="AT68" s="9">
        <f>VLOOKUP(B68,'3-mer'!$B:$BQ,23,FALSE)</f>
        <v>11</v>
      </c>
      <c r="AU68" s="9">
        <f>VLOOKUP(B68,'3-mer'!$B:$BQ,24,FALSE)</f>
        <v>18</v>
      </c>
      <c r="AV68" s="9">
        <f>VLOOKUP(B68,'3-mer'!$B:$BQ,25,FALSE)</f>
        <v>10</v>
      </c>
      <c r="AW68" s="9">
        <f>VLOOKUP(B68,'3-mer'!$B:$BQ,26,FALSE)</f>
        <v>22</v>
      </c>
      <c r="AX68" s="9">
        <f>VLOOKUP(B68,'3-mer'!$B:$BQ,27,FALSE)</f>
        <v>26</v>
      </c>
      <c r="AY68" s="9">
        <f>VLOOKUP(B68,'3-mer'!$B:$BQ,28,FALSE)</f>
        <v>18</v>
      </c>
      <c r="AZ68" s="9">
        <f>VLOOKUP(B68,'3-mer'!$B:$BQ,29,FALSE)</f>
        <v>20</v>
      </c>
      <c r="BA68" s="9">
        <f>VLOOKUP(B68,'3-mer'!$B:$BQ,30,FALSE)</f>
        <v>31</v>
      </c>
      <c r="BB68" s="9">
        <f>VLOOKUP(B68,'3-mer'!$B:$BQ,31,FALSE)</f>
        <v>24</v>
      </c>
      <c r="BC68" s="9">
        <f>VLOOKUP(B68,'3-mer'!$B:$BQ,32,FALSE)</f>
        <v>20</v>
      </c>
      <c r="BD68" s="9">
        <f>VLOOKUP(B68,'3-mer'!$B:$BQ,33,FALSE)</f>
        <v>11</v>
      </c>
      <c r="BE68" s="9">
        <f>VLOOKUP(B68,'3-mer'!$B:$BQ,34,FALSE)</f>
        <v>28</v>
      </c>
      <c r="BF68" s="9">
        <f>VLOOKUP(B68,'3-mer'!$B:$BQ,35,FALSE)</f>
        <v>16</v>
      </c>
      <c r="BG68" s="9">
        <f>VLOOKUP(B68,'3-mer'!$B:$BQ,36,FALSE)</f>
        <v>35</v>
      </c>
      <c r="BH68" s="9">
        <f>VLOOKUP(B68,'3-mer'!$B:$BQ,37,FALSE)</f>
        <v>20</v>
      </c>
      <c r="BI68" s="9">
        <f>VLOOKUP(B68,'3-mer'!$B:$BQ,38,FALSE)</f>
        <v>28</v>
      </c>
      <c r="BJ68" s="9">
        <f>VLOOKUP(B68,'3-mer'!$B:$BQ,39,FALSE)</f>
        <v>26</v>
      </c>
      <c r="BK68" s="9">
        <f>VLOOKUP(B68,'3-mer'!$B:$BQ,40,FALSE)</f>
        <v>24</v>
      </c>
      <c r="BL68" s="9">
        <f>VLOOKUP(B68,'3-mer'!$B:$BQ,41,FALSE)</f>
        <v>24</v>
      </c>
      <c r="BM68" s="9">
        <f>VLOOKUP(B68,'3-mer'!$B:$BQ,42,FALSE)</f>
        <v>26</v>
      </c>
      <c r="BN68" s="9">
        <f>VLOOKUP(B68,'3-mer'!$B:$BQ,43,FALSE)</f>
        <v>20</v>
      </c>
      <c r="BO68" s="9">
        <f>VLOOKUP(B68,'3-mer'!$B:$BQ,44,FALSE)</f>
        <v>43</v>
      </c>
      <c r="BP68" s="9">
        <f>VLOOKUP(B68,'3-mer'!$B:$BQ,45,FALSE)</f>
        <v>22</v>
      </c>
      <c r="BQ68" s="9">
        <f>VLOOKUP(B68,'3-mer'!$B:$BQ,46,FALSE)</f>
        <v>47</v>
      </c>
      <c r="BR68" s="9">
        <f>VLOOKUP(B68,'3-mer'!$B:$BQ,47,FALSE)</f>
        <v>34</v>
      </c>
      <c r="BS68" s="9">
        <f>VLOOKUP(B68,'3-mer'!$B:$BQ,48,FALSE)</f>
        <v>23</v>
      </c>
      <c r="BT68" s="9">
        <f>VLOOKUP(B68,'3-mer'!$B:$BQ,49,FALSE)</f>
        <v>25</v>
      </c>
      <c r="BU68" s="9">
        <f>VLOOKUP(B68,'3-mer'!$B:$BQ,50,FALSE)</f>
        <v>35</v>
      </c>
      <c r="BV68" s="9">
        <f>VLOOKUP(B68,'3-mer'!$B:$BQ,51,FALSE)</f>
        <v>17</v>
      </c>
      <c r="BW68" s="9">
        <f>VLOOKUP(B68,'3-mer'!$B:$BQ,52,FALSE)</f>
        <v>26</v>
      </c>
      <c r="BX68" s="9">
        <f>VLOOKUP(B68,'3-mer'!$B:$BQ,53,FALSE)</f>
        <v>22</v>
      </c>
      <c r="BY68" s="9">
        <f>VLOOKUP(B68,'3-mer'!$B:$BQ,54,FALSE)</f>
        <v>20</v>
      </c>
      <c r="BZ68" s="9">
        <f>VLOOKUP(B68,'3-mer'!$B:$BQ,55,FALSE)</f>
        <v>3</v>
      </c>
      <c r="CA68" s="9">
        <f>VLOOKUP(B68,'3-mer'!$B:$BQ,56,FALSE)</f>
        <v>16</v>
      </c>
      <c r="CB68" s="9">
        <f>VLOOKUP(B68,'3-mer'!$B:$BQ,7,FALSE)</f>
        <v>23</v>
      </c>
      <c r="CC68" s="9">
        <f>VLOOKUP(B68,'3-mer'!$B:$BQ,58,FALSE)</f>
        <v>21</v>
      </c>
      <c r="CD68" s="9">
        <f>VLOOKUP(B68,'3-mer'!$B:$BQ,60,FALSE)</f>
        <v>8</v>
      </c>
      <c r="CE68" s="9">
        <f>VLOOKUP(B68,'3-mer'!$B:$BQ,61,FALSE)</f>
        <v>27</v>
      </c>
      <c r="CF68" s="9">
        <f>VLOOKUP(B68,'3-mer'!$B:$BQ,62,FALSE)</f>
        <v>21</v>
      </c>
      <c r="CG68" s="9">
        <f>VLOOKUP(B68,'3-mer'!$B:$BQ,63,FALSE)</f>
        <v>39</v>
      </c>
      <c r="CH68" s="9">
        <f>VLOOKUP(B68,'3-mer'!$B:$BQ,64,FALSE)</f>
        <v>15</v>
      </c>
      <c r="CI68" s="9">
        <f>VLOOKUP(B68,'3-mer'!$B:$BQ,65,FALSE)</f>
        <v>15</v>
      </c>
      <c r="CJ68" s="9">
        <f>VLOOKUP(B68,'3-mer'!$B:$BQ,66,FALSE)</f>
        <v>10</v>
      </c>
      <c r="CK68" s="9">
        <f>VLOOKUP(B68,'3-mer'!$B:$BQ,67,FALSE)</f>
        <v>18</v>
      </c>
      <c r="CL68" s="9">
        <f>VLOOKUP(B68,'3-mer'!$B:$BQ,5,FALSE)</f>
        <v>24</v>
      </c>
    </row>
    <row r="69" spans="1:90" ht="15.75" x14ac:dyDescent="0.2">
      <c r="A69" s="68" t="s">
        <v>18</v>
      </c>
      <c r="B69" s="68" t="s">
        <v>20</v>
      </c>
      <c r="C69" s="67">
        <v>300</v>
      </c>
      <c r="D69" s="70">
        <v>47.82</v>
      </c>
      <c r="E69" s="67">
        <v>25</v>
      </c>
      <c r="F69" s="67">
        <v>7.2</v>
      </c>
      <c r="G69" s="67">
        <v>6</v>
      </c>
      <c r="H69" s="70">
        <v>1.71</v>
      </c>
      <c r="I69" s="70">
        <f>VLOOKUP(B69,'2-mer'!$C$1:$V$19,3,FALSE)</f>
        <v>1417</v>
      </c>
      <c r="J69" s="74">
        <f>VLOOKUP(B69,遗传信息!B:E,4,FALSE)</f>
        <v>66.52</v>
      </c>
      <c r="K69" s="9">
        <f>VLOOKUP(B69,'2-mer'!$C$1:$V$19,4,FALSE)</f>
        <v>102</v>
      </c>
      <c r="L69" s="9">
        <f>VLOOKUP(B69,'2-mer'!$C$1:$V$19,5,FALSE)</f>
        <v>87</v>
      </c>
      <c r="M69" s="9">
        <f>VLOOKUP(B69,'2-mer'!$C$1:$V$19,6,FALSE)</f>
        <v>107</v>
      </c>
      <c r="N69" s="9">
        <f>VLOOKUP(B69,'2-mer'!$C$1:$V$19,8,FALSE)</f>
        <v>63</v>
      </c>
      <c r="O69" s="9">
        <f>VLOOKUP(B69,'2-mer'!$C$1:$V$19,9,FALSE)</f>
        <v>77</v>
      </c>
      <c r="P69" s="9">
        <f>VLOOKUP(B69,'2-mer'!$C$1:$V$19,10,FALSE)</f>
        <v>76</v>
      </c>
      <c r="Q69" s="9">
        <f>VLOOKUP(B69,'2-mer'!$C$1:$V$19,11,FALSE)</f>
        <v>93</v>
      </c>
      <c r="R69" s="9">
        <f>VLOOKUP(B69,'2-mer'!$C$1:$V$19,12,FALSE)</f>
        <v>75</v>
      </c>
      <c r="S69" s="9">
        <f>VLOOKUP(B69,'2-mer'!$C$1:$V$19,13,FALSE)</f>
        <v>109</v>
      </c>
      <c r="T69" s="9">
        <f>VLOOKUP(B69,'2-mer'!$C$1:$V$19,14,FALSE)</f>
        <v>94</v>
      </c>
      <c r="U69" s="9">
        <f>VLOOKUP(B69,'2-mer'!$C$1:$V$19,15,FALSE)</f>
        <v>146</v>
      </c>
      <c r="V69" s="9">
        <f>VLOOKUP(B69,'2-mer'!$C$1:$V$19,16,FALSE)</f>
        <v>100</v>
      </c>
      <c r="W69" s="9">
        <f>VLOOKUP(B69,'2-mer'!$C$1:$V$19,17,FALSE)</f>
        <v>72</v>
      </c>
      <c r="X69" s="9">
        <f>VLOOKUP(B69,'2-mer'!$C$1:$V$19,18,FALSE)</f>
        <v>64</v>
      </c>
      <c r="Y69" s="9">
        <f>VLOOKUP(B69,'2-mer'!$C$1:$V$19,19,FALSE)</f>
        <v>102</v>
      </c>
      <c r="Z69" s="9">
        <f>VLOOKUP(B69,'2-mer'!$C$1:$V$19,20,FALSE)</f>
        <v>49</v>
      </c>
      <c r="AA69" s="9">
        <f>VLOOKUP(B69,'3-mer'!$B:$BQ,4,FALSE)</f>
        <v>20</v>
      </c>
      <c r="AB69" s="9">
        <f>VLOOKUP(B69,'3-mer'!$B:$BQ,5,FALSE)</f>
        <v>24</v>
      </c>
      <c r="AC69" s="9">
        <f>VLOOKUP(B69,'3-mer'!$B:$BQ,6,FALSE)</f>
        <v>35</v>
      </c>
      <c r="AD69" s="9">
        <f>VLOOKUP(B69,'3-mer'!$B:$BQ,7,FALSE)</f>
        <v>23</v>
      </c>
      <c r="AE69" s="9">
        <f>VLOOKUP(B69,'3-mer'!$B:$BQ,8,FALSE)</f>
        <v>19</v>
      </c>
      <c r="AF69" s="9">
        <f>VLOOKUP(B69,'3-mer'!$B:$BQ,9,FALSE)</f>
        <v>23</v>
      </c>
      <c r="AG69" s="9">
        <f>VLOOKUP(B69,'3-mer'!$B:$BQ,10,FALSE)</f>
        <v>24</v>
      </c>
      <c r="AH69" s="9">
        <f>VLOOKUP(B69,'3-mer'!$B:$BQ,11,FALSE)</f>
        <v>21</v>
      </c>
      <c r="AI69" s="9">
        <f>VLOOKUP(B69,'3-mer'!$B:$BQ,12,FALSE)</f>
        <v>21</v>
      </c>
      <c r="AJ69" s="9">
        <f>VLOOKUP(B69,'3-mer'!$B:$BQ,13,FALSE)</f>
        <v>31</v>
      </c>
      <c r="AK69" s="9">
        <f>VLOOKUP(B69,'3-mer'!$B:$BQ,14,FALSE)</f>
        <v>28</v>
      </c>
      <c r="AL69" s="9">
        <f>VLOOKUP(B69,'3-mer'!$B:$BQ,15,FALSE)</f>
        <v>27</v>
      </c>
      <c r="AM69" s="9">
        <f>VLOOKUP(B69,'3-mer'!$B:$BQ,16,FALSE)</f>
        <v>14</v>
      </c>
      <c r="AN69" s="9">
        <f>VLOOKUP(B69,'3-mer'!$B:$BQ,17,FALSE)</f>
        <v>18</v>
      </c>
      <c r="AO69" s="9">
        <f>VLOOKUP(B69,'3-mer'!$B:$BQ,18,FALSE)</f>
        <v>21</v>
      </c>
      <c r="AP69" s="9">
        <f>VLOOKUP(B69,'3-mer'!$B:$BQ,19,FALSE)</f>
        <v>10</v>
      </c>
      <c r="AQ69" s="9">
        <f>VLOOKUP(B69,'3-mer'!$B:$BQ,20,FALSE)</f>
        <v>21</v>
      </c>
      <c r="AR69" s="9">
        <f>VLOOKUP(B69,'3-mer'!$B:$BQ,21,FALSE)</f>
        <v>21</v>
      </c>
      <c r="AS69" s="9">
        <f>VLOOKUP(B69,'3-mer'!$B:$BQ,22,FALSE)</f>
        <v>24</v>
      </c>
      <c r="AT69" s="9">
        <f>VLOOKUP(B69,'3-mer'!$B:$BQ,23,FALSE)</f>
        <v>11</v>
      </c>
      <c r="AU69" s="9">
        <f>VLOOKUP(B69,'3-mer'!$B:$BQ,24,FALSE)</f>
        <v>18</v>
      </c>
      <c r="AV69" s="9">
        <f>VLOOKUP(B69,'3-mer'!$B:$BQ,25,FALSE)</f>
        <v>10</v>
      </c>
      <c r="AW69" s="9">
        <f>VLOOKUP(B69,'3-mer'!$B:$BQ,26,FALSE)</f>
        <v>22</v>
      </c>
      <c r="AX69" s="9">
        <f>VLOOKUP(B69,'3-mer'!$B:$BQ,27,FALSE)</f>
        <v>26</v>
      </c>
      <c r="AY69" s="9">
        <f>VLOOKUP(B69,'3-mer'!$B:$BQ,28,FALSE)</f>
        <v>18</v>
      </c>
      <c r="AZ69" s="9">
        <f>VLOOKUP(B69,'3-mer'!$B:$BQ,29,FALSE)</f>
        <v>20</v>
      </c>
      <c r="BA69" s="9">
        <f>VLOOKUP(B69,'3-mer'!$B:$BQ,30,FALSE)</f>
        <v>31</v>
      </c>
      <c r="BB69" s="9">
        <f>VLOOKUP(B69,'3-mer'!$B:$BQ,31,FALSE)</f>
        <v>24</v>
      </c>
      <c r="BC69" s="9">
        <f>VLOOKUP(B69,'3-mer'!$B:$BQ,32,FALSE)</f>
        <v>20</v>
      </c>
      <c r="BD69" s="9">
        <f>VLOOKUP(B69,'3-mer'!$B:$BQ,33,FALSE)</f>
        <v>11</v>
      </c>
      <c r="BE69" s="9">
        <f>VLOOKUP(B69,'3-mer'!$B:$BQ,34,FALSE)</f>
        <v>28</v>
      </c>
      <c r="BF69" s="9">
        <f>VLOOKUP(B69,'3-mer'!$B:$BQ,35,FALSE)</f>
        <v>16</v>
      </c>
      <c r="BG69" s="9">
        <f>VLOOKUP(B69,'3-mer'!$B:$BQ,36,FALSE)</f>
        <v>35</v>
      </c>
      <c r="BH69" s="9">
        <f>VLOOKUP(B69,'3-mer'!$B:$BQ,37,FALSE)</f>
        <v>20</v>
      </c>
      <c r="BI69" s="9">
        <f>VLOOKUP(B69,'3-mer'!$B:$BQ,38,FALSE)</f>
        <v>28</v>
      </c>
      <c r="BJ69" s="9">
        <f>VLOOKUP(B69,'3-mer'!$B:$BQ,39,FALSE)</f>
        <v>26</v>
      </c>
      <c r="BK69" s="9">
        <f>VLOOKUP(B69,'3-mer'!$B:$BQ,40,FALSE)</f>
        <v>24</v>
      </c>
      <c r="BL69" s="9">
        <f>VLOOKUP(B69,'3-mer'!$B:$BQ,41,FALSE)</f>
        <v>24</v>
      </c>
      <c r="BM69" s="9">
        <f>VLOOKUP(B69,'3-mer'!$B:$BQ,42,FALSE)</f>
        <v>26</v>
      </c>
      <c r="BN69" s="9">
        <f>VLOOKUP(B69,'3-mer'!$B:$BQ,43,FALSE)</f>
        <v>20</v>
      </c>
      <c r="BO69" s="9">
        <f>VLOOKUP(B69,'3-mer'!$B:$BQ,44,FALSE)</f>
        <v>43</v>
      </c>
      <c r="BP69" s="9">
        <f>VLOOKUP(B69,'3-mer'!$B:$BQ,45,FALSE)</f>
        <v>22</v>
      </c>
      <c r="BQ69" s="9">
        <f>VLOOKUP(B69,'3-mer'!$B:$BQ,46,FALSE)</f>
        <v>47</v>
      </c>
      <c r="BR69" s="9">
        <f>VLOOKUP(B69,'3-mer'!$B:$BQ,47,FALSE)</f>
        <v>34</v>
      </c>
      <c r="BS69" s="9">
        <f>VLOOKUP(B69,'3-mer'!$B:$BQ,48,FALSE)</f>
        <v>23</v>
      </c>
      <c r="BT69" s="9">
        <f>VLOOKUP(B69,'3-mer'!$B:$BQ,49,FALSE)</f>
        <v>25</v>
      </c>
      <c r="BU69" s="9">
        <f>VLOOKUP(B69,'3-mer'!$B:$BQ,50,FALSE)</f>
        <v>35</v>
      </c>
      <c r="BV69" s="9">
        <f>VLOOKUP(B69,'3-mer'!$B:$BQ,51,FALSE)</f>
        <v>17</v>
      </c>
      <c r="BW69" s="9">
        <f>VLOOKUP(B69,'3-mer'!$B:$BQ,52,FALSE)</f>
        <v>26</v>
      </c>
      <c r="BX69" s="9">
        <f>VLOOKUP(B69,'3-mer'!$B:$BQ,53,FALSE)</f>
        <v>22</v>
      </c>
      <c r="BY69" s="9">
        <f>VLOOKUP(B69,'3-mer'!$B:$BQ,54,FALSE)</f>
        <v>20</v>
      </c>
      <c r="BZ69" s="9">
        <f>VLOOKUP(B69,'3-mer'!$B:$BQ,55,FALSE)</f>
        <v>3</v>
      </c>
      <c r="CA69" s="9">
        <f>VLOOKUP(B69,'3-mer'!$B:$BQ,56,FALSE)</f>
        <v>16</v>
      </c>
      <c r="CB69" s="9">
        <f>VLOOKUP(B69,'3-mer'!$B:$BQ,7,FALSE)</f>
        <v>23</v>
      </c>
      <c r="CC69" s="9">
        <f>VLOOKUP(B69,'3-mer'!$B:$BQ,58,FALSE)</f>
        <v>21</v>
      </c>
      <c r="CD69" s="9">
        <f>VLOOKUP(B69,'3-mer'!$B:$BQ,60,FALSE)</f>
        <v>8</v>
      </c>
      <c r="CE69" s="9">
        <f>VLOOKUP(B69,'3-mer'!$B:$BQ,61,FALSE)</f>
        <v>27</v>
      </c>
      <c r="CF69" s="9">
        <f>VLOOKUP(B69,'3-mer'!$B:$BQ,62,FALSE)</f>
        <v>21</v>
      </c>
      <c r="CG69" s="9">
        <f>VLOOKUP(B69,'3-mer'!$B:$BQ,63,FALSE)</f>
        <v>39</v>
      </c>
      <c r="CH69" s="9">
        <f>VLOOKUP(B69,'3-mer'!$B:$BQ,64,FALSE)</f>
        <v>15</v>
      </c>
      <c r="CI69" s="9">
        <f>VLOOKUP(B69,'3-mer'!$B:$BQ,65,FALSE)</f>
        <v>15</v>
      </c>
      <c r="CJ69" s="9">
        <f>VLOOKUP(B69,'3-mer'!$B:$BQ,66,FALSE)</f>
        <v>10</v>
      </c>
      <c r="CK69" s="9">
        <f>VLOOKUP(B69,'3-mer'!$B:$BQ,67,FALSE)</f>
        <v>18</v>
      </c>
      <c r="CL69" s="9">
        <f>VLOOKUP(B69,'3-mer'!$B:$BQ,5,FALSE)</f>
        <v>24</v>
      </c>
    </row>
    <row r="70" spans="1:90" ht="15.75" x14ac:dyDescent="0.2">
      <c r="A70" s="68" t="s">
        <v>18</v>
      </c>
      <c r="B70" s="68" t="s">
        <v>20</v>
      </c>
      <c r="C70" s="67">
        <v>300</v>
      </c>
      <c r="D70" s="70">
        <v>70.37</v>
      </c>
      <c r="E70" s="67">
        <v>25</v>
      </c>
      <c r="F70" s="67">
        <v>7.2</v>
      </c>
      <c r="G70" s="67">
        <v>6</v>
      </c>
      <c r="H70" s="70">
        <v>3.05</v>
      </c>
      <c r="I70" s="70">
        <f>VLOOKUP(B70,'2-mer'!$C$1:$V$19,3,FALSE)</f>
        <v>1417</v>
      </c>
      <c r="J70" s="74">
        <f>VLOOKUP(B70,遗传信息!B:E,4,FALSE)</f>
        <v>66.52</v>
      </c>
      <c r="K70" s="9">
        <f>VLOOKUP(B70,'2-mer'!$C$1:$V$19,4,FALSE)</f>
        <v>102</v>
      </c>
      <c r="L70" s="9">
        <f>VLOOKUP(B70,'2-mer'!$C$1:$V$19,5,FALSE)</f>
        <v>87</v>
      </c>
      <c r="M70" s="9">
        <f>VLOOKUP(B70,'2-mer'!$C$1:$V$19,6,FALSE)</f>
        <v>107</v>
      </c>
      <c r="N70" s="9">
        <f>VLOOKUP(B70,'2-mer'!$C$1:$V$19,8,FALSE)</f>
        <v>63</v>
      </c>
      <c r="O70" s="9">
        <f>VLOOKUP(B70,'2-mer'!$C$1:$V$19,9,FALSE)</f>
        <v>77</v>
      </c>
      <c r="P70" s="9">
        <f>VLOOKUP(B70,'2-mer'!$C$1:$V$19,10,FALSE)</f>
        <v>76</v>
      </c>
      <c r="Q70" s="9">
        <f>VLOOKUP(B70,'2-mer'!$C$1:$V$19,11,FALSE)</f>
        <v>93</v>
      </c>
      <c r="R70" s="9">
        <f>VLOOKUP(B70,'2-mer'!$C$1:$V$19,12,FALSE)</f>
        <v>75</v>
      </c>
      <c r="S70" s="9">
        <f>VLOOKUP(B70,'2-mer'!$C$1:$V$19,13,FALSE)</f>
        <v>109</v>
      </c>
      <c r="T70" s="9">
        <f>VLOOKUP(B70,'2-mer'!$C$1:$V$19,14,FALSE)</f>
        <v>94</v>
      </c>
      <c r="U70" s="9">
        <f>VLOOKUP(B70,'2-mer'!$C$1:$V$19,15,FALSE)</f>
        <v>146</v>
      </c>
      <c r="V70" s="9">
        <f>VLOOKUP(B70,'2-mer'!$C$1:$V$19,16,FALSE)</f>
        <v>100</v>
      </c>
      <c r="W70" s="9">
        <f>VLOOKUP(B70,'2-mer'!$C$1:$V$19,17,FALSE)</f>
        <v>72</v>
      </c>
      <c r="X70" s="9">
        <f>VLOOKUP(B70,'2-mer'!$C$1:$V$19,18,FALSE)</f>
        <v>64</v>
      </c>
      <c r="Y70" s="9">
        <f>VLOOKUP(B70,'2-mer'!$C$1:$V$19,19,FALSE)</f>
        <v>102</v>
      </c>
      <c r="Z70" s="9">
        <f>VLOOKUP(B70,'2-mer'!$C$1:$V$19,20,FALSE)</f>
        <v>49</v>
      </c>
      <c r="AA70" s="9">
        <f>VLOOKUP(B70,'3-mer'!$B:$BQ,4,FALSE)</f>
        <v>20</v>
      </c>
      <c r="AB70" s="9">
        <f>VLOOKUP(B70,'3-mer'!$B:$BQ,5,FALSE)</f>
        <v>24</v>
      </c>
      <c r="AC70" s="9">
        <f>VLOOKUP(B70,'3-mer'!$B:$BQ,6,FALSE)</f>
        <v>35</v>
      </c>
      <c r="AD70" s="9">
        <f>VLOOKUP(B70,'3-mer'!$B:$BQ,7,FALSE)</f>
        <v>23</v>
      </c>
      <c r="AE70" s="9">
        <f>VLOOKUP(B70,'3-mer'!$B:$BQ,8,FALSE)</f>
        <v>19</v>
      </c>
      <c r="AF70" s="9">
        <f>VLOOKUP(B70,'3-mer'!$B:$BQ,9,FALSE)</f>
        <v>23</v>
      </c>
      <c r="AG70" s="9">
        <f>VLOOKUP(B70,'3-mer'!$B:$BQ,10,FALSE)</f>
        <v>24</v>
      </c>
      <c r="AH70" s="9">
        <f>VLOOKUP(B70,'3-mer'!$B:$BQ,11,FALSE)</f>
        <v>21</v>
      </c>
      <c r="AI70" s="9">
        <f>VLOOKUP(B70,'3-mer'!$B:$BQ,12,FALSE)</f>
        <v>21</v>
      </c>
      <c r="AJ70" s="9">
        <f>VLOOKUP(B70,'3-mer'!$B:$BQ,13,FALSE)</f>
        <v>31</v>
      </c>
      <c r="AK70" s="9">
        <f>VLOOKUP(B70,'3-mer'!$B:$BQ,14,FALSE)</f>
        <v>28</v>
      </c>
      <c r="AL70" s="9">
        <f>VLOOKUP(B70,'3-mer'!$B:$BQ,15,FALSE)</f>
        <v>27</v>
      </c>
      <c r="AM70" s="9">
        <f>VLOOKUP(B70,'3-mer'!$B:$BQ,16,FALSE)</f>
        <v>14</v>
      </c>
      <c r="AN70" s="9">
        <f>VLOOKUP(B70,'3-mer'!$B:$BQ,17,FALSE)</f>
        <v>18</v>
      </c>
      <c r="AO70" s="9">
        <f>VLOOKUP(B70,'3-mer'!$B:$BQ,18,FALSE)</f>
        <v>21</v>
      </c>
      <c r="AP70" s="9">
        <f>VLOOKUP(B70,'3-mer'!$B:$BQ,19,FALSE)</f>
        <v>10</v>
      </c>
      <c r="AQ70" s="9">
        <f>VLOOKUP(B70,'3-mer'!$B:$BQ,20,FALSE)</f>
        <v>21</v>
      </c>
      <c r="AR70" s="9">
        <f>VLOOKUP(B70,'3-mer'!$B:$BQ,21,FALSE)</f>
        <v>21</v>
      </c>
      <c r="AS70" s="9">
        <f>VLOOKUP(B70,'3-mer'!$B:$BQ,22,FALSE)</f>
        <v>24</v>
      </c>
      <c r="AT70" s="9">
        <f>VLOOKUP(B70,'3-mer'!$B:$BQ,23,FALSE)</f>
        <v>11</v>
      </c>
      <c r="AU70" s="9">
        <f>VLOOKUP(B70,'3-mer'!$B:$BQ,24,FALSE)</f>
        <v>18</v>
      </c>
      <c r="AV70" s="9">
        <f>VLOOKUP(B70,'3-mer'!$B:$BQ,25,FALSE)</f>
        <v>10</v>
      </c>
      <c r="AW70" s="9">
        <f>VLOOKUP(B70,'3-mer'!$B:$BQ,26,FALSE)</f>
        <v>22</v>
      </c>
      <c r="AX70" s="9">
        <f>VLOOKUP(B70,'3-mer'!$B:$BQ,27,FALSE)</f>
        <v>26</v>
      </c>
      <c r="AY70" s="9">
        <f>VLOOKUP(B70,'3-mer'!$B:$BQ,28,FALSE)</f>
        <v>18</v>
      </c>
      <c r="AZ70" s="9">
        <f>VLOOKUP(B70,'3-mer'!$B:$BQ,29,FALSE)</f>
        <v>20</v>
      </c>
      <c r="BA70" s="9">
        <f>VLOOKUP(B70,'3-mer'!$B:$BQ,30,FALSE)</f>
        <v>31</v>
      </c>
      <c r="BB70" s="9">
        <f>VLOOKUP(B70,'3-mer'!$B:$BQ,31,FALSE)</f>
        <v>24</v>
      </c>
      <c r="BC70" s="9">
        <f>VLOOKUP(B70,'3-mer'!$B:$BQ,32,FALSE)</f>
        <v>20</v>
      </c>
      <c r="BD70" s="9">
        <f>VLOOKUP(B70,'3-mer'!$B:$BQ,33,FALSE)</f>
        <v>11</v>
      </c>
      <c r="BE70" s="9">
        <f>VLOOKUP(B70,'3-mer'!$B:$BQ,34,FALSE)</f>
        <v>28</v>
      </c>
      <c r="BF70" s="9">
        <f>VLOOKUP(B70,'3-mer'!$B:$BQ,35,FALSE)</f>
        <v>16</v>
      </c>
      <c r="BG70" s="9">
        <f>VLOOKUP(B70,'3-mer'!$B:$BQ,36,FALSE)</f>
        <v>35</v>
      </c>
      <c r="BH70" s="9">
        <f>VLOOKUP(B70,'3-mer'!$B:$BQ,37,FALSE)</f>
        <v>20</v>
      </c>
      <c r="BI70" s="9">
        <f>VLOOKUP(B70,'3-mer'!$B:$BQ,38,FALSE)</f>
        <v>28</v>
      </c>
      <c r="BJ70" s="9">
        <f>VLOOKUP(B70,'3-mer'!$B:$BQ,39,FALSE)</f>
        <v>26</v>
      </c>
      <c r="BK70" s="9">
        <f>VLOOKUP(B70,'3-mer'!$B:$BQ,40,FALSE)</f>
        <v>24</v>
      </c>
      <c r="BL70" s="9">
        <f>VLOOKUP(B70,'3-mer'!$B:$BQ,41,FALSE)</f>
        <v>24</v>
      </c>
      <c r="BM70" s="9">
        <f>VLOOKUP(B70,'3-mer'!$B:$BQ,42,FALSE)</f>
        <v>26</v>
      </c>
      <c r="BN70" s="9">
        <f>VLOOKUP(B70,'3-mer'!$B:$BQ,43,FALSE)</f>
        <v>20</v>
      </c>
      <c r="BO70" s="9">
        <f>VLOOKUP(B70,'3-mer'!$B:$BQ,44,FALSE)</f>
        <v>43</v>
      </c>
      <c r="BP70" s="9">
        <f>VLOOKUP(B70,'3-mer'!$B:$BQ,45,FALSE)</f>
        <v>22</v>
      </c>
      <c r="BQ70" s="9">
        <f>VLOOKUP(B70,'3-mer'!$B:$BQ,46,FALSE)</f>
        <v>47</v>
      </c>
      <c r="BR70" s="9">
        <f>VLOOKUP(B70,'3-mer'!$B:$BQ,47,FALSE)</f>
        <v>34</v>
      </c>
      <c r="BS70" s="9">
        <f>VLOOKUP(B70,'3-mer'!$B:$BQ,48,FALSE)</f>
        <v>23</v>
      </c>
      <c r="BT70" s="9">
        <f>VLOOKUP(B70,'3-mer'!$B:$BQ,49,FALSE)</f>
        <v>25</v>
      </c>
      <c r="BU70" s="9">
        <f>VLOOKUP(B70,'3-mer'!$B:$BQ,50,FALSE)</f>
        <v>35</v>
      </c>
      <c r="BV70" s="9">
        <f>VLOOKUP(B70,'3-mer'!$B:$BQ,51,FALSE)</f>
        <v>17</v>
      </c>
      <c r="BW70" s="9">
        <f>VLOOKUP(B70,'3-mer'!$B:$BQ,52,FALSE)</f>
        <v>26</v>
      </c>
      <c r="BX70" s="9">
        <f>VLOOKUP(B70,'3-mer'!$B:$BQ,53,FALSE)</f>
        <v>22</v>
      </c>
      <c r="BY70" s="9">
        <f>VLOOKUP(B70,'3-mer'!$B:$BQ,54,FALSE)</f>
        <v>20</v>
      </c>
      <c r="BZ70" s="9">
        <f>VLOOKUP(B70,'3-mer'!$B:$BQ,55,FALSE)</f>
        <v>3</v>
      </c>
      <c r="CA70" s="9">
        <f>VLOOKUP(B70,'3-mer'!$B:$BQ,56,FALSE)</f>
        <v>16</v>
      </c>
      <c r="CB70" s="9">
        <f>VLOOKUP(B70,'3-mer'!$B:$BQ,7,FALSE)</f>
        <v>23</v>
      </c>
      <c r="CC70" s="9">
        <f>VLOOKUP(B70,'3-mer'!$B:$BQ,58,FALSE)</f>
        <v>21</v>
      </c>
      <c r="CD70" s="9">
        <f>VLOOKUP(B70,'3-mer'!$B:$BQ,60,FALSE)</f>
        <v>8</v>
      </c>
      <c r="CE70" s="9">
        <f>VLOOKUP(B70,'3-mer'!$B:$BQ,61,FALSE)</f>
        <v>27</v>
      </c>
      <c r="CF70" s="9">
        <f>VLOOKUP(B70,'3-mer'!$B:$BQ,62,FALSE)</f>
        <v>21</v>
      </c>
      <c r="CG70" s="9">
        <f>VLOOKUP(B70,'3-mer'!$B:$BQ,63,FALSE)</f>
        <v>39</v>
      </c>
      <c r="CH70" s="9">
        <f>VLOOKUP(B70,'3-mer'!$B:$BQ,64,FALSE)</f>
        <v>15</v>
      </c>
      <c r="CI70" s="9">
        <f>VLOOKUP(B70,'3-mer'!$B:$BQ,65,FALSE)</f>
        <v>15</v>
      </c>
      <c r="CJ70" s="9">
        <f>VLOOKUP(B70,'3-mer'!$B:$BQ,66,FALSE)</f>
        <v>10</v>
      </c>
      <c r="CK70" s="9">
        <f>VLOOKUP(B70,'3-mer'!$B:$BQ,67,FALSE)</f>
        <v>18</v>
      </c>
      <c r="CL70" s="9">
        <f>VLOOKUP(B70,'3-mer'!$B:$BQ,5,FALSE)</f>
        <v>24</v>
      </c>
    </row>
    <row r="71" spans="1:90" ht="15.75" x14ac:dyDescent="0.2">
      <c r="A71" s="68" t="s">
        <v>18</v>
      </c>
      <c r="B71" s="67" t="s">
        <v>21</v>
      </c>
      <c r="C71" s="67">
        <v>222</v>
      </c>
      <c r="D71" s="70">
        <v>3.1</v>
      </c>
      <c r="E71" s="67">
        <v>25</v>
      </c>
      <c r="F71" s="67">
        <v>7.2</v>
      </c>
      <c r="G71" s="67">
        <v>5</v>
      </c>
      <c r="H71" s="70">
        <v>1</v>
      </c>
      <c r="I71" s="70">
        <f>VLOOKUP(B71,'2-mer'!$C$1:$V$19,3,FALSE)</f>
        <v>1526</v>
      </c>
      <c r="J71" s="74">
        <f>VLOOKUP(B71,遗传信息!B:E,4,FALSE)</f>
        <v>66.09</v>
      </c>
      <c r="K71" s="9">
        <f>VLOOKUP(B71,'2-mer'!$C$1:$V$19,4,FALSE)</f>
        <v>107</v>
      </c>
      <c r="L71" s="9">
        <f>VLOOKUP(B71,'2-mer'!$C$1:$V$19,5,FALSE)</f>
        <v>95</v>
      </c>
      <c r="M71" s="9">
        <f>VLOOKUP(B71,'2-mer'!$C$1:$V$19,6,FALSE)</f>
        <v>112</v>
      </c>
      <c r="N71" s="9">
        <f>VLOOKUP(B71,'2-mer'!$C$1:$V$19,8,FALSE)</f>
        <v>68</v>
      </c>
      <c r="O71" s="9">
        <f>VLOOKUP(B71,'2-mer'!$C$1:$V$19,9,FALSE)</f>
        <v>83</v>
      </c>
      <c r="P71" s="9">
        <f>VLOOKUP(B71,'2-mer'!$C$1:$V$19,10,FALSE)</f>
        <v>80</v>
      </c>
      <c r="Q71" s="9">
        <f>VLOOKUP(B71,'2-mer'!$C$1:$V$19,11,FALSE)</f>
        <v>99</v>
      </c>
      <c r="R71" s="9">
        <f>VLOOKUP(B71,'2-mer'!$C$1:$V$19,12,FALSE)</f>
        <v>81</v>
      </c>
      <c r="S71" s="9">
        <f>VLOOKUP(B71,'2-mer'!$C$1:$V$19,13,FALSE)</f>
        <v>115</v>
      </c>
      <c r="T71" s="9">
        <f>VLOOKUP(B71,'2-mer'!$C$1:$V$19,14,FALSE)</f>
        <v>99</v>
      </c>
      <c r="U71" s="9">
        <f>VLOOKUP(B71,'2-mer'!$C$1:$V$19,15,FALSE)</f>
        <v>159</v>
      </c>
      <c r="V71" s="9">
        <f>VLOOKUP(B71,'2-mer'!$C$1:$V$19,16,FALSE)</f>
        <v>107</v>
      </c>
      <c r="W71" s="9">
        <f>VLOOKUP(B71,'2-mer'!$C$1:$V$19,17,FALSE)</f>
        <v>76</v>
      </c>
      <c r="X71" s="9">
        <f>VLOOKUP(B71,'2-mer'!$C$1:$V$19,18,FALSE)</f>
        <v>70</v>
      </c>
      <c r="Y71" s="9">
        <f>VLOOKUP(B71,'2-mer'!$C$1:$V$19,19,FALSE)</f>
        <v>110</v>
      </c>
      <c r="Z71" s="9">
        <f>VLOOKUP(B71,'2-mer'!$C$1:$V$19,20,FALSE)</f>
        <v>54</v>
      </c>
      <c r="AA71" s="9">
        <f>VLOOKUP(B71,'3-mer'!$B:$BQ,4,FALSE)</f>
        <v>20</v>
      </c>
      <c r="AB71" s="9">
        <f>VLOOKUP(B71,'3-mer'!$B:$BQ,5,FALSE)</f>
        <v>28</v>
      </c>
      <c r="AC71" s="9">
        <f>VLOOKUP(B71,'3-mer'!$B:$BQ,6,FALSE)</f>
        <v>35</v>
      </c>
      <c r="AD71" s="9">
        <f>VLOOKUP(B71,'3-mer'!$B:$BQ,7,FALSE)</f>
        <v>23</v>
      </c>
      <c r="AE71" s="9">
        <f>VLOOKUP(B71,'3-mer'!$B:$BQ,8,FALSE)</f>
        <v>22</v>
      </c>
      <c r="AF71" s="9">
        <f>VLOOKUP(B71,'3-mer'!$B:$BQ,9,FALSE)</f>
        <v>25</v>
      </c>
      <c r="AG71" s="9">
        <f>VLOOKUP(B71,'3-mer'!$B:$BQ,10,FALSE)</f>
        <v>26</v>
      </c>
      <c r="AH71" s="9">
        <f>VLOOKUP(B71,'3-mer'!$B:$BQ,11,FALSE)</f>
        <v>22</v>
      </c>
      <c r="AI71" s="9">
        <f>VLOOKUP(B71,'3-mer'!$B:$BQ,12,FALSE)</f>
        <v>22</v>
      </c>
      <c r="AJ71" s="9">
        <f>VLOOKUP(B71,'3-mer'!$B:$BQ,13,FALSE)</f>
        <v>29</v>
      </c>
      <c r="AK71" s="9">
        <f>VLOOKUP(B71,'3-mer'!$B:$BQ,14,FALSE)</f>
        <v>31</v>
      </c>
      <c r="AL71" s="9">
        <f>VLOOKUP(B71,'3-mer'!$B:$BQ,15,FALSE)</f>
        <v>30</v>
      </c>
      <c r="AM71" s="9">
        <f>VLOOKUP(B71,'3-mer'!$B:$BQ,16,FALSE)</f>
        <v>14</v>
      </c>
      <c r="AN71" s="9">
        <f>VLOOKUP(B71,'3-mer'!$B:$BQ,17,FALSE)</f>
        <v>20</v>
      </c>
      <c r="AO71" s="9">
        <f>VLOOKUP(B71,'3-mer'!$B:$BQ,18,FALSE)</f>
        <v>22</v>
      </c>
      <c r="AP71" s="9">
        <f>VLOOKUP(B71,'3-mer'!$B:$BQ,19,FALSE)</f>
        <v>12</v>
      </c>
      <c r="AQ71" s="9">
        <f>VLOOKUP(B71,'3-mer'!$B:$BQ,20,FALSE)</f>
        <v>22</v>
      </c>
      <c r="AR71" s="9">
        <f>VLOOKUP(B71,'3-mer'!$B:$BQ,21,FALSE)</f>
        <v>24</v>
      </c>
      <c r="AS71" s="9">
        <f>VLOOKUP(B71,'3-mer'!$B:$BQ,22,FALSE)</f>
        <v>25</v>
      </c>
      <c r="AT71" s="9">
        <f>VLOOKUP(B71,'3-mer'!$B:$BQ,23,FALSE)</f>
        <v>12</v>
      </c>
      <c r="AU71" s="9">
        <f>VLOOKUP(B71,'3-mer'!$B:$BQ,24,FALSE)</f>
        <v>18</v>
      </c>
      <c r="AV71" s="9">
        <f>VLOOKUP(B71,'3-mer'!$B:$BQ,25,FALSE)</f>
        <v>10</v>
      </c>
      <c r="AW71" s="9">
        <f>VLOOKUP(B71,'3-mer'!$B:$BQ,26,FALSE)</f>
        <v>23</v>
      </c>
      <c r="AX71" s="9">
        <f>VLOOKUP(B71,'3-mer'!$B:$BQ,27,FALSE)</f>
        <v>29</v>
      </c>
      <c r="AY71" s="9">
        <f>VLOOKUP(B71,'3-mer'!$B:$BQ,28,FALSE)</f>
        <v>18</v>
      </c>
      <c r="AZ71" s="9">
        <f>VLOOKUP(B71,'3-mer'!$B:$BQ,29,FALSE)</f>
        <v>21</v>
      </c>
      <c r="BA71" s="9">
        <f>VLOOKUP(B71,'3-mer'!$B:$BQ,30,FALSE)</f>
        <v>34</v>
      </c>
      <c r="BB71" s="9">
        <f>VLOOKUP(B71,'3-mer'!$B:$BQ,31,FALSE)</f>
        <v>26</v>
      </c>
      <c r="BC71" s="9">
        <f>VLOOKUP(B71,'3-mer'!$B:$BQ,32,FALSE)</f>
        <v>20</v>
      </c>
      <c r="BD71" s="9">
        <f>VLOOKUP(B71,'3-mer'!$B:$BQ,33,FALSE)</f>
        <v>13</v>
      </c>
      <c r="BE71" s="9">
        <f>VLOOKUP(B71,'3-mer'!$B:$BQ,34,FALSE)</f>
        <v>32</v>
      </c>
      <c r="BF71" s="9">
        <f>VLOOKUP(B71,'3-mer'!$B:$BQ,35,FALSE)</f>
        <v>16</v>
      </c>
      <c r="BG71" s="9">
        <f>VLOOKUP(B71,'3-mer'!$B:$BQ,36,FALSE)</f>
        <v>37</v>
      </c>
      <c r="BH71" s="9">
        <f>VLOOKUP(B71,'3-mer'!$B:$BQ,37,FALSE)</f>
        <v>21</v>
      </c>
      <c r="BI71" s="9">
        <f>VLOOKUP(B71,'3-mer'!$B:$BQ,38,FALSE)</f>
        <v>28</v>
      </c>
      <c r="BJ71" s="9">
        <f>VLOOKUP(B71,'3-mer'!$B:$BQ,39,FALSE)</f>
        <v>29</v>
      </c>
      <c r="BK71" s="9">
        <f>VLOOKUP(B71,'3-mer'!$B:$BQ,40,FALSE)</f>
        <v>24</v>
      </c>
      <c r="BL71" s="9">
        <f>VLOOKUP(B71,'3-mer'!$B:$BQ,41,FALSE)</f>
        <v>24</v>
      </c>
      <c r="BM71" s="9">
        <f>VLOOKUP(B71,'3-mer'!$B:$BQ,42,FALSE)</f>
        <v>28</v>
      </c>
      <c r="BN71" s="9">
        <f>VLOOKUP(B71,'3-mer'!$B:$BQ,43,FALSE)</f>
        <v>22</v>
      </c>
      <c r="BO71" s="9">
        <f>VLOOKUP(B71,'3-mer'!$B:$BQ,44,FALSE)</f>
        <v>44</v>
      </c>
      <c r="BP71" s="9">
        <f>VLOOKUP(B71,'3-mer'!$B:$BQ,45,FALSE)</f>
        <v>28</v>
      </c>
      <c r="BQ71" s="9">
        <f>VLOOKUP(B71,'3-mer'!$B:$BQ,46,FALSE)</f>
        <v>51</v>
      </c>
      <c r="BR71" s="9">
        <f>VLOOKUP(B71,'3-mer'!$B:$BQ,47,FALSE)</f>
        <v>36</v>
      </c>
      <c r="BS71" s="9">
        <f>VLOOKUP(B71,'3-mer'!$B:$BQ,48,FALSE)</f>
        <v>25</v>
      </c>
      <c r="BT71" s="9">
        <f>VLOOKUP(B71,'3-mer'!$B:$BQ,49,FALSE)</f>
        <v>26</v>
      </c>
      <c r="BU71" s="9">
        <f>VLOOKUP(B71,'3-mer'!$B:$BQ,50,FALSE)</f>
        <v>36</v>
      </c>
      <c r="BV71" s="9">
        <f>VLOOKUP(B71,'3-mer'!$B:$BQ,51,FALSE)</f>
        <v>19</v>
      </c>
      <c r="BW71" s="9">
        <f>VLOOKUP(B71,'3-mer'!$B:$BQ,52,FALSE)</f>
        <v>28</v>
      </c>
      <c r="BX71" s="9">
        <f>VLOOKUP(B71,'3-mer'!$B:$BQ,53,FALSE)</f>
        <v>22</v>
      </c>
      <c r="BY71" s="9">
        <f>VLOOKUP(B71,'3-mer'!$B:$BQ,54,FALSE)</f>
        <v>23</v>
      </c>
      <c r="BZ71" s="9">
        <f>VLOOKUP(B71,'3-mer'!$B:$BQ,55,FALSE)</f>
        <v>3</v>
      </c>
      <c r="CA71" s="9">
        <f>VLOOKUP(B71,'3-mer'!$B:$BQ,56,FALSE)</f>
        <v>19</v>
      </c>
      <c r="CB71" s="9">
        <f>VLOOKUP(B71,'3-mer'!$B:$BQ,7,FALSE)</f>
        <v>23</v>
      </c>
      <c r="CC71" s="9">
        <f>VLOOKUP(B71,'3-mer'!$B:$BQ,58,FALSE)</f>
        <v>22</v>
      </c>
      <c r="CD71" s="9">
        <f>VLOOKUP(B71,'3-mer'!$B:$BQ,60,FALSE)</f>
        <v>8</v>
      </c>
      <c r="CE71" s="9">
        <f>VLOOKUP(B71,'3-mer'!$B:$BQ,61,FALSE)</f>
        <v>31</v>
      </c>
      <c r="CF71" s="9">
        <f>VLOOKUP(B71,'3-mer'!$B:$BQ,62,FALSE)</f>
        <v>21</v>
      </c>
      <c r="CG71" s="9">
        <f>VLOOKUP(B71,'3-mer'!$B:$BQ,63,FALSE)</f>
        <v>43</v>
      </c>
      <c r="CH71" s="9">
        <f>VLOOKUP(B71,'3-mer'!$B:$BQ,64,FALSE)</f>
        <v>15</v>
      </c>
      <c r="CI71" s="9">
        <f>VLOOKUP(B71,'3-mer'!$B:$BQ,65,FALSE)</f>
        <v>16</v>
      </c>
      <c r="CJ71" s="9">
        <f>VLOOKUP(B71,'3-mer'!$B:$BQ,66,FALSE)</f>
        <v>11</v>
      </c>
      <c r="CK71" s="9">
        <f>VLOOKUP(B71,'3-mer'!$B:$BQ,67,FALSE)</f>
        <v>19</v>
      </c>
      <c r="CL71" s="9">
        <f>VLOOKUP(B71,'3-mer'!$B:$BQ,5,FALSE)</f>
        <v>28</v>
      </c>
    </row>
    <row r="72" spans="1:90" ht="15.75" x14ac:dyDescent="0.2">
      <c r="A72" s="68" t="s">
        <v>18</v>
      </c>
      <c r="B72" s="67" t="s">
        <v>21</v>
      </c>
      <c r="C72" s="67">
        <v>222</v>
      </c>
      <c r="D72" s="70">
        <v>4.8</v>
      </c>
      <c r="E72" s="67">
        <v>25</v>
      </c>
      <c r="F72" s="67">
        <v>7.2</v>
      </c>
      <c r="G72" s="67">
        <v>5</v>
      </c>
      <c r="H72" s="70">
        <v>2</v>
      </c>
      <c r="I72" s="70">
        <f>VLOOKUP(B72,'2-mer'!$C$1:$V$19,3,FALSE)</f>
        <v>1526</v>
      </c>
      <c r="J72" s="74">
        <f>VLOOKUP(B72,遗传信息!B:E,4,FALSE)</f>
        <v>66.09</v>
      </c>
      <c r="K72" s="9">
        <f>VLOOKUP(B72,'2-mer'!$C$1:$V$19,4,FALSE)</f>
        <v>107</v>
      </c>
      <c r="L72" s="9">
        <f>VLOOKUP(B72,'2-mer'!$C$1:$V$19,5,FALSE)</f>
        <v>95</v>
      </c>
      <c r="M72" s="9">
        <f>VLOOKUP(B72,'2-mer'!$C$1:$V$19,6,FALSE)</f>
        <v>112</v>
      </c>
      <c r="N72" s="9">
        <f>VLOOKUP(B72,'2-mer'!$C$1:$V$19,8,FALSE)</f>
        <v>68</v>
      </c>
      <c r="O72" s="9">
        <f>VLOOKUP(B72,'2-mer'!$C$1:$V$19,9,FALSE)</f>
        <v>83</v>
      </c>
      <c r="P72" s="9">
        <f>VLOOKUP(B72,'2-mer'!$C$1:$V$19,10,FALSE)</f>
        <v>80</v>
      </c>
      <c r="Q72" s="9">
        <f>VLOOKUP(B72,'2-mer'!$C$1:$V$19,11,FALSE)</f>
        <v>99</v>
      </c>
      <c r="R72" s="9">
        <f>VLOOKUP(B72,'2-mer'!$C$1:$V$19,12,FALSE)</f>
        <v>81</v>
      </c>
      <c r="S72" s="9">
        <f>VLOOKUP(B72,'2-mer'!$C$1:$V$19,13,FALSE)</f>
        <v>115</v>
      </c>
      <c r="T72" s="9">
        <f>VLOOKUP(B72,'2-mer'!$C$1:$V$19,14,FALSE)</f>
        <v>99</v>
      </c>
      <c r="U72" s="9">
        <f>VLOOKUP(B72,'2-mer'!$C$1:$V$19,15,FALSE)</f>
        <v>159</v>
      </c>
      <c r="V72" s="9">
        <f>VLOOKUP(B72,'2-mer'!$C$1:$V$19,16,FALSE)</f>
        <v>107</v>
      </c>
      <c r="W72" s="9">
        <f>VLOOKUP(B72,'2-mer'!$C$1:$V$19,17,FALSE)</f>
        <v>76</v>
      </c>
      <c r="X72" s="9">
        <f>VLOOKUP(B72,'2-mer'!$C$1:$V$19,18,FALSE)</f>
        <v>70</v>
      </c>
      <c r="Y72" s="9">
        <f>VLOOKUP(B72,'2-mer'!$C$1:$V$19,19,FALSE)</f>
        <v>110</v>
      </c>
      <c r="Z72" s="9">
        <f>VLOOKUP(B72,'2-mer'!$C$1:$V$19,20,FALSE)</f>
        <v>54</v>
      </c>
      <c r="AA72" s="9">
        <f>VLOOKUP(B72,'3-mer'!$B:$BQ,4,FALSE)</f>
        <v>20</v>
      </c>
      <c r="AB72" s="9">
        <f>VLOOKUP(B72,'3-mer'!$B:$BQ,5,FALSE)</f>
        <v>28</v>
      </c>
      <c r="AC72" s="9">
        <f>VLOOKUP(B72,'3-mer'!$B:$BQ,6,FALSE)</f>
        <v>35</v>
      </c>
      <c r="AD72" s="9">
        <f>VLOOKUP(B72,'3-mer'!$B:$BQ,7,FALSE)</f>
        <v>23</v>
      </c>
      <c r="AE72" s="9">
        <f>VLOOKUP(B72,'3-mer'!$B:$BQ,8,FALSE)</f>
        <v>22</v>
      </c>
      <c r="AF72" s="9">
        <f>VLOOKUP(B72,'3-mer'!$B:$BQ,9,FALSE)</f>
        <v>25</v>
      </c>
      <c r="AG72" s="9">
        <f>VLOOKUP(B72,'3-mer'!$B:$BQ,10,FALSE)</f>
        <v>26</v>
      </c>
      <c r="AH72" s="9">
        <f>VLOOKUP(B72,'3-mer'!$B:$BQ,11,FALSE)</f>
        <v>22</v>
      </c>
      <c r="AI72" s="9">
        <f>VLOOKUP(B72,'3-mer'!$B:$BQ,12,FALSE)</f>
        <v>22</v>
      </c>
      <c r="AJ72" s="9">
        <f>VLOOKUP(B72,'3-mer'!$B:$BQ,13,FALSE)</f>
        <v>29</v>
      </c>
      <c r="AK72" s="9">
        <f>VLOOKUP(B72,'3-mer'!$B:$BQ,14,FALSE)</f>
        <v>31</v>
      </c>
      <c r="AL72" s="9">
        <f>VLOOKUP(B72,'3-mer'!$B:$BQ,15,FALSE)</f>
        <v>30</v>
      </c>
      <c r="AM72" s="9">
        <f>VLOOKUP(B72,'3-mer'!$B:$BQ,16,FALSE)</f>
        <v>14</v>
      </c>
      <c r="AN72" s="9">
        <f>VLOOKUP(B72,'3-mer'!$B:$BQ,17,FALSE)</f>
        <v>20</v>
      </c>
      <c r="AO72" s="9">
        <f>VLOOKUP(B72,'3-mer'!$B:$BQ,18,FALSE)</f>
        <v>22</v>
      </c>
      <c r="AP72" s="9">
        <f>VLOOKUP(B72,'3-mer'!$B:$BQ,19,FALSE)</f>
        <v>12</v>
      </c>
      <c r="AQ72" s="9">
        <f>VLOOKUP(B72,'3-mer'!$B:$BQ,20,FALSE)</f>
        <v>22</v>
      </c>
      <c r="AR72" s="9">
        <f>VLOOKUP(B72,'3-mer'!$B:$BQ,21,FALSE)</f>
        <v>24</v>
      </c>
      <c r="AS72" s="9">
        <f>VLOOKUP(B72,'3-mer'!$B:$BQ,22,FALSE)</f>
        <v>25</v>
      </c>
      <c r="AT72" s="9">
        <f>VLOOKUP(B72,'3-mer'!$B:$BQ,23,FALSE)</f>
        <v>12</v>
      </c>
      <c r="AU72" s="9">
        <f>VLOOKUP(B72,'3-mer'!$B:$BQ,24,FALSE)</f>
        <v>18</v>
      </c>
      <c r="AV72" s="9">
        <f>VLOOKUP(B72,'3-mer'!$B:$BQ,25,FALSE)</f>
        <v>10</v>
      </c>
      <c r="AW72" s="9">
        <f>VLOOKUP(B72,'3-mer'!$B:$BQ,26,FALSE)</f>
        <v>23</v>
      </c>
      <c r="AX72" s="9">
        <f>VLOOKUP(B72,'3-mer'!$B:$BQ,27,FALSE)</f>
        <v>29</v>
      </c>
      <c r="AY72" s="9">
        <f>VLOOKUP(B72,'3-mer'!$B:$BQ,28,FALSE)</f>
        <v>18</v>
      </c>
      <c r="AZ72" s="9">
        <f>VLOOKUP(B72,'3-mer'!$B:$BQ,29,FALSE)</f>
        <v>21</v>
      </c>
      <c r="BA72" s="9">
        <f>VLOOKUP(B72,'3-mer'!$B:$BQ,30,FALSE)</f>
        <v>34</v>
      </c>
      <c r="BB72" s="9">
        <f>VLOOKUP(B72,'3-mer'!$B:$BQ,31,FALSE)</f>
        <v>26</v>
      </c>
      <c r="BC72" s="9">
        <f>VLOOKUP(B72,'3-mer'!$B:$BQ,32,FALSE)</f>
        <v>20</v>
      </c>
      <c r="BD72" s="9">
        <f>VLOOKUP(B72,'3-mer'!$B:$BQ,33,FALSE)</f>
        <v>13</v>
      </c>
      <c r="BE72" s="9">
        <f>VLOOKUP(B72,'3-mer'!$B:$BQ,34,FALSE)</f>
        <v>32</v>
      </c>
      <c r="BF72" s="9">
        <f>VLOOKUP(B72,'3-mer'!$B:$BQ,35,FALSE)</f>
        <v>16</v>
      </c>
      <c r="BG72" s="9">
        <f>VLOOKUP(B72,'3-mer'!$B:$BQ,36,FALSE)</f>
        <v>37</v>
      </c>
      <c r="BH72" s="9">
        <f>VLOOKUP(B72,'3-mer'!$B:$BQ,37,FALSE)</f>
        <v>21</v>
      </c>
      <c r="BI72" s="9">
        <f>VLOOKUP(B72,'3-mer'!$B:$BQ,38,FALSE)</f>
        <v>28</v>
      </c>
      <c r="BJ72" s="9">
        <f>VLOOKUP(B72,'3-mer'!$B:$BQ,39,FALSE)</f>
        <v>29</v>
      </c>
      <c r="BK72" s="9">
        <f>VLOOKUP(B72,'3-mer'!$B:$BQ,40,FALSE)</f>
        <v>24</v>
      </c>
      <c r="BL72" s="9">
        <f>VLOOKUP(B72,'3-mer'!$B:$BQ,41,FALSE)</f>
        <v>24</v>
      </c>
      <c r="BM72" s="9">
        <f>VLOOKUP(B72,'3-mer'!$B:$BQ,42,FALSE)</f>
        <v>28</v>
      </c>
      <c r="BN72" s="9">
        <f>VLOOKUP(B72,'3-mer'!$B:$BQ,43,FALSE)</f>
        <v>22</v>
      </c>
      <c r="BO72" s="9">
        <f>VLOOKUP(B72,'3-mer'!$B:$BQ,44,FALSE)</f>
        <v>44</v>
      </c>
      <c r="BP72" s="9">
        <f>VLOOKUP(B72,'3-mer'!$B:$BQ,45,FALSE)</f>
        <v>28</v>
      </c>
      <c r="BQ72" s="9">
        <f>VLOOKUP(B72,'3-mer'!$B:$BQ,46,FALSE)</f>
        <v>51</v>
      </c>
      <c r="BR72" s="9">
        <f>VLOOKUP(B72,'3-mer'!$B:$BQ,47,FALSE)</f>
        <v>36</v>
      </c>
      <c r="BS72" s="9">
        <f>VLOOKUP(B72,'3-mer'!$B:$BQ,48,FALSE)</f>
        <v>25</v>
      </c>
      <c r="BT72" s="9">
        <f>VLOOKUP(B72,'3-mer'!$B:$BQ,49,FALSE)</f>
        <v>26</v>
      </c>
      <c r="BU72" s="9">
        <f>VLOOKUP(B72,'3-mer'!$B:$BQ,50,FALSE)</f>
        <v>36</v>
      </c>
      <c r="BV72" s="9">
        <f>VLOOKUP(B72,'3-mer'!$B:$BQ,51,FALSE)</f>
        <v>19</v>
      </c>
      <c r="BW72" s="9">
        <f>VLOOKUP(B72,'3-mer'!$B:$BQ,52,FALSE)</f>
        <v>28</v>
      </c>
      <c r="BX72" s="9">
        <f>VLOOKUP(B72,'3-mer'!$B:$BQ,53,FALSE)</f>
        <v>22</v>
      </c>
      <c r="BY72" s="9">
        <f>VLOOKUP(B72,'3-mer'!$B:$BQ,54,FALSE)</f>
        <v>23</v>
      </c>
      <c r="BZ72" s="9">
        <f>VLOOKUP(B72,'3-mer'!$B:$BQ,55,FALSE)</f>
        <v>3</v>
      </c>
      <c r="CA72" s="9">
        <f>VLOOKUP(B72,'3-mer'!$B:$BQ,56,FALSE)</f>
        <v>19</v>
      </c>
      <c r="CB72" s="9">
        <f>VLOOKUP(B72,'3-mer'!$B:$BQ,7,FALSE)</f>
        <v>23</v>
      </c>
      <c r="CC72" s="9">
        <f>VLOOKUP(B72,'3-mer'!$B:$BQ,58,FALSE)</f>
        <v>22</v>
      </c>
      <c r="CD72" s="9">
        <f>VLOOKUP(B72,'3-mer'!$B:$BQ,60,FALSE)</f>
        <v>8</v>
      </c>
      <c r="CE72" s="9">
        <f>VLOOKUP(B72,'3-mer'!$B:$BQ,61,FALSE)</f>
        <v>31</v>
      </c>
      <c r="CF72" s="9">
        <f>VLOOKUP(B72,'3-mer'!$B:$BQ,62,FALSE)</f>
        <v>21</v>
      </c>
      <c r="CG72" s="9">
        <f>VLOOKUP(B72,'3-mer'!$B:$BQ,63,FALSE)</f>
        <v>43</v>
      </c>
      <c r="CH72" s="9">
        <f>VLOOKUP(B72,'3-mer'!$B:$BQ,64,FALSE)</f>
        <v>15</v>
      </c>
      <c r="CI72" s="9">
        <f>VLOOKUP(B72,'3-mer'!$B:$BQ,65,FALSE)</f>
        <v>16</v>
      </c>
      <c r="CJ72" s="9">
        <f>VLOOKUP(B72,'3-mer'!$B:$BQ,66,FALSE)</f>
        <v>11</v>
      </c>
      <c r="CK72" s="9">
        <f>VLOOKUP(B72,'3-mer'!$B:$BQ,67,FALSE)</f>
        <v>19</v>
      </c>
      <c r="CL72" s="9">
        <f>VLOOKUP(B72,'3-mer'!$B:$BQ,5,FALSE)</f>
        <v>28</v>
      </c>
    </row>
    <row r="73" spans="1:90" ht="15.75" x14ac:dyDescent="0.2">
      <c r="A73" s="68" t="s">
        <v>18</v>
      </c>
      <c r="B73" s="67" t="s">
        <v>21</v>
      </c>
      <c r="C73" s="67">
        <v>222</v>
      </c>
      <c r="D73" s="70">
        <v>5.9</v>
      </c>
      <c r="E73" s="67">
        <v>25</v>
      </c>
      <c r="F73" s="67">
        <v>7.2</v>
      </c>
      <c r="G73" s="67">
        <v>5</v>
      </c>
      <c r="H73" s="70">
        <v>3</v>
      </c>
      <c r="I73" s="70">
        <f>VLOOKUP(B73,'2-mer'!$C$1:$V$19,3,FALSE)</f>
        <v>1526</v>
      </c>
      <c r="J73" s="74">
        <f>VLOOKUP(B73,遗传信息!B:E,4,FALSE)</f>
        <v>66.09</v>
      </c>
      <c r="K73" s="9">
        <f>VLOOKUP(B73,'2-mer'!$C$1:$V$19,4,FALSE)</f>
        <v>107</v>
      </c>
      <c r="L73" s="9">
        <f>VLOOKUP(B73,'2-mer'!$C$1:$V$19,5,FALSE)</f>
        <v>95</v>
      </c>
      <c r="M73" s="9">
        <f>VLOOKUP(B73,'2-mer'!$C$1:$V$19,6,FALSE)</f>
        <v>112</v>
      </c>
      <c r="N73" s="9">
        <f>VLOOKUP(B73,'2-mer'!$C$1:$V$19,8,FALSE)</f>
        <v>68</v>
      </c>
      <c r="O73" s="9">
        <f>VLOOKUP(B73,'2-mer'!$C$1:$V$19,9,FALSE)</f>
        <v>83</v>
      </c>
      <c r="P73" s="9">
        <f>VLOOKUP(B73,'2-mer'!$C$1:$V$19,10,FALSE)</f>
        <v>80</v>
      </c>
      <c r="Q73" s="9">
        <f>VLOOKUP(B73,'2-mer'!$C$1:$V$19,11,FALSE)</f>
        <v>99</v>
      </c>
      <c r="R73" s="9">
        <f>VLOOKUP(B73,'2-mer'!$C$1:$V$19,12,FALSE)</f>
        <v>81</v>
      </c>
      <c r="S73" s="9">
        <f>VLOOKUP(B73,'2-mer'!$C$1:$V$19,13,FALSE)</f>
        <v>115</v>
      </c>
      <c r="T73" s="9">
        <f>VLOOKUP(B73,'2-mer'!$C$1:$V$19,14,FALSE)</f>
        <v>99</v>
      </c>
      <c r="U73" s="9">
        <f>VLOOKUP(B73,'2-mer'!$C$1:$V$19,15,FALSE)</f>
        <v>159</v>
      </c>
      <c r="V73" s="9">
        <f>VLOOKUP(B73,'2-mer'!$C$1:$V$19,16,FALSE)</f>
        <v>107</v>
      </c>
      <c r="W73" s="9">
        <f>VLOOKUP(B73,'2-mer'!$C$1:$V$19,17,FALSE)</f>
        <v>76</v>
      </c>
      <c r="X73" s="9">
        <f>VLOOKUP(B73,'2-mer'!$C$1:$V$19,18,FALSE)</f>
        <v>70</v>
      </c>
      <c r="Y73" s="9">
        <f>VLOOKUP(B73,'2-mer'!$C$1:$V$19,19,FALSE)</f>
        <v>110</v>
      </c>
      <c r="Z73" s="9">
        <f>VLOOKUP(B73,'2-mer'!$C$1:$V$19,20,FALSE)</f>
        <v>54</v>
      </c>
      <c r="AA73" s="9">
        <f>VLOOKUP(B73,'3-mer'!$B:$BQ,4,FALSE)</f>
        <v>20</v>
      </c>
      <c r="AB73" s="9">
        <f>VLOOKUP(B73,'3-mer'!$B:$BQ,5,FALSE)</f>
        <v>28</v>
      </c>
      <c r="AC73" s="9">
        <f>VLOOKUP(B73,'3-mer'!$B:$BQ,6,FALSE)</f>
        <v>35</v>
      </c>
      <c r="AD73" s="9">
        <f>VLOOKUP(B73,'3-mer'!$B:$BQ,7,FALSE)</f>
        <v>23</v>
      </c>
      <c r="AE73" s="9">
        <f>VLOOKUP(B73,'3-mer'!$B:$BQ,8,FALSE)</f>
        <v>22</v>
      </c>
      <c r="AF73" s="9">
        <f>VLOOKUP(B73,'3-mer'!$B:$BQ,9,FALSE)</f>
        <v>25</v>
      </c>
      <c r="AG73" s="9">
        <f>VLOOKUP(B73,'3-mer'!$B:$BQ,10,FALSE)</f>
        <v>26</v>
      </c>
      <c r="AH73" s="9">
        <f>VLOOKUP(B73,'3-mer'!$B:$BQ,11,FALSE)</f>
        <v>22</v>
      </c>
      <c r="AI73" s="9">
        <f>VLOOKUP(B73,'3-mer'!$B:$BQ,12,FALSE)</f>
        <v>22</v>
      </c>
      <c r="AJ73" s="9">
        <f>VLOOKUP(B73,'3-mer'!$B:$BQ,13,FALSE)</f>
        <v>29</v>
      </c>
      <c r="AK73" s="9">
        <f>VLOOKUP(B73,'3-mer'!$B:$BQ,14,FALSE)</f>
        <v>31</v>
      </c>
      <c r="AL73" s="9">
        <f>VLOOKUP(B73,'3-mer'!$B:$BQ,15,FALSE)</f>
        <v>30</v>
      </c>
      <c r="AM73" s="9">
        <f>VLOOKUP(B73,'3-mer'!$B:$BQ,16,FALSE)</f>
        <v>14</v>
      </c>
      <c r="AN73" s="9">
        <f>VLOOKUP(B73,'3-mer'!$B:$BQ,17,FALSE)</f>
        <v>20</v>
      </c>
      <c r="AO73" s="9">
        <f>VLOOKUP(B73,'3-mer'!$B:$BQ,18,FALSE)</f>
        <v>22</v>
      </c>
      <c r="AP73" s="9">
        <f>VLOOKUP(B73,'3-mer'!$B:$BQ,19,FALSE)</f>
        <v>12</v>
      </c>
      <c r="AQ73" s="9">
        <f>VLOOKUP(B73,'3-mer'!$B:$BQ,20,FALSE)</f>
        <v>22</v>
      </c>
      <c r="AR73" s="9">
        <f>VLOOKUP(B73,'3-mer'!$B:$BQ,21,FALSE)</f>
        <v>24</v>
      </c>
      <c r="AS73" s="9">
        <f>VLOOKUP(B73,'3-mer'!$B:$BQ,22,FALSE)</f>
        <v>25</v>
      </c>
      <c r="AT73" s="9">
        <f>VLOOKUP(B73,'3-mer'!$B:$BQ,23,FALSE)</f>
        <v>12</v>
      </c>
      <c r="AU73" s="9">
        <f>VLOOKUP(B73,'3-mer'!$B:$BQ,24,FALSE)</f>
        <v>18</v>
      </c>
      <c r="AV73" s="9">
        <f>VLOOKUP(B73,'3-mer'!$B:$BQ,25,FALSE)</f>
        <v>10</v>
      </c>
      <c r="AW73" s="9">
        <f>VLOOKUP(B73,'3-mer'!$B:$BQ,26,FALSE)</f>
        <v>23</v>
      </c>
      <c r="AX73" s="9">
        <f>VLOOKUP(B73,'3-mer'!$B:$BQ,27,FALSE)</f>
        <v>29</v>
      </c>
      <c r="AY73" s="9">
        <f>VLOOKUP(B73,'3-mer'!$B:$BQ,28,FALSE)</f>
        <v>18</v>
      </c>
      <c r="AZ73" s="9">
        <f>VLOOKUP(B73,'3-mer'!$B:$BQ,29,FALSE)</f>
        <v>21</v>
      </c>
      <c r="BA73" s="9">
        <f>VLOOKUP(B73,'3-mer'!$B:$BQ,30,FALSE)</f>
        <v>34</v>
      </c>
      <c r="BB73" s="9">
        <f>VLOOKUP(B73,'3-mer'!$B:$BQ,31,FALSE)</f>
        <v>26</v>
      </c>
      <c r="BC73" s="9">
        <f>VLOOKUP(B73,'3-mer'!$B:$BQ,32,FALSE)</f>
        <v>20</v>
      </c>
      <c r="BD73" s="9">
        <f>VLOOKUP(B73,'3-mer'!$B:$BQ,33,FALSE)</f>
        <v>13</v>
      </c>
      <c r="BE73" s="9">
        <f>VLOOKUP(B73,'3-mer'!$B:$BQ,34,FALSE)</f>
        <v>32</v>
      </c>
      <c r="BF73" s="9">
        <f>VLOOKUP(B73,'3-mer'!$B:$BQ,35,FALSE)</f>
        <v>16</v>
      </c>
      <c r="BG73" s="9">
        <f>VLOOKUP(B73,'3-mer'!$B:$BQ,36,FALSE)</f>
        <v>37</v>
      </c>
      <c r="BH73" s="9">
        <f>VLOOKUP(B73,'3-mer'!$B:$BQ,37,FALSE)</f>
        <v>21</v>
      </c>
      <c r="BI73" s="9">
        <f>VLOOKUP(B73,'3-mer'!$B:$BQ,38,FALSE)</f>
        <v>28</v>
      </c>
      <c r="BJ73" s="9">
        <f>VLOOKUP(B73,'3-mer'!$B:$BQ,39,FALSE)</f>
        <v>29</v>
      </c>
      <c r="BK73" s="9">
        <f>VLOOKUP(B73,'3-mer'!$B:$BQ,40,FALSE)</f>
        <v>24</v>
      </c>
      <c r="BL73" s="9">
        <f>VLOOKUP(B73,'3-mer'!$B:$BQ,41,FALSE)</f>
        <v>24</v>
      </c>
      <c r="BM73" s="9">
        <f>VLOOKUP(B73,'3-mer'!$B:$BQ,42,FALSE)</f>
        <v>28</v>
      </c>
      <c r="BN73" s="9">
        <f>VLOOKUP(B73,'3-mer'!$B:$BQ,43,FALSE)</f>
        <v>22</v>
      </c>
      <c r="BO73" s="9">
        <f>VLOOKUP(B73,'3-mer'!$B:$BQ,44,FALSE)</f>
        <v>44</v>
      </c>
      <c r="BP73" s="9">
        <f>VLOOKUP(B73,'3-mer'!$B:$BQ,45,FALSE)</f>
        <v>28</v>
      </c>
      <c r="BQ73" s="9">
        <f>VLOOKUP(B73,'3-mer'!$B:$BQ,46,FALSE)</f>
        <v>51</v>
      </c>
      <c r="BR73" s="9">
        <f>VLOOKUP(B73,'3-mer'!$B:$BQ,47,FALSE)</f>
        <v>36</v>
      </c>
      <c r="BS73" s="9">
        <f>VLOOKUP(B73,'3-mer'!$B:$BQ,48,FALSE)</f>
        <v>25</v>
      </c>
      <c r="BT73" s="9">
        <f>VLOOKUP(B73,'3-mer'!$B:$BQ,49,FALSE)</f>
        <v>26</v>
      </c>
      <c r="BU73" s="9">
        <f>VLOOKUP(B73,'3-mer'!$B:$BQ,50,FALSE)</f>
        <v>36</v>
      </c>
      <c r="BV73" s="9">
        <f>VLOOKUP(B73,'3-mer'!$B:$BQ,51,FALSE)</f>
        <v>19</v>
      </c>
      <c r="BW73" s="9">
        <f>VLOOKUP(B73,'3-mer'!$B:$BQ,52,FALSE)</f>
        <v>28</v>
      </c>
      <c r="BX73" s="9">
        <f>VLOOKUP(B73,'3-mer'!$B:$BQ,53,FALSE)</f>
        <v>22</v>
      </c>
      <c r="BY73" s="9">
        <f>VLOOKUP(B73,'3-mer'!$B:$BQ,54,FALSE)</f>
        <v>23</v>
      </c>
      <c r="BZ73" s="9">
        <f>VLOOKUP(B73,'3-mer'!$B:$BQ,55,FALSE)</f>
        <v>3</v>
      </c>
      <c r="CA73" s="9">
        <f>VLOOKUP(B73,'3-mer'!$B:$BQ,56,FALSE)</f>
        <v>19</v>
      </c>
      <c r="CB73" s="9">
        <f>VLOOKUP(B73,'3-mer'!$B:$BQ,7,FALSE)</f>
        <v>23</v>
      </c>
      <c r="CC73" s="9">
        <f>VLOOKUP(B73,'3-mer'!$B:$BQ,58,FALSE)</f>
        <v>22</v>
      </c>
      <c r="CD73" s="9">
        <f>VLOOKUP(B73,'3-mer'!$B:$BQ,60,FALSE)</f>
        <v>8</v>
      </c>
      <c r="CE73" s="9">
        <f>VLOOKUP(B73,'3-mer'!$B:$BQ,61,FALSE)</f>
        <v>31</v>
      </c>
      <c r="CF73" s="9">
        <f>VLOOKUP(B73,'3-mer'!$B:$BQ,62,FALSE)</f>
        <v>21</v>
      </c>
      <c r="CG73" s="9">
        <f>VLOOKUP(B73,'3-mer'!$B:$BQ,63,FALSE)</f>
        <v>43</v>
      </c>
      <c r="CH73" s="9">
        <f>VLOOKUP(B73,'3-mer'!$B:$BQ,64,FALSE)</f>
        <v>15</v>
      </c>
      <c r="CI73" s="9">
        <f>VLOOKUP(B73,'3-mer'!$B:$BQ,65,FALSE)</f>
        <v>16</v>
      </c>
      <c r="CJ73" s="9">
        <f>VLOOKUP(B73,'3-mer'!$B:$BQ,66,FALSE)</f>
        <v>11</v>
      </c>
      <c r="CK73" s="9">
        <f>VLOOKUP(B73,'3-mer'!$B:$BQ,67,FALSE)</f>
        <v>19</v>
      </c>
      <c r="CL73" s="9">
        <f>VLOOKUP(B73,'3-mer'!$B:$BQ,5,FALSE)</f>
        <v>28</v>
      </c>
    </row>
    <row r="74" spans="1:90" ht="15.75" x14ac:dyDescent="0.2">
      <c r="A74" s="68" t="s">
        <v>18</v>
      </c>
      <c r="B74" s="67" t="s">
        <v>21</v>
      </c>
      <c r="C74" s="67">
        <v>222</v>
      </c>
      <c r="D74" s="70">
        <v>7.5</v>
      </c>
      <c r="E74" s="67">
        <v>25</v>
      </c>
      <c r="F74" s="67">
        <v>7.2</v>
      </c>
      <c r="G74" s="67">
        <v>5</v>
      </c>
      <c r="H74" s="70">
        <v>4</v>
      </c>
      <c r="I74" s="70">
        <f>VLOOKUP(B74,'2-mer'!$C$1:$V$19,3,FALSE)</f>
        <v>1526</v>
      </c>
      <c r="J74" s="74">
        <f>VLOOKUP(B74,遗传信息!B:E,4,FALSE)</f>
        <v>66.09</v>
      </c>
      <c r="K74" s="9">
        <f>VLOOKUP(B74,'2-mer'!$C$1:$V$19,4,FALSE)</f>
        <v>107</v>
      </c>
      <c r="L74" s="9">
        <f>VLOOKUP(B74,'2-mer'!$C$1:$V$19,5,FALSE)</f>
        <v>95</v>
      </c>
      <c r="M74" s="9">
        <f>VLOOKUP(B74,'2-mer'!$C$1:$V$19,6,FALSE)</f>
        <v>112</v>
      </c>
      <c r="N74" s="9">
        <f>VLOOKUP(B74,'2-mer'!$C$1:$V$19,8,FALSE)</f>
        <v>68</v>
      </c>
      <c r="O74" s="9">
        <f>VLOOKUP(B74,'2-mer'!$C$1:$V$19,9,FALSE)</f>
        <v>83</v>
      </c>
      <c r="P74" s="9">
        <f>VLOOKUP(B74,'2-mer'!$C$1:$V$19,10,FALSE)</f>
        <v>80</v>
      </c>
      <c r="Q74" s="9">
        <f>VLOOKUP(B74,'2-mer'!$C$1:$V$19,11,FALSE)</f>
        <v>99</v>
      </c>
      <c r="R74" s="9">
        <f>VLOOKUP(B74,'2-mer'!$C$1:$V$19,12,FALSE)</f>
        <v>81</v>
      </c>
      <c r="S74" s="9">
        <f>VLOOKUP(B74,'2-mer'!$C$1:$V$19,13,FALSE)</f>
        <v>115</v>
      </c>
      <c r="T74" s="9">
        <f>VLOOKUP(B74,'2-mer'!$C$1:$V$19,14,FALSE)</f>
        <v>99</v>
      </c>
      <c r="U74" s="9">
        <f>VLOOKUP(B74,'2-mer'!$C$1:$V$19,15,FALSE)</f>
        <v>159</v>
      </c>
      <c r="V74" s="9">
        <f>VLOOKUP(B74,'2-mer'!$C$1:$V$19,16,FALSE)</f>
        <v>107</v>
      </c>
      <c r="W74" s="9">
        <f>VLOOKUP(B74,'2-mer'!$C$1:$V$19,17,FALSE)</f>
        <v>76</v>
      </c>
      <c r="X74" s="9">
        <f>VLOOKUP(B74,'2-mer'!$C$1:$V$19,18,FALSE)</f>
        <v>70</v>
      </c>
      <c r="Y74" s="9">
        <f>VLOOKUP(B74,'2-mer'!$C$1:$V$19,19,FALSE)</f>
        <v>110</v>
      </c>
      <c r="Z74" s="9">
        <f>VLOOKUP(B74,'2-mer'!$C$1:$V$19,20,FALSE)</f>
        <v>54</v>
      </c>
      <c r="AA74" s="9">
        <f>VLOOKUP(B74,'3-mer'!$B:$BQ,4,FALSE)</f>
        <v>20</v>
      </c>
      <c r="AB74" s="9">
        <f>VLOOKUP(B74,'3-mer'!$B:$BQ,5,FALSE)</f>
        <v>28</v>
      </c>
      <c r="AC74" s="9">
        <f>VLOOKUP(B74,'3-mer'!$B:$BQ,6,FALSE)</f>
        <v>35</v>
      </c>
      <c r="AD74" s="9">
        <f>VLOOKUP(B74,'3-mer'!$B:$BQ,7,FALSE)</f>
        <v>23</v>
      </c>
      <c r="AE74" s="9">
        <f>VLOOKUP(B74,'3-mer'!$B:$BQ,8,FALSE)</f>
        <v>22</v>
      </c>
      <c r="AF74" s="9">
        <f>VLOOKUP(B74,'3-mer'!$B:$BQ,9,FALSE)</f>
        <v>25</v>
      </c>
      <c r="AG74" s="9">
        <f>VLOOKUP(B74,'3-mer'!$B:$BQ,10,FALSE)</f>
        <v>26</v>
      </c>
      <c r="AH74" s="9">
        <f>VLOOKUP(B74,'3-mer'!$B:$BQ,11,FALSE)</f>
        <v>22</v>
      </c>
      <c r="AI74" s="9">
        <f>VLOOKUP(B74,'3-mer'!$B:$BQ,12,FALSE)</f>
        <v>22</v>
      </c>
      <c r="AJ74" s="9">
        <f>VLOOKUP(B74,'3-mer'!$B:$BQ,13,FALSE)</f>
        <v>29</v>
      </c>
      <c r="AK74" s="9">
        <f>VLOOKUP(B74,'3-mer'!$B:$BQ,14,FALSE)</f>
        <v>31</v>
      </c>
      <c r="AL74" s="9">
        <f>VLOOKUP(B74,'3-mer'!$B:$BQ,15,FALSE)</f>
        <v>30</v>
      </c>
      <c r="AM74" s="9">
        <f>VLOOKUP(B74,'3-mer'!$B:$BQ,16,FALSE)</f>
        <v>14</v>
      </c>
      <c r="AN74" s="9">
        <f>VLOOKUP(B74,'3-mer'!$B:$BQ,17,FALSE)</f>
        <v>20</v>
      </c>
      <c r="AO74" s="9">
        <f>VLOOKUP(B74,'3-mer'!$B:$BQ,18,FALSE)</f>
        <v>22</v>
      </c>
      <c r="AP74" s="9">
        <f>VLOOKUP(B74,'3-mer'!$B:$BQ,19,FALSE)</f>
        <v>12</v>
      </c>
      <c r="AQ74" s="9">
        <f>VLOOKUP(B74,'3-mer'!$B:$BQ,20,FALSE)</f>
        <v>22</v>
      </c>
      <c r="AR74" s="9">
        <f>VLOOKUP(B74,'3-mer'!$B:$BQ,21,FALSE)</f>
        <v>24</v>
      </c>
      <c r="AS74" s="9">
        <f>VLOOKUP(B74,'3-mer'!$B:$BQ,22,FALSE)</f>
        <v>25</v>
      </c>
      <c r="AT74" s="9">
        <f>VLOOKUP(B74,'3-mer'!$B:$BQ,23,FALSE)</f>
        <v>12</v>
      </c>
      <c r="AU74" s="9">
        <f>VLOOKUP(B74,'3-mer'!$B:$BQ,24,FALSE)</f>
        <v>18</v>
      </c>
      <c r="AV74" s="9">
        <f>VLOOKUP(B74,'3-mer'!$B:$BQ,25,FALSE)</f>
        <v>10</v>
      </c>
      <c r="AW74" s="9">
        <f>VLOOKUP(B74,'3-mer'!$B:$BQ,26,FALSE)</f>
        <v>23</v>
      </c>
      <c r="AX74" s="9">
        <f>VLOOKUP(B74,'3-mer'!$B:$BQ,27,FALSE)</f>
        <v>29</v>
      </c>
      <c r="AY74" s="9">
        <f>VLOOKUP(B74,'3-mer'!$B:$BQ,28,FALSE)</f>
        <v>18</v>
      </c>
      <c r="AZ74" s="9">
        <f>VLOOKUP(B74,'3-mer'!$B:$BQ,29,FALSE)</f>
        <v>21</v>
      </c>
      <c r="BA74" s="9">
        <f>VLOOKUP(B74,'3-mer'!$B:$BQ,30,FALSE)</f>
        <v>34</v>
      </c>
      <c r="BB74" s="9">
        <f>VLOOKUP(B74,'3-mer'!$B:$BQ,31,FALSE)</f>
        <v>26</v>
      </c>
      <c r="BC74" s="9">
        <f>VLOOKUP(B74,'3-mer'!$B:$BQ,32,FALSE)</f>
        <v>20</v>
      </c>
      <c r="BD74" s="9">
        <f>VLOOKUP(B74,'3-mer'!$B:$BQ,33,FALSE)</f>
        <v>13</v>
      </c>
      <c r="BE74" s="9">
        <f>VLOOKUP(B74,'3-mer'!$B:$BQ,34,FALSE)</f>
        <v>32</v>
      </c>
      <c r="BF74" s="9">
        <f>VLOOKUP(B74,'3-mer'!$B:$BQ,35,FALSE)</f>
        <v>16</v>
      </c>
      <c r="BG74" s="9">
        <f>VLOOKUP(B74,'3-mer'!$B:$BQ,36,FALSE)</f>
        <v>37</v>
      </c>
      <c r="BH74" s="9">
        <f>VLOOKUP(B74,'3-mer'!$B:$BQ,37,FALSE)</f>
        <v>21</v>
      </c>
      <c r="BI74" s="9">
        <f>VLOOKUP(B74,'3-mer'!$B:$BQ,38,FALSE)</f>
        <v>28</v>
      </c>
      <c r="BJ74" s="9">
        <f>VLOOKUP(B74,'3-mer'!$B:$BQ,39,FALSE)</f>
        <v>29</v>
      </c>
      <c r="BK74" s="9">
        <f>VLOOKUP(B74,'3-mer'!$B:$BQ,40,FALSE)</f>
        <v>24</v>
      </c>
      <c r="BL74" s="9">
        <f>VLOOKUP(B74,'3-mer'!$B:$BQ,41,FALSE)</f>
        <v>24</v>
      </c>
      <c r="BM74" s="9">
        <f>VLOOKUP(B74,'3-mer'!$B:$BQ,42,FALSE)</f>
        <v>28</v>
      </c>
      <c r="BN74" s="9">
        <f>VLOOKUP(B74,'3-mer'!$B:$BQ,43,FALSE)</f>
        <v>22</v>
      </c>
      <c r="BO74" s="9">
        <f>VLOOKUP(B74,'3-mer'!$B:$BQ,44,FALSE)</f>
        <v>44</v>
      </c>
      <c r="BP74" s="9">
        <f>VLOOKUP(B74,'3-mer'!$B:$BQ,45,FALSE)</f>
        <v>28</v>
      </c>
      <c r="BQ74" s="9">
        <f>VLOOKUP(B74,'3-mer'!$B:$BQ,46,FALSE)</f>
        <v>51</v>
      </c>
      <c r="BR74" s="9">
        <f>VLOOKUP(B74,'3-mer'!$B:$BQ,47,FALSE)</f>
        <v>36</v>
      </c>
      <c r="BS74" s="9">
        <f>VLOOKUP(B74,'3-mer'!$B:$BQ,48,FALSE)</f>
        <v>25</v>
      </c>
      <c r="BT74" s="9">
        <f>VLOOKUP(B74,'3-mer'!$B:$BQ,49,FALSE)</f>
        <v>26</v>
      </c>
      <c r="BU74" s="9">
        <f>VLOOKUP(B74,'3-mer'!$B:$BQ,50,FALSE)</f>
        <v>36</v>
      </c>
      <c r="BV74" s="9">
        <f>VLOOKUP(B74,'3-mer'!$B:$BQ,51,FALSE)</f>
        <v>19</v>
      </c>
      <c r="BW74" s="9">
        <f>VLOOKUP(B74,'3-mer'!$B:$BQ,52,FALSE)</f>
        <v>28</v>
      </c>
      <c r="BX74" s="9">
        <f>VLOOKUP(B74,'3-mer'!$B:$BQ,53,FALSE)</f>
        <v>22</v>
      </c>
      <c r="BY74" s="9">
        <f>VLOOKUP(B74,'3-mer'!$B:$BQ,54,FALSE)</f>
        <v>23</v>
      </c>
      <c r="BZ74" s="9">
        <f>VLOOKUP(B74,'3-mer'!$B:$BQ,55,FALSE)</f>
        <v>3</v>
      </c>
      <c r="CA74" s="9">
        <f>VLOOKUP(B74,'3-mer'!$B:$BQ,56,FALSE)</f>
        <v>19</v>
      </c>
      <c r="CB74" s="9">
        <f>VLOOKUP(B74,'3-mer'!$B:$BQ,7,FALSE)</f>
        <v>23</v>
      </c>
      <c r="CC74" s="9">
        <f>VLOOKUP(B74,'3-mer'!$B:$BQ,58,FALSE)</f>
        <v>22</v>
      </c>
      <c r="CD74" s="9">
        <f>VLOOKUP(B74,'3-mer'!$B:$BQ,60,FALSE)</f>
        <v>8</v>
      </c>
      <c r="CE74" s="9">
        <f>VLOOKUP(B74,'3-mer'!$B:$BQ,61,FALSE)</f>
        <v>31</v>
      </c>
      <c r="CF74" s="9">
        <f>VLOOKUP(B74,'3-mer'!$B:$BQ,62,FALSE)</f>
        <v>21</v>
      </c>
      <c r="CG74" s="9">
        <f>VLOOKUP(B74,'3-mer'!$B:$BQ,63,FALSE)</f>
        <v>43</v>
      </c>
      <c r="CH74" s="9">
        <f>VLOOKUP(B74,'3-mer'!$B:$BQ,64,FALSE)</f>
        <v>15</v>
      </c>
      <c r="CI74" s="9">
        <f>VLOOKUP(B74,'3-mer'!$B:$BQ,65,FALSE)</f>
        <v>16</v>
      </c>
      <c r="CJ74" s="9">
        <f>VLOOKUP(B74,'3-mer'!$B:$BQ,66,FALSE)</f>
        <v>11</v>
      </c>
      <c r="CK74" s="9">
        <f>VLOOKUP(B74,'3-mer'!$B:$BQ,67,FALSE)</f>
        <v>19</v>
      </c>
      <c r="CL74" s="9">
        <f>VLOOKUP(B74,'3-mer'!$B:$BQ,5,FALSE)</f>
        <v>28</v>
      </c>
    </row>
    <row r="75" spans="1:90" ht="15.75" x14ac:dyDescent="0.2">
      <c r="A75" s="68" t="s">
        <v>26</v>
      </c>
      <c r="B75" s="9" t="s">
        <v>25</v>
      </c>
      <c r="C75" s="67">
        <v>254</v>
      </c>
      <c r="D75" s="70">
        <v>4.4000000000000004</v>
      </c>
      <c r="E75" s="67">
        <v>25</v>
      </c>
      <c r="F75" s="67">
        <v>7.2</v>
      </c>
      <c r="G75" s="67">
        <v>5</v>
      </c>
      <c r="H75" s="70">
        <v>1</v>
      </c>
      <c r="I75" s="70">
        <f>VLOOKUP(B75,'2-mer'!$C$1:$V$19,3,FALSE)</f>
        <v>989</v>
      </c>
      <c r="J75" s="74">
        <f>VLOOKUP(B75,遗传信息!B:E,4,FALSE)</f>
        <v>32.86</v>
      </c>
      <c r="K75" s="9">
        <f>VLOOKUP(B75,'2-mer'!$C$1:$V$19,4,FALSE)</f>
        <v>86</v>
      </c>
      <c r="L75" s="9">
        <f>VLOOKUP(B75,'2-mer'!$C$1:$V$19,5,FALSE)</f>
        <v>61</v>
      </c>
      <c r="M75" s="9">
        <f>VLOOKUP(B75,'2-mer'!$C$1:$V$19,6,FALSE)</f>
        <v>74</v>
      </c>
      <c r="N75" s="9">
        <f>VLOOKUP(B75,'2-mer'!$C$1:$V$19,8,FALSE)</f>
        <v>47</v>
      </c>
      <c r="O75" s="9">
        <f>VLOOKUP(B75,'2-mer'!$C$1:$V$19,9,FALSE)</f>
        <v>52</v>
      </c>
      <c r="P75" s="9">
        <f>VLOOKUP(B75,'2-mer'!$C$1:$V$19,10,FALSE)</f>
        <v>46</v>
      </c>
      <c r="Q75" s="9">
        <f>VLOOKUP(B75,'2-mer'!$C$1:$V$19,11,FALSE)</f>
        <v>64</v>
      </c>
      <c r="R75" s="9">
        <f>VLOOKUP(B75,'2-mer'!$C$1:$V$19,12,FALSE)</f>
        <v>50</v>
      </c>
      <c r="S75" s="9">
        <f>VLOOKUP(B75,'2-mer'!$C$1:$V$19,13,FALSE)</f>
        <v>78</v>
      </c>
      <c r="T75" s="9">
        <f>VLOOKUP(B75,'2-mer'!$C$1:$V$19,14,FALSE)</f>
        <v>66</v>
      </c>
      <c r="U75" s="9">
        <f>VLOOKUP(B75,'2-mer'!$C$1:$V$19,15,FALSE)</f>
        <v>83</v>
      </c>
      <c r="V75" s="9">
        <f>VLOOKUP(B75,'2-mer'!$C$1:$V$19,16,FALSE)</f>
        <v>67</v>
      </c>
      <c r="W75" s="9">
        <f>VLOOKUP(B75,'2-mer'!$C$1:$V$19,17,FALSE)</f>
        <v>52</v>
      </c>
      <c r="X75" s="9">
        <f>VLOOKUP(B75,'2-mer'!$C$1:$V$19,18,FALSE)</f>
        <v>39</v>
      </c>
      <c r="Y75" s="9">
        <f>VLOOKUP(B75,'2-mer'!$C$1:$V$19,19,FALSE)</f>
        <v>73</v>
      </c>
      <c r="Z75" s="9">
        <f>VLOOKUP(B75,'2-mer'!$C$1:$V$19,20,FALSE)</f>
        <v>50</v>
      </c>
      <c r="AA75" s="9">
        <f>VLOOKUP(B75,'3-mer'!$B:$BQ,4,FALSE)</f>
        <v>22</v>
      </c>
      <c r="AB75" s="9">
        <f>VLOOKUP(B75,'3-mer'!$B:$BQ,5,FALSE)</f>
        <v>25</v>
      </c>
      <c r="AC75" s="9">
        <f>VLOOKUP(B75,'3-mer'!$B:$BQ,6,FALSE)</f>
        <v>26</v>
      </c>
      <c r="AD75" s="9">
        <f>VLOOKUP(B75,'3-mer'!$B:$BQ,7,FALSE)</f>
        <v>12</v>
      </c>
      <c r="AE75" s="9">
        <f>VLOOKUP(B75,'3-mer'!$B:$BQ,8,FALSE)</f>
        <v>11</v>
      </c>
      <c r="AF75" s="9">
        <f>VLOOKUP(B75,'3-mer'!$B:$BQ,9,FALSE)</f>
        <v>14</v>
      </c>
      <c r="AG75" s="9">
        <f>VLOOKUP(B75,'3-mer'!$B:$BQ,10,FALSE)</f>
        <v>20</v>
      </c>
      <c r="AH75" s="9">
        <f>VLOOKUP(B75,'3-mer'!$B:$BQ,11,FALSE)</f>
        <v>16</v>
      </c>
      <c r="AI75" s="9">
        <f>VLOOKUP(B75,'3-mer'!$B:$BQ,12,FALSE)</f>
        <v>18</v>
      </c>
      <c r="AJ75" s="9">
        <f>VLOOKUP(B75,'3-mer'!$B:$BQ,13,FALSE)</f>
        <v>22</v>
      </c>
      <c r="AK75" s="9">
        <f>VLOOKUP(B75,'3-mer'!$B:$BQ,14,FALSE)</f>
        <v>18</v>
      </c>
      <c r="AL75" s="9">
        <f>VLOOKUP(B75,'3-mer'!$B:$BQ,15,FALSE)</f>
        <v>16</v>
      </c>
      <c r="AM75" s="9">
        <f>VLOOKUP(B75,'3-mer'!$B:$BQ,16,FALSE)</f>
        <v>11</v>
      </c>
      <c r="AN75" s="9">
        <f>VLOOKUP(B75,'3-mer'!$B:$BQ,17,FALSE)</f>
        <v>10</v>
      </c>
      <c r="AO75" s="9">
        <f>VLOOKUP(B75,'3-mer'!$B:$BQ,18,FALSE)</f>
        <v>15</v>
      </c>
      <c r="AP75" s="9">
        <f>VLOOKUP(B75,'3-mer'!$B:$BQ,19,FALSE)</f>
        <v>11</v>
      </c>
      <c r="AQ75" s="9">
        <f>VLOOKUP(B75,'3-mer'!$B:$BQ,20,FALSE)</f>
        <v>17</v>
      </c>
      <c r="AR75" s="9">
        <f>VLOOKUP(B75,'3-mer'!$B:$BQ,21,FALSE)</f>
        <v>11</v>
      </c>
      <c r="AS75" s="9">
        <f>VLOOKUP(B75,'3-mer'!$B:$BQ,22,FALSE)</f>
        <v>13</v>
      </c>
      <c r="AT75" s="9">
        <f>VLOOKUP(B75,'3-mer'!$B:$BQ,23,FALSE)</f>
        <v>11</v>
      </c>
      <c r="AU75" s="9">
        <f>VLOOKUP(B75,'3-mer'!$B:$BQ,24,FALSE)</f>
        <v>10</v>
      </c>
      <c r="AV75" s="9">
        <f>VLOOKUP(B75,'3-mer'!$B:$BQ,25,FALSE)</f>
        <v>9</v>
      </c>
      <c r="AW75" s="9">
        <f>VLOOKUP(B75,'3-mer'!$B:$BQ,26,FALSE)</f>
        <v>16</v>
      </c>
      <c r="AX75" s="9">
        <f>VLOOKUP(B75,'3-mer'!$B:$BQ,27,FALSE)</f>
        <v>11</v>
      </c>
      <c r="AY75" s="9">
        <f>VLOOKUP(B75,'3-mer'!$B:$BQ,28,FALSE)</f>
        <v>11</v>
      </c>
      <c r="AZ75" s="9">
        <f>VLOOKUP(B75,'3-mer'!$B:$BQ,29,FALSE)</f>
        <v>20</v>
      </c>
      <c r="BA75" s="9">
        <f>VLOOKUP(B75,'3-mer'!$B:$BQ,30,FALSE)</f>
        <v>20</v>
      </c>
      <c r="BB75" s="9">
        <f>VLOOKUP(B75,'3-mer'!$B:$BQ,31,FALSE)</f>
        <v>13</v>
      </c>
      <c r="BC75" s="9">
        <f>VLOOKUP(B75,'3-mer'!$B:$BQ,32,FALSE)</f>
        <v>9</v>
      </c>
      <c r="BD75" s="9">
        <f>VLOOKUP(B75,'3-mer'!$B:$BQ,33,FALSE)</f>
        <v>7</v>
      </c>
      <c r="BE75" s="9">
        <f>VLOOKUP(B75,'3-mer'!$B:$BQ,34,FALSE)</f>
        <v>18</v>
      </c>
      <c r="BF75" s="9">
        <f>VLOOKUP(B75,'3-mer'!$B:$BQ,35,FALSE)</f>
        <v>16</v>
      </c>
      <c r="BG75" s="9">
        <f>VLOOKUP(B75,'3-mer'!$B:$BQ,36,FALSE)</f>
        <v>26</v>
      </c>
      <c r="BH75" s="9">
        <f>VLOOKUP(B75,'3-mer'!$B:$BQ,37,FALSE)</f>
        <v>16</v>
      </c>
      <c r="BI75" s="9">
        <f>VLOOKUP(B75,'3-mer'!$B:$BQ,38,FALSE)</f>
        <v>19</v>
      </c>
      <c r="BJ75" s="9">
        <f>VLOOKUP(B75,'3-mer'!$B:$BQ,39,FALSE)</f>
        <v>17</v>
      </c>
      <c r="BK75" s="9">
        <f>VLOOKUP(B75,'3-mer'!$B:$BQ,40,FALSE)</f>
        <v>23</v>
      </c>
      <c r="BL75" s="9">
        <f>VLOOKUP(B75,'3-mer'!$B:$BQ,41,FALSE)</f>
        <v>11</v>
      </c>
      <c r="BM75" s="9">
        <f>VLOOKUP(B75,'3-mer'!$B:$BQ,42,FALSE)</f>
        <v>19</v>
      </c>
      <c r="BN75" s="9">
        <f>VLOOKUP(B75,'3-mer'!$B:$BQ,43,FALSE)</f>
        <v>13</v>
      </c>
      <c r="BO75" s="9">
        <f>VLOOKUP(B75,'3-mer'!$B:$BQ,44,FALSE)</f>
        <v>26</v>
      </c>
      <c r="BP75" s="9">
        <f>VLOOKUP(B75,'3-mer'!$B:$BQ,45,FALSE)</f>
        <v>12</v>
      </c>
      <c r="BQ75" s="9">
        <f>VLOOKUP(B75,'3-mer'!$B:$BQ,46,FALSE)</f>
        <v>22</v>
      </c>
      <c r="BR75" s="9">
        <f>VLOOKUP(B75,'3-mer'!$B:$BQ,47,FALSE)</f>
        <v>23</v>
      </c>
      <c r="BS75" s="9">
        <f>VLOOKUP(B75,'3-mer'!$B:$BQ,48,FALSE)</f>
        <v>16</v>
      </c>
      <c r="BT75" s="9">
        <f>VLOOKUP(B75,'3-mer'!$B:$BQ,49,FALSE)</f>
        <v>12</v>
      </c>
      <c r="BU75" s="9">
        <f>VLOOKUP(B75,'3-mer'!$B:$BQ,50,FALSE)</f>
        <v>27</v>
      </c>
      <c r="BV75" s="9">
        <f>VLOOKUP(B75,'3-mer'!$B:$BQ,51,FALSE)</f>
        <v>12</v>
      </c>
      <c r="BW75" s="9">
        <f>VLOOKUP(B75,'3-mer'!$B:$BQ,52,FALSE)</f>
        <v>21</v>
      </c>
      <c r="BX75" s="9">
        <f>VLOOKUP(B75,'3-mer'!$B:$BQ,53,FALSE)</f>
        <v>9</v>
      </c>
      <c r="BY75" s="9">
        <f>VLOOKUP(B75,'3-mer'!$B:$BQ,54,FALSE)</f>
        <v>15</v>
      </c>
      <c r="BZ75" s="9">
        <f>VLOOKUP(B75,'3-mer'!$B:$BQ,55,FALSE)</f>
        <v>7</v>
      </c>
      <c r="CA75" s="9">
        <f>VLOOKUP(B75,'3-mer'!$B:$BQ,56,FALSE)</f>
        <v>8</v>
      </c>
      <c r="CB75" s="9">
        <f>VLOOKUP(B75,'3-mer'!$B:$BQ,7,FALSE)</f>
        <v>12</v>
      </c>
      <c r="CC75" s="9">
        <f>VLOOKUP(B75,'3-mer'!$B:$BQ,58,FALSE)</f>
        <v>9</v>
      </c>
      <c r="CD75" s="9">
        <f>VLOOKUP(B75,'3-mer'!$B:$BQ,60,FALSE)</f>
        <v>10</v>
      </c>
      <c r="CE75" s="9">
        <f>VLOOKUP(B75,'3-mer'!$B:$BQ,61,FALSE)</f>
        <v>23</v>
      </c>
      <c r="CF75" s="9">
        <f>VLOOKUP(B75,'3-mer'!$B:$BQ,62,FALSE)</f>
        <v>12</v>
      </c>
      <c r="CG75" s="9">
        <f>VLOOKUP(B75,'3-mer'!$B:$BQ,63,FALSE)</f>
        <v>23</v>
      </c>
      <c r="CH75" s="9">
        <f>VLOOKUP(B75,'3-mer'!$B:$BQ,64,FALSE)</f>
        <v>15</v>
      </c>
      <c r="CI75" s="9">
        <f>VLOOKUP(B75,'3-mer'!$B:$BQ,65,FALSE)</f>
        <v>16</v>
      </c>
      <c r="CJ75" s="9">
        <f>VLOOKUP(B75,'3-mer'!$B:$BQ,66,FALSE)</f>
        <v>10</v>
      </c>
      <c r="CK75" s="9">
        <f>VLOOKUP(B75,'3-mer'!$B:$BQ,67,FALSE)</f>
        <v>13</v>
      </c>
      <c r="CL75" s="9">
        <f>VLOOKUP(B75,'3-mer'!$B:$BQ,5,FALSE)</f>
        <v>25</v>
      </c>
    </row>
    <row r="76" spans="1:90" ht="15.75" x14ac:dyDescent="0.2">
      <c r="A76" s="68" t="s">
        <v>26</v>
      </c>
      <c r="B76" s="9" t="s">
        <v>25</v>
      </c>
      <c r="C76" s="67">
        <v>254</v>
      </c>
      <c r="D76" s="70">
        <v>6</v>
      </c>
      <c r="E76" s="67">
        <v>25</v>
      </c>
      <c r="F76" s="67">
        <v>7.2</v>
      </c>
      <c r="G76" s="67">
        <v>5</v>
      </c>
      <c r="H76" s="70">
        <v>2</v>
      </c>
      <c r="I76" s="70">
        <f>VLOOKUP(B76,'2-mer'!$C$1:$V$19,3,FALSE)</f>
        <v>989</v>
      </c>
      <c r="J76" s="74">
        <f>VLOOKUP(B76,遗传信息!B:E,4,FALSE)</f>
        <v>32.86</v>
      </c>
      <c r="K76" s="9">
        <f>VLOOKUP(B76,'2-mer'!$C$1:$V$19,4,FALSE)</f>
        <v>86</v>
      </c>
      <c r="L76" s="9">
        <f>VLOOKUP(B76,'2-mer'!$C$1:$V$19,5,FALSE)</f>
        <v>61</v>
      </c>
      <c r="M76" s="9">
        <f>VLOOKUP(B76,'2-mer'!$C$1:$V$19,6,FALSE)</f>
        <v>74</v>
      </c>
      <c r="N76" s="9">
        <f>VLOOKUP(B76,'2-mer'!$C$1:$V$19,8,FALSE)</f>
        <v>47</v>
      </c>
      <c r="O76" s="9">
        <f>VLOOKUP(B76,'2-mer'!$C$1:$V$19,9,FALSE)</f>
        <v>52</v>
      </c>
      <c r="P76" s="9">
        <f>VLOOKUP(B76,'2-mer'!$C$1:$V$19,10,FALSE)</f>
        <v>46</v>
      </c>
      <c r="Q76" s="9">
        <f>VLOOKUP(B76,'2-mer'!$C$1:$V$19,11,FALSE)</f>
        <v>64</v>
      </c>
      <c r="R76" s="9">
        <f>VLOOKUP(B76,'2-mer'!$C$1:$V$19,12,FALSE)</f>
        <v>50</v>
      </c>
      <c r="S76" s="9">
        <f>VLOOKUP(B76,'2-mer'!$C$1:$V$19,13,FALSE)</f>
        <v>78</v>
      </c>
      <c r="T76" s="9">
        <f>VLOOKUP(B76,'2-mer'!$C$1:$V$19,14,FALSE)</f>
        <v>66</v>
      </c>
      <c r="U76" s="9">
        <f>VLOOKUP(B76,'2-mer'!$C$1:$V$19,15,FALSE)</f>
        <v>83</v>
      </c>
      <c r="V76" s="9">
        <f>VLOOKUP(B76,'2-mer'!$C$1:$V$19,16,FALSE)</f>
        <v>67</v>
      </c>
      <c r="W76" s="9">
        <f>VLOOKUP(B76,'2-mer'!$C$1:$V$19,17,FALSE)</f>
        <v>52</v>
      </c>
      <c r="X76" s="9">
        <f>VLOOKUP(B76,'2-mer'!$C$1:$V$19,18,FALSE)</f>
        <v>39</v>
      </c>
      <c r="Y76" s="9">
        <f>VLOOKUP(B76,'2-mer'!$C$1:$V$19,19,FALSE)</f>
        <v>73</v>
      </c>
      <c r="Z76" s="9">
        <f>VLOOKUP(B76,'2-mer'!$C$1:$V$19,20,FALSE)</f>
        <v>50</v>
      </c>
      <c r="AA76" s="9">
        <f>VLOOKUP(B76,'3-mer'!$B:$BQ,4,FALSE)</f>
        <v>22</v>
      </c>
      <c r="AB76" s="9">
        <f>VLOOKUP(B76,'3-mer'!$B:$BQ,5,FALSE)</f>
        <v>25</v>
      </c>
      <c r="AC76" s="9">
        <f>VLOOKUP(B76,'3-mer'!$B:$BQ,6,FALSE)</f>
        <v>26</v>
      </c>
      <c r="AD76" s="9">
        <f>VLOOKUP(B76,'3-mer'!$B:$BQ,7,FALSE)</f>
        <v>12</v>
      </c>
      <c r="AE76" s="9">
        <f>VLOOKUP(B76,'3-mer'!$B:$BQ,8,FALSE)</f>
        <v>11</v>
      </c>
      <c r="AF76" s="9">
        <f>VLOOKUP(B76,'3-mer'!$B:$BQ,9,FALSE)</f>
        <v>14</v>
      </c>
      <c r="AG76" s="9">
        <f>VLOOKUP(B76,'3-mer'!$B:$BQ,10,FALSE)</f>
        <v>20</v>
      </c>
      <c r="AH76" s="9">
        <f>VLOOKUP(B76,'3-mer'!$B:$BQ,11,FALSE)</f>
        <v>16</v>
      </c>
      <c r="AI76" s="9">
        <f>VLOOKUP(B76,'3-mer'!$B:$BQ,12,FALSE)</f>
        <v>18</v>
      </c>
      <c r="AJ76" s="9">
        <f>VLOOKUP(B76,'3-mer'!$B:$BQ,13,FALSE)</f>
        <v>22</v>
      </c>
      <c r="AK76" s="9">
        <f>VLOOKUP(B76,'3-mer'!$B:$BQ,14,FALSE)</f>
        <v>18</v>
      </c>
      <c r="AL76" s="9">
        <f>VLOOKUP(B76,'3-mer'!$B:$BQ,15,FALSE)</f>
        <v>16</v>
      </c>
      <c r="AM76" s="9">
        <f>VLOOKUP(B76,'3-mer'!$B:$BQ,16,FALSE)</f>
        <v>11</v>
      </c>
      <c r="AN76" s="9">
        <f>VLOOKUP(B76,'3-mer'!$B:$BQ,17,FALSE)</f>
        <v>10</v>
      </c>
      <c r="AO76" s="9">
        <f>VLOOKUP(B76,'3-mer'!$B:$BQ,18,FALSE)</f>
        <v>15</v>
      </c>
      <c r="AP76" s="9">
        <f>VLOOKUP(B76,'3-mer'!$B:$BQ,19,FALSE)</f>
        <v>11</v>
      </c>
      <c r="AQ76" s="9">
        <f>VLOOKUP(B76,'3-mer'!$B:$BQ,20,FALSE)</f>
        <v>17</v>
      </c>
      <c r="AR76" s="9">
        <f>VLOOKUP(B76,'3-mer'!$B:$BQ,21,FALSE)</f>
        <v>11</v>
      </c>
      <c r="AS76" s="9">
        <f>VLOOKUP(B76,'3-mer'!$B:$BQ,22,FALSE)</f>
        <v>13</v>
      </c>
      <c r="AT76" s="9">
        <f>VLOOKUP(B76,'3-mer'!$B:$BQ,23,FALSE)</f>
        <v>11</v>
      </c>
      <c r="AU76" s="9">
        <f>VLOOKUP(B76,'3-mer'!$B:$BQ,24,FALSE)</f>
        <v>10</v>
      </c>
      <c r="AV76" s="9">
        <f>VLOOKUP(B76,'3-mer'!$B:$BQ,25,FALSE)</f>
        <v>9</v>
      </c>
      <c r="AW76" s="9">
        <f>VLOOKUP(B76,'3-mer'!$B:$BQ,26,FALSE)</f>
        <v>16</v>
      </c>
      <c r="AX76" s="9">
        <f>VLOOKUP(B76,'3-mer'!$B:$BQ,27,FALSE)</f>
        <v>11</v>
      </c>
      <c r="AY76" s="9">
        <f>VLOOKUP(B76,'3-mer'!$B:$BQ,28,FALSE)</f>
        <v>11</v>
      </c>
      <c r="AZ76" s="9">
        <f>VLOOKUP(B76,'3-mer'!$B:$BQ,29,FALSE)</f>
        <v>20</v>
      </c>
      <c r="BA76" s="9">
        <f>VLOOKUP(B76,'3-mer'!$B:$BQ,30,FALSE)</f>
        <v>20</v>
      </c>
      <c r="BB76" s="9">
        <f>VLOOKUP(B76,'3-mer'!$B:$BQ,31,FALSE)</f>
        <v>13</v>
      </c>
      <c r="BC76" s="9">
        <f>VLOOKUP(B76,'3-mer'!$B:$BQ,32,FALSE)</f>
        <v>9</v>
      </c>
      <c r="BD76" s="9">
        <f>VLOOKUP(B76,'3-mer'!$B:$BQ,33,FALSE)</f>
        <v>7</v>
      </c>
      <c r="BE76" s="9">
        <f>VLOOKUP(B76,'3-mer'!$B:$BQ,34,FALSE)</f>
        <v>18</v>
      </c>
      <c r="BF76" s="9">
        <f>VLOOKUP(B76,'3-mer'!$B:$BQ,35,FALSE)</f>
        <v>16</v>
      </c>
      <c r="BG76" s="9">
        <f>VLOOKUP(B76,'3-mer'!$B:$BQ,36,FALSE)</f>
        <v>26</v>
      </c>
      <c r="BH76" s="9">
        <f>VLOOKUP(B76,'3-mer'!$B:$BQ,37,FALSE)</f>
        <v>16</v>
      </c>
      <c r="BI76" s="9">
        <f>VLOOKUP(B76,'3-mer'!$B:$BQ,38,FALSE)</f>
        <v>19</v>
      </c>
      <c r="BJ76" s="9">
        <f>VLOOKUP(B76,'3-mer'!$B:$BQ,39,FALSE)</f>
        <v>17</v>
      </c>
      <c r="BK76" s="9">
        <f>VLOOKUP(B76,'3-mer'!$B:$BQ,40,FALSE)</f>
        <v>23</v>
      </c>
      <c r="BL76" s="9">
        <f>VLOOKUP(B76,'3-mer'!$B:$BQ,41,FALSE)</f>
        <v>11</v>
      </c>
      <c r="BM76" s="9">
        <f>VLOOKUP(B76,'3-mer'!$B:$BQ,42,FALSE)</f>
        <v>19</v>
      </c>
      <c r="BN76" s="9">
        <f>VLOOKUP(B76,'3-mer'!$B:$BQ,43,FALSE)</f>
        <v>13</v>
      </c>
      <c r="BO76" s="9">
        <f>VLOOKUP(B76,'3-mer'!$B:$BQ,44,FALSE)</f>
        <v>26</v>
      </c>
      <c r="BP76" s="9">
        <f>VLOOKUP(B76,'3-mer'!$B:$BQ,45,FALSE)</f>
        <v>12</v>
      </c>
      <c r="BQ76" s="9">
        <f>VLOOKUP(B76,'3-mer'!$B:$BQ,46,FALSE)</f>
        <v>22</v>
      </c>
      <c r="BR76" s="9">
        <f>VLOOKUP(B76,'3-mer'!$B:$BQ,47,FALSE)</f>
        <v>23</v>
      </c>
      <c r="BS76" s="9">
        <f>VLOOKUP(B76,'3-mer'!$B:$BQ,48,FALSE)</f>
        <v>16</v>
      </c>
      <c r="BT76" s="9">
        <f>VLOOKUP(B76,'3-mer'!$B:$BQ,49,FALSE)</f>
        <v>12</v>
      </c>
      <c r="BU76" s="9">
        <f>VLOOKUP(B76,'3-mer'!$B:$BQ,50,FALSE)</f>
        <v>27</v>
      </c>
      <c r="BV76" s="9">
        <f>VLOOKUP(B76,'3-mer'!$B:$BQ,51,FALSE)</f>
        <v>12</v>
      </c>
      <c r="BW76" s="9">
        <f>VLOOKUP(B76,'3-mer'!$B:$BQ,52,FALSE)</f>
        <v>21</v>
      </c>
      <c r="BX76" s="9">
        <f>VLOOKUP(B76,'3-mer'!$B:$BQ,53,FALSE)</f>
        <v>9</v>
      </c>
      <c r="BY76" s="9">
        <f>VLOOKUP(B76,'3-mer'!$B:$BQ,54,FALSE)</f>
        <v>15</v>
      </c>
      <c r="BZ76" s="9">
        <f>VLOOKUP(B76,'3-mer'!$B:$BQ,55,FALSE)</f>
        <v>7</v>
      </c>
      <c r="CA76" s="9">
        <f>VLOOKUP(B76,'3-mer'!$B:$BQ,56,FALSE)</f>
        <v>8</v>
      </c>
      <c r="CB76" s="9">
        <f>VLOOKUP(B76,'3-mer'!$B:$BQ,7,FALSE)</f>
        <v>12</v>
      </c>
      <c r="CC76" s="9">
        <f>VLOOKUP(B76,'3-mer'!$B:$BQ,58,FALSE)</f>
        <v>9</v>
      </c>
      <c r="CD76" s="9">
        <f>VLOOKUP(B76,'3-mer'!$B:$BQ,60,FALSE)</f>
        <v>10</v>
      </c>
      <c r="CE76" s="9">
        <f>VLOOKUP(B76,'3-mer'!$B:$BQ,61,FALSE)</f>
        <v>23</v>
      </c>
      <c r="CF76" s="9">
        <f>VLOOKUP(B76,'3-mer'!$B:$BQ,62,FALSE)</f>
        <v>12</v>
      </c>
      <c r="CG76" s="9">
        <f>VLOOKUP(B76,'3-mer'!$B:$BQ,63,FALSE)</f>
        <v>23</v>
      </c>
      <c r="CH76" s="9">
        <f>VLOOKUP(B76,'3-mer'!$B:$BQ,64,FALSE)</f>
        <v>15</v>
      </c>
      <c r="CI76" s="9">
        <f>VLOOKUP(B76,'3-mer'!$B:$BQ,65,FALSE)</f>
        <v>16</v>
      </c>
      <c r="CJ76" s="9">
        <f>VLOOKUP(B76,'3-mer'!$B:$BQ,66,FALSE)</f>
        <v>10</v>
      </c>
      <c r="CK76" s="9">
        <f>VLOOKUP(B76,'3-mer'!$B:$BQ,67,FALSE)</f>
        <v>13</v>
      </c>
      <c r="CL76" s="9">
        <f>VLOOKUP(B76,'3-mer'!$B:$BQ,5,FALSE)</f>
        <v>25</v>
      </c>
    </row>
    <row r="77" spans="1:90" ht="15.75" x14ac:dyDescent="0.2">
      <c r="A77" s="68" t="s">
        <v>26</v>
      </c>
      <c r="B77" s="9" t="s">
        <v>25</v>
      </c>
      <c r="C77" s="67">
        <v>254</v>
      </c>
      <c r="D77" s="70">
        <v>7.3</v>
      </c>
      <c r="E77" s="67">
        <v>25</v>
      </c>
      <c r="F77" s="67">
        <v>7.2</v>
      </c>
      <c r="G77" s="67">
        <v>5</v>
      </c>
      <c r="H77" s="70">
        <v>3</v>
      </c>
      <c r="I77" s="70">
        <f>VLOOKUP(B77,'2-mer'!$C$1:$V$19,3,FALSE)</f>
        <v>989</v>
      </c>
      <c r="J77" s="74">
        <f>VLOOKUP(B77,遗传信息!B:E,4,FALSE)</f>
        <v>32.86</v>
      </c>
      <c r="K77" s="9">
        <f>VLOOKUP(B77,'2-mer'!$C$1:$V$19,4,FALSE)</f>
        <v>86</v>
      </c>
      <c r="L77" s="9">
        <f>VLOOKUP(B77,'2-mer'!$C$1:$V$19,5,FALSE)</f>
        <v>61</v>
      </c>
      <c r="M77" s="9">
        <f>VLOOKUP(B77,'2-mer'!$C$1:$V$19,6,FALSE)</f>
        <v>74</v>
      </c>
      <c r="N77" s="9">
        <f>VLOOKUP(B77,'2-mer'!$C$1:$V$19,8,FALSE)</f>
        <v>47</v>
      </c>
      <c r="O77" s="9">
        <f>VLOOKUP(B77,'2-mer'!$C$1:$V$19,9,FALSE)</f>
        <v>52</v>
      </c>
      <c r="P77" s="9">
        <f>VLOOKUP(B77,'2-mer'!$C$1:$V$19,10,FALSE)</f>
        <v>46</v>
      </c>
      <c r="Q77" s="9">
        <f>VLOOKUP(B77,'2-mer'!$C$1:$V$19,11,FALSE)</f>
        <v>64</v>
      </c>
      <c r="R77" s="9">
        <f>VLOOKUP(B77,'2-mer'!$C$1:$V$19,12,FALSE)</f>
        <v>50</v>
      </c>
      <c r="S77" s="9">
        <f>VLOOKUP(B77,'2-mer'!$C$1:$V$19,13,FALSE)</f>
        <v>78</v>
      </c>
      <c r="T77" s="9">
        <f>VLOOKUP(B77,'2-mer'!$C$1:$V$19,14,FALSE)</f>
        <v>66</v>
      </c>
      <c r="U77" s="9">
        <f>VLOOKUP(B77,'2-mer'!$C$1:$V$19,15,FALSE)</f>
        <v>83</v>
      </c>
      <c r="V77" s="9">
        <f>VLOOKUP(B77,'2-mer'!$C$1:$V$19,16,FALSE)</f>
        <v>67</v>
      </c>
      <c r="W77" s="9">
        <f>VLOOKUP(B77,'2-mer'!$C$1:$V$19,17,FALSE)</f>
        <v>52</v>
      </c>
      <c r="X77" s="9">
        <f>VLOOKUP(B77,'2-mer'!$C$1:$V$19,18,FALSE)</f>
        <v>39</v>
      </c>
      <c r="Y77" s="9">
        <f>VLOOKUP(B77,'2-mer'!$C$1:$V$19,19,FALSE)</f>
        <v>73</v>
      </c>
      <c r="Z77" s="9">
        <f>VLOOKUP(B77,'2-mer'!$C$1:$V$19,20,FALSE)</f>
        <v>50</v>
      </c>
      <c r="AA77" s="9">
        <f>VLOOKUP(B77,'3-mer'!$B:$BQ,4,FALSE)</f>
        <v>22</v>
      </c>
      <c r="AB77" s="9">
        <f>VLOOKUP(B77,'3-mer'!$B:$BQ,5,FALSE)</f>
        <v>25</v>
      </c>
      <c r="AC77" s="9">
        <f>VLOOKUP(B77,'3-mer'!$B:$BQ,6,FALSE)</f>
        <v>26</v>
      </c>
      <c r="AD77" s="9">
        <f>VLOOKUP(B77,'3-mer'!$B:$BQ,7,FALSE)</f>
        <v>12</v>
      </c>
      <c r="AE77" s="9">
        <f>VLOOKUP(B77,'3-mer'!$B:$BQ,8,FALSE)</f>
        <v>11</v>
      </c>
      <c r="AF77" s="9">
        <f>VLOOKUP(B77,'3-mer'!$B:$BQ,9,FALSE)</f>
        <v>14</v>
      </c>
      <c r="AG77" s="9">
        <f>VLOOKUP(B77,'3-mer'!$B:$BQ,10,FALSE)</f>
        <v>20</v>
      </c>
      <c r="AH77" s="9">
        <f>VLOOKUP(B77,'3-mer'!$B:$BQ,11,FALSE)</f>
        <v>16</v>
      </c>
      <c r="AI77" s="9">
        <f>VLOOKUP(B77,'3-mer'!$B:$BQ,12,FALSE)</f>
        <v>18</v>
      </c>
      <c r="AJ77" s="9">
        <f>VLOOKUP(B77,'3-mer'!$B:$BQ,13,FALSE)</f>
        <v>22</v>
      </c>
      <c r="AK77" s="9">
        <f>VLOOKUP(B77,'3-mer'!$B:$BQ,14,FALSE)</f>
        <v>18</v>
      </c>
      <c r="AL77" s="9">
        <f>VLOOKUP(B77,'3-mer'!$B:$BQ,15,FALSE)</f>
        <v>16</v>
      </c>
      <c r="AM77" s="9">
        <f>VLOOKUP(B77,'3-mer'!$B:$BQ,16,FALSE)</f>
        <v>11</v>
      </c>
      <c r="AN77" s="9">
        <f>VLOOKUP(B77,'3-mer'!$B:$BQ,17,FALSE)</f>
        <v>10</v>
      </c>
      <c r="AO77" s="9">
        <f>VLOOKUP(B77,'3-mer'!$B:$BQ,18,FALSE)</f>
        <v>15</v>
      </c>
      <c r="AP77" s="9">
        <f>VLOOKUP(B77,'3-mer'!$B:$BQ,19,FALSE)</f>
        <v>11</v>
      </c>
      <c r="AQ77" s="9">
        <f>VLOOKUP(B77,'3-mer'!$B:$BQ,20,FALSE)</f>
        <v>17</v>
      </c>
      <c r="AR77" s="9">
        <f>VLOOKUP(B77,'3-mer'!$B:$BQ,21,FALSE)</f>
        <v>11</v>
      </c>
      <c r="AS77" s="9">
        <f>VLOOKUP(B77,'3-mer'!$B:$BQ,22,FALSE)</f>
        <v>13</v>
      </c>
      <c r="AT77" s="9">
        <f>VLOOKUP(B77,'3-mer'!$B:$BQ,23,FALSE)</f>
        <v>11</v>
      </c>
      <c r="AU77" s="9">
        <f>VLOOKUP(B77,'3-mer'!$B:$BQ,24,FALSE)</f>
        <v>10</v>
      </c>
      <c r="AV77" s="9">
        <f>VLOOKUP(B77,'3-mer'!$B:$BQ,25,FALSE)</f>
        <v>9</v>
      </c>
      <c r="AW77" s="9">
        <f>VLOOKUP(B77,'3-mer'!$B:$BQ,26,FALSE)</f>
        <v>16</v>
      </c>
      <c r="AX77" s="9">
        <f>VLOOKUP(B77,'3-mer'!$B:$BQ,27,FALSE)</f>
        <v>11</v>
      </c>
      <c r="AY77" s="9">
        <f>VLOOKUP(B77,'3-mer'!$B:$BQ,28,FALSE)</f>
        <v>11</v>
      </c>
      <c r="AZ77" s="9">
        <f>VLOOKUP(B77,'3-mer'!$B:$BQ,29,FALSE)</f>
        <v>20</v>
      </c>
      <c r="BA77" s="9">
        <f>VLOOKUP(B77,'3-mer'!$B:$BQ,30,FALSE)</f>
        <v>20</v>
      </c>
      <c r="BB77" s="9">
        <f>VLOOKUP(B77,'3-mer'!$B:$BQ,31,FALSE)</f>
        <v>13</v>
      </c>
      <c r="BC77" s="9">
        <f>VLOOKUP(B77,'3-mer'!$B:$BQ,32,FALSE)</f>
        <v>9</v>
      </c>
      <c r="BD77" s="9">
        <f>VLOOKUP(B77,'3-mer'!$B:$BQ,33,FALSE)</f>
        <v>7</v>
      </c>
      <c r="BE77" s="9">
        <f>VLOOKUP(B77,'3-mer'!$B:$BQ,34,FALSE)</f>
        <v>18</v>
      </c>
      <c r="BF77" s="9">
        <f>VLOOKUP(B77,'3-mer'!$B:$BQ,35,FALSE)</f>
        <v>16</v>
      </c>
      <c r="BG77" s="9">
        <f>VLOOKUP(B77,'3-mer'!$B:$BQ,36,FALSE)</f>
        <v>26</v>
      </c>
      <c r="BH77" s="9">
        <f>VLOOKUP(B77,'3-mer'!$B:$BQ,37,FALSE)</f>
        <v>16</v>
      </c>
      <c r="BI77" s="9">
        <f>VLOOKUP(B77,'3-mer'!$B:$BQ,38,FALSE)</f>
        <v>19</v>
      </c>
      <c r="BJ77" s="9">
        <f>VLOOKUP(B77,'3-mer'!$B:$BQ,39,FALSE)</f>
        <v>17</v>
      </c>
      <c r="BK77" s="9">
        <f>VLOOKUP(B77,'3-mer'!$B:$BQ,40,FALSE)</f>
        <v>23</v>
      </c>
      <c r="BL77" s="9">
        <f>VLOOKUP(B77,'3-mer'!$B:$BQ,41,FALSE)</f>
        <v>11</v>
      </c>
      <c r="BM77" s="9">
        <f>VLOOKUP(B77,'3-mer'!$B:$BQ,42,FALSE)</f>
        <v>19</v>
      </c>
      <c r="BN77" s="9">
        <f>VLOOKUP(B77,'3-mer'!$B:$BQ,43,FALSE)</f>
        <v>13</v>
      </c>
      <c r="BO77" s="9">
        <f>VLOOKUP(B77,'3-mer'!$B:$BQ,44,FALSE)</f>
        <v>26</v>
      </c>
      <c r="BP77" s="9">
        <f>VLOOKUP(B77,'3-mer'!$B:$BQ,45,FALSE)</f>
        <v>12</v>
      </c>
      <c r="BQ77" s="9">
        <f>VLOOKUP(B77,'3-mer'!$B:$BQ,46,FALSE)</f>
        <v>22</v>
      </c>
      <c r="BR77" s="9">
        <f>VLOOKUP(B77,'3-mer'!$B:$BQ,47,FALSE)</f>
        <v>23</v>
      </c>
      <c r="BS77" s="9">
        <f>VLOOKUP(B77,'3-mer'!$B:$BQ,48,FALSE)</f>
        <v>16</v>
      </c>
      <c r="BT77" s="9">
        <f>VLOOKUP(B77,'3-mer'!$B:$BQ,49,FALSE)</f>
        <v>12</v>
      </c>
      <c r="BU77" s="9">
        <f>VLOOKUP(B77,'3-mer'!$B:$BQ,50,FALSE)</f>
        <v>27</v>
      </c>
      <c r="BV77" s="9">
        <f>VLOOKUP(B77,'3-mer'!$B:$BQ,51,FALSE)</f>
        <v>12</v>
      </c>
      <c r="BW77" s="9">
        <f>VLOOKUP(B77,'3-mer'!$B:$BQ,52,FALSE)</f>
        <v>21</v>
      </c>
      <c r="BX77" s="9">
        <f>VLOOKUP(B77,'3-mer'!$B:$BQ,53,FALSE)</f>
        <v>9</v>
      </c>
      <c r="BY77" s="9">
        <f>VLOOKUP(B77,'3-mer'!$B:$BQ,54,FALSE)</f>
        <v>15</v>
      </c>
      <c r="BZ77" s="9">
        <f>VLOOKUP(B77,'3-mer'!$B:$BQ,55,FALSE)</f>
        <v>7</v>
      </c>
      <c r="CA77" s="9">
        <f>VLOOKUP(B77,'3-mer'!$B:$BQ,56,FALSE)</f>
        <v>8</v>
      </c>
      <c r="CB77" s="9">
        <f>VLOOKUP(B77,'3-mer'!$B:$BQ,7,FALSE)</f>
        <v>12</v>
      </c>
      <c r="CC77" s="9">
        <f>VLOOKUP(B77,'3-mer'!$B:$BQ,58,FALSE)</f>
        <v>9</v>
      </c>
      <c r="CD77" s="9">
        <f>VLOOKUP(B77,'3-mer'!$B:$BQ,60,FALSE)</f>
        <v>10</v>
      </c>
      <c r="CE77" s="9">
        <f>VLOOKUP(B77,'3-mer'!$B:$BQ,61,FALSE)</f>
        <v>23</v>
      </c>
      <c r="CF77" s="9">
        <f>VLOOKUP(B77,'3-mer'!$B:$BQ,62,FALSE)</f>
        <v>12</v>
      </c>
      <c r="CG77" s="9">
        <f>VLOOKUP(B77,'3-mer'!$B:$BQ,63,FALSE)</f>
        <v>23</v>
      </c>
      <c r="CH77" s="9">
        <f>VLOOKUP(B77,'3-mer'!$B:$BQ,64,FALSE)</f>
        <v>15</v>
      </c>
      <c r="CI77" s="9">
        <f>VLOOKUP(B77,'3-mer'!$B:$BQ,65,FALSE)</f>
        <v>16</v>
      </c>
      <c r="CJ77" s="9">
        <f>VLOOKUP(B77,'3-mer'!$B:$BQ,66,FALSE)</f>
        <v>10</v>
      </c>
      <c r="CK77" s="9">
        <f>VLOOKUP(B77,'3-mer'!$B:$BQ,67,FALSE)</f>
        <v>13</v>
      </c>
      <c r="CL77" s="9">
        <f>VLOOKUP(B77,'3-mer'!$B:$BQ,5,FALSE)</f>
        <v>25</v>
      </c>
    </row>
    <row r="78" spans="1:90" ht="15.75" x14ac:dyDescent="0.2">
      <c r="A78" s="68" t="s">
        <v>26</v>
      </c>
      <c r="B78" s="9" t="s">
        <v>25</v>
      </c>
      <c r="C78" s="67">
        <v>254</v>
      </c>
      <c r="D78" s="70">
        <v>9.5</v>
      </c>
      <c r="E78" s="67">
        <v>25</v>
      </c>
      <c r="F78" s="67">
        <v>7.2</v>
      </c>
      <c r="G78" s="67">
        <v>5</v>
      </c>
      <c r="H78" s="70">
        <v>4</v>
      </c>
      <c r="I78" s="70">
        <f>VLOOKUP(B78,'2-mer'!$C$1:$V$19,3,FALSE)</f>
        <v>989</v>
      </c>
      <c r="J78" s="74">
        <f>VLOOKUP(B78,遗传信息!B:E,4,FALSE)</f>
        <v>32.86</v>
      </c>
      <c r="K78" s="9">
        <f>VLOOKUP(B78,'2-mer'!$C$1:$V$19,4,FALSE)</f>
        <v>86</v>
      </c>
      <c r="L78" s="9">
        <f>VLOOKUP(B78,'2-mer'!$C$1:$V$19,5,FALSE)</f>
        <v>61</v>
      </c>
      <c r="M78" s="9">
        <f>VLOOKUP(B78,'2-mer'!$C$1:$V$19,6,FALSE)</f>
        <v>74</v>
      </c>
      <c r="N78" s="9">
        <f>VLOOKUP(B78,'2-mer'!$C$1:$V$19,8,FALSE)</f>
        <v>47</v>
      </c>
      <c r="O78" s="9">
        <f>VLOOKUP(B78,'2-mer'!$C$1:$V$19,9,FALSE)</f>
        <v>52</v>
      </c>
      <c r="P78" s="9">
        <f>VLOOKUP(B78,'2-mer'!$C$1:$V$19,10,FALSE)</f>
        <v>46</v>
      </c>
      <c r="Q78" s="9">
        <f>VLOOKUP(B78,'2-mer'!$C$1:$V$19,11,FALSE)</f>
        <v>64</v>
      </c>
      <c r="R78" s="9">
        <f>VLOOKUP(B78,'2-mer'!$C$1:$V$19,12,FALSE)</f>
        <v>50</v>
      </c>
      <c r="S78" s="9">
        <f>VLOOKUP(B78,'2-mer'!$C$1:$V$19,13,FALSE)</f>
        <v>78</v>
      </c>
      <c r="T78" s="9">
        <f>VLOOKUP(B78,'2-mer'!$C$1:$V$19,14,FALSE)</f>
        <v>66</v>
      </c>
      <c r="U78" s="9">
        <f>VLOOKUP(B78,'2-mer'!$C$1:$V$19,15,FALSE)</f>
        <v>83</v>
      </c>
      <c r="V78" s="9">
        <f>VLOOKUP(B78,'2-mer'!$C$1:$V$19,16,FALSE)</f>
        <v>67</v>
      </c>
      <c r="W78" s="9">
        <f>VLOOKUP(B78,'2-mer'!$C$1:$V$19,17,FALSE)</f>
        <v>52</v>
      </c>
      <c r="X78" s="9">
        <f>VLOOKUP(B78,'2-mer'!$C$1:$V$19,18,FALSE)</f>
        <v>39</v>
      </c>
      <c r="Y78" s="9">
        <f>VLOOKUP(B78,'2-mer'!$C$1:$V$19,19,FALSE)</f>
        <v>73</v>
      </c>
      <c r="Z78" s="9">
        <f>VLOOKUP(B78,'2-mer'!$C$1:$V$19,20,FALSE)</f>
        <v>50</v>
      </c>
      <c r="AA78" s="9">
        <f>VLOOKUP(B78,'3-mer'!$B:$BQ,4,FALSE)</f>
        <v>22</v>
      </c>
      <c r="AB78" s="9">
        <f>VLOOKUP(B78,'3-mer'!$B:$BQ,5,FALSE)</f>
        <v>25</v>
      </c>
      <c r="AC78" s="9">
        <f>VLOOKUP(B78,'3-mer'!$B:$BQ,6,FALSE)</f>
        <v>26</v>
      </c>
      <c r="AD78" s="9">
        <f>VLOOKUP(B78,'3-mer'!$B:$BQ,7,FALSE)</f>
        <v>12</v>
      </c>
      <c r="AE78" s="9">
        <f>VLOOKUP(B78,'3-mer'!$B:$BQ,8,FALSE)</f>
        <v>11</v>
      </c>
      <c r="AF78" s="9">
        <f>VLOOKUP(B78,'3-mer'!$B:$BQ,9,FALSE)</f>
        <v>14</v>
      </c>
      <c r="AG78" s="9">
        <f>VLOOKUP(B78,'3-mer'!$B:$BQ,10,FALSE)</f>
        <v>20</v>
      </c>
      <c r="AH78" s="9">
        <f>VLOOKUP(B78,'3-mer'!$B:$BQ,11,FALSE)</f>
        <v>16</v>
      </c>
      <c r="AI78" s="9">
        <f>VLOOKUP(B78,'3-mer'!$B:$BQ,12,FALSE)</f>
        <v>18</v>
      </c>
      <c r="AJ78" s="9">
        <f>VLOOKUP(B78,'3-mer'!$B:$BQ,13,FALSE)</f>
        <v>22</v>
      </c>
      <c r="AK78" s="9">
        <f>VLOOKUP(B78,'3-mer'!$B:$BQ,14,FALSE)</f>
        <v>18</v>
      </c>
      <c r="AL78" s="9">
        <f>VLOOKUP(B78,'3-mer'!$B:$BQ,15,FALSE)</f>
        <v>16</v>
      </c>
      <c r="AM78" s="9">
        <f>VLOOKUP(B78,'3-mer'!$B:$BQ,16,FALSE)</f>
        <v>11</v>
      </c>
      <c r="AN78" s="9">
        <f>VLOOKUP(B78,'3-mer'!$B:$BQ,17,FALSE)</f>
        <v>10</v>
      </c>
      <c r="AO78" s="9">
        <f>VLOOKUP(B78,'3-mer'!$B:$BQ,18,FALSE)</f>
        <v>15</v>
      </c>
      <c r="AP78" s="9">
        <f>VLOOKUP(B78,'3-mer'!$B:$BQ,19,FALSE)</f>
        <v>11</v>
      </c>
      <c r="AQ78" s="9">
        <f>VLOOKUP(B78,'3-mer'!$B:$BQ,20,FALSE)</f>
        <v>17</v>
      </c>
      <c r="AR78" s="9">
        <f>VLOOKUP(B78,'3-mer'!$B:$BQ,21,FALSE)</f>
        <v>11</v>
      </c>
      <c r="AS78" s="9">
        <f>VLOOKUP(B78,'3-mer'!$B:$BQ,22,FALSE)</f>
        <v>13</v>
      </c>
      <c r="AT78" s="9">
        <f>VLOOKUP(B78,'3-mer'!$B:$BQ,23,FALSE)</f>
        <v>11</v>
      </c>
      <c r="AU78" s="9">
        <f>VLOOKUP(B78,'3-mer'!$B:$BQ,24,FALSE)</f>
        <v>10</v>
      </c>
      <c r="AV78" s="9">
        <f>VLOOKUP(B78,'3-mer'!$B:$BQ,25,FALSE)</f>
        <v>9</v>
      </c>
      <c r="AW78" s="9">
        <f>VLOOKUP(B78,'3-mer'!$B:$BQ,26,FALSE)</f>
        <v>16</v>
      </c>
      <c r="AX78" s="9">
        <f>VLOOKUP(B78,'3-mer'!$B:$BQ,27,FALSE)</f>
        <v>11</v>
      </c>
      <c r="AY78" s="9">
        <f>VLOOKUP(B78,'3-mer'!$B:$BQ,28,FALSE)</f>
        <v>11</v>
      </c>
      <c r="AZ78" s="9">
        <f>VLOOKUP(B78,'3-mer'!$B:$BQ,29,FALSE)</f>
        <v>20</v>
      </c>
      <c r="BA78" s="9">
        <f>VLOOKUP(B78,'3-mer'!$B:$BQ,30,FALSE)</f>
        <v>20</v>
      </c>
      <c r="BB78" s="9">
        <f>VLOOKUP(B78,'3-mer'!$B:$BQ,31,FALSE)</f>
        <v>13</v>
      </c>
      <c r="BC78" s="9">
        <f>VLOOKUP(B78,'3-mer'!$B:$BQ,32,FALSE)</f>
        <v>9</v>
      </c>
      <c r="BD78" s="9">
        <f>VLOOKUP(B78,'3-mer'!$B:$BQ,33,FALSE)</f>
        <v>7</v>
      </c>
      <c r="BE78" s="9">
        <f>VLOOKUP(B78,'3-mer'!$B:$BQ,34,FALSE)</f>
        <v>18</v>
      </c>
      <c r="BF78" s="9">
        <f>VLOOKUP(B78,'3-mer'!$B:$BQ,35,FALSE)</f>
        <v>16</v>
      </c>
      <c r="BG78" s="9">
        <f>VLOOKUP(B78,'3-mer'!$B:$BQ,36,FALSE)</f>
        <v>26</v>
      </c>
      <c r="BH78" s="9">
        <f>VLOOKUP(B78,'3-mer'!$B:$BQ,37,FALSE)</f>
        <v>16</v>
      </c>
      <c r="BI78" s="9">
        <f>VLOOKUP(B78,'3-mer'!$B:$BQ,38,FALSE)</f>
        <v>19</v>
      </c>
      <c r="BJ78" s="9">
        <f>VLOOKUP(B78,'3-mer'!$B:$BQ,39,FALSE)</f>
        <v>17</v>
      </c>
      <c r="BK78" s="9">
        <f>VLOOKUP(B78,'3-mer'!$B:$BQ,40,FALSE)</f>
        <v>23</v>
      </c>
      <c r="BL78" s="9">
        <f>VLOOKUP(B78,'3-mer'!$B:$BQ,41,FALSE)</f>
        <v>11</v>
      </c>
      <c r="BM78" s="9">
        <f>VLOOKUP(B78,'3-mer'!$B:$BQ,42,FALSE)</f>
        <v>19</v>
      </c>
      <c r="BN78" s="9">
        <f>VLOOKUP(B78,'3-mer'!$B:$BQ,43,FALSE)</f>
        <v>13</v>
      </c>
      <c r="BO78" s="9">
        <f>VLOOKUP(B78,'3-mer'!$B:$BQ,44,FALSE)</f>
        <v>26</v>
      </c>
      <c r="BP78" s="9">
        <f>VLOOKUP(B78,'3-mer'!$B:$BQ,45,FALSE)</f>
        <v>12</v>
      </c>
      <c r="BQ78" s="9">
        <f>VLOOKUP(B78,'3-mer'!$B:$BQ,46,FALSE)</f>
        <v>22</v>
      </c>
      <c r="BR78" s="9">
        <f>VLOOKUP(B78,'3-mer'!$B:$BQ,47,FALSE)</f>
        <v>23</v>
      </c>
      <c r="BS78" s="9">
        <f>VLOOKUP(B78,'3-mer'!$B:$BQ,48,FALSE)</f>
        <v>16</v>
      </c>
      <c r="BT78" s="9">
        <f>VLOOKUP(B78,'3-mer'!$B:$BQ,49,FALSE)</f>
        <v>12</v>
      </c>
      <c r="BU78" s="9">
        <f>VLOOKUP(B78,'3-mer'!$B:$BQ,50,FALSE)</f>
        <v>27</v>
      </c>
      <c r="BV78" s="9">
        <f>VLOOKUP(B78,'3-mer'!$B:$BQ,51,FALSE)</f>
        <v>12</v>
      </c>
      <c r="BW78" s="9">
        <f>VLOOKUP(B78,'3-mer'!$B:$BQ,52,FALSE)</f>
        <v>21</v>
      </c>
      <c r="BX78" s="9">
        <f>VLOOKUP(B78,'3-mer'!$B:$BQ,53,FALSE)</f>
        <v>9</v>
      </c>
      <c r="BY78" s="9">
        <f>VLOOKUP(B78,'3-mer'!$B:$BQ,54,FALSE)</f>
        <v>15</v>
      </c>
      <c r="BZ78" s="9">
        <f>VLOOKUP(B78,'3-mer'!$B:$BQ,55,FALSE)</f>
        <v>7</v>
      </c>
      <c r="CA78" s="9">
        <f>VLOOKUP(B78,'3-mer'!$B:$BQ,56,FALSE)</f>
        <v>8</v>
      </c>
      <c r="CB78" s="9">
        <f>VLOOKUP(B78,'3-mer'!$B:$BQ,7,FALSE)</f>
        <v>12</v>
      </c>
      <c r="CC78" s="9">
        <f>VLOOKUP(B78,'3-mer'!$B:$BQ,58,FALSE)</f>
        <v>9</v>
      </c>
      <c r="CD78" s="9">
        <f>VLOOKUP(B78,'3-mer'!$B:$BQ,60,FALSE)</f>
        <v>10</v>
      </c>
      <c r="CE78" s="9">
        <f>VLOOKUP(B78,'3-mer'!$B:$BQ,61,FALSE)</f>
        <v>23</v>
      </c>
      <c r="CF78" s="9">
        <f>VLOOKUP(B78,'3-mer'!$B:$BQ,62,FALSE)</f>
        <v>12</v>
      </c>
      <c r="CG78" s="9">
        <f>VLOOKUP(B78,'3-mer'!$B:$BQ,63,FALSE)</f>
        <v>23</v>
      </c>
      <c r="CH78" s="9">
        <f>VLOOKUP(B78,'3-mer'!$B:$BQ,64,FALSE)</f>
        <v>15</v>
      </c>
      <c r="CI78" s="9">
        <f>VLOOKUP(B78,'3-mer'!$B:$BQ,65,FALSE)</f>
        <v>16</v>
      </c>
      <c r="CJ78" s="9">
        <f>VLOOKUP(B78,'3-mer'!$B:$BQ,66,FALSE)</f>
        <v>10</v>
      </c>
      <c r="CK78" s="9">
        <f>VLOOKUP(B78,'3-mer'!$B:$BQ,67,FALSE)</f>
        <v>13</v>
      </c>
      <c r="CL78" s="9">
        <f>VLOOKUP(B78,'3-mer'!$B:$BQ,5,FALSE)</f>
        <v>25</v>
      </c>
    </row>
    <row r="79" spans="1:90" ht="15.75" x14ac:dyDescent="0.2">
      <c r="A79" s="68" t="s">
        <v>26</v>
      </c>
      <c r="B79" s="9" t="s">
        <v>25</v>
      </c>
      <c r="C79" s="67">
        <v>222</v>
      </c>
      <c r="D79" s="70">
        <v>9.3000000000000007</v>
      </c>
      <c r="E79" s="67">
        <v>25</v>
      </c>
      <c r="F79" s="67">
        <v>7.2</v>
      </c>
      <c r="G79" s="67">
        <v>5</v>
      </c>
      <c r="H79" s="70">
        <v>1</v>
      </c>
      <c r="I79" s="70">
        <f>VLOOKUP(B79,'2-mer'!$C$1:$V$19,3,FALSE)</f>
        <v>989</v>
      </c>
      <c r="J79" s="74">
        <f>VLOOKUP(B79,遗传信息!B:E,4,FALSE)</f>
        <v>32.86</v>
      </c>
      <c r="K79" s="9">
        <f>VLOOKUP(B79,'2-mer'!$C$1:$V$19,4,FALSE)</f>
        <v>86</v>
      </c>
      <c r="L79" s="9">
        <f>VLOOKUP(B79,'2-mer'!$C$1:$V$19,5,FALSE)</f>
        <v>61</v>
      </c>
      <c r="M79" s="9">
        <f>VLOOKUP(B79,'2-mer'!$C$1:$V$19,6,FALSE)</f>
        <v>74</v>
      </c>
      <c r="N79" s="9">
        <f>VLOOKUP(B79,'2-mer'!$C$1:$V$19,8,FALSE)</f>
        <v>47</v>
      </c>
      <c r="O79" s="9">
        <f>VLOOKUP(B79,'2-mer'!$C$1:$V$19,9,FALSE)</f>
        <v>52</v>
      </c>
      <c r="P79" s="9">
        <f>VLOOKUP(B79,'2-mer'!$C$1:$V$19,10,FALSE)</f>
        <v>46</v>
      </c>
      <c r="Q79" s="9">
        <f>VLOOKUP(B79,'2-mer'!$C$1:$V$19,11,FALSE)</f>
        <v>64</v>
      </c>
      <c r="R79" s="9">
        <f>VLOOKUP(B79,'2-mer'!$C$1:$V$19,12,FALSE)</f>
        <v>50</v>
      </c>
      <c r="S79" s="9">
        <f>VLOOKUP(B79,'2-mer'!$C$1:$V$19,13,FALSE)</f>
        <v>78</v>
      </c>
      <c r="T79" s="9">
        <f>VLOOKUP(B79,'2-mer'!$C$1:$V$19,14,FALSE)</f>
        <v>66</v>
      </c>
      <c r="U79" s="9">
        <f>VLOOKUP(B79,'2-mer'!$C$1:$V$19,15,FALSE)</f>
        <v>83</v>
      </c>
      <c r="V79" s="9">
        <f>VLOOKUP(B79,'2-mer'!$C$1:$V$19,16,FALSE)</f>
        <v>67</v>
      </c>
      <c r="W79" s="9">
        <f>VLOOKUP(B79,'2-mer'!$C$1:$V$19,17,FALSE)</f>
        <v>52</v>
      </c>
      <c r="X79" s="9">
        <f>VLOOKUP(B79,'2-mer'!$C$1:$V$19,18,FALSE)</f>
        <v>39</v>
      </c>
      <c r="Y79" s="9">
        <f>VLOOKUP(B79,'2-mer'!$C$1:$V$19,19,FALSE)</f>
        <v>73</v>
      </c>
      <c r="Z79" s="9">
        <f>VLOOKUP(B79,'2-mer'!$C$1:$V$19,20,FALSE)</f>
        <v>50</v>
      </c>
      <c r="AA79" s="9">
        <f>VLOOKUP(B79,'3-mer'!$B:$BQ,4,FALSE)</f>
        <v>22</v>
      </c>
      <c r="AB79" s="9">
        <f>VLOOKUP(B79,'3-mer'!$B:$BQ,5,FALSE)</f>
        <v>25</v>
      </c>
      <c r="AC79" s="9">
        <f>VLOOKUP(B79,'3-mer'!$B:$BQ,6,FALSE)</f>
        <v>26</v>
      </c>
      <c r="AD79" s="9">
        <f>VLOOKUP(B79,'3-mer'!$B:$BQ,7,FALSE)</f>
        <v>12</v>
      </c>
      <c r="AE79" s="9">
        <f>VLOOKUP(B79,'3-mer'!$B:$BQ,8,FALSE)</f>
        <v>11</v>
      </c>
      <c r="AF79" s="9">
        <f>VLOOKUP(B79,'3-mer'!$B:$BQ,9,FALSE)</f>
        <v>14</v>
      </c>
      <c r="AG79" s="9">
        <f>VLOOKUP(B79,'3-mer'!$B:$BQ,10,FALSE)</f>
        <v>20</v>
      </c>
      <c r="AH79" s="9">
        <f>VLOOKUP(B79,'3-mer'!$B:$BQ,11,FALSE)</f>
        <v>16</v>
      </c>
      <c r="AI79" s="9">
        <f>VLOOKUP(B79,'3-mer'!$B:$BQ,12,FALSE)</f>
        <v>18</v>
      </c>
      <c r="AJ79" s="9">
        <f>VLOOKUP(B79,'3-mer'!$B:$BQ,13,FALSE)</f>
        <v>22</v>
      </c>
      <c r="AK79" s="9">
        <f>VLOOKUP(B79,'3-mer'!$B:$BQ,14,FALSE)</f>
        <v>18</v>
      </c>
      <c r="AL79" s="9">
        <f>VLOOKUP(B79,'3-mer'!$B:$BQ,15,FALSE)</f>
        <v>16</v>
      </c>
      <c r="AM79" s="9">
        <f>VLOOKUP(B79,'3-mer'!$B:$BQ,16,FALSE)</f>
        <v>11</v>
      </c>
      <c r="AN79" s="9">
        <f>VLOOKUP(B79,'3-mer'!$B:$BQ,17,FALSE)</f>
        <v>10</v>
      </c>
      <c r="AO79" s="9">
        <f>VLOOKUP(B79,'3-mer'!$B:$BQ,18,FALSE)</f>
        <v>15</v>
      </c>
      <c r="AP79" s="9">
        <f>VLOOKUP(B79,'3-mer'!$B:$BQ,19,FALSE)</f>
        <v>11</v>
      </c>
      <c r="AQ79" s="9">
        <f>VLOOKUP(B79,'3-mer'!$B:$BQ,20,FALSE)</f>
        <v>17</v>
      </c>
      <c r="AR79" s="9">
        <f>VLOOKUP(B79,'3-mer'!$B:$BQ,21,FALSE)</f>
        <v>11</v>
      </c>
      <c r="AS79" s="9">
        <f>VLOOKUP(B79,'3-mer'!$B:$BQ,22,FALSE)</f>
        <v>13</v>
      </c>
      <c r="AT79" s="9">
        <f>VLOOKUP(B79,'3-mer'!$B:$BQ,23,FALSE)</f>
        <v>11</v>
      </c>
      <c r="AU79" s="9">
        <f>VLOOKUP(B79,'3-mer'!$B:$BQ,24,FALSE)</f>
        <v>10</v>
      </c>
      <c r="AV79" s="9">
        <f>VLOOKUP(B79,'3-mer'!$B:$BQ,25,FALSE)</f>
        <v>9</v>
      </c>
      <c r="AW79" s="9">
        <f>VLOOKUP(B79,'3-mer'!$B:$BQ,26,FALSE)</f>
        <v>16</v>
      </c>
      <c r="AX79" s="9">
        <f>VLOOKUP(B79,'3-mer'!$B:$BQ,27,FALSE)</f>
        <v>11</v>
      </c>
      <c r="AY79" s="9">
        <f>VLOOKUP(B79,'3-mer'!$B:$BQ,28,FALSE)</f>
        <v>11</v>
      </c>
      <c r="AZ79" s="9">
        <f>VLOOKUP(B79,'3-mer'!$B:$BQ,29,FALSE)</f>
        <v>20</v>
      </c>
      <c r="BA79" s="9">
        <f>VLOOKUP(B79,'3-mer'!$B:$BQ,30,FALSE)</f>
        <v>20</v>
      </c>
      <c r="BB79" s="9">
        <f>VLOOKUP(B79,'3-mer'!$B:$BQ,31,FALSE)</f>
        <v>13</v>
      </c>
      <c r="BC79" s="9">
        <f>VLOOKUP(B79,'3-mer'!$B:$BQ,32,FALSE)</f>
        <v>9</v>
      </c>
      <c r="BD79" s="9">
        <f>VLOOKUP(B79,'3-mer'!$B:$BQ,33,FALSE)</f>
        <v>7</v>
      </c>
      <c r="BE79" s="9">
        <f>VLOOKUP(B79,'3-mer'!$B:$BQ,34,FALSE)</f>
        <v>18</v>
      </c>
      <c r="BF79" s="9">
        <f>VLOOKUP(B79,'3-mer'!$B:$BQ,35,FALSE)</f>
        <v>16</v>
      </c>
      <c r="BG79" s="9">
        <f>VLOOKUP(B79,'3-mer'!$B:$BQ,36,FALSE)</f>
        <v>26</v>
      </c>
      <c r="BH79" s="9">
        <f>VLOOKUP(B79,'3-mer'!$B:$BQ,37,FALSE)</f>
        <v>16</v>
      </c>
      <c r="BI79" s="9">
        <f>VLOOKUP(B79,'3-mer'!$B:$BQ,38,FALSE)</f>
        <v>19</v>
      </c>
      <c r="BJ79" s="9">
        <f>VLOOKUP(B79,'3-mer'!$B:$BQ,39,FALSE)</f>
        <v>17</v>
      </c>
      <c r="BK79" s="9">
        <f>VLOOKUP(B79,'3-mer'!$B:$BQ,40,FALSE)</f>
        <v>23</v>
      </c>
      <c r="BL79" s="9">
        <f>VLOOKUP(B79,'3-mer'!$B:$BQ,41,FALSE)</f>
        <v>11</v>
      </c>
      <c r="BM79" s="9">
        <f>VLOOKUP(B79,'3-mer'!$B:$BQ,42,FALSE)</f>
        <v>19</v>
      </c>
      <c r="BN79" s="9">
        <f>VLOOKUP(B79,'3-mer'!$B:$BQ,43,FALSE)</f>
        <v>13</v>
      </c>
      <c r="BO79" s="9">
        <f>VLOOKUP(B79,'3-mer'!$B:$BQ,44,FALSE)</f>
        <v>26</v>
      </c>
      <c r="BP79" s="9">
        <f>VLOOKUP(B79,'3-mer'!$B:$BQ,45,FALSE)</f>
        <v>12</v>
      </c>
      <c r="BQ79" s="9">
        <f>VLOOKUP(B79,'3-mer'!$B:$BQ,46,FALSE)</f>
        <v>22</v>
      </c>
      <c r="BR79" s="9">
        <f>VLOOKUP(B79,'3-mer'!$B:$BQ,47,FALSE)</f>
        <v>23</v>
      </c>
      <c r="BS79" s="9">
        <f>VLOOKUP(B79,'3-mer'!$B:$BQ,48,FALSE)</f>
        <v>16</v>
      </c>
      <c r="BT79" s="9">
        <f>VLOOKUP(B79,'3-mer'!$B:$BQ,49,FALSE)</f>
        <v>12</v>
      </c>
      <c r="BU79" s="9">
        <f>VLOOKUP(B79,'3-mer'!$B:$BQ,50,FALSE)</f>
        <v>27</v>
      </c>
      <c r="BV79" s="9">
        <f>VLOOKUP(B79,'3-mer'!$B:$BQ,51,FALSE)</f>
        <v>12</v>
      </c>
      <c r="BW79" s="9">
        <f>VLOOKUP(B79,'3-mer'!$B:$BQ,52,FALSE)</f>
        <v>21</v>
      </c>
      <c r="BX79" s="9">
        <f>VLOOKUP(B79,'3-mer'!$B:$BQ,53,FALSE)</f>
        <v>9</v>
      </c>
      <c r="BY79" s="9">
        <f>VLOOKUP(B79,'3-mer'!$B:$BQ,54,FALSE)</f>
        <v>15</v>
      </c>
      <c r="BZ79" s="9">
        <f>VLOOKUP(B79,'3-mer'!$B:$BQ,55,FALSE)</f>
        <v>7</v>
      </c>
      <c r="CA79" s="9">
        <f>VLOOKUP(B79,'3-mer'!$B:$BQ,56,FALSE)</f>
        <v>8</v>
      </c>
      <c r="CB79" s="9">
        <f>VLOOKUP(B79,'3-mer'!$B:$BQ,7,FALSE)</f>
        <v>12</v>
      </c>
      <c r="CC79" s="9">
        <f>VLOOKUP(B79,'3-mer'!$B:$BQ,58,FALSE)</f>
        <v>9</v>
      </c>
      <c r="CD79" s="9">
        <f>VLOOKUP(B79,'3-mer'!$B:$BQ,60,FALSE)</f>
        <v>10</v>
      </c>
      <c r="CE79" s="9">
        <f>VLOOKUP(B79,'3-mer'!$B:$BQ,61,FALSE)</f>
        <v>23</v>
      </c>
      <c r="CF79" s="9">
        <f>VLOOKUP(B79,'3-mer'!$B:$BQ,62,FALSE)</f>
        <v>12</v>
      </c>
      <c r="CG79" s="9">
        <f>VLOOKUP(B79,'3-mer'!$B:$BQ,63,FALSE)</f>
        <v>23</v>
      </c>
      <c r="CH79" s="9">
        <f>VLOOKUP(B79,'3-mer'!$B:$BQ,64,FALSE)</f>
        <v>15</v>
      </c>
      <c r="CI79" s="9">
        <f>VLOOKUP(B79,'3-mer'!$B:$BQ,65,FALSE)</f>
        <v>16</v>
      </c>
      <c r="CJ79" s="9">
        <f>VLOOKUP(B79,'3-mer'!$B:$BQ,66,FALSE)</f>
        <v>10</v>
      </c>
      <c r="CK79" s="9">
        <f>VLOOKUP(B79,'3-mer'!$B:$BQ,67,FALSE)</f>
        <v>13</v>
      </c>
      <c r="CL79" s="9">
        <f>VLOOKUP(B79,'3-mer'!$B:$BQ,5,FALSE)</f>
        <v>25</v>
      </c>
    </row>
    <row r="80" spans="1:90" ht="15.75" x14ac:dyDescent="0.2">
      <c r="A80" s="68" t="s">
        <v>26</v>
      </c>
      <c r="B80" s="67" t="s">
        <v>76</v>
      </c>
      <c r="C80" s="67">
        <v>222</v>
      </c>
      <c r="D80" s="70">
        <v>11.5</v>
      </c>
      <c r="E80" s="67">
        <v>25</v>
      </c>
      <c r="F80" s="67">
        <v>7.2</v>
      </c>
      <c r="G80" s="67">
        <v>5</v>
      </c>
      <c r="H80" s="70">
        <v>2</v>
      </c>
      <c r="I80" s="70">
        <f>VLOOKUP(B80,'2-mer'!$C$1:$V$19,3,FALSE)</f>
        <v>989</v>
      </c>
      <c r="J80" s="74">
        <f>VLOOKUP(B80,遗传信息!B:E,4,FALSE)</f>
        <v>32.86</v>
      </c>
      <c r="K80" s="9">
        <f>VLOOKUP(B80,'2-mer'!$C$1:$V$19,4,FALSE)</f>
        <v>86</v>
      </c>
      <c r="L80" s="9">
        <f>VLOOKUP(B80,'2-mer'!$C$1:$V$19,5,FALSE)</f>
        <v>61</v>
      </c>
      <c r="M80" s="9">
        <f>VLOOKUP(B80,'2-mer'!$C$1:$V$19,6,FALSE)</f>
        <v>74</v>
      </c>
      <c r="N80" s="9">
        <f>VLOOKUP(B80,'2-mer'!$C$1:$V$19,8,FALSE)</f>
        <v>47</v>
      </c>
      <c r="O80" s="9">
        <f>VLOOKUP(B80,'2-mer'!$C$1:$V$19,9,FALSE)</f>
        <v>52</v>
      </c>
      <c r="P80" s="9">
        <f>VLOOKUP(B80,'2-mer'!$C$1:$V$19,10,FALSE)</f>
        <v>46</v>
      </c>
      <c r="Q80" s="9">
        <f>VLOOKUP(B80,'2-mer'!$C$1:$V$19,11,FALSE)</f>
        <v>64</v>
      </c>
      <c r="R80" s="9">
        <f>VLOOKUP(B80,'2-mer'!$C$1:$V$19,12,FALSE)</f>
        <v>50</v>
      </c>
      <c r="S80" s="9">
        <f>VLOOKUP(B80,'2-mer'!$C$1:$V$19,13,FALSE)</f>
        <v>78</v>
      </c>
      <c r="T80" s="9">
        <f>VLOOKUP(B80,'2-mer'!$C$1:$V$19,14,FALSE)</f>
        <v>66</v>
      </c>
      <c r="U80" s="9">
        <f>VLOOKUP(B80,'2-mer'!$C$1:$V$19,15,FALSE)</f>
        <v>83</v>
      </c>
      <c r="V80" s="9">
        <f>VLOOKUP(B80,'2-mer'!$C$1:$V$19,16,FALSE)</f>
        <v>67</v>
      </c>
      <c r="W80" s="9">
        <f>VLOOKUP(B80,'2-mer'!$C$1:$V$19,17,FALSE)</f>
        <v>52</v>
      </c>
      <c r="X80" s="9">
        <f>VLOOKUP(B80,'2-mer'!$C$1:$V$19,18,FALSE)</f>
        <v>39</v>
      </c>
      <c r="Y80" s="9">
        <f>VLOOKUP(B80,'2-mer'!$C$1:$V$19,19,FALSE)</f>
        <v>73</v>
      </c>
      <c r="Z80" s="9">
        <f>VLOOKUP(B80,'2-mer'!$C$1:$V$19,20,FALSE)</f>
        <v>50</v>
      </c>
      <c r="AA80" s="9">
        <f>VLOOKUP(B80,'3-mer'!$B:$BQ,4,FALSE)</f>
        <v>22</v>
      </c>
      <c r="AB80" s="9">
        <f>VLOOKUP(B80,'3-mer'!$B:$BQ,5,FALSE)</f>
        <v>25</v>
      </c>
      <c r="AC80" s="9">
        <f>VLOOKUP(B80,'3-mer'!$B:$BQ,6,FALSE)</f>
        <v>26</v>
      </c>
      <c r="AD80" s="9">
        <f>VLOOKUP(B80,'3-mer'!$B:$BQ,7,FALSE)</f>
        <v>12</v>
      </c>
      <c r="AE80" s="9">
        <f>VLOOKUP(B80,'3-mer'!$B:$BQ,8,FALSE)</f>
        <v>11</v>
      </c>
      <c r="AF80" s="9">
        <f>VLOOKUP(B80,'3-mer'!$B:$BQ,9,FALSE)</f>
        <v>14</v>
      </c>
      <c r="AG80" s="9">
        <f>VLOOKUP(B80,'3-mer'!$B:$BQ,10,FALSE)</f>
        <v>20</v>
      </c>
      <c r="AH80" s="9">
        <f>VLOOKUP(B80,'3-mer'!$B:$BQ,11,FALSE)</f>
        <v>16</v>
      </c>
      <c r="AI80" s="9">
        <f>VLOOKUP(B80,'3-mer'!$B:$BQ,12,FALSE)</f>
        <v>18</v>
      </c>
      <c r="AJ80" s="9">
        <f>VLOOKUP(B80,'3-mer'!$B:$BQ,13,FALSE)</f>
        <v>22</v>
      </c>
      <c r="AK80" s="9">
        <f>VLOOKUP(B80,'3-mer'!$B:$BQ,14,FALSE)</f>
        <v>18</v>
      </c>
      <c r="AL80" s="9">
        <f>VLOOKUP(B80,'3-mer'!$B:$BQ,15,FALSE)</f>
        <v>16</v>
      </c>
      <c r="AM80" s="9">
        <f>VLOOKUP(B80,'3-mer'!$B:$BQ,16,FALSE)</f>
        <v>11</v>
      </c>
      <c r="AN80" s="9">
        <f>VLOOKUP(B80,'3-mer'!$B:$BQ,17,FALSE)</f>
        <v>10</v>
      </c>
      <c r="AO80" s="9">
        <f>VLOOKUP(B80,'3-mer'!$B:$BQ,18,FALSE)</f>
        <v>15</v>
      </c>
      <c r="AP80" s="9">
        <f>VLOOKUP(B80,'3-mer'!$B:$BQ,19,FALSE)</f>
        <v>11</v>
      </c>
      <c r="AQ80" s="9">
        <f>VLOOKUP(B80,'3-mer'!$B:$BQ,20,FALSE)</f>
        <v>17</v>
      </c>
      <c r="AR80" s="9">
        <f>VLOOKUP(B80,'3-mer'!$B:$BQ,21,FALSE)</f>
        <v>11</v>
      </c>
      <c r="AS80" s="9">
        <f>VLOOKUP(B80,'3-mer'!$B:$BQ,22,FALSE)</f>
        <v>13</v>
      </c>
      <c r="AT80" s="9">
        <f>VLOOKUP(B80,'3-mer'!$B:$BQ,23,FALSE)</f>
        <v>11</v>
      </c>
      <c r="AU80" s="9">
        <f>VLOOKUP(B80,'3-mer'!$B:$BQ,24,FALSE)</f>
        <v>10</v>
      </c>
      <c r="AV80" s="9">
        <f>VLOOKUP(B80,'3-mer'!$B:$BQ,25,FALSE)</f>
        <v>9</v>
      </c>
      <c r="AW80" s="9">
        <f>VLOOKUP(B80,'3-mer'!$B:$BQ,26,FALSE)</f>
        <v>16</v>
      </c>
      <c r="AX80" s="9">
        <f>VLOOKUP(B80,'3-mer'!$B:$BQ,27,FALSE)</f>
        <v>11</v>
      </c>
      <c r="AY80" s="9">
        <f>VLOOKUP(B80,'3-mer'!$B:$BQ,28,FALSE)</f>
        <v>11</v>
      </c>
      <c r="AZ80" s="9">
        <f>VLOOKUP(B80,'3-mer'!$B:$BQ,29,FALSE)</f>
        <v>20</v>
      </c>
      <c r="BA80" s="9">
        <f>VLOOKUP(B80,'3-mer'!$B:$BQ,30,FALSE)</f>
        <v>20</v>
      </c>
      <c r="BB80" s="9">
        <f>VLOOKUP(B80,'3-mer'!$B:$BQ,31,FALSE)</f>
        <v>13</v>
      </c>
      <c r="BC80" s="9">
        <f>VLOOKUP(B80,'3-mer'!$B:$BQ,32,FALSE)</f>
        <v>9</v>
      </c>
      <c r="BD80" s="9">
        <f>VLOOKUP(B80,'3-mer'!$B:$BQ,33,FALSE)</f>
        <v>7</v>
      </c>
      <c r="BE80" s="9">
        <f>VLOOKUP(B80,'3-mer'!$B:$BQ,34,FALSE)</f>
        <v>18</v>
      </c>
      <c r="BF80" s="9">
        <f>VLOOKUP(B80,'3-mer'!$B:$BQ,35,FALSE)</f>
        <v>16</v>
      </c>
      <c r="BG80" s="9">
        <f>VLOOKUP(B80,'3-mer'!$B:$BQ,36,FALSE)</f>
        <v>26</v>
      </c>
      <c r="BH80" s="9">
        <f>VLOOKUP(B80,'3-mer'!$B:$BQ,37,FALSE)</f>
        <v>16</v>
      </c>
      <c r="BI80" s="9">
        <f>VLOOKUP(B80,'3-mer'!$B:$BQ,38,FALSE)</f>
        <v>19</v>
      </c>
      <c r="BJ80" s="9">
        <f>VLOOKUP(B80,'3-mer'!$B:$BQ,39,FALSE)</f>
        <v>17</v>
      </c>
      <c r="BK80" s="9">
        <f>VLOOKUP(B80,'3-mer'!$B:$BQ,40,FALSE)</f>
        <v>23</v>
      </c>
      <c r="BL80" s="9">
        <f>VLOOKUP(B80,'3-mer'!$B:$BQ,41,FALSE)</f>
        <v>11</v>
      </c>
      <c r="BM80" s="9">
        <f>VLOOKUP(B80,'3-mer'!$B:$BQ,42,FALSE)</f>
        <v>19</v>
      </c>
      <c r="BN80" s="9">
        <f>VLOOKUP(B80,'3-mer'!$B:$BQ,43,FALSE)</f>
        <v>13</v>
      </c>
      <c r="BO80" s="9">
        <f>VLOOKUP(B80,'3-mer'!$B:$BQ,44,FALSE)</f>
        <v>26</v>
      </c>
      <c r="BP80" s="9">
        <f>VLOOKUP(B80,'3-mer'!$B:$BQ,45,FALSE)</f>
        <v>12</v>
      </c>
      <c r="BQ80" s="9">
        <f>VLOOKUP(B80,'3-mer'!$B:$BQ,46,FALSE)</f>
        <v>22</v>
      </c>
      <c r="BR80" s="9">
        <f>VLOOKUP(B80,'3-mer'!$B:$BQ,47,FALSE)</f>
        <v>23</v>
      </c>
      <c r="BS80" s="9">
        <f>VLOOKUP(B80,'3-mer'!$B:$BQ,48,FALSE)</f>
        <v>16</v>
      </c>
      <c r="BT80" s="9">
        <f>VLOOKUP(B80,'3-mer'!$B:$BQ,49,FALSE)</f>
        <v>12</v>
      </c>
      <c r="BU80" s="9">
        <f>VLOOKUP(B80,'3-mer'!$B:$BQ,50,FALSE)</f>
        <v>27</v>
      </c>
      <c r="BV80" s="9">
        <f>VLOOKUP(B80,'3-mer'!$B:$BQ,51,FALSE)</f>
        <v>12</v>
      </c>
      <c r="BW80" s="9">
        <f>VLOOKUP(B80,'3-mer'!$B:$BQ,52,FALSE)</f>
        <v>21</v>
      </c>
      <c r="BX80" s="9">
        <f>VLOOKUP(B80,'3-mer'!$B:$BQ,53,FALSE)</f>
        <v>9</v>
      </c>
      <c r="BY80" s="9">
        <f>VLOOKUP(B80,'3-mer'!$B:$BQ,54,FALSE)</f>
        <v>15</v>
      </c>
      <c r="BZ80" s="9">
        <f>VLOOKUP(B80,'3-mer'!$B:$BQ,55,FALSE)</f>
        <v>7</v>
      </c>
      <c r="CA80" s="9">
        <f>VLOOKUP(B80,'3-mer'!$B:$BQ,56,FALSE)</f>
        <v>8</v>
      </c>
      <c r="CB80" s="9">
        <f>VLOOKUP(B80,'3-mer'!$B:$BQ,7,FALSE)</f>
        <v>12</v>
      </c>
      <c r="CC80" s="9">
        <f>VLOOKUP(B80,'3-mer'!$B:$BQ,58,FALSE)</f>
        <v>9</v>
      </c>
      <c r="CD80" s="9">
        <f>VLOOKUP(B80,'3-mer'!$B:$BQ,60,FALSE)</f>
        <v>10</v>
      </c>
      <c r="CE80" s="9">
        <f>VLOOKUP(B80,'3-mer'!$B:$BQ,61,FALSE)</f>
        <v>23</v>
      </c>
      <c r="CF80" s="9">
        <f>VLOOKUP(B80,'3-mer'!$B:$BQ,62,FALSE)</f>
        <v>12</v>
      </c>
      <c r="CG80" s="9">
        <f>VLOOKUP(B80,'3-mer'!$B:$BQ,63,FALSE)</f>
        <v>23</v>
      </c>
      <c r="CH80" s="9">
        <f>VLOOKUP(B80,'3-mer'!$B:$BQ,64,FALSE)</f>
        <v>15</v>
      </c>
      <c r="CI80" s="9">
        <f>VLOOKUP(B80,'3-mer'!$B:$BQ,65,FALSE)</f>
        <v>16</v>
      </c>
      <c r="CJ80" s="9">
        <f>VLOOKUP(B80,'3-mer'!$B:$BQ,66,FALSE)</f>
        <v>10</v>
      </c>
      <c r="CK80" s="9">
        <f>VLOOKUP(B80,'3-mer'!$B:$BQ,67,FALSE)</f>
        <v>13</v>
      </c>
      <c r="CL80" s="9">
        <f>VLOOKUP(B80,'3-mer'!$B:$BQ,5,FALSE)</f>
        <v>25</v>
      </c>
    </row>
    <row r="81" spans="1:90" ht="15.75" x14ac:dyDescent="0.2">
      <c r="A81" s="68" t="s">
        <v>26</v>
      </c>
      <c r="B81" s="67" t="s">
        <v>76</v>
      </c>
      <c r="C81" s="67">
        <v>222</v>
      </c>
      <c r="D81" s="70">
        <v>13.8</v>
      </c>
      <c r="E81" s="67">
        <v>25</v>
      </c>
      <c r="F81" s="67">
        <v>7.2</v>
      </c>
      <c r="G81" s="67">
        <v>5</v>
      </c>
      <c r="H81" s="70">
        <v>3</v>
      </c>
      <c r="I81" s="70">
        <f>VLOOKUP(B81,'2-mer'!$C$1:$V$19,3,FALSE)</f>
        <v>989</v>
      </c>
      <c r="J81" s="74">
        <f>VLOOKUP(B81,遗传信息!B:E,4,FALSE)</f>
        <v>32.86</v>
      </c>
      <c r="K81" s="9">
        <f>VLOOKUP(B81,'2-mer'!$C$1:$V$19,4,FALSE)</f>
        <v>86</v>
      </c>
      <c r="L81" s="9">
        <f>VLOOKUP(B81,'2-mer'!$C$1:$V$19,5,FALSE)</f>
        <v>61</v>
      </c>
      <c r="M81" s="9">
        <f>VLOOKUP(B81,'2-mer'!$C$1:$V$19,6,FALSE)</f>
        <v>74</v>
      </c>
      <c r="N81" s="9">
        <f>VLOOKUP(B81,'2-mer'!$C$1:$V$19,8,FALSE)</f>
        <v>47</v>
      </c>
      <c r="O81" s="9">
        <f>VLOOKUP(B81,'2-mer'!$C$1:$V$19,9,FALSE)</f>
        <v>52</v>
      </c>
      <c r="P81" s="9">
        <f>VLOOKUP(B81,'2-mer'!$C$1:$V$19,10,FALSE)</f>
        <v>46</v>
      </c>
      <c r="Q81" s="9">
        <f>VLOOKUP(B81,'2-mer'!$C$1:$V$19,11,FALSE)</f>
        <v>64</v>
      </c>
      <c r="R81" s="9">
        <f>VLOOKUP(B81,'2-mer'!$C$1:$V$19,12,FALSE)</f>
        <v>50</v>
      </c>
      <c r="S81" s="9">
        <f>VLOOKUP(B81,'2-mer'!$C$1:$V$19,13,FALSE)</f>
        <v>78</v>
      </c>
      <c r="T81" s="9">
        <f>VLOOKUP(B81,'2-mer'!$C$1:$V$19,14,FALSE)</f>
        <v>66</v>
      </c>
      <c r="U81" s="9">
        <f>VLOOKUP(B81,'2-mer'!$C$1:$V$19,15,FALSE)</f>
        <v>83</v>
      </c>
      <c r="V81" s="9">
        <f>VLOOKUP(B81,'2-mer'!$C$1:$V$19,16,FALSE)</f>
        <v>67</v>
      </c>
      <c r="W81" s="9">
        <f>VLOOKUP(B81,'2-mer'!$C$1:$V$19,17,FALSE)</f>
        <v>52</v>
      </c>
      <c r="X81" s="9">
        <f>VLOOKUP(B81,'2-mer'!$C$1:$V$19,18,FALSE)</f>
        <v>39</v>
      </c>
      <c r="Y81" s="9">
        <f>VLOOKUP(B81,'2-mer'!$C$1:$V$19,19,FALSE)</f>
        <v>73</v>
      </c>
      <c r="Z81" s="9">
        <f>VLOOKUP(B81,'2-mer'!$C$1:$V$19,20,FALSE)</f>
        <v>50</v>
      </c>
      <c r="AA81" s="9">
        <f>VLOOKUP(B81,'3-mer'!$B:$BQ,4,FALSE)</f>
        <v>22</v>
      </c>
      <c r="AB81" s="9">
        <f>VLOOKUP(B81,'3-mer'!$B:$BQ,5,FALSE)</f>
        <v>25</v>
      </c>
      <c r="AC81" s="9">
        <f>VLOOKUP(B81,'3-mer'!$B:$BQ,6,FALSE)</f>
        <v>26</v>
      </c>
      <c r="AD81" s="9">
        <f>VLOOKUP(B81,'3-mer'!$B:$BQ,7,FALSE)</f>
        <v>12</v>
      </c>
      <c r="AE81" s="9">
        <f>VLOOKUP(B81,'3-mer'!$B:$BQ,8,FALSE)</f>
        <v>11</v>
      </c>
      <c r="AF81" s="9">
        <f>VLOOKUP(B81,'3-mer'!$B:$BQ,9,FALSE)</f>
        <v>14</v>
      </c>
      <c r="AG81" s="9">
        <f>VLOOKUP(B81,'3-mer'!$B:$BQ,10,FALSE)</f>
        <v>20</v>
      </c>
      <c r="AH81" s="9">
        <f>VLOOKUP(B81,'3-mer'!$B:$BQ,11,FALSE)</f>
        <v>16</v>
      </c>
      <c r="AI81" s="9">
        <f>VLOOKUP(B81,'3-mer'!$B:$BQ,12,FALSE)</f>
        <v>18</v>
      </c>
      <c r="AJ81" s="9">
        <f>VLOOKUP(B81,'3-mer'!$B:$BQ,13,FALSE)</f>
        <v>22</v>
      </c>
      <c r="AK81" s="9">
        <f>VLOOKUP(B81,'3-mer'!$B:$BQ,14,FALSE)</f>
        <v>18</v>
      </c>
      <c r="AL81" s="9">
        <f>VLOOKUP(B81,'3-mer'!$B:$BQ,15,FALSE)</f>
        <v>16</v>
      </c>
      <c r="AM81" s="9">
        <f>VLOOKUP(B81,'3-mer'!$B:$BQ,16,FALSE)</f>
        <v>11</v>
      </c>
      <c r="AN81" s="9">
        <f>VLOOKUP(B81,'3-mer'!$B:$BQ,17,FALSE)</f>
        <v>10</v>
      </c>
      <c r="AO81" s="9">
        <f>VLOOKUP(B81,'3-mer'!$B:$BQ,18,FALSE)</f>
        <v>15</v>
      </c>
      <c r="AP81" s="9">
        <f>VLOOKUP(B81,'3-mer'!$B:$BQ,19,FALSE)</f>
        <v>11</v>
      </c>
      <c r="AQ81" s="9">
        <f>VLOOKUP(B81,'3-mer'!$B:$BQ,20,FALSE)</f>
        <v>17</v>
      </c>
      <c r="AR81" s="9">
        <f>VLOOKUP(B81,'3-mer'!$B:$BQ,21,FALSE)</f>
        <v>11</v>
      </c>
      <c r="AS81" s="9">
        <f>VLOOKUP(B81,'3-mer'!$B:$BQ,22,FALSE)</f>
        <v>13</v>
      </c>
      <c r="AT81" s="9">
        <f>VLOOKUP(B81,'3-mer'!$B:$BQ,23,FALSE)</f>
        <v>11</v>
      </c>
      <c r="AU81" s="9">
        <f>VLOOKUP(B81,'3-mer'!$B:$BQ,24,FALSE)</f>
        <v>10</v>
      </c>
      <c r="AV81" s="9">
        <f>VLOOKUP(B81,'3-mer'!$B:$BQ,25,FALSE)</f>
        <v>9</v>
      </c>
      <c r="AW81" s="9">
        <f>VLOOKUP(B81,'3-mer'!$B:$BQ,26,FALSE)</f>
        <v>16</v>
      </c>
      <c r="AX81" s="9">
        <f>VLOOKUP(B81,'3-mer'!$B:$BQ,27,FALSE)</f>
        <v>11</v>
      </c>
      <c r="AY81" s="9">
        <f>VLOOKUP(B81,'3-mer'!$B:$BQ,28,FALSE)</f>
        <v>11</v>
      </c>
      <c r="AZ81" s="9">
        <f>VLOOKUP(B81,'3-mer'!$B:$BQ,29,FALSE)</f>
        <v>20</v>
      </c>
      <c r="BA81" s="9">
        <f>VLOOKUP(B81,'3-mer'!$B:$BQ,30,FALSE)</f>
        <v>20</v>
      </c>
      <c r="BB81" s="9">
        <f>VLOOKUP(B81,'3-mer'!$B:$BQ,31,FALSE)</f>
        <v>13</v>
      </c>
      <c r="BC81" s="9">
        <f>VLOOKUP(B81,'3-mer'!$B:$BQ,32,FALSE)</f>
        <v>9</v>
      </c>
      <c r="BD81" s="9">
        <f>VLOOKUP(B81,'3-mer'!$B:$BQ,33,FALSE)</f>
        <v>7</v>
      </c>
      <c r="BE81" s="9">
        <f>VLOOKUP(B81,'3-mer'!$B:$BQ,34,FALSE)</f>
        <v>18</v>
      </c>
      <c r="BF81" s="9">
        <f>VLOOKUP(B81,'3-mer'!$B:$BQ,35,FALSE)</f>
        <v>16</v>
      </c>
      <c r="BG81" s="9">
        <f>VLOOKUP(B81,'3-mer'!$B:$BQ,36,FALSE)</f>
        <v>26</v>
      </c>
      <c r="BH81" s="9">
        <f>VLOOKUP(B81,'3-mer'!$B:$BQ,37,FALSE)</f>
        <v>16</v>
      </c>
      <c r="BI81" s="9">
        <f>VLOOKUP(B81,'3-mer'!$B:$BQ,38,FALSE)</f>
        <v>19</v>
      </c>
      <c r="BJ81" s="9">
        <f>VLOOKUP(B81,'3-mer'!$B:$BQ,39,FALSE)</f>
        <v>17</v>
      </c>
      <c r="BK81" s="9">
        <f>VLOOKUP(B81,'3-mer'!$B:$BQ,40,FALSE)</f>
        <v>23</v>
      </c>
      <c r="BL81" s="9">
        <f>VLOOKUP(B81,'3-mer'!$B:$BQ,41,FALSE)</f>
        <v>11</v>
      </c>
      <c r="BM81" s="9">
        <f>VLOOKUP(B81,'3-mer'!$B:$BQ,42,FALSE)</f>
        <v>19</v>
      </c>
      <c r="BN81" s="9">
        <f>VLOOKUP(B81,'3-mer'!$B:$BQ,43,FALSE)</f>
        <v>13</v>
      </c>
      <c r="BO81" s="9">
        <f>VLOOKUP(B81,'3-mer'!$B:$BQ,44,FALSE)</f>
        <v>26</v>
      </c>
      <c r="BP81" s="9">
        <f>VLOOKUP(B81,'3-mer'!$B:$BQ,45,FALSE)</f>
        <v>12</v>
      </c>
      <c r="BQ81" s="9">
        <f>VLOOKUP(B81,'3-mer'!$B:$BQ,46,FALSE)</f>
        <v>22</v>
      </c>
      <c r="BR81" s="9">
        <f>VLOOKUP(B81,'3-mer'!$B:$BQ,47,FALSE)</f>
        <v>23</v>
      </c>
      <c r="BS81" s="9">
        <f>VLOOKUP(B81,'3-mer'!$B:$BQ,48,FALSE)</f>
        <v>16</v>
      </c>
      <c r="BT81" s="9">
        <f>VLOOKUP(B81,'3-mer'!$B:$BQ,49,FALSE)</f>
        <v>12</v>
      </c>
      <c r="BU81" s="9">
        <f>VLOOKUP(B81,'3-mer'!$B:$BQ,50,FALSE)</f>
        <v>27</v>
      </c>
      <c r="BV81" s="9">
        <f>VLOOKUP(B81,'3-mer'!$B:$BQ,51,FALSE)</f>
        <v>12</v>
      </c>
      <c r="BW81" s="9">
        <f>VLOOKUP(B81,'3-mer'!$B:$BQ,52,FALSE)</f>
        <v>21</v>
      </c>
      <c r="BX81" s="9">
        <f>VLOOKUP(B81,'3-mer'!$B:$BQ,53,FALSE)</f>
        <v>9</v>
      </c>
      <c r="BY81" s="9">
        <f>VLOOKUP(B81,'3-mer'!$B:$BQ,54,FALSE)</f>
        <v>15</v>
      </c>
      <c r="BZ81" s="9">
        <f>VLOOKUP(B81,'3-mer'!$B:$BQ,55,FALSE)</f>
        <v>7</v>
      </c>
      <c r="CA81" s="9">
        <f>VLOOKUP(B81,'3-mer'!$B:$BQ,56,FALSE)</f>
        <v>8</v>
      </c>
      <c r="CB81" s="9">
        <f>VLOOKUP(B81,'3-mer'!$B:$BQ,7,FALSE)</f>
        <v>12</v>
      </c>
      <c r="CC81" s="9">
        <f>VLOOKUP(B81,'3-mer'!$B:$BQ,58,FALSE)</f>
        <v>9</v>
      </c>
      <c r="CD81" s="9">
        <f>VLOOKUP(B81,'3-mer'!$B:$BQ,60,FALSE)</f>
        <v>10</v>
      </c>
      <c r="CE81" s="9">
        <f>VLOOKUP(B81,'3-mer'!$B:$BQ,61,FALSE)</f>
        <v>23</v>
      </c>
      <c r="CF81" s="9">
        <f>VLOOKUP(B81,'3-mer'!$B:$BQ,62,FALSE)</f>
        <v>12</v>
      </c>
      <c r="CG81" s="9">
        <f>VLOOKUP(B81,'3-mer'!$B:$BQ,63,FALSE)</f>
        <v>23</v>
      </c>
      <c r="CH81" s="9">
        <f>VLOOKUP(B81,'3-mer'!$B:$BQ,64,FALSE)</f>
        <v>15</v>
      </c>
      <c r="CI81" s="9">
        <f>VLOOKUP(B81,'3-mer'!$B:$BQ,65,FALSE)</f>
        <v>16</v>
      </c>
      <c r="CJ81" s="9">
        <f>VLOOKUP(B81,'3-mer'!$B:$BQ,66,FALSE)</f>
        <v>10</v>
      </c>
      <c r="CK81" s="9">
        <f>VLOOKUP(B81,'3-mer'!$B:$BQ,67,FALSE)</f>
        <v>13</v>
      </c>
      <c r="CL81" s="9">
        <f>VLOOKUP(B81,'3-mer'!$B:$BQ,5,FALSE)</f>
        <v>25</v>
      </c>
    </row>
    <row r="82" spans="1:90" ht="15.75" x14ac:dyDescent="0.2">
      <c r="A82" s="68" t="s">
        <v>26</v>
      </c>
      <c r="B82" s="67" t="s">
        <v>76</v>
      </c>
      <c r="C82" s="67">
        <v>222</v>
      </c>
      <c r="D82" s="70">
        <v>17.8</v>
      </c>
      <c r="E82" s="67">
        <v>25</v>
      </c>
      <c r="F82" s="67">
        <v>7.2</v>
      </c>
      <c r="G82" s="67">
        <v>5</v>
      </c>
      <c r="H82" s="70">
        <v>4</v>
      </c>
      <c r="I82" s="70">
        <f>VLOOKUP(B82,'2-mer'!$C$1:$V$19,3,FALSE)</f>
        <v>989</v>
      </c>
      <c r="J82" s="74">
        <f>VLOOKUP(B82,遗传信息!B:E,4,FALSE)</f>
        <v>32.86</v>
      </c>
      <c r="K82" s="9">
        <f>VLOOKUP(B82,'2-mer'!$C$1:$V$19,4,FALSE)</f>
        <v>86</v>
      </c>
      <c r="L82" s="9">
        <f>VLOOKUP(B82,'2-mer'!$C$1:$V$19,5,FALSE)</f>
        <v>61</v>
      </c>
      <c r="M82" s="9">
        <f>VLOOKUP(B82,'2-mer'!$C$1:$V$19,6,FALSE)</f>
        <v>74</v>
      </c>
      <c r="N82" s="9">
        <f>VLOOKUP(B82,'2-mer'!$C$1:$V$19,8,FALSE)</f>
        <v>47</v>
      </c>
      <c r="O82" s="9">
        <f>VLOOKUP(B82,'2-mer'!$C$1:$V$19,9,FALSE)</f>
        <v>52</v>
      </c>
      <c r="P82" s="9">
        <f>VLOOKUP(B82,'2-mer'!$C$1:$V$19,10,FALSE)</f>
        <v>46</v>
      </c>
      <c r="Q82" s="9">
        <f>VLOOKUP(B82,'2-mer'!$C$1:$V$19,11,FALSE)</f>
        <v>64</v>
      </c>
      <c r="R82" s="9">
        <f>VLOOKUP(B82,'2-mer'!$C$1:$V$19,12,FALSE)</f>
        <v>50</v>
      </c>
      <c r="S82" s="9">
        <f>VLOOKUP(B82,'2-mer'!$C$1:$V$19,13,FALSE)</f>
        <v>78</v>
      </c>
      <c r="T82" s="9">
        <f>VLOOKUP(B82,'2-mer'!$C$1:$V$19,14,FALSE)</f>
        <v>66</v>
      </c>
      <c r="U82" s="9">
        <f>VLOOKUP(B82,'2-mer'!$C$1:$V$19,15,FALSE)</f>
        <v>83</v>
      </c>
      <c r="V82" s="9">
        <f>VLOOKUP(B82,'2-mer'!$C$1:$V$19,16,FALSE)</f>
        <v>67</v>
      </c>
      <c r="W82" s="9">
        <f>VLOOKUP(B82,'2-mer'!$C$1:$V$19,17,FALSE)</f>
        <v>52</v>
      </c>
      <c r="X82" s="9">
        <f>VLOOKUP(B82,'2-mer'!$C$1:$V$19,18,FALSE)</f>
        <v>39</v>
      </c>
      <c r="Y82" s="9">
        <f>VLOOKUP(B82,'2-mer'!$C$1:$V$19,19,FALSE)</f>
        <v>73</v>
      </c>
      <c r="Z82" s="9">
        <f>VLOOKUP(B82,'2-mer'!$C$1:$V$19,20,FALSE)</f>
        <v>50</v>
      </c>
      <c r="AA82" s="9">
        <f>VLOOKUP(B82,'3-mer'!$B:$BQ,4,FALSE)</f>
        <v>22</v>
      </c>
      <c r="AB82" s="9">
        <f>VLOOKUP(B82,'3-mer'!$B:$BQ,5,FALSE)</f>
        <v>25</v>
      </c>
      <c r="AC82" s="9">
        <f>VLOOKUP(B82,'3-mer'!$B:$BQ,6,FALSE)</f>
        <v>26</v>
      </c>
      <c r="AD82" s="9">
        <f>VLOOKUP(B82,'3-mer'!$B:$BQ,7,FALSE)</f>
        <v>12</v>
      </c>
      <c r="AE82" s="9">
        <f>VLOOKUP(B82,'3-mer'!$B:$BQ,8,FALSE)</f>
        <v>11</v>
      </c>
      <c r="AF82" s="9">
        <f>VLOOKUP(B82,'3-mer'!$B:$BQ,9,FALSE)</f>
        <v>14</v>
      </c>
      <c r="AG82" s="9">
        <f>VLOOKUP(B82,'3-mer'!$B:$BQ,10,FALSE)</f>
        <v>20</v>
      </c>
      <c r="AH82" s="9">
        <f>VLOOKUP(B82,'3-mer'!$B:$BQ,11,FALSE)</f>
        <v>16</v>
      </c>
      <c r="AI82" s="9">
        <f>VLOOKUP(B82,'3-mer'!$B:$BQ,12,FALSE)</f>
        <v>18</v>
      </c>
      <c r="AJ82" s="9">
        <f>VLOOKUP(B82,'3-mer'!$B:$BQ,13,FALSE)</f>
        <v>22</v>
      </c>
      <c r="AK82" s="9">
        <f>VLOOKUP(B82,'3-mer'!$B:$BQ,14,FALSE)</f>
        <v>18</v>
      </c>
      <c r="AL82" s="9">
        <f>VLOOKUP(B82,'3-mer'!$B:$BQ,15,FALSE)</f>
        <v>16</v>
      </c>
      <c r="AM82" s="9">
        <f>VLOOKUP(B82,'3-mer'!$B:$BQ,16,FALSE)</f>
        <v>11</v>
      </c>
      <c r="AN82" s="9">
        <f>VLOOKUP(B82,'3-mer'!$B:$BQ,17,FALSE)</f>
        <v>10</v>
      </c>
      <c r="AO82" s="9">
        <f>VLOOKUP(B82,'3-mer'!$B:$BQ,18,FALSE)</f>
        <v>15</v>
      </c>
      <c r="AP82" s="9">
        <f>VLOOKUP(B82,'3-mer'!$B:$BQ,19,FALSE)</f>
        <v>11</v>
      </c>
      <c r="AQ82" s="9">
        <f>VLOOKUP(B82,'3-mer'!$B:$BQ,20,FALSE)</f>
        <v>17</v>
      </c>
      <c r="AR82" s="9">
        <f>VLOOKUP(B82,'3-mer'!$B:$BQ,21,FALSE)</f>
        <v>11</v>
      </c>
      <c r="AS82" s="9">
        <f>VLOOKUP(B82,'3-mer'!$B:$BQ,22,FALSE)</f>
        <v>13</v>
      </c>
      <c r="AT82" s="9">
        <f>VLOOKUP(B82,'3-mer'!$B:$BQ,23,FALSE)</f>
        <v>11</v>
      </c>
      <c r="AU82" s="9">
        <f>VLOOKUP(B82,'3-mer'!$B:$BQ,24,FALSE)</f>
        <v>10</v>
      </c>
      <c r="AV82" s="9">
        <f>VLOOKUP(B82,'3-mer'!$B:$BQ,25,FALSE)</f>
        <v>9</v>
      </c>
      <c r="AW82" s="9">
        <f>VLOOKUP(B82,'3-mer'!$B:$BQ,26,FALSE)</f>
        <v>16</v>
      </c>
      <c r="AX82" s="9">
        <f>VLOOKUP(B82,'3-mer'!$B:$BQ,27,FALSE)</f>
        <v>11</v>
      </c>
      <c r="AY82" s="9">
        <f>VLOOKUP(B82,'3-mer'!$B:$BQ,28,FALSE)</f>
        <v>11</v>
      </c>
      <c r="AZ82" s="9">
        <f>VLOOKUP(B82,'3-mer'!$B:$BQ,29,FALSE)</f>
        <v>20</v>
      </c>
      <c r="BA82" s="9">
        <f>VLOOKUP(B82,'3-mer'!$B:$BQ,30,FALSE)</f>
        <v>20</v>
      </c>
      <c r="BB82" s="9">
        <f>VLOOKUP(B82,'3-mer'!$B:$BQ,31,FALSE)</f>
        <v>13</v>
      </c>
      <c r="BC82" s="9">
        <f>VLOOKUP(B82,'3-mer'!$B:$BQ,32,FALSE)</f>
        <v>9</v>
      </c>
      <c r="BD82" s="9">
        <f>VLOOKUP(B82,'3-mer'!$B:$BQ,33,FALSE)</f>
        <v>7</v>
      </c>
      <c r="BE82" s="9">
        <f>VLOOKUP(B82,'3-mer'!$B:$BQ,34,FALSE)</f>
        <v>18</v>
      </c>
      <c r="BF82" s="9">
        <f>VLOOKUP(B82,'3-mer'!$B:$BQ,35,FALSE)</f>
        <v>16</v>
      </c>
      <c r="BG82" s="9">
        <f>VLOOKUP(B82,'3-mer'!$B:$BQ,36,FALSE)</f>
        <v>26</v>
      </c>
      <c r="BH82" s="9">
        <f>VLOOKUP(B82,'3-mer'!$B:$BQ,37,FALSE)</f>
        <v>16</v>
      </c>
      <c r="BI82" s="9">
        <f>VLOOKUP(B82,'3-mer'!$B:$BQ,38,FALSE)</f>
        <v>19</v>
      </c>
      <c r="BJ82" s="9">
        <f>VLOOKUP(B82,'3-mer'!$B:$BQ,39,FALSE)</f>
        <v>17</v>
      </c>
      <c r="BK82" s="9">
        <f>VLOOKUP(B82,'3-mer'!$B:$BQ,40,FALSE)</f>
        <v>23</v>
      </c>
      <c r="BL82" s="9">
        <f>VLOOKUP(B82,'3-mer'!$B:$BQ,41,FALSE)</f>
        <v>11</v>
      </c>
      <c r="BM82" s="9">
        <f>VLOOKUP(B82,'3-mer'!$B:$BQ,42,FALSE)</f>
        <v>19</v>
      </c>
      <c r="BN82" s="9">
        <f>VLOOKUP(B82,'3-mer'!$B:$BQ,43,FALSE)</f>
        <v>13</v>
      </c>
      <c r="BO82" s="9">
        <f>VLOOKUP(B82,'3-mer'!$B:$BQ,44,FALSE)</f>
        <v>26</v>
      </c>
      <c r="BP82" s="9">
        <f>VLOOKUP(B82,'3-mer'!$B:$BQ,45,FALSE)</f>
        <v>12</v>
      </c>
      <c r="BQ82" s="9">
        <f>VLOOKUP(B82,'3-mer'!$B:$BQ,46,FALSE)</f>
        <v>22</v>
      </c>
      <c r="BR82" s="9">
        <f>VLOOKUP(B82,'3-mer'!$B:$BQ,47,FALSE)</f>
        <v>23</v>
      </c>
      <c r="BS82" s="9">
        <f>VLOOKUP(B82,'3-mer'!$B:$BQ,48,FALSE)</f>
        <v>16</v>
      </c>
      <c r="BT82" s="9">
        <f>VLOOKUP(B82,'3-mer'!$B:$BQ,49,FALSE)</f>
        <v>12</v>
      </c>
      <c r="BU82" s="9">
        <f>VLOOKUP(B82,'3-mer'!$B:$BQ,50,FALSE)</f>
        <v>27</v>
      </c>
      <c r="BV82" s="9">
        <f>VLOOKUP(B82,'3-mer'!$B:$BQ,51,FALSE)</f>
        <v>12</v>
      </c>
      <c r="BW82" s="9">
        <f>VLOOKUP(B82,'3-mer'!$B:$BQ,52,FALSE)</f>
        <v>21</v>
      </c>
      <c r="BX82" s="9">
        <f>VLOOKUP(B82,'3-mer'!$B:$BQ,53,FALSE)</f>
        <v>9</v>
      </c>
      <c r="BY82" s="9">
        <f>VLOOKUP(B82,'3-mer'!$B:$BQ,54,FALSE)</f>
        <v>15</v>
      </c>
      <c r="BZ82" s="9">
        <f>VLOOKUP(B82,'3-mer'!$B:$BQ,55,FALSE)</f>
        <v>7</v>
      </c>
      <c r="CA82" s="9">
        <f>VLOOKUP(B82,'3-mer'!$B:$BQ,56,FALSE)</f>
        <v>8</v>
      </c>
      <c r="CB82" s="9">
        <f>VLOOKUP(B82,'3-mer'!$B:$BQ,7,FALSE)</f>
        <v>12</v>
      </c>
      <c r="CC82" s="9">
        <f>VLOOKUP(B82,'3-mer'!$B:$BQ,58,FALSE)</f>
        <v>9</v>
      </c>
      <c r="CD82" s="9">
        <f>VLOOKUP(B82,'3-mer'!$B:$BQ,60,FALSE)</f>
        <v>10</v>
      </c>
      <c r="CE82" s="9">
        <f>VLOOKUP(B82,'3-mer'!$B:$BQ,61,FALSE)</f>
        <v>23</v>
      </c>
      <c r="CF82" s="9">
        <f>VLOOKUP(B82,'3-mer'!$B:$BQ,62,FALSE)</f>
        <v>12</v>
      </c>
      <c r="CG82" s="9">
        <f>VLOOKUP(B82,'3-mer'!$B:$BQ,63,FALSE)</f>
        <v>23</v>
      </c>
      <c r="CH82" s="9">
        <f>VLOOKUP(B82,'3-mer'!$B:$BQ,64,FALSE)</f>
        <v>15</v>
      </c>
      <c r="CI82" s="9">
        <f>VLOOKUP(B82,'3-mer'!$B:$BQ,65,FALSE)</f>
        <v>16</v>
      </c>
      <c r="CJ82" s="9">
        <f>VLOOKUP(B82,'3-mer'!$B:$BQ,66,FALSE)</f>
        <v>10</v>
      </c>
      <c r="CK82" s="9">
        <f>VLOOKUP(B82,'3-mer'!$B:$BQ,67,FALSE)</f>
        <v>13</v>
      </c>
      <c r="CL82" s="9">
        <f>VLOOKUP(B82,'3-mer'!$B:$BQ,5,FALSE)</f>
        <v>25</v>
      </c>
    </row>
    <row r="83" spans="1:90" ht="15.75" x14ac:dyDescent="0.2">
      <c r="A83" s="68" t="s">
        <v>18</v>
      </c>
      <c r="B83" s="67" t="s">
        <v>21</v>
      </c>
      <c r="C83" s="67">
        <v>222</v>
      </c>
      <c r="D83" s="70">
        <v>3</v>
      </c>
      <c r="E83" s="67">
        <v>25</v>
      </c>
      <c r="F83" s="67">
        <v>7.2</v>
      </c>
      <c r="G83" s="67">
        <v>7</v>
      </c>
      <c r="H83" s="70">
        <v>2</v>
      </c>
      <c r="I83" s="70">
        <f>VLOOKUP(B83,'2-mer'!$C$1:$V$19,3,FALSE)</f>
        <v>1526</v>
      </c>
      <c r="J83" s="74">
        <f>VLOOKUP(B83,遗传信息!B:E,4,FALSE)</f>
        <v>66.09</v>
      </c>
      <c r="K83" s="9">
        <f>VLOOKUP(B83,'2-mer'!$C$1:$V$19,4,FALSE)</f>
        <v>107</v>
      </c>
      <c r="L83" s="9">
        <f>VLOOKUP(B83,'2-mer'!$C$1:$V$19,5,FALSE)</f>
        <v>95</v>
      </c>
      <c r="M83" s="9">
        <f>VLOOKUP(B83,'2-mer'!$C$1:$V$19,6,FALSE)</f>
        <v>112</v>
      </c>
      <c r="N83" s="9">
        <f>VLOOKUP(B83,'2-mer'!$C$1:$V$19,8,FALSE)</f>
        <v>68</v>
      </c>
      <c r="O83" s="9">
        <f>VLOOKUP(B83,'2-mer'!$C$1:$V$19,9,FALSE)</f>
        <v>83</v>
      </c>
      <c r="P83" s="9">
        <f>VLOOKUP(B83,'2-mer'!$C$1:$V$19,10,FALSE)</f>
        <v>80</v>
      </c>
      <c r="Q83" s="9">
        <f>VLOOKUP(B83,'2-mer'!$C$1:$V$19,11,FALSE)</f>
        <v>99</v>
      </c>
      <c r="R83" s="9">
        <f>VLOOKUP(B83,'2-mer'!$C$1:$V$19,12,FALSE)</f>
        <v>81</v>
      </c>
      <c r="S83" s="9">
        <f>VLOOKUP(B83,'2-mer'!$C$1:$V$19,13,FALSE)</f>
        <v>115</v>
      </c>
      <c r="T83" s="9">
        <f>VLOOKUP(B83,'2-mer'!$C$1:$V$19,14,FALSE)</f>
        <v>99</v>
      </c>
      <c r="U83" s="9">
        <f>VLOOKUP(B83,'2-mer'!$C$1:$V$19,15,FALSE)</f>
        <v>159</v>
      </c>
      <c r="V83" s="9">
        <f>VLOOKUP(B83,'2-mer'!$C$1:$V$19,16,FALSE)</f>
        <v>107</v>
      </c>
      <c r="W83" s="9">
        <f>VLOOKUP(B83,'2-mer'!$C$1:$V$19,17,FALSE)</f>
        <v>76</v>
      </c>
      <c r="X83" s="9">
        <f>VLOOKUP(B83,'2-mer'!$C$1:$V$19,18,FALSE)</f>
        <v>70</v>
      </c>
      <c r="Y83" s="9">
        <f>VLOOKUP(B83,'2-mer'!$C$1:$V$19,19,FALSE)</f>
        <v>110</v>
      </c>
      <c r="Z83" s="9">
        <f>VLOOKUP(B83,'2-mer'!$C$1:$V$19,20,FALSE)</f>
        <v>54</v>
      </c>
      <c r="AA83" s="9">
        <f>VLOOKUP(B83,'3-mer'!$B:$BQ,4,FALSE)</f>
        <v>20</v>
      </c>
      <c r="AB83" s="9">
        <f>VLOOKUP(B83,'3-mer'!$B:$BQ,5,FALSE)</f>
        <v>28</v>
      </c>
      <c r="AC83" s="9">
        <f>VLOOKUP(B83,'3-mer'!$B:$BQ,6,FALSE)</f>
        <v>35</v>
      </c>
      <c r="AD83" s="9">
        <f>VLOOKUP(B83,'3-mer'!$B:$BQ,7,FALSE)</f>
        <v>23</v>
      </c>
      <c r="AE83" s="9">
        <f>VLOOKUP(B83,'3-mer'!$B:$BQ,8,FALSE)</f>
        <v>22</v>
      </c>
      <c r="AF83" s="9">
        <f>VLOOKUP(B83,'3-mer'!$B:$BQ,9,FALSE)</f>
        <v>25</v>
      </c>
      <c r="AG83" s="9">
        <f>VLOOKUP(B83,'3-mer'!$B:$BQ,10,FALSE)</f>
        <v>26</v>
      </c>
      <c r="AH83" s="9">
        <f>VLOOKUP(B83,'3-mer'!$B:$BQ,11,FALSE)</f>
        <v>22</v>
      </c>
      <c r="AI83" s="9">
        <f>VLOOKUP(B83,'3-mer'!$B:$BQ,12,FALSE)</f>
        <v>22</v>
      </c>
      <c r="AJ83" s="9">
        <f>VLOOKUP(B83,'3-mer'!$B:$BQ,13,FALSE)</f>
        <v>29</v>
      </c>
      <c r="AK83" s="9">
        <f>VLOOKUP(B83,'3-mer'!$B:$BQ,14,FALSE)</f>
        <v>31</v>
      </c>
      <c r="AL83" s="9">
        <f>VLOOKUP(B83,'3-mer'!$B:$BQ,15,FALSE)</f>
        <v>30</v>
      </c>
      <c r="AM83" s="9">
        <f>VLOOKUP(B83,'3-mer'!$B:$BQ,16,FALSE)</f>
        <v>14</v>
      </c>
      <c r="AN83" s="9">
        <f>VLOOKUP(B83,'3-mer'!$B:$BQ,17,FALSE)</f>
        <v>20</v>
      </c>
      <c r="AO83" s="9">
        <f>VLOOKUP(B83,'3-mer'!$B:$BQ,18,FALSE)</f>
        <v>22</v>
      </c>
      <c r="AP83" s="9">
        <f>VLOOKUP(B83,'3-mer'!$B:$BQ,19,FALSE)</f>
        <v>12</v>
      </c>
      <c r="AQ83" s="9">
        <f>VLOOKUP(B83,'3-mer'!$B:$BQ,20,FALSE)</f>
        <v>22</v>
      </c>
      <c r="AR83" s="9">
        <f>VLOOKUP(B83,'3-mer'!$B:$BQ,21,FALSE)</f>
        <v>24</v>
      </c>
      <c r="AS83" s="9">
        <f>VLOOKUP(B83,'3-mer'!$B:$BQ,22,FALSE)</f>
        <v>25</v>
      </c>
      <c r="AT83" s="9">
        <f>VLOOKUP(B83,'3-mer'!$B:$BQ,23,FALSE)</f>
        <v>12</v>
      </c>
      <c r="AU83" s="9">
        <f>VLOOKUP(B83,'3-mer'!$B:$BQ,24,FALSE)</f>
        <v>18</v>
      </c>
      <c r="AV83" s="9">
        <f>VLOOKUP(B83,'3-mer'!$B:$BQ,25,FALSE)</f>
        <v>10</v>
      </c>
      <c r="AW83" s="9">
        <f>VLOOKUP(B83,'3-mer'!$B:$BQ,26,FALSE)</f>
        <v>23</v>
      </c>
      <c r="AX83" s="9">
        <f>VLOOKUP(B83,'3-mer'!$B:$BQ,27,FALSE)</f>
        <v>29</v>
      </c>
      <c r="AY83" s="9">
        <f>VLOOKUP(B83,'3-mer'!$B:$BQ,28,FALSE)</f>
        <v>18</v>
      </c>
      <c r="AZ83" s="9">
        <f>VLOOKUP(B83,'3-mer'!$B:$BQ,29,FALSE)</f>
        <v>21</v>
      </c>
      <c r="BA83" s="9">
        <f>VLOOKUP(B83,'3-mer'!$B:$BQ,30,FALSE)</f>
        <v>34</v>
      </c>
      <c r="BB83" s="9">
        <f>VLOOKUP(B83,'3-mer'!$B:$BQ,31,FALSE)</f>
        <v>26</v>
      </c>
      <c r="BC83" s="9">
        <f>VLOOKUP(B83,'3-mer'!$B:$BQ,32,FALSE)</f>
        <v>20</v>
      </c>
      <c r="BD83" s="9">
        <f>VLOOKUP(B83,'3-mer'!$B:$BQ,33,FALSE)</f>
        <v>13</v>
      </c>
      <c r="BE83" s="9">
        <f>VLOOKUP(B83,'3-mer'!$B:$BQ,34,FALSE)</f>
        <v>32</v>
      </c>
      <c r="BF83" s="9">
        <f>VLOOKUP(B83,'3-mer'!$B:$BQ,35,FALSE)</f>
        <v>16</v>
      </c>
      <c r="BG83" s="9">
        <f>VLOOKUP(B83,'3-mer'!$B:$BQ,36,FALSE)</f>
        <v>37</v>
      </c>
      <c r="BH83" s="9">
        <f>VLOOKUP(B83,'3-mer'!$B:$BQ,37,FALSE)</f>
        <v>21</v>
      </c>
      <c r="BI83" s="9">
        <f>VLOOKUP(B83,'3-mer'!$B:$BQ,38,FALSE)</f>
        <v>28</v>
      </c>
      <c r="BJ83" s="9">
        <f>VLOOKUP(B83,'3-mer'!$B:$BQ,39,FALSE)</f>
        <v>29</v>
      </c>
      <c r="BK83" s="9">
        <f>VLOOKUP(B83,'3-mer'!$B:$BQ,40,FALSE)</f>
        <v>24</v>
      </c>
      <c r="BL83" s="9">
        <f>VLOOKUP(B83,'3-mer'!$B:$BQ,41,FALSE)</f>
        <v>24</v>
      </c>
      <c r="BM83" s="9">
        <f>VLOOKUP(B83,'3-mer'!$B:$BQ,42,FALSE)</f>
        <v>28</v>
      </c>
      <c r="BN83" s="9">
        <f>VLOOKUP(B83,'3-mer'!$B:$BQ,43,FALSE)</f>
        <v>22</v>
      </c>
      <c r="BO83" s="9">
        <f>VLOOKUP(B83,'3-mer'!$B:$BQ,44,FALSE)</f>
        <v>44</v>
      </c>
      <c r="BP83" s="9">
        <f>VLOOKUP(B83,'3-mer'!$B:$BQ,45,FALSE)</f>
        <v>28</v>
      </c>
      <c r="BQ83" s="9">
        <f>VLOOKUP(B83,'3-mer'!$B:$BQ,46,FALSE)</f>
        <v>51</v>
      </c>
      <c r="BR83" s="9">
        <f>VLOOKUP(B83,'3-mer'!$B:$BQ,47,FALSE)</f>
        <v>36</v>
      </c>
      <c r="BS83" s="9">
        <f>VLOOKUP(B83,'3-mer'!$B:$BQ,48,FALSE)</f>
        <v>25</v>
      </c>
      <c r="BT83" s="9">
        <f>VLOOKUP(B83,'3-mer'!$B:$BQ,49,FALSE)</f>
        <v>26</v>
      </c>
      <c r="BU83" s="9">
        <f>VLOOKUP(B83,'3-mer'!$B:$BQ,50,FALSE)</f>
        <v>36</v>
      </c>
      <c r="BV83" s="9">
        <f>VLOOKUP(B83,'3-mer'!$B:$BQ,51,FALSE)</f>
        <v>19</v>
      </c>
      <c r="BW83" s="9">
        <f>VLOOKUP(B83,'3-mer'!$B:$BQ,52,FALSE)</f>
        <v>28</v>
      </c>
      <c r="BX83" s="9">
        <f>VLOOKUP(B83,'3-mer'!$B:$BQ,53,FALSE)</f>
        <v>22</v>
      </c>
      <c r="BY83" s="9">
        <f>VLOOKUP(B83,'3-mer'!$B:$BQ,54,FALSE)</f>
        <v>23</v>
      </c>
      <c r="BZ83" s="9">
        <f>VLOOKUP(B83,'3-mer'!$B:$BQ,55,FALSE)</f>
        <v>3</v>
      </c>
      <c r="CA83" s="9">
        <f>VLOOKUP(B83,'3-mer'!$B:$BQ,56,FALSE)</f>
        <v>19</v>
      </c>
      <c r="CB83" s="9">
        <f>VLOOKUP(B83,'3-mer'!$B:$BQ,7,FALSE)</f>
        <v>23</v>
      </c>
      <c r="CC83" s="9">
        <f>VLOOKUP(B83,'3-mer'!$B:$BQ,58,FALSE)</f>
        <v>22</v>
      </c>
      <c r="CD83" s="9">
        <f>VLOOKUP(B83,'3-mer'!$B:$BQ,60,FALSE)</f>
        <v>8</v>
      </c>
      <c r="CE83" s="9">
        <f>VLOOKUP(B83,'3-mer'!$B:$BQ,61,FALSE)</f>
        <v>31</v>
      </c>
      <c r="CF83" s="9">
        <f>VLOOKUP(B83,'3-mer'!$B:$BQ,62,FALSE)</f>
        <v>21</v>
      </c>
      <c r="CG83" s="9">
        <f>VLOOKUP(B83,'3-mer'!$B:$BQ,63,FALSE)</f>
        <v>43</v>
      </c>
      <c r="CH83" s="9">
        <f>VLOOKUP(B83,'3-mer'!$B:$BQ,64,FALSE)</f>
        <v>15</v>
      </c>
      <c r="CI83" s="9">
        <f>VLOOKUP(B83,'3-mer'!$B:$BQ,65,FALSE)</f>
        <v>16</v>
      </c>
      <c r="CJ83" s="9">
        <f>VLOOKUP(B83,'3-mer'!$B:$BQ,66,FALSE)</f>
        <v>11</v>
      </c>
      <c r="CK83" s="9">
        <f>VLOOKUP(B83,'3-mer'!$B:$BQ,67,FALSE)</f>
        <v>19</v>
      </c>
      <c r="CL83" s="9">
        <f>VLOOKUP(B83,'3-mer'!$B:$BQ,5,FALSE)</f>
        <v>28</v>
      </c>
    </row>
    <row r="84" spans="1:90" ht="15.75" x14ac:dyDescent="0.2">
      <c r="A84" s="68" t="s">
        <v>18</v>
      </c>
      <c r="B84" s="67" t="s">
        <v>21</v>
      </c>
      <c r="C84" s="67">
        <v>222</v>
      </c>
      <c r="D84" s="70" t="e">
        <f>H84/#REF!</f>
        <v>#REF!</v>
      </c>
      <c r="E84" s="67">
        <v>25</v>
      </c>
      <c r="F84" s="67">
        <v>7.2</v>
      </c>
      <c r="G84" s="67">
        <v>7</v>
      </c>
      <c r="H84" s="70">
        <v>3</v>
      </c>
      <c r="I84" s="70">
        <f>VLOOKUP(B84,'2-mer'!$C$1:$V$19,3,FALSE)</f>
        <v>1526</v>
      </c>
      <c r="J84" s="74">
        <f>VLOOKUP(B84,遗传信息!B:E,4,FALSE)</f>
        <v>66.09</v>
      </c>
      <c r="K84" s="9">
        <f>VLOOKUP(B84,'2-mer'!$C$1:$V$19,4,FALSE)</f>
        <v>107</v>
      </c>
      <c r="L84" s="9">
        <f>VLOOKUP(B84,'2-mer'!$C$1:$V$19,5,FALSE)</f>
        <v>95</v>
      </c>
      <c r="M84" s="9">
        <f>VLOOKUP(B84,'2-mer'!$C$1:$V$19,6,FALSE)</f>
        <v>112</v>
      </c>
      <c r="N84" s="9">
        <f>VLOOKUP(B84,'2-mer'!$C$1:$V$19,8,FALSE)</f>
        <v>68</v>
      </c>
      <c r="O84" s="9">
        <f>VLOOKUP(B84,'2-mer'!$C$1:$V$19,9,FALSE)</f>
        <v>83</v>
      </c>
      <c r="P84" s="9">
        <f>VLOOKUP(B84,'2-mer'!$C$1:$V$19,10,FALSE)</f>
        <v>80</v>
      </c>
      <c r="Q84" s="9">
        <f>VLOOKUP(B84,'2-mer'!$C$1:$V$19,11,FALSE)</f>
        <v>99</v>
      </c>
      <c r="R84" s="9">
        <f>VLOOKUP(B84,'2-mer'!$C$1:$V$19,12,FALSE)</f>
        <v>81</v>
      </c>
      <c r="S84" s="9">
        <f>VLOOKUP(B84,'2-mer'!$C$1:$V$19,13,FALSE)</f>
        <v>115</v>
      </c>
      <c r="T84" s="9">
        <f>VLOOKUP(B84,'2-mer'!$C$1:$V$19,14,FALSE)</f>
        <v>99</v>
      </c>
      <c r="U84" s="9">
        <f>VLOOKUP(B84,'2-mer'!$C$1:$V$19,15,FALSE)</f>
        <v>159</v>
      </c>
      <c r="V84" s="9">
        <f>VLOOKUP(B84,'2-mer'!$C$1:$V$19,16,FALSE)</f>
        <v>107</v>
      </c>
      <c r="W84" s="9">
        <f>VLOOKUP(B84,'2-mer'!$C$1:$V$19,17,FALSE)</f>
        <v>76</v>
      </c>
      <c r="X84" s="9">
        <f>VLOOKUP(B84,'2-mer'!$C$1:$V$19,18,FALSE)</f>
        <v>70</v>
      </c>
      <c r="Y84" s="9">
        <f>VLOOKUP(B84,'2-mer'!$C$1:$V$19,19,FALSE)</f>
        <v>110</v>
      </c>
      <c r="Z84" s="9">
        <f>VLOOKUP(B84,'2-mer'!$C$1:$V$19,20,FALSE)</f>
        <v>54</v>
      </c>
      <c r="AA84" s="9">
        <f>VLOOKUP(B84,'3-mer'!$B:$BQ,4,FALSE)</f>
        <v>20</v>
      </c>
      <c r="AB84" s="9">
        <f>VLOOKUP(B84,'3-mer'!$B:$BQ,5,FALSE)</f>
        <v>28</v>
      </c>
      <c r="AC84" s="9">
        <f>VLOOKUP(B84,'3-mer'!$B:$BQ,6,FALSE)</f>
        <v>35</v>
      </c>
      <c r="AD84" s="9">
        <f>VLOOKUP(B84,'3-mer'!$B:$BQ,7,FALSE)</f>
        <v>23</v>
      </c>
      <c r="AE84" s="9">
        <f>VLOOKUP(B84,'3-mer'!$B:$BQ,8,FALSE)</f>
        <v>22</v>
      </c>
      <c r="AF84" s="9">
        <f>VLOOKUP(B84,'3-mer'!$B:$BQ,9,FALSE)</f>
        <v>25</v>
      </c>
      <c r="AG84" s="9">
        <f>VLOOKUP(B84,'3-mer'!$B:$BQ,10,FALSE)</f>
        <v>26</v>
      </c>
      <c r="AH84" s="9">
        <f>VLOOKUP(B84,'3-mer'!$B:$BQ,11,FALSE)</f>
        <v>22</v>
      </c>
      <c r="AI84" s="9">
        <f>VLOOKUP(B84,'3-mer'!$B:$BQ,12,FALSE)</f>
        <v>22</v>
      </c>
      <c r="AJ84" s="9">
        <f>VLOOKUP(B84,'3-mer'!$B:$BQ,13,FALSE)</f>
        <v>29</v>
      </c>
      <c r="AK84" s="9">
        <f>VLOOKUP(B84,'3-mer'!$B:$BQ,14,FALSE)</f>
        <v>31</v>
      </c>
      <c r="AL84" s="9">
        <f>VLOOKUP(B84,'3-mer'!$B:$BQ,15,FALSE)</f>
        <v>30</v>
      </c>
      <c r="AM84" s="9">
        <f>VLOOKUP(B84,'3-mer'!$B:$BQ,16,FALSE)</f>
        <v>14</v>
      </c>
      <c r="AN84" s="9">
        <f>VLOOKUP(B84,'3-mer'!$B:$BQ,17,FALSE)</f>
        <v>20</v>
      </c>
      <c r="AO84" s="9">
        <f>VLOOKUP(B84,'3-mer'!$B:$BQ,18,FALSE)</f>
        <v>22</v>
      </c>
      <c r="AP84" s="9">
        <f>VLOOKUP(B84,'3-mer'!$B:$BQ,19,FALSE)</f>
        <v>12</v>
      </c>
      <c r="AQ84" s="9">
        <f>VLOOKUP(B84,'3-mer'!$B:$BQ,20,FALSE)</f>
        <v>22</v>
      </c>
      <c r="AR84" s="9">
        <f>VLOOKUP(B84,'3-mer'!$B:$BQ,21,FALSE)</f>
        <v>24</v>
      </c>
      <c r="AS84" s="9">
        <f>VLOOKUP(B84,'3-mer'!$B:$BQ,22,FALSE)</f>
        <v>25</v>
      </c>
      <c r="AT84" s="9">
        <f>VLOOKUP(B84,'3-mer'!$B:$BQ,23,FALSE)</f>
        <v>12</v>
      </c>
      <c r="AU84" s="9">
        <f>VLOOKUP(B84,'3-mer'!$B:$BQ,24,FALSE)</f>
        <v>18</v>
      </c>
      <c r="AV84" s="9">
        <f>VLOOKUP(B84,'3-mer'!$B:$BQ,25,FALSE)</f>
        <v>10</v>
      </c>
      <c r="AW84" s="9">
        <f>VLOOKUP(B84,'3-mer'!$B:$BQ,26,FALSE)</f>
        <v>23</v>
      </c>
      <c r="AX84" s="9">
        <f>VLOOKUP(B84,'3-mer'!$B:$BQ,27,FALSE)</f>
        <v>29</v>
      </c>
      <c r="AY84" s="9">
        <f>VLOOKUP(B84,'3-mer'!$B:$BQ,28,FALSE)</f>
        <v>18</v>
      </c>
      <c r="AZ84" s="9">
        <f>VLOOKUP(B84,'3-mer'!$B:$BQ,29,FALSE)</f>
        <v>21</v>
      </c>
      <c r="BA84" s="9">
        <f>VLOOKUP(B84,'3-mer'!$B:$BQ,30,FALSE)</f>
        <v>34</v>
      </c>
      <c r="BB84" s="9">
        <f>VLOOKUP(B84,'3-mer'!$B:$BQ,31,FALSE)</f>
        <v>26</v>
      </c>
      <c r="BC84" s="9">
        <f>VLOOKUP(B84,'3-mer'!$B:$BQ,32,FALSE)</f>
        <v>20</v>
      </c>
      <c r="BD84" s="9">
        <f>VLOOKUP(B84,'3-mer'!$B:$BQ,33,FALSE)</f>
        <v>13</v>
      </c>
      <c r="BE84" s="9">
        <f>VLOOKUP(B84,'3-mer'!$B:$BQ,34,FALSE)</f>
        <v>32</v>
      </c>
      <c r="BF84" s="9">
        <f>VLOOKUP(B84,'3-mer'!$B:$BQ,35,FALSE)</f>
        <v>16</v>
      </c>
      <c r="BG84" s="9">
        <f>VLOOKUP(B84,'3-mer'!$B:$BQ,36,FALSE)</f>
        <v>37</v>
      </c>
      <c r="BH84" s="9">
        <f>VLOOKUP(B84,'3-mer'!$B:$BQ,37,FALSE)</f>
        <v>21</v>
      </c>
      <c r="BI84" s="9">
        <f>VLOOKUP(B84,'3-mer'!$B:$BQ,38,FALSE)</f>
        <v>28</v>
      </c>
      <c r="BJ84" s="9">
        <f>VLOOKUP(B84,'3-mer'!$B:$BQ,39,FALSE)</f>
        <v>29</v>
      </c>
      <c r="BK84" s="9">
        <f>VLOOKUP(B84,'3-mer'!$B:$BQ,40,FALSE)</f>
        <v>24</v>
      </c>
      <c r="BL84" s="9">
        <f>VLOOKUP(B84,'3-mer'!$B:$BQ,41,FALSE)</f>
        <v>24</v>
      </c>
      <c r="BM84" s="9">
        <f>VLOOKUP(B84,'3-mer'!$B:$BQ,42,FALSE)</f>
        <v>28</v>
      </c>
      <c r="BN84" s="9">
        <f>VLOOKUP(B84,'3-mer'!$B:$BQ,43,FALSE)</f>
        <v>22</v>
      </c>
      <c r="BO84" s="9">
        <f>VLOOKUP(B84,'3-mer'!$B:$BQ,44,FALSE)</f>
        <v>44</v>
      </c>
      <c r="BP84" s="9">
        <f>VLOOKUP(B84,'3-mer'!$B:$BQ,45,FALSE)</f>
        <v>28</v>
      </c>
      <c r="BQ84" s="9">
        <f>VLOOKUP(B84,'3-mer'!$B:$BQ,46,FALSE)</f>
        <v>51</v>
      </c>
      <c r="BR84" s="9">
        <f>VLOOKUP(B84,'3-mer'!$B:$BQ,47,FALSE)</f>
        <v>36</v>
      </c>
      <c r="BS84" s="9">
        <f>VLOOKUP(B84,'3-mer'!$B:$BQ,48,FALSE)</f>
        <v>25</v>
      </c>
      <c r="BT84" s="9">
        <f>VLOOKUP(B84,'3-mer'!$B:$BQ,49,FALSE)</f>
        <v>26</v>
      </c>
      <c r="BU84" s="9">
        <f>VLOOKUP(B84,'3-mer'!$B:$BQ,50,FALSE)</f>
        <v>36</v>
      </c>
      <c r="BV84" s="9">
        <f>VLOOKUP(B84,'3-mer'!$B:$BQ,51,FALSE)</f>
        <v>19</v>
      </c>
      <c r="BW84" s="9">
        <f>VLOOKUP(B84,'3-mer'!$B:$BQ,52,FALSE)</f>
        <v>28</v>
      </c>
      <c r="BX84" s="9">
        <f>VLOOKUP(B84,'3-mer'!$B:$BQ,53,FALSE)</f>
        <v>22</v>
      </c>
      <c r="BY84" s="9">
        <f>VLOOKUP(B84,'3-mer'!$B:$BQ,54,FALSE)</f>
        <v>23</v>
      </c>
      <c r="BZ84" s="9">
        <f>VLOOKUP(B84,'3-mer'!$B:$BQ,55,FALSE)</f>
        <v>3</v>
      </c>
      <c r="CA84" s="9">
        <f>VLOOKUP(B84,'3-mer'!$B:$BQ,56,FALSE)</f>
        <v>19</v>
      </c>
      <c r="CB84" s="9">
        <f>VLOOKUP(B84,'3-mer'!$B:$BQ,7,FALSE)</f>
        <v>23</v>
      </c>
      <c r="CC84" s="9">
        <f>VLOOKUP(B84,'3-mer'!$B:$BQ,58,FALSE)</f>
        <v>22</v>
      </c>
      <c r="CD84" s="9">
        <f>VLOOKUP(B84,'3-mer'!$B:$BQ,60,FALSE)</f>
        <v>8</v>
      </c>
      <c r="CE84" s="9">
        <f>VLOOKUP(B84,'3-mer'!$B:$BQ,61,FALSE)</f>
        <v>31</v>
      </c>
      <c r="CF84" s="9">
        <f>VLOOKUP(B84,'3-mer'!$B:$BQ,62,FALSE)</f>
        <v>21</v>
      </c>
      <c r="CG84" s="9">
        <f>VLOOKUP(B84,'3-mer'!$B:$BQ,63,FALSE)</f>
        <v>43</v>
      </c>
      <c r="CH84" s="9">
        <f>VLOOKUP(B84,'3-mer'!$B:$BQ,64,FALSE)</f>
        <v>15</v>
      </c>
      <c r="CI84" s="9">
        <f>VLOOKUP(B84,'3-mer'!$B:$BQ,65,FALSE)</f>
        <v>16</v>
      </c>
      <c r="CJ84" s="9">
        <f>VLOOKUP(B84,'3-mer'!$B:$BQ,66,FALSE)</f>
        <v>11</v>
      </c>
      <c r="CK84" s="9">
        <f>VLOOKUP(B84,'3-mer'!$B:$BQ,67,FALSE)</f>
        <v>19</v>
      </c>
      <c r="CL84" s="9">
        <f>VLOOKUP(B84,'3-mer'!$B:$BQ,5,FALSE)</f>
        <v>28</v>
      </c>
    </row>
    <row r="85" spans="1:90" ht="15.75" x14ac:dyDescent="0.2">
      <c r="A85" s="68" t="s">
        <v>18</v>
      </c>
      <c r="B85" s="67" t="s">
        <v>21</v>
      </c>
      <c r="C85" s="67">
        <v>222</v>
      </c>
      <c r="D85" s="70" t="e">
        <f>H85/#REF!</f>
        <v>#REF!</v>
      </c>
      <c r="E85" s="67">
        <v>25</v>
      </c>
      <c r="F85" s="67">
        <v>7.2</v>
      </c>
      <c r="G85" s="67">
        <v>7</v>
      </c>
      <c r="H85" s="70">
        <v>4</v>
      </c>
      <c r="I85" s="70">
        <f>VLOOKUP(B85,'2-mer'!$C$1:$V$19,3,FALSE)</f>
        <v>1526</v>
      </c>
      <c r="J85" s="74">
        <f>VLOOKUP(B85,遗传信息!B:E,4,FALSE)</f>
        <v>66.09</v>
      </c>
      <c r="K85" s="9">
        <f>VLOOKUP(B85,'2-mer'!$C$1:$V$19,4,FALSE)</f>
        <v>107</v>
      </c>
      <c r="L85" s="9">
        <f>VLOOKUP(B85,'2-mer'!$C$1:$V$19,5,FALSE)</f>
        <v>95</v>
      </c>
      <c r="M85" s="9">
        <f>VLOOKUP(B85,'2-mer'!$C$1:$V$19,6,FALSE)</f>
        <v>112</v>
      </c>
      <c r="N85" s="9">
        <f>VLOOKUP(B85,'2-mer'!$C$1:$V$19,8,FALSE)</f>
        <v>68</v>
      </c>
      <c r="O85" s="9">
        <f>VLOOKUP(B85,'2-mer'!$C$1:$V$19,9,FALSE)</f>
        <v>83</v>
      </c>
      <c r="P85" s="9">
        <f>VLOOKUP(B85,'2-mer'!$C$1:$V$19,10,FALSE)</f>
        <v>80</v>
      </c>
      <c r="Q85" s="9">
        <f>VLOOKUP(B85,'2-mer'!$C$1:$V$19,11,FALSE)</f>
        <v>99</v>
      </c>
      <c r="R85" s="9">
        <f>VLOOKUP(B85,'2-mer'!$C$1:$V$19,12,FALSE)</f>
        <v>81</v>
      </c>
      <c r="S85" s="9">
        <f>VLOOKUP(B85,'2-mer'!$C$1:$V$19,13,FALSE)</f>
        <v>115</v>
      </c>
      <c r="T85" s="9">
        <f>VLOOKUP(B85,'2-mer'!$C$1:$V$19,14,FALSE)</f>
        <v>99</v>
      </c>
      <c r="U85" s="9">
        <f>VLOOKUP(B85,'2-mer'!$C$1:$V$19,15,FALSE)</f>
        <v>159</v>
      </c>
      <c r="V85" s="9">
        <f>VLOOKUP(B85,'2-mer'!$C$1:$V$19,16,FALSE)</f>
        <v>107</v>
      </c>
      <c r="W85" s="9">
        <f>VLOOKUP(B85,'2-mer'!$C$1:$V$19,17,FALSE)</f>
        <v>76</v>
      </c>
      <c r="X85" s="9">
        <f>VLOOKUP(B85,'2-mer'!$C$1:$V$19,18,FALSE)</f>
        <v>70</v>
      </c>
      <c r="Y85" s="9">
        <f>VLOOKUP(B85,'2-mer'!$C$1:$V$19,19,FALSE)</f>
        <v>110</v>
      </c>
      <c r="Z85" s="9">
        <f>VLOOKUP(B85,'2-mer'!$C$1:$V$19,20,FALSE)</f>
        <v>54</v>
      </c>
      <c r="AA85" s="9">
        <f>VLOOKUP(B85,'3-mer'!$B:$BQ,4,FALSE)</f>
        <v>20</v>
      </c>
      <c r="AB85" s="9">
        <f>VLOOKUP(B85,'3-mer'!$B:$BQ,5,FALSE)</f>
        <v>28</v>
      </c>
      <c r="AC85" s="9">
        <f>VLOOKUP(B85,'3-mer'!$B:$BQ,6,FALSE)</f>
        <v>35</v>
      </c>
      <c r="AD85" s="9">
        <f>VLOOKUP(B85,'3-mer'!$B:$BQ,7,FALSE)</f>
        <v>23</v>
      </c>
      <c r="AE85" s="9">
        <f>VLOOKUP(B85,'3-mer'!$B:$BQ,8,FALSE)</f>
        <v>22</v>
      </c>
      <c r="AF85" s="9">
        <f>VLOOKUP(B85,'3-mer'!$B:$BQ,9,FALSE)</f>
        <v>25</v>
      </c>
      <c r="AG85" s="9">
        <f>VLOOKUP(B85,'3-mer'!$B:$BQ,10,FALSE)</f>
        <v>26</v>
      </c>
      <c r="AH85" s="9">
        <f>VLOOKUP(B85,'3-mer'!$B:$BQ,11,FALSE)</f>
        <v>22</v>
      </c>
      <c r="AI85" s="9">
        <f>VLOOKUP(B85,'3-mer'!$B:$BQ,12,FALSE)</f>
        <v>22</v>
      </c>
      <c r="AJ85" s="9">
        <f>VLOOKUP(B85,'3-mer'!$B:$BQ,13,FALSE)</f>
        <v>29</v>
      </c>
      <c r="AK85" s="9">
        <f>VLOOKUP(B85,'3-mer'!$B:$BQ,14,FALSE)</f>
        <v>31</v>
      </c>
      <c r="AL85" s="9">
        <f>VLOOKUP(B85,'3-mer'!$B:$BQ,15,FALSE)</f>
        <v>30</v>
      </c>
      <c r="AM85" s="9">
        <f>VLOOKUP(B85,'3-mer'!$B:$BQ,16,FALSE)</f>
        <v>14</v>
      </c>
      <c r="AN85" s="9">
        <f>VLOOKUP(B85,'3-mer'!$B:$BQ,17,FALSE)</f>
        <v>20</v>
      </c>
      <c r="AO85" s="9">
        <f>VLOOKUP(B85,'3-mer'!$B:$BQ,18,FALSE)</f>
        <v>22</v>
      </c>
      <c r="AP85" s="9">
        <f>VLOOKUP(B85,'3-mer'!$B:$BQ,19,FALSE)</f>
        <v>12</v>
      </c>
      <c r="AQ85" s="9">
        <f>VLOOKUP(B85,'3-mer'!$B:$BQ,20,FALSE)</f>
        <v>22</v>
      </c>
      <c r="AR85" s="9">
        <f>VLOOKUP(B85,'3-mer'!$B:$BQ,21,FALSE)</f>
        <v>24</v>
      </c>
      <c r="AS85" s="9">
        <f>VLOOKUP(B85,'3-mer'!$B:$BQ,22,FALSE)</f>
        <v>25</v>
      </c>
      <c r="AT85" s="9">
        <f>VLOOKUP(B85,'3-mer'!$B:$BQ,23,FALSE)</f>
        <v>12</v>
      </c>
      <c r="AU85" s="9">
        <f>VLOOKUP(B85,'3-mer'!$B:$BQ,24,FALSE)</f>
        <v>18</v>
      </c>
      <c r="AV85" s="9">
        <f>VLOOKUP(B85,'3-mer'!$B:$BQ,25,FALSE)</f>
        <v>10</v>
      </c>
      <c r="AW85" s="9">
        <f>VLOOKUP(B85,'3-mer'!$B:$BQ,26,FALSE)</f>
        <v>23</v>
      </c>
      <c r="AX85" s="9">
        <f>VLOOKUP(B85,'3-mer'!$B:$BQ,27,FALSE)</f>
        <v>29</v>
      </c>
      <c r="AY85" s="9">
        <f>VLOOKUP(B85,'3-mer'!$B:$BQ,28,FALSE)</f>
        <v>18</v>
      </c>
      <c r="AZ85" s="9">
        <f>VLOOKUP(B85,'3-mer'!$B:$BQ,29,FALSE)</f>
        <v>21</v>
      </c>
      <c r="BA85" s="9">
        <f>VLOOKUP(B85,'3-mer'!$B:$BQ,30,FALSE)</f>
        <v>34</v>
      </c>
      <c r="BB85" s="9">
        <f>VLOOKUP(B85,'3-mer'!$B:$BQ,31,FALSE)</f>
        <v>26</v>
      </c>
      <c r="BC85" s="9">
        <f>VLOOKUP(B85,'3-mer'!$B:$BQ,32,FALSE)</f>
        <v>20</v>
      </c>
      <c r="BD85" s="9">
        <f>VLOOKUP(B85,'3-mer'!$B:$BQ,33,FALSE)</f>
        <v>13</v>
      </c>
      <c r="BE85" s="9">
        <f>VLOOKUP(B85,'3-mer'!$B:$BQ,34,FALSE)</f>
        <v>32</v>
      </c>
      <c r="BF85" s="9">
        <f>VLOOKUP(B85,'3-mer'!$B:$BQ,35,FALSE)</f>
        <v>16</v>
      </c>
      <c r="BG85" s="9">
        <f>VLOOKUP(B85,'3-mer'!$B:$BQ,36,FALSE)</f>
        <v>37</v>
      </c>
      <c r="BH85" s="9">
        <f>VLOOKUP(B85,'3-mer'!$B:$BQ,37,FALSE)</f>
        <v>21</v>
      </c>
      <c r="BI85" s="9">
        <f>VLOOKUP(B85,'3-mer'!$B:$BQ,38,FALSE)</f>
        <v>28</v>
      </c>
      <c r="BJ85" s="9">
        <f>VLOOKUP(B85,'3-mer'!$B:$BQ,39,FALSE)</f>
        <v>29</v>
      </c>
      <c r="BK85" s="9">
        <f>VLOOKUP(B85,'3-mer'!$B:$BQ,40,FALSE)</f>
        <v>24</v>
      </c>
      <c r="BL85" s="9">
        <f>VLOOKUP(B85,'3-mer'!$B:$BQ,41,FALSE)</f>
        <v>24</v>
      </c>
      <c r="BM85" s="9">
        <f>VLOOKUP(B85,'3-mer'!$B:$BQ,42,FALSE)</f>
        <v>28</v>
      </c>
      <c r="BN85" s="9">
        <f>VLOOKUP(B85,'3-mer'!$B:$BQ,43,FALSE)</f>
        <v>22</v>
      </c>
      <c r="BO85" s="9">
        <f>VLOOKUP(B85,'3-mer'!$B:$BQ,44,FALSE)</f>
        <v>44</v>
      </c>
      <c r="BP85" s="9">
        <f>VLOOKUP(B85,'3-mer'!$B:$BQ,45,FALSE)</f>
        <v>28</v>
      </c>
      <c r="BQ85" s="9">
        <f>VLOOKUP(B85,'3-mer'!$B:$BQ,46,FALSE)</f>
        <v>51</v>
      </c>
      <c r="BR85" s="9">
        <f>VLOOKUP(B85,'3-mer'!$B:$BQ,47,FALSE)</f>
        <v>36</v>
      </c>
      <c r="BS85" s="9">
        <f>VLOOKUP(B85,'3-mer'!$B:$BQ,48,FALSE)</f>
        <v>25</v>
      </c>
      <c r="BT85" s="9">
        <f>VLOOKUP(B85,'3-mer'!$B:$BQ,49,FALSE)</f>
        <v>26</v>
      </c>
      <c r="BU85" s="9">
        <f>VLOOKUP(B85,'3-mer'!$B:$BQ,50,FALSE)</f>
        <v>36</v>
      </c>
      <c r="BV85" s="9">
        <f>VLOOKUP(B85,'3-mer'!$B:$BQ,51,FALSE)</f>
        <v>19</v>
      </c>
      <c r="BW85" s="9">
        <f>VLOOKUP(B85,'3-mer'!$B:$BQ,52,FALSE)</f>
        <v>28</v>
      </c>
      <c r="BX85" s="9">
        <f>VLOOKUP(B85,'3-mer'!$B:$BQ,53,FALSE)</f>
        <v>22</v>
      </c>
      <c r="BY85" s="9">
        <f>VLOOKUP(B85,'3-mer'!$B:$BQ,54,FALSE)</f>
        <v>23</v>
      </c>
      <c r="BZ85" s="9">
        <f>VLOOKUP(B85,'3-mer'!$B:$BQ,55,FALSE)</f>
        <v>3</v>
      </c>
      <c r="CA85" s="9">
        <f>VLOOKUP(B85,'3-mer'!$B:$BQ,56,FALSE)</f>
        <v>19</v>
      </c>
      <c r="CB85" s="9">
        <f>VLOOKUP(B85,'3-mer'!$B:$BQ,7,FALSE)</f>
        <v>23</v>
      </c>
      <c r="CC85" s="9">
        <f>VLOOKUP(B85,'3-mer'!$B:$BQ,58,FALSE)</f>
        <v>22</v>
      </c>
      <c r="CD85" s="9">
        <f>VLOOKUP(B85,'3-mer'!$B:$BQ,60,FALSE)</f>
        <v>8</v>
      </c>
      <c r="CE85" s="9">
        <f>VLOOKUP(B85,'3-mer'!$B:$BQ,61,FALSE)</f>
        <v>31</v>
      </c>
      <c r="CF85" s="9">
        <f>VLOOKUP(B85,'3-mer'!$B:$BQ,62,FALSE)</f>
        <v>21</v>
      </c>
      <c r="CG85" s="9">
        <f>VLOOKUP(B85,'3-mer'!$B:$BQ,63,FALSE)</f>
        <v>43</v>
      </c>
      <c r="CH85" s="9">
        <f>VLOOKUP(B85,'3-mer'!$B:$BQ,64,FALSE)</f>
        <v>15</v>
      </c>
      <c r="CI85" s="9">
        <f>VLOOKUP(B85,'3-mer'!$B:$BQ,65,FALSE)</f>
        <v>16</v>
      </c>
      <c r="CJ85" s="9">
        <f>VLOOKUP(B85,'3-mer'!$B:$BQ,66,FALSE)</f>
        <v>11</v>
      </c>
      <c r="CK85" s="9">
        <f>VLOOKUP(B85,'3-mer'!$B:$BQ,67,FALSE)</f>
        <v>19</v>
      </c>
      <c r="CL85" s="9">
        <f>VLOOKUP(B85,'3-mer'!$B:$BQ,5,FALSE)</f>
        <v>28</v>
      </c>
    </row>
    <row r="86" spans="1:90" ht="15.75" x14ac:dyDescent="0.2">
      <c r="A86" s="68" t="s">
        <v>18</v>
      </c>
      <c r="B86" s="67" t="s">
        <v>21</v>
      </c>
      <c r="C86" s="67">
        <v>254</v>
      </c>
      <c r="D86" s="70">
        <v>3.8</v>
      </c>
      <c r="E86" s="67">
        <v>25</v>
      </c>
      <c r="F86" s="67">
        <v>7.2</v>
      </c>
      <c r="G86" s="67">
        <v>7</v>
      </c>
      <c r="H86" s="70">
        <v>2</v>
      </c>
      <c r="I86" s="70">
        <f>VLOOKUP(B86,'2-mer'!$C$1:$V$19,3,FALSE)</f>
        <v>1526</v>
      </c>
      <c r="J86" s="74">
        <f>VLOOKUP(B86,遗传信息!B:E,4,FALSE)</f>
        <v>66.09</v>
      </c>
      <c r="K86" s="9">
        <f>VLOOKUP(B86,'2-mer'!$C$1:$V$19,4,FALSE)</f>
        <v>107</v>
      </c>
      <c r="L86" s="9">
        <f>VLOOKUP(B86,'2-mer'!$C$1:$V$19,5,FALSE)</f>
        <v>95</v>
      </c>
      <c r="M86" s="9">
        <f>VLOOKUP(B86,'2-mer'!$C$1:$V$19,6,FALSE)</f>
        <v>112</v>
      </c>
      <c r="N86" s="9">
        <f>VLOOKUP(B86,'2-mer'!$C$1:$V$19,8,FALSE)</f>
        <v>68</v>
      </c>
      <c r="O86" s="9">
        <f>VLOOKUP(B86,'2-mer'!$C$1:$V$19,9,FALSE)</f>
        <v>83</v>
      </c>
      <c r="P86" s="9">
        <f>VLOOKUP(B86,'2-mer'!$C$1:$V$19,10,FALSE)</f>
        <v>80</v>
      </c>
      <c r="Q86" s="9">
        <f>VLOOKUP(B86,'2-mer'!$C$1:$V$19,11,FALSE)</f>
        <v>99</v>
      </c>
      <c r="R86" s="9">
        <f>VLOOKUP(B86,'2-mer'!$C$1:$V$19,12,FALSE)</f>
        <v>81</v>
      </c>
      <c r="S86" s="9">
        <f>VLOOKUP(B86,'2-mer'!$C$1:$V$19,13,FALSE)</f>
        <v>115</v>
      </c>
      <c r="T86" s="9">
        <f>VLOOKUP(B86,'2-mer'!$C$1:$V$19,14,FALSE)</f>
        <v>99</v>
      </c>
      <c r="U86" s="9">
        <f>VLOOKUP(B86,'2-mer'!$C$1:$V$19,15,FALSE)</f>
        <v>159</v>
      </c>
      <c r="V86" s="9">
        <f>VLOOKUP(B86,'2-mer'!$C$1:$V$19,16,FALSE)</f>
        <v>107</v>
      </c>
      <c r="W86" s="9">
        <f>VLOOKUP(B86,'2-mer'!$C$1:$V$19,17,FALSE)</f>
        <v>76</v>
      </c>
      <c r="X86" s="9">
        <f>VLOOKUP(B86,'2-mer'!$C$1:$V$19,18,FALSE)</f>
        <v>70</v>
      </c>
      <c r="Y86" s="9">
        <f>VLOOKUP(B86,'2-mer'!$C$1:$V$19,19,FALSE)</f>
        <v>110</v>
      </c>
      <c r="Z86" s="9">
        <f>VLOOKUP(B86,'2-mer'!$C$1:$V$19,20,FALSE)</f>
        <v>54</v>
      </c>
      <c r="AA86" s="9">
        <f>VLOOKUP(B86,'3-mer'!$B:$BQ,4,FALSE)</f>
        <v>20</v>
      </c>
      <c r="AB86" s="9">
        <f>VLOOKUP(B86,'3-mer'!$B:$BQ,5,FALSE)</f>
        <v>28</v>
      </c>
      <c r="AC86" s="9">
        <f>VLOOKUP(B86,'3-mer'!$B:$BQ,6,FALSE)</f>
        <v>35</v>
      </c>
      <c r="AD86" s="9">
        <f>VLOOKUP(B86,'3-mer'!$B:$BQ,7,FALSE)</f>
        <v>23</v>
      </c>
      <c r="AE86" s="9">
        <f>VLOOKUP(B86,'3-mer'!$B:$BQ,8,FALSE)</f>
        <v>22</v>
      </c>
      <c r="AF86" s="9">
        <f>VLOOKUP(B86,'3-mer'!$B:$BQ,9,FALSE)</f>
        <v>25</v>
      </c>
      <c r="AG86" s="9">
        <f>VLOOKUP(B86,'3-mer'!$B:$BQ,10,FALSE)</f>
        <v>26</v>
      </c>
      <c r="AH86" s="9">
        <f>VLOOKUP(B86,'3-mer'!$B:$BQ,11,FALSE)</f>
        <v>22</v>
      </c>
      <c r="AI86" s="9">
        <f>VLOOKUP(B86,'3-mer'!$B:$BQ,12,FALSE)</f>
        <v>22</v>
      </c>
      <c r="AJ86" s="9">
        <f>VLOOKUP(B86,'3-mer'!$B:$BQ,13,FALSE)</f>
        <v>29</v>
      </c>
      <c r="AK86" s="9">
        <f>VLOOKUP(B86,'3-mer'!$B:$BQ,14,FALSE)</f>
        <v>31</v>
      </c>
      <c r="AL86" s="9">
        <f>VLOOKUP(B86,'3-mer'!$B:$BQ,15,FALSE)</f>
        <v>30</v>
      </c>
      <c r="AM86" s="9">
        <f>VLOOKUP(B86,'3-mer'!$B:$BQ,16,FALSE)</f>
        <v>14</v>
      </c>
      <c r="AN86" s="9">
        <f>VLOOKUP(B86,'3-mer'!$B:$BQ,17,FALSE)</f>
        <v>20</v>
      </c>
      <c r="AO86" s="9">
        <f>VLOOKUP(B86,'3-mer'!$B:$BQ,18,FALSE)</f>
        <v>22</v>
      </c>
      <c r="AP86" s="9">
        <f>VLOOKUP(B86,'3-mer'!$B:$BQ,19,FALSE)</f>
        <v>12</v>
      </c>
      <c r="AQ86" s="9">
        <f>VLOOKUP(B86,'3-mer'!$B:$BQ,20,FALSE)</f>
        <v>22</v>
      </c>
      <c r="AR86" s="9">
        <f>VLOOKUP(B86,'3-mer'!$B:$BQ,21,FALSE)</f>
        <v>24</v>
      </c>
      <c r="AS86" s="9">
        <f>VLOOKUP(B86,'3-mer'!$B:$BQ,22,FALSE)</f>
        <v>25</v>
      </c>
      <c r="AT86" s="9">
        <f>VLOOKUP(B86,'3-mer'!$B:$BQ,23,FALSE)</f>
        <v>12</v>
      </c>
      <c r="AU86" s="9">
        <f>VLOOKUP(B86,'3-mer'!$B:$BQ,24,FALSE)</f>
        <v>18</v>
      </c>
      <c r="AV86" s="9">
        <f>VLOOKUP(B86,'3-mer'!$B:$BQ,25,FALSE)</f>
        <v>10</v>
      </c>
      <c r="AW86" s="9">
        <f>VLOOKUP(B86,'3-mer'!$B:$BQ,26,FALSE)</f>
        <v>23</v>
      </c>
      <c r="AX86" s="9">
        <f>VLOOKUP(B86,'3-mer'!$B:$BQ,27,FALSE)</f>
        <v>29</v>
      </c>
      <c r="AY86" s="9">
        <f>VLOOKUP(B86,'3-mer'!$B:$BQ,28,FALSE)</f>
        <v>18</v>
      </c>
      <c r="AZ86" s="9">
        <f>VLOOKUP(B86,'3-mer'!$B:$BQ,29,FALSE)</f>
        <v>21</v>
      </c>
      <c r="BA86" s="9">
        <f>VLOOKUP(B86,'3-mer'!$B:$BQ,30,FALSE)</f>
        <v>34</v>
      </c>
      <c r="BB86" s="9">
        <f>VLOOKUP(B86,'3-mer'!$B:$BQ,31,FALSE)</f>
        <v>26</v>
      </c>
      <c r="BC86" s="9">
        <f>VLOOKUP(B86,'3-mer'!$B:$BQ,32,FALSE)</f>
        <v>20</v>
      </c>
      <c r="BD86" s="9">
        <f>VLOOKUP(B86,'3-mer'!$B:$BQ,33,FALSE)</f>
        <v>13</v>
      </c>
      <c r="BE86" s="9">
        <f>VLOOKUP(B86,'3-mer'!$B:$BQ,34,FALSE)</f>
        <v>32</v>
      </c>
      <c r="BF86" s="9">
        <f>VLOOKUP(B86,'3-mer'!$B:$BQ,35,FALSE)</f>
        <v>16</v>
      </c>
      <c r="BG86" s="9">
        <f>VLOOKUP(B86,'3-mer'!$B:$BQ,36,FALSE)</f>
        <v>37</v>
      </c>
      <c r="BH86" s="9">
        <f>VLOOKUP(B86,'3-mer'!$B:$BQ,37,FALSE)</f>
        <v>21</v>
      </c>
      <c r="BI86" s="9">
        <f>VLOOKUP(B86,'3-mer'!$B:$BQ,38,FALSE)</f>
        <v>28</v>
      </c>
      <c r="BJ86" s="9">
        <f>VLOOKUP(B86,'3-mer'!$B:$BQ,39,FALSE)</f>
        <v>29</v>
      </c>
      <c r="BK86" s="9">
        <f>VLOOKUP(B86,'3-mer'!$B:$BQ,40,FALSE)</f>
        <v>24</v>
      </c>
      <c r="BL86" s="9">
        <f>VLOOKUP(B86,'3-mer'!$B:$BQ,41,FALSE)</f>
        <v>24</v>
      </c>
      <c r="BM86" s="9">
        <f>VLOOKUP(B86,'3-mer'!$B:$BQ,42,FALSE)</f>
        <v>28</v>
      </c>
      <c r="BN86" s="9">
        <f>VLOOKUP(B86,'3-mer'!$B:$BQ,43,FALSE)</f>
        <v>22</v>
      </c>
      <c r="BO86" s="9">
        <f>VLOOKUP(B86,'3-mer'!$B:$BQ,44,FALSE)</f>
        <v>44</v>
      </c>
      <c r="BP86" s="9">
        <f>VLOOKUP(B86,'3-mer'!$B:$BQ,45,FALSE)</f>
        <v>28</v>
      </c>
      <c r="BQ86" s="9">
        <f>VLOOKUP(B86,'3-mer'!$B:$BQ,46,FALSE)</f>
        <v>51</v>
      </c>
      <c r="BR86" s="9">
        <f>VLOOKUP(B86,'3-mer'!$B:$BQ,47,FALSE)</f>
        <v>36</v>
      </c>
      <c r="BS86" s="9">
        <f>VLOOKUP(B86,'3-mer'!$B:$BQ,48,FALSE)</f>
        <v>25</v>
      </c>
      <c r="BT86" s="9">
        <f>VLOOKUP(B86,'3-mer'!$B:$BQ,49,FALSE)</f>
        <v>26</v>
      </c>
      <c r="BU86" s="9">
        <f>VLOOKUP(B86,'3-mer'!$B:$BQ,50,FALSE)</f>
        <v>36</v>
      </c>
      <c r="BV86" s="9">
        <f>VLOOKUP(B86,'3-mer'!$B:$BQ,51,FALSE)</f>
        <v>19</v>
      </c>
      <c r="BW86" s="9">
        <f>VLOOKUP(B86,'3-mer'!$B:$BQ,52,FALSE)</f>
        <v>28</v>
      </c>
      <c r="BX86" s="9">
        <f>VLOOKUP(B86,'3-mer'!$B:$BQ,53,FALSE)</f>
        <v>22</v>
      </c>
      <c r="BY86" s="9">
        <f>VLOOKUP(B86,'3-mer'!$B:$BQ,54,FALSE)</f>
        <v>23</v>
      </c>
      <c r="BZ86" s="9">
        <f>VLOOKUP(B86,'3-mer'!$B:$BQ,55,FALSE)</f>
        <v>3</v>
      </c>
      <c r="CA86" s="9">
        <f>VLOOKUP(B86,'3-mer'!$B:$BQ,56,FALSE)</f>
        <v>19</v>
      </c>
      <c r="CB86" s="9">
        <f>VLOOKUP(B86,'3-mer'!$B:$BQ,7,FALSE)</f>
        <v>23</v>
      </c>
      <c r="CC86" s="9">
        <f>VLOOKUP(B86,'3-mer'!$B:$BQ,58,FALSE)</f>
        <v>22</v>
      </c>
      <c r="CD86" s="9">
        <f>VLOOKUP(B86,'3-mer'!$B:$BQ,60,FALSE)</f>
        <v>8</v>
      </c>
      <c r="CE86" s="9">
        <f>VLOOKUP(B86,'3-mer'!$B:$BQ,61,FALSE)</f>
        <v>31</v>
      </c>
      <c r="CF86" s="9">
        <f>VLOOKUP(B86,'3-mer'!$B:$BQ,62,FALSE)</f>
        <v>21</v>
      </c>
      <c r="CG86" s="9">
        <f>VLOOKUP(B86,'3-mer'!$B:$BQ,63,FALSE)</f>
        <v>43</v>
      </c>
      <c r="CH86" s="9">
        <f>VLOOKUP(B86,'3-mer'!$B:$BQ,64,FALSE)</f>
        <v>15</v>
      </c>
      <c r="CI86" s="9">
        <f>VLOOKUP(B86,'3-mer'!$B:$BQ,65,FALSE)</f>
        <v>16</v>
      </c>
      <c r="CJ86" s="9">
        <f>VLOOKUP(B86,'3-mer'!$B:$BQ,66,FALSE)</f>
        <v>11</v>
      </c>
      <c r="CK86" s="9">
        <f>VLOOKUP(B86,'3-mer'!$B:$BQ,67,FALSE)</f>
        <v>19</v>
      </c>
      <c r="CL86" s="9">
        <f>VLOOKUP(B86,'3-mer'!$B:$BQ,5,FALSE)</f>
        <v>28</v>
      </c>
    </row>
    <row r="87" spans="1:90" ht="15.75" x14ac:dyDescent="0.2">
      <c r="A87" s="68" t="s">
        <v>18</v>
      </c>
      <c r="B87" s="67" t="s">
        <v>21</v>
      </c>
      <c r="C87" s="67">
        <v>254</v>
      </c>
      <c r="D87" s="70" t="e">
        <f>H87/#REF!</f>
        <v>#REF!</v>
      </c>
      <c r="E87" s="67">
        <v>25</v>
      </c>
      <c r="F87" s="67">
        <v>7.2</v>
      </c>
      <c r="G87" s="67">
        <v>7</v>
      </c>
      <c r="H87" s="70">
        <v>3</v>
      </c>
      <c r="I87" s="70">
        <f>VLOOKUP(B87,'2-mer'!$C$1:$V$19,3,FALSE)</f>
        <v>1526</v>
      </c>
      <c r="J87" s="74">
        <f>VLOOKUP(B87,遗传信息!B:E,4,FALSE)</f>
        <v>66.09</v>
      </c>
      <c r="K87" s="9">
        <f>VLOOKUP(B87,'2-mer'!$C$1:$V$19,4,FALSE)</f>
        <v>107</v>
      </c>
      <c r="L87" s="9">
        <f>VLOOKUP(B87,'2-mer'!$C$1:$V$19,5,FALSE)</f>
        <v>95</v>
      </c>
      <c r="M87" s="9">
        <f>VLOOKUP(B87,'2-mer'!$C$1:$V$19,6,FALSE)</f>
        <v>112</v>
      </c>
      <c r="N87" s="9">
        <f>VLOOKUP(B87,'2-mer'!$C$1:$V$19,8,FALSE)</f>
        <v>68</v>
      </c>
      <c r="O87" s="9">
        <f>VLOOKUP(B87,'2-mer'!$C$1:$V$19,9,FALSE)</f>
        <v>83</v>
      </c>
      <c r="P87" s="9">
        <f>VLOOKUP(B87,'2-mer'!$C$1:$V$19,10,FALSE)</f>
        <v>80</v>
      </c>
      <c r="Q87" s="9">
        <f>VLOOKUP(B87,'2-mer'!$C$1:$V$19,11,FALSE)</f>
        <v>99</v>
      </c>
      <c r="R87" s="9">
        <f>VLOOKUP(B87,'2-mer'!$C$1:$V$19,12,FALSE)</f>
        <v>81</v>
      </c>
      <c r="S87" s="9">
        <f>VLOOKUP(B87,'2-mer'!$C$1:$V$19,13,FALSE)</f>
        <v>115</v>
      </c>
      <c r="T87" s="9">
        <f>VLOOKUP(B87,'2-mer'!$C$1:$V$19,14,FALSE)</f>
        <v>99</v>
      </c>
      <c r="U87" s="9">
        <f>VLOOKUP(B87,'2-mer'!$C$1:$V$19,15,FALSE)</f>
        <v>159</v>
      </c>
      <c r="V87" s="9">
        <f>VLOOKUP(B87,'2-mer'!$C$1:$V$19,16,FALSE)</f>
        <v>107</v>
      </c>
      <c r="W87" s="9">
        <f>VLOOKUP(B87,'2-mer'!$C$1:$V$19,17,FALSE)</f>
        <v>76</v>
      </c>
      <c r="X87" s="9">
        <f>VLOOKUP(B87,'2-mer'!$C$1:$V$19,18,FALSE)</f>
        <v>70</v>
      </c>
      <c r="Y87" s="9">
        <f>VLOOKUP(B87,'2-mer'!$C$1:$V$19,19,FALSE)</f>
        <v>110</v>
      </c>
      <c r="Z87" s="9">
        <f>VLOOKUP(B87,'2-mer'!$C$1:$V$19,20,FALSE)</f>
        <v>54</v>
      </c>
      <c r="AA87" s="9">
        <f>VLOOKUP(B87,'3-mer'!$B:$BQ,4,FALSE)</f>
        <v>20</v>
      </c>
      <c r="AB87" s="9">
        <f>VLOOKUP(B87,'3-mer'!$B:$BQ,5,FALSE)</f>
        <v>28</v>
      </c>
      <c r="AC87" s="9">
        <f>VLOOKUP(B87,'3-mer'!$B:$BQ,6,FALSE)</f>
        <v>35</v>
      </c>
      <c r="AD87" s="9">
        <f>VLOOKUP(B87,'3-mer'!$B:$BQ,7,FALSE)</f>
        <v>23</v>
      </c>
      <c r="AE87" s="9">
        <f>VLOOKUP(B87,'3-mer'!$B:$BQ,8,FALSE)</f>
        <v>22</v>
      </c>
      <c r="AF87" s="9">
        <f>VLOOKUP(B87,'3-mer'!$B:$BQ,9,FALSE)</f>
        <v>25</v>
      </c>
      <c r="AG87" s="9">
        <f>VLOOKUP(B87,'3-mer'!$B:$BQ,10,FALSE)</f>
        <v>26</v>
      </c>
      <c r="AH87" s="9">
        <f>VLOOKUP(B87,'3-mer'!$B:$BQ,11,FALSE)</f>
        <v>22</v>
      </c>
      <c r="AI87" s="9">
        <f>VLOOKUP(B87,'3-mer'!$B:$BQ,12,FALSE)</f>
        <v>22</v>
      </c>
      <c r="AJ87" s="9">
        <f>VLOOKUP(B87,'3-mer'!$B:$BQ,13,FALSE)</f>
        <v>29</v>
      </c>
      <c r="AK87" s="9">
        <f>VLOOKUP(B87,'3-mer'!$B:$BQ,14,FALSE)</f>
        <v>31</v>
      </c>
      <c r="AL87" s="9">
        <f>VLOOKUP(B87,'3-mer'!$B:$BQ,15,FALSE)</f>
        <v>30</v>
      </c>
      <c r="AM87" s="9">
        <f>VLOOKUP(B87,'3-mer'!$B:$BQ,16,FALSE)</f>
        <v>14</v>
      </c>
      <c r="AN87" s="9">
        <f>VLOOKUP(B87,'3-mer'!$B:$BQ,17,FALSE)</f>
        <v>20</v>
      </c>
      <c r="AO87" s="9">
        <f>VLOOKUP(B87,'3-mer'!$B:$BQ,18,FALSE)</f>
        <v>22</v>
      </c>
      <c r="AP87" s="9">
        <f>VLOOKUP(B87,'3-mer'!$B:$BQ,19,FALSE)</f>
        <v>12</v>
      </c>
      <c r="AQ87" s="9">
        <f>VLOOKUP(B87,'3-mer'!$B:$BQ,20,FALSE)</f>
        <v>22</v>
      </c>
      <c r="AR87" s="9">
        <f>VLOOKUP(B87,'3-mer'!$B:$BQ,21,FALSE)</f>
        <v>24</v>
      </c>
      <c r="AS87" s="9">
        <f>VLOOKUP(B87,'3-mer'!$B:$BQ,22,FALSE)</f>
        <v>25</v>
      </c>
      <c r="AT87" s="9">
        <f>VLOOKUP(B87,'3-mer'!$B:$BQ,23,FALSE)</f>
        <v>12</v>
      </c>
      <c r="AU87" s="9">
        <f>VLOOKUP(B87,'3-mer'!$B:$BQ,24,FALSE)</f>
        <v>18</v>
      </c>
      <c r="AV87" s="9">
        <f>VLOOKUP(B87,'3-mer'!$B:$BQ,25,FALSE)</f>
        <v>10</v>
      </c>
      <c r="AW87" s="9">
        <f>VLOOKUP(B87,'3-mer'!$B:$BQ,26,FALSE)</f>
        <v>23</v>
      </c>
      <c r="AX87" s="9">
        <f>VLOOKUP(B87,'3-mer'!$B:$BQ,27,FALSE)</f>
        <v>29</v>
      </c>
      <c r="AY87" s="9">
        <f>VLOOKUP(B87,'3-mer'!$B:$BQ,28,FALSE)</f>
        <v>18</v>
      </c>
      <c r="AZ87" s="9">
        <f>VLOOKUP(B87,'3-mer'!$B:$BQ,29,FALSE)</f>
        <v>21</v>
      </c>
      <c r="BA87" s="9">
        <f>VLOOKUP(B87,'3-mer'!$B:$BQ,30,FALSE)</f>
        <v>34</v>
      </c>
      <c r="BB87" s="9">
        <f>VLOOKUP(B87,'3-mer'!$B:$BQ,31,FALSE)</f>
        <v>26</v>
      </c>
      <c r="BC87" s="9">
        <f>VLOOKUP(B87,'3-mer'!$B:$BQ,32,FALSE)</f>
        <v>20</v>
      </c>
      <c r="BD87" s="9">
        <f>VLOOKUP(B87,'3-mer'!$B:$BQ,33,FALSE)</f>
        <v>13</v>
      </c>
      <c r="BE87" s="9">
        <f>VLOOKUP(B87,'3-mer'!$B:$BQ,34,FALSE)</f>
        <v>32</v>
      </c>
      <c r="BF87" s="9">
        <f>VLOOKUP(B87,'3-mer'!$B:$BQ,35,FALSE)</f>
        <v>16</v>
      </c>
      <c r="BG87" s="9">
        <f>VLOOKUP(B87,'3-mer'!$B:$BQ,36,FALSE)</f>
        <v>37</v>
      </c>
      <c r="BH87" s="9">
        <f>VLOOKUP(B87,'3-mer'!$B:$BQ,37,FALSE)</f>
        <v>21</v>
      </c>
      <c r="BI87" s="9">
        <f>VLOOKUP(B87,'3-mer'!$B:$BQ,38,FALSE)</f>
        <v>28</v>
      </c>
      <c r="BJ87" s="9">
        <f>VLOOKUP(B87,'3-mer'!$B:$BQ,39,FALSE)</f>
        <v>29</v>
      </c>
      <c r="BK87" s="9">
        <f>VLOOKUP(B87,'3-mer'!$B:$BQ,40,FALSE)</f>
        <v>24</v>
      </c>
      <c r="BL87" s="9">
        <f>VLOOKUP(B87,'3-mer'!$B:$BQ,41,FALSE)</f>
        <v>24</v>
      </c>
      <c r="BM87" s="9">
        <f>VLOOKUP(B87,'3-mer'!$B:$BQ,42,FALSE)</f>
        <v>28</v>
      </c>
      <c r="BN87" s="9">
        <f>VLOOKUP(B87,'3-mer'!$B:$BQ,43,FALSE)</f>
        <v>22</v>
      </c>
      <c r="BO87" s="9">
        <f>VLOOKUP(B87,'3-mer'!$B:$BQ,44,FALSE)</f>
        <v>44</v>
      </c>
      <c r="BP87" s="9">
        <f>VLOOKUP(B87,'3-mer'!$B:$BQ,45,FALSE)</f>
        <v>28</v>
      </c>
      <c r="BQ87" s="9">
        <f>VLOOKUP(B87,'3-mer'!$B:$BQ,46,FALSE)</f>
        <v>51</v>
      </c>
      <c r="BR87" s="9">
        <f>VLOOKUP(B87,'3-mer'!$B:$BQ,47,FALSE)</f>
        <v>36</v>
      </c>
      <c r="BS87" s="9">
        <f>VLOOKUP(B87,'3-mer'!$B:$BQ,48,FALSE)</f>
        <v>25</v>
      </c>
      <c r="BT87" s="9">
        <f>VLOOKUP(B87,'3-mer'!$B:$BQ,49,FALSE)</f>
        <v>26</v>
      </c>
      <c r="BU87" s="9">
        <f>VLOOKUP(B87,'3-mer'!$B:$BQ,50,FALSE)</f>
        <v>36</v>
      </c>
      <c r="BV87" s="9">
        <f>VLOOKUP(B87,'3-mer'!$B:$BQ,51,FALSE)</f>
        <v>19</v>
      </c>
      <c r="BW87" s="9">
        <f>VLOOKUP(B87,'3-mer'!$B:$BQ,52,FALSE)</f>
        <v>28</v>
      </c>
      <c r="BX87" s="9">
        <f>VLOOKUP(B87,'3-mer'!$B:$BQ,53,FALSE)</f>
        <v>22</v>
      </c>
      <c r="BY87" s="9">
        <f>VLOOKUP(B87,'3-mer'!$B:$BQ,54,FALSE)</f>
        <v>23</v>
      </c>
      <c r="BZ87" s="9">
        <f>VLOOKUP(B87,'3-mer'!$B:$BQ,55,FALSE)</f>
        <v>3</v>
      </c>
      <c r="CA87" s="9">
        <f>VLOOKUP(B87,'3-mer'!$B:$BQ,56,FALSE)</f>
        <v>19</v>
      </c>
      <c r="CB87" s="9">
        <f>VLOOKUP(B87,'3-mer'!$B:$BQ,7,FALSE)</f>
        <v>23</v>
      </c>
      <c r="CC87" s="9">
        <f>VLOOKUP(B87,'3-mer'!$B:$BQ,58,FALSE)</f>
        <v>22</v>
      </c>
      <c r="CD87" s="9">
        <f>VLOOKUP(B87,'3-mer'!$B:$BQ,60,FALSE)</f>
        <v>8</v>
      </c>
      <c r="CE87" s="9">
        <f>VLOOKUP(B87,'3-mer'!$B:$BQ,61,FALSE)</f>
        <v>31</v>
      </c>
      <c r="CF87" s="9">
        <f>VLOOKUP(B87,'3-mer'!$B:$BQ,62,FALSE)</f>
        <v>21</v>
      </c>
      <c r="CG87" s="9">
        <f>VLOOKUP(B87,'3-mer'!$B:$BQ,63,FALSE)</f>
        <v>43</v>
      </c>
      <c r="CH87" s="9">
        <f>VLOOKUP(B87,'3-mer'!$B:$BQ,64,FALSE)</f>
        <v>15</v>
      </c>
      <c r="CI87" s="9">
        <f>VLOOKUP(B87,'3-mer'!$B:$BQ,65,FALSE)</f>
        <v>16</v>
      </c>
      <c r="CJ87" s="9">
        <f>VLOOKUP(B87,'3-mer'!$B:$BQ,66,FALSE)</f>
        <v>11</v>
      </c>
      <c r="CK87" s="9">
        <f>VLOOKUP(B87,'3-mer'!$B:$BQ,67,FALSE)</f>
        <v>19</v>
      </c>
      <c r="CL87" s="9">
        <f>VLOOKUP(B87,'3-mer'!$B:$BQ,5,FALSE)</f>
        <v>28</v>
      </c>
    </row>
    <row r="88" spans="1:90" ht="15.75" x14ac:dyDescent="0.2">
      <c r="A88" s="68" t="s">
        <v>18</v>
      </c>
      <c r="B88" s="67" t="s">
        <v>21</v>
      </c>
      <c r="C88" s="67">
        <v>254</v>
      </c>
      <c r="D88" s="70" t="e">
        <f>H88/#REF!</f>
        <v>#REF!</v>
      </c>
      <c r="E88" s="67">
        <v>25</v>
      </c>
      <c r="F88" s="67">
        <v>7.2</v>
      </c>
      <c r="G88" s="67">
        <v>7</v>
      </c>
      <c r="H88" s="70">
        <v>4</v>
      </c>
      <c r="I88" s="70">
        <f>VLOOKUP(B88,'2-mer'!$C$1:$V$19,3,FALSE)</f>
        <v>1526</v>
      </c>
      <c r="J88" s="74">
        <f>VLOOKUP(B88,遗传信息!B:E,4,FALSE)</f>
        <v>66.09</v>
      </c>
      <c r="K88" s="9">
        <f>VLOOKUP(B88,'2-mer'!$C$1:$V$19,4,FALSE)</f>
        <v>107</v>
      </c>
      <c r="L88" s="9">
        <f>VLOOKUP(B88,'2-mer'!$C$1:$V$19,5,FALSE)</f>
        <v>95</v>
      </c>
      <c r="M88" s="9">
        <f>VLOOKUP(B88,'2-mer'!$C$1:$V$19,6,FALSE)</f>
        <v>112</v>
      </c>
      <c r="N88" s="9">
        <f>VLOOKUP(B88,'2-mer'!$C$1:$V$19,8,FALSE)</f>
        <v>68</v>
      </c>
      <c r="O88" s="9">
        <f>VLOOKUP(B88,'2-mer'!$C$1:$V$19,9,FALSE)</f>
        <v>83</v>
      </c>
      <c r="P88" s="9">
        <f>VLOOKUP(B88,'2-mer'!$C$1:$V$19,10,FALSE)</f>
        <v>80</v>
      </c>
      <c r="Q88" s="9">
        <f>VLOOKUP(B88,'2-mer'!$C$1:$V$19,11,FALSE)</f>
        <v>99</v>
      </c>
      <c r="R88" s="9">
        <f>VLOOKUP(B88,'2-mer'!$C$1:$V$19,12,FALSE)</f>
        <v>81</v>
      </c>
      <c r="S88" s="9">
        <f>VLOOKUP(B88,'2-mer'!$C$1:$V$19,13,FALSE)</f>
        <v>115</v>
      </c>
      <c r="T88" s="9">
        <f>VLOOKUP(B88,'2-mer'!$C$1:$V$19,14,FALSE)</f>
        <v>99</v>
      </c>
      <c r="U88" s="9">
        <f>VLOOKUP(B88,'2-mer'!$C$1:$V$19,15,FALSE)</f>
        <v>159</v>
      </c>
      <c r="V88" s="9">
        <f>VLOOKUP(B88,'2-mer'!$C$1:$V$19,16,FALSE)</f>
        <v>107</v>
      </c>
      <c r="W88" s="9">
        <f>VLOOKUP(B88,'2-mer'!$C$1:$V$19,17,FALSE)</f>
        <v>76</v>
      </c>
      <c r="X88" s="9">
        <f>VLOOKUP(B88,'2-mer'!$C$1:$V$19,18,FALSE)</f>
        <v>70</v>
      </c>
      <c r="Y88" s="9">
        <f>VLOOKUP(B88,'2-mer'!$C$1:$V$19,19,FALSE)</f>
        <v>110</v>
      </c>
      <c r="Z88" s="9">
        <f>VLOOKUP(B88,'2-mer'!$C$1:$V$19,20,FALSE)</f>
        <v>54</v>
      </c>
      <c r="AA88" s="9">
        <f>VLOOKUP(B88,'3-mer'!$B:$BQ,4,FALSE)</f>
        <v>20</v>
      </c>
      <c r="AB88" s="9">
        <f>VLOOKUP(B88,'3-mer'!$B:$BQ,5,FALSE)</f>
        <v>28</v>
      </c>
      <c r="AC88" s="9">
        <f>VLOOKUP(B88,'3-mer'!$B:$BQ,6,FALSE)</f>
        <v>35</v>
      </c>
      <c r="AD88" s="9">
        <f>VLOOKUP(B88,'3-mer'!$B:$BQ,7,FALSE)</f>
        <v>23</v>
      </c>
      <c r="AE88" s="9">
        <f>VLOOKUP(B88,'3-mer'!$B:$BQ,8,FALSE)</f>
        <v>22</v>
      </c>
      <c r="AF88" s="9">
        <f>VLOOKUP(B88,'3-mer'!$B:$BQ,9,FALSE)</f>
        <v>25</v>
      </c>
      <c r="AG88" s="9">
        <f>VLOOKUP(B88,'3-mer'!$B:$BQ,10,FALSE)</f>
        <v>26</v>
      </c>
      <c r="AH88" s="9">
        <f>VLOOKUP(B88,'3-mer'!$B:$BQ,11,FALSE)</f>
        <v>22</v>
      </c>
      <c r="AI88" s="9">
        <f>VLOOKUP(B88,'3-mer'!$B:$BQ,12,FALSE)</f>
        <v>22</v>
      </c>
      <c r="AJ88" s="9">
        <f>VLOOKUP(B88,'3-mer'!$B:$BQ,13,FALSE)</f>
        <v>29</v>
      </c>
      <c r="AK88" s="9">
        <f>VLOOKUP(B88,'3-mer'!$B:$BQ,14,FALSE)</f>
        <v>31</v>
      </c>
      <c r="AL88" s="9">
        <f>VLOOKUP(B88,'3-mer'!$B:$BQ,15,FALSE)</f>
        <v>30</v>
      </c>
      <c r="AM88" s="9">
        <f>VLOOKUP(B88,'3-mer'!$B:$BQ,16,FALSE)</f>
        <v>14</v>
      </c>
      <c r="AN88" s="9">
        <f>VLOOKUP(B88,'3-mer'!$B:$BQ,17,FALSE)</f>
        <v>20</v>
      </c>
      <c r="AO88" s="9">
        <f>VLOOKUP(B88,'3-mer'!$B:$BQ,18,FALSE)</f>
        <v>22</v>
      </c>
      <c r="AP88" s="9">
        <f>VLOOKUP(B88,'3-mer'!$B:$BQ,19,FALSE)</f>
        <v>12</v>
      </c>
      <c r="AQ88" s="9">
        <f>VLOOKUP(B88,'3-mer'!$B:$BQ,20,FALSE)</f>
        <v>22</v>
      </c>
      <c r="AR88" s="9">
        <f>VLOOKUP(B88,'3-mer'!$B:$BQ,21,FALSE)</f>
        <v>24</v>
      </c>
      <c r="AS88" s="9">
        <f>VLOOKUP(B88,'3-mer'!$B:$BQ,22,FALSE)</f>
        <v>25</v>
      </c>
      <c r="AT88" s="9">
        <f>VLOOKUP(B88,'3-mer'!$B:$BQ,23,FALSE)</f>
        <v>12</v>
      </c>
      <c r="AU88" s="9">
        <f>VLOOKUP(B88,'3-mer'!$B:$BQ,24,FALSE)</f>
        <v>18</v>
      </c>
      <c r="AV88" s="9">
        <f>VLOOKUP(B88,'3-mer'!$B:$BQ,25,FALSE)</f>
        <v>10</v>
      </c>
      <c r="AW88" s="9">
        <f>VLOOKUP(B88,'3-mer'!$B:$BQ,26,FALSE)</f>
        <v>23</v>
      </c>
      <c r="AX88" s="9">
        <f>VLOOKUP(B88,'3-mer'!$B:$BQ,27,FALSE)</f>
        <v>29</v>
      </c>
      <c r="AY88" s="9">
        <f>VLOOKUP(B88,'3-mer'!$B:$BQ,28,FALSE)</f>
        <v>18</v>
      </c>
      <c r="AZ88" s="9">
        <f>VLOOKUP(B88,'3-mer'!$B:$BQ,29,FALSE)</f>
        <v>21</v>
      </c>
      <c r="BA88" s="9">
        <f>VLOOKUP(B88,'3-mer'!$B:$BQ,30,FALSE)</f>
        <v>34</v>
      </c>
      <c r="BB88" s="9">
        <f>VLOOKUP(B88,'3-mer'!$B:$BQ,31,FALSE)</f>
        <v>26</v>
      </c>
      <c r="BC88" s="9">
        <f>VLOOKUP(B88,'3-mer'!$B:$BQ,32,FALSE)</f>
        <v>20</v>
      </c>
      <c r="BD88" s="9">
        <f>VLOOKUP(B88,'3-mer'!$B:$BQ,33,FALSE)</f>
        <v>13</v>
      </c>
      <c r="BE88" s="9">
        <f>VLOOKUP(B88,'3-mer'!$B:$BQ,34,FALSE)</f>
        <v>32</v>
      </c>
      <c r="BF88" s="9">
        <f>VLOOKUP(B88,'3-mer'!$B:$BQ,35,FALSE)</f>
        <v>16</v>
      </c>
      <c r="BG88" s="9">
        <f>VLOOKUP(B88,'3-mer'!$B:$BQ,36,FALSE)</f>
        <v>37</v>
      </c>
      <c r="BH88" s="9">
        <f>VLOOKUP(B88,'3-mer'!$B:$BQ,37,FALSE)</f>
        <v>21</v>
      </c>
      <c r="BI88" s="9">
        <f>VLOOKUP(B88,'3-mer'!$B:$BQ,38,FALSE)</f>
        <v>28</v>
      </c>
      <c r="BJ88" s="9">
        <f>VLOOKUP(B88,'3-mer'!$B:$BQ,39,FALSE)</f>
        <v>29</v>
      </c>
      <c r="BK88" s="9">
        <f>VLOOKUP(B88,'3-mer'!$B:$BQ,40,FALSE)</f>
        <v>24</v>
      </c>
      <c r="BL88" s="9">
        <f>VLOOKUP(B88,'3-mer'!$B:$BQ,41,FALSE)</f>
        <v>24</v>
      </c>
      <c r="BM88" s="9">
        <f>VLOOKUP(B88,'3-mer'!$B:$BQ,42,FALSE)</f>
        <v>28</v>
      </c>
      <c r="BN88" s="9">
        <f>VLOOKUP(B88,'3-mer'!$B:$BQ,43,FALSE)</f>
        <v>22</v>
      </c>
      <c r="BO88" s="9">
        <f>VLOOKUP(B88,'3-mer'!$B:$BQ,44,FALSE)</f>
        <v>44</v>
      </c>
      <c r="BP88" s="9">
        <f>VLOOKUP(B88,'3-mer'!$B:$BQ,45,FALSE)</f>
        <v>28</v>
      </c>
      <c r="BQ88" s="9">
        <f>VLOOKUP(B88,'3-mer'!$B:$BQ,46,FALSE)</f>
        <v>51</v>
      </c>
      <c r="BR88" s="9">
        <f>VLOOKUP(B88,'3-mer'!$B:$BQ,47,FALSE)</f>
        <v>36</v>
      </c>
      <c r="BS88" s="9">
        <f>VLOOKUP(B88,'3-mer'!$B:$BQ,48,FALSE)</f>
        <v>25</v>
      </c>
      <c r="BT88" s="9">
        <f>VLOOKUP(B88,'3-mer'!$B:$BQ,49,FALSE)</f>
        <v>26</v>
      </c>
      <c r="BU88" s="9">
        <f>VLOOKUP(B88,'3-mer'!$B:$BQ,50,FALSE)</f>
        <v>36</v>
      </c>
      <c r="BV88" s="9">
        <f>VLOOKUP(B88,'3-mer'!$B:$BQ,51,FALSE)</f>
        <v>19</v>
      </c>
      <c r="BW88" s="9">
        <f>VLOOKUP(B88,'3-mer'!$B:$BQ,52,FALSE)</f>
        <v>28</v>
      </c>
      <c r="BX88" s="9">
        <f>VLOOKUP(B88,'3-mer'!$B:$BQ,53,FALSE)</f>
        <v>22</v>
      </c>
      <c r="BY88" s="9">
        <f>VLOOKUP(B88,'3-mer'!$B:$BQ,54,FALSE)</f>
        <v>23</v>
      </c>
      <c r="BZ88" s="9">
        <f>VLOOKUP(B88,'3-mer'!$B:$BQ,55,FALSE)</f>
        <v>3</v>
      </c>
      <c r="CA88" s="9">
        <f>VLOOKUP(B88,'3-mer'!$B:$BQ,56,FALSE)</f>
        <v>19</v>
      </c>
      <c r="CB88" s="9">
        <f>VLOOKUP(B88,'3-mer'!$B:$BQ,7,FALSE)</f>
        <v>23</v>
      </c>
      <c r="CC88" s="9">
        <f>VLOOKUP(B88,'3-mer'!$B:$BQ,58,FALSE)</f>
        <v>22</v>
      </c>
      <c r="CD88" s="9">
        <f>VLOOKUP(B88,'3-mer'!$B:$BQ,60,FALSE)</f>
        <v>8</v>
      </c>
      <c r="CE88" s="9">
        <f>VLOOKUP(B88,'3-mer'!$B:$BQ,61,FALSE)</f>
        <v>31</v>
      </c>
      <c r="CF88" s="9">
        <f>VLOOKUP(B88,'3-mer'!$B:$BQ,62,FALSE)</f>
        <v>21</v>
      </c>
      <c r="CG88" s="9">
        <f>VLOOKUP(B88,'3-mer'!$B:$BQ,63,FALSE)</f>
        <v>43</v>
      </c>
      <c r="CH88" s="9">
        <f>VLOOKUP(B88,'3-mer'!$B:$BQ,64,FALSE)</f>
        <v>15</v>
      </c>
      <c r="CI88" s="9">
        <f>VLOOKUP(B88,'3-mer'!$B:$BQ,65,FALSE)</f>
        <v>16</v>
      </c>
      <c r="CJ88" s="9">
        <f>VLOOKUP(B88,'3-mer'!$B:$BQ,66,FALSE)</f>
        <v>11</v>
      </c>
      <c r="CK88" s="9">
        <f>VLOOKUP(B88,'3-mer'!$B:$BQ,67,FALSE)</f>
        <v>19</v>
      </c>
      <c r="CL88" s="9">
        <f>VLOOKUP(B88,'3-mer'!$B:$BQ,5,FALSE)</f>
        <v>28</v>
      </c>
    </row>
    <row r="89" spans="1:90" ht="15.75" x14ac:dyDescent="0.2">
      <c r="A89" s="68" t="s">
        <v>18</v>
      </c>
      <c r="B89" s="67" t="s">
        <v>21</v>
      </c>
      <c r="C89" s="67">
        <v>265</v>
      </c>
      <c r="D89" s="70">
        <v>3.2</v>
      </c>
      <c r="E89" s="67">
        <v>25</v>
      </c>
      <c r="F89" s="67">
        <v>7.2</v>
      </c>
      <c r="G89" s="67">
        <v>7</v>
      </c>
      <c r="H89" s="70">
        <v>2</v>
      </c>
      <c r="I89" s="70">
        <f>VLOOKUP(B89,'2-mer'!$C$1:$V$19,3,FALSE)</f>
        <v>1526</v>
      </c>
      <c r="J89" s="74">
        <f>VLOOKUP(B89,遗传信息!B:E,4,FALSE)</f>
        <v>66.09</v>
      </c>
      <c r="K89" s="9">
        <f>VLOOKUP(B89,'2-mer'!$C$1:$V$19,4,FALSE)</f>
        <v>107</v>
      </c>
      <c r="L89" s="9">
        <f>VLOOKUP(B89,'2-mer'!$C$1:$V$19,5,FALSE)</f>
        <v>95</v>
      </c>
      <c r="M89" s="9">
        <f>VLOOKUP(B89,'2-mer'!$C$1:$V$19,6,FALSE)</f>
        <v>112</v>
      </c>
      <c r="N89" s="9">
        <f>VLOOKUP(B89,'2-mer'!$C$1:$V$19,8,FALSE)</f>
        <v>68</v>
      </c>
      <c r="O89" s="9">
        <f>VLOOKUP(B89,'2-mer'!$C$1:$V$19,9,FALSE)</f>
        <v>83</v>
      </c>
      <c r="P89" s="9">
        <f>VLOOKUP(B89,'2-mer'!$C$1:$V$19,10,FALSE)</f>
        <v>80</v>
      </c>
      <c r="Q89" s="9">
        <f>VLOOKUP(B89,'2-mer'!$C$1:$V$19,11,FALSE)</f>
        <v>99</v>
      </c>
      <c r="R89" s="9">
        <f>VLOOKUP(B89,'2-mer'!$C$1:$V$19,12,FALSE)</f>
        <v>81</v>
      </c>
      <c r="S89" s="9">
        <f>VLOOKUP(B89,'2-mer'!$C$1:$V$19,13,FALSE)</f>
        <v>115</v>
      </c>
      <c r="T89" s="9">
        <f>VLOOKUP(B89,'2-mer'!$C$1:$V$19,14,FALSE)</f>
        <v>99</v>
      </c>
      <c r="U89" s="9">
        <f>VLOOKUP(B89,'2-mer'!$C$1:$V$19,15,FALSE)</f>
        <v>159</v>
      </c>
      <c r="V89" s="9">
        <f>VLOOKUP(B89,'2-mer'!$C$1:$V$19,16,FALSE)</f>
        <v>107</v>
      </c>
      <c r="W89" s="9">
        <f>VLOOKUP(B89,'2-mer'!$C$1:$V$19,17,FALSE)</f>
        <v>76</v>
      </c>
      <c r="X89" s="9">
        <f>VLOOKUP(B89,'2-mer'!$C$1:$V$19,18,FALSE)</f>
        <v>70</v>
      </c>
      <c r="Y89" s="9">
        <f>VLOOKUP(B89,'2-mer'!$C$1:$V$19,19,FALSE)</f>
        <v>110</v>
      </c>
      <c r="Z89" s="9">
        <f>VLOOKUP(B89,'2-mer'!$C$1:$V$19,20,FALSE)</f>
        <v>54</v>
      </c>
      <c r="AA89" s="9">
        <f>VLOOKUP(B89,'3-mer'!$B:$BQ,4,FALSE)</f>
        <v>20</v>
      </c>
      <c r="AB89" s="9">
        <f>VLOOKUP(B89,'3-mer'!$B:$BQ,5,FALSE)</f>
        <v>28</v>
      </c>
      <c r="AC89" s="9">
        <f>VLOOKUP(B89,'3-mer'!$B:$BQ,6,FALSE)</f>
        <v>35</v>
      </c>
      <c r="AD89" s="9">
        <f>VLOOKUP(B89,'3-mer'!$B:$BQ,7,FALSE)</f>
        <v>23</v>
      </c>
      <c r="AE89" s="9">
        <f>VLOOKUP(B89,'3-mer'!$B:$BQ,8,FALSE)</f>
        <v>22</v>
      </c>
      <c r="AF89" s="9">
        <f>VLOOKUP(B89,'3-mer'!$B:$BQ,9,FALSE)</f>
        <v>25</v>
      </c>
      <c r="AG89" s="9">
        <f>VLOOKUP(B89,'3-mer'!$B:$BQ,10,FALSE)</f>
        <v>26</v>
      </c>
      <c r="AH89" s="9">
        <f>VLOOKUP(B89,'3-mer'!$B:$BQ,11,FALSE)</f>
        <v>22</v>
      </c>
      <c r="AI89" s="9">
        <f>VLOOKUP(B89,'3-mer'!$B:$BQ,12,FALSE)</f>
        <v>22</v>
      </c>
      <c r="AJ89" s="9">
        <f>VLOOKUP(B89,'3-mer'!$B:$BQ,13,FALSE)</f>
        <v>29</v>
      </c>
      <c r="AK89" s="9">
        <f>VLOOKUP(B89,'3-mer'!$B:$BQ,14,FALSE)</f>
        <v>31</v>
      </c>
      <c r="AL89" s="9">
        <f>VLOOKUP(B89,'3-mer'!$B:$BQ,15,FALSE)</f>
        <v>30</v>
      </c>
      <c r="AM89" s="9">
        <f>VLOOKUP(B89,'3-mer'!$B:$BQ,16,FALSE)</f>
        <v>14</v>
      </c>
      <c r="AN89" s="9">
        <f>VLOOKUP(B89,'3-mer'!$B:$BQ,17,FALSE)</f>
        <v>20</v>
      </c>
      <c r="AO89" s="9">
        <f>VLOOKUP(B89,'3-mer'!$B:$BQ,18,FALSE)</f>
        <v>22</v>
      </c>
      <c r="AP89" s="9">
        <f>VLOOKUP(B89,'3-mer'!$B:$BQ,19,FALSE)</f>
        <v>12</v>
      </c>
      <c r="AQ89" s="9">
        <f>VLOOKUP(B89,'3-mer'!$B:$BQ,20,FALSE)</f>
        <v>22</v>
      </c>
      <c r="AR89" s="9">
        <f>VLOOKUP(B89,'3-mer'!$B:$BQ,21,FALSE)</f>
        <v>24</v>
      </c>
      <c r="AS89" s="9">
        <f>VLOOKUP(B89,'3-mer'!$B:$BQ,22,FALSE)</f>
        <v>25</v>
      </c>
      <c r="AT89" s="9">
        <f>VLOOKUP(B89,'3-mer'!$B:$BQ,23,FALSE)</f>
        <v>12</v>
      </c>
      <c r="AU89" s="9">
        <f>VLOOKUP(B89,'3-mer'!$B:$BQ,24,FALSE)</f>
        <v>18</v>
      </c>
      <c r="AV89" s="9">
        <f>VLOOKUP(B89,'3-mer'!$B:$BQ,25,FALSE)</f>
        <v>10</v>
      </c>
      <c r="AW89" s="9">
        <f>VLOOKUP(B89,'3-mer'!$B:$BQ,26,FALSE)</f>
        <v>23</v>
      </c>
      <c r="AX89" s="9">
        <f>VLOOKUP(B89,'3-mer'!$B:$BQ,27,FALSE)</f>
        <v>29</v>
      </c>
      <c r="AY89" s="9">
        <f>VLOOKUP(B89,'3-mer'!$B:$BQ,28,FALSE)</f>
        <v>18</v>
      </c>
      <c r="AZ89" s="9">
        <f>VLOOKUP(B89,'3-mer'!$B:$BQ,29,FALSE)</f>
        <v>21</v>
      </c>
      <c r="BA89" s="9">
        <f>VLOOKUP(B89,'3-mer'!$B:$BQ,30,FALSE)</f>
        <v>34</v>
      </c>
      <c r="BB89" s="9">
        <f>VLOOKUP(B89,'3-mer'!$B:$BQ,31,FALSE)</f>
        <v>26</v>
      </c>
      <c r="BC89" s="9">
        <f>VLOOKUP(B89,'3-mer'!$B:$BQ,32,FALSE)</f>
        <v>20</v>
      </c>
      <c r="BD89" s="9">
        <f>VLOOKUP(B89,'3-mer'!$B:$BQ,33,FALSE)</f>
        <v>13</v>
      </c>
      <c r="BE89" s="9">
        <f>VLOOKUP(B89,'3-mer'!$B:$BQ,34,FALSE)</f>
        <v>32</v>
      </c>
      <c r="BF89" s="9">
        <f>VLOOKUP(B89,'3-mer'!$B:$BQ,35,FALSE)</f>
        <v>16</v>
      </c>
      <c r="BG89" s="9">
        <f>VLOOKUP(B89,'3-mer'!$B:$BQ,36,FALSE)</f>
        <v>37</v>
      </c>
      <c r="BH89" s="9">
        <f>VLOOKUP(B89,'3-mer'!$B:$BQ,37,FALSE)</f>
        <v>21</v>
      </c>
      <c r="BI89" s="9">
        <f>VLOOKUP(B89,'3-mer'!$B:$BQ,38,FALSE)</f>
        <v>28</v>
      </c>
      <c r="BJ89" s="9">
        <f>VLOOKUP(B89,'3-mer'!$B:$BQ,39,FALSE)</f>
        <v>29</v>
      </c>
      <c r="BK89" s="9">
        <f>VLOOKUP(B89,'3-mer'!$B:$BQ,40,FALSE)</f>
        <v>24</v>
      </c>
      <c r="BL89" s="9">
        <f>VLOOKUP(B89,'3-mer'!$B:$BQ,41,FALSE)</f>
        <v>24</v>
      </c>
      <c r="BM89" s="9">
        <f>VLOOKUP(B89,'3-mer'!$B:$BQ,42,FALSE)</f>
        <v>28</v>
      </c>
      <c r="BN89" s="9">
        <f>VLOOKUP(B89,'3-mer'!$B:$BQ,43,FALSE)</f>
        <v>22</v>
      </c>
      <c r="BO89" s="9">
        <f>VLOOKUP(B89,'3-mer'!$B:$BQ,44,FALSE)</f>
        <v>44</v>
      </c>
      <c r="BP89" s="9">
        <f>VLOOKUP(B89,'3-mer'!$B:$BQ,45,FALSE)</f>
        <v>28</v>
      </c>
      <c r="BQ89" s="9">
        <f>VLOOKUP(B89,'3-mer'!$B:$BQ,46,FALSE)</f>
        <v>51</v>
      </c>
      <c r="BR89" s="9">
        <f>VLOOKUP(B89,'3-mer'!$B:$BQ,47,FALSE)</f>
        <v>36</v>
      </c>
      <c r="BS89" s="9">
        <f>VLOOKUP(B89,'3-mer'!$B:$BQ,48,FALSE)</f>
        <v>25</v>
      </c>
      <c r="BT89" s="9">
        <f>VLOOKUP(B89,'3-mer'!$B:$BQ,49,FALSE)</f>
        <v>26</v>
      </c>
      <c r="BU89" s="9">
        <f>VLOOKUP(B89,'3-mer'!$B:$BQ,50,FALSE)</f>
        <v>36</v>
      </c>
      <c r="BV89" s="9">
        <f>VLOOKUP(B89,'3-mer'!$B:$BQ,51,FALSE)</f>
        <v>19</v>
      </c>
      <c r="BW89" s="9">
        <f>VLOOKUP(B89,'3-mer'!$B:$BQ,52,FALSE)</f>
        <v>28</v>
      </c>
      <c r="BX89" s="9">
        <f>VLOOKUP(B89,'3-mer'!$B:$BQ,53,FALSE)</f>
        <v>22</v>
      </c>
      <c r="BY89" s="9">
        <f>VLOOKUP(B89,'3-mer'!$B:$BQ,54,FALSE)</f>
        <v>23</v>
      </c>
      <c r="BZ89" s="9">
        <f>VLOOKUP(B89,'3-mer'!$B:$BQ,55,FALSE)</f>
        <v>3</v>
      </c>
      <c r="CA89" s="9">
        <f>VLOOKUP(B89,'3-mer'!$B:$BQ,56,FALSE)</f>
        <v>19</v>
      </c>
      <c r="CB89" s="9">
        <f>VLOOKUP(B89,'3-mer'!$B:$BQ,7,FALSE)</f>
        <v>23</v>
      </c>
      <c r="CC89" s="9">
        <f>VLOOKUP(B89,'3-mer'!$B:$BQ,58,FALSE)</f>
        <v>22</v>
      </c>
      <c r="CD89" s="9">
        <f>VLOOKUP(B89,'3-mer'!$B:$BQ,60,FALSE)</f>
        <v>8</v>
      </c>
      <c r="CE89" s="9">
        <f>VLOOKUP(B89,'3-mer'!$B:$BQ,61,FALSE)</f>
        <v>31</v>
      </c>
      <c r="CF89" s="9">
        <f>VLOOKUP(B89,'3-mer'!$B:$BQ,62,FALSE)</f>
        <v>21</v>
      </c>
      <c r="CG89" s="9">
        <f>VLOOKUP(B89,'3-mer'!$B:$BQ,63,FALSE)</f>
        <v>43</v>
      </c>
      <c r="CH89" s="9">
        <f>VLOOKUP(B89,'3-mer'!$B:$BQ,64,FALSE)</f>
        <v>15</v>
      </c>
      <c r="CI89" s="9">
        <f>VLOOKUP(B89,'3-mer'!$B:$BQ,65,FALSE)</f>
        <v>16</v>
      </c>
      <c r="CJ89" s="9">
        <f>VLOOKUP(B89,'3-mer'!$B:$BQ,66,FALSE)</f>
        <v>11</v>
      </c>
      <c r="CK89" s="9">
        <f>VLOOKUP(B89,'3-mer'!$B:$BQ,67,FALSE)</f>
        <v>19</v>
      </c>
      <c r="CL89" s="9">
        <f>VLOOKUP(B89,'3-mer'!$B:$BQ,5,FALSE)</f>
        <v>28</v>
      </c>
    </row>
    <row r="90" spans="1:90" ht="15.75" x14ac:dyDescent="0.2">
      <c r="A90" s="68" t="s">
        <v>18</v>
      </c>
      <c r="B90" s="67" t="s">
        <v>21</v>
      </c>
      <c r="C90" s="67">
        <v>265</v>
      </c>
      <c r="D90" s="70" t="e">
        <f>H90/#REF!</f>
        <v>#REF!</v>
      </c>
      <c r="E90" s="67">
        <v>25</v>
      </c>
      <c r="F90" s="67">
        <v>7.2</v>
      </c>
      <c r="G90" s="67">
        <v>7</v>
      </c>
      <c r="H90" s="70">
        <v>3</v>
      </c>
      <c r="I90" s="70">
        <f>VLOOKUP(B90,'2-mer'!$C$1:$V$19,3,FALSE)</f>
        <v>1526</v>
      </c>
      <c r="J90" s="74">
        <f>VLOOKUP(B90,遗传信息!B:E,4,FALSE)</f>
        <v>66.09</v>
      </c>
      <c r="K90" s="9">
        <f>VLOOKUP(B90,'2-mer'!$C$1:$V$19,4,FALSE)</f>
        <v>107</v>
      </c>
      <c r="L90" s="9">
        <f>VLOOKUP(B90,'2-mer'!$C$1:$V$19,5,FALSE)</f>
        <v>95</v>
      </c>
      <c r="M90" s="9">
        <f>VLOOKUP(B90,'2-mer'!$C$1:$V$19,6,FALSE)</f>
        <v>112</v>
      </c>
      <c r="N90" s="9">
        <f>VLOOKUP(B90,'2-mer'!$C$1:$V$19,8,FALSE)</f>
        <v>68</v>
      </c>
      <c r="O90" s="9">
        <f>VLOOKUP(B90,'2-mer'!$C$1:$V$19,9,FALSE)</f>
        <v>83</v>
      </c>
      <c r="P90" s="9">
        <f>VLOOKUP(B90,'2-mer'!$C$1:$V$19,10,FALSE)</f>
        <v>80</v>
      </c>
      <c r="Q90" s="9">
        <f>VLOOKUP(B90,'2-mer'!$C$1:$V$19,11,FALSE)</f>
        <v>99</v>
      </c>
      <c r="R90" s="9">
        <f>VLOOKUP(B90,'2-mer'!$C$1:$V$19,12,FALSE)</f>
        <v>81</v>
      </c>
      <c r="S90" s="9">
        <f>VLOOKUP(B90,'2-mer'!$C$1:$V$19,13,FALSE)</f>
        <v>115</v>
      </c>
      <c r="T90" s="9">
        <f>VLOOKUP(B90,'2-mer'!$C$1:$V$19,14,FALSE)</f>
        <v>99</v>
      </c>
      <c r="U90" s="9">
        <f>VLOOKUP(B90,'2-mer'!$C$1:$V$19,15,FALSE)</f>
        <v>159</v>
      </c>
      <c r="V90" s="9">
        <f>VLOOKUP(B90,'2-mer'!$C$1:$V$19,16,FALSE)</f>
        <v>107</v>
      </c>
      <c r="W90" s="9">
        <f>VLOOKUP(B90,'2-mer'!$C$1:$V$19,17,FALSE)</f>
        <v>76</v>
      </c>
      <c r="X90" s="9">
        <f>VLOOKUP(B90,'2-mer'!$C$1:$V$19,18,FALSE)</f>
        <v>70</v>
      </c>
      <c r="Y90" s="9">
        <f>VLOOKUP(B90,'2-mer'!$C$1:$V$19,19,FALSE)</f>
        <v>110</v>
      </c>
      <c r="Z90" s="9">
        <f>VLOOKUP(B90,'2-mer'!$C$1:$V$19,20,FALSE)</f>
        <v>54</v>
      </c>
      <c r="AA90" s="9">
        <f>VLOOKUP(B90,'3-mer'!$B:$BQ,4,FALSE)</f>
        <v>20</v>
      </c>
      <c r="AB90" s="9">
        <f>VLOOKUP(B90,'3-mer'!$B:$BQ,5,FALSE)</f>
        <v>28</v>
      </c>
      <c r="AC90" s="9">
        <f>VLOOKUP(B90,'3-mer'!$B:$BQ,6,FALSE)</f>
        <v>35</v>
      </c>
      <c r="AD90" s="9">
        <f>VLOOKUP(B90,'3-mer'!$B:$BQ,7,FALSE)</f>
        <v>23</v>
      </c>
      <c r="AE90" s="9">
        <f>VLOOKUP(B90,'3-mer'!$B:$BQ,8,FALSE)</f>
        <v>22</v>
      </c>
      <c r="AF90" s="9">
        <f>VLOOKUP(B90,'3-mer'!$B:$BQ,9,FALSE)</f>
        <v>25</v>
      </c>
      <c r="AG90" s="9">
        <f>VLOOKUP(B90,'3-mer'!$B:$BQ,10,FALSE)</f>
        <v>26</v>
      </c>
      <c r="AH90" s="9">
        <f>VLOOKUP(B90,'3-mer'!$B:$BQ,11,FALSE)</f>
        <v>22</v>
      </c>
      <c r="AI90" s="9">
        <f>VLOOKUP(B90,'3-mer'!$B:$BQ,12,FALSE)</f>
        <v>22</v>
      </c>
      <c r="AJ90" s="9">
        <f>VLOOKUP(B90,'3-mer'!$B:$BQ,13,FALSE)</f>
        <v>29</v>
      </c>
      <c r="AK90" s="9">
        <f>VLOOKUP(B90,'3-mer'!$B:$BQ,14,FALSE)</f>
        <v>31</v>
      </c>
      <c r="AL90" s="9">
        <f>VLOOKUP(B90,'3-mer'!$B:$BQ,15,FALSE)</f>
        <v>30</v>
      </c>
      <c r="AM90" s="9">
        <f>VLOOKUP(B90,'3-mer'!$B:$BQ,16,FALSE)</f>
        <v>14</v>
      </c>
      <c r="AN90" s="9">
        <f>VLOOKUP(B90,'3-mer'!$B:$BQ,17,FALSE)</f>
        <v>20</v>
      </c>
      <c r="AO90" s="9">
        <f>VLOOKUP(B90,'3-mer'!$B:$BQ,18,FALSE)</f>
        <v>22</v>
      </c>
      <c r="AP90" s="9">
        <f>VLOOKUP(B90,'3-mer'!$B:$BQ,19,FALSE)</f>
        <v>12</v>
      </c>
      <c r="AQ90" s="9">
        <f>VLOOKUP(B90,'3-mer'!$B:$BQ,20,FALSE)</f>
        <v>22</v>
      </c>
      <c r="AR90" s="9">
        <f>VLOOKUP(B90,'3-mer'!$B:$BQ,21,FALSE)</f>
        <v>24</v>
      </c>
      <c r="AS90" s="9">
        <f>VLOOKUP(B90,'3-mer'!$B:$BQ,22,FALSE)</f>
        <v>25</v>
      </c>
      <c r="AT90" s="9">
        <f>VLOOKUP(B90,'3-mer'!$B:$BQ,23,FALSE)</f>
        <v>12</v>
      </c>
      <c r="AU90" s="9">
        <f>VLOOKUP(B90,'3-mer'!$B:$BQ,24,FALSE)</f>
        <v>18</v>
      </c>
      <c r="AV90" s="9">
        <f>VLOOKUP(B90,'3-mer'!$B:$BQ,25,FALSE)</f>
        <v>10</v>
      </c>
      <c r="AW90" s="9">
        <f>VLOOKUP(B90,'3-mer'!$B:$BQ,26,FALSE)</f>
        <v>23</v>
      </c>
      <c r="AX90" s="9">
        <f>VLOOKUP(B90,'3-mer'!$B:$BQ,27,FALSE)</f>
        <v>29</v>
      </c>
      <c r="AY90" s="9">
        <f>VLOOKUP(B90,'3-mer'!$B:$BQ,28,FALSE)</f>
        <v>18</v>
      </c>
      <c r="AZ90" s="9">
        <f>VLOOKUP(B90,'3-mer'!$B:$BQ,29,FALSE)</f>
        <v>21</v>
      </c>
      <c r="BA90" s="9">
        <f>VLOOKUP(B90,'3-mer'!$B:$BQ,30,FALSE)</f>
        <v>34</v>
      </c>
      <c r="BB90" s="9">
        <f>VLOOKUP(B90,'3-mer'!$B:$BQ,31,FALSE)</f>
        <v>26</v>
      </c>
      <c r="BC90" s="9">
        <f>VLOOKUP(B90,'3-mer'!$B:$BQ,32,FALSE)</f>
        <v>20</v>
      </c>
      <c r="BD90" s="9">
        <f>VLOOKUP(B90,'3-mer'!$B:$BQ,33,FALSE)</f>
        <v>13</v>
      </c>
      <c r="BE90" s="9">
        <f>VLOOKUP(B90,'3-mer'!$B:$BQ,34,FALSE)</f>
        <v>32</v>
      </c>
      <c r="BF90" s="9">
        <f>VLOOKUP(B90,'3-mer'!$B:$BQ,35,FALSE)</f>
        <v>16</v>
      </c>
      <c r="BG90" s="9">
        <f>VLOOKUP(B90,'3-mer'!$B:$BQ,36,FALSE)</f>
        <v>37</v>
      </c>
      <c r="BH90" s="9">
        <f>VLOOKUP(B90,'3-mer'!$B:$BQ,37,FALSE)</f>
        <v>21</v>
      </c>
      <c r="BI90" s="9">
        <f>VLOOKUP(B90,'3-mer'!$B:$BQ,38,FALSE)</f>
        <v>28</v>
      </c>
      <c r="BJ90" s="9">
        <f>VLOOKUP(B90,'3-mer'!$B:$BQ,39,FALSE)</f>
        <v>29</v>
      </c>
      <c r="BK90" s="9">
        <f>VLOOKUP(B90,'3-mer'!$B:$BQ,40,FALSE)</f>
        <v>24</v>
      </c>
      <c r="BL90" s="9">
        <f>VLOOKUP(B90,'3-mer'!$B:$BQ,41,FALSE)</f>
        <v>24</v>
      </c>
      <c r="BM90" s="9">
        <f>VLOOKUP(B90,'3-mer'!$B:$BQ,42,FALSE)</f>
        <v>28</v>
      </c>
      <c r="BN90" s="9">
        <f>VLOOKUP(B90,'3-mer'!$B:$BQ,43,FALSE)</f>
        <v>22</v>
      </c>
      <c r="BO90" s="9">
        <f>VLOOKUP(B90,'3-mer'!$B:$BQ,44,FALSE)</f>
        <v>44</v>
      </c>
      <c r="BP90" s="9">
        <f>VLOOKUP(B90,'3-mer'!$B:$BQ,45,FALSE)</f>
        <v>28</v>
      </c>
      <c r="BQ90" s="9">
        <f>VLOOKUP(B90,'3-mer'!$B:$BQ,46,FALSE)</f>
        <v>51</v>
      </c>
      <c r="BR90" s="9">
        <f>VLOOKUP(B90,'3-mer'!$B:$BQ,47,FALSE)</f>
        <v>36</v>
      </c>
      <c r="BS90" s="9">
        <f>VLOOKUP(B90,'3-mer'!$B:$BQ,48,FALSE)</f>
        <v>25</v>
      </c>
      <c r="BT90" s="9">
        <f>VLOOKUP(B90,'3-mer'!$B:$BQ,49,FALSE)</f>
        <v>26</v>
      </c>
      <c r="BU90" s="9">
        <f>VLOOKUP(B90,'3-mer'!$B:$BQ,50,FALSE)</f>
        <v>36</v>
      </c>
      <c r="BV90" s="9">
        <f>VLOOKUP(B90,'3-mer'!$B:$BQ,51,FALSE)</f>
        <v>19</v>
      </c>
      <c r="BW90" s="9">
        <f>VLOOKUP(B90,'3-mer'!$B:$BQ,52,FALSE)</f>
        <v>28</v>
      </c>
      <c r="BX90" s="9">
        <f>VLOOKUP(B90,'3-mer'!$B:$BQ,53,FALSE)</f>
        <v>22</v>
      </c>
      <c r="BY90" s="9">
        <f>VLOOKUP(B90,'3-mer'!$B:$BQ,54,FALSE)</f>
        <v>23</v>
      </c>
      <c r="BZ90" s="9">
        <f>VLOOKUP(B90,'3-mer'!$B:$BQ,55,FALSE)</f>
        <v>3</v>
      </c>
      <c r="CA90" s="9">
        <f>VLOOKUP(B90,'3-mer'!$B:$BQ,56,FALSE)</f>
        <v>19</v>
      </c>
      <c r="CB90" s="9">
        <f>VLOOKUP(B90,'3-mer'!$B:$BQ,7,FALSE)</f>
        <v>23</v>
      </c>
      <c r="CC90" s="9">
        <f>VLOOKUP(B90,'3-mer'!$B:$BQ,58,FALSE)</f>
        <v>22</v>
      </c>
      <c r="CD90" s="9">
        <f>VLOOKUP(B90,'3-mer'!$B:$BQ,60,FALSE)</f>
        <v>8</v>
      </c>
      <c r="CE90" s="9">
        <f>VLOOKUP(B90,'3-mer'!$B:$BQ,61,FALSE)</f>
        <v>31</v>
      </c>
      <c r="CF90" s="9">
        <f>VLOOKUP(B90,'3-mer'!$B:$BQ,62,FALSE)</f>
        <v>21</v>
      </c>
      <c r="CG90" s="9">
        <f>VLOOKUP(B90,'3-mer'!$B:$BQ,63,FALSE)</f>
        <v>43</v>
      </c>
      <c r="CH90" s="9">
        <f>VLOOKUP(B90,'3-mer'!$B:$BQ,64,FALSE)</f>
        <v>15</v>
      </c>
      <c r="CI90" s="9">
        <f>VLOOKUP(B90,'3-mer'!$B:$BQ,65,FALSE)</f>
        <v>16</v>
      </c>
      <c r="CJ90" s="9">
        <f>VLOOKUP(B90,'3-mer'!$B:$BQ,66,FALSE)</f>
        <v>11</v>
      </c>
      <c r="CK90" s="9">
        <f>VLOOKUP(B90,'3-mer'!$B:$BQ,67,FALSE)</f>
        <v>19</v>
      </c>
      <c r="CL90" s="9">
        <f>VLOOKUP(B90,'3-mer'!$B:$BQ,5,FALSE)</f>
        <v>28</v>
      </c>
    </row>
    <row r="91" spans="1:90" ht="15.75" x14ac:dyDescent="0.2">
      <c r="A91" s="68" t="s">
        <v>18</v>
      </c>
      <c r="B91" s="67" t="s">
        <v>21</v>
      </c>
      <c r="C91" s="67">
        <v>265</v>
      </c>
      <c r="D91" s="70" t="e">
        <f>H91/#REF!</f>
        <v>#REF!</v>
      </c>
      <c r="E91" s="67">
        <v>25</v>
      </c>
      <c r="F91" s="67">
        <v>7.2</v>
      </c>
      <c r="G91" s="67">
        <v>7</v>
      </c>
      <c r="H91" s="70">
        <v>4</v>
      </c>
      <c r="I91" s="70">
        <f>VLOOKUP(B91,'2-mer'!$C$1:$V$19,3,FALSE)</f>
        <v>1526</v>
      </c>
      <c r="J91" s="74">
        <f>VLOOKUP(B91,遗传信息!B:E,4,FALSE)</f>
        <v>66.09</v>
      </c>
      <c r="K91" s="9">
        <f>VLOOKUP(B91,'2-mer'!$C$1:$V$19,4,FALSE)</f>
        <v>107</v>
      </c>
      <c r="L91" s="9">
        <f>VLOOKUP(B91,'2-mer'!$C$1:$V$19,5,FALSE)</f>
        <v>95</v>
      </c>
      <c r="M91" s="9">
        <f>VLOOKUP(B91,'2-mer'!$C$1:$V$19,6,FALSE)</f>
        <v>112</v>
      </c>
      <c r="N91" s="9">
        <f>VLOOKUP(B91,'2-mer'!$C$1:$V$19,8,FALSE)</f>
        <v>68</v>
      </c>
      <c r="O91" s="9">
        <f>VLOOKUP(B91,'2-mer'!$C$1:$V$19,9,FALSE)</f>
        <v>83</v>
      </c>
      <c r="P91" s="9">
        <f>VLOOKUP(B91,'2-mer'!$C$1:$V$19,10,FALSE)</f>
        <v>80</v>
      </c>
      <c r="Q91" s="9">
        <f>VLOOKUP(B91,'2-mer'!$C$1:$V$19,11,FALSE)</f>
        <v>99</v>
      </c>
      <c r="R91" s="9">
        <f>VLOOKUP(B91,'2-mer'!$C$1:$V$19,12,FALSE)</f>
        <v>81</v>
      </c>
      <c r="S91" s="9">
        <f>VLOOKUP(B91,'2-mer'!$C$1:$V$19,13,FALSE)</f>
        <v>115</v>
      </c>
      <c r="T91" s="9">
        <f>VLOOKUP(B91,'2-mer'!$C$1:$V$19,14,FALSE)</f>
        <v>99</v>
      </c>
      <c r="U91" s="9">
        <f>VLOOKUP(B91,'2-mer'!$C$1:$V$19,15,FALSE)</f>
        <v>159</v>
      </c>
      <c r="V91" s="9">
        <f>VLOOKUP(B91,'2-mer'!$C$1:$V$19,16,FALSE)</f>
        <v>107</v>
      </c>
      <c r="W91" s="9">
        <f>VLOOKUP(B91,'2-mer'!$C$1:$V$19,17,FALSE)</f>
        <v>76</v>
      </c>
      <c r="X91" s="9">
        <f>VLOOKUP(B91,'2-mer'!$C$1:$V$19,18,FALSE)</f>
        <v>70</v>
      </c>
      <c r="Y91" s="9">
        <f>VLOOKUP(B91,'2-mer'!$C$1:$V$19,19,FALSE)</f>
        <v>110</v>
      </c>
      <c r="Z91" s="9">
        <f>VLOOKUP(B91,'2-mer'!$C$1:$V$19,20,FALSE)</f>
        <v>54</v>
      </c>
      <c r="AA91" s="9">
        <f>VLOOKUP(B91,'3-mer'!$B:$BQ,4,FALSE)</f>
        <v>20</v>
      </c>
      <c r="AB91" s="9">
        <f>VLOOKUP(B91,'3-mer'!$B:$BQ,5,FALSE)</f>
        <v>28</v>
      </c>
      <c r="AC91" s="9">
        <f>VLOOKUP(B91,'3-mer'!$B:$BQ,6,FALSE)</f>
        <v>35</v>
      </c>
      <c r="AD91" s="9">
        <f>VLOOKUP(B91,'3-mer'!$B:$BQ,7,FALSE)</f>
        <v>23</v>
      </c>
      <c r="AE91" s="9">
        <f>VLOOKUP(B91,'3-mer'!$B:$BQ,8,FALSE)</f>
        <v>22</v>
      </c>
      <c r="AF91" s="9">
        <f>VLOOKUP(B91,'3-mer'!$B:$BQ,9,FALSE)</f>
        <v>25</v>
      </c>
      <c r="AG91" s="9">
        <f>VLOOKUP(B91,'3-mer'!$B:$BQ,10,FALSE)</f>
        <v>26</v>
      </c>
      <c r="AH91" s="9">
        <f>VLOOKUP(B91,'3-mer'!$B:$BQ,11,FALSE)</f>
        <v>22</v>
      </c>
      <c r="AI91" s="9">
        <f>VLOOKUP(B91,'3-mer'!$B:$BQ,12,FALSE)</f>
        <v>22</v>
      </c>
      <c r="AJ91" s="9">
        <f>VLOOKUP(B91,'3-mer'!$B:$BQ,13,FALSE)</f>
        <v>29</v>
      </c>
      <c r="AK91" s="9">
        <f>VLOOKUP(B91,'3-mer'!$B:$BQ,14,FALSE)</f>
        <v>31</v>
      </c>
      <c r="AL91" s="9">
        <f>VLOOKUP(B91,'3-mer'!$B:$BQ,15,FALSE)</f>
        <v>30</v>
      </c>
      <c r="AM91" s="9">
        <f>VLOOKUP(B91,'3-mer'!$B:$BQ,16,FALSE)</f>
        <v>14</v>
      </c>
      <c r="AN91" s="9">
        <f>VLOOKUP(B91,'3-mer'!$B:$BQ,17,FALSE)</f>
        <v>20</v>
      </c>
      <c r="AO91" s="9">
        <f>VLOOKUP(B91,'3-mer'!$B:$BQ,18,FALSE)</f>
        <v>22</v>
      </c>
      <c r="AP91" s="9">
        <f>VLOOKUP(B91,'3-mer'!$B:$BQ,19,FALSE)</f>
        <v>12</v>
      </c>
      <c r="AQ91" s="9">
        <f>VLOOKUP(B91,'3-mer'!$B:$BQ,20,FALSE)</f>
        <v>22</v>
      </c>
      <c r="AR91" s="9">
        <f>VLOOKUP(B91,'3-mer'!$B:$BQ,21,FALSE)</f>
        <v>24</v>
      </c>
      <c r="AS91" s="9">
        <f>VLOOKUP(B91,'3-mer'!$B:$BQ,22,FALSE)</f>
        <v>25</v>
      </c>
      <c r="AT91" s="9">
        <f>VLOOKUP(B91,'3-mer'!$B:$BQ,23,FALSE)</f>
        <v>12</v>
      </c>
      <c r="AU91" s="9">
        <f>VLOOKUP(B91,'3-mer'!$B:$BQ,24,FALSE)</f>
        <v>18</v>
      </c>
      <c r="AV91" s="9">
        <f>VLOOKUP(B91,'3-mer'!$B:$BQ,25,FALSE)</f>
        <v>10</v>
      </c>
      <c r="AW91" s="9">
        <f>VLOOKUP(B91,'3-mer'!$B:$BQ,26,FALSE)</f>
        <v>23</v>
      </c>
      <c r="AX91" s="9">
        <f>VLOOKUP(B91,'3-mer'!$B:$BQ,27,FALSE)</f>
        <v>29</v>
      </c>
      <c r="AY91" s="9">
        <f>VLOOKUP(B91,'3-mer'!$B:$BQ,28,FALSE)</f>
        <v>18</v>
      </c>
      <c r="AZ91" s="9">
        <f>VLOOKUP(B91,'3-mer'!$B:$BQ,29,FALSE)</f>
        <v>21</v>
      </c>
      <c r="BA91" s="9">
        <f>VLOOKUP(B91,'3-mer'!$B:$BQ,30,FALSE)</f>
        <v>34</v>
      </c>
      <c r="BB91" s="9">
        <f>VLOOKUP(B91,'3-mer'!$B:$BQ,31,FALSE)</f>
        <v>26</v>
      </c>
      <c r="BC91" s="9">
        <f>VLOOKUP(B91,'3-mer'!$B:$BQ,32,FALSE)</f>
        <v>20</v>
      </c>
      <c r="BD91" s="9">
        <f>VLOOKUP(B91,'3-mer'!$B:$BQ,33,FALSE)</f>
        <v>13</v>
      </c>
      <c r="BE91" s="9">
        <f>VLOOKUP(B91,'3-mer'!$B:$BQ,34,FALSE)</f>
        <v>32</v>
      </c>
      <c r="BF91" s="9">
        <f>VLOOKUP(B91,'3-mer'!$B:$BQ,35,FALSE)</f>
        <v>16</v>
      </c>
      <c r="BG91" s="9">
        <f>VLOOKUP(B91,'3-mer'!$B:$BQ,36,FALSE)</f>
        <v>37</v>
      </c>
      <c r="BH91" s="9">
        <f>VLOOKUP(B91,'3-mer'!$B:$BQ,37,FALSE)</f>
        <v>21</v>
      </c>
      <c r="BI91" s="9">
        <f>VLOOKUP(B91,'3-mer'!$B:$BQ,38,FALSE)</f>
        <v>28</v>
      </c>
      <c r="BJ91" s="9">
        <f>VLOOKUP(B91,'3-mer'!$B:$BQ,39,FALSE)</f>
        <v>29</v>
      </c>
      <c r="BK91" s="9">
        <f>VLOOKUP(B91,'3-mer'!$B:$BQ,40,FALSE)</f>
        <v>24</v>
      </c>
      <c r="BL91" s="9">
        <f>VLOOKUP(B91,'3-mer'!$B:$BQ,41,FALSE)</f>
        <v>24</v>
      </c>
      <c r="BM91" s="9">
        <f>VLOOKUP(B91,'3-mer'!$B:$BQ,42,FALSE)</f>
        <v>28</v>
      </c>
      <c r="BN91" s="9">
        <f>VLOOKUP(B91,'3-mer'!$B:$BQ,43,FALSE)</f>
        <v>22</v>
      </c>
      <c r="BO91" s="9">
        <f>VLOOKUP(B91,'3-mer'!$B:$BQ,44,FALSE)</f>
        <v>44</v>
      </c>
      <c r="BP91" s="9">
        <f>VLOOKUP(B91,'3-mer'!$B:$BQ,45,FALSE)</f>
        <v>28</v>
      </c>
      <c r="BQ91" s="9">
        <f>VLOOKUP(B91,'3-mer'!$B:$BQ,46,FALSE)</f>
        <v>51</v>
      </c>
      <c r="BR91" s="9">
        <f>VLOOKUP(B91,'3-mer'!$B:$BQ,47,FALSE)</f>
        <v>36</v>
      </c>
      <c r="BS91" s="9">
        <f>VLOOKUP(B91,'3-mer'!$B:$BQ,48,FALSE)</f>
        <v>25</v>
      </c>
      <c r="BT91" s="9">
        <f>VLOOKUP(B91,'3-mer'!$B:$BQ,49,FALSE)</f>
        <v>26</v>
      </c>
      <c r="BU91" s="9">
        <f>VLOOKUP(B91,'3-mer'!$B:$BQ,50,FALSE)</f>
        <v>36</v>
      </c>
      <c r="BV91" s="9">
        <f>VLOOKUP(B91,'3-mer'!$B:$BQ,51,FALSE)</f>
        <v>19</v>
      </c>
      <c r="BW91" s="9">
        <f>VLOOKUP(B91,'3-mer'!$B:$BQ,52,FALSE)</f>
        <v>28</v>
      </c>
      <c r="BX91" s="9">
        <f>VLOOKUP(B91,'3-mer'!$B:$BQ,53,FALSE)</f>
        <v>22</v>
      </c>
      <c r="BY91" s="9">
        <f>VLOOKUP(B91,'3-mer'!$B:$BQ,54,FALSE)</f>
        <v>23</v>
      </c>
      <c r="BZ91" s="9">
        <f>VLOOKUP(B91,'3-mer'!$B:$BQ,55,FALSE)</f>
        <v>3</v>
      </c>
      <c r="CA91" s="9">
        <f>VLOOKUP(B91,'3-mer'!$B:$BQ,56,FALSE)</f>
        <v>19</v>
      </c>
      <c r="CB91" s="9">
        <f>VLOOKUP(B91,'3-mer'!$B:$BQ,7,FALSE)</f>
        <v>23</v>
      </c>
      <c r="CC91" s="9">
        <f>VLOOKUP(B91,'3-mer'!$B:$BQ,58,FALSE)</f>
        <v>22</v>
      </c>
      <c r="CD91" s="9">
        <f>VLOOKUP(B91,'3-mer'!$B:$BQ,60,FALSE)</f>
        <v>8</v>
      </c>
      <c r="CE91" s="9">
        <f>VLOOKUP(B91,'3-mer'!$B:$BQ,61,FALSE)</f>
        <v>31</v>
      </c>
      <c r="CF91" s="9">
        <f>VLOOKUP(B91,'3-mer'!$B:$BQ,62,FALSE)</f>
        <v>21</v>
      </c>
      <c r="CG91" s="9">
        <f>VLOOKUP(B91,'3-mer'!$B:$BQ,63,FALSE)</f>
        <v>43</v>
      </c>
      <c r="CH91" s="9">
        <f>VLOOKUP(B91,'3-mer'!$B:$BQ,64,FALSE)</f>
        <v>15</v>
      </c>
      <c r="CI91" s="9">
        <f>VLOOKUP(B91,'3-mer'!$B:$BQ,65,FALSE)</f>
        <v>16</v>
      </c>
      <c r="CJ91" s="9">
        <f>VLOOKUP(B91,'3-mer'!$B:$BQ,66,FALSE)</f>
        <v>11</v>
      </c>
      <c r="CK91" s="9">
        <f>VLOOKUP(B91,'3-mer'!$B:$BQ,67,FALSE)</f>
        <v>19</v>
      </c>
      <c r="CL91" s="9">
        <f>VLOOKUP(B91,'3-mer'!$B:$BQ,5,FALSE)</f>
        <v>28</v>
      </c>
    </row>
    <row r="92" spans="1:90" ht="15.75" x14ac:dyDescent="0.2">
      <c r="A92" s="68" t="s">
        <v>18</v>
      </c>
      <c r="B92" s="67" t="s">
        <v>21</v>
      </c>
      <c r="C92" s="67">
        <v>275</v>
      </c>
      <c r="D92" s="70">
        <v>3.5</v>
      </c>
      <c r="E92" s="67">
        <v>25</v>
      </c>
      <c r="F92" s="67">
        <v>7.2</v>
      </c>
      <c r="G92" s="67">
        <v>7</v>
      </c>
      <c r="H92" s="70">
        <v>2</v>
      </c>
      <c r="I92" s="70">
        <f>VLOOKUP(B92,'2-mer'!$C$1:$V$19,3,FALSE)</f>
        <v>1526</v>
      </c>
      <c r="J92" s="74">
        <f>VLOOKUP(B92,遗传信息!B:E,4,FALSE)</f>
        <v>66.09</v>
      </c>
      <c r="K92" s="9">
        <f>VLOOKUP(B92,'2-mer'!$C$1:$V$19,4,FALSE)</f>
        <v>107</v>
      </c>
      <c r="L92" s="9">
        <f>VLOOKUP(B92,'2-mer'!$C$1:$V$19,5,FALSE)</f>
        <v>95</v>
      </c>
      <c r="M92" s="9">
        <f>VLOOKUP(B92,'2-mer'!$C$1:$V$19,6,FALSE)</f>
        <v>112</v>
      </c>
      <c r="N92" s="9">
        <f>VLOOKUP(B92,'2-mer'!$C$1:$V$19,8,FALSE)</f>
        <v>68</v>
      </c>
      <c r="O92" s="9">
        <f>VLOOKUP(B92,'2-mer'!$C$1:$V$19,9,FALSE)</f>
        <v>83</v>
      </c>
      <c r="P92" s="9">
        <f>VLOOKUP(B92,'2-mer'!$C$1:$V$19,10,FALSE)</f>
        <v>80</v>
      </c>
      <c r="Q92" s="9">
        <f>VLOOKUP(B92,'2-mer'!$C$1:$V$19,11,FALSE)</f>
        <v>99</v>
      </c>
      <c r="R92" s="9">
        <f>VLOOKUP(B92,'2-mer'!$C$1:$V$19,12,FALSE)</f>
        <v>81</v>
      </c>
      <c r="S92" s="9">
        <f>VLOOKUP(B92,'2-mer'!$C$1:$V$19,13,FALSE)</f>
        <v>115</v>
      </c>
      <c r="T92" s="9">
        <f>VLOOKUP(B92,'2-mer'!$C$1:$V$19,14,FALSE)</f>
        <v>99</v>
      </c>
      <c r="U92" s="9">
        <f>VLOOKUP(B92,'2-mer'!$C$1:$V$19,15,FALSE)</f>
        <v>159</v>
      </c>
      <c r="V92" s="9">
        <f>VLOOKUP(B92,'2-mer'!$C$1:$V$19,16,FALSE)</f>
        <v>107</v>
      </c>
      <c r="W92" s="9">
        <f>VLOOKUP(B92,'2-mer'!$C$1:$V$19,17,FALSE)</f>
        <v>76</v>
      </c>
      <c r="X92" s="9">
        <f>VLOOKUP(B92,'2-mer'!$C$1:$V$19,18,FALSE)</f>
        <v>70</v>
      </c>
      <c r="Y92" s="9">
        <f>VLOOKUP(B92,'2-mer'!$C$1:$V$19,19,FALSE)</f>
        <v>110</v>
      </c>
      <c r="Z92" s="9">
        <f>VLOOKUP(B92,'2-mer'!$C$1:$V$19,20,FALSE)</f>
        <v>54</v>
      </c>
      <c r="AA92" s="9">
        <f>VLOOKUP(B92,'3-mer'!$B:$BQ,4,FALSE)</f>
        <v>20</v>
      </c>
      <c r="AB92" s="9">
        <f>VLOOKUP(B92,'3-mer'!$B:$BQ,5,FALSE)</f>
        <v>28</v>
      </c>
      <c r="AC92" s="9">
        <f>VLOOKUP(B92,'3-mer'!$B:$BQ,6,FALSE)</f>
        <v>35</v>
      </c>
      <c r="AD92" s="9">
        <f>VLOOKUP(B92,'3-mer'!$B:$BQ,7,FALSE)</f>
        <v>23</v>
      </c>
      <c r="AE92" s="9">
        <f>VLOOKUP(B92,'3-mer'!$B:$BQ,8,FALSE)</f>
        <v>22</v>
      </c>
      <c r="AF92" s="9">
        <f>VLOOKUP(B92,'3-mer'!$B:$BQ,9,FALSE)</f>
        <v>25</v>
      </c>
      <c r="AG92" s="9">
        <f>VLOOKUP(B92,'3-mer'!$B:$BQ,10,FALSE)</f>
        <v>26</v>
      </c>
      <c r="AH92" s="9">
        <f>VLOOKUP(B92,'3-mer'!$B:$BQ,11,FALSE)</f>
        <v>22</v>
      </c>
      <c r="AI92" s="9">
        <f>VLOOKUP(B92,'3-mer'!$B:$BQ,12,FALSE)</f>
        <v>22</v>
      </c>
      <c r="AJ92" s="9">
        <f>VLOOKUP(B92,'3-mer'!$B:$BQ,13,FALSE)</f>
        <v>29</v>
      </c>
      <c r="AK92" s="9">
        <f>VLOOKUP(B92,'3-mer'!$B:$BQ,14,FALSE)</f>
        <v>31</v>
      </c>
      <c r="AL92" s="9">
        <f>VLOOKUP(B92,'3-mer'!$B:$BQ,15,FALSE)</f>
        <v>30</v>
      </c>
      <c r="AM92" s="9">
        <f>VLOOKUP(B92,'3-mer'!$B:$BQ,16,FALSE)</f>
        <v>14</v>
      </c>
      <c r="AN92" s="9">
        <f>VLOOKUP(B92,'3-mer'!$B:$BQ,17,FALSE)</f>
        <v>20</v>
      </c>
      <c r="AO92" s="9">
        <f>VLOOKUP(B92,'3-mer'!$B:$BQ,18,FALSE)</f>
        <v>22</v>
      </c>
      <c r="AP92" s="9">
        <f>VLOOKUP(B92,'3-mer'!$B:$BQ,19,FALSE)</f>
        <v>12</v>
      </c>
      <c r="AQ92" s="9">
        <f>VLOOKUP(B92,'3-mer'!$B:$BQ,20,FALSE)</f>
        <v>22</v>
      </c>
      <c r="AR92" s="9">
        <f>VLOOKUP(B92,'3-mer'!$B:$BQ,21,FALSE)</f>
        <v>24</v>
      </c>
      <c r="AS92" s="9">
        <f>VLOOKUP(B92,'3-mer'!$B:$BQ,22,FALSE)</f>
        <v>25</v>
      </c>
      <c r="AT92" s="9">
        <f>VLOOKUP(B92,'3-mer'!$B:$BQ,23,FALSE)</f>
        <v>12</v>
      </c>
      <c r="AU92" s="9">
        <f>VLOOKUP(B92,'3-mer'!$B:$BQ,24,FALSE)</f>
        <v>18</v>
      </c>
      <c r="AV92" s="9">
        <f>VLOOKUP(B92,'3-mer'!$B:$BQ,25,FALSE)</f>
        <v>10</v>
      </c>
      <c r="AW92" s="9">
        <f>VLOOKUP(B92,'3-mer'!$B:$BQ,26,FALSE)</f>
        <v>23</v>
      </c>
      <c r="AX92" s="9">
        <f>VLOOKUP(B92,'3-mer'!$B:$BQ,27,FALSE)</f>
        <v>29</v>
      </c>
      <c r="AY92" s="9">
        <f>VLOOKUP(B92,'3-mer'!$B:$BQ,28,FALSE)</f>
        <v>18</v>
      </c>
      <c r="AZ92" s="9">
        <f>VLOOKUP(B92,'3-mer'!$B:$BQ,29,FALSE)</f>
        <v>21</v>
      </c>
      <c r="BA92" s="9">
        <f>VLOOKUP(B92,'3-mer'!$B:$BQ,30,FALSE)</f>
        <v>34</v>
      </c>
      <c r="BB92" s="9">
        <f>VLOOKUP(B92,'3-mer'!$B:$BQ,31,FALSE)</f>
        <v>26</v>
      </c>
      <c r="BC92" s="9">
        <f>VLOOKUP(B92,'3-mer'!$B:$BQ,32,FALSE)</f>
        <v>20</v>
      </c>
      <c r="BD92" s="9">
        <f>VLOOKUP(B92,'3-mer'!$B:$BQ,33,FALSE)</f>
        <v>13</v>
      </c>
      <c r="BE92" s="9">
        <f>VLOOKUP(B92,'3-mer'!$B:$BQ,34,FALSE)</f>
        <v>32</v>
      </c>
      <c r="BF92" s="9">
        <f>VLOOKUP(B92,'3-mer'!$B:$BQ,35,FALSE)</f>
        <v>16</v>
      </c>
      <c r="BG92" s="9">
        <f>VLOOKUP(B92,'3-mer'!$B:$BQ,36,FALSE)</f>
        <v>37</v>
      </c>
      <c r="BH92" s="9">
        <f>VLOOKUP(B92,'3-mer'!$B:$BQ,37,FALSE)</f>
        <v>21</v>
      </c>
      <c r="BI92" s="9">
        <f>VLOOKUP(B92,'3-mer'!$B:$BQ,38,FALSE)</f>
        <v>28</v>
      </c>
      <c r="BJ92" s="9">
        <f>VLOOKUP(B92,'3-mer'!$B:$BQ,39,FALSE)</f>
        <v>29</v>
      </c>
      <c r="BK92" s="9">
        <f>VLOOKUP(B92,'3-mer'!$B:$BQ,40,FALSE)</f>
        <v>24</v>
      </c>
      <c r="BL92" s="9">
        <f>VLOOKUP(B92,'3-mer'!$B:$BQ,41,FALSE)</f>
        <v>24</v>
      </c>
      <c r="BM92" s="9">
        <f>VLOOKUP(B92,'3-mer'!$B:$BQ,42,FALSE)</f>
        <v>28</v>
      </c>
      <c r="BN92" s="9">
        <f>VLOOKUP(B92,'3-mer'!$B:$BQ,43,FALSE)</f>
        <v>22</v>
      </c>
      <c r="BO92" s="9">
        <f>VLOOKUP(B92,'3-mer'!$B:$BQ,44,FALSE)</f>
        <v>44</v>
      </c>
      <c r="BP92" s="9">
        <f>VLOOKUP(B92,'3-mer'!$B:$BQ,45,FALSE)</f>
        <v>28</v>
      </c>
      <c r="BQ92" s="9">
        <f>VLOOKUP(B92,'3-mer'!$B:$BQ,46,FALSE)</f>
        <v>51</v>
      </c>
      <c r="BR92" s="9">
        <f>VLOOKUP(B92,'3-mer'!$B:$BQ,47,FALSE)</f>
        <v>36</v>
      </c>
      <c r="BS92" s="9">
        <f>VLOOKUP(B92,'3-mer'!$B:$BQ,48,FALSE)</f>
        <v>25</v>
      </c>
      <c r="BT92" s="9">
        <f>VLOOKUP(B92,'3-mer'!$B:$BQ,49,FALSE)</f>
        <v>26</v>
      </c>
      <c r="BU92" s="9">
        <f>VLOOKUP(B92,'3-mer'!$B:$BQ,50,FALSE)</f>
        <v>36</v>
      </c>
      <c r="BV92" s="9">
        <f>VLOOKUP(B92,'3-mer'!$B:$BQ,51,FALSE)</f>
        <v>19</v>
      </c>
      <c r="BW92" s="9">
        <f>VLOOKUP(B92,'3-mer'!$B:$BQ,52,FALSE)</f>
        <v>28</v>
      </c>
      <c r="BX92" s="9">
        <f>VLOOKUP(B92,'3-mer'!$B:$BQ,53,FALSE)</f>
        <v>22</v>
      </c>
      <c r="BY92" s="9">
        <f>VLOOKUP(B92,'3-mer'!$B:$BQ,54,FALSE)</f>
        <v>23</v>
      </c>
      <c r="BZ92" s="9">
        <f>VLOOKUP(B92,'3-mer'!$B:$BQ,55,FALSE)</f>
        <v>3</v>
      </c>
      <c r="CA92" s="9">
        <f>VLOOKUP(B92,'3-mer'!$B:$BQ,56,FALSE)</f>
        <v>19</v>
      </c>
      <c r="CB92" s="9">
        <f>VLOOKUP(B92,'3-mer'!$B:$BQ,7,FALSE)</f>
        <v>23</v>
      </c>
      <c r="CC92" s="9">
        <f>VLOOKUP(B92,'3-mer'!$B:$BQ,58,FALSE)</f>
        <v>22</v>
      </c>
      <c r="CD92" s="9">
        <f>VLOOKUP(B92,'3-mer'!$B:$BQ,60,FALSE)</f>
        <v>8</v>
      </c>
      <c r="CE92" s="9">
        <f>VLOOKUP(B92,'3-mer'!$B:$BQ,61,FALSE)</f>
        <v>31</v>
      </c>
      <c r="CF92" s="9">
        <f>VLOOKUP(B92,'3-mer'!$B:$BQ,62,FALSE)</f>
        <v>21</v>
      </c>
      <c r="CG92" s="9">
        <f>VLOOKUP(B92,'3-mer'!$B:$BQ,63,FALSE)</f>
        <v>43</v>
      </c>
      <c r="CH92" s="9">
        <f>VLOOKUP(B92,'3-mer'!$B:$BQ,64,FALSE)</f>
        <v>15</v>
      </c>
      <c r="CI92" s="9">
        <f>VLOOKUP(B92,'3-mer'!$B:$BQ,65,FALSE)</f>
        <v>16</v>
      </c>
      <c r="CJ92" s="9">
        <f>VLOOKUP(B92,'3-mer'!$B:$BQ,66,FALSE)</f>
        <v>11</v>
      </c>
      <c r="CK92" s="9">
        <f>VLOOKUP(B92,'3-mer'!$B:$BQ,67,FALSE)</f>
        <v>19</v>
      </c>
      <c r="CL92" s="9">
        <f>VLOOKUP(B92,'3-mer'!$B:$BQ,5,FALSE)</f>
        <v>28</v>
      </c>
    </row>
    <row r="93" spans="1:90" ht="15.75" x14ac:dyDescent="0.2">
      <c r="A93" s="68" t="s">
        <v>18</v>
      </c>
      <c r="B93" s="67" t="s">
        <v>21</v>
      </c>
      <c r="C93" s="67">
        <v>275</v>
      </c>
      <c r="D93" s="70" t="e">
        <f>H93/#REF!</f>
        <v>#REF!</v>
      </c>
      <c r="E93" s="67">
        <v>25</v>
      </c>
      <c r="F93" s="67">
        <v>7.2</v>
      </c>
      <c r="G93" s="67">
        <v>7</v>
      </c>
      <c r="H93" s="70">
        <v>3</v>
      </c>
      <c r="I93" s="70">
        <f>VLOOKUP(B93,'2-mer'!$C$1:$V$19,3,FALSE)</f>
        <v>1526</v>
      </c>
      <c r="J93" s="74">
        <f>VLOOKUP(B93,遗传信息!B:E,4,FALSE)</f>
        <v>66.09</v>
      </c>
      <c r="K93" s="9">
        <f>VLOOKUP(B93,'2-mer'!$C$1:$V$19,4,FALSE)</f>
        <v>107</v>
      </c>
      <c r="L93" s="9">
        <f>VLOOKUP(B93,'2-mer'!$C$1:$V$19,5,FALSE)</f>
        <v>95</v>
      </c>
      <c r="M93" s="9">
        <f>VLOOKUP(B93,'2-mer'!$C$1:$V$19,6,FALSE)</f>
        <v>112</v>
      </c>
      <c r="N93" s="9">
        <f>VLOOKUP(B93,'2-mer'!$C$1:$V$19,8,FALSE)</f>
        <v>68</v>
      </c>
      <c r="O93" s="9">
        <f>VLOOKUP(B93,'2-mer'!$C$1:$V$19,9,FALSE)</f>
        <v>83</v>
      </c>
      <c r="P93" s="9">
        <f>VLOOKUP(B93,'2-mer'!$C$1:$V$19,10,FALSE)</f>
        <v>80</v>
      </c>
      <c r="Q93" s="9">
        <f>VLOOKUP(B93,'2-mer'!$C$1:$V$19,11,FALSE)</f>
        <v>99</v>
      </c>
      <c r="R93" s="9">
        <f>VLOOKUP(B93,'2-mer'!$C$1:$V$19,12,FALSE)</f>
        <v>81</v>
      </c>
      <c r="S93" s="9">
        <f>VLOOKUP(B93,'2-mer'!$C$1:$V$19,13,FALSE)</f>
        <v>115</v>
      </c>
      <c r="T93" s="9">
        <f>VLOOKUP(B93,'2-mer'!$C$1:$V$19,14,FALSE)</f>
        <v>99</v>
      </c>
      <c r="U93" s="9">
        <f>VLOOKUP(B93,'2-mer'!$C$1:$V$19,15,FALSE)</f>
        <v>159</v>
      </c>
      <c r="V93" s="9">
        <f>VLOOKUP(B93,'2-mer'!$C$1:$V$19,16,FALSE)</f>
        <v>107</v>
      </c>
      <c r="W93" s="9">
        <f>VLOOKUP(B93,'2-mer'!$C$1:$V$19,17,FALSE)</f>
        <v>76</v>
      </c>
      <c r="X93" s="9">
        <f>VLOOKUP(B93,'2-mer'!$C$1:$V$19,18,FALSE)</f>
        <v>70</v>
      </c>
      <c r="Y93" s="9">
        <f>VLOOKUP(B93,'2-mer'!$C$1:$V$19,19,FALSE)</f>
        <v>110</v>
      </c>
      <c r="Z93" s="9">
        <f>VLOOKUP(B93,'2-mer'!$C$1:$V$19,20,FALSE)</f>
        <v>54</v>
      </c>
      <c r="AA93" s="9">
        <f>VLOOKUP(B93,'3-mer'!$B:$BQ,4,FALSE)</f>
        <v>20</v>
      </c>
      <c r="AB93" s="9">
        <f>VLOOKUP(B93,'3-mer'!$B:$BQ,5,FALSE)</f>
        <v>28</v>
      </c>
      <c r="AC93" s="9">
        <f>VLOOKUP(B93,'3-mer'!$B:$BQ,6,FALSE)</f>
        <v>35</v>
      </c>
      <c r="AD93" s="9">
        <f>VLOOKUP(B93,'3-mer'!$B:$BQ,7,FALSE)</f>
        <v>23</v>
      </c>
      <c r="AE93" s="9">
        <f>VLOOKUP(B93,'3-mer'!$B:$BQ,8,FALSE)</f>
        <v>22</v>
      </c>
      <c r="AF93" s="9">
        <f>VLOOKUP(B93,'3-mer'!$B:$BQ,9,FALSE)</f>
        <v>25</v>
      </c>
      <c r="AG93" s="9">
        <f>VLOOKUP(B93,'3-mer'!$B:$BQ,10,FALSE)</f>
        <v>26</v>
      </c>
      <c r="AH93" s="9">
        <f>VLOOKUP(B93,'3-mer'!$B:$BQ,11,FALSE)</f>
        <v>22</v>
      </c>
      <c r="AI93" s="9">
        <f>VLOOKUP(B93,'3-mer'!$B:$BQ,12,FALSE)</f>
        <v>22</v>
      </c>
      <c r="AJ93" s="9">
        <f>VLOOKUP(B93,'3-mer'!$B:$BQ,13,FALSE)</f>
        <v>29</v>
      </c>
      <c r="AK93" s="9">
        <f>VLOOKUP(B93,'3-mer'!$B:$BQ,14,FALSE)</f>
        <v>31</v>
      </c>
      <c r="AL93" s="9">
        <f>VLOOKUP(B93,'3-mer'!$B:$BQ,15,FALSE)</f>
        <v>30</v>
      </c>
      <c r="AM93" s="9">
        <f>VLOOKUP(B93,'3-mer'!$B:$BQ,16,FALSE)</f>
        <v>14</v>
      </c>
      <c r="AN93" s="9">
        <f>VLOOKUP(B93,'3-mer'!$B:$BQ,17,FALSE)</f>
        <v>20</v>
      </c>
      <c r="AO93" s="9">
        <f>VLOOKUP(B93,'3-mer'!$B:$BQ,18,FALSE)</f>
        <v>22</v>
      </c>
      <c r="AP93" s="9">
        <f>VLOOKUP(B93,'3-mer'!$B:$BQ,19,FALSE)</f>
        <v>12</v>
      </c>
      <c r="AQ93" s="9">
        <f>VLOOKUP(B93,'3-mer'!$B:$BQ,20,FALSE)</f>
        <v>22</v>
      </c>
      <c r="AR93" s="9">
        <f>VLOOKUP(B93,'3-mer'!$B:$BQ,21,FALSE)</f>
        <v>24</v>
      </c>
      <c r="AS93" s="9">
        <f>VLOOKUP(B93,'3-mer'!$B:$BQ,22,FALSE)</f>
        <v>25</v>
      </c>
      <c r="AT93" s="9">
        <f>VLOOKUP(B93,'3-mer'!$B:$BQ,23,FALSE)</f>
        <v>12</v>
      </c>
      <c r="AU93" s="9">
        <f>VLOOKUP(B93,'3-mer'!$B:$BQ,24,FALSE)</f>
        <v>18</v>
      </c>
      <c r="AV93" s="9">
        <f>VLOOKUP(B93,'3-mer'!$B:$BQ,25,FALSE)</f>
        <v>10</v>
      </c>
      <c r="AW93" s="9">
        <f>VLOOKUP(B93,'3-mer'!$B:$BQ,26,FALSE)</f>
        <v>23</v>
      </c>
      <c r="AX93" s="9">
        <f>VLOOKUP(B93,'3-mer'!$B:$BQ,27,FALSE)</f>
        <v>29</v>
      </c>
      <c r="AY93" s="9">
        <f>VLOOKUP(B93,'3-mer'!$B:$BQ,28,FALSE)</f>
        <v>18</v>
      </c>
      <c r="AZ93" s="9">
        <f>VLOOKUP(B93,'3-mer'!$B:$BQ,29,FALSE)</f>
        <v>21</v>
      </c>
      <c r="BA93" s="9">
        <f>VLOOKUP(B93,'3-mer'!$B:$BQ,30,FALSE)</f>
        <v>34</v>
      </c>
      <c r="BB93" s="9">
        <f>VLOOKUP(B93,'3-mer'!$B:$BQ,31,FALSE)</f>
        <v>26</v>
      </c>
      <c r="BC93" s="9">
        <f>VLOOKUP(B93,'3-mer'!$B:$BQ,32,FALSE)</f>
        <v>20</v>
      </c>
      <c r="BD93" s="9">
        <f>VLOOKUP(B93,'3-mer'!$B:$BQ,33,FALSE)</f>
        <v>13</v>
      </c>
      <c r="BE93" s="9">
        <f>VLOOKUP(B93,'3-mer'!$B:$BQ,34,FALSE)</f>
        <v>32</v>
      </c>
      <c r="BF93" s="9">
        <f>VLOOKUP(B93,'3-mer'!$B:$BQ,35,FALSE)</f>
        <v>16</v>
      </c>
      <c r="BG93" s="9">
        <f>VLOOKUP(B93,'3-mer'!$B:$BQ,36,FALSE)</f>
        <v>37</v>
      </c>
      <c r="BH93" s="9">
        <f>VLOOKUP(B93,'3-mer'!$B:$BQ,37,FALSE)</f>
        <v>21</v>
      </c>
      <c r="BI93" s="9">
        <f>VLOOKUP(B93,'3-mer'!$B:$BQ,38,FALSE)</f>
        <v>28</v>
      </c>
      <c r="BJ93" s="9">
        <f>VLOOKUP(B93,'3-mer'!$B:$BQ,39,FALSE)</f>
        <v>29</v>
      </c>
      <c r="BK93" s="9">
        <f>VLOOKUP(B93,'3-mer'!$B:$BQ,40,FALSE)</f>
        <v>24</v>
      </c>
      <c r="BL93" s="9">
        <f>VLOOKUP(B93,'3-mer'!$B:$BQ,41,FALSE)</f>
        <v>24</v>
      </c>
      <c r="BM93" s="9">
        <f>VLOOKUP(B93,'3-mer'!$B:$BQ,42,FALSE)</f>
        <v>28</v>
      </c>
      <c r="BN93" s="9">
        <f>VLOOKUP(B93,'3-mer'!$B:$BQ,43,FALSE)</f>
        <v>22</v>
      </c>
      <c r="BO93" s="9">
        <f>VLOOKUP(B93,'3-mer'!$B:$BQ,44,FALSE)</f>
        <v>44</v>
      </c>
      <c r="BP93" s="9">
        <f>VLOOKUP(B93,'3-mer'!$B:$BQ,45,FALSE)</f>
        <v>28</v>
      </c>
      <c r="BQ93" s="9">
        <f>VLOOKUP(B93,'3-mer'!$B:$BQ,46,FALSE)</f>
        <v>51</v>
      </c>
      <c r="BR93" s="9">
        <f>VLOOKUP(B93,'3-mer'!$B:$BQ,47,FALSE)</f>
        <v>36</v>
      </c>
      <c r="BS93" s="9">
        <f>VLOOKUP(B93,'3-mer'!$B:$BQ,48,FALSE)</f>
        <v>25</v>
      </c>
      <c r="BT93" s="9">
        <f>VLOOKUP(B93,'3-mer'!$B:$BQ,49,FALSE)</f>
        <v>26</v>
      </c>
      <c r="BU93" s="9">
        <f>VLOOKUP(B93,'3-mer'!$B:$BQ,50,FALSE)</f>
        <v>36</v>
      </c>
      <c r="BV93" s="9">
        <f>VLOOKUP(B93,'3-mer'!$B:$BQ,51,FALSE)</f>
        <v>19</v>
      </c>
      <c r="BW93" s="9">
        <f>VLOOKUP(B93,'3-mer'!$B:$BQ,52,FALSE)</f>
        <v>28</v>
      </c>
      <c r="BX93" s="9">
        <f>VLOOKUP(B93,'3-mer'!$B:$BQ,53,FALSE)</f>
        <v>22</v>
      </c>
      <c r="BY93" s="9">
        <f>VLOOKUP(B93,'3-mer'!$B:$BQ,54,FALSE)</f>
        <v>23</v>
      </c>
      <c r="BZ93" s="9">
        <f>VLOOKUP(B93,'3-mer'!$B:$BQ,55,FALSE)</f>
        <v>3</v>
      </c>
      <c r="CA93" s="9">
        <f>VLOOKUP(B93,'3-mer'!$B:$BQ,56,FALSE)</f>
        <v>19</v>
      </c>
      <c r="CB93" s="9">
        <f>VLOOKUP(B93,'3-mer'!$B:$BQ,7,FALSE)</f>
        <v>23</v>
      </c>
      <c r="CC93" s="9">
        <f>VLOOKUP(B93,'3-mer'!$B:$BQ,58,FALSE)</f>
        <v>22</v>
      </c>
      <c r="CD93" s="9">
        <f>VLOOKUP(B93,'3-mer'!$B:$BQ,60,FALSE)</f>
        <v>8</v>
      </c>
      <c r="CE93" s="9">
        <f>VLOOKUP(B93,'3-mer'!$B:$BQ,61,FALSE)</f>
        <v>31</v>
      </c>
      <c r="CF93" s="9">
        <f>VLOOKUP(B93,'3-mer'!$B:$BQ,62,FALSE)</f>
        <v>21</v>
      </c>
      <c r="CG93" s="9">
        <f>VLOOKUP(B93,'3-mer'!$B:$BQ,63,FALSE)</f>
        <v>43</v>
      </c>
      <c r="CH93" s="9">
        <f>VLOOKUP(B93,'3-mer'!$B:$BQ,64,FALSE)</f>
        <v>15</v>
      </c>
      <c r="CI93" s="9">
        <f>VLOOKUP(B93,'3-mer'!$B:$BQ,65,FALSE)</f>
        <v>16</v>
      </c>
      <c r="CJ93" s="9">
        <f>VLOOKUP(B93,'3-mer'!$B:$BQ,66,FALSE)</f>
        <v>11</v>
      </c>
      <c r="CK93" s="9">
        <f>VLOOKUP(B93,'3-mer'!$B:$BQ,67,FALSE)</f>
        <v>19</v>
      </c>
      <c r="CL93" s="9">
        <f>VLOOKUP(B93,'3-mer'!$B:$BQ,5,FALSE)</f>
        <v>28</v>
      </c>
    </row>
    <row r="94" spans="1:90" ht="15.75" x14ac:dyDescent="0.2">
      <c r="A94" s="68" t="s">
        <v>18</v>
      </c>
      <c r="B94" s="67" t="s">
        <v>21</v>
      </c>
      <c r="C94" s="67">
        <v>275</v>
      </c>
      <c r="D94" s="70" t="e">
        <f>H94/#REF!</f>
        <v>#REF!</v>
      </c>
      <c r="E94" s="67">
        <v>25</v>
      </c>
      <c r="F94" s="67">
        <v>7.2</v>
      </c>
      <c r="G94" s="67">
        <v>7</v>
      </c>
      <c r="H94" s="70">
        <v>4</v>
      </c>
      <c r="I94" s="70">
        <f>VLOOKUP(B94,'2-mer'!$C$1:$V$19,3,FALSE)</f>
        <v>1526</v>
      </c>
      <c r="J94" s="74">
        <f>VLOOKUP(B94,遗传信息!B:E,4,FALSE)</f>
        <v>66.09</v>
      </c>
      <c r="K94" s="9">
        <f>VLOOKUP(B94,'2-mer'!$C$1:$V$19,4,FALSE)</f>
        <v>107</v>
      </c>
      <c r="L94" s="9">
        <f>VLOOKUP(B94,'2-mer'!$C$1:$V$19,5,FALSE)</f>
        <v>95</v>
      </c>
      <c r="M94" s="9">
        <f>VLOOKUP(B94,'2-mer'!$C$1:$V$19,6,FALSE)</f>
        <v>112</v>
      </c>
      <c r="N94" s="9">
        <f>VLOOKUP(B94,'2-mer'!$C$1:$V$19,8,FALSE)</f>
        <v>68</v>
      </c>
      <c r="O94" s="9">
        <f>VLOOKUP(B94,'2-mer'!$C$1:$V$19,9,FALSE)</f>
        <v>83</v>
      </c>
      <c r="P94" s="9">
        <f>VLOOKUP(B94,'2-mer'!$C$1:$V$19,10,FALSE)</f>
        <v>80</v>
      </c>
      <c r="Q94" s="9">
        <f>VLOOKUP(B94,'2-mer'!$C$1:$V$19,11,FALSE)</f>
        <v>99</v>
      </c>
      <c r="R94" s="9">
        <f>VLOOKUP(B94,'2-mer'!$C$1:$V$19,12,FALSE)</f>
        <v>81</v>
      </c>
      <c r="S94" s="9">
        <f>VLOOKUP(B94,'2-mer'!$C$1:$V$19,13,FALSE)</f>
        <v>115</v>
      </c>
      <c r="T94" s="9">
        <f>VLOOKUP(B94,'2-mer'!$C$1:$V$19,14,FALSE)</f>
        <v>99</v>
      </c>
      <c r="U94" s="9">
        <f>VLOOKUP(B94,'2-mer'!$C$1:$V$19,15,FALSE)</f>
        <v>159</v>
      </c>
      <c r="V94" s="9">
        <f>VLOOKUP(B94,'2-mer'!$C$1:$V$19,16,FALSE)</f>
        <v>107</v>
      </c>
      <c r="W94" s="9">
        <f>VLOOKUP(B94,'2-mer'!$C$1:$V$19,17,FALSE)</f>
        <v>76</v>
      </c>
      <c r="X94" s="9">
        <f>VLOOKUP(B94,'2-mer'!$C$1:$V$19,18,FALSE)</f>
        <v>70</v>
      </c>
      <c r="Y94" s="9">
        <f>VLOOKUP(B94,'2-mer'!$C$1:$V$19,19,FALSE)</f>
        <v>110</v>
      </c>
      <c r="Z94" s="9">
        <f>VLOOKUP(B94,'2-mer'!$C$1:$V$19,20,FALSE)</f>
        <v>54</v>
      </c>
      <c r="AA94" s="9">
        <f>VLOOKUP(B94,'3-mer'!$B:$BQ,4,FALSE)</f>
        <v>20</v>
      </c>
      <c r="AB94" s="9">
        <f>VLOOKUP(B94,'3-mer'!$B:$BQ,5,FALSE)</f>
        <v>28</v>
      </c>
      <c r="AC94" s="9">
        <f>VLOOKUP(B94,'3-mer'!$B:$BQ,6,FALSE)</f>
        <v>35</v>
      </c>
      <c r="AD94" s="9">
        <f>VLOOKUP(B94,'3-mer'!$B:$BQ,7,FALSE)</f>
        <v>23</v>
      </c>
      <c r="AE94" s="9">
        <f>VLOOKUP(B94,'3-mer'!$B:$BQ,8,FALSE)</f>
        <v>22</v>
      </c>
      <c r="AF94" s="9">
        <f>VLOOKUP(B94,'3-mer'!$B:$BQ,9,FALSE)</f>
        <v>25</v>
      </c>
      <c r="AG94" s="9">
        <f>VLOOKUP(B94,'3-mer'!$B:$BQ,10,FALSE)</f>
        <v>26</v>
      </c>
      <c r="AH94" s="9">
        <f>VLOOKUP(B94,'3-mer'!$B:$BQ,11,FALSE)</f>
        <v>22</v>
      </c>
      <c r="AI94" s="9">
        <f>VLOOKUP(B94,'3-mer'!$B:$BQ,12,FALSE)</f>
        <v>22</v>
      </c>
      <c r="AJ94" s="9">
        <f>VLOOKUP(B94,'3-mer'!$B:$BQ,13,FALSE)</f>
        <v>29</v>
      </c>
      <c r="AK94" s="9">
        <f>VLOOKUP(B94,'3-mer'!$B:$BQ,14,FALSE)</f>
        <v>31</v>
      </c>
      <c r="AL94" s="9">
        <f>VLOOKUP(B94,'3-mer'!$B:$BQ,15,FALSE)</f>
        <v>30</v>
      </c>
      <c r="AM94" s="9">
        <f>VLOOKUP(B94,'3-mer'!$B:$BQ,16,FALSE)</f>
        <v>14</v>
      </c>
      <c r="AN94" s="9">
        <f>VLOOKUP(B94,'3-mer'!$B:$BQ,17,FALSE)</f>
        <v>20</v>
      </c>
      <c r="AO94" s="9">
        <f>VLOOKUP(B94,'3-mer'!$B:$BQ,18,FALSE)</f>
        <v>22</v>
      </c>
      <c r="AP94" s="9">
        <f>VLOOKUP(B94,'3-mer'!$B:$BQ,19,FALSE)</f>
        <v>12</v>
      </c>
      <c r="AQ94" s="9">
        <f>VLOOKUP(B94,'3-mer'!$B:$BQ,20,FALSE)</f>
        <v>22</v>
      </c>
      <c r="AR94" s="9">
        <f>VLOOKUP(B94,'3-mer'!$B:$BQ,21,FALSE)</f>
        <v>24</v>
      </c>
      <c r="AS94" s="9">
        <f>VLOOKUP(B94,'3-mer'!$B:$BQ,22,FALSE)</f>
        <v>25</v>
      </c>
      <c r="AT94" s="9">
        <f>VLOOKUP(B94,'3-mer'!$B:$BQ,23,FALSE)</f>
        <v>12</v>
      </c>
      <c r="AU94" s="9">
        <f>VLOOKUP(B94,'3-mer'!$B:$BQ,24,FALSE)</f>
        <v>18</v>
      </c>
      <c r="AV94" s="9">
        <f>VLOOKUP(B94,'3-mer'!$B:$BQ,25,FALSE)</f>
        <v>10</v>
      </c>
      <c r="AW94" s="9">
        <f>VLOOKUP(B94,'3-mer'!$B:$BQ,26,FALSE)</f>
        <v>23</v>
      </c>
      <c r="AX94" s="9">
        <f>VLOOKUP(B94,'3-mer'!$B:$BQ,27,FALSE)</f>
        <v>29</v>
      </c>
      <c r="AY94" s="9">
        <f>VLOOKUP(B94,'3-mer'!$B:$BQ,28,FALSE)</f>
        <v>18</v>
      </c>
      <c r="AZ94" s="9">
        <f>VLOOKUP(B94,'3-mer'!$B:$BQ,29,FALSE)</f>
        <v>21</v>
      </c>
      <c r="BA94" s="9">
        <f>VLOOKUP(B94,'3-mer'!$B:$BQ,30,FALSE)</f>
        <v>34</v>
      </c>
      <c r="BB94" s="9">
        <f>VLOOKUP(B94,'3-mer'!$B:$BQ,31,FALSE)</f>
        <v>26</v>
      </c>
      <c r="BC94" s="9">
        <f>VLOOKUP(B94,'3-mer'!$B:$BQ,32,FALSE)</f>
        <v>20</v>
      </c>
      <c r="BD94" s="9">
        <f>VLOOKUP(B94,'3-mer'!$B:$BQ,33,FALSE)</f>
        <v>13</v>
      </c>
      <c r="BE94" s="9">
        <f>VLOOKUP(B94,'3-mer'!$B:$BQ,34,FALSE)</f>
        <v>32</v>
      </c>
      <c r="BF94" s="9">
        <f>VLOOKUP(B94,'3-mer'!$B:$BQ,35,FALSE)</f>
        <v>16</v>
      </c>
      <c r="BG94" s="9">
        <f>VLOOKUP(B94,'3-mer'!$B:$BQ,36,FALSE)</f>
        <v>37</v>
      </c>
      <c r="BH94" s="9">
        <f>VLOOKUP(B94,'3-mer'!$B:$BQ,37,FALSE)</f>
        <v>21</v>
      </c>
      <c r="BI94" s="9">
        <f>VLOOKUP(B94,'3-mer'!$B:$BQ,38,FALSE)</f>
        <v>28</v>
      </c>
      <c r="BJ94" s="9">
        <f>VLOOKUP(B94,'3-mer'!$B:$BQ,39,FALSE)</f>
        <v>29</v>
      </c>
      <c r="BK94" s="9">
        <f>VLOOKUP(B94,'3-mer'!$B:$BQ,40,FALSE)</f>
        <v>24</v>
      </c>
      <c r="BL94" s="9">
        <f>VLOOKUP(B94,'3-mer'!$B:$BQ,41,FALSE)</f>
        <v>24</v>
      </c>
      <c r="BM94" s="9">
        <f>VLOOKUP(B94,'3-mer'!$B:$BQ,42,FALSE)</f>
        <v>28</v>
      </c>
      <c r="BN94" s="9">
        <f>VLOOKUP(B94,'3-mer'!$B:$BQ,43,FALSE)</f>
        <v>22</v>
      </c>
      <c r="BO94" s="9">
        <f>VLOOKUP(B94,'3-mer'!$B:$BQ,44,FALSE)</f>
        <v>44</v>
      </c>
      <c r="BP94" s="9">
        <f>VLOOKUP(B94,'3-mer'!$B:$BQ,45,FALSE)</f>
        <v>28</v>
      </c>
      <c r="BQ94" s="9">
        <f>VLOOKUP(B94,'3-mer'!$B:$BQ,46,FALSE)</f>
        <v>51</v>
      </c>
      <c r="BR94" s="9">
        <f>VLOOKUP(B94,'3-mer'!$B:$BQ,47,FALSE)</f>
        <v>36</v>
      </c>
      <c r="BS94" s="9">
        <f>VLOOKUP(B94,'3-mer'!$B:$BQ,48,FALSE)</f>
        <v>25</v>
      </c>
      <c r="BT94" s="9">
        <f>VLOOKUP(B94,'3-mer'!$B:$BQ,49,FALSE)</f>
        <v>26</v>
      </c>
      <c r="BU94" s="9">
        <f>VLOOKUP(B94,'3-mer'!$B:$BQ,50,FALSE)</f>
        <v>36</v>
      </c>
      <c r="BV94" s="9">
        <f>VLOOKUP(B94,'3-mer'!$B:$BQ,51,FALSE)</f>
        <v>19</v>
      </c>
      <c r="BW94" s="9">
        <f>VLOOKUP(B94,'3-mer'!$B:$BQ,52,FALSE)</f>
        <v>28</v>
      </c>
      <c r="BX94" s="9">
        <f>VLOOKUP(B94,'3-mer'!$B:$BQ,53,FALSE)</f>
        <v>22</v>
      </c>
      <c r="BY94" s="9">
        <f>VLOOKUP(B94,'3-mer'!$B:$BQ,54,FALSE)</f>
        <v>23</v>
      </c>
      <c r="BZ94" s="9">
        <f>VLOOKUP(B94,'3-mer'!$B:$BQ,55,FALSE)</f>
        <v>3</v>
      </c>
      <c r="CA94" s="9">
        <f>VLOOKUP(B94,'3-mer'!$B:$BQ,56,FALSE)</f>
        <v>19</v>
      </c>
      <c r="CB94" s="9">
        <f>VLOOKUP(B94,'3-mer'!$B:$BQ,7,FALSE)</f>
        <v>23</v>
      </c>
      <c r="CC94" s="9">
        <f>VLOOKUP(B94,'3-mer'!$B:$BQ,58,FALSE)</f>
        <v>22</v>
      </c>
      <c r="CD94" s="9">
        <f>VLOOKUP(B94,'3-mer'!$B:$BQ,60,FALSE)</f>
        <v>8</v>
      </c>
      <c r="CE94" s="9">
        <f>VLOOKUP(B94,'3-mer'!$B:$BQ,61,FALSE)</f>
        <v>31</v>
      </c>
      <c r="CF94" s="9">
        <f>VLOOKUP(B94,'3-mer'!$B:$BQ,62,FALSE)</f>
        <v>21</v>
      </c>
      <c r="CG94" s="9">
        <f>VLOOKUP(B94,'3-mer'!$B:$BQ,63,FALSE)</f>
        <v>43</v>
      </c>
      <c r="CH94" s="9">
        <f>VLOOKUP(B94,'3-mer'!$B:$BQ,64,FALSE)</f>
        <v>15</v>
      </c>
      <c r="CI94" s="9">
        <f>VLOOKUP(B94,'3-mer'!$B:$BQ,65,FALSE)</f>
        <v>16</v>
      </c>
      <c r="CJ94" s="9">
        <f>VLOOKUP(B94,'3-mer'!$B:$BQ,66,FALSE)</f>
        <v>11</v>
      </c>
      <c r="CK94" s="9">
        <f>VLOOKUP(B94,'3-mer'!$B:$BQ,67,FALSE)</f>
        <v>19</v>
      </c>
      <c r="CL94" s="9">
        <f>VLOOKUP(B94,'3-mer'!$B:$BQ,5,FALSE)</f>
        <v>28</v>
      </c>
    </row>
    <row r="95" spans="1:90" ht="15.75" x14ac:dyDescent="0.2">
      <c r="A95" s="68" t="s">
        <v>18</v>
      </c>
      <c r="B95" s="67" t="s">
        <v>21</v>
      </c>
      <c r="C95" s="67">
        <v>285</v>
      </c>
      <c r="D95" s="70">
        <v>5.5</v>
      </c>
      <c r="E95" s="67">
        <v>25</v>
      </c>
      <c r="F95" s="67">
        <v>7.2</v>
      </c>
      <c r="G95" s="67">
        <v>7</v>
      </c>
      <c r="H95" s="70">
        <v>2</v>
      </c>
      <c r="I95" s="70">
        <f>VLOOKUP(B95,'2-mer'!$C$1:$V$19,3,FALSE)</f>
        <v>1526</v>
      </c>
      <c r="J95" s="74">
        <f>VLOOKUP(B95,遗传信息!B:E,4,FALSE)</f>
        <v>66.09</v>
      </c>
      <c r="K95" s="9">
        <f>VLOOKUP(B95,'2-mer'!$C$1:$V$19,4,FALSE)</f>
        <v>107</v>
      </c>
      <c r="L95" s="9">
        <f>VLOOKUP(B95,'2-mer'!$C$1:$V$19,5,FALSE)</f>
        <v>95</v>
      </c>
      <c r="M95" s="9">
        <f>VLOOKUP(B95,'2-mer'!$C$1:$V$19,6,FALSE)</f>
        <v>112</v>
      </c>
      <c r="N95" s="9">
        <f>VLOOKUP(B95,'2-mer'!$C$1:$V$19,8,FALSE)</f>
        <v>68</v>
      </c>
      <c r="O95" s="9">
        <f>VLOOKUP(B95,'2-mer'!$C$1:$V$19,9,FALSE)</f>
        <v>83</v>
      </c>
      <c r="P95" s="9">
        <f>VLOOKUP(B95,'2-mer'!$C$1:$V$19,10,FALSE)</f>
        <v>80</v>
      </c>
      <c r="Q95" s="9">
        <f>VLOOKUP(B95,'2-mer'!$C$1:$V$19,11,FALSE)</f>
        <v>99</v>
      </c>
      <c r="R95" s="9">
        <f>VLOOKUP(B95,'2-mer'!$C$1:$V$19,12,FALSE)</f>
        <v>81</v>
      </c>
      <c r="S95" s="9">
        <f>VLOOKUP(B95,'2-mer'!$C$1:$V$19,13,FALSE)</f>
        <v>115</v>
      </c>
      <c r="T95" s="9">
        <f>VLOOKUP(B95,'2-mer'!$C$1:$V$19,14,FALSE)</f>
        <v>99</v>
      </c>
      <c r="U95" s="9">
        <f>VLOOKUP(B95,'2-mer'!$C$1:$V$19,15,FALSE)</f>
        <v>159</v>
      </c>
      <c r="V95" s="9">
        <f>VLOOKUP(B95,'2-mer'!$C$1:$V$19,16,FALSE)</f>
        <v>107</v>
      </c>
      <c r="W95" s="9">
        <f>VLOOKUP(B95,'2-mer'!$C$1:$V$19,17,FALSE)</f>
        <v>76</v>
      </c>
      <c r="X95" s="9">
        <f>VLOOKUP(B95,'2-mer'!$C$1:$V$19,18,FALSE)</f>
        <v>70</v>
      </c>
      <c r="Y95" s="9">
        <f>VLOOKUP(B95,'2-mer'!$C$1:$V$19,19,FALSE)</f>
        <v>110</v>
      </c>
      <c r="Z95" s="9">
        <f>VLOOKUP(B95,'2-mer'!$C$1:$V$19,20,FALSE)</f>
        <v>54</v>
      </c>
      <c r="AA95" s="9">
        <f>VLOOKUP(B95,'3-mer'!$B:$BQ,4,FALSE)</f>
        <v>20</v>
      </c>
      <c r="AB95" s="9">
        <f>VLOOKUP(B95,'3-mer'!$B:$BQ,5,FALSE)</f>
        <v>28</v>
      </c>
      <c r="AC95" s="9">
        <f>VLOOKUP(B95,'3-mer'!$B:$BQ,6,FALSE)</f>
        <v>35</v>
      </c>
      <c r="AD95" s="9">
        <f>VLOOKUP(B95,'3-mer'!$B:$BQ,7,FALSE)</f>
        <v>23</v>
      </c>
      <c r="AE95" s="9">
        <f>VLOOKUP(B95,'3-mer'!$B:$BQ,8,FALSE)</f>
        <v>22</v>
      </c>
      <c r="AF95" s="9">
        <f>VLOOKUP(B95,'3-mer'!$B:$BQ,9,FALSE)</f>
        <v>25</v>
      </c>
      <c r="AG95" s="9">
        <f>VLOOKUP(B95,'3-mer'!$B:$BQ,10,FALSE)</f>
        <v>26</v>
      </c>
      <c r="AH95" s="9">
        <f>VLOOKUP(B95,'3-mer'!$B:$BQ,11,FALSE)</f>
        <v>22</v>
      </c>
      <c r="AI95" s="9">
        <f>VLOOKUP(B95,'3-mer'!$B:$BQ,12,FALSE)</f>
        <v>22</v>
      </c>
      <c r="AJ95" s="9">
        <f>VLOOKUP(B95,'3-mer'!$B:$BQ,13,FALSE)</f>
        <v>29</v>
      </c>
      <c r="AK95" s="9">
        <f>VLOOKUP(B95,'3-mer'!$B:$BQ,14,FALSE)</f>
        <v>31</v>
      </c>
      <c r="AL95" s="9">
        <f>VLOOKUP(B95,'3-mer'!$B:$BQ,15,FALSE)</f>
        <v>30</v>
      </c>
      <c r="AM95" s="9">
        <f>VLOOKUP(B95,'3-mer'!$B:$BQ,16,FALSE)</f>
        <v>14</v>
      </c>
      <c r="AN95" s="9">
        <f>VLOOKUP(B95,'3-mer'!$B:$BQ,17,FALSE)</f>
        <v>20</v>
      </c>
      <c r="AO95" s="9">
        <f>VLOOKUP(B95,'3-mer'!$B:$BQ,18,FALSE)</f>
        <v>22</v>
      </c>
      <c r="AP95" s="9">
        <f>VLOOKUP(B95,'3-mer'!$B:$BQ,19,FALSE)</f>
        <v>12</v>
      </c>
      <c r="AQ95" s="9">
        <f>VLOOKUP(B95,'3-mer'!$B:$BQ,20,FALSE)</f>
        <v>22</v>
      </c>
      <c r="AR95" s="9">
        <f>VLOOKUP(B95,'3-mer'!$B:$BQ,21,FALSE)</f>
        <v>24</v>
      </c>
      <c r="AS95" s="9">
        <f>VLOOKUP(B95,'3-mer'!$B:$BQ,22,FALSE)</f>
        <v>25</v>
      </c>
      <c r="AT95" s="9">
        <f>VLOOKUP(B95,'3-mer'!$B:$BQ,23,FALSE)</f>
        <v>12</v>
      </c>
      <c r="AU95" s="9">
        <f>VLOOKUP(B95,'3-mer'!$B:$BQ,24,FALSE)</f>
        <v>18</v>
      </c>
      <c r="AV95" s="9">
        <f>VLOOKUP(B95,'3-mer'!$B:$BQ,25,FALSE)</f>
        <v>10</v>
      </c>
      <c r="AW95" s="9">
        <f>VLOOKUP(B95,'3-mer'!$B:$BQ,26,FALSE)</f>
        <v>23</v>
      </c>
      <c r="AX95" s="9">
        <f>VLOOKUP(B95,'3-mer'!$B:$BQ,27,FALSE)</f>
        <v>29</v>
      </c>
      <c r="AY95" s="9">
        <f>VLOOKUP(B95,'3-mer'!$B:$BQ,28,FALSE)</f>
        <v>18</v>
      </c>
      <c r="AZ95" s="9">
        <f>VLOOKUP(B95,'3-mer'!$B:$BQ,29,FALSE)</f>
        <v>21</v>
      </c>
      <c r="BA95" s="9">
        <f>VLOOKUP(B95,'3-mer'!$B:$BQ,30,FALSE)</f>
        <v>34</v>
      </c>
      <c r="BB95" s="9">
        <f>VLOOKUP(B95,'3-mer'!$B:$BQ,31,FALSE)</f>
        <v>26</v>
      </c>
      <c r="BC95" s="9">
        <f>VLOOKUP(B95,'3-mer'!$B:$BQ,32,FALSE)</f>
        <v>20</v>
      </c>
      <c r="BD95" s="9">
        <f>VLOOKUP(B95,'3-mer'!$B:$BQ,33,FALSE)</f>
        <v>13</v>
      </c>
      <c r="BE95" s="9">
        <f>VLOOKUP(B95,'3-mer'!$B:$BQ,34,FALSE)</f>
        <v>32</v>
      </c>
      <c r="BF95" s="9">
        <f>VLOOKUP(B95,'3-mer'!$B:$BQ,35,FALSE)</f>
        <v>16</v>
      </c>
      <c r="BG95" s="9">
        <f>VLOOKUP(B95,'3-mer'!$B:$BQ,36,FALSE)</f>
        <v>37</v>
      </c>
      <c r="BH95" s="9">
        <f>VLOOKUP(B95,'3-mer'!$B:$BQ,37,FALSE)</f>
        <v>21</v>
      </c>
      <c r="BI95" s="9">
        <f>VLOOKUP(B95,'3-mer'!$B:$BQ,38,FALSE)</f>
        <v>28</v>
      </c>
      <c r="BJ95" s="9">
        <f>VLOOKUP(B95,'3-mer'!$B:$BQ,39,FALSE)</f>
        <v>29</v>
      </c>
      <c r="BK95" s="9">
        <f>VLOOKUP(B95,'3-mer'!$B:$BQ,40,FALSE)</f>
        <v>24</v>
      </c>
      <c r="BL95" s="9">
        <f>VLOOKUP(B95,'3-mer'!$B:$BQ,41,FALSE)</f>
        <v>24</v>
      </c>
      <c r="BM95" s="9">
        <f>VLOOKUP(B95,'3-mer'!$B:$BQ,42,FALSE)</f>
        <v>28</v>
      </c>
      <c r="BN95" s="9">
        <f>VLOOKUP(B95,'3-mer'!$B:$BQ,43,FALSE)</f>
        <v>22</v>
      </c>
      <c r="BO95" s="9">
        <f>VLOOKUP(B95,'3-mer'!$B:$BQ,44,FALSE)</f>
        <v>44</v>
      </c>
      <c r="BP95" s="9">
        <f>VLOOKUP(B95,'3-mer'!$B:$BQ,45,FALSE)</f>
        <v>28</v>
      </c>
      <c r="BQ95" s="9">
        <f>VLOOKUP(B95,'3-mer'!$B:$BQ,46,FALSE)</f>
        <v>51</v>
      </c>
      <c r="BR95" s="9">
        <f>VLOOKUP(B95,'3-mer'!$B:$BQ,47,FALSE)</f>
        <v>36</v>
      </c>
      <c r="BS95" s="9">
        <f>VLOOKUP(B95,'3-mer'!$B:$BQ,48,FALSE)</f>
        <v>25</v>
      </c>
      <c r="BT95" s="9">
        <f>VLOOKUP(B95,'3-mer'!$B:$BQ,49,FALSE)</f>
        <v>26</v>
      </c>
      <c r="BU95" s="9">
        <f>VLOOKUP(B95,'3-mer'!$B:$BQ,50,FALSE)</f>
        <v>36</v>
      </c>
      <c r="BV95" s="9">
        <f>VLOOKUP(B95,'3-mer'!$B:$BQ,51,FALSE)</f>
        <v>19</v>
      </c>
      <c r="BW95" s="9">
        <f>VLOOKUP(B95,'3-mer'!$B:$BQ,52,FALSE)</f>
        <v>28</v>
      </c>
      <c r="BX95" s="9">
        <f>VLOOKUP(B95,'3-mer'!$B:$BQ,53,FALSE)</f>
        <v>22</v>
      </c>
      <c r="BY95" s="9">
        <f>VLOOKUP(B95,'3-mer'!$B:$BQ,54,FALSE)</f>
        <v>23</v>
      </c>
      <c r="BZ95" s="9">
        <f>VLOOKUP(B95,'3-mer'!$B:$BQ,55,FALSE)</f>
        <v>3</v>
      </c>
      <c r="CA95" s="9">
        <f>VLOOKUP(B95,'3-mer'!$B:$BQ,56,FALSE)</f>
        <v>19</v>
      </c>
      <c r="CB95" s="9">
        <f>VLOOKUP(B95,'3-mer'!$B:$BQ,7,FALSE)</f>
        <v>23</v>
      </c>
      <c r="CC95" s="9">
        <f>VLOOKUP(B95,'3-mer'!$B:$BQ,58,FALSE)</f>
        <v>22</v>
      </c>
      <c r="CD95" s="9">
        <f>VLOOKUP(B95,'3-mer'!$B:$BQ,60,FALSE)</f>
        <v>8</v>
      </c>
      <c r="CE95" s="9">
        <f>VLOOKUP(B95,'3-mer'!$B:$BQ,61,FALSE)</f>
        <v>31</v>
      </c>
      <c r="CF95" s="9">
        <f>VLOOKUP(B95,'3-mer'!$B:$BQ,62,FALSE)</f>
        <v>21</v>
      </c>
      <c r="CG95" s="9">
        <f>VLOOKUP(B95,'3-mer'!$B:$BQ,63,FALSE)</f>
        <v>43</v>
      </c>
      <c r="CH95" s="9">
        <f>VLOOKUP(B95,'3-mer'!$B:$BQ,64,FALSE)</f>
        <v>15</v>
      </c>
      <c r="CI95" s="9">
        <f>VLOOKUP(B95,'3-mer'!$B:$BQ,65,FALSE)</f>
        <v>16</v>
      </c>
      <c r="CJ95" s="9">
        <f>VLOOKUP(B95,'3-mer'!$B:$BQ,66,FALSE)</f>
        <v>11</v>
      </c>
      <c r="CK95" s="9">
        <f>VLOOKUP(B95,'3-mer'!$B:$BQ,67,FALSE)</f>
        <v>19</v>
      </c>
      <c r="CL95" s="9">
        <f>VLOOKUP(B95,'3-mer'!$B:$BQ,5,FALSE)</f>
        <v>28</v>
      </c>
    </row>
    <row r="96" spans="1:90" ht="15.75" x14ac:dyDescent="0.2">
      <c r="A96" s="68" t="s">
        <v>18</v>
      </c>
      <c r="B96" s="67" t="s">
        <v>21</v>
      </c>
      <c r="C96" s="67">
        <v>285</v>
      </c>
      <c r="D96" s="70" t="e">
        <f>H96/#REF!</f>
        <v>#REF!</v>
      </c>
      <c r="E96" s="67">
        <v>25</v>
      </c>
      <c r="F96" s="67">
        <v>7.2</v>
      </c>
      <c r="G96" s="67">
        <v>7</v>
      </c>
      <c r="H96" s="70">
        <v>3</v>
      </c>
      <c r="I96" s="70">
        <f>VLOOKUP(B96,'2-mer'!$C$1:$V$19,3,FALSE)</f>
        <v>1526</v>
      </c>
      <c r="J96" s="74">
        <f>VLOOKUP(B96,遗传信息!B:E,4,FALSE)</f>
        <v>66.09</v>
      </c>
      <c r="K96" s="9">
        <f>VLOOKUP(B96,'2-mer'!$C$1:$V$19,4,FALSE)</f>
        <v>107</v>
      </c>
      <c r="L96" s="9">
        <f>VLOOKUP(B96,'2-mer'!$C$1:$V$19,5,FALSE)</f>
        <v>95</v>
      </c>
      <c r="M96" s="9">
        <f>VLOOKUP(B96,'2-mer'!$C$1:$V$19,6,FALSE)</f>
        <v>112</v>
      </c>
      <c r="N96" s="9">
        <f>VLOOKUP(B96,'2-mer'!$C$1:$V$19,8,FALSE)</f>
        <v>68</v>
      </c>
      <c r="O96" s="9">
        <f>VLOOKUP(B96,'2-mer'!$C$1:$V$19,9,FALSE)</f>
        <v>83</v>
      </c>
      <c r="P96" s="9">
        <f>VLOOKUP(B96,'2-mer'!$C$1:$V$19,10,FALSE)</f>
        <v>80</v>
      </c>
      <c r="Q96" s="9">
        <f>VLOOKUP(B96,'2-mer'!$C$1:$V$19,11,FALSE)</f>
        <v>99</v>
      </c>
      <c r="R96" s="9">
        <f>VLOOKUP(B96,'2-mer'!$C$1:$V$19,12,FALSE)</f>
        <v>81</v>
      </c>
      <c r="S96" s="9">
        <f>VLOOKUP(B96,'2-mer'!$C$1:$V$19,13,FALSE)</f>
        <v>115</v>
      </c>
      <c r="T96" s="9">
        <f>VLOOKUP(B96,'2-mer'!$C$1:$V$19,14,FALSE)</f>
        <v>99</v>
      </c>
      <c r="U96" s="9">
        <f>VLOOKUP(B96,'2-mer'!$C$1:$V$19,15,FALSE)</f>
        <v>159</v>
      </c>
      <c r="V96" s="9">
        <f>VLOOKUP(B96,'2-mer'!$C$1:$V$19,16,FALSE)</f>
        <v>107</v>
      </c>
      <c r="W96" s="9">
        <f>VLOOKUP(B96,'2-mer'!$C$1:$V$19,17,FALSE)</f>
        <v>76</v>
      </c>
      <c r="X96" s="9">
        <f>VLOOKUP(B96,'2-mer'!$C$1:$V$19,18,FALSE)</f>
        <v>70</v>
      </c>
      <c r="Y96" s="9">
        <f>VLOOKUP(B96,'2-mer'!$C$1:$V$19,19,FALSE)</f>
        <v>110</v>
      </c>
      <c r="Z96" s="9">
        <f>VLOOKUP(B96,'2-mer'!$C$1:$V$19,20,FALSE)</f>
        <v>54</v>
      </c>
      <c r="AA96" s="9">
        <f>VLOOKUP(B96,'3-mer'!$B:$BQ,4,FALSE)</f>
        <v>20</v>
      </c>
      <c r="AB96" s="9">
        <f>VLOOKUP(B96,'3-mer'!$B:$BQ,5,FALSE)</f>
        <v>28</v>
      </c>
      <c r="AC96" s="9">
        <f>VLOOKUP(B96,'3-mer'!$B:$BQ,6,FALSE)</f>
        <v>35</v>
      </c>
      <c r="AD96" s="9">
        <f>VLOOKUP(B96,'3-mer'!$B:$BQ,7,FALSE)</f>
        <v>23</v>
      </c>
      <c r="AE96" s="9">
        <f>VLOOKUP(B96,'3-mer'!$B:$BQ,8,FALSE)</f>
        <v>22</v>
      </c>
      <c r="AF96" s="9">
        <f>VLOOKUP(B96,'3-mer'!$B:$BQ,9,FALSE)</f>
        <v>25</v>
      </c>
      <c r="AG96" s="9">
        <f>VLOOKUP(B96,'3-mer'!$B:$BQ,10,FALSE)</f>
        <v>26</v>
      </c>
      <c r="AH96" s="9">
        <f>VLOOKUP(B96,'3-mer'!$B:$BQ,11,FALSE)</f>
        <v>22</v>
      </c>
      <c r="AI96" s="9">
        <f>VLOOKUP(B96,'3-mer'!$B:$BQ,12,FALSE)</f>
        <v>22</v>
      </c>
      <c r="AJ96" s="9">
        <f>VLOOKUP(B96,'3-mer'!$B:$BQ,13,FALSE)</f>
        <v>29</v>
      </c>
      <c r="AK96" s="9">
        <f>VLOOKUP(B96,'3-mer'!$B:$BQ,14,FALSE)</f>
        <v>31</v>
      </c>
      <c r="AL96" s="9">
        <f>VLOOKUP(B96,'3-mer'!$B:$BQ,15,FALSE)</f>
        <v>30</v>
      </c>
      <c r="AM96" s="9">
        <f>VLOOKUP(B96,'3-mer'!$B:$BQ,16,FALSE)</f>
        <v>14</v>
      </c>
      <c r="AN96" s="9">
        <f>VLOOKUP(B96,'3-mer'!$B:$BQ,17,FALSE)</f>
        <v>20</v>
      </c>
      <c r="AO96" s="9">
        <f>VLOOKUP(B96,'3-mer'!$B:$BQ,18,FALSE)</f>
        <v>22</v>
      </c>
      <c r="AP96" s="9">
        <f>VLOOKUP(B96,'3-mer'!$B:$BQ,19,FALSE)</f>
        <v>12</v>
      </c>
      <c r="AQ96" s="9">
        <f>VLOOKUP(B96,'3-mer'!$B:$BQ,20,FALSE)</f>
        <v>22</v>
      </c>
      <c r="AR96" s="9">
        <f>VLOOKUP(B96,'3-mer'!$B:$BQ,21,FALSE)</f>
        <v>24</v>
      </c>
      <c r="AS96" s="9">
        <f>VLOOKUP(B96,'3-mer'!$B:$BQ,22,FALSE)</f>
        <v>25</v>
      </c>
      <c r="AT96" s="9">
        <f>VLOOKUP(B96,'3-mer'!$B:$BQ,23,FALSE)</f>
        <v>12</v>
      </c>
      <c r="AU96" s="9">
        <f>VLOOKUP(B96,'3-mer'!$B:$BQ,24,FALSE)</f>
        <v>18</v>
      </c>
      <c r="AV96" s="9">
        <f>VLOOKUP(B96,'3-mer'!$B:$BQ,25,FALSE)</f>
        <v>10</v>
      </c>
      <c r="AW96" s="9">
        <f>VLOOKUP(B96,'3-mer'!$B:$BQ,26,FALSE)</f>
        <v>23</v>
      </c>
      <c r="AX96" s="9">
        <f>VLOOKUP(B96,'3-mer'!$B:$BQ,27,FALSE)</f>
        <v>29</v>
      </c>
      <c r="AY96" s="9">
        <f>VLOOKUP(B96,'3-mer'!$B:$BQ,28,FALSE)</f>
        <v>18</v>
      </c>
      <c r="AZ96" s="9">
        <f>VLOOKUP(B96,'3-mer'!$B:$BQ,29,FALSE)</f>
        <v>21</v>
      </c>
      <c r="BA96" s="9">
        <f>VLOOKUP(B96,'3-mer'!$B:$BQ,30,FALSE)</f>
        <v>34</v>
      </c>
      <c r="BB96" s="9">
        <f>VLOOKUP(B96,'3-mer'!$B:$BQ,31,FALSE)</f>
        <v>26</v>
      </c>
      <c r="BC96" s="9">
        <f>VLOOKUP(B96,'3-mer'!$B:$BQ,32,FALSE)</f>
        <v>20</v>
      </c>
      <c r="BD96" s="9">
        <f>VLOOKUP(B96,'3-mer'!$B:$BQ,33,FALSE)</f>
        <v>13</v>
      </c>
      <c r="BE96" s="9">
        <f>VLOOKUP(B96,'3-mer'!$B:$BQ,34,FALSE)</f>
        <v>32</v>
      </c>
      <c r="BF96" s="9">
        <f>VLOOKUP(B96,'3-mer'!$B:$BQ,35,FALSE)</f>
        <v>16</v>
      </c>
      <c r="BG96" s="9">
        <f>VLOOKUP(B96,'3-mer'!$B:$BQ,36,FALSE)</f>
        <v>37</v>
      </c>
      <c r="BH96" s="9">
        <f>VLOOKUP(B96,'3-mer'!$B:$BQ,37,FALSE)</f>
        <v>21</v>
      </c>
      <c r="BI96" s="9">
        <f>VLOOKUP(B96,'3-mer'!$B:$BQ,38,FALSE)</f>
        <v>28</v>
      </c>
      <c r="BJ96" s="9">
        <f>VLOOKUP(B96,'3-mer'!$B:$BQ,39,FALSE)</f>
        <v>29</v>
      </c>
      <c r="BK96" s="9">
        <f>VLOOKUP(B96,'3-mer'!$B:$BQ,40,FALSE)</f>
        <v>24</v>
      </c>
      <c r="BL96" s="9">
        <f>VLOOKUP(B96,'3-mer'!$B:$BQ,41,FALSE)</f>
        <v>24</v>
      </c>
      <c r="BM96" s="9">
        <f>VLOOKUP(B96,'3-mer'!$B:$BQ,42,FALSE)</f>
        <v>28</v>
      </c>
      <c r="BN96" s="9">
        <f>VLOOKUP(B96,'3-mer'!$B:$BQ,43,FALSE)</f>
        <v>22</v>
      </c>
      <c r="BO96" s="9">
        <f>VLOOKUP(B96,'3-mer'!$B:$BQ,44,FALSE)</f>
        <v>44</v>
      </c>
      <c r="BP96" s="9">
        <f>VLOOKUP(B96,'3-mer'!$B:$BQ,45,FALSE)</f>
        <v>28</v>
      </c>
      <c r="BQ96" s="9">
        <f>VLOOKUP(B96,'3-mer'!$B:$BQ,46,FALSE)</f>
        <v>51</v>
      </c>
      <c r="BR96" s="9">
        <f>VLOOKUP(B96,'3-mer'!$B:$BQ,47,FALSE)</f>
        <v>36</v>
      </c>
      <c r="BS96" s="9">
        <f>VLOOKUP(B96,'3-mer'!$B:$BQ,48,FALSE)</f>
        <v>25</v>
      </c>
      <c r="BT96" s="9">
        <f>VLOOKUP(B96,'3-mer'!$B:$BQ,49,FALSE)</f>
        <v>26</v>
      </c>
      <c r="BU96" s="9">
        <f>VLOOKUP(B96,'3-mer'!$B:$BQ,50,FALSE)</f>
        <v>36</v>
      </c>
      <c r="BV96" s="9">
        <f>VLOOKUP(B96,'3-mer'!$B:$BQ,51,FALSE)</f>
        <v>19</v>
      </c>
      <c r="BW96" s="9">
        <f>VLOOKUP(B96,'3-mer'!$B:$BQ,52,FALSE)</f>
        <v>28</v>
      </c>
      <c r="BX96" s="9">
        <f>VLOOKUP(B96,'3-mer'!$B:$BQ,53,FALSE)</f>
        <v>22</v>
      </c>
      <c r="BY96" s="9">
        <f>VLOOKUP(B96,'3-mer'!$B:$BQ,54,FALSE)</f>
        <v>23</v>
      </c>
      <c r="BZ96" s="9">
        <f>VLOOKUP(B96,'3-mer'!$B:$BQ,55,FALSE)</f>
        <v>3</v>
      </c>
      <c r="CA96" s="9">
        <f>VLOOKUP(B96,'3-mer'!$B:$BQ,56,FALSE)</f>
        <v>19</v>
      </c>
      <c r="CB96" s="9">
        <f>VLOOKUP(B96,'3-mer'!$B:$BQ,7,FALSE)</f>
        <v>23</v>
      </c>
      <c r="CC96" s="9">
        <f>VLOOKUP(B96,'3-mer'!$B:$BQ,58,FALSE)</f>
        <v>22</v>
      </c>
      <c r="CD96" s="9">
        <f>VLOOKUP(B96,'3-mer'!$B:$BQ,60,FALSE)</f>
        <v>8</v>
      </c>
      <c r="CE96" s="9">
        <f>VLOOKUP(B96,'3-mer'!$B:$BQ,61,FALSE)</f>
        <v>31</v>
      </c>
      <c r="CF96" s="9">
        <f>VLOOKUP(B96,'3-mer'!$B:$BQ,62,FALSE)</f>
        <v>21</v>
      </c>
      <c r="CG96" s="9">
        <f>VLOOKUP(B96,'3-mer'!$B:$BQ,63,FALSE)</f>
        <v>43</v>
      </c>
      <c r="CH96" s="9">
        <f>VLOOKUP(B96,'3-mer'!$B:$BQ,64,FALSE)</f>
        <v>15</v>
      </c>
      <c r="CI96" s="9">
        <f>VLOOKUP(B96,'3-mer'!$B:$BQ,65,FALSE)</f>
        <v>16</v>
      </c>
      <c r="CJ96" s="9">
        <f>VLOOKUP(B96,'3-mer'!$B:$BQ,66,FALSE)</f>
        <v>11</v>
      </c>
      <c r="CK96" s="9">
        <f>VLOOKUP(B96,'3-mer'!$B:$BQ,67,FALSE)</f>
        <v>19</v>
      </c>
      <c r="CL96" s="9">
        <f>VLOOKUP(B96,'3-mer'!$B:$BQ,5,FALSE)</f>
        <v>28</v>
      </c>
    </row>
    <row r="97" spans="1:90" ht="15.75" x14ac:dyDescent="0.2">
      <c r="A97" s="68" t="s">
        <v>18</v>
      </c>
      <c r="B97" s="67" t="s">
        <v>21</v>
      </c>
      <c r="C97" s="67">
        <v>285</v>
      </c>
      <c r="D97" s="70" t="e">
        <f>H97/#REF!</f>
        <v>#REF!</v>
      </c>
      <c r="E97" s="67">
        <v>25</v>
      </c>
      <c r="F97" s="67">
        <v>7.2</v>
      </c>
      <c r="G97" s="67">
        <v>7</v>
      </c>
      <c r="H97" s="70">
        <v>4</v>
      </c>
      <c r="I97" s="70">
        <f>VLOOKUP(B97,'2-mer'!$C$1:$V$19,3,FALSE)</f>
        <v>1526</v>
      </c>
      <c r="J97" s="74">
        <f>VLOOKUP(B97,遗传信息!B:E,4,FALSE)</f>
        <v>66.09</v>
      </c>
      <c r="K97" s="9">
        <f>VLOOKUP(B97,'2-mer'!$C$1:$V$19,4,FALSE)</f>
        <v>107</v>
      </c>
      <c r="L97" s="9">
        <f>VLOOKUP(B97,'2-mer'!$C$1:$V$19,5,FALSE)</f>
        <v>95</v>
      </c>
      <c r="M97" s="9">
        <f>VLOOKUP(B97,'2-mer'!$C$1:$V$19,6,FALSE)</f>
        <v>112</v>
      </c>
      <c r="N97" s="9">
        <f>VLOOKUP(B97,'2-mer'!$C$1:$V$19,8,FALSE)</f>
        <v>68</v>
      </c>
      <c r="O97" s="9">
        <f>VLOOKUP(B97,'2-mer'!$C$1:$V$19,9,FALSE)</f>
        <v>83</v>
      </c>
      <c r="P97" s="9">
        <f>VLOOKUP(B97,'2-mer'!$C$1:$V$19,10,FALSE)</f>
        <v>80</v>
      </c>
      <c r="Q97" s="9">
        <f>VLOOKUP(B97,'2-mer'!$C$1:$V$19,11,FALSE)</f>
        <v>99</v>
      </c>
      <c r="R97" s="9">
        <f>VLOOKUP(B97,'2-mer'!$C$1:$V$19,12,FALSE)</f>
        <v>81</v>
      </c>
      <c r="S97" s="9">
        <f>VLOOKUP(B97,'2-mer'!$C$1:$V$19,13,FALSE)</f>
        <v>115</v>
      </c>
      <c r="T97" s="9">
        <f>VLOOKUP(B97,'2-mer'!$C$1:$V$19,14,FALSE)</f>
        <v>99</v>
      </c>
      <c r="U97" s="9">
        <f>VLOOKUP(B97,'2-mer'!$C$1:$V$19,15,FALSE)</f>
        <v>159</v>
      </c>
      <c r="V97" s="9">
        <f>VLOOKUP(B97,'2-mer'!$C$1:$V$19,16,FALSE)</f>
        <v>107</v>
      </c>
      <c r="W97" s="9">
        <f>VLOOKUP(B97,'2-mer'!$C$1:$V$19,17,FALSE)</f>
        <v>76</v>
      </c>
      <c r="X97" s="9">
        <f>VLOOKUP(B97,'2-mer'!$C$1:$V$19,18,FALSE)</f>
        <v>70</v>
      </c>
      <c r="Y97" s="9">
        <f>VLOOKUP(B97,'2-mer'!$C$1:$V$19,19,FALSE)</f>
        <v>110</v>
      </c>
      <c r="Z97" s="9">
        <f>VLOOKUP(B97,'2-mer'!$C$1:$V$19,20,FALSE)</f>
        <v>54</v>
      </c>
      <c r="AA97" s="9">
        <f>VLOOKUP(B97,'3-mer'!$B:$BQ,4,FALSE)</f>
        <v>20</v>
      </c>
      <c r="AB97" s="9">
        <f>VLOOKUP(B97,'3-mer'!$B:$BQ,5,FALSE)</f>
        <v>28</v>
      </c>
      <c r="AC97" s="9">
        <f>VLOOKUP(B97,'3-mer'!$B:$BQ,6,FALSE)</f>
        <v>35</v>
      </c>
      <c r="AD97" s="9">
        <f>VLOOKUP(B97,'3-mer'!$B:$BQ,7,FALSE)</f>
        <v>23</v>
      </c>
      <c r="AE97" s="9">
        <f>VLOOKUP(B97,'3-mer'!$B:$BQ,8,FALSE)</f>
        <v>22</v>
      </c>
      <c r="AF97" s="9">
        <f>VLOOKUP(B97,'3-mer'!$B:$BQ,9,FALSE)</f>
        <v>25</v>
      </c>
      <c r="AG97" s="9">
        <f>VLOOKUP(B97,'3-mer'!$B:$BQ,10,FALSE)</f>
        <v>26</v>
      </c>
      <c r="AH97" s="9">
        <f>VLOOKUP(B97,'3-mer'!$B:$BQ,11,FALSE)</f>
        <v>22</v>
      </c>
      <c r="AI97" s="9">
        <f>VLOOKUP(B97,'3-mer'!$B:$BQ,12,FALSE)</f>
        <v>22</v>
      </c>
      <c r="AJ97" s="9">
        <f>VLOOKUP(B97,'3-mer'!$B:$BQ,13,FALSE)</f>
        <v>29</v>
      </c>
      <c r="AK97" s="9">
        <f>VLOOKUP(B97,'3-mer'!$B:$BQ,14,FALSE)</f>
        <v>31</v>
      </c>
      <c r="AL97" s="9">
        <f>VLOOKUP(B97,'3-mer'!$B:$BQ,15,FALSE)</f>
        <v>30</v>
      </c>
      <c r="AM97" s="9">
        <f>VLOOKUP(B97,'3-mer'!$B:$BQ,16,FALSE)</f>
        <v>14</v>
      </c>
      <c r="AN97" s="9">
        <f>VLOOKUP(B97,'3-mer'!$B:$BQ,17,FALSE)</f>
        <v>20</v>
      </c>
      <c r="AO97" s="9">
        <f>VLOOKUP(B97,'3-mer'!$B:$BQ,18,FALSE)</f>
        <v>22</v>
      </c>
      <c r="AP97" s="9">
        <f>VLOOKUP(B97,'3-mer'!$B:$BQ,19,FALSE)</f>
        <v>12</v>
      </c>
      <c r="AQ97" s="9">
        <f>VLOOKUP(B97,'3-mer'!$B:$BQ,20,FALSE)</f>
        <v>22</v>
      </c>
      <c r="AR97" s="9">
        <f>VLOOKUP(B97,'3-mer'!$B:$BQ,21,FALSE)</f>
        <v>24</v>
      </c>
      <c r="AS97" s="9">
        <f>VLOOKUP(B97,'3-mer'!$B:$BQ,22,FALSE)</f>
        <v>25</v>
      </c>
      <c r="AT97" s="9">
        <f>VLOOKUP(B97,'3-mer'!$B:$BQ,23,FALSE)</f>
        <v>12</v>
      </c>
      <c r="AU97" s="9">
        <f>VLOOKUP(B97,'3-mer'!$B:$BQ,24,FALSE)</f>
        <v>18</v>
      </c>
      <c r="AV97" s="9">
        <f>VLOOKUP(B97,'3-mer'!$B:$BQ,25,FALSE)</f>
        <v>10</v>
      </c>
      <c r="AW97" s="9">
        <f>VLOOKUP(B97,'3-mer'!$B:$BQ,26,FALSE)</f>
        <v>23</v>
      </c>
      <c r="AX97" s="9">
        <f>VLOOKUP(B97,'3-mer'!$B:$BQ,27,FALSE)</f>
        <v>29</v>
      </c>
      <c r="AY97" s="9">
        <f>VLOOKUP(B97,'3-mer'!$B:$BQ,28,FALSE)</f>
        <v>18</v>
      </c>
      <c r="AZ97" s="9">
        <f>VLOOKUP(B97,'3-mer'!$B:$BQ,29,FALSE)</f>
        <v>21</v>
      </c>
      <c r="BA97" s="9">
        <f>VLOOKUP(B97,'3-mer'!$B:$BQ,30,FALSE)</f>
        <v>34</v>
      </c>
      <c r="BB97" s="9">
        <f>VLOOKUP(B97,'3-mer'!$B:$BQ,31,FALSE)</f>
        <v>26</v>
      </c>
      <c r="BC97" s="9">
        <f>VLOOKUP(B97,'3-mer'!$B:$BQ,32,FALSE)</f>
        <v>20</v>
      </c>
      <c r="BD97" s="9">
        <f>VLOOKUP(B97,'3-mer'!$B:$BQ,33,FALSE)</f>
        <v>13</v>
      </c>
      <c r="BE97" s="9">
        <f>VLOOKUP(B97,'3-mer'!$B:$BQ,34,FALSE)</f>
        <v>32</v>
      </c>
      <c r="BF97" s="9">
        <f>VLOOKUP(B97,'3-mer'!$B:$BQ,35,FALSE)</f>
        <v>16</v>
      </c>
      <c r="BG97" s="9">
        <f>VLOOKUP(B97,'3-mer'!$B:$BQ,36,FALSE)</f>
        <v>37</v>
      </c>
      <c r="BH97" s="9">
        <f>VLOOKUP(B97,'3-mer'!$B:$BQ,37,FALSE)</f>
        <v>21</v>
      </c>
      <c r="BI97" s="9">
        <f>VLOOKUP(B97,'3-mer'!$B:$BQ,38,FALSE)</f>
        <v>28</v>
      </c>
      <c r="BJ97" s="9">
        <f>VLOOKUP(B97,'3-mer'!$B:$BQ,39,FALSE)</f>
        <v>29</v>
      </c>
      <c r="BK97" s="9">
        <f>VLOOKUP(B97,'3-mer'!$B:$BQ,40,FALSE)</f>
        <v>24</v>
      </c>
      <c r="BL97" s="9">
        <f>VLOOKUP(B97,'3-mer'!$B:$BQ,41,FALSE)</f>
        <v>24</v>
      </c>
      <c r="BM97" s="9">
        <f>VLOOKUP(B97,'3-mer'!$B:$BQ,42,FALSE)</f>
        <v>28</v>
      </c>
      <c r="BN97" s="9">
        <f>VLOOKUP(B97,'3-mer'!$B:$BQ,43,FALSE)</f>
        <v>22</v>
      </c>
      <c r="BO97" s="9">
        <f>VLOOKUP(B97,'3-mer'!$B:$BQ,44,FALSE)</f>
        <v>44</v>
      </c>
      <c r="BP97" s="9">
        <f>VLOOKUP(B97,'3-mer'!$B:$BQ,45,FALSE)</f>
        <v>28</v>
      </c>
      <c r="BQ97" s="9">
        <f>VLOOKUP(B97,'3-mer'!$B:$BQ,46,FALSE)</f>
        <v>51</v>
      </c>
      <c r="BR97" s="9">
        <f>VLOOKUP(B97,'3-mer'!$B:$BQ,47,FALSE)</f>
        <v>36</v>
      </c>
      <c r="BS97" s="9">
        <f>VLOOKUP(B97,'3-mer'!$B:$BQ,48,FALSE)</f>
        <v>25</v>
      </c>
      <c r="BT97" s="9">
        <f>VLOOKUP(B97,'3-mer'!$B:$BQ,49,FALSE)</f>
        <v>26</v>
      </c>
      <c r="BU97" s="9">
        <f>VLOOKUP(B97,'3-mer'!$B:$BQ,50,FALSE)</f>
        <v>36</v>
      </c>
      <c r="BV97" s="9">
        <f>VLOOKUP(B97,'3-mer'!$B:$BQ,51,FALSE)</f>
        <v>19</v>
      </c>
      <c r="BW97" s="9">
        <f>VLOOKUP(B97,'3-mer'!$B:$BQ,52,FALSE)</f>
        <v>28</v>
      </c>
      <c r="BX97" s="9">
        <f>VLOOKUP(B97,'3-mer'!$B:$BQ,53,FALSE)</f>
        <v>22</v>
      </c>
      <c r="BY97" s="9">
        <f>VLOOKUP(B97,'3-mer'!$B:$BQ,54,FALSE)</f>
        <v>23</v>
      </c>
      <c r="BZ97" s="9">
        <f>VLOOKUP(B97,'3-mer'!$B:$BQ,55,FALSE)</f>
        <v>3</v>
      </c>
      <c r="CA97" s="9">
        <f>VLOOKUP(B97,'3-mer'!$B:$BQ,56,FALSE)</f>
        <v>19</v>
      </c>
      <c r="CB97" s="9">
        <f>VLOOKUP(B97,'3-mer'!$B:$BQ,7,FALSE)</f>
        <v>23</v>
      </c>
      <c r="CC97" s="9">
        <f>VLOOKUP(B97,'3-mer'!$B:$BQ,58,FALSE)</f>
        <v>22</v>
      </c>
      <c r="CD97" s="9">
        <f>VLOOKUP(B97,'3-mer'!$B:$BQ,60,FALSE)</f>
        <v>8</v>
      </c>
      <c r="CE97" s="9">
        <f>VLOOKUP(B97,'3-mer'!$B:$BQ,61,FALSE)</f>
        <v>31</v>
      </c>
      <c r="CF97" s="9">
        <f>VLOOKUP(B97,'3-mer'!$B:$BQ,62,FALSE)</f>
        <v>21</v>
      </c>
      <c r="CG97" s="9">
        <f>VLOOKUP(B97,'3-mer'!$B:$BQ,63,FALSE)</f>
        <v>43</v>
      </c>
      <c r="CH97" s="9">
        <f>VLOOKUP(B97,'3-mer'!$B:$BQ,64,FALSE)</f>
        <v>15</v>
      </c>
      <c r="CI97" s="9">
        <f>VLOOKUP(B97,'3-mer'!$B:$BQ,65,FALSE)</f>
        <v>16</v>
      </c>
      <c r="CJ97" s="9">
        <f>VLOOKUP(B97,'3-mer'!$B:$BQ,66,FALSE)</f>
        <v>11</v>
      </c>
      <c r="CK97" s="9">
        <f>VLOOKUP(B97,'3-mer'!$B:$BQ,67,FALSE)</f>
        <v>19</v>
      </c>
      <c r="CL97" s="9">
        <f>VLOOKUP(B97,'3-mer'!$B:$BQ,5,FALSE)</f>
        <v>28</v>
      </c>
    </row>
    <row r="98" spans="1:90" ht="15.75" x14ac:dyDescent="0.2">
      <c r="A98" s="68" t="s">
        <v>18</v>
      </c>
      <c r="B98" s="67" t="s">
        <v>21</v>
      </c>
      <c r="C98" s="67">
        <v>300</v>
      </c>
      <c r="D98" s="70">
        <v>60</v>
      </c>
      <c r="E98" s="67">
        <v>25</v>
      </c>
      <c r="F98" s="67">
        <v>7.2</v>
      </c>
      <c r="G98" s="67">
        <v>7</v>
      </c>
      <c r="H98" s="70">
        <v>2</v>
      </c>
      <c r="I98" s="70">
        <f>VLOOKUP(B98,'2-mer'!$C$1:$V$19,3,FALSE)</f>
        <v>1526</v>
      </c>
      <c r="J98" s="74">
        <f>VLOOKUP(B98,遗传信息!B:E,4,FALSE)</f>
        <v>66.09</v>
      </c>
      <c r="K98" s="9">
        <f>VLOOKUP(B98,'2-mer'!$C$1:$V$19,4,FALSE)</f>
        <v>107</v>
      </c>
      <c r="L98" s="9">
        <f>VLOOKUP(B98,'2-mer'!$C$1:$V$19,5,FALSE)</f>
        <v>95</v>
      </c>
      <c r="M98" s="9">
        <f>VLOOKUP(B98,'2-mer'!$C$1:$V$19,6,FALSE)</f>
        <v>112</v>
      </c>
      <c r="N98" s="9">
        <f>VLOOKUP(B98,'2-mer'!$C$1:$V$19,8,FALSE)</f>
        <v>68</v>
      </c>
      <c r="O98" s="9">
        <f>VLOOKUP(B98,'2-mer'!$C$1:$V$19,9,FALSE)</f>
        <v>83</v>
      </c>
      <c r="P98" s="9">
        <f>VLOOKUP(B98,'2-mer'!$C$1:$V$19,10,FALSE)</f>
        <v>80</v>
      </c>
      <c r="Q98" s="9">
        <f>VLOOKUP(B98,'2-mer'!$C$1:$V$19,11,FALSE)</f>
        <v>99</v>
      </c>
      <c r="R98" s="9">
        <f>VLOOKUP(B98,'2-mer'!$C$1:$V$19,12,FALSE)</f>
        <v>81</v>
      </c>
      <c r="S98" s="9">
        <f>VLOOKUP(B98,'2-mer'!$C$1:$V$19,13,FALSE)</f>
        <v>115</v>
      </c>
      <c r="T98" s="9">
        <f>VLOOKUP(B98,'2-mer'!$C$1:$V$19,14,FALSE)</f>
        <v>99</v>
      </c>
      <c r="U98" s="9">
        <f>VLOOKUP(B98,'2-mer'!$C$1:$V$19,15,FALSE)</f>
        <v>159</v>
      </c>
      <c r="V98" s="9">
        <f>VLOOKUP(B98,'2-mer'!$C$1:$V$19,16,FALSE)</f>
        <v>107</v>
      </c>
      <c r="W98" s="9">
        <f>VLOOKUP(B98,'2-mer'!$C$1:$V$19,17,FALSE)</f>
        <v>76</v>
      </c>
      <c r="X98" s="9">
        <f>VLOOKUP(B98,'2-mer'!$C$1:$V$19,18,FALSE)</f>
        <v>70</v>
      </c>
      <c r="Y98" s="9">
        <f>VLOOKUP(B98,'2-mer'!$C$1:$V$19,19,FALSE)</f>
        <v>110</v>
      </c>
      <c r="Z98" s="9">
        <f>VLOOKUP(B98,'2-mer'!$C$1:$V$19,20,FALSE)</f>
        <v>54</v>
      </c>
      <c r="AA98" s="9">
        <f>VLOOKUP(B98,'3-mer'!$B:$BQ,4,FALSE)</f>
        <v>20</v>
      </c>
      <c r="AB98" s="9">
        <f>VLOOKUP(B98,'3-mer'!$B:$BQ,5,FALSE)</f>
        <v>28</v>
      </c>
      <c r="AC98" s="9">
        <f>VLOOKUP(B98,'3-mer'!$B:$BQ,6,FALSE)</f>
        <v>35</v>
      </c>
      <c r="AD98" s="9">
        <f>VLOOKUP(B98,'3-mer'!$B:$BQ,7,FALSE)</f>
        <v>23</v>
      </c>
      <c r="AE98" s="9">
        <f>VLOOKUP(B98,'3-mer'!$B:$BQ,8,FALSE)</f>
        <v>22</v>
      </c>
      <c r="AF98" s="9">
        <f>VLOOKUP(B98,'3-mer'!$B:$BQ,9,FALSE)</f>
        <v>25</v>
      </c>
      <c r="AG98" s="9">
        <f>VLOOKUP(B98,'3-mer'!$B:$BQ,10,FALSE)</f>
        <v>26</v>
      </c>
      <c r="AH98" s="9">
        <f>VLOOKUP(B98,'3-mer'!$B:$BQ,11,FALSE)</f>
        <v>22</v>
      </c>
      <c r="AI98" s="9">
        <f>VLOOKUP(B98,'3-mer'!$B:$BQ,12,FALSE)</f>
        <v>22</v>
      </c>
      <c r="AJ98" s="9">
        <f>VLOOKUP(B98,'3-mer'!$B:$BQ,13,FALSE)</f>
        <v>29</v>
      </c>
      <c r="AK98" s="9">
        <f>VLOOKUP(B98,'3-mer'!$B:$BQ,14,FALSE)</f>
        <v>31</v>
      </c>
      <c r="AL98" s="9">
        <f>VLOOKUP(B98,'3-mer'!$B:$BQ,15,FALSE)</f>
        <v>30</v>
      </c>
      <c r="AM98" s="9">
        <f>VLOOKUP(B98,'3-mer'!$B:$BQ,16,FALSE)</f>
        <v>14</v>
      </c>
      <c r="AN98" s="9">
        <f>VLOOKUP(B98,'3-mer'!$B:$BQ,17,FALSE)</f>
        <v>20</v>
      </c>
      <c r="AO98" s="9">
        <f>VLOOKUP(B98,'3-mer'!$B:$BQ,18,FALSE)</f>
        <v>22</v>
      </c>
      <c r="AP98" s="9">
        <f>VLOOKUP(B98,'3-mer'!$B:$BQ,19,FALSE)</f>
        <v>12</v>
      </c>
      <c r="AQ98" s="9">
        <f>VLOOKUP(B98,'3-mer'!$B:$BQ,20,FALSE)</f>
        <v>22</v>
      </c>
      <c r="AR98" s="9">
        <f>VLOOKUP(B98,'3-mer'!$B:$BQ,21,FALSE)</f>
        <v>24</v>
      </c>
      <c r="AS98" s="9">
        <f>VLOOKUP(B98,'3-mer'!$B:$BQ,22,FALSE)</f>
        <v>25</v>
      </c>
      <c r="AT98" s="9">
        <f>VLOOKUP(B98,'3-mer'!$B:$BQ,23,FALSE)</f>
        <v>12</v>
      </c>
      <c r="AU98" s="9">
        <f>VLOOKUP(B98,'3-mer'!$B:$BQ,24,FALSE)</f>
        <v>18</v>
      </c>
      <c r="AV98" s="9">
        <f>VLOOKUP(B98,'3-mer'!$B:$BQ,25,FALSE)</f>
        <v>10</v>
      </c>
      <c r="AW98" s="9">
        <f>VLOOKUP(B98,'3-mer'!$B:$BQ,26,FALSE)</f>
        <v>23</v>
      </c>
      <c r="AX98" s="9">
        <f>VLOOKUP(B98,'3-mer'!$B:$BQ,27,FALSE)</f>
        <v>29</v>
      </c>
      <c r="AY98" s="9">
        <f>VLOOKUP(B98,'3-mer'!$B:$BQ,28,FALSE)</f>
        <v>18</v>
      </c>
      <c r="AZ98" s="9">
        <f>VLOOKUP(B98,'3-mer'!$B:$BQ,29,FALSE)</f>
        <v>21</v>
      </c>
      <c r="BA98" s="9">
        <f>VLOOKUP(B98,'3-mer'!$B:$BQ,30,FALSE)</f>
        <v>34</v>
      </c>
      <c r="BB98" s="9">
        <f>VLOOKUP(B98,'3-mer'!$B:$BQ,31,FALSE)</f>
        <v>26</v>
      </c>
      <c r="BC98" s="9">
        <f>VLOOKUP(B98,'3-mer'!$B:$BQ,32,FALSE)</f>
        <v>20</v>
      </c>
      <c r="BD98" s="9">
        <f>VLOOKUP(B98,'3-mer'!$B:$BQ,33,FALSE)</f>
        <v>13</v>
      </c>
      <c r="BE98" s="9">
        <f>VLOOKUP(B98,'3-mer'!$B:$BQ,34,FALSE)</f>
        <v>32</v>
      </c>
      <c r="BF98" s="9">
        <f>VLOOKUP(B98,'3-mer'!$B:$BQ,35,FALSE)</f>
        <v>16</v>
      </c>
      <c r="BG98" s="9">
        <f>VLOOKUP(B98,'3-mer'!$B:$BQ,36,FALSE)</f>
        <v>37</v>
      </c>
      <c r="BH98" s="9">
        <f>VLOOKUP(B98,'3-mer'!$B:$BQ,37,FALSE)</f>
        <v>21</v>
      </c>
      <c r="BI98" s="9">
        <f>VLOOKUP(B98,'3-mer'!$B:$BQ,38,FALSE)</f>
        <v>28</v>
      </c>
      <c r="BJ98" s="9">
        <f>VLOOKUP(B98,'3-mer'!$B:$BQ,39,FALSE)</f>
        <v>29</v>
      </c>
      <c r="BK98" s="9">
        <f>VLOOKUP(B98,'3-mer'!$B:$BQ,40,FALSE)</f>
        <v>24</v>
      </c>
      <c r="BL98" s="9">
        <f>VLOOKUP(B98,'3-mer'!$B:$BQ,41,FALSE)</f>
        <v>24</v>
      </c>
      <c r="BM98" s="9">
        <f>VLOOKUP(B98,'3-mer'!$B:$BQ,42,FALSE)</f>
        <v>28</v>
      </c>
      <c r="BN98" s="9">
        <f>VLOOKUP(B98,'3-mer'!$B:$BQ,43,FALSE)</f>
        <v>22</v>
      </c>
      <c r="BO98" s="9">
        <f>VLOOKUP(B98,'3-mer'!$B:$BQ,44,FALSE)</f>
        <v>44</v>
      </c>
      <c r="BP98" s="9">
        <f>VLOOKUP(B98,'3-mer'!$B:$BQ,45,FALSE)</f>
        <v>28</v>
      </c>
      <c r="BQ98" s="9">
        <f>VLOOKUP(B98,'3-mer'!$B:$BQ,46,FALSE)</f>
        <v>51</v>
      </c>
      <c r="BR98" s="9">
        <f>VLOOKUP(B98,'3-mer'!$B:$BQ,47,FALSE)</f>
        <v>36</v>
      </c>
      <c r="BS98" s="9">
        <f>VLOOKUP(B98,'3-mer'!$B:$BQ,48,FALSE)</f>
        <v>25</v>
      </c>
      <c r="BT98" s="9">
        <f>VLOOKUP(B98,'3-mer'!$B:$BQ,49,FALSE)</f>
        <v>26</v>
      </c>
      <c r="BU98" s="9">
        <f>VLOOKUP(B98,'3-mer'!$B:$BQ,50,FALSE)</f>
        <v>36</v>
      </c>
      <c r="BV98" s="9">
        <f>VLOOKUP(B98,'3-mer'!$B:$BQ,51,FALSE)</f>
        <v>19</v>
      </c>
      <c r="BW98" s="9">
        <f>VLOOKUP(B98,'3-mer'!$B:$BQ,52,FALSE)</f>
        <v>28</v>
      </c>
      <c r="BX98" s="9">
        <f>VLOOKUP(B98,'3-mer'!$B:$BQ,53,FALSE)</f>
        <v>22</v>
      </c>
      <c r="BY98" s="9">
        <f>VLOOKUP(B98,'3-mer'!$B:$BQ,54,FALSE)</f>
        <v>23</v>
      </c>
      <c r="BZ98" s="9">
        <f>VLOOKUP(B98,'3-mer'!$B:$BQ,55,FALSE)</f>
        <v>3</v>
      </c>
      <c r="CA98" s="9">
        <f>VLOOKUP(B98,'3-mer'!$B:$BQ,56,FALSE)</f>
        <v>19</v>
      </c>
      <c r="CB98" s="9">
        <f>VLOOKUP(B98,'3-mer'!$B:$BQ,7,FALSE)</f>
        <v>23</v>
      </c>
      <c r="CC98" s="9">
        <f>VLOOKUP(B98,'3-mer'!$B:$BQ,58,FALSE)</f>
        <v>22</v>
      </c>
      <c r="CD98" s="9">
        <f>VLOOKUP(B98,'3-mer'!$B:$BQ,60,FALSE)</f>
        <v>8</v>
      </c>
      <c r="CE98" s="9">
        <f>VLOOKUP(B98,'3-mer'!$B:$BQ,61,FALSE)</f>
        <v>31</v>
      </c>
      <c r="CF98" s="9">
        <f>VLOOKUP(B98,'3-mer'!$B:$BQ,62,FALSE)</f>
        <v>21</v>
      </c>
      <c r="CG98" s="9">
        <f>VLOOKUP(B98,'3-mer'!$B:$BQ,63,FALSE)</f>
        <v>43</v>
      </c>
      <c r="CH98" s="9">
        <f>VLOOKUP(B98,'3-mer'!$B:$BQ,64,FALSE)</f>
        <v>15</v>
      </c>
      <c r="CI98" s="9">
        <f>VLOOKUP(B98,'3-mer'!$B:$BQ,65,FALSE)</f>
        <v>16</v>
      </c>
      <c r="CJ98" s="9">
        <f>VLOOKUP(B98,'3-mer'!$B:$BQ,66,FALSE)</f>
        <v>11</v>
      </c>
      <c r="CK98" s="9">
        <f>VLOOKUP(B98,'3-mer'!$B:$BQ,67,FALSE)</f>
        <v>19</v>
      </c>
      <c r="CL98" s="9">
        <f>VLOOKUP(B98,'3-mer'!$B:$BQ,5,FALSE)</f>
        <v>28</v>
      </c>
    </row>
    <row r="99" spans="1:90" ht="15.75" x14ac:dyDescent="0.2">
      <c r="A99" s="68" t="s">
        <v>18</v>
      </c>
      <c r="B99" s="67" t="s">
        <v>21</v>
      </c>
      <c r="C99" s="67">
        <v>300</v>
      </c>
      <c r="D99" s="70">
        <v>70</v>
      </c>
      <c r="E99" s="67">
        <v>25</v>
      </c>
      <c r="F99" s="67">
        <v>7.2</v>
      </c>
      <c r="G99" s="67">
        <v>7</v>
      </c>
      <c r="H99" s="70">
        <v>3.3</v>
      </c>
      <c r="I99" s="70">
        <f>VLOOKUP(B99,'2-mer'!$C$1:$V$19,3,FALSE)</f>
        <v>1526</v>
      </c>
      <c r="J99" s="74">
        <f>VLOOKUP(B99,遗传信息!B:E,4,FALSE)</f>
        <v>66.09</v>
      </c>
      <c r="K99" s="9">
        <f>VLOOKUP(B99,'2-mer'!$C$1:$V$19,4,FALSE)</f>
        <v>107</v>
      </c>
      <c r="L99" s="9">
        <f>VLOOKUP(B99,'2-mer'!$C$1:$V$19,5,FALSE)</f>
        <v>95</v>
      </c>
      <c r="M99" s="9">
        <f>VLOOKUP(B99,'2-mer'!$C$1:$V$19,6,FALSE)</f>
        <v>112</v>
      </c>
      <c r="N99" s="9">
        <f>VLOOKUP(B99,'2-mer'!$C$1:$V$19,8,FALSE)</f>
        <v>68</v>
      </c>
      <c r="O99" s="9">
        <f>VLOOKUP(B99,'2-mer'!$C$1:$V$19,9,FALSE)</f>
        <v>83</v>
      </c>
      <c r="P99" s="9">
        <f>VLOOKUP(B99,'2-mer'!$C$1:$V$19,10,FALSE)</f>
        <v>80</v>
      </c>
      <c r="Q99" s="9">
        <f>VLOOKUP(B99,'2-mer'!$C$1:$V$19,11,FALSE)</f>
        <v>99</v>
      </c>
      <c r="R99" s="9">
        <f>VLOOKUP(B99,'2-mer'!$C$1:$V$19,12,FALSE)</f>
        <v>81</v>
      </c>
      <c r="S99" s="9">
        <f>VLOOKUP(B99,'2-mer'!$C$1:$V$19,13,FALSE)</f>
        <v>115</v>
      </c>
      <c r="T99" s="9">
        <f>VLOOKUP(B99,'2-mer'!$C$1:$V$19,14,FALSE)</f>
        <v>99</v>
      </c>
      <c r="U99" s="9">
        <f>VLOOKUP(B99,'2-mer'!$C$1:$V$19,15,FALSE)</f>
        <v>159</v>
      </c>
      <c r="V99" s="9">
        <f>VLOOKUP(B99,'2-mer'!$C$1:$V$19,16,FALSE)</f>
        <v>107</v>
      </c>
      <c r="W99" s="9">
        <f>VLOOKUP(B99,'2-mer'!$C$1:$V$19,17,FALSE)</f>
        <v>76</v>
      </c>
      <c r="X99" s="9">
        <f>VLOOKUP(B99,'2-mer'!$C$1:$V$19,18,FALSE)</f>
        <v>70</v>
      </c>
      <c r="Y99" s="9">
        <f>VLOOKUP(B99,'2-mer'!$C$1:$V$19,19,FALSE)</f>
        <v>110</v>
      </c>
      <c r="Z99" s="9">
        <f>VLOOKUP(B99,'2-mer'!$C$1:$V$19,20,FALSE)</f>
        <v>54</v>
      </c>
      <c r="AA99" s="9">
        <f>VLOOKUP(B99,'3-mer'!$B:$BQ,4,FALSE)</f>
        <v>20</v>
      </c>
      <c r="AB99" s="9">
        <f>VLOOKUP(B99,'3-mer'!$B:$BQ,5,FALSE)</f>
        <v>28</v>
      </c>
      <c r="AC99" s="9">
        <f>VLOOKUP(B99,'3-mer'!$B:$BQ,6,FALSE)</f>
        <v>35</v>
      </c>
      <c r="AD99" s="9">
        <f>VLOOKUP(B99,'3-mer'!$B:$BQ,7,FALSE)</f>
        <v>23</v>
      </c>
      <c r="AE99" s="9">
        <f>VLOOKUP(B99,'3-mer'!$B:$BQ,8,FALSE)</f>
        <v>22</v>
      </c>
      <c r="AF99" s="9">
        <f>VLOOKUP(B99,'3-mer'!$B:$BQ,9,FALSE)</f>
        <v>25</v>
      </c>
      <c r="AG99" s="9">
        <f>VLOOKUP(B99,'3-mer'!$B:$BQ,10,FALSE)</f>
        <v>26</v>
      </c>
      <c r="AH99" s="9">
        <f>VLOOKUP(B99,'3-mer'!$B:$BQ,11,FALSE)</f>
        <v>22</v>
      </c>
      <c r="AI99" s="9">
        <f>VLOOKUP(B99,'3-mer'!$B:$BQ,12,FALSE)</f>
        <v>22</v>
      </c>
      <c r="AJ99" s="9">
        <f>VLOOKUP(B99,'3-mer'!$B:$BQ,13,FALSE)</f>
        <v>29</v>
      </c>
      <c r="AK99" s="9">
        <f>VLOOKUP(B99,'3-mer'!$B:$BQ,14,FALSE)</f>
        <v>31</v>
      </c>
      <c r="AL99" s="9">
        <f>VLOOKUP(B99,'3-mer'!$B:$BQ,15,FALSE)</f>
        <v>30</v>
      </c>
      <c r="AM99" s="9">
        <f>VLOOKUP(B99,'3-mer'!$B:$BQ,16,FALSE)</f>
        <v>14</v>
      </c>
      <c r="AN99" s="9">
        <f>VLOOKUP(B99,'3-mer'!$B:$BQ,17,FALSE)</f>
        <v>20</v>
      </c>
      <c r="AO99" s="9">
        <f>VLOOKUP(B99,'3-mer'!$B:$BQ,18,FALSE)</f>
        <v>22</v>
      </c>
      <c r="AP99" s="9">
        <f>VLOOKUP(B99,'3-mer'!$B:$BQ,19,FALSE)</f>
        <v>12</v>
      </c>
      <c r="AQ99" s="9">
        <f>VLOOKUP(B99,'3-mer'!$B:$BQ,20,FALSE)</f>
        <v>22</v>
      </c>
      <c r="AR99" s="9">
        <f>VLOOKUP(B99,'3-mer'!$B:$BQ,21,FALSE)</f>
        <v>24</v>
      </c>
      <c r="AS99" s="9">
        <f>VLOOKUP(B99,'3-mer'!$B:$BQ,22,FALSE)</f>
        <v>25</v>
      </c>
      <c r="AT99" s="9">
        <f>VLOOKUP(B99,'3-mer'!$B:$BQ,23,FALSE)</f>
        <v>12</v>
      </c>
      <c r="AU99" s="9">
        <f>VLOOKUP(B99,'3-mer'!$B:$BQ,24,FALSE)</f>
        <v>18</v>
      </c>
      <c r="AV99" s="9">
        <f>VLOOKUP(B99,'3-mer'!$B:$BQ,25,FALSE)</f>
        <v>10</v>
      </c>
      <c r="AW99" s="9">
        <f>VLOOKUP(B99,'3-mer'!$B:$BQ,26,FALSE)</f>
        <v>23</v>
      </c>
      <c r="AX99" s="9">
        <f>VLOOKUP(B99,'3-mer'!$B:$BQ,27,FALSE)</f>
        <v>29</v>
      </c>
      <c r="AY99" s="9">
        <f>VLOOKUP(B99,'3-mer'!$B:$BQ,28,FALSE)</f>
        <v>18</v>
      </c>
      <c r="AZ99" s="9">
        <f>VLOOKUP(B99,'3-mer'!$B:$BQ,29,FALSE)</f>
        <v>21</v>
      </c>
      <c r="BA99" s="9">
        <f>VLOOKUP(B99,'3-mer'!$B:$BQ,30,FALSE)</f>
        <v>34</v>
      </c>
      <c r="BB99" s="9">
        <f>VLOOKUP(B99,'3-mer'!$B:$BQ,31,FALSE)</f>
        <v>26</v>
      </c>
      <c r="BC99" s="9">
        <f>VLOOKUP(B99,'3-mer'!$B:$BQ,32,FALSE)</f>
        <v>20</v>
      </c>
      <c r="BD99" s="9">
        <f>VLOOKUP(B99,'3-mer'!$B:$BQ,33,FALSE)</f>
        <v>13</v>
      </c>
      <c r="BE99" s="9">
        <f>VLOOKUP(B99,'3-mer'!$B:$BQ,34,FALSE)</f>
        <v>32</v>
      </c>
      <c r="BF99" s="9">
        <f>VLOOKUP(B99,'3-mer'!$B:$BQ,35,FALSE)</f>
        <v>16</v>
      </c>
      <c r="BG99" s="9">
        <f>VLOOKUP(B99,'3-mer'!$B:$BQ,36,FALSE)</f>
        <v>37</v>
      </c>
      <c r="BH99" s="9">
        <f>VLOOKUP(B99,'3-mer'!$B:$BQ,37,FALSE)</f>
        <v>21</v>
      </c>
      <c r="BI99" s="9">
        <f>VLOOKUP(B99,'3-mer'!$B:$BQ,38,FALSE)</f>
        <v>28</v>
      </c>
      <c r="BJ99" s="9">
        <f>VLOOKUP(B99,'3-mer'!$B:$BQ,39,FALSE)</f>
        <v>29</v>
      </c>
      <c r="BK99" s="9">
        <f>VLOOKUP(B99,'3-mer'!$B:$BQ,40,FALSE)</f>
        <v>24</v>
      </c>
      <c r="BL99" s="9">
        <f>VLOOKUP(B99,'3-mer'!$B:$BQ,41,FALSE)</f>
        <v>24</v>
      </c>
      <c r="BM99" s="9">
        <f>VLOOKUP(B99,'3-mer'!$B:$BQ,42,FALSE)</f>
        <v>28</v>
      </c>
      <c r="BN99" s="9">
        <f>VLOOKUP(B99,'3-mer'!$B:$BQ,43,FALSE)</f>
        <v>22</v>
      </c>
      <c r="BO99" s="9">
        <f>VLOOKUP(B99,'3-mer'!$B:$BQ,44,FALSE)</f>
        <v>44</v>
      </c>
      <c r="BP99" s="9">
        <f>VLOOKUP(B99,'3-mer'!$B:$BQ,45,FALSE)</f>
        <v>28</v>
      </c>
      <c r="BQ99" s="9">
        <f>VLOOKUP(B99,'3-mer'!$B:$BQ,46,FALSE)</f>
        <v>51</v>
      </c>
      <c r="BR99" s="9">
        <f>VLOOKUP(B99,'3-mer'!$B:$BQ,47,FALSE)</f>
        <v>36</v>
      </c>
      <c r="BS99" s="9">
        <f>VLOOKUP(B99,'3-mer'!$B:$BQ,48,FALSE)</f>
        <v>25</v>
      </c>
      <c r="BT99" s="9">
        <f>VLOOKUP(B99,'3-mer'!$B:$BQ,49,FALSE)</f>
        <v>26</v>
      </c>
      <c r="BU99" s="9">
        <f>VLOOKUP(B99,'3-mer'!$B:$BQ,50,FALSE)</f>
        <v>36</v>
      </c>
      <c r="BV99" s="9">
        <f>VLOOKUP(B99,'3-mer'!$B:$BQ,51,FALSE)</f>
        <v>19</v>
      </c>
      <c r="BW99" s="9">
        <f>VLOOKUP(B99,'3-mer'!$B:$BQ,52,FALSE)</f>
        <v>28</v>
      </c>
      <c r="BX99" s="9">
        <f>VLOOKUP(B99,'3-mer'!$B:$BQ,53,FALSE)</f>
        <v>22</v>
      </c>
      <c r="BY99" s="9">
        <f>VLOOKUP(B99,'3-mer'!$B:$BQ,54,FALSE)</f>
        <v>23</v>
      </c>
      <c r="BZ99" s="9">
        <f>VLOOKUP(B99,'3-mer'!$B:$BQ,55,FALSE)</f>
        <v>3</v>
      </c>
      <c r="CA99" s="9">
        <f>VLOOKUP(B99,'3-mer'!$B:$BQ,56,FALSE)</f>
        <v>19</v>
      </c>
      <c r="CB99" s="9">
        <f>VLOOKUP(B99,'3-mer'!$B:$BQ,7,FALSE)</f>
        <v>23</v>
      </c>
      <c r="CC99" s="9">
        <f>VLOOKUP(B99,'3-mer'!$B:$BQ,58,FALSE)</f>
        <v>22</v>
      </c>
      <c r="CD99" s="9">
        <f>VLOOKUP(B99,'3-mer'!$B:$BQ,60,FALSE)</f>
        <v>8</v>
      </c>
      <c r="CE99" s="9">
        <f>VLOOKUP(B99,'3-mer'!$B:$BQ,61,FALSE)</f>
        <v>31</v>
      </c>
      <c r="CF99" s="9">
        <f>VLOOKUP(B99,'3-mer'!$B:$BQ,62,FALSE)</f>
        <v>21</v>
      </c>
      <c r="CG99" s="9">
        <f>VLOOKUP(B99,'3-mer'!$B:$BQ,63,FALSE)</f>
        <v>43</v>
      </c>
      <c r="CH99" s="9">
        <f>VLOOKUP(B99,'3-mer'!$B:$BQ,64,FALSE)</f>
        <v>15</v>
      </c>
      <c r="CI99" s="9">
        <f>VLOOKUP(B99,'3-mer'!$B:$BQ,65,FALSE)</f>
        <v>16</v>
      </c>
      <c r="CJ99" s="9">
        <f>VLOOKUP(B99,'3-mer'!$B:$BQ,66,FALSE)</f>
        <v>11</v>
      </c>
      <c r="CK99" s="9">
        <f>VLOOKUP(B99,'3-mer'!$B:$BQ,67,FALSE)</f>
        <v>19</v>
      </c>
      <c r="CL99" s="9">
        <f>VLOOKUP(B99,'3-mer'!$B:$BQ,5,FALSE)</f>
        <v>28</v>
      </c>
    </row>
    <row r="100" spans="1:90" ht="15.75" x14ac:dyDescent="0.2">
      <c r="A100" s="68" t="s">
        <v>28</v>
      </c>
      <c r="B100" s="67" t="s">
        <v>29</v>
      </c>
      <c r="C100" s="67">
        <v>222</v>
      </c>
      <c r="D100" s="70">
        <v>5.8</v>
      </c>
      <c r="E100" s="67">
        <v>25</v>
      </c>
      <c r="F100" s="67">
        <v>7.2</v>
      </c>
      <c r="G100" s="67">
        <v>7</v>
      </c>
      <c r="H100" s="70">
        <v>2</v>
      </c>
      <c r="I100" s="70">
        <f>VLOOKUP(B100,'2-mer'!$C$1:$V$19,3,FALSE)</f>
        <v>1452</v>
      </c>
      <c r="J100" s="74">
        <f>VLOOKUP(B100,遗传信息!B:E,4,FALSE)</f>
        <v>50.609999999999992</v>
      </c>
      <c r="K100" s="9">
        <f>VLOOKUP(B100,'2-mer'!$C$1:$V$19,4,FALSE)</f>
        <v>105</v>
      </c>
      <c r="L100" s="9">
        <f>VLOOKUP(B100,'2-mer'!$C$1:$V$19,5,FALSE)</f>
        <v>85</v>
      </c>
      <c r="M100" s="9">
        <f>VLOOKUP(B100,'2-mer'!$C$1:$V$19,6,FALSE)</f>
        <v>109</v>
      </c>
      <c r="N100" s="9">
        <f>VLOOKUP(B100,'2-mer'!$C$1:$V$19,8,FALSE)</f>
        <v>63</v>
      </c>
      <c r="O100" s="9">
        <f>VLOOKUP(B100,'2-mer'!$C$1:$V$19,9,FALSE)</f>
        <v>80</v>
      </c>
      <c r="P100" s="9">
        <f>VLOOKUP(B100,'2-mer'!$C$1:$V$19,10,FALSE)</f>
        <v>78</v>
      </c>
      <c r="Q100" s="9">
        <f>VLOOKUP(B100,'2-mer'!$C$1:$V$19,11,FALSE)</f>
        <v>96</v>
      </c>
      <c r="R100" s="9">
        <f>VLOOKUP(B100,'2-mer'!$C$1:$V$19,12,FALSE)</f>
        <v>75</v>
      </c>
      <c r="S100" s="9">
        <f>VLOOKUP(B100,'2-mer'!$C$1:$V$19,13,FALSE)</f>
        <v>115</v>
      </c>
      <c r="T100" s="9">
        <f>VLOOKUP(B100,'2-mer'!$C$1:$V$19,14,FALSE)</f>
        <v>106</v>
      </c>
      <c r="U100" s="9">
        <f>VLOOKUP(B100,'2-mer'!$C$1:$V$19,15,FALSE)</f>
        <v>147</v>
      </c>
      <c r="V100" s="9">
        <f>VLOOKUP(B100,'2-mer'!$C$1:$V$19,16,FALSE)</f>
        <v>93</v>
      </c>
      <c r="W100" s="9">
        <f>VLOOKUP(B100,'2-mer'!$C$1:$V$19,17,FALSE)</f>
        <v>63</v>
      </c>
      <c r="X100" s="9">
        <f>VLOOKUP(B100,'2-mer'!$C$1:$V$19,18,FALSE)</f>
        <v>61</v>
      </c>
      <c r="Y100" s="9">
        <f>VLOOKUP(B100,'2-mer'!$C$1:$V$19,19,FALSE)</f>
        <v>108</v>
      </c>
      <c r="Z100" s="9">
        <f>VLOOKUP(B100,'2-mer'!$C$1:$V$19,20,FALSE)</f>
        <v>57</v>
      </c>
      <c r="AA100" s="9">
        <f>VLOOKUP(B100,'3-mer'!$B:$BQ,4,FALSE)</f>
        <v>22</v>
      </c>
      <c r="AB100" s="9">
        <f>VLOOKUP(B100,'3-mer'!$B:$BQ,5,FALSE)</f>
        <v>26</v>
      </c>
      <c r="AC100" s="9">
        <f>VLOOKUP(B100,'3-mer'!$B:$BQ,6,FALSE)</f>
        <v>34</v>
      </c>
      <c r="AD100" s="9">
        <f>VLOOKUP(B100,'3-mer'!$B:$BQ,7,FALSE)</f>
        <v>22</v>
      </c>
      <c r="AE100" s="9">
        <f>VLOOKUP(B100,'3-mer'!$B:$BQ,8,FALSE)</f>
        <v>17</v>
      </c>
      <c r="AF100" s="9">
        <f>VLOOKUP(B100,'3-mer'!$B:$BQ,9,FALSE)</f>
        <v>22</v>
      </c>
      <c r="AG100" s="9">
        <f>VLOOKUP(B100,'3-mer'!$B:$BQ,10,FALSE)</f>
        <v>27</v>
      </c>
      <c r="AH100" s="9">
        <f>VLOOKUP(B100,'3-mer'!$B:$BQ,11,FALSE)</f>
        <v>19</v>
      </c>
      <c r="AI100" s="9">
        <f>VLOOKUP(B100,'3-mer'!$B:$BQ,12,FALSE)</f>
        <v>28</v>
      </c>
      <c r="AJ100" s="9">
        <f>VLOOKUP(B100,'3-mer'!$B:$BQ,13,FALSE)</f>
        <v>25</v>
      </c>
      <c r="AK100" s="9">
        <f>VLOOKUP(B100,'3-mer'!$B:$BQ,14,FALSE)</f>
        <v>30</v>
      </c>
      <c r="AL100" s="9">
        <f>VLOOKUP(B100,'3-mer'!$B:$BQ,15,FALSE)</f>
        <v>25</v>
      </c>
      <c r="AM100" s="9">
        <f>VLOOKUP(B100,'3-mer'!$B:$BQ,16,FALSE)</f>
        <v>13</v>
      </c>
      <c r="AN100" s="9">
        <f>VLOOKUP(B100,'3-mer'!$B:$BQ,17,FALSE)</f>
        <v>13</v>
      </c>
      <c r="AO100" s="9">
        <f>VLOOKUP(B100,'3-mer'!$B:$BQ,18,FALSE)</f>
        <v>27</v>
      </c>
      <c r="AP100" s="9">
        <f>VLOOKUP(B100,'3-mer'!$B:$BQ,19,FALSE)</f>
        <v>10</v>
      </c>
      <c r="AQ100" s="9">
        <f>VLOOKUP(B100,'3-mer'!$B:$BQ,20,FALSE)</f>
        <v>22</v>
      </c>
      <c r="AR100" s="9">
        <f>VLOOKUP(B100,'3-mer'!$B:$BQ,21,FALSE)</f>
        <v>16</v>
      </c>
      <c r="AS100" s="9">
        <f>VLOOKUP(B100,'3-mer'!$B:$BQ,22,FALSE)</f>
        <v>25</v>
      </c>
      <c r="AT100" s="9">
        <f>VLOOKUP(B100,'3-mer'!$B:$BQ,23,FALSE)</f>
        <v>16</v>
      </c>
      <c r="AU100" s="9">
        <f>VLOOKUP(B100,'3-mer'!$B:$BQ,24,FALSE)</f>
        <v>17</v>
      </c>
      <c r="AV100" s="9">
        <f>VLOOKUP(B100,'3-mer'!$B:$BQ,25,FALSE)</f>
        <v>15</v>
      </c>
      <c r="AW100" s="9">
        <f>VLOOKUP(B100,'3-mer'!$B:$BQ,26,FALSE)</f>
        <v>21</v>
      </c>
      <c r="AX100" s="9">
        <f>VLOOKUP(B100,'3-mer'!$B:$BQ,27,FALSE)</f>
        <v>25</v>
      </c>
      <c r="AY100" s="9">
        <f>VLOOKUP(B100,'3-mer'!$B:$BQ,28,FALSE)</f>
        <v>18</v>
      </c>
      <c r="AZ100" s="9">
        <f>VLOOKUP(B100,'3-mer'!$B:$BQ,29,FALSE)</f>
        <v>21</v>
      </c>
      <c r="BA100" s="9">
        <f>VLOOKUP(B100,'3-mer'!$B:$BQ,30,FALSE)</f>
        <v>35</v>
      </c>
      <c r="BB100" s="9">
        <f>VLOOKUP(B100,'3-mer'!$B:$BQ,31,FALSE)</f>
        <v>22</v>
      </c>
      <c r="BC100" s="9">
        <f>VLOOKUP(B100,'3-mer'!$B:$BQ,32,FALSE)</f>
        <v>11</v>
      </c>
      <c r="BD100" s="9">
        <f>VLOOKUP(B100,'3-mer'!$B:$BQ,33,FALSE)</f>
        <v>16</v>
      </c>
      <c r="BE100" s="9">
        <f>VLOOKUP(B100,'3-mer'!$B:$BQ,34,FALSE)</f>
        <v>28</v>
      </c>
      <c r="BF100" s="9">
        <f>VLOOKUP(B100,'3-mer'!$B:$BQ,35,FALSE)</f>
        <v>20</v>
      </c>
      <c r="BG100" s="9">
        <f>VLOOKUP(B100,'3-mer'!$B:$BQ,36,FALSE)</f>
        <v>36</v>
      </c>
      <c r="BH100" s="9">
        <f>VLOOKUP(B100,'3-mer'!$B:$BQ,37,FALSE)</f>
        <v>23</v>
      </c>
      <c r="BI100" s="9">
        <f>VLOOKUP(B100,'3-mer'!$B:$BQ,38,FALSE)</f>
        <v>33</v>
      </c>
      <c r="BJ100" s="9">
        <f>VLOOKUP(B100,'3-mer'!$B:$BQ,39,FALSE)</f>
        <v>22</v>
      </c>
      <c r="BK100" s="9">
        <f>VLOOKUP(B100,'3-mer'!$B:$BQ,40,FALSE)</f>
        <v>28</v>
      </c>
      <c r="BL100" s="9">
        <f>VLOOKUP(B100,'3-mer'!$B:$BQ,41,FALSE)</f>
        <v>26</v>
      </c>
      <c r="BM100" s="9">
        <f>VLOOKUP(B100,'3-mer'!$B:$BQ,42,FALSE)</f>
        <v>28</v>
      </c>
      <c r="BN100" s="9">
        <f>VLOOKUP(B100,'3-mer'!$B:$BQ,43,FALSE)</f>
        <v>23</v>
      </c>
      <c r="BO100" s="9">
        <f>VLOOKUP(B100,'3-mer'!$B:$BQ,44,FALSE)</f>
        <v>42</v>
      </c>
      <c r="BP100" s="9">
        <f>VLOOKUP(B100,'3-mer'!$B:$BQ,45,FALSE)</f>
        <v>30</v>
      </c>
      <c r="BQ100" s="9">
        <f>VLOOKUP(B100,'3-mer'!$B:$BQ,46,FALSE)</f>
        <v>46</v>
      </c>
      <c r="BR100" s="9">
        <f>VLOOKUP(B100,'3-mer'!$B:$BQ,47,FALSE)</f>
        <v>29</v>
      </c>
      <c r="BS100" s="9">
        <f>VLOOKUP(B100,'3-mer'!$B:$BQ,48,FALSE)</f>
        <v>23</v>
      </c>
      <c r="BT100" s="9">
        <f>VLOOKUP(B100,'3-mer'!$B:$BQ,49,FALSE)</f>
        <v>22</v>
      </c>
      <c r="BU100" s="9">
        <f>VLOOKUP(B100,'3-mer'!$B:$BQ,50,FALSE)</f>
        <v>30</v>
      </c>
      <c r="BV100" s="9">
        <f>VLOOKUP(B100,'3-mer'!$B:$BQ,51,FALSE)</f>
        <v>18</v>
      </c>
      <c r="BW100" s="9">
        <f>VLOOKUP(B100,'3-mer'!$B:$BQ,52,FALSE)</f>
        <v>25</v>
      </c>
      <c r="BX100" s="9">
        <f>VLOOKUP(B100,'3-mer'!$B:$BQ,53,FALSE)</f>
        <v>19</v>
      </c>
      <c r="BY100" s="9">
        <f>VLOOKUP(B100,'3-mer'!$B:$BQ,54,FALSE)</f>
        <v>16</v>
      </c>
      <c r="BZ100" s="9">
        <f>VLOOKUP(B100,'3-mer'!$B:$BQ,55,FALSE)</f>
        <v>3</v>
      </c>
      <c r="CA100" s="9">
        <f>VLOOKUP(B100,'3-mer'!$B:$BQ,56,FALSE)</f>
        <v>18</v>
      </c>
      <c r="CB100" s="9">
        <f>VLOOKUP(B100,'3-mer'!$B:$BQ,7,FALSE)</f>
        <v>22</v>
      </c>
      <c r="CC100" s="9">
        <f>VLOOKUP(B100,'3-mer'!$B:$BQ,58,FALSE)</f>
        <v>20</v>
      </c>
      <c r="CD100" s="9">
        <f>VLOOKUP(B100,'3-mer'!$B:$BQ,60,FALSE)</f>
        <v>8</v>
      </c>
      <c r="CE100" s="9">
        <f>VLOOKUP(B100,'3-mer'!$B:$BQ,61,FALSE)</f>
        <v>27</v>
      </c>
      <c r="CF100" s="9">
        <f>VLOOKUP(B100,'3-mer'!$B:$BQ,62,FALSE)</f>
        <v>28</v>
      </c>
      <c r="CG100" s="9">
        <f>VLOOKUP(B100,'3-mer'!$B:$BQ,63,FALSE)</f>
        <v>36</v>
      </c>
      <c r="CH100" s="9">
        <f>VLOOKUP(B100,'3-mer'!$B:$BQ,64,FALSE)</f>
        <v>17</v>
      </c>
      <c r="CI100" s="9">
        <f>VLOOKUP(B100,'3-mer'!$B:$BQ,65,FALSE)</f>
        <v>15</v>
      </c>
      <c r="CJ100" s="9">
        <f>VLOOKUP(B100,'3-mer'!$B:$BQ,66,FALSE)</f>
        <v>10</v>
      </c>
      <c r="CK100" s="9">
        <f>VLOOKUP(B100,'3-mer'!$B:$BQ,67,FALSE)</f>
        <v>23</v>
      </c>
      <c r="CL100" s="9">
        <f>VLOOKUP(B100,'3-mer'!$B:$BQ,5,FALSE)</f>
        <v>26</v>
      </c>
    </row>
    <row r="101" spans="1:90" ht="15.75" x14ac:dyDescent="0.2">
      <c r="A101" s="68" t="s">
        <v>28</v>
      </c>
      <c r="B101" s="67" t="s">
        <v>29</v>
      </c>
      <c r="C101" s="67">
        <v>222</v>
      </c>
      <c r="D101" s="70" t="e">
        <f>H101/#REF!+2</f>
        <v>#REF!</v>
      </c>
      <c r="E101" s="67">
        <v>25</v>
      </c>
      <c r="F101" s="67">
        <v>7.2</v>
      </c>
      <c r="G101" s="67">
        <v>7</v>
      </c>
      <c r="H101" s="70">
        <v>3</v>
      </c>
      <c r="I101" s="70">
        <f>VLOOKUP(B101,'2-mer'!$C$1:$V$19,3,FALSE)</f>
        <v>1452</v>
      </c>
      <c r="J101" s="74">
        <f>VLOOKUP(B101,遗传信息!B:E,4,FALSE)</f>
        <v>50.609999999999992</v>
      </c>
      <c r="K101" s="9">
        <f>VLOOKUP(B101,'2-mer'!$C$1:$V$19,4,FALSE)</f>
        <v>105</v>
      </c>
      <c r="L101" s="9">
        <f>VLOOKUP(B101,'2-mer'!$C$1:$V$19,5,FALSE)</f>
        <v>85</v>
      </c>
      <c r="M101" s="9">
        <f>VLOOKUP(B101,'2-mer'!$C$1:$V$19,6,FALSE)</f>
        <v>109</v>
      </c>
      <c r="N101" s="9">
        <f>VLOOKUP(B101,'2-mer'!$C$1:$V$19,8,FALSE)</f>
        <v>63</v>
      </c>
      <c r="O101" s="9">
        <f>VLOOKUP(B101,'2-mer'!$C$1:$V$19,9,FALSE)</f>
        <v>80</v>
      </c>
      <c r="P101" s="9">
        <f>VLOOKUP(B101,'2-mer'!$C$1:$V$19,10,FALSE)</f>
        <v>78</v>
      </c>
      <c r="Q101" s="9">
        <f>VLOOKUP(B101,'2-mer'!$C$1:$V$19,11,FALSE)</f>
        <v>96</v>
      </c>
      <c r="R101" s="9">
        <f>VLOOKUP(B101,'2-mer'!$C$1:$V$19,12,FALSE)</f>
        <v>75</v>
      </c>
      <c r="S101" s="9">
        <f>VLOOKUP(B101,'2-mer'!$C$1:$V$19,13,FALSE)</f>
        <v>115</v>
      </c>
      <c r="T101" s="9">
        <f>VLOOKUP(B101,'2-mer'!$C$1:$V$19,14,FALSE)</f>
        <v>106</v>
      </c>
      <c r="U101" s="9">
        <f>VLOOKUP(B101,'2-mer'!$C$1:$V$19,15,FALSE)</f>
        <v>147</v>
      </c>
      <c r="V101" s="9">
        <f>VLOOKUP(B101,'2-mer'!$C$1:$V$19,16,FALSE)</f>
        <v>93</v>
      </c>
      <c r="W101" s="9">
        <f>VLOOKUP(B101,'2-mer'!$C$1:$V$19,17,FALSE)</f>
        <v>63</v>
      </c>
      <c r="X101" s="9">
        <f>VLOOKUP(B101,'2-mer'!$C$1:$V$19,18,FALSE)</f>
        <v>61</v>
      </c>
      <c r="Y101" s="9">
        <f>VLOOKUP(B101,'2-mer'!$C$1:$V$19,19,FALSE)</f>
        <v>108</v>
      </c>
      <c r="Z101" s="9">
        <f>VLOOKUP(B101,'2-mer'!$C$1:$V$19,20,FALSE)</f>
        <v>57</v>
      </c>
      <c r="AA101" s="9">
        <f>VLOOKUP(B101,'3-mer'!$B:$BQ,4,FALSE)</f>
        <v>22</v>
      </c>
      <c r="AB101" s="9">
        <f>VLOOKUP(B101,'3-mer'!$B:$BQ,5,FALSE)</f>
        <v>26</v>
      </c>
      <c r="AC101" s="9">
        <f>VLOOKUP(B101,'3-mer'!$B:$BQ,6,FALSE)</f>
        <v>34</v>
      </c>
      <c r="AD101" s="9">
        <f>VLOOKUP(B101,'3-mer'!$B:$BQ,7,FALSE)</f>
        <v>22</v>
      </c>
      <c r="AE101" s="9">
        <f>VLOOKUP(B101,'3-mer'!$B:$BQ,8,FALSE)</f>
        <v>17</v>
      </c>
      <c r="AF101" s="9">
        <f>VLOOKUP(B101,'3-mer'!$B:$BQ,9,FALSE)</f>
        <v>22</v>
      </c>
      <c r="AG101" s="9">
        <f>VLOOKUP(B101,'3-mer'!$B:$BQ,10,FALSE)</f>
        <v>27</v>
      </c>
      <c r="AH101" s="9">
        <f>VLOOKUP(B101,'3-mer'!$B:$BQ,11,FALSE)</f>
        <v>19</v>
      </c>
      <c r="AI101" s="9">
        <f>VLOOKUP(B101,'3-mer'!$B:$BQ,12,FALSE)</f>
        <v>28</v>
      </c>
      <c r="AJ101" s="9">
        <f>VLOOKUP(B101,'3-mer'!$B:$BQ,13,FALSE)</f>
        <v>25</v>
      </c>
      <c r="AK101" s="9">
        <f>VLOOKUP(B101,'3-mer'!$B:$BQ,14,FALSE)</f>
        <v>30</v>
      </c>
      <c r="AL101" s="9">
        <f>VLOOKUP(B101,'3-mer'!$B:$BQ,15,FALSE)</f>
        <v>25</v>
      </c>
      <c r="AM101" s="9">
        <f>VLOOKUP(B101,'3-mer'!$B:$BQ,16,FALSE)</f>
        <v>13</v>
      </c>
      <c r="AN101" s="9">
        <f>VLOOKUP(B101,'3-mer'!$B:$BQ,17,FALSE)</f>
        <v>13</v>
      </c>
      <c r="AO101" s="9">
        <f>VLOOKUP(B101,'3-mer'!$B:$BQ,18,FALSE)</f>
        <v>27</v>
      </c>
      <c r="AP101" s="9">
        <f>VLOOKUP(B101,'3-mer'!$B:$BQ,19,FALSE)</f>
        <v>10</v>
      </c>
      <c r="AQ101" s="9">
        <f>VLOOKUP(B101,'3-mer'!$B:$BQ,20,FALSE)</f>
        <v>22</v>
      </c>
      <c r="AR101" s="9">
        <f>VLOOKUP(B101,'3-mer'!$B:$BQ,21,FALSE)</f>
        <v>16</v>
      </c>
      <c r="AS101" s="9">
        <f>VLOOKUP(B101,'3-mer'!$B:$BQ,22,FALSE)</f>
        <v>25</v>
      </c>
      <c r="AT101" s="9">
        <f>VLOOKUP(B101,'3-mer'!$B:$BQ,23,FALSE)</f>
        <v>16</v>
      </c>
      <c r="AU101" s="9">
        <f>VLOOKUP(B101,'3-mer'!$B:$BQ,24,FALSE)</f>
        <v>17</v>
      </c>
      <c r="AV101" s="9">
        <f>VLOOKUP(B101,'3-mer'!$B:$BQ,25,FALSE)</f>
        <v>15</v>
      </c>
      <c r="AW101" s="9">
        <f>VLOOKUP(B101,'3-mer'!$B:$BQ,26,FALSE)</f>
        <v>21</v>
      </c>
      <c r="AX101" s="9">
        <f>VLOOKUP(B101,'3-mer'!$B:$BQ,27,FALSE)</f>
        <v>25</v>
      </c>
      <c r="AY101" s="9">
        <f>VLOOKUP(B101,'3-mer'!$B:$BQ,28,FALSE)</f>
        <v>18</v>
      </c>
      <c r="AZ101" s="9">
        <f>VLOOKUP(B101,'3-mer'!$B:$BQ,29,FALSE)</f>
        <v>21</v>
      </c>
      <c r="BA101" s="9">
        <f>VLOOKUP(B101,'3-mer'!$B:$BQ,30,FALSE)</f>
        <v>35</v>
      </c>
      <c r="BB101" s="9">
        <f>VLOOKUP(B101,'3-mer'!$B:$BQ,31,FALSE)</f>
        <v>22</v>
      </c>
      <c r="BC101" s="9">
        <f>VLOOKUP(B101,'3-mer'!$B:$BQ,32,FALSE)</f>
        <v>11</v>
      </c>
      <c r="BD101" s="9">
        <f>VLOOKUP(B101,'3-mer'!$B:$BQ,33,FALSE)</f>
        <v>16</v>
      </c>
      <c r="BE101" s="9">
        <f>VLOOKUP(B101,'3-mer'!$B:$BQ,34,FALSE)</f>
        <v>28</v>
      </c>
      <c r="BF101" s="9">
        <f>VLOOKUP(B101,'3-mer'!$B:$BQ,35,FALSE)</f>
        <v>20</v>
      </c>
      <c r="BG101" s="9">
        <f>VLOOKUP(B101,'3-mer'!$B:$BQ,36,FALSE)</f>
        <v>36</v>
      </c>
      <c r="BH101" s="9">
        <f>VLOOKUP(B101,'3-mer'!$B:$BQ,37,FALSE)</f>
        <v>23</v>
      </c>
      <c r="BI101" s="9">
        <f>VLOOKUP(B101,'3-mer'!$B:$BQ,38,FALSE)</f>
        <v>33</v>
      </c>
      <c r="BJ101" s="9">
        <f>VLOOKUP(B101,'3-mer'!$B:$BQ,39,FALSE)</f>
        <v>22</v>
      </c>
      <c r="BK101" s="9">
        <f>VLOOKUP(B101,'3-mer'!$B:$BQ,40,FALSE)</f>
        <v>28</v>
      </c>
      <c r="BL101" s="9">
        <f>VLOOKUP(B101,'3-mer'!$B:$BQ,41,FALSE)</f>
        <v>26</v>
      </c>
      <c r="BM101" s="9">
        <f>VLOOKUP(B101,'3-mer'!$B:$BQ,42,FALSE)</f>
        <v>28</v>
      </c>
      <c r="BN101" s="9">
        <f>VLOOKUP(B101,'3-mer'!$B:$BQ,43,FALSE)</f>
        <v>23</v>
      </c>
      <c r="BO101" s="9">
        <f>VLOOKUP(B101,'3-mer'!$B:$BQ,44,FALSE)</f>
        <v>42</v>
      </c>
      <c r="BP101" s="9">
        <f>VLOOKUP(B101,'3-mer'!$B:$BQ,45,FALSE)</f>
        <v>30</v>
      </c>
      <c r="BQ101" s="9">
        <f>VLOOKUP(B101,'3-mer'!$B:$BQ,46,FALSE)</f>
        <v>46</v>
      </c>
      <c r="BR101" s="9">
        <f>VLOOKUP(B101,'3-mer'!$B:$BQ,47,FALSE)</f>
        <v>29</v>
      </c>
      <c r="BS101" s="9">
        <f>VLOOKUP(B101,'3-mer'!$B:$BQ,48,FALSE)</f>
        <v>23</v>
      </c>
      <c r="BT101" s="9">
        <f>VLOOKUP(B101,'3-mer'!$B:$BQ,49,FALSE)</f>
        <v>22</v>
      </c>
      <c r="BU101" s="9">
        <f>VLOOKUP(B101,'3-mer'!$B:$BQ,50,FALSE)</f>
        <v>30</v>
      </c>
      <c r="BV101" s="9">
        <f>VLOOKUP(B101,'3-mer'!$B:$BQ,51,FALSE)</f>
        <v>18</v>
      </c>
      <c r="BW101" s="9">
        <f>VLOOKUP(B101,'3-mer'!$B:$BQ,52,FALSE)</f>
        <v>25</v>
      </c>
      <c r="BX101" s="9">
        <f>VLOOKUP(B101,'3-mer'!$B:$BQ,53,FALSE)</f>
        <v>19</v>
      </c>
      <c r="BY101" s="9">
        <f>VLOOKUP(B101,'3-mer'!$B:$BQ,54,FALSE)</f>
        <v>16</v>
      </c>
      <c r="BZ101" s="9">
        <f>VLOOKUP(B101,'3-mer'!$B:$BQ,55,FALSE)</f>
        <v>3</v>
      </c>
      <c r="CA101" s="9">
        <f>VLOOKUP(B101,'3-mer'!$B:$BQ,56,FALSE)</f>
        <v>18</v>
      </c>
      <c r="CB101" s="9">
        <f>VLOOKUP(B101,'3-mer'!$B:$BQ,7,FALSE)</f>
        <v>22</v>
      </c>
      <c r="CC101" s="9">
        <f>VLOOKUP(B101,'3-mer'!$B:$BQ,58,FALSE)</f>
        <v>20</v>
      </c>
      <c r="CD101" s="9">
        <f>VLOOKUP(B101,'3-mer'!$B:$BQ,60,FALSE)</f>
        <v>8</v>
      </c>
      <c r="CE101" s="9">
        <f>VLOOKUP(B101,'3-mer'!$B:$BQ,61,FALSE)</f>
        <v>27</v>
      </c>
      <c r="CF101" s="9">
        <f>VLOOKUP(B101,'3-mer'!$B:$BQ,62,FALSE)</f>
        <v>28</v>
      </c>
      <c r="CG101" s="9">
        <f>VLOOKUP(B101,'3-mer'!$B:$BQ,63,FALSE)</f>
        <v>36</v>
      </c>
      <c r="CH101" s="9">
        <f>VLOOKUP(B101,'3-mer'!$B:$BQ,64,FALSE)</f>
        <v>17</v>
      </c>
      <c r="CI101" s="9">
        <f>VLOOKUP(B101,'3-mer'!$B:$BQ,65,FALSE)</f>
        <v>15</v>
      </c>
      <c r="CJ101" s="9">
        <f>VLOOKUP(B101,'3-mer'!$B:$BQ,66,FALSE)</f>
        <v>10</v>
      </c>
      <c r="CK101" s="9">
        <f>VLOOKUP(B101,'3-mer'!$B:$BQ,67,FALSE)</f>
        <v>23</v>
      </c>
      <c r="CL101" s="9">
        <f>VLOOKUP(B101,'3-mer'!$B:$BQ,5,FALSE)</f>
        <v>26</v>
      </c>
    </row>
    <row r="102" spans="1:90" ht="15.75" x14ac:dyDescent="0.2">
      <c r="A102" s="68" t="s">
        <v>28</v>
      </c>
      <c r="B102" s="67" t="s">
        <v>29</v>
      </c>
      <c r="C102" s="67">
        <v>222</v>
      </c>
      <c r="D102" s="70" t="e">
        <f>H102/#REF!+2</f>
        <v>#REF!</v>
      </c>
      <c r="E102" s="67">
        <v>25</v>
      </c>
      <c r="F102" s="67">
        <v>7.2</v>
      </c>
      <c r="G102" s="67">
        <v>7</v>
      </c>
      <c r="H102" s="70">
        <v>4</v>
      </c>
      <c r="I102" s="70">
        <f>VLOOKUP(B102,'2-mer'!$C$1:$V$19,3,FALSE)</f>
        <v>1452</v>
      </c>
      <c r="J102" s="74">
        <f>VLOOKUP(B102,遗传信息!B:E,4,FALSE)</f>
        <v>50.609999999999992</v>
      </c>
      <c r="K102" s="9">
        <f>VLOOKUP(B102,'2-mer'!$C$1:$V$19,4,FALSE)</f>
        <v>105</v>
      </c>
      <c r="L102" s="9">
        <f>VLOOKUP(B102,'2-mer'!$C$1:$V$19,5,FALSE)</f>
        <v>85</v>
      </c>
      <c r="M102" s="9">
        <f>VLOOKUP(B102,'2-mer'!$C$1:$V$19,6,FALSE)</f>
        <v>109</v>
      </c>
      <c r="N102" s="9">
        <f>VLOOKUP(B102,'2-mer'!$C$1:$V$19,8,FALSE)</f>
        <v>63</v>
      </c>
      <c r="O102" s="9">
        <f>VLOOKUP(B102,'2-mer'!$C$1:$V$19,9,FALSE)</f>
        <v>80</v>
      </c>
      <c r="P102" s="9">
        <f>VLOOKUP(B102,'2-mer'!$C$1:$V$19,10,FALSE)</f>
        <v>78</v>
      </c>
      <c r="Q102" s="9">
        <f>VLOOKUP(B102,'2-mer'!$C$1:$V$19,11,FALSE)</f>
        <v>96</v>
      </c>
      <c r="R102" s="9">
        <f>VLOOKUP(B102,'2-mer'!$C$1:$V$19,12,FALSE)</f>
        <v>75</v>
      </c>
      <c r="S102" s="9">
        <f>VLOOKUP(B102,'2-mer'!$C$1:$V$19,13,FALSE)</f>
        <v>115</v>
      </c>
      <c r="T102" s="9">
        <f>VLOOKUP(B102,'2-mer'!$C$1:$V$19,14,FALSE)</f>
        <v>106</v>
      </c>
      <c r="U102" s="9">
        <f>VLOOKUP(B102,'2-mer'!$C$1:$V$19,15,FALSE)</f>
        <v>147</v>
      </c>
      <c r="V102" s="9">
        <f>VLOOKUP(B102,'2-mer'!$C$1:$V$19,16,FALSE)</f>
        <v>93</v>
      </c>
      <c r="W102" s="9">
        <f>VLOOKUP(B102,'2-mer'!$C$1:$V$19,17,FALSE)</f>
        <v>63</v>
      </c>
      <c r="X102" s="9">
        <f>VLOOKUP(B102,'2-mer'!$C$1:$V$19,18,FALSE)</f>
        <v>61</v>
      </c>
      <c r="Y102" s="9">
        <f>VLOOKUP(B102,'2-mer'!$C$1:$V$19,19,FALSE)</f>
        <v>108</v>
      </c>
      <c r="Z102" s="9">
        <f>VLOOKUP(B102,'2-mer'!$C$1:$V$19,20,FALSE)</f>
        <v>57</v>
      </c>
      <c r="AA102" s="9">
        <f>VLOOKUP(B102,'3-mer'!$B:$BQ,4,FALSE)</f>
        <v>22</v>
      </c>
      <c r="AB102" s="9">
        <f>VLOOKUP(B102,'3-mer'!$B:$BQ,5,FALSE)</f>
        <v>26</v>
      </c>
      <c r="AC102" s="9">
        <f>VLOOKUP(B102,'3-mer'!$B:$BQ,6,FALSE)</f>
        <v>34</v>
      </c>
      <c r="AD102" s="9">
        <f>VLOOKUP(B102,'3-mer'!$B:$BQ,7,FALSE)</f>
        <v>22</v>
      </c>
      <c r="AE102" s="9">
        <f>VLOOKUP(B102,'3-mer'!$B:$BQ,8,FALSE)</f>
        <v>17</v>
      </c>
      <c r="AF102" s="9">
        <f>VLOOKUP(B102,'3-mer'!$B:$BQ,9,FALSE)</f>
        <v>22</v>
      </c>
      <c r="AG102" s="9">
        <f>VLOOKUP(B102,'3-mer'!$B:$BQ,10,FALSE)</f>
        <v>27</v>
      </c>
      <c r="AH102" s="9">
        <f>VLOOKUP(B102,'3-mer'!$B:$BQ,11,FALSE)</f>
        <v>19</v>
      </c>
      <c r="AI102" s="9">
        <f>VLOOKUP(B102,'3-mer'!$B:$BQ,12,FALSE)</f>
        <v>28</v>
      </c>
      <c r="AJ102" s="9">
        <f>VLOOKUP(B102,'3-mer'!$B:$BQ,13,FALSE)</f>
        <v>25</v>
      </c>
      <c r="AK102" s="9">
        <f>VLOOKUP(B102,'3-mer'!$B:$BQ,14,FALSE)</f>
        <v>30</v>
      </c>
      <c r="AL102" s="9">
        <f>VLOOKUP(B102,'3-mer'!$B:$BQ,15,FALSE)</f>
        <v>25</v>
      </c>
      <c r="AM102" s="9">
        <f>VLOOKUP(B102,'3-mer'!$B:$BQ,16,FALSE)</f>
        <v>13</v>
      </c>
      <c r="AN102" s="9">
        <f>VLOOKUP(B102,'3-mer'!$B:$BQ,17,FALSE)</f>
        <v>13</v>
      </c>
      <c r="AO102" s="9">
        <f>VLOOKUP(B102,'3-mer'!$B:$BQ,18,FALSE)</f>
        <v>27</v>
      </c>
      <c r="AP102" s="9">
        <f>VLOOKUP(B102,'3-mer'!$B:$BQ,19,FALSE)</f>
        <v>10</v>
      </c>
      <c r="AQ102" s="9">
        <f>VLOOKUP(B102,'3-mer'!$B:$BQ,20,FALSE)</f>
        <v>22</v>
      </c>
      <c r="AR102" s="9">
        <f>VLOOKUP(B102,'3-mer'!$B:$BQ,21,FALSE)</f>
        <v>16</v>
      </c>
      <c r="AS102" s="9">
        <f>VLOOKUP(B102,'3-mer'!$B:$BQ,22,FALSE)</f>
        <v>25</v>
      </c>
      <c r="AT102" s="9">
        <f>VLOOKUP(B102,'3-mer'!$B:$BQ,23,FALSE)</f>
        <v>16</v>
      </c>
      <c r="AU102" s="9">
        <f>VLOOKUP(B102,'3-mer'!$B:$BQ,24,FALSE)</f>
        <v>17</v>
      </c>
      <c r="AV102" s="9">
        <f>VLOOKUP(B102,'3-mer'!$B:$BQ,25,FALSE)</f>
        <v>15</v>
      </c>
      <c r="AW102" s="9">
        <f>VLOOKUP(B102,'3-mer'!$B:$BQ,26,FALSE)</f>
        <v>21</v>
      </c>
      <c r="AX102" s="9">
        <f>VLOOKUP(B102,'3-mer'!$B:$BQ,27,FALSE)</f>
        <v>25</v>
      </c>
      <c r="AY102" s="9">
        <f>VLOOKUP(B102,'3-mer'!$B:$BQ,28,FALSE)</f>
        <v>18</v>
      </c>
      <c r="AZ102" s="9">
        <f>VLOOKUP(B102,'3-mer'!$B:$BQ,29,FALSE)</f>
        <v>21</v>
      </c>
      <c r="BA102" s="9">
        <f>VLOOKUP(B102,'3-mer'!$B:$BQ,30,FALSE)</f>
        <v>35</v>
      </c>
      <c r="BB102" s="9">
        <f>VLOOKUP(B102,'3-mer'!$B:$BQ,31,FALSE)</f>
        <v>22</v>
      </c>
      <c r="BC102" s="9">
        <f>VLOOKUP(B102,'3-mer'!$B:$BQ,32,FALSE)</f>
        <v>11</v>
      </c>
      <c r="BD102" s="9">
        <f>VLOOKUP(B102,'3-mer'!$B:$BQ,33,FALSE)</f>
        <v>16</v>
      </c>
      <c r="BE102" s="9">
        <f>VLOOKUP(B102,'3-mer'!$B:$BQ,34,FALSE)</f>
        <v>28</v>
      </c>
      <c r="BF102" s="9">
        <f>VLOOKUP(B102,'3-mer'!$B:$BQ,35,FALSE)</f>
        <v>20</v>
      </c>
      <c r="BG102" s="9">
        <f>VLOOKUP(B102,'3-mer'!$B:$BQ,36,FALSE)</f>
        <v>36</v>
      </c>
      <c r="BH102" s="9">
        <f>VLOOKUP(B102,'3-mer'!$B:$BQ,37,FALSE)</f>
        <v>23</v>
      </c>
      <c r="BI102" s="9">
        <f>VLOOKUP(B102,'3-mer'!$B:$BQ,38,FALSE)</f>
        <v>33</v>
      </c>
      <c r="BJ102" s="9">
        <f>VLOOKUP(B102,'3-mer'!$B:$BQ,39,FALSE)</f>
        <v>22</v>
      </c>
      <c r="BK102" s="9">
        <f>VLOOKUP(B102,'3-mer'!$B:$BQ,40,FALSE)</f>
        <v>28</v>
      </c>
      <c r="BL102" s="9">
        <f>VLOOKUP(B102,'3-mer'!$B:$BQ,41,FALSE)</f>
        <v>26</v>
      </c>
      <c r="BM102" s="9">
        <f>VLOOKUP(B102,'3-mer'!$B:$BQ,42,FALSE)</f>
        <v>28</v>
      </c>
      <c r="BN102" s="9">
        <f>VLOOKUP(B102,'3-mer'!$B:$BQ,43,FALSE)</f>
        <v>23</v>
      </c>
      <c r="BO102" s="9">
        <f>VLOOKUP(B102,'3-mer'!$B:$BQ,44,FALSE)</f>
        <v>42</v>
      </c>
      <c r="BP102" s="9">
        <f>VLOOKUP(B102,'3-mer'!$B:$BQ,45,FALSE)</f>
        <v>30</v>
      </c>
      <c r="BQ102" s="9">
        <f>VLOOKUP(B102,'3-mer'!$B:$BQ,46,FALSE)</f>
        <v>46</v>
      </c>
      <c r="BR102" s="9">
        <f>VLOOKUP(B102,'3-mer'!$B:$BQ,47,FALSE)</f>
        <v>29</v>
      </c>
      <c r="BS102" s="9">
        <f>VLOOKUP(B102,'3-mer'!$B:$BQ,48,FALSE)</f>
        <v>23</v>
      </c>
      <c r="BT102" s="9">
        <f>VLOOKUP(B102,'3-mer'!$B:$BQ,49,FALSE)</f>
        <v>22</v>
      </c>
      <c r="BU102" s="9">
        <f>VLOOKUP(B102,'3-mer'!$B:$BQ,50,FALSE)</f>
        <v>30</v>
      </c>
      <c r="BV102" s="9">
        <f>VLOOKUP(B102,'3-mer'!$B:$BQ,51,FALSE)</f>
        <v>18</v>
      </c>
      <c r="BW102" s="9">
        <f>VLOOKUP(B102,'3-mer'!$B:$BQ,52,FALSE)</f>
        <v>25</v>
      </c>
      <c r="BX102" s="9">
        <f>VLOOKUP(B102,'3-mer'!$B:$BQ,53,FALSE)</f>
        <v>19</v>
      </c>
      <c r="BY102" s="9">
        <f>VLOOKUP(B102,'3-mer'!$B:$BQ,54,FALSE)</f>
        <v>16</v>
      </c>
      <c r="BZ102" s="9">
        <f>VLOOKUP(B102,'3-mer'!$B:$BQ,55,FALSE)</f>
        <v>3</v>
      </c>
      <c r="CA102" s="9">
        <f>VLOOKUP(B102,'3-mer'!$B:$BQ,56,FALSE)</f>
        <v>18</v>
      </c>
      <c r="CB102" s="9">
        <f>VLOOKUP(B102,'3-mer'!$B:$BQ,7,FALSE)</f>
        <v>22</v>
      </c>
      <c r="CC102" s="9">
        <f>VLOOKUP(B102,'3-mer'!$B:$BQ,58,FALSE)</f>
        <v>20</v>
      </c>
      <c r="CD102" s="9">
        <f>VLOOKUP(B102,'3-mer'!$B:$BQ,60,FALSE)</f>
        <v>8</v>
      </c>
      <c r="CE102" s="9">
        <f>VLOOKUP(B102,'3-mer'!$B:$BQ,61,FALSE)</f>
        <v>27</v>
      </c>
      <c r="CF102" s="9">
        <f>VLOOKUP(B102,'3-mer'!$B:$BQ,62,FALSE)</f>
        <v>28</v>
      </c>
      <c r="CG102" s="9">
        <f>VLOOKUP(B102,'3-mer'!$B:$BQ,63,FALSE)</f>
        <v>36</v>
      </c>
      <c r="CH102" s="9">
        <f>VLOOKUP(B102,'3-mer'!$B:$BQ,64,FALSE)</f>
        <v>17</v>
      </c>
      <c r="CI102" s="9">
        <f>VLOOKUP(B102,'3-mer'!$B:$BQ,65,FALSE)</f>
        <v>15</v>
      </c>
      <c r="CJ102" s="9">
        <f>VLOOKUP(B102,'3-mer'!$B:$BQ,66,FALSE)</f>
        <v>10</v>
      </c>
      <c r="CK102" s="9">
        <f>VLOOKUP(B102,'3-mer'!$B:$BQ,67,FALSE)</f>
        <v>23</v>
      </c>
      <c r="CL102" s="9">
        <f>VLOOKUP(B102,'3-mer'!$B:$BQ,5,FALSE)</f>
        <v>26</v>
      </c>
    </row>
    <row r="103" spans="1:90" ht="15.75" x14ac:dyDescent="0.2">
      <c r="A103" s="68" t="s">
        <v>28</v>
      </c>
      <c r="B103" s="67" t="s">
        <v>29</v>
      </c>
      <c r="C103" s="67">
        <v>254</v>
      </c>
      <c r="D103" s="70" t="e">
        <f>H103/#REF!+2.72</f>
        <v>#REF!</v>
      </c>
      <c r="E103" s="67">
        <v>25</v>
      </c>
      <c r="F103" s="67">
        <v>7.2</v>
      </c>
      <c r="G103" s="67">
        <v>7</v>
      </c>
      <c r="H103" s="70">
        <v>2</v>
      </c>
      <c r="I103" s="70">
        <f>VLOOKUP(B103,'2-mer'!$C$1:$V$19,3,FALSE)</f>
        <v>1452</v>
      </c>
      <c r="J103" s="74">
        <f>VLOOKUP(B103,遗传信息!B:E,4,FALSE)</f>
        <v>50.609999999999992</v>
      </c>
      <c r="K103" s="9">
        <f>VLOOKUP(B103,'2-mer'!$C$1:$V$19,4,FALSE)</f>
        <v>105</v>
      </c>
      <c r="L103" s="9">
        <f>VLOOKUP(B103,'2-mer'!$C$1:$V$19,5,FALSE)</f>
        <v>85</v>
      </c>
      <c r="M103" s="9">
        <f>VLOOKUP(B103,'2-mer'!$C$1:$V$19,6,FALSE)</f>
        <v>109</v>
      </c>
      <c r="N103" s="9">
        <f>VLOOKUP(B103,'2-mer'!$C$1:$V$19,8,FALSE)</f>
        <v>63</v>
      </c>
      <c r="O103" s="9">
        <f>VLOOKUP(B103,'2-mer'!$C$1:$V$19,9,FALSE)</f>
        <v>80</v>
      </c>
      <c r="P103" s="9">
        <f>VLOOKUP(B103,'2-mer'!$C$1:$V$19,10,FALSE)</f>
        <v>78</v>
      </c>
      <c r="Q103" s="9">
        <f>VLOOKUP(B103,'2-mer'!$C$1:$V$19,11,FALSE)</f>
        <v>96</v>
      </c>
      <c r="R103" s="9">
        <f>VLOOKUP(B103,'2-mer'!$C$1:$V$19,12,FALSE)</f>
        <v>75</v>
      </c>
      <c r="S103" s="9">
        <f>VLOOKUP(B103,'2-mer'!$C$1:$V$19,13,FALSE)</f>
        <v>115</v>
      </c>
      <c r="T103" s="9">
        <f>VLOOKUP(B103,'2-mer'!$C$1:$V$19,14,FALSE)</f>
        <v>106</v>
      </c>
      <c r="U103" s="9">
        <f>VLOOKUP(B103,'2-mer'!$C$1:$V$19,15,FALSE)</f>
        <v>147</v>
      </c>
      <c r="V103" s="9">
        <f>VLOOKUP(B103,'2-mer'!$C$1:$V$19,16,FALSE)</f>
        <v>93</v>
      </c>
      <c r="W103" s="9">
        <f>VLOOKUP(B103,'2-mer'!$C$1:$V$19,17,FALSE)</f>
        <v>63</v>
      </c>
      <c r="X103" s="9">
        <f>VLOOKUP(B103,'2-mer'!$C$1:$V$19,18,FALSE)</f>
        <v>61</v>
      </c>
      <c r="Y103" s="9">
        <f>VLOOKUP(B103,'2-mer'!$C$1:$V$19,19,FALSE)</f>
        <v>108</v>
      </c>
      <c r="Z103" s="9">
        <f>VLOOKUP(B103,'2-mer'!$C$1:$V$19,20,FALSE)</f>
        <v>57</v>
      </c>
      <c r="AA103" s="9">
        <f>VLOOKUP(B103,'3-mer'!$B:$BQ,4,FALSE)</f>
        <v>22</v>
      </c>
      <c r="AB103" s="9">
        <f>VLOOKUP(B103,'3-mer'!$B:$BQ,5,FALSE)</f>
        <v>26</v>
      </c>
      <c r="AC103" s="9">
        <f>VLOOKUP(B103,'3-mer'!$B:$BQ,6,FALSE)</f>
        <v>34</v>
      </c>
      <c r="AD103" s="9">
        <f>VLOOKUP(B103,'3-mer'!$B:$BQ,7,FALSE)</f>
        <v>22</v>
      </c>
      <c r="AE103" s="9">
        <f>VLOOKUP(B103,'3-mer'!$B:$BQ,8,FALSE)</f>
        <v>17</v>
      </c>
      <c r="AF103" s="9">
        <f>VLOOKUP(B103,'3-mer'!$B:$BQ,9,FALSE)</f>
        <v>22</v>
      </c>
      <c r="AG103" s="9">
        <f>VLOOKUP(B103,'3-mer'!$B:$BQ,10,FALSE)</f>
        <v>27</v>
      </c>
      <c r="AH103" s="9">
        <f>VLOOKUP(B103,'3-mer'!$B:$BQ,11,FALSE)</f>
        <v>19</v>
      </c>
      <c r="AI103" s="9">
        <f>VLOOKUP(B103,'3-mer'!$B:$BQ,12,FALSE)</f>
        <v>28</v>
      </c>
      <c r="AJ103" s="9">
        <f>VLOOKUP(B103,'3-mer'!$B:$BQ,13,FALSE)</f>
        <v>25</v>
      </c>
      <c r="AK103" s="9">
        <f>VLOOKUP(B103,'3-mer'!$B:$BQ,14,FALSE)</f>
        <v>30</v>
      </c>
      <c r="AL103" s="9">
        <f>VLOOKUP(B103,'3-mer'!$B:$BQ,15,FALSE)</f>
        <v>25</v>
      </c>
      <c r="AM103" s="9">
        <f>VLOOKUP(B103,'3-mer'!$B:$BQ,16,FALSE)</f>
        <v>13</v>
      </c>
      <c r="AN103" s="9">
        <f>VLOOKUP(B103,'3-mer'!$B:$BQ,17,FALSE)</f>
        <v>13</v>
      </c>
      <c r="AO103" s="9">
        <f>VLOOKUP(B103,'3-mer'!$B:$BQ,18,FALSE)</f>
        <v>27</v>
      </c>
      <c r="AP103" s="9">
        <f>VLOOKUP(B103,'3-mer'!$B:$BQ,19,FALSE)</f>
        <v>10</v>
      </c>
      <c r="AQ103" s="9">
        <f>VLOOKUP(B103,'3-mer'!$B:$BQ,20,FALSE)</f>
        <v>22</v>
      </c>
      <c r="AR103" s="9">
        <f>VLOOKUP(B103,'3-mer'!$B:$BQ,21,FALSE)</f>
        <v>16</v>
      </c>
      <c r="AS103" s="9">
        <f>VLOOKUP(B103,'3-mer'!$B:$BQ,22,FALSE)</f>
        <v>25</v>
      </c>
      <c r="AT103" s="9">
        <f>VLOOKUP(B103,'3-mer'!$B:$BQ,23,FALSE)</f>
        <v>16</v>
      </c>
      <c r="AU103" s="9">
        <f>VLOOKUP(B103,'3-mer'!$B:$BQ,24,FALSE)</f>
        <v>17</v>
      </c>
      <c r="AV103" s="9">
        <f>VLOOKUP(B103,'3-mer'!$B:$BQ,25,FALSE)</f>
        <v>15</v>
      </c>
      <c r="AW103" s="9">
        <f>VLOOKUP(B103,'3-mer'!$B:$BQ,26,FALSE)</f>
        <v>21</v>
      </c>
      <c r="AX103" s="9">
        <f>VLOOKUP(B103,'3-mer'!$B:$BQ,27,FALSE)</f>
        <v>25</v>
      </c>
      <c r="AY103" s="9">
        <f>VLOOKUP(B103,'3-mer'!$B:$BQ,28,FALSE)</f>
        <v>18</v>
      </c>
      <c r="AZ103" s="9">
        <f>VLOOKUP(B103,'3-mer'!$B:$BQ,29,FALSE)</f>
        <v>21</v>
      </c>
      <c r="BA103" s="9">
        <f>VLOOKUP(B103,'3-mer'!$B:$BQ,30,FALSE)</f>
        <v>35</v>
      </c>
      <c r="BB103" s="9">
        <f>VLOOKUP(B103,'3-mer'!$B:$BQ,31,FALSE)</f>
        <v>22</v>
      </c>
      <c r="BC103" s="9">
        <f>VLOOKUP(B103,'3-mer'!$B:$BQ,32,FALSE)</f>
        <v>11</v>
      </c>
      <c r="BD103" s="9">
        <f>VLOOKUP(B103,'3-mer'!$B:$BQ,33,FALSE)</f>
        <v>16</v>
      </c>
      <c r="BE103" s="9">
        <f>VLOOKUP(B103,'3-mer'!$B:$BQ,34,FALSE)</f>
        <v>28</v>
      </c>
      <c r="BF103" s="9">
        <f>VLOOKUP(B103,'3-mer'!$B:$BQ,35,FALSE)</f>
        <v>20</v>
      </c>
      <c r="BG103" s="9">
        <f>VLOOKUP(B103,'3-mer'!$B:$BQ,36,FALSE)</f>
        <v>36</v>
      </c>
      <c r="BH103" s="9">
        <f>VLOOKUP(B103,'3-mer'!$B:$BQ,37,FALSE)</f>
        <v>23</v>
      </c>
      <c r="BI103" s="9">
        <f>VLOOKUP(B103,'3-mer'!$B:$BQ,38,FALSE)</f>
        <v>33</v>
      </c>
      <c r="BJ103" s="9">
        <f>VLOOKUP(B103,'3-mer'!$B:$BQ,39,FALSE)</f>
        <v>22</v>
      </c>
      <c r="BK103" s="9">
        <f>VLOOKUP(B103,'3-mer'!$B:$BQ,40,FALSE)</f>
        <v>28</v>
      </c>
      <c r="BL103" s="9">
        <f>VLOOKUP(B103,'3-mer'!$B:$BQ,41,FALSE)</f>
        <v>26</v>
      </c>
      <c r="BM103" s="9">
        <f>VLOOKUP(B103,'3-mer'!$B:$BQ,42,FALSE)</f>
        <v>28</v>
      </c>
      <c r="BN103" s="9">
        <f>VLOOKUP(B103,'3-mer'!$B:$BQ,43,FALSE)</f>
        <v>23</v>
      </c>
      <c r="BO103" s="9">
        <f>VLOOKUP(B103,'3-mer'!$B:$BQ,44,FALSE)</f>
        <v>42</v>
      </c>
      <c r="BP103" s="9">
        <f>VLOOKUP(B103,'3-mer'!$B:$BQ,45,FALSE)</f>
        <v>30</v>
      </c>
      <c r="BQ103" s="9">
        <f>VLOOKUP(B103,'3-mer'!$B:$BQ,46,FALSE)</f>
        <v>46</v>
      </c>
      <c r="BR103" s="9">
        <f>VLOOKUP(B103,'3-mer'!$B:$BQ,47,FALSE)</f>
        <v>29</v>
      </c>
      <c r="BS103" s="9">
        <f>VLOOKUP(B103,'3-mer'!$B:$BQ,48,FALSE)</f>
        <v>23</v>
      </c>
      <c r="BT103" s="9">
        <f>VLOOKUP(B103,'3-mer'!$B:$BQ,49,FALSE)</f>
        <v>22</v>
      </c>
      <c r="BU103" s="9">
        <f>VLOOKUP(B103,'3-mer'!$B:$BQ,50,FALSE)</f>
        <v>30</v>
      </c>
      <c r="BV103" s="9">
        <f>VLOOKUP(B103,'3-mer'!$B:$BQ,51,FALSE)</f>
        <v>18</v>
      </c>
      <c r="BW103" s="9">
        <f>VLOOKUP(B103,'3-mer'!$B:$BQ,52,FALSE)</f>
        <v>25</v>
      </c>
      <c r="BX103" s="9">
        <f>VLOOKUP(B103,'3-mer'!$B:$BQ,53,FALSE)</f>
        <v>19</v>
      </c>
      <c r="BY103" s="9">
        <f>VLOOKUP(B103,'3-mer'!$B:$BQ,54,FALSE)</f>
        <v>16</v>
      </c>
      <c r="BZ103" s="9">
        <f>VLOOKUP(B103,'3-mer'!$B:$BQ,55,FALSE)</f>
        <v>3</v>
      </c>
      <c r="CA103" s="9">
        <f>VLOOKUP(B103,'3-mer'!$B:$BQ,56,FALSE)</f>
        <v>18</v>
      </c>
      <c r="CB103" s="9">
        <f>VLOOKUP(B103,'3-mer'!$B:$BQ,7,FALSE)</f>
        <v>22</v>
      </c>
      <c r="CC103" s="9">
        <f>VLOOKUP(B103,'3-mer'!$B:$BQ,58,FALSE)</f>
        <v>20</v>
      </c>
      <c r="CD103" s="9">
        <f>VLOOKUP(B103,'3-mer'!$B:$BQ,60,FALSE)</f>
        <v>8</v>
      </c>
      <c r="CE103" s="9">
        <f>VLOOKUP(B103,'3-mer'!$B:$BQ,61,FALSE)</f>
        <v>27</v>
      </c>
      <c r="CF103" s="9">
        <f>VLOOKUP(B103,'3-mer'!$B:$BQ,62,FALSE)</f>
        <v>28</v>
      </c>
      <c r="CG103" s="9">
        <f>VLOOKUP(B103,'3-mer'!$B:$BQ,63,FALSE)</f>
        <v>36</v>
      </c>
      <c r="CH103" s="9">
        <f>VLOOKUP(B103,'3-mer'!$B:$BQ,64,FALSE)</f>
        <v>17</v>
      </c>
      <c r="CI103" s="9">
        <f>VLOOKUP(B103,'3-mer'!$B:$BQ,65,FALSE)</f>
        <v>15</v>
      </c>
      <c r="CJ103" s="9">
        <f>VLOOKUP(B103,'3-mer'!$B:$BQ,66,FALSE)</f>
        <v>10</v>
      </c>
      <c r="CK103" s="9">
        <f>VLOOKUP(B103,'3-mer'!$B:$BQ,67,FALSE)</f>
        <v>23</v>
      </c>
      <c r="CL103" s="9">
        <f>VLOOKUP(B103,'3-mer'!$B:$BQ,5,FALSE)</f>
        <v>26</v>
      </c>
    </row>
    <row r="104" spans="1:90" ht="15.75" x14ac:dyDescent="0.2">
      <c r="A104" s="68" t="s">
        <v>28</v>
      </c>
      <c r="B104" s="67" t="s">
        <v>29</v>
      </c>
      <c r="C104" s="67">
        <v>254</v>
      </c>
      <c r="D104" s="70" t="e">
        <f>H104/#REF!+2.72</f>
        <v>#REF!</v>
      </c>
      <c r="E104" s="67">
        <v>25</v>
      </c>
      <c r="F104" s="67">
        <v>7.2</v>
      </c>
      <c r="G104" s="67">
        <v>7</v>
      </c>
      <c r="H104" s="70">
        <v>3</v>
      </c>
      <c r="I104" s="70">
        <f>VLOOKUP(B104,'2-mer'!$C$1:$V$19,3,FALSE)</f>
        <v>1452</v>
      </c>
      <c r="J104" s="74">
        <f>VLOOKUP(B104,遗传信息!B:E,4,FALSE)</f>
        <v>50.609999999999992</v>
      </c>
      <c r="K104" s="9">
        <f>VLOOKUP(B104,'2-mer'!$C$1:$V$19,4,FALSE)</f>
        <v>105</v>
      </c>
      <c r="L104" s="9">
        <f>VLOOKUP(B104,'2-mer'!$C$1:$V$19,5,FALSE)</f>
        <v>85</v>
      </c>
      <c r="M104" s="9">
        <f>VLOOKUP(B104,'2-mer'!$C$1:$V$19,6,FALSE)</f>
        <v>109</v>
      </c>
      <c r="N104" s="9">
        <f>VLOOKUP(B104,'2-mer'!$C$1:$V$19,8,FALSE)</f>
        <v>63</v>
      </c>
      <c r="O104" s="9">
        <f>VLOOKUP(B104,'2-mer'!$C$1:$V$19,9,FALSE)</f>
        <v>80</v>
      </c>
      <c r="P104" s="9">
        <f>VLOOKUP(B104,'2-mer'!$C$1:$V$19,10,FALSE)</f>
        <v>78</v>
      </c>
      <c r="Q104" s="9">
        <f>VLOOKUP(B104,'2-mer'!$C$1:$V$19,11,FALSE)</f>
        <v>96</v>
      </c>
      <c r="R104" s="9">
        <f>VLOOKUP(B104,'2-mer'!$C$1:$V$19,12,FALSE)</f>
        <v>75</v>
      </c>
      <c r="S104" s="9">
        <f>VLOOKUP(B104,'2-mer'!$C$1:$V$19,13,FALSE)</f>
        <v>115</v>
      </c>
      <c r="T104" s="9">
        <f>VLOOKUP(B104,'2-mer'!$C$1:$V$19,14,FALSE)</f>
        <v>106</v>
      </c>
      <c r="U104" s="9">
        <f>VLOOKUP(B104,'2-mer'!$C$1:$V$19,15,FALSE)</f>
        <v>147</v>
      </c>
      <c r="V104" s="9">
        <f>VLOOKUP(B104,'2-mer'!$C$1:$V$19,16,FALSE)</f>
        <v>93</v>
      </c>
      <c r="W104" s="9">
        <f>VLOOKUP(B104,'2-mer'!$C$1:$V$19,17,FALSE)</f>
        <v>63</v>
      </c>
      <c r="X104" s="9">
        <f>VLOOKUP(B104,'2-mer'!$C$1:$V$19,18,FALSE)</f>
        <v>61</v>
      </c>
      <c r="Y104" s="9">
        <f>VLOOKUP(B104,'2-mer'!$C$1:$V$19,19,FALSE)</f>
        <v>108</v>
      </c>
      <c r="Z104" s="9">
        <f>VLOOKUP(B104,'2-mer'!$C$1:$V$19,20,FALSE)</f>
        <v>57</v>
      </c>
      <c r="AA104" s="9">
        <f>VLOOKUP(B104,'3-mer'!$B:$BQ,4,FALSE)</f>
        <v>22</v>
      </c>
      <c r="AB104" s="9">
        <f>VLOOKUP(B104,'3-mer'!$B:$BQ,5,FALSE)</f>
        <v>26</v>
      </c>
      <c r="AC104" s="9">
        <f>VLOOKUP(B104,'3-mer'!$B:$BQ,6,FALSE)</f>
        <v>34</v>
      </c>
      <c r="AD104" s="9">
        <f>VLOOKUP(B104,'3-mer'!$B:$BQ,7,FALSE)</f>
        <v>22</v>
      </c>
      <c r="AE104" s="9">
        <f>VLOOKUP(B104,'3-mer'!$B:$BQ,8,FALSE)</f>
        <v>17</v>
      </c>
      <c r="AF104" s="9">
        <f>VLOOKUP(B104,'3-mer'!$B:$BQ,9,FALSE)</f>
        <v>22</v>
      </c>
      <c r="AG104" s="9">
        <f>VLOOKUP(B104,'3-mer'!$B:$BQ,10,FALSE)</f>
        <v>27</v>
      </c>
      <c r="AH104" s="9">
        <f>VLOOKUP(B104,'3-mer'!$B:$BQ,11,FALSE)</f>
        <v>19</v>
      </c>
      <c r="AI104" s="9">
        <f>VLOOKUP(B104,'3-mer'!$B:$BQ,12,FALSE)</f>
        <v>28</v>
      </c>
      <c r="AJ104" s="9">
        <f>VLOOKUP(B104,'3-mer'!$B:$BQ,13,FALSE)</f>
        <v>25</v>
      </c>
      <c r="AK104" s="9">
        <f>VLOOKUP(B104,'3-mer'!$B:$BQ,14,FALSE)</f>
        <v>30</v>
      </c>
      <c r="AL104" s="9">
        <f>VLOOKUP(B104,'3-mer'!$B:$BQ,15,FALSE)</f>
        <v>25</v>
      </c>
      <c r="AM104" s="9">
        <f>VLOOKUP(B104,'3-mer'!$B:$BQ,16,FALSE)</f>
        <v>13</v>
      </c>
      <c r="AN104" s="9">
        <f>VLOOKUP(B104,'3-mer'!$B:$BQ,17,FALSE)</f>
        <v>13</v>
      </c>
      <c r="AO104" s="9">
        <f>VLOOKUP(B104,'3-mer'!$B:$BQ,18,FALSE)</f>
        <v>27</v>
      </c>
      <c r="AP104" s="9">
        <f>VLOOKUP(B104,'3-mer'!$B:$BQ,19,FALSE)</f>
        <v>10</v>
      </c>
      <c r="AQ104" s="9">
        <f>VLOOKUP(B104,'3-mer'!$B:$BQ,20,FALSE)</f>
        <v>22</v>
      </c>
      <c r="AR104" s="9">
        <f>VLOOKUP(B104,'3-mer'!$B:$BQ,21,FALSE)</f>
        <v>16</v>
      </c>
      <c r="AS104" s="9">
        <f>VLOOKUP(B104,'3-mer'!$B:$BQ,22,FALSE)</f>
        <v>25</v>
      </c>
      <c r="AT104" s="9">
        <f>VLOOKUP(B104,'3-mer'!$B:$BQ,23,FALSE)</f>
        <v>16</v>
      </c>
      <c r="AU104" s="9">
        <f>VLOOKUP(B104,'3-mer'!$B:$BQ,24,FALSE)</f>
        <v>17</v>
      </c>
      <c r="AV104" s="9">
        <f>VLOOKUP(B104,'3-mer'!$B:$BQ,25,FALSE)</f>
        <v>15</v>
      </c>
      <c r="AW104" s="9">
        <f>VLOOKUP(B104,'3-mer'!$B:$BQ,26,FALSE)</f>
        <v>21</v>
      </c>
      <c r="AX104" s="9">
        <f>VLOOKUP(B104,'3-mer'!$B:$BQ,27,FALSE)</f>
        <v>25</v>
      </c>
      <c r="AY104" s="9">
        <f>VLOOKUP(B104,'3-mer'!$B:$BQ,28,FALSE)</f>
        <v>18</v>
      </c>
      <c r="AZ104" s="9">
        <f>VLOOKUP(B104,'3-mer'!$B:$BQ,29,FALSE)</f>
        <v>21</v>
      </c>
      <c r="BA104" s="9">
        <f>VLOOKUP(B104,'3-mer'!$B:$BQ,30,FALSE)</f>
        <v>35</v>
      </c>
      <c r="BB104" s="9">
        <f>VLOOKUP(B104,'3-mer'!$B:$BQ,31,FALSE)</f>
        <v>22</v>
      </c>
      <c r="BC104" s="9">
        <f>VLOOKUP(B104,'3-mer'!$B:$BQ,32,FALSE)</f>
        <v>11</v>
      </c>
      <c r="BD104" s="9">
        <f>VLOOKUP(B104,'3-mer'!$B:$BQ,33,FALSE)</f>
        <v>16</v>
      </c>
      <c r="BE104" s="9">
        <f>VLOOKUP(B104,'3-mer'!$B:$BQ,34,FALSE)</f>
        <v>28</v>
      </c>
      <c r="BF104" s="9">
        <f>VLOOKUP(B104,'3-mer'!$B:$BQ,35,FALSE)</f>
        <v>20</v>
      </c>
      <c r="BG104" s="9">
        <f>VLOOKUP(B104,'3-mer'!$B:$BQ,36,FALSE)</f>
        <v>36</v>
      </c>
      <c r="BH104" s="9">
        <f>VLOOKUP(B104,'3-mer'!$B:$BQ,37,FALSE)</f>
        <v>23</v>
      </c>
      <c r="BI104" s="9">
        <f>VLOOKUP(B104,'3-mer'!$B:$BQ,38,FALSE)</f>
        <v>33</v>
      </c>
      <c r="BJ104" s="9">
        <f>VLOOKUP(B104,'3-mer'!$B:$BQ,39,FALSE)</f>
        <v>22</v>
      </c>
      <c r="BK104" s="9">
        <f>VLOOKUP(B104,'3-mer'!$B:$BQ,40,FALSE)</f>
        <v>28</v>
      </c>
      <c r="BL104" s="9">
        <f>VLOOKUP(B104,'3-mer'!$B:$BQ,41,FALSE)</f>
        <v>26</v>
      </c>
      <c r="BM104" s="9">
        <f>VLOOKUP(B104,'3-mer'!$B:$BQ,42,FALSE)</f>
        <v>28</v>
      </c>
      <c r="BN104" s="9">
        <f>VLOOKUP(B104,'3-mer'!$B:$BQ,43,FALSE)</f>
        <v>23</v>
      </c>
      <c r="BO104" s="9">
        <f>VLOOKUP(B104,'3-mer'!$B:$BQ,44,FALSE)</f>
        <v>42</v>
      </c>
      <c r="BP104" s="9">
        <f>VLOOKUP(B104,'3-mer'!$B:$BQ,45,FALSE)</f>
        <v>30</v>
      </c>
      <c r="BQ104" s="9">
        <f>VLOOKUP(B104,'3-mer'!$B:$BQ,46,FALSE)</f>
        <v>46</v>
      </c>
      <c r="BR104" s="9">
        <f>VLOOKUP(B104,'3-mer'!$B:$BQ,47,FALSE)</f>
        <v>29</v>
      </c>
      <c r="BS104" s="9">
        <f>VLOOKUP(B104,'3-mer'!$B:$BQ,48,FALSE)</f>
        <v>23</v>
      </c>
      <c r="BT104" s="9">
        <f>VLOOKUP(B104,'3-mer'!$B:$BQ,49,FALSE)</f>
        <v>22</v>
      </c>
      <c r="BU104" s="9">
        <f>VLOOKUP(B104,'3-mer'!$B:$BQ,50,FALSE)</f>
        <v>30</v>
      </c>
      <c r="BV104" s="9">
        <f>VLOOKUP(B104,'3-mer'!$B:$BQ,51,FALSE)</f>
        <v>18</v>
      </c>
      <c r="BW104" s="9">
        <f>VLOOKUP(B104,'3-mer'!$B:$BQ,52,FALSE)</f>
        <v>25</v>
      </c>
      <c r="BX104" s="9">
        <f>VLOOKUP(B104,'3-mer'!$B:$BQ,53,FALSE)</f>
        <v>19</v>
      </c>
      <c r="BY104" s="9">
        <f>VLOOKUP(B104,'3-mer'!$B:$BQ,54,FALSE)</f>
        <v>16</v>
      </c>
      <c r="BZ104" s="9">
        <f>VLOOKUP(B104,'3-mer'!$B:$BQ,55,FALSE)</f>
        <v>3</v>
      </c>
      <c r="CA104" s="9">
        <f>VLOOKUP(B104,'3-mer'!$B:$BQ,56,FALSE)</f>
        <v>18</v>
      </c>
      <c r="CB104" s="9">
        <f>VLOOKUP(B104,'3-mer'!$B:$BQ,7,FALSE)</f>
        <v>22</v>
      </c>
      <c r="CC104" s="9">
        <f>VLOOKUP(B104,'3-mer'!$B:$BQ,58,FALSE)</f>
        <v>20</v>
      </c>
      <c r="CD104" s="9">
        <f>VLOOKUP(B104,'3-mer'!$B:$BQ,60,FALSE)</f>
        <v>8</v>
      </c>
      <c r="CE104" s="9">
        <f>VLOOKUP(B104,'3-mer'!$B:$BQ,61,FALSE)</f>
        <v>27</v>
      </c>
      <c r="CF104" s="9">
        <f>VLOOKUP(B104,'3-mer'!$B:$BQ,62,FALSE)</f>
        <v>28</v>
      </c>
      <c r="CG104" s="9">
        <f>VLOOKUP(B104,'3-mer'!$B:$BQ,63,FALSE)</f>
        <v>36</v>
      </c>
      <c r="CH104" s="9">
        <f>VLOOKUP(B104,'3-mer'!$B:$BQ,64,FALSE)</f>
        <v>17</v>
      </c>
      <c r="CI104" s="9">
        <f>VLOOKUP(B104,'3-mer'!$B:$BQ,65,FALSE)</f>
        <v>15</v>
      </c>
      <c r="CJ104" s="9">
        <f>VLOOKUP(B104,'3-mer'!$B:$BQ,66,FALSE)</f>
        <v>10</v>
      </c>
      <c r="CK104" s="9">
        <f>VLOOKUP(B104,'3-mer'!$B:$BQ,67,FALSE)</f>
        <v>23</v>
      </c>
      <c r="CL104" s="9">
        <f>VLOOKUP(B104,'3-mer'!$B:$BQ,5,FALSE)</f>
        <v>26</v>
      </c>
    </row>
    <row r="105" spans="1:90" ht="15.75" x14ac:dyDescent="0.2">
      <c r="A105" s="68" t="s">
        <v>28</v>
      </c>
      <c r="B105" s="67" t="s">
        <v>29</v>
      </c>
      <c r="C105" s="67">
        <v>254</v>
      </c>
      <c r="D105" s="70" t="e">
        <f>H105/#REF!+2.72</f>
        <v>#REF!</v>
      </c>
      <c r="E105" s="67">
        <v>25</v>
      </c>
      <c r="F105" s="67">
        <v>7.2</v>
      </c>
      <c r="G105" s="67">
        <v>7</v>
      </c>
      <c r="H105" s="70">
        <v>4</v>
      </c>
      <c r="I105" s="70">
        <f>VLOOKUP(B105,'2-mer'!$C$1:$V$19,3,FALSE)</f>
        <v>1452</v>
      </c>
      <c r="J105" s="74">
        <f>VLOOKUP(B105,遗传信息!B:E,4,FALSE)</f>
        <v>50.609999999999992</v>
      </c>
      <c r="K105" s="9">
        <f>VLOOKUP(B105,'2-mer'!$C$1:$V$19,4,FALSE)</f>
        <v>105</v>
      </c>
      <c r="L105" s="9">
        <f>VLOOKUP(B105,'2-mer'!$C$1:$V$19,5,FALSE)</f>
        <v>85</v>
      </c>
      <c r="M105" s="9">
        <f>VLOOKUP(B105,'2-mer'!$C$1:$V$19,6,FALSE)</f>
        <v>109</v>
      </c>
      <c r="N105" s="9">
        <f>VLOOKUP(B105,'2-mer'!$C$1:$V$19,8,FALSE)</f>
        <v>63</v>
      </c>
      <c r="O105" s="9">
        <f>VLOOKUP(B105,'2-mer'!$C$1:$V$19,9,FALSE)</f>
        <v>80</v>
      </c>
      <c r="P105" s="9">
        <f>VLOOKUP(B105,'2-mer'!$C$1:$V$19,10,FALSE)</f>
        <v>78</v>
      </c>
      <c r="Q105" s="9">
        <f>VLOOKUP(B105,'2-mer'!$C$1:$V$19,11,FALSE)</f>
        <v>96</v>
      </c>
      <c r="R105" s="9">
        <f>VLOOKUP(B105,'2-mer'!$C$1:$V$19,12,FALSE)</f>
        <v>75</v>
      </c>
      <c r="S105" s="9">
        <f>VLOOKUP(B105,'2-mer'!$C$1:$V$19,13,FALSE)</f>
        <v>115</v>
      </c>
      <c r="T105" s="9">
        <f>VLOOKUP(B105,'2-mer'!$C$1:$V$19,14,FALSE)</f>
        <v>106</v>
      </c>
      <c r="U105" s="9">
        <f>VLOOKUP(B105,'2-mer'!$C$1:$V$19,15,FALSE)</f>
        <v>147</v>
      </c>
      <c r="V105" s="9">
        <f>VLOOKUP(B105,'2-mer'!$C$1:$V$19,16,FALSE)</f>
        <v>93</v>
      </c>
      <c r="W105" s="9">
        <f>VLOOKUP(B105,'2-mer'!$C$1:$V$19,17,FALSE)</f>
        <v>63</v>
      </c>
      <c r="X105" s="9">
        <f>VLOOKUP(B105,'2-mer'!$C$1:$V$19,18,FALSE)</f>
        <v>61</v>
      </c>
      <c r="Y105" s="9">
        <f>VLOOKUP(B105,'2-mer'!$C$1:$V$19,19,FALSE)</f>
        <v>108</v>
      </c>
      <c r="Z105" s="9">
        <f>VLOOKUP(B105,'2-mer'!$C$1:$V$19,20,FALSE)</f>
        <v>57</v>
      </c>
      <c r="AA105" s="9">
        <f>VLOOKUP(B105,'3-mer'!$B:$BQ,4,FALSE)</f>
        <v>22</v>
      </c>
      <c r="AB105" s="9">
        <f>VLOOKUP(B105,'3-mer'!$B:$BQ,5,FALSE)</f>
        <v>26</v>
      </c>
      <c r="AC105" s="9">
        <f>VLOOKUP(B105,'3-mer'!$B:$BQ,6,FALSE)</f>
        <v>34</v>
      </c>
      <c r="AD105" s="9">
        <f>VLOOKUP(B105,'3-mer'!$B:$BQ,7,FALSE)</f>
        <v>22</v>
      </c>
      <c r="AE105" s="9">
        <f>VLOOKUP(B105,'3-mer'!$B:$BQ,8,FALSE)</f>
        <v>17</v>
      </c>
      <c r="AF105" s="9">
        <f>VLOOKUP(B105,'3-mer'!$B:$BQ,9,FALSE)</f>
        <v>22</v>
      </c>
      <c r="AG105" s="9">
        <f>VLOOKUP(B105,'3-mer'!$B:$BQ,10,FALSE)</f>
        <v>27</v>
      </c>
      <c r="AH105" s="9">
        <f>VLOOKUP(B105,'3-mer'!$B:$BQ,11,FALSE)</f>
        <v>19</v>
      </c>
      <c r="AI105" s="9">
        <f>VLOOKUP(B105,'3-mer'!$B:$BQ,12,FALSE)</f>
        <v>28</v>
      </c>
      <c r="AJ105" s="9">
        <f>VLOOKUP(B105,'3-mer'!$B:$BQ,13,FALSE)</f>
        <v>25</v>
      </c>
      <c r="AK105" s="9">
        <f>VLOOKUP(B105,'3-mer'!$B:$BQ,14,FALSE)</f>
        <v>30</v>
      </c>
      <c r="AL105" s="9">
        <f>VLOOKUP(B105,'3-mer'!$B:$BQ,15,FALSE)</f>
        <v>25</v>
      </c>
      <c r="AM105" s="9">
        <f>VLOOKUP(B105,'3-mer'!$B:$BQ,16,FALSE)</f>
        <v>13</v>
      </c>
      <c r="AN105" s="9">
        <f>VLOOKUP(B105,'3-mer'!$B:$BQ,17,FALSE)</f>
        <v>13</v>
      </c>
      <c r="AO105" s="9">
        <f>VLOOKUP(B105,'3-mer'!$B:$BQ,18,FALSE)</f>
        <v>27</v>
      </c>
      <c r="AP105" s="9">
        <f>VLOOKUP(B105,'3-mer'!$B:$BQ,19,FALSE)</f>
        <v>10</v>
      </c>
      <c r="AQ105" s="9">
        <f>VLOOKUP(B105,'3-mer'!$B:$BQ,20,FALSE)</f>
        <v>22</v>
      </c>
      <c r="AR105" s="9">
        <f>VLOOKUP(B105,'3-mer'!$B:$BQ,21,FALSE)</f>
        <v>16</v>
      </c>
      <c r="AS105" s="9">
        <f>VLOOKUP(B105,'3-mer'!$B:$BQ,22,FALSE)</f>
        <v>25</v>
      </c>
      <c r="AT105" s="9">
        <f>VLOOKUP(B105,'3-mer'!$B:$BQ,23,FALSE)</f>
        <v>16</v>
      </c>
      <c r="AU105" s="9">
        <f>VLOOKUP(B105,'3-mer'!$B:$BQ,24,FALSE)</f>
        <v>17</v>
      </c>
      <c r="AV105" s="9">
        <f>VLOOKUP(B105,'3-mer'!$B:$BQ,25,FALSE)</f>
        <v>15</v>
      </c>
      <c r="AW105" s="9">
        <f>VLOOKUP(B105,'3-mer'!$B:$BQ,26,FALSE)</f>
        <v>21</v>
      </c>
      <c r="AX105" s="9">
        <f>VLOOKUP(B105,'3-mer'!$B:$BQ,27,FALSE)</f>
        <v>25</v>
      </c>
      <c r="AY105" s="9">
        <f>VLOOKUP(B105,'3-mer'!$B:$BQ,28,FALSE)</f>
        <v>18</v>
      </c>
      <c r="AZ105" s="9">
        <f>VLOOKUP(B105,'3-mer'!$B:$BQ,29,FALSE)</f>
        <v>21</v>
      </c>
      <c r="BA105" s="9">
        <f>VLOOKUP(B105,'3-mer'!$B:$BQ,30,FALSE)</f>
        <v>35</v>
      </c>
      <c r="BB105" s="9">
        <f>VLOOKUP(B105,'3-mer'!$B:$BQ,31,FALSE)</f>
        <v>22</v>
      </c>
      <c r="BC105" s="9">
        <f>VLOOKUP(B105,'3-mer'!$B:$BQ,32,FALSE)</f>
        <v>11</v>
      </c>
      <c r="BD105" s="9">
        <f>VLOOKUP(B105,'3-mer'!$B:$BQ,33,FALSE)</f>
        <v>16</v>
      </c>
      <c r="BE105" s="9">
        <f>VLOOKUP(B105,'3-mer'!$B:$BQ,34,FALSE)</f>
        <v>28</v>
      </c>
      <c r="BF105" s="9">
        <f>VLOOKUP(B105,'3-mer'!$B:$BQ,35,FALSE)</f>
        <v>20</v>
      </c>
      <c r="BG105" s="9">
        <f>VLOOKUP(B105,'3-mer'!$B:$BQ,36,FALSE)</f>
        <v>36</v>
      </c>
      <c r="BH105" s="9">
        <f>VLOOKUP(B105,'3-mer'!$B:$BQ,37,FALSE)</f>
        <v>23</v>
      </c>
      <c r="BI105" s="9">
        <f>VLOOKUP(B105,'3-mer'!$B:$BQ,38,FALSE)</f>
        <v>33</v>
      </c>
      <c r="BJ105" s="9">
        <f>VLOOKUP(B105,'3-mer'!$B:$BQ,39,FALSE)</f>
        <v>22</v>
      </c>
      <c r="BK105" s="9">
        <f>VLOOKUP(B105,'3-mer'!$B:$BQ,40,FALSE)</f>
        <v>28</v>
      </c>
      <c r="BL105" s="9">
        <f>VLOOKUP(B105,'3-mer'!$B:$BQ,41,FALSE)</f>
        <v>26</v>
      </c>
      <c r="BM105" s="9">
        <f>VLOOKUP(B105,'3-mer'!$B:$BQ,42,FALSE)</f>
        <v>28</v>
      </c>
      <c r="BN105" s="9">
        <f>VLOOKUP(B105,'3-mer'!$B:$BQ,43,FALSE)</f>
        <v>23</v>
      </c>
      <c r="BO105" s="9">
        <f>VLOOKUP(B105,'3-mer'!$B:$BQ,44,FALSE)</f>
        <v>42</v>
      </c>
      <c r="BP105" s="9">
        <f>VLOOKUP(B105,'3-mer'!$B:$BQ,45,FALSE)</f>
        <v>30</v>
      </c>
      <c r="BQ105" s="9">
        <f>VLOOKUP(B105,'3-mer'!$B:$BQ,46,FALSE)</f>
        <v>46</v>
      </c>
      <c r="BR105" s="9">
        <f>VLOOKUP(B105,'3-mer'!$B:$BQ,47,FALSE)</f>
        <v>29</v>
      </c>
      <c r="BS105" s="9">
        <f>VLOOKUP(B105,'3-mer'!$B:$BQ,48,FALSE)</f>
        <v>23</v>
      </c>
      <c r="BT105" s="9">
        <f>VLOOKUP(B105,'3-mer'!$B:$BQ,49,FALSE)</f>
        <v>22</v>
      </c>
      <c r="BU105" s="9">
        <f>VLOOKUP(B105,'3-mer'!$B:$BQ,50,FALSE)</f>
        <v>30</v>
      </c>
      <c r="BV105" s="9">
        <f>VLOOKUP(B105,'3-mer'!$B:$BQ,51,FALSE)</f>
        <v>18</v>
      </c>
      <c r="BW105" s="9">
        <f>VLOOKUP(B105,'3-mer'!$B:$BQ,52,FALSE)</f>
        <v>25</v>
      </c>
      <c r="BX105" s="9">
        <f>VLOOKUP(B105,'3-mer'!$B:$BQ,53,FALSE)</f>
        <v>19</v>
      </c>
      <c r="BY105" s="9">
        <f>VLOOKUP(B105,'3-mer'!$B:$BQ,54,FALSE)</f>
        <v>16</v>
      </c>
      <c r="BZ105" s="9">
        <f>VLOOKUP(B105,'3-mer'!$B:$BQ,55,FALSE)</f>
        <v>3</v>
      </c>
      <c r="CA105" s="9">
        <f>VLOOKUP(B105,'3-mer'!$B:$BQ,56,FALSE)</f>
        <v>18</v>
      </c>
      <c r="CB105" s="9">
        <f>VLOOKUP(B105,'3-mer'!$B:$BQ,7,FALSE)</f>
        <v>22</v>
      </c>
      <c r="CC105" s="9">
        <f>VLOOKUP(B105,'3-mer'!$B:$BQ,58,FALSE)</f>
        <v>20</v>
      </c>
      <c r="CD105" s="9">
        <f>VLOOKUP(B105,'3-mer'!$B:$BQ,60,FALSE)</f>
        <v>8</v>
      </c>
      <c r="CE105" s="9">
        <f>VLOOKUP(B105,'3-mer'!$B:$BQ,61,FALSE)</f>
        <v>27</v>
      </c>
      <c r="CF105" s="9">
        <f>VLOOKUP(B105,'3-mer'!$B:$BQ,62,FALSE)</f>
        <v>28</v>
      </c>
      <c r="CG105" s="9">
        <f>VLOOKUP(B105,'3-mer'!$B:$BQ,63,FALSE)</f>
        <v>36</v>
      </c>
      <c r="CH105" s="9">
        <f>VLOOKUP(B105,'3-mer'!$B:$BQ,64,FALSE)</f>
        <v>17</v>
      </c>
      <c r="CI105" s="9">
        <f>VLOOKUP(B105,'3-mer'!$B:$BQ,65,FALSE)</f>
        <v>15</v>
      </c>
      <c r="CJ105" s="9">
        <f>VLOOKUP(B105,'3-mer'!$B:$BQ,66,FALSE)</f>
        <v>10</v>
      </c>
      <c r="CK105" s="9">
        <f>VLOOKUP(B105,'3-mer'!$B:$BQ,67,FALSE)</f>
        <v>23</v>
      </c>
      <c r="CL105" s="9">
        <f>VLOOKUP(B105,'3-mer'!$B:$BQ,5,FALSE)</f>
        <v>26</v>
      </c>
    </row>
    <row r="106" spans="1:90" ht="15.75" x14ac:dyDescent="0.2">
      <c r="A106" s="68" t="s">
        <v>28</v>
      </c>
      <c r="B106" s="67" t="s">
        <v>29</v>
      </c>
      <c r="C106" s="67">
        <v>265</v>
      </c>
      <c r="D106" s="70" t="e">
        <f>H106/#REF!+2.41</f>
        <v>#REF!</v>
      </c>
      <c r="E106" s="67">
        <v>25</v>
      </c>
      <c r="F106" s="67">
        <v>7.2</v>
      </c>
      <c r="G106" s="67">
        <v>7</v>
      </c>
      <c r="H106" s="70">
        <v>2</v>
      </c>
      <c r="I106" s="70">
        <f>VLOOKUP(B106,'2-mer'!$C$1:$V$19,3,FALSE)</f>
        <v>1452</v>
      </c>
      <c r="J106" s="74">
        <f>VLOOKUP(B106,遗传信息!B:E,4,FALSE)</f>
        <v>50.609999999999992</v>
      </c>
      <c r="K106" s="9">
        <f>VLOOKUP(B106,'2-mer'!$C$1:$V$19,4,FALSE)</f>
        <v>105</v>
      </c>
      <c r="L106" s="9">
        <f>VLOOKUP(B106,'2-mer'!$C$1:$V$19,5,FALSE)</f>
        <v>85</v>
      </c>
      <c r="M106" s="9">
        <f>VLOOKUP(B106,'2-mer'!$C$1:$V$19,6,FALSE)</f>
        <v>109</v>
      </c>
      <c r="N106" s="9">
        <f>VLOOKUP(B106,'2-mer'!$C$1:$V$19,8,FALSE)</f>
        <v>63</v>
      </c>
      <c r="O106" s="9">
        <f>VLOOKUP(B106,'2-mer'!$C$1:$V$19,9,FALSE)</f>
        <v>80</v>
      </c>
      <c r="P106" s="9">
        <f>VLOOKUP(B106,'2-mer'!$C$1:$V$19,10,FALSE)</f>
        <v>78</v>
      </c>
      <c r="Q106" s="9">
        <f>VLOOKUP(B106,'2-mer'!$C$1:$V$19,11,FALSE)</f>
        <v>96</v>
      </c>
      <c r="R106" s="9">
        <f>VLOOKUP(B106,'2-mer'!$C$1:$V$19,12,FALSE)</f>
        <v>75</v>
      </c>
      <c r="S106" s="9">
        <f>VLOOKUP(B106,'2-mer'!$C$1:$V$19,13,FALSE)</f>
        <v>115</v>
      </c>
      <c r="T106" s="9">
        <f>VLOOKUP(B106,'2-mer'!$C$1:$V$19,14,FALSE)</f>
        <v>106</v>
      </c>
      <c r="U106" s="9">
        <f>VLOOKUP(B106,'2-mer'!$C$1:$V$19,15,FALSE)</f>
        <v>147</v>
      </c>
      <c r="V106" s="9">
        <f>VLOOKUP(B106,'2-mer'!$C$1:$V$19,16,FALSE)</f>
        <v>93</v>
      </c>
      <c r="W106" s="9">
        <f>VLOOKUP(B106,'2-mer'!$C$1:$V$19,17,FALSE)</f>
        <v>63</v>
      </c>
      <c r="X106" s="9">
        <f>VLOOKUP(B106,'2-mer'!$C$1:$V$19,18,FALSE)</f>
        <v>61</v>
      </c>
      <c r="Y106" s="9">
        <f>VLOOKUP(B106,'2-mer'!$C$1:$V$19,19,FALSE)</f>
        <v>108</v>
      </c>
      <c r="Z106" s="9">
        <f>VLOOKUP(B106,'2-mer'!$C$1:$V$19,20,FALSE)</f>
        <v>57</v>
      </c>
      <c r="AA106" s="9">
        <f>VLOOKUP(B106,'3-mer'!$B:$BQ,4,FALSE)</f>
        <v>22</v>
      </c>
      <c r="AB106" s="9">
        <f>VLOOKUP(B106,'3-mer'!$B:$BQ,5,FALSE)</f>
        <v>26</v>
      </c>
      <c r="AC106" s="9">
        <f>VLOOKUP(B106,'3-mer'!$B:$BQ,6,FALSE)</f>
        <v>34</v>
      </c>
      <c r="AD106" s="9">
        <f>VLOOKUP(B106,'3-mer'!$B:$BQ,7,FALSE)</f>
        <v>22</v>
      </c>
      <c r="AE106" s="9">
        <f>VLOOKUP(B106,'3-mer'!$B:$BQ,8,FALSE)</f>
        <v>17</v>
      </c>
      <c r="AF106" s="9">
        <f>VLOOKUP(B106,'3-mer'!$B:$BQ,9,FALSE)</f>
        <v>22</v>
      </c>
      <c r="AG106" s="9">
        <f>VLOOKUP(B106,'3-mer'!$B:$BQ,10,FALSE)</f>
        <v>27</v>
      </c>
      <c r="AH106" s="9">
        <f>VLOOKUP(B106,'3-mer'!$B:$BQ,11,FALSE)</f>
        <v>19</v>
      </c>
      <c r="AI106" s="9">
        <f>VLOOKUP(B106,'3-mer'!$B:$BQ,12,FALSE)</f>
        <v>28</v>
      </c>
      <c r="AJ106" s="9">
        <f>VLOOKUP(B106,'3-mer'!$B:$BQ,13,FALSE)</f>
        <v>25</v>
      </c>
      <c r="AK106" s="9">
        <f>VLOOKUP(B106,'3-mer'!$B:$BQ,14,FALSE)</f>
        <v>30</v>
      </c>
      <c r="AL106" s="9">
        <f>VLOOKUP(B106,'3-mer'!$B:$BQ,15,FALSE)</f>
        <v>25</v>
      </c>
      <c r="AM106" s="9">
        <f>VLOOKUP(B106,'3-mer'!$B:$BQ,16,FALSE)</f>
        <v>13</v>
      </c>
      <c r="AN106" s="9">
        <f>VLOOKUP(B106,'3-mer'!$B:$BQ,17,FALSE)</f>
        <v>13</v>
      </c>
      <c r="AO106" s="9">
        <f>VLOOKUP(B106,'3-mer'!$B:$BQ,18,FALSE)</f>
        <v>27</v>
      </c>
      <c r="AP106" s="9">
        <f>VLOOKUP(B106,'3-mer'!$B:$BQ,19,FALSE)</f>
        <v>10</v>
      </c>
      <c r="AQ106" s="9">
        <f>VLOOKUP(B106,'3-mer'!$B:$BQ,20,FALSE)</f>
        <v>22</v>
      </c>
      <c r="AR106" s="9">
        <f>VLOOKUP(B106,'3-mer'!$B:$BQ,21,FALSE)</f>
        <v>16</v>
      </c>
      <c r="AS106" s="9">
        <f>VLOOKUP(B106,'3-mer'!$B:$BQ,22,FALSE)</f>
        <v>25</v>
      </c>
      <c r="AT106" s="9">
        <f>VLOOKUP(B106,'3-mer'!$B:$BQ,23,FALSE)</f>
        <v>16</v>
      </c>
      <c r="AU106" s="9">
        <f>VLOOKUP(B106,'3-mer'!$B:$BQ,24,FALSE)</f>
        <v>17</v>
      </c>
      <c r="AV106" s="9">
        <f>VLOOKUP(B106,'3-mer'!$B:$BQ,25,FALSE)</f>
        <v>15</v>
      </c>
      <c r="AW106" s="9">
        <f>VLOOKUP(B106,'3-mer'!$B:$BQ,26,FALSE)</f>
        <v>21</v>
      </c>
      <c r="AX106" s="9">
        <f>VLOOKUP(B106,'3-mer'!$B:$BQ,27,FALSE)</f>
        <v>25</v>
      </c>
      <c r="AY106" s="9">
        <f>VLOOKUP(B106,'3-mer'!$B:$BQ,28,FALSE)</f>
        <v>18</v>
      </c>
      <c r="AZ106" s="9">
        <f>VLOOKUP(B106,'3-mer'!$B:$BQ,29,FALSE)</f>
        <v>21</v>
      </c>
      <c r="BA106" s="9">
        <f>VLOOKUP(B106,'3-mer'!$B:$BQ,30,FALSE)</f>
        <v>35</v>
      </c>
      <c r="BB106" s="9">
        <f>VLOOKUP(B106,'3-mer'!$B:$BQ,31,FALSE)</f>
        <v>22</v>
      </c>
      <c r="BC106" s="9">
        <f>VLOOKUP(B106,'3-mer'!$B:$BQ,32,FALSE)</f>
        <v>11</v>
      </c>
      <c r="BD106" s="9">
        <f>VLOOKUP(B106,'3-mer'!$B:$BQ,33,FALSE)</f>
        <v>16</v>
      </c>
      <c r="BE106" s="9">
        <f>VLOOKUP(B106,'3-mer'!$B:$BQ,34,FALSE)</f>
        <v>28</v>
      </c>
      <c r="BF106" s="9">
        <f>VLOOKUP(B106,'3-mer'!$B:$BQ,35,FALSE)</f>
        <v>20</v>
      </c>
      <c r="BG106" s="9">
        <f>VLOOKUP(B106,'3-mer'!$B:$BQ,36,FALSE)</f>
        <v>36</v>
      </c>
      <c r="BH106" s="9">
        <f>VLOOKUP(B106,'3-mer'!$B:$BQ,37,FALSE)</f>
        <v>23</v>
      </c>
      <c r="BI106" s="9">
        <f>VLOOKUP(B106,'3-mer'!$B:$BQ,38,FALSE)</f>
        <v>33</v>
      </c>
      <c r="BJ106" s="9">
        <f>VLOOKUP(B106,'3-mer'!$B:$BQ,39,FALSE)</f>
        <v>22</v>
      </c>
      <c r="BK106" s="9">
        <f>VLOOKUP(B106,'3-mer'!$B:$BQ,40,FALSE)</f>
        <v>28</v>
      </c>
      <c r="BL106" s="9">
        <f>VLOOKUP(B106,'3-mer'!$B:$BQ,41,FALSE)</f>
        <v>26</v>
      </c>
      <c r="BM106" s="9">
        <f>VLOOKUP(B106,'3-mer'!$B:$BQ,42,FALSE)</f>
        <v>28</v>
      </c>
      <c r="BN106" s="9">
        <f>VLOOKUP(B106,'3-mer'!$B:$BQ,43,FALSE)</f>
        <v>23</v>
      </c>
      <c r="BO106" s="9">
        <f>VLOOKUP(B106,'3-mer'!$B:$BQ,44,FALSE)</f>
        <v>42</v>
      </c>
      <c r="BP106" s="9">
        <f>VLOOKUP(B106,'3-mer'!$B:$BQ,45,FALSE)</f>
        <v>30</v>
      </c>
      <c r="BQ106" s="9">
        <f>VLOOKUP(B106,'3-mer'!$B:$BQ,46,FALSE)</f>
        <v>46</v>
      </c>
      <c r="BR106" s="9">
        <f>VLOOKUP(B106,'3-mer'!$B:$BQ,47,FALSE)</f>
        <v>29</v>
      </c>
      <c r="BS106" s="9">
        <f>VLOOKUP(B106,'3-mer'!$B:$BQ,48,FALSE)</f>
        <v>23</v>
      </c>
      <c r="BT106" s="9">
        <f>VLOOKUP(B106,'3-mer'!$B:$BQ,49,FALSE)</f>
        <v>22</v>
      </c>
      <c r="BU106" s="9">
        <f>VLOOKUP(B106,'3-mer'!$B:$BQ,50,FALSE)</f>
        <v>30</v>
      </c>
      <c r="BV106" s="9">
        <f>VLOOKUP(B106,'3-mer'!$B:$BQ,51,FALSE)</f>
        <v>18</v>
      </c>
      <c r="BW106" s="9">
        <f>VLOOKUP(B106,'3-mer'!$B:$BQ,52,FALSE)</f>
        <v>25</v>
      </c>
      <c r="BX106" s="9">
        <f>VLOOKUP(B106,'3-mer'!$B:$BQ,53,FALSE)</f>
        <v>19</v>
      </c>
      <c r="BY106" s="9">
        <f>VLOOKUP(B106,'3-mer'!$B:$BQ,54,FALSE)</f>
        <v>16</v>
      </c>
      <c r="BZ106" s="9">
        <f>VLOOKUP(B106,'3-mer'!$B:$BQ,55,FALSE)</f>
        <v>3</v>
      </c>
      <c r="CA106" s="9">
        <f>VLOOKUP(B106,'3-mer'!$B:$BQ,56,FALSE)</f>
        <v>18</v>
      </c>
      <c r="CB106" s="9">
        <f>VLOOKUP(B106,'3-mer'!$B:$BQ,7,FALSE)</f>
        <v>22</v>
      </c>
      <c r="CC106" s="9">
        <f>VLOOKUP(B106,'3-mer'!$B:$BQ,58,FALSE)</f>
        <v>20</v>
      </c>
      <c r="CD106" s="9">
        <f>VLOOKUP(B106,'3-mer'!$B:$BQ,60,FALSE)</f>
        <v>8</v>
      </c>
      <c r="CE106" s="9">
        <f>VLOOKUP(B106,'3-mer'!$B:$BQ,61,FALSE)</f>
        <v>27</v>
      </c>
      <c r="CF106" s="9">
        <f>VLOOKUP(B106,'3-mer'!$B:$BQ,62,FALSE)</f>
        <v>28</v>
      </c>
      <c r="CG106" s="9">
        <f>VLOOKUP(B106,'3-mer'!$B:$BQ,63,FALSE)</f>
        <v>36</v>
      </c>
      <c r="CH106" s="9">
        <f>VLOOKUP(B106,'3-mer'!$B:$BQ,64,FALSE)</f>
        <v>17</v>
      </c>
      <c r="CI106" s="9">
        <f>VLOOKUP(B106,'3-mer'!$B:$BQ,65,FALSE)</f>
        <v>15</v>
      </c>
      <c r="CJ106" s="9">
        <f>VLOOKUP(B106,'3-mer'!$B:$BQ,66,FALSE)</f>
        <v>10</v>
      </c>
      <c r="CK106" s="9">
        <f>VLOOKUP(B106,'3-mer'!$B:$BQ,67,FALSE)</f>
        <v>23</v>
      </c>
      <c r="CL106" s="9">
        <f>VLOOKUP(B106,'3-mer'!$B:$BQ,5,FALSE)</f>
        <v>26</v>
      </c>
    </row>
    <row r="107" spans="1:90" ht="15.75" x14ac:dyDescent="0.2">
      <c r="A107" s="68" t="s">
        <v>28</v>
      </c>
      <c r="B107" s="67" t="s">
        <v>29</v>
      </c>
      <c r="C107" s="67">
        <v>265</v>
      </c>
      <c r="D107" s="70" t="e">
        <f>H107/#REF!+2.41</f>
        <v>#REF!</v>
      </c>
      <c r="E107" s="67">
        <v>25</v>
      </c>
      <c r="F107" s="67">
        <v>7.2</v>
      </c>
      <c r="G107" s="67">
        <v>7</v>
      </c>
      <c r="H107" s="70">
        <v>3</v>
      </c>
      <c r="I107" s="70">
        <f>VLOOKUP(B107,'2-mer'!$C$1:$V$19,3,FALSE)</f>
        <v>1452</v>
      </c>
      <c r="J107" s="74">
        <f>VLOOKUP(B107,遗传信息!B:E,4,FALSE)</f>
        <v>50.609999999999992</v>
      </c>
      <c r="K107" s="9">
        <f>VLOOKUP(B107,'2-mer'!$C$1:$V$19,4,FALSE)</f>
        <v>105</v>
      </c>
      <c r="L107" s="9">
        <f>VLOOKUP(B107,'2-mer'!$C$1:$V$19,5,FALSE)</f>
        <v>85</v>
      </c>
      <c r="M107" s="9">
        <f>VLOOKUP(B107,'2-mer'!$C$1:$V$19,6,FALSE)</f>
        <v>109</v>
      </c>
      <c r="N107" s="9">
        <f>VLOOKUP(B107,'2-mer'!$C$1:$V$19,8,FALSE)</f>
        <v>63</v>
      </c>
      <c r="O107" s="9">
        <f>VLOOKUP(B107,'2-mer'!$C$1:$V$19,9,FALSE)</f>
        <v>80</v>
      </c>
      <c r="P107" s="9">
        <f>VLOOKUP(B107,'2-mer'!$C$1:$V$19,10,FALSE)</f>
        <v>78</v>
      </c>
      <c r="Q107" s="9">
        <f>VLOOKUP(B107,'2-mer'!$C$1:$V$19,11,FALSE)</f>
        <v>96</v>
      </c>
      <c r="R107" s="9">
        <f>VLOOKUP(B107,'2-mer'!$C$1:$V$19,12,FALSE)</f>
        <v>75</v>
      </c>
      <c r="S107" s="9">
        <f>VLOOKUP(B107,'2-mer'!$C$1:$V$19,13,FALSE)</f>
        <v>115</v>
      </c>
      <c r="T107" s="9">
        <f>VLOOKUP(B107,'2-mer'!$C$1:$V$19,14,FALSE)</f>
        <v>106</v>
      </c>
      <c r="U107" s="9">
        <f>VLOOKUP(B107,'2-mer'!$C$1:$V$19,15,FALSE)</f>
        <v>147</v>
      </c>
      <c r="V107" s="9">
        <f>VLOOKUP(B107,'2-mer'!$C$1:$V$19,16,FALSE)</f>
        <v>93</v>
      </c>
      <c r="W107" s="9">
        <f>VLOOKUP(B107,'2-mer'!$C$1:$V$19,17,FALSE)</f>
        <v>63</v>
      </c>
      <c r="X107" s="9">
        <f>VLOOKUP(B107,'2-mer'!$C$1:$V$19,18,FALSE)</f>
        <v>61</v>
      </c>
      <c r="Y107" s="9">
        <f>VLOOKUP(B107,'2-mer'!$C$1:$V$19,19,FALSE)</f>
        <v>108</v>
      </c>
      <c r="Z107" s="9">
        <f>VLOOKUP(B107,'2-mer'!$C$1:$V$19,20,FALSE)</f>
        <v>57</v>
      </c>
      <c r="AA107" s="9">
        <f>VLOOKUP(B107,'3-mer'!$B:$BQ,4,FALSE)</f>
        <v>22</v>
      </c>
      <c r="AB107" s="9">
        <f>VLOOKUP(B107,'3-mer'!$B:$BQ,5,FALSE)</f>
        <v>26</v>
      </c>
      <c r="AC107" s="9">
        <f>VLOOKUP(B107,'3-mer'!$B:$BQ,6,FALSE)</f>
        <v>34</v>
      </c>
      <c r="AD107" s="9">
        <f>VLOOKUP(B107,'3-mer'!$B:$BQ,7,FALSE)</f>
        <v>22</v>
      </c>
      <c r="AE107" s="9">
        <f>VLOOKUP(B107,'3-mer'!$B:$BQ,8,FALSE)</f>
        <v>17</v>
      </c>
      <c r="AF107" s="9">
        <f>VLOOKUP(B107,'3-mer'!$B:$BQ,9,FALSE)</f>
        <v>22</v>
      </c>
      <c r="AG107" s="9">
        <f>VLOOKUP(B107,'3-mer'!$B:$BQ,10,FALSE)</f>
        <v>27</v>
      </c>
      <c r="AH107" s="9">
        <f>VLOOKUP(B107,'3-mer'!$B:$BQ,11,FALSE)</f>
        <v>19</v>
      </c>
      <c r="AI107" s="9">
        <f>VLOOKUP(B107,'3-mer'!$B:$BQ,12,FALSE)</f>
        <v>28</v>
      </c>
      <c r="AJ107" s="9">
        <f>VLOOKUP(B107,'3-mer'!$B:$BQ,13,FALSE)</f>
        <v>25</v>
      </c>
      <c r="AK107" s="9">
        <f>VLOOKUP(B107,'3-mer'!$B:$BQ,14,FALSE)</f>
        <v>30</v>
      </c>
      <c r="AL107" s="9">
        <f>VLOOKUP(B107,'3-mer'!$B:$BQ,15,FALSE)</f>
        <v>25</v>
      </c>
      <c r="AM107" s="9">
        <f>VLOOKUP(B107,'3-mer'!$B:$BQ,16,FALSE)</f>
        <v>13</v>
      </c>
      <c r="AN107" s="9">
        <f>VLOOKUP(B107,'3-mer'!$B:$BQ,17,FALSE)</f>
        <v>13</v>
      </c>
      <c r="AO107" s="9">
        <f>VLOOKUP(B107,'3-mer'!$B:$BQ,18,FALSE)</f>
        <v>27</v>
      </c>
      <c r="AP107" s="9">
        <f>VLOOKUP(B107,'3-mer'!$B:$BQ,19,FALSE)</f>
        <v>10</v>
      </c>
      <c r="AQ107" s="9">
        <f>VLOOKUP(B107,'3-mer'!$B:$BQ,20,FALSE)</f>
        <v>22</v>
      </c>
      <c r="AR107" s="9">
        <f>VLOOKUP(B107,'3-mer'!$B:$BQ,21,FALSE)</f>
        <v>16</v>
      </c>
      <c r="AS107" s="9">
        <f>VLOOKUP(B107,'3-mer'!$B:$BQ,22,FALSE)</f>
        <v>25</v>
      </c>
      <c r="AT107" s="9">
        <f>VLOOKUP(B107,'3-mer'!$B:$BQ,23,FALSE)</f>
        <v>16</v>
      </c>
      <c r="AU107" s="9">
        <f>VLOOKUP(B107,'3-mer'!$B:$BQ,24,FALSE)</f>
        <v>17</v>
      </c>
      <c r="AV107" s="9">
        <f>VLOOKUP(B107,'3-mer'!$B:$BQ,25,FALSE)</f>
        <v>15</v>
      </c>
      <c r="AW107" s="9">
        <f>VLOOKUP(B107,'3-mer'!$B:$BQ,26,FALSE)</f>
        <v>21</v>
      </c>
      <c r="AX107" s="9">
        <f>VLOOKUP(B107,'3-mer'!$B:$BQ,27,FALSE)</f>
        <v>25</v>
      </c>
      <c r="AY107" s="9">
        <f>VLOOKUP(B107,'3-mer'!$B:$BQ,28,FALSE)</f>
        <v>18</v>
      </c>
      <c r="AZ107" s="9">
        <f>VLOOKUP(B107,'3-mer'!$B:$BQ,29,FALSE)</f>
        <v>21</v>
      </c>
      <c r="BA107" s="9">
        <f>VLOOKUP(B107,'3-mer'!$B:$BQ,30,FALSE)</f>
        <v>35</v>
      </c>
      <c r="BB107" s="9">
        <f>VLOOKUP(B107,'3-mer'!$B:$BQ,31,FALSE)</f>
        <v>22</v>
      </c>
      <c r="BC107" s="9">
        <f>VLOOKUP(B107,'3-mer'!$B:$BQ,32,FALSE)</f>
        <v>11</v>
      </c>
      <c r="BD107" s="9">
        <f>VLOOKUP(B107,'3-mer'!$B:$BQ,33,FALSE)</f>
        <v>16</v>
      </c>
      <c r="BE107" s="9">
        <f>VLOOKUP(B107,'3-mer'!$B:$BQ,34,FALSE)</f>
        <v>28</v>
      </c>
      <c r="BF107" s="9">
        <f>VLOOKUP(B107,'3-mer'!$B:$BQ,35,FALSE)</f>
        <v>20</v>
      </c>
      <c r="BG107" s="9">
        <f>VLOOKUP(B107,'3-mer'!$B:$BQ,36,FALSE)</f>
        <v>36</v>
      </c>
      <c r="BH107" s="9">
        <f>VLOOKUP(B107,'3-mer'!$B:$BQ,37,FALSE)</f>
        <v>23</v>
      </c>
      <c r="BI107" s="9">
        <f>VLOOKUP(B107,'3-mer'!$B:$BQ,38,FALSE)</f>
        <v>33</v>
      </c>
      <c r="BJ107" s="9">
        <f>VLOOKUP(B107,'3-mer'!$B:$BQ,39,FALSE)</f>
        <v>22</v>
      </c>
      <c r="BK107" s="9">
        <f>VLOOKUP(B107,'3-mer'!$B:$BQ,40,FALSE)</f>
        <v>28</v>
      </c>
      <c r="BL107" s="9">
        <f>VLOOKUP(B107,'3-mer'!$B:$BQ,41,FALSE)</f>
        <v>26</v>
      </c>
      <c r="BM107" s="9">
        <f>VLOOKUP(B107,'3-mer'!$B:$BQ,42,FALSE)</f>
        <v>28</v>
      </c>
      <c r="BN107" s="9">
        <f>VLOOKUP(B107,'3-mer'!$B:$BQ,43,FALSE)</f>
        <v>23</v>
      </c>
      <c r="BO107" s="9">
        <f>VLOOKUP(B107,'3-mer'!$B:$BQ,44,FALSE)</f>
        <v>42</v>
      </c>
      <c r="BP107" s="9">
        <f>VLOOKUP(B107,'3-mer'!$B:$BQ,45,FALSE)</f>
        <v>30</v>
      </c>
      <c r="BQ107" s="9">
        <f>VLOOKUP(B107,'3-mer'!$B:$BQ,46,FALSE)</f>
        <v>46</v>
      </c>
      <c r="BR107" s="9">
        <f>VLOOKUP(B107,'3-mer'!$B:$BQ,47,FALSE)</f>
        <v>29</v>
      </c>
      <c r="BS107" s="9">
        <f>VLOOKUP(B107,'3-mer'!$B:$BQ,48,FALSE)</f>
        <v>23</v>
      </c>
      <c r="BT107" s="9">
        <f>VLOOKUP(B107,'3-mer'!$B:$BQ,49,FALSE)</f>
        <v>22</v>
      </c>
      <c r="BU107" s="9">
        <f>VLOOKUP(B107,'3-mer'!$B:$BQ,50,FALSE)</f>
        <v>30</v>
      </c>
      <c r="BV107" s="9">
        <f>VLOOKUP(B107,'3-mer'!$B:$BQ,51,FALSE)</f>
        <v>18</v>
      </c>
      <c r="BW107" s="9">
        <f>VLOOKUP(B107,'3-mer'!$B:$BQ,52,FALSE)</f>
        <v>25</v>
      </c>
      <c r="BX107" s="9">
        <f>VLOOKUP(B107,'3-mer'!$B:$BQ,53,FALSE)</f>
        <v>19</v>
      </c>
      <c r="BY107" s="9">
        <f>VLOOKUP(B107,'3-mer'!$B:$BQ,54,FALSE)</f>
        <v>16</v>
      </c>
      <c r="BZ107" s="9">
        <f>VLOOKUP(B107,'3-mer'!$B:$BQ,55,FALSE)</f>
        <v>3</v>
      </c>
      <c r="CA107" s="9">
        <f>VLOOKUP(B107,'3-mer'!$B:$BQ,56,FALSE)</f>
        <v>18</v>
      </c>
      <c r="CB107" s="9">
        <f>VLOOKUP(B107,'3-mer'!$B:$BQ,7,FALSE)</f>
        <v>22</v>
      </c>
      <c r="CC107" s="9">
        <f>VLOOKUP(B107,'3-mer'!$B:$BQ,58,FALSE)</f>
        <v>20</v>
      </c>
      <c r="CD107" s="9">
        <f>VLOOKUP(B107,'3-mer'!$B:$BQ,60,FALSE)</f>
        <v>8</v>
      </c>
      <c r="CE107" s="9">
        <f>VLOOKUP(B107,'3-mer'!$B:$BQ,61,FALSE)</f>
        <v>27</v>
      </c>
      <c r="CF107" s="9">
        <f>VLOOKUP(B107,'3-mer'!$B:$BQ,62,FALSE)</f>
        <v>28</v>
      </c>
      <c r="CG107" s="9">
        <f>VLOOKUP(B107,'3-mer'!$B:$BQ,63,FALSE)</f>
        <v>36</v>
      </c>
      <c r="CH107" s="9">
        <f>VLOOKUP(B107,'3-mer'!$B:$BQ,64,FALSE)</f>
        <v>17</v>
      </c>
      <c r="CI107" s="9">
        <f>VLOOKUP(B107,'3-mer'!$B:$BQ,65,FALSE)</f>
        <v>15</v>
      </c>
      <c r="CJ107" s="9">
        <f>VLOOKUP(B107,'3-mer'!$B:$BQ,66,FALSE)</f>
        <v>10</v>
      </c>
      <c r="CK107" s="9">
        <f>VLOOKUP(B107,'3-mer'!$B:$BQ,67,FALSE)</f>
        <v>23</v>
      </c>
      <c r="CL107" s="9">
        <f>VLOOKUP(B107,'3-mer'!$B:$BQ,5,FALSE)</f>
        <v>26</v>
      </c>
    </row>
    <row r="108" spans="1:90" ht="15.75" x14ac:dyDescent="0.2">
      <c r="A108" s="68" t="s">
        <v>28</v>
      </c>
      <c r="B108" s="67" t="s">
        <v>29</v>
      </c>
      <c r="C108" s="67">
        <v>265</v>
      </c>
      <c r="D108" s="70" t="e">
        <f>H108/#REF!+2.41</f>
        <v>#REF!</v>
      </c>
      <c r="E108" s="67">
        <v>25</v>
      </c>
      <c r="F108" s="67">
        <v>7.2</v>
      </c>
      <c r="G108" s="67">
        <v>7</v>
      </c>
      <c r="H108" s="70">
        <v>4</v>
      </c>
      <c r="I108" s="70">
        <f>VLOOKUP(B108,'2-mer'!$C$1:$V$19,3,FALSE)</f>
        <v>1452</v>
      </c>
      <c r="J108" s="74">
        <f>VLOOKUP(B108,遗传信息!B:E,4,FALSE)</f>
        <v>50.609999999999992</v>
      </c>
      <c r="K108" s="9">
        <f>VLOOKUP(B108,'2-mer'!$C$1:$V$19,4,FALSE)</f>
        <v>105</v>
      </c>
      <c r="L108" s="9">
        <f>VLOOKUP(B108,'2-mer'!$C$1:$V$19,5,FALSE)</f>
        <v>85</v>
      </c>
      <c r="M108" s="9">
        <f>VLOOKUP(B108,'2-mer'!$C$1:$V$19,6,FALSE)</f>
        <v>109</v>
      </c>
      <c r="N108" s="9">
        <f>VLOOKUP(B108,'2-mer'!$C$1:$V$19,8,FALSE)</f>
        <v>63</v>
      </c>
      <c r="O108" s="9">
        <f>VLOOKUP(B108,'2-mer'!$C$1:$V$19,9,FALSE)</f>
        <v>80</v>
      </c>
      <c r="P108" s="9">
        <f>VLOOKUP(B108,'2-mer'!$C$1:$V$19,10,FALSE)</f>
        <v>78</v>
      </c>
      <c r="Q108" s="9">
        <f>VLOOKUP(B108,'2-mer'!$C$1:$V$19,11,FALSE)</f>
        <v>96</v>
      </c>
      <c r="R108" s="9">
        <f>VLOOKUP(B108,'2-mer'!$C$1:$V$19,12,FALSE)</f>
        <v>75</v>
      </c>
      <c r="S108" s="9">
        <f>VLOOKUP(B108,'2-mer'!$C$1:$V$19,13,FALSE)</f>
        <v>115</v>
      </c>
      <c r="T108" s="9">
        <f>VLOOKUP(B108,'2-mer'!$C$1:$V$19,14,FALSE)</f>
        <v>106</v>
      </c>
      <c r="U108" s="9">
        <f>VLOOKUP(B108,'2-mer'!$C$1:$V$19,15,FALSE)</f>
        <v>147</v>
      </c>
      <c r="V108" s="9">
        <f>VLOOKUP(B108,'2-mer'!$C$1:$V$19,16,FALSE)</f>
        <v>93</v>
      </c>
      <c r="W108" s="9">
        <f>VLOOKUP(B108,'2-mer'!$C$1:$V$19,17,FALSE)</f>
        <v>63</v>
      </c>
      <c r="X108" s="9">
        <f>VLOOKUP(B108,'2-mer'!$C$1:$V$19,18,FALSE)</f>
        <v>61</v>
      </c>
      <c r="Y108" s="9">
        <f>VLOOKUP(B108,'2-mer'!$C$1:$V$19,19,FALSE)</f>
        <v>108</v>
      </c>
      <c r="Z108" s="9">
        <f>VLOOKUP(B108,'2-mer'!$C$1:$V$19,20,FALSE)</f>
        <v>57</v>
      </c>
      <c r="AA108" s="9">
        <f>VLOOKUP(B108,'3-mer'!$B:$BQ,4,FALSE)</f>
        <v>22</v>
      </c>
      <c r="AB108" s="9">
        <f>VLOOKUP(B108,'3-mer'!$B:$BQ,5,FALSE)</f>
        <v>26</v>
      </c>
      <c r="AC108" s="9">
        <f>VLOOKUP(B108,'3-mer'!$B:$BQ,6,FALSE)</f>
        <v>34</v>
      </c>
      <c r="AD108" s="9">
        <f>VLOOKUP(B108,'3-mer'!$B:$BQ,7,FALSE)</f>
        <v>22</v>
      </c>
      <c r="AE108" s="9">
        <f>VLOOKUP(B108,'3-mer'!$B:$BQ,8,FALSE)</f>
        <v>17</v>
      </c>
      <c r="AF108" s="9">
        <f>VLOOKUP(B108,'3-mer'!$B:$BQ,9,FALSE)</f>
        <v>22</v>
      </c>
      <c r="AG108" s="9">
        <f>VLOOKUP(B108,'3-mer'!$B:$BQ,10,FALSE)</f>
        <v>27</v>
      </c>
      <c r="AH108" s="9">
        <f>VLOOKUP(B108,'3-mer'!$B:$BQ,11,FALSE)</f>
        <v>19</v>
      </c>
      <c r="AI108" s="9">
        <f>VLOOKUP(B108,'3-mer'!$B:$BQ,12,FALSE)</f>
        <v>28</v>
      </c>
      <c r="AJ108" s="9">
        <f>VLOOKUP(B108,'3-mer'!$B:$BQ,13,FALSE)</f>
        <v>25</v>
      </c>
      <c r="AK108" s="9">
        <f>VLOOKUP(B108,'3-mer'!$B:$BQ,14,FALSE)</f>
        <v>30</v>
      </c>
      <c r="AL108" s="9">
        <f>VLOOKUP(B108,'3-mer'!$B:$BQ,15,FALSE)</f>
        <v>25</v>
      </c>
      <c r="AM108" s="9">
        <f>VLOOKUP(B108,'3-mer'!$B:$BQ,16,FALSE)</f>
        <v>13</v>
      </c>
      <c r="AN108" s="9">
        <f>VLOOKUP(B108,'3-mer'!$B:$BQ,17,FALSE)</f>
        <v>13</v>
      </c>
      <c r="AO108" s="9">
        <f>VLOOKUP(B108,'3-mer'!$B:$BQ,18,FALSE)</f>
        <v>27</v>
      </c>
      <c r="AP108" s="9">
        <f>VLOOKUP(B108,'3-mer'!$B:$BQ,19,FALSE)</f>
        <v>10</v>
      </c>
      <c r="AQ108" s="9">
        <f>VLOOKUP(B108,'3-mer'!$B:$BQ,20,FALSE)</f>
        <v>22</v>
      </c>
      <c r="AR108" s="9">
        <f>VLOOKUP(B108,'3-mer'!$B:$BQ,21,FALSE)</f>
        <v>16</v>
      </c>
      <c r="AS108" s="9">
        <f>VLOOKUP(B108,'3-mer'!$B:$BQ,22,FALSE)</f>
        <v>25</v>
      </c>
      <c r="AT108" s="9">
        <f>VLOOKUP(B108,'3-mer'!$B:$BQ,23,FALSE)</f>
        <v>16</v>
      </c>
      <c r="AU108" s="9">
        <f>VLOOKUP(B108,'3-mer'!$B:$BQ,24,FALSE)</f>
        <v>17</v>
      </c>
      <c r="AV108" s="9">
        <f>VLOOKUP(B108,'3-mer'!$B:$BQ,25,FALSE)</f>
        <v>15</v>
      </c>
      <c r="AW108" s="9">
        <f>VLOOKUP(B108,'3-mer'!$B:$BQ,26,FALSE)</f>
        <v>21</v>
      </c>
      <c r="AX108" s="9">
        <f>VLOOKUP(B108,'3-mer'!$B:$BQ,27,FALSE)</f>
        <v>25</v>
      </c>
      <c r="AY108" s="9">
        <f>VLOOKUP(B108,'3-mer'!$B:$BQ,28,FALSE)</f>
        <v>18</v>
      </c>
      <c r="AZ108" s="9">
        <f>VLOOKUP(B108,'3-mer'!$B:$BQ,29,FALSE)</f>
        <v>21</v>
      </c>
      <c r="BA108" s="9">
        <f>VLOOKUP(B108,'3-mer'!$B:$BQ,30,FALSE)</f>
        <v>35</v>
      </c>
      <c r="BB108" s="9">
        <f>VLOOKUP(B108,'3-mer'!$B:$BQ,31,FALSE)</f>
        <v>22</v>
      </c>
      <c r="BC108" s="9">
        <f>VLOOKUP(B108,'3-mer'!$B:$BQ,32,FALSE)</f>
        <v>11</v>
      </c>
      <c r="BD108" s="9">
        <f>VLOOKUP(B108,'3-mer'!$B:$BQ,33,FALSE)</f>
        <v>16</v>
      </c>
      <c r="BE108" s="9">
        <f>VLOOKUP(B108,'3-mer'!$B:$BQ,34,FALSE)</f>
        <v>28</v>
      </c>
      <c r="BF108" s="9">
        <f>VLOOKUP(B108,'3-mer'!$B:$BQ,35,FALSE)</f>
        <v>20</v>
      </c>
      <c r="BG108" s="9">
        <f>VLOOKUP(B108,'3-mer'!$B:$BQ,36,FALSE)</f>
        <v>36</v>
      </c>
      <c r="BH108" s="9">
        <f>VLOOKUP(B108,'3-mer'!$B:$BQ,37,FALSE)</f>
        <v>23</v>
      </c>
      <c r="BI108" s="9">
        <f>VLOOKUP(B108,'3-mer'!$B:$BQ,38,FALSE)</f>
        <v>33</v>
      </c>
      <c r="BJ108" s="9">
        <f>VLOOKUP(B108,'3-mer'!$B:$BQ,39,FALSE)</f>
        <v>22</v>
      </c>
      <c r="BK108" s="9">
        <f>VLOOKUP(B108,'3-mer'!$B:$BQ,40,FALSE)</f>
        <v>28</v>
      </c>
      <c r="BL108" s="9">
        <f>VLOOKUP(B108,'3-mer'!$B:$BQ,41,FALSE)</f>
        <v>26</v>
      </c>
      <c r="BM108" s="9">
        <f>VLOOKUP(B108,'3-mer'!$B:$BQ,42,FALSE)</f>
        <v>28</v>
      </c>
      <c r="BN108" s="9">
        <f>VLOOKUP(B108,'3-mer'!$B:$BQ,43,FALSE)</f>
        <v>23</v>
      </c>
      <c r="BO108" s="9">
        <f>VLOOKUP(B108,'3-mer'!$B:$BQ,44,FALSE)</f>
        <v>42</v>
      </c>
      <c r="BP108" s="9">
        <f>VLOOKUP(B108,'3-mer'!$B:$BQ,45,FALSE)</f>
        <v>30</v>
      </c>
      <c r="BQ108" s="9">
        <f>VLOOKUP(B108,'3-mer'!$B:$BQ,46,FALSE)</f>
        <v>46</v>
      </c>
      <c r="BR108" s="9">
        <f>VLOOKUP(B108,'3-mer'!$B:$BQ,47,FALSE)</f>
        <v>29</v>
      </c>
      <c r="BS108" s="9">
        <f>VLOOKUP(B108,'3-mer'!$B:$BQ,48,FALSE)</f>
        <v>23</v>
      </c>
      <c r="BT108" s="9">
        <f>VLOOKUP(B108,'3-mer'!$B:$BQ,49,FALSE)</f>
        <v>22</v>
      </c>
      <c r="BU108" s="9">
        <f>VLOOKUP(B108,'3-mer'!$B:$BQ,50,FALSE)</f>
        <v>30</v>
      </c>
      <c r="BV108" s="9">
        <f>VLOOKUP(B108,'3-mer'!$B:$BQ,51,FALSE)</f>
        <v>18</v>
      </c>
      <c r="BW108" s="9">
        <f>VLOOKUP(B108,'3-mer'!$B:$BQ,52,FALSE)</f>
        <v>25</v>
      </c>
      <c r="BX108" s="9">
        <f>VLOOKUP(B108,'3-mer'!$B:$BQ,53,FALSE)</f>
        <v>19</v>
      </c>
      <c r="BY108" s="9">
        <f>VLOOKUP(B108,'3-mer'!$B:$BQ,54,FALSE)</f>
        <v>16</v>
      </c>
      <c r="BZ108" s="9">
        <f>VLOOKUP(B108,'3-mer'!$B:$BQ,55,FALSE)</f>
        <v>3</v>
      </c>
      <c r="CA108" s="9">
        <f>VLOOKUP(B108,'3-mer'!$B:$BQ,56,FALSE)</f>
        <v>18</v>
      </c>
      <c r="CB108" s="9">
        <f>VLOOKUP(B108,'3-mer'!$B:$BQ,7,FALSE)</f>
        <v>22</v>
      </c>
      <c r="CC108" s="9">
        <f>VLOOKUP(B108,'3-mer'!$B:$BQ,58,FALSE)</f>
        <v>20</v>
      </c>
      <c r="CD108" s="9">
        <f>VLOOKUP(B108,'3-mer'!$B:$BQ,60,FALSE)</f>
        <v>8</v>
      </c>
      <c r="CE108" s="9">
        <f>VLOOKUP(B108,'3-mer'!$B:$BQ,61,FALSE)</f>
        <v>27</v>
      </c>
      <c r="CF108" s="9">
        <f>VLOOKUP(B108,'3-mer'!$B:$BQ,62,FALSE)</f>
        <v>28</v>
      </c>
      <c r="CG108" s="9">
        <f>VLOOKUP(B108,'3-mer'!$B:$BQ,63,FALSE)</f>
        <v>36</v>
      </c>
      <c r="CH108" s="9">
        <f>VLOOKUP(B108,'3-mer'!$B:$BQ,64,FALSE)</f>
        <v>17</v>
      </c>
      <c r="CI108" s="9">
        <f>VLOOKUP(B108,'3-mer'!$B:$BQ,65,FALSE)</f>
        <v>15</v>
      </c>
      <c r="CJ108" s="9">
        <f>VLOOKUP(B108,'3-mer'!$B:$BQ,66,FALSE)</f>
        <v>10</v>
      </c>
      <c r="CK108" s="9">
        <f>VLOOKUP(B108,'3-mer'!$B:$BQ,67,FALSE)</f>
        <v>23</v>
      </c>
      <c r="CL108" s="9">
        <f>VLOOKUP(B108,'3-mer'!$B:$BQ,5,FALSE)</f>
        <v>26</v>
      </c>
    </row>
    <row r="109" spans="1:90" ht="15.75" x14ac:dyDescent="0.2">
      <c r="A109" s="68" t="s">
        <v>28</v>
      </c>
      <c r="B109" s="67" t="s">
        <v>29</v>
      </c>
      <c r="C109" s="67">
        <v>275</v>
      </c>
      <c r="D109" s="70" t="e">
        <f>H109/#REF!+2.75</f>
        <v>#REF!</v>
      </c>
      <c r="E109" s="67">
        <v>25</v>
      </c>
      <c r="F109" s="67">
        <v>7.2</v>
      </c>
      <c r="G109" s="67">
        <v>7</v>
      </c>
      <c r="H109" s="70">
        <v>2</v>
      </c>
      <c r="I109" s="70">
        <f>VLOOKUP(B109,'2-mer'!$C$1:$V$19,3,FALSE)</f>
        <v>1452</v>
      </c>
      <c r="J109" s="74">
        <f>VLOOKUP(B109,遗传信息!B:E,4,FALSE)</f>
        <v>50.609999999999992</v>
      </c>
      <c r="K109" s="9">
        <f>VLOOKUP(B109,'2-mer'!$C$1:$V$19,4,FALSE)</f>
        <v>105</v>
      </c>
      <c r="L109" s="9">
        <f>VLOOKUP(B109,'2-mer'!$C$1:$V$19,5,FALSE)</f>
        <v>85</v>
      </c>
      <c r="M109" s="9">
        <f>VLOOKUP(B109,'2-mer'!$C$1:$V$19,6,FALSE)</f>
        <v>109</v>
      </c>
      <c r="N109" s="9">
        <f>VLOOKUP(B109,'2-mer'!$C$1:$V$19,8,FALSE)</f>
        <v>63</v>
      </c>
      <c r="O109" s="9">
        <f>VLOOKUP(B109,'2-mer'!$C$1:$V$19,9,FALSE)</f>
        <v>80</v>
      </c>
      <c r="P109" s="9">
        <f>VLOOKUP(B109,'2-mer'!$C$1:$V$19,10,FALSE)</f>
        <v>78</v>
      </c>
      <c r="Q109" s="9">
        <f>VLOOKUP(B109,'2-mer'!$C$1:$V$19,11,FALSE)</f>
        <v>96</v>
      </c>
      <c r="R109" s="9">
        <f>VLOOKUP(B109,'2-mer'!$C$1:$V$19,12,FALSE)</f>
        <v>75</v>
      </c>
      <c r="S109" s="9">
        <f>VLOOKUP(B109,'2-mer'!$C$1:$V$19,13,FALSE)</f>
        <v>115</v>
      </c>
      <c r="T109" s="9">
        <f>VLOOKUP(B109,'2-mer'!$C$1:$V$19,14,FALSE)</f>
        <v>106</v>
      </c>
      <c r="U109" s="9">
        <f>VLOOKUP(B109,'2-mer'!$C$1:$V$19,15,FALSE)</f>
        <v>147</v>
      </c>
      <c r="V109" s="9">
        <f>VLOOKUP(B109,'2-mer'!$C$1:$V$19,16,FALSE)</f>
        <v>93</v>
      </c>
      <c r="W109" s="9">
        <f>VLOOKUP(B109,'2-mer'!$C$1:$V$19,17,FALSE)</f>
        <v>63</v>
      </c>
      <c r="X109" s="9">
        <f>VLOOKUP(B109,'2-mer'!$C$1:$V$19,18,FALSE)</f>
        <v>61</v>
      </c>
      <c r="Y109" s="9">
        <f>VLOOKUP(B109,'2-mer'!$C$1:$V$19,19,FALSE)</f>
        <v>108</v>
      </c>
      <c r="Z109" s="9">
        <f>VLOOKUP(B109,'2-mer'!$C$1:$V$19,20,FALSE)</f>
        <v>57</v>
      </c>
      <c r="AA109" s="9">
        <f>VLOOKUP(B109,'3-mer'!$B:$BQ,4,FALSE)</f>
        <v>22</v>
      </c>
      <c r="AB109" s="9">
        <f>VLOOKUP(B109,'3-mer'!$B:$BQ,5,FALSE)</f>
        <v>26</v>
      </c>
      <c r="AC109" s="9">
        <f>VLOOKUP(B109,'3-mer'!$B:$BQ,6,FALSE)</f>
        <v>34</v>
      </c>
      <c r="AD109" s="9">
        <f>VLOOKUP(B109,'3-mer'!$B:$BQ,7,FALSE)</f>
        <v>22</v>
      </c>
      <c r="AE109" s="9">
        <f>VLOOKUP(B109,'3-mer'!$B:$BQ,8,FALSE)</f>
        <v>17</v>
      </c>
      <c r="AF109" s="9">
        <f>VLOOKUP(B109,'3-mer'!$B:$BQ,9,FALSE)</f>
        <v>22</v>
      </c>
      <c r="AG109" s="9">
        <f>VLOOKUP(B109,'3-mer'!$B:$BQ,10,FALSE)</f>
        <v>27</v>
      </c>
      <c r="AH109" s="9">
        <f>VLOOKUP(B109,'3-mer'!$B:$BQ,11,FALSE)</f>
        <v>19</v>
      </c>
      <c r="AI109" s="9">
        <f>VLOOKUP(B109,'3-mer'!$B:$BQ,12,FALSE)</f>
        <v>28</v>
      </c>
      <c r="AJ109" s="9">
        <f>VLOOKUP(B109,'3-mer'!$B:$BQ,13,FALSE)</f>
        <v>25</v>
      </c>
      <c r="AK109" s="9">
        <f>VLOOKUP(B109,'3-mer'!$B:$BQ,14,FALSE)</f>
        <v>30</v>
      </c>
      <c r="AL109" s="9">
        <f>VLOOKUP(B109,'3-mer'!$B:$BQ,15,FALSE)</f>
        <v>25</v>
      </c>
      <c r="AM109" s="9">
        <f>VLOOKUP(B109,'3-mer'!$B:$BQ,16,FALSE)</f>
        <v>13</v>
      </c>
      <c r="AN109" s="9">
        <f>VLOOKUP(B109,'3-mer'!$B:$BQ,17,FALSE)</f>
        <v>13</v>
      </c>
      <c r="AO109" s="9">
        <f>VLOOKUP(B109,'3-mer'!$B:$BQ,18,FALSE)</f>
        <v>27</v>
      </c>
      <c r="AP109" s="9">
        <f>VLOOKUP(B109,'3-mer'!$B:$BQ,19,FALSE)</f>
        <v>10</v>
      </c>
      <c r="AQ109" s="9">
        <f>VLOOKUP(B109,'3-mer'!$B:$BQ,20,FALSE)</f>
        <v>22</v>
      </c>
      <c r="AR109" s="9">
        <f>VLOOKUP(B109,'3-mer'!$B:$BQ,21,FALSE)</f>
        <v>16</v>
      </c>
      <c r="AS109" s="9">
        <f>VLOOKUP(B109,'3-mer'!$B:$BQ,22,FALSE)</f>
        <v>25</v>
      </c>
      <c r="AT109" s="9">
        <f>VLOOKUP(B109,'3-mer'!$B:$BQ,23,FALSE)</f>
        <v>16</v>
      </c>
      <c r="AU109" s="9">
        <f>VLOOKUP(B109,'3-mer'!$B:$BQ,24,FALSE)</f>
        <v>17</v>
      </c>
      <c r="AV109" s="9">
        <f>VLOOKUP(B109,'3-mer'!$B:$BQ,25,FALSE)</f>
        <v>15</v>
      </c>
      <c r="AW109" s="9">
        <f>VLOOKUP(B109,'3-mer'!$B:$BQ,26,FALSE)</f>
        <v>21</v>
      </c>
      <c r="AX109" s="9">
        <f>VLOOKUP(B109,'3-mer'!$B:$BQ,27,FALSE)</f>
        <v>25</v>
      </c>
      <c r="AY109" s="9">
        <f>VLOOKUP(B109,'3-mer'!$B:$BQ,28,FALSE)</f>
        <v>18</v>
      </c>
      <c r="AZ109" s="9">
        <f>VLOOKUP(B109,'3-mer'!$B:$BQ,29,FALSE)</f>
        <v>21</v>
      </c>
      <c r="BA109" s="9">
        <f>VLOOKUP(B109,'3-mer'!$B:$BQ,30,FALSE)</f>
        <v>35</v>
      </c>
      <c r="BB109" s="9">
        <f>VLOOKUP(B109,'3-mer'!$B:$BQ,31,FALSE)</f>
        <v>22</v>
      </c>
      <c r="BC109" s="9">
        <f>VLOOKUP(B109,'3-mer'!$B:$BQ,32,FALSE)</f>
        <v>11</v>
      </c>
      <c r="BD109" s="9">
        <f>VLOOKUP(B109,'3-mer'!$B:$BQ,33,FALSE)</f>
        <v>16</v>
      </c>
      <c r="BE109" s="9">
        <f>VLOOKUP(B109,'3-mer'!$B:$BQ,34,FALSE)</f>
        <v>28</v>
      </c>
      <c r="BF109" s="9">
        <f>VLOOKUP(B109,'3-mer'!$B:$BQ,35,FALSE)</f>
        <v>20</v>
      </c>
      <c r="BG109" s="9">
        <f>VLOOKUP(B109,'3-mer'!$B:$BQ,36,FALSE)</f>
        <v>36</v>
      </c>
      <c r="BH109" s="9">
        <f>VLOOKUP(B109,'3-mer'!$B:$BQ,37,FALSE)</f>
        <v>23</v>
      </c>
      <c r="BI109" s="9">
        <f>VLOOKUP(B109,'3-mer'!$B:$BQ,38,FALSE)</f>
        <v>33</v>
      </c>
      <c r="BJ109" s="9">
        <f>VLOOKUP(B109,'3-mer'!$B:$BQ,39,FALSE)</f>
        <v>22</v>
      </c>
      <c r="BK109" s="9">
        <f>VLOOKUP(B109,'3-mer'!$B:$BQ,40,FALSE)</f>
        <v>28</v>
      </c>
      <c r="BL109" s="9">
        <f>VLOOKUP(B109,'3-mer'!$B:$BQ,41,FALSE)</f>
        <v>26</v>
      </c>
      <c r="BM109" s="9">
        <f>VLOOKUP(B109,'3-mer'!$B:$BQ,42,FALSE)</f>
        <v>28</v>
      </c>
      <c r="BN109" s="9">
        <f>VLOOKUP(B109,'3-mer'!$B:$BQ,43,FALSE)</f>
        <v>23</v>
      </c>
      <c r="BO109" s="9">
        <f>VLOOKUP(B109,'3-mer'!$B:$BQ,44,FALSE)</f>
        <v>42</v>
      </c>
      <c r="BP109" s="9">
        <f>VLOOKUP(B109,'3-mer'!$B:$BQ,45,FALSE)</f>
        <v>30</v>
      </c>
      <c r="BQ109" s="9">
        <f>VLOOKUP(B109,'3-mer'!$B:$BQ,46,FALSE)</f>
        <v>46</v>
      </c>
      <c r="BR109" s="9">
        <f>VLOOKUP(B109,'3-mer'!$B:$BQ,47,FALSE)</f>
        <v>29</v>
      </c>
      <c r="BS109" s="9">
        <f>VLOOKUP(B109,'3-mer'!$B:$BQ,48,FALSE)</f>
        <v>23</v>
      </c>
      <c r="BT109" s="9">
        <f>VLOOKUP(B109,'3-mer'!$B:$BQ,49,FALSE)</f>
        <v>22</v>
      </c>
      <c r="BU109" s="9">
        <f>VLOOKUP(B109,'3-mer'!$B:$BQ,50,FALSE)</f>
        <v>30</v>
      </c>
      <c r="BV109" s="9">
        <f>VLOOKUP(B109,'3-mer'!$B:$BQ,51,FALSE)</f>
        <v>18</v>
      </c>
      <c r="BW109" s="9">
        <f>VLOOKUP(B109,'3-mer'!$B:$BQ,52,FALSE)</f>
        <v>25</v>
      </c>
      <c r="BX109" s="9">
        <f>VLOOKUP(B109,'3-mer'!$B:$BQ,53,FALSE)</f>
        <v>19</v>
      </c>
      <c r="BY109" s="9">
        <f>VLOOKUP(B109,'3-mer'!$B:$BQ,54,FALSE)</f>
        <v>16</v>
      </c>
      <c r="BZ109" s="9">
        <f>VLOOKUP(B109,'3-mer'!$B:$BQ,55,FALSE)</f>
        <v>3</v>
      </c>
      <c r="CA109" s="9">
        <f>VLOOKUP(B109,'3-mer'!$B:$BQ,56,FALSE)</f>
        <v>18</v>
      </c>
      <c r="CB109" s="9">
        <f>VLOOKUP(B109,'3-mer'!$B:$BQ,7,FALSE)</f>
        <v>22</v>
      </c>
      <c r="CC109" s="9">
        <f>VLOOKUP(B109,'3-mer'!$B:$BQ,58,FALSE)</f>
        <v>20</v>
      </c>
      <c r="CD109" s="9">
        <f>VLOOKUP(B109,'3-mer'!$B:$BQ,60,FALSE)</f>
        <v>8</v>
      </c>
      <c r="CE109" s="9">
        <f>VLOOKUP(B109,'3-mer'!$B:$BQ,61,FALSE)</f>
        <v>27</v>
      </c>
      <c r="CF109" s="9">
        <f>VLOOKUP(B109,'3-mer'!$B:$BQ,62,FALSE)</f>
        <v>28</v>
      </c>
      <c r="CG109" s="9">
        <f>VLOOKUP(B109,'3-mer'!$B:$BQ,63,FALSE)</f>
        <v>36</v>
      </c>
      <c r="CH109" s="9">
        <f>VLOOKUP(B109,'3-mer'!$B:$BQ,64,FALSE)</f>
        <v>17</v>
      </c>
      <c r="CI109" s="9">
        <f>VLOOKUP(B109,'3-mer'!$B:$BQ,65,FALSE)</f>
        <v>15</v>
      </c>
      <c r="CJ109" s="9">
        <f>VLOOKUP(B109,'3-mer'!$B:$BQ,66,FALSE)</f>
        <v>10</v>
      </c>
      <c r="CK109" s="9">
        <f>VLOOKUP(B109,'3-mer'!$B:$BQ,67,FALSE)</f>
        <v>23</v>
      </c>
      <c r="CL109" s="9">
        <f>VLOOKUP(B109,'3-mer'!$B:$BQ,5,FALSE)</f>
        <v>26</v>
      </c>
    </row>
    <row r="110" spans="1:90" ht="15.75" x14ac:dyDescent="0.2">
      <c r="A110" s="68" t="s">
        <v>28</v>
      </c>
      <c r="B110" s="67" t="s">
        <v>29</v>
      </c>
      <c r="C110" s="67">
        <v>275</v>
      </c>
      <c r="D110" s="70" t="e">
        <f>H110/#REF!+2.75</f>
        <v>#REF!</v>
      </c>
      <c r="E110" s="67">
        <v>25</v>
      </c>
      <c r="F110" s="67">
        <v>7.2</v>
      </c>
      <c r="G110" s="67">
        <v>7</v>
      </c>
      <c r="H110" s="70">
        <v>3</v>
      </c>
      <c r="I110" s="70">
        <f>VLOOKUP(B110,'2-mer'!$C$1:$V$19,3,FALSE)</f>
        <v>1452</v>
      </c>
      <c r="J110" s="74">
        <f>VLOOKUP(B110,遗传信息!B:E,4,FALSE)</f>
        <v>50.609999999999992</v>
      </c>
      <c r="K110" s="9">
        <f>VLOOKUP(B110,'2-mer'!$C$1:$V$19,4,FALSE)</f>
        <v>105</v>
      </c>
      <c r="L110" s="9">
        <f>VLOOKUP(B110,'2-mer'!$C$1:$V$19,5,FALSE)</f>
        <v>85</v>
      </c>
      <c r="M110" s="9">
        <f>VLOOKUP(B110,'2-mer'!$C$1:$V$19,6,FALSE)</f>
        <v>109</v>
      </c>
      <c r="N110" s="9">
        <f>VLOOKUP(B110,'2-mer'!$C$1:$V$19,8,FALSE)</f>
        <v>63</v>
      </c>
      <c r="O110" s="9">
        <f>VLOOKUP(B110,'2-mer'!$C$1:$V$19,9,FALSE)</f>
        <v>80</v>
      </c>
      <c r="P110" s="9">
        <f>VLOOKUP(B110,'2-mer'!$C$1:$V$19,10,FALSE)</f>
        <v>78</v>
      </c>
      <c r="Q110" s="9">
        <f>VLOOKUP(B110,'2-mer'!$C$1:$V$19,11,FALSE)</f>
        <v>96</v>
      </c>
      <c r="R110" s="9">
        <f>VLOOKUP(B110,'2-mer'!$C$1:$V$19,12,FALSE)</f>
        <v>75</v>
      </c>
      <c r="S110" s="9">
        <f>VLOOKUP(B110,'2-mer'!$C$1:$V$19,13,FALSE)</f>
        <v>115</v>
      </c>
      <c r="T110" s="9">
        <f>VLOOKUP(B110,'2-mer'!$C$1:$V$19,14,FALSE)</f>
        <v>106</v>
      </c>
      <c r="U110" s="9">
        <f>VLOOKUP(B110,'2-mer'!$C$1:$V$19,15,FALSE)</f>
        <v>147</v>
      </c>
      <c r="V110" s="9">
        <f>VLOOKUP(B110,'2-mer'!$C$1:$V$19,16,FALSE)</f>
        <v>93</v>
      </c>
      <c r="W110" s="9">
        <f>VLOOKUP(B110,'2-mer'!$C$1:$V$19,17,FALSE)</f>
        <v>63</v>
      </c>
      <c r="X110" s="9">
        <f>VLOOKUP(B110,'2-mer'!$C$1:$V$19,18,FALSE)</f>
        <v>61</v>
      </c>
      <c r="Y110" s="9">
        <f>VLOOKUP(B110,'2-mer'!$C$1:$V$19,19,FALSE)</f>
        <v>108</v>
      </c>
      <c r="Z110" s="9">
        <f>VLOOKUP(B110,'2-mer'!$C$1:$V$19,20,FALSE)</f>
        <v>57</v>
      </c>
      <c r="AA110" s="9">
        <f>VLOOKUP(B110,'3-mer'!$B:$BQ,4,FALSE)</f>
        <v>22</v>
      </c>
      <c r="AB110" s="9">
        <f>VLOOKUP(B110,'3-mer'!$B:$BQ,5,FALSE)</f>
        <v>26</v>
      </c>
      <c r="AC110" s="9">
        <f>VLOOKUP(B110,'3-mer'!$B:$BQ,6,FALSE)</f>
        <v>34</v>
      </c>
      <c r="AD110" s="9">
        <f>VLOOKUP(B110,'3-mer'!$B:$BQ,7,FALSE)</f>
        <v>22</v>
      </c>
      <c r="AE110" s="9">
        <f>VLOOKUP(B110,'3-mer'!$B:$BQ,8,FALSE)</f>
        <v>17</v>
      </c>
      <c r="AF110" s="9">
        <f>VLOOKUP(B110,'3-mer'!$B:$BQ,9,FALSE)</f>
        <v>22</v>
      </c>
      <c r="AG110" s="9">
        <f>VLOOKUP(B110,'3-mer'!$B:$BQ,10,FALSE)</f>
        <v>27</v>
      </c>
      <c r="AH110" s="9">
        <f>VLOOKUP(B110,'3-mer'!$B:$BQ,11,FALSE)</f>
        <v>19</v>
      </c>
      <c r="AI110" s="9">
        <f>VLOOKUP(B110,'3-mer'!$B:$BQ,12,FALSE)</f>
        <v>28</v>
      </c>
      <c r="AJ110" s="9">
        <f>VLOOKUP(B110,'3-mer'!$B:$BQ,13,FALSE)</f>
        <v>25</v>
      </c>
      <c r="AK110" s="9">
        <f>VLOOKUP(B110,'3-mer'!$B:$BQ,14,FALSE)</f>
        <v>30</v>
      </c>
      <c r="AL110" s="9">
        <f>VLOOKUP(B110,'3-mer'!$B:$BQ,15,FALSE)</f>
        <v>25</v>
      </c>
      <c r="AM110" s="9">
        <f>VLOOKUP(B110,'3-mer'!$B:$BQ,16,FALSE)</f>
        <v>13</v>
      </c>
      <c r="AN110" s="9">
        <f>VLOOKUP(B110,'3-mer'!$B:$BQ,17,FALSE)</f>
        <v>13</v>
      </c>
      <c r="AO110" s="9">
        <f>VLOOKUP(B110,'3-mer'!$B:$BQ,18,FALSE)</f>
        <v>27</v>
      </c>
      <c r="AP110" s="9">
        <f>VLOOKUP(B110,'3-mer'!$B:$BQ,19,FALSE)</f>
        <v>10</v>
      </c>
      <c r="AQ110" s="9">
        <f>VLOOKUP(B110,'3-mer'!$B:$BQ,20,FALSE)</f>
        <v>22</v>
      </c>
      <c r="AR110" s="9">
        <f>VLOOKUP(B110,'3-mer'!$B:$BQ,21,FALSE)</f>
        <v>16</v>
      </c>
      <c r="AS110" s="9">
        <f>VLOOKUP(B110,'3-mer'!$B:$BQ,22,FALSE)</f>
        <v>25</v>
      </c>
      <c r="AT110" s="9">
        <f>VLOOKUP(B110,'3-mer'!$B:$BQ,23,FALSE)</f>
        <v>16</v>
      </c>
      <c r="AU110" s="9">
        <f>VLOOKUP(B110,'3-mer'!$B:$BQ,24,FALSE)</f>
        <v>17</v>
      </c>
      <c r="AV110" s="9">
        <f>VLOOKUP(B110,'3-mer'!$B:$BQ,25,FALSE)</f>
        <v>15</v>
      </c>
      <c r="AW110" s="9">
        <f>VLOOKUP(B110,'3-mer'!$B:$BQ,26,FALSE)</f>
        <v>21</v>
      </c>
      <c r="AX110" s="9">
        <f>VLOOKUP(B110,'3-mer'!$B:$BQ,27,FALSE)</f>
        <v>25</v>
      </c>
      <c r="AY110" s="9">
        <f>VLOOKUP(B110,'3-mer'!$B:$BQ,28,FALSE)</f>
        <v>18</v>
      </c>
      <c r="AZ110" s="9">
        <f>VLOOKUP(B110,'3-mer'!$B:$BQ,29,FALSE)</f>
        <v>21</v>
      </c>
      <c r="BA110" s="9">
        <f>VLOOKUP(B110,'3-mer'!$B:$BQ,30,FALSE)</f>
        <v>35</v>
      </c>
      <c r="BB110" s="9">
        <f>VLOOKUP(B110,'3-mer'!$B:$BQ,31,FALSE)</f>
        <v>22</v>
      </c>
      <c r="BC110" s="9">
        <f>VLOOKUP(B110,'3-mer'!$B:$BQ,32,FALSE)</f>
        <v>11</v>
      </c>
      <c r="BD110" s="9">
        <f>VLOOKUP(B110,'3-mer'!$B:$BQ,33,FALSE)</f>
        <v>16</v>
      </c>
      <c r="BE110" s="9">
        <f>VLOOKUP(B110,'3-mer'!$B:$BQ,34,FALSE)</f>
        <v>28</v>
      </c>
      <c r="BF110" s="9">
        <f>VLOOKUP(B110,'3-mer'!$B:$BQ,35,FALSE)</f>
        <v>20</v>
      </c>
      <c r="BG110" s="9">
        <f>VLOOKUP(B110,'3-mer'!$B:$BQ,36,FALSE)</f>
        <v>36</v>
      </c>
      <c r="BH110" s="9">
        <f>VLOOKUP(B110,'3-mer'!$B:$BQ,37,FALSE)</f>
        <v>23</v>
      </c>
      <c r="BI110" s="9">
        <f>VLOOKUP(B110,'3-mer'!$B:$BQ,38,FALSE)</f>
        <v>33</v>
      </c>
      <c r="BJ110" s="9">
        <f>VLOOKUP(B110,'3-mer'!$B:$BQ,39,FALSE)</f>
        <v>22</v>
      </c>
      <c r="BK110" s="9">
        <f>VLOOKUP(B110,'3-mer'!$B:$BQ,40,FALSE)</f>
        <v>28</v>
      </c>
      <c r="BL110" s="9">
        <f>VLOOKUP(B110,'3-mer'!$B:$BQ,41,FALSE)</f>
        <v>26</v>
      </c>
      <c r="BM110" s="9">
        <f>VLOOKUP(B110,'3-mer'!$B:$BQ,42,FALSE)</f>
        <v>28</v>
      </c>
      <c r="BN110" s="9">
        <f>VLOOKUP(B110,'3-mer'!$B:$BQ,43,FALSE)</f>
        <v>23</v>
      </c>
      <c r="BO110" s="9">
        <f>VLOOKUP(B110,'3-mer'!$B:$BQ,44,FALSE)</f>
        <v>42</v>
      </c>
      <c r="BP110" s="9">
        <f>VLOOKUP(B110,'3-mer'!$B:$BQ,45,FALSE)</f>
        <v>30</v>
      </c>
      <c r="BQ110" s="9">
        <f>VLOOKUP(B110,'3-mer'!$B:$BQ,46,FALSE)</f>
        <v>46</v>
      </c>
      <c r="BR110" s="9">
        <f>VLOOKUP(B110,'3-mer'!$B:$BQ,47,FALSE)</f>
        <v>29</v>
      </c>
      <c r="BS110" s="9">
        <f>VLOOKUP(B110,'3-mer'!$B:$BQ,48,FALSE)</f>
        <v>23</v>
      </c>
      <c r="BT110" s="9">
        <f>VLOOKUP(B110,'3-mer'!$B:$BQ,49,FALSE)</f>
        <v>22</v>
      </c>
      <c r="BU110" s="9">
        <f>VLOOKUP(B110,'3-mer'!$B:$BQ,50,FALSE)</f>
        <v>30</v>
      </c>
      <c r="BV110" s="9">
        <f>VLOOKUP(B110,'3-mer'!$B:$BQ,51,FALSE)</f>
        <v>18</v>
      </c>
      <c r="BW110" s="9">
        <f>VLOOKUP(B110,'3-mer'!$B:$BQ,52,FALSE)</f>
        <v>25</v>
      </c>
      <c r="BX110" s="9">
        <f>VLOOKUP(B110,'3-mer'!$B:$BQ,53,FALSE)</f>
        <v>19</v>
      </c>
      <c r="BY110" s="9">
        <f>VLOOKUP(B110,'3-mer'!$B:$BQ,54,FALSE)</f>
        <v>16</v>
      </c>
      <c r="BZ110" s="9">
        <f>VLOOKUP(B110,'3-mer'!$B:$BQ,55,FALSE)</f>
        <v>3</v>
      </c>
      <c r="CA110" s="9">
        <f>VLOOKUP(B110,'3-mer'!$B:$BQ,56,FALSE)</f>
        <v>18</v>
      </c>
      <c r="CB110" s="9">
        <f>VLOOKUP(B110,'3-mer'!$B:$BQ,7,FALSE)</f>
        <v>22</v>
      </c>
      <c r="CC110" s="9">
        <f>VLOOKUP(B110,'3-mer'!$B:$BQ,58,FALSE)</f>
        <v>20</v>
      </c>
      <c r="CD110" s="9">
        <f>VLOOKUP(B110,'3-mer'!$B:$BQ,60,FALSE)</f>
        <v>8</v>
      </c>
      <c r="CE110" s="9">
        <f>VLOOKUP(B110,'3-mer'!$B:$BQ,61,FALSE)</f>
        <v>27</v>
      </c>
      <c r="CF110" s="9">
        <f>VLOOKUP(B110,'3-mer'!$B:$BQ,62,FALSE)</f>
        <v>28</v>
      </c>
      <c r="CG110" s="9">
        <f>VLOOKUP(B110,'3-mer'!$B:$BQ,63,FALSE)</f>
        <v>36</v>
      </c>
      <c r="CH110" s="9">
        <f>VLOOKUP(B110,'3-mer'!$B:$BQ,64,FALSE)</f>
        <v>17</v>
      </c>
      <c r="CI110" s="9">
        <f>VLOOKUP(B110,'3-mer'!$B:$BQ,65,FALSE)</f>
        <v>15</v>
      </c>
      <c r="CJ110" s="9">
        <f>VLOOKUP(B110,'3-mer'!$B:$BQ,66,FALSE)</f>
        <v>10</v>
      </c>
      <c r="CK110" s="9">
        <f>VLOOKUP(B110,'3-mer'!$B:$BQ,67,FALSE)</f>
        <v>23</v>
      </c>
      <c r="CL110" s="9">
        <f>VLOOKUP(B110,'3-mer'!$B:$BQ,5,FALSE)</f>
        <v>26</v>
      </c>
    </row>
    <row r="111" spans="1:90" ht="15.75" x14ac:dyDescent="0.2">
      <c r="A111" s="68" t="s">
        <v>28</v>
      </c>
      <c r="B111" s="67" t="s">
        <v>29</v>
      </c>
      <c r="C111" s="67">
        <v>275</v>
      </c>
      <c r="D111" s="70" t="e">
        <f>H111/#REF!+2.75</f>
        <v>#REF!</v>
      </c>
      <c r="E111" s="67">
        <v>25</v>
      </c>
      <c r="F111" s="67">
        <v>7.2</v>
      </c>
      <c r="G111" s="67">
        <v>7</v>
      </c>
      <c r="H111" s="70">
        <v>4</v>
      </c>
      <c r="I111" s="70">
        <f>VLOOKUP(B111,'2-mer'!$C$1:$V$19,3,FALSE)</f>
        <v>1452</v>
      </c>
      <c r="J111" s="74">
        <f>VLOOKUP(B111,遗传信息!B:E,4,FALSE)</f>
        <v>50.609999999999992</v>
      </c>
      <c r="K111" s="9">
        <f>VLOOKUP(B111,'2-mer'!$C$1:$V$19,4,FALSE)</f>
        <v>105</v>
      </c>
      <c r="L111" s="9">
        <f>VLOOKUP(B111,'2-mer'!$C$1:$V$19,5,FALSE)</f>
        <v>85</v>
      </c>
      <c r="M111" s="9">
        <f>VLOOKUP(B111,'2-mer'!$C$1:$V$19,6,FALSE)</f>
        <v>109</v>
      </c>
      <c r="N111" s="9">
        <f>VLOOKUP(B111,'2-mer'!$C$1:$V$19,8,FALSE)</f>
        <v>63</v>
      </c>
      <c r="O111" s="9">
        <f>VLOOKUP(B111,'2-mer'!$C$1:$V$19,9,FALSE)</f>
        <v>80</v>
      </c>
      <c r="P111" s="9">
        <f>VLOOKUP(B111,'2-mer'!$C$1:$V$19,10,FALSE)</f>
        <v>78</v>
      </c>
      <c r="Q111" s="9">
        <f>VLOOKUP(B111,'2-mer'!$C$1:$V$19,11,FALSE)</f>
        <v>96</v>
      </c>
      <c r="R111" s="9">
        <f>VLOOKUP(B111,'2-mer'!$C$1:$V$19,12,FALSE)</f>
        <v>75</v>
      </c>
      <c r="S111" s="9">
        <f>VLOOKUP(B111,'2-mer'!$C$1:$V$19,13,FALSE)</f>
        <v>115</v>
      </c>
      <c r="T111" s="9">
        <f>VLOOKUP(B111,'2-mer'!$C$1:$V$19,14,FALSE)</f>
        <v>106</v>
      </c>
      <c r="U111" s="9">
        <f>VLOOKUP(B111,'2-mer'!$C$1:$V$19,15,FALSE)</f>
        <v>147</v>
      </c>
      <c r="V111" s="9">
        <f>VLOOKUP(B111,'2-mer'!$C$1:$V$19,16,FALSE)</f>
        <v>93</v>
      </c>
      <c r="W111" s="9">
        <f>VLOOKUP(B111,'2-mer'!$C$1:$V$19,17,FALSE)</f>
        <v>63</v>
      </c>
      <c r="X111" s="9">
        <f>VLOOKUP(B111,'2-mer'!$C$1:$V$19,18,FALSE)</f>
        <v>61</v>
      </c>
      <c r="Y111" s="9">
        <f>VLOOKUP(B111,'2-mer'!$C$1:$V$19,19,FALSE)</f>
        <v>108</v>
      </c>
      <c r="Z111" s="9">
        <f>VLOOKUP(B111,'2-mer'!$C$1:$V$19,20,FALSE)</f>
        <v>57</v>
      </c>
      <c r="AA111" s="9">
        <f>VLOOKUP(B111,'3-mer'!$B:$BQ,4,FALSE)</f>
        <v>22</v>
      </c>
      <c r="AB111" s="9">
        <f>VLOOKUP(B111,'3-mer'!$B:$BQ,5,FALSE)</f>
        <v>26</v>
      </c>
      <c r="AC111" s="9">
        <f>VLOOKUP(B111,'3-mer'!$B:$BQ,6,FALSE)</f>
        <v>34</v>
      </c>
      <c r="AD111" s="9">
        <f>VLOOKUP(B111,'3-mer'!$B:$BQ,7,FALSE)</f>
        <v>22</v>
      </c>
      <c r="AE111" s="9">
        <f>VLOOKUP(B111,'3-mer'!$B:$BQ,8,FALSE)</f>
        <v>17</v>
      </c>
      <c r="AF111" s="9">
        <f>VLOOKUP(B111,'3-mer'!$B:$BQ,9,FALSE)</f>
        <v>22</v>
      </c>
      <c r="AG111" s="9">
        <f>VLOOKUP(B111,'3-mer'!$B:$BQ,10,FALSE)</f>
        <v>27</v>
      </c>
      <c r="AH111" s="9">
        <f>VLOOKUP(B111,'3-mer'!$B:$BQ,11,FALSE)</f>
        <v>19</v>
      </c>
      <c r="AI111" s="9">
        <f>VLOOKUP(B111,'3-mer'!$B:$BQ,12,FALSE)</f>
        <v>28</v>
      </c>
      <c r="AJ111" s="9">
        <f>VLOOKUP(B111,'3-mer'!$B:$BQ,13,FALSE)</f>
        <v>25</v>
      </c>
      <c r="AK111" s="9">
        <f>VLOOKUP(B111,'3-mer'!$B:$BQ,14,FALSE)</f>
        <v>30</v>
      </c>
      <c r="AL111" s="9">
        <f>VLOOKUP(B111,'3-mer'!$B:$BQ,15,FALSE)</f>
        <v>25</v>
      </c>
      <c r="AM111" s="9">
        <f>VLOOKUP(B111,'3-mer'!$B:$BQ,16,FALSE)</f>
        <v>13</v>
      </c>
      <c r="AN111" s="9">
        <f>VLOOKUP(B111,'3-mer'!$B:$BQ,17,FALSE)</f>
        <v>13</v>
      </c>
      <c r="AO111" s="9">
        <f>VLOOKUP(B111,'3-mer'!$B:$BQ,18,FALSE)</f>
        <v>27</v>
      </c>
      <c r="AP111" s="9">
        <f>VLOOKUP(B111,'3-mer'!$B:$BQ,19,FALSE)</f>
        <v>10</v>
      </c>
      <c r="AQ111" s="9">
        <f>VLOOKUP(B111,'3-mer'!$B:$BQ,20,FALSE)</f>
        <v>22</v>
      </c>
      <c r="AR111" s="9">
        <f>VLOOKUP(B111,'3-mer'!$B:$BQ,21,FALSE)</f>
        <v>16</v>
      </c>
      <c r="AS111" s="9">
        <f>VLOOKUP(B111,'3-mer'!$B:$BQ,22,FALSE)</f>
        <v>25</v>
      </c>
      <c r="AT111" s="9">
        <f>VLOOKUP(B111,'3-mer'!$B:$BQ,23,FALSE)</f>
        <v>16</v>
      </c>
      <c r="AU111" s="9">
        <f>VLOOKUP(B111,'3-mer'!$B:$BQ,24,FALSE)</f>
        <v>17</v>
      </c>
      <c r="AV111" s="9">
        <f>VLOOKUP(B111,'3-mer'!$B:$BQ,25,FALSE)</f>
        <v>15</v>
      </c>
      <c r="AW111" s="9">
        <f>VLOOKUP(B111,'3-mer'!$B:$BQ,26,FALSE)</f>
        <v>21</v>
      </c>
      <c r="AX111" s="9">
        <f>VLOOKUP(B111,'3-mer'!$B:$BQ,27,FALSE)</f>
        <v>25</v>
      </c>
      <c r="AY111" s="9">
        <f>VLOOKUP(B111,'3-mer'!$B:$BQ,28,FALSE)</f>
        <v>18</v>
      </c>
      <c r="AZ111" s="9">
        <f>VLOOKUP(B111,'3-mer'!$B:$BQ,29,FALSE)</f>
        <v>21</v>
      </c>
      <c r="BA111" s="9">
        <f>VLOOKUP(B111,'3-mer'!$B:$BQ,30,FALSE)</f>
        <v>35</v>
      </c>
      <c r="BB111" s="9">
        <f>VLOOKUP(B111,'3-mer'!$B:$BQ,31,FALSE)</f>
        <v>22</v>
      </c>
      <c r="BC111" s="9">
        <f>VLOOKUP(B111,'3-mer'!$B:$BQ,32,FALSE)</f>
        <v>11</v>
      </c>
      <c r="BD111" s="9">
        <f>VLOOKUP(B111,'3-mer'!$B:$BQ,33,FALSE)</f>
        <v>16</v>
      </c>
      <c r="BE111" s="9">
        <f>VLOOKUP(B111,'3-mer'!$B:$BQ,34,FALSE)</f>
        <v>28</v>
      </c>
      <c r="BF111" s="9">
        <f>VLOOKUP(B111,'3-mer'!$B:$BQ,35,FALSE)</f>
        <v>20</v>
      </c>
      <c r="BG111" s="9">
        <f>VLOOKUP(B111,'3-mer'!$B:$BQ,36,FALSE)</f>
        <v>36</v>
      </c>
      <c r="BH111" s="9">
        <f>VLOOKUP(B111,'3-mer'!$B:$BQ,37,FALSE)</f>
        <v>23</v>
      </c>
      <c r="BI111" s="9">
        <f>VLOOKUP(B111,'3-mer'!$B:$BQ,38,FALSE)</f>
        <v>33</v>
      </c>
      <c r="BJ111" s="9">
        <f>VLOOKUP(B111,'3-mer'!$B:$BQ,39,FALSE)</f>
        <v>22</v>
      </c>
      <c r="BK111" s="9">
        <f>VLOOKUP(B111,'3-mer'!$B:$BQ,40,FALSE)</f>
        <v>28</v>
      </c>
      <c r="BL111" s="9">
        <f>VLOOKUP(B111,'3-mer'!$B:$BQ,41,FALSE)</f>
        <v>26</v>
      </c>
      <c r="BM111" s="9">
        <f>VLOOKUP(B111,'3-mer'!$B:$BQ,42,FALSE)</f>
        <v>28</v>
      </c>
      <c r="BN111" s="9">
        <f>VLOOKUP(B111,'3-mer'!$B:$BQ,43,FALSE)</f>
        <v>23</v>
      </c>
      <c r="BO111" s="9">
        <f>VLOOKUP(B111,'3-mer'!$B:$BQ,44,FALSE)</f>
        <v>42</v>
      </c>
      <c r="BP111" s="9">
        <f>VLOOKUP(B111,'3-mer'!$B:$BQ,45,FALSE)</f>
        <v>30</v>
      </c>
      <c r="BQ111" s="9">
        <f>VLOOKUP(B111,'3-mer'!$B:$BQ,46,FALSE)</f>
        <v>46</v>
      </c>
      <c r="BR111" s="9">
        <f>VLOOKUP(B111,'3-mer'!$B:$BQ,47,FALSE)</f>
        <v>29</v>
      </c>
      <c r="BS111" s="9">
        <f>VLOOKUP(B111,'3-mer'!$B:$BQ,48,FALSE)</f>
        <v>23</v>
      </c>
      <c r="BT111" s="9">
        <f>VLOOKUP(B111,'3-mer'!$B:$BQ,49,FALSE)</f>
        <v>22</v>
      </c>
      <c r="BU111" s="9">
        <f>VLOOKUP(B111,'3-mer'!$B:$BQ,50,FALSE)</f>
        <v>30</v>
      </c>
      <c r="BV111" s="9">
        <f>VLOOKUP(B111,'3-mer'!$B:$BQ,51,FALSE)</f>
        <v>18</v>
      </c>
      <c r="BW111" s="9">
        <f>VLOOKUP(B111,'3-mer'!$B:$BQ,52,FALSE)</f>
        <v>25</v>
      </c>
      <c r="BX111" s="9">
        <f>VLOOKUP(B111,'3-mer'!$B:$BQ,53,FALSE)</f>
        <v>19</v>
      </c>
      <c r="BY111" s="9">
        <f>VLOOKUP(B111,'3-mer'!$B:$BQ,54,FALSE)</f>
        <v>16</v>
      </c>
      <c r="BZ111" s="9">
        <f>VLOOKUP(B111,'3-mer'!$B:$BQ,55,FALSE)</f>
        <v>3</v>
      </c>
      <c r="CA111" s="9">
        <f>VLOOKUP(B111,'3-mer'!$B:$BQ,56,FALSE)</f>
        <v>18</v>
      </c>
      <c r="CB111" s="9">
        <f>VLOOKUP(B111,'3-mer'!$B:$BQ,7,FALSE)</f>
        <v>22</v>
      </c>
      <c r="CC111" s="9">
        <f>VLOOKUP(B111,'3-mer'!$B:$BQ,58,FALSE)</f>
        <v>20</v>
      </c>
      <c r="CD111" s="9">
        <f>VLOOKUP(B111,'3-mer'!$B:$BQ,60,FALSE)</f>
        <v>8</v>
      </c>
      <c r="CE111" s="9">
        <f>VLOOKUP(B111,'3-mer'!$B:$BQ,61,FALSE)</f>
        <v>27</v>
      </c>
      <c r="CF111" s="9">
        <f>VLOOKUP(B111,'3-mer'!$B:$BQ,62,FALSE)</f>
        <v>28</v>
      </c>
      <c r="CG111" s="9">
        <f>VLOOKUP(B111,'3-mer'!$B:$BQ,63,FALSE)</f>
        <v>36</v>
      </c>
      <c r="CH111" s="9">
        <f>VLOOKUP(B111,'3-mer'!$B:$BQ,64,FALSE)</f>
        <v>17</v>
      </c>
      <c r="CI111" s="9">
        <f>VLOOKUP(B111,'3-mer'!$B:$BQ,65,FALSE)</f>
        <v>15</v>
      </c>
      <c r="CJ111" s="9">
        <f>VLOOKUP(B111,'3-mer'!$B:$BQ,66,FALSE)</f>
        <v>10</v>
      </c>
      <c r="CK111" s="9">
        <f>VLOOKUP(B111,'3-mer'!$B:$BQ,67,FALSE)</f>
        <v>23</v>
      </c>
      <c r="CL111" s="9">
        <f>VLOOKUP(B111,'3-mer'!$B:$BQ,5,FALSE)</f>
        <v>26</v>
      </c>
    </row>
    <row r="112" spans="1:90" ht="15.75" x14ac:dyDescent="0.2">
      <c r="A112" s="68" t="s">
        <v>28</v>
      </c>
      <c r="B112" s="67" t="s">
        <v>29</v>
      </c>
      <c r="C112" s="67">
        <v>285</v>
      </c>
      <c r="D112" s="70" t="e">
        <f>H112/#REF!+3.79</f>
        <v>#REF!</v>
      </c>
      <c r="E112" s="67">
        <v>25</v>
      </c>
      <c r="F112" s="67">
        <v>7.2</v>
      </c>
      <c r="G112" s="67">
        <v>7</v>
      </c>
      <c r="H112" s="70">
        <v>2</v>
      </c>
      <c r="I112" s="70">
        <f>VLOOKUP(B112,'2-mer'!$C$1:$V$19,3,FALSE)</f>
        <v>1452</v>
      </c>
      <c r="J112" s="74">
        <f>VLOOKUP(B112,遗传信息!B:E,4,FALSE)</f>
        <v>50.609999999999992</v>
      </c>
      <c r="K112" s="9">
        <f>VLOOKUP(B112,'2-mer'!$C$1:$V$19,4,FALSE)</f>
        <v>105</v>
      </c>
      <c r="L112" s="9">
        <f>VLOOKUP(B112,'2-mer'!$C$1:$V$19,5,FALSE)</f>
        <v>85</v>
      </c>
      <c r="M112" s="9">
        <f>VLOOKUP(B112,'2-mer'!$C$1:$V$19,6,FALSE)</f>
        <v>109</v>
      </c>
      <c r="N112" s="9">
        <f>VLOOKUP(B112,'2-mer'!$C$1:$V$19,8,FALSE)</f>
        <v>63</v>
      </c>
      <c r="O112" s="9">
        <f>VLOOKUP(B112,'2-mer'!$C$1:$V$19,9,FALSE)</f>
        <v>80</v>
      </c>
      <c r="P112" s="9">
        <f>VLOOKUP(B112,'2-mer'!$C$1:$V$19,10,FALSE)</f>
        <v>78</v>
      </c>
      <c r="Q112" s="9">
        <f>VLOOKUP(B112,'2-mer'!$C$1:$V$19,11,FALSE)</f>
        <v>96</v>
      </c>
      <c r="R112" s="9">
        <f>VLOOKUP(B112,'2-mer'!$C$1:$V$19,12,FALSE)</f>
        <v>75</v>
      </c>
      <c r="S112" s="9">
        <f>VLOOKUP(B112,'2-mer'!$C$1:$V$19,13,FALSE)</f>
        <v>115</v>
      </c>
      <c r="T112" s="9">
        <f>VLOOKUP(B112,'2-mer'!$C$1:$V$19,14,FALSE)</f>
        <v>106</v>
      </c>
      <c r="U112" s="9">
        <f>VLOOKUP(B112,'2-mer'!$C$1:$V$19,15,FALSE)</f>
        <v>147</v>
      </c>
      <c r="V112" s="9">
        <f>VLOOKUP(B112,'2-mer'!$C$1:$V$19,16,FALSE)</f>
        <v>93</v>
      </c>
      <c r="W112" s="9">
        <f>VLOOKUP(B112,'2-mer'!$C$1:$V$19,17,FALSE)</f>
        <v>63</v>
      </c>
      <c r="X112" s="9">
        <f>VLOOKUP(B112,'2-mer'!$C$1:$V$19,18,FALSE)</f>
        <v>61</v>
      </c>
      <c r="Y112" s="9">
        <f>VLOOKUP(B112,'2-mer'!$C$1:$V$19,19,FALSE)</f>
        <v>108</v>
      </c>
      <c r="Z112" s="9">
        <f>VLOOKUP(B112,'2-mer'!$C$1:$V$19,20,FALSE)</f>
        <v>57</v>
      </c>
      <c r="AA112" s="9">
        <f>VLOOKUP(B112,'3-mer'!$B:$BQ,4,FALSE)</f>
        <v>22</v>
      </c>
      <c r="AB112" s="9">
        <f>VLOOKUP(B112,'3-mer'!$B:$BQ,5,FALSE)</f>
        <v>26</v>
      </c>
      <c r="AC112" s="9">
        <f>VLOOKUP(B112,'3-mer'!$B:$BQ,6,FALSE)</f>
        <v>34</v>
      </c>
      <c r="AD112" s="9">
        <f>VLOOKUP(B112,'3-mer'!$B:$BQ,7,FALSE)</f>
        <v>22</v>
      </c>
      <c r="AE112" s="9">
        <f>VLOOKUP(B112,'3-mer'!$B:$BQ,8,FALSE)</f>
        <v>17</v>
      </c>
      <c r="AF112" s="9">
        <f>VLOOKUP(B112,'3-mer'!$B:$BQ,9,FALSE)</f>
        <v>22</v>
      </c>
      <c r="AG112" s="9">
        <f>VLOOKUP(B112,'3-mer'!$B:$BQ,10,FALSE)</f>
        <v>27</v>
      </c>
      <c r="AH112" s="9">
        <f>VLOOKUP(B112,'3-mer'!$B:$BQ,11,FALSE)</f>
        <v>19</v>
      </c>
      <c r="AI112" s="9">
        <f>VLOOKUP(B112,'3-mer'!$B:$BQ,12,FALSE)</f>
        <v>28</v>
      </c>
      <c r="AJ112" s="9">
        <f>VLOOKUP(B112,'3-mer'!$B:$BQ,13,FALSE)</f>
        <v>25</v>
      </c>
      <c r="AK112" s="9">
        <f>VLOOKUP(B112,'3-mer'!$B:$BQ,14,FALSE)</f>
        <v>30</v>
      </c>
      <c r="AL112" s="9">
        <f>VLOOKUP(B112,'3-mer'!$B:$BQ,15,FALSE)</f>
        <v>25</v>
      </c>
      <c r="AM112" s="9">
        <f>VLOOKUP(B112,'3-mer'!$B:$BQ,16,FALSE)</f>
        <v>13</v>
      </c>
      <c r="AN112" s="9">
        <f>VLOOKUP(B112,'3-mer'!$B:$BQ,17,FALSE)</f>
        <v>13</v>
      </c>
      <c r="AO112" s="9">
        <f>VLOOKUP(B112,'3-mer'!$B:$BQ,18,FALSE)</f>
        <v>27</v>
      </c>
      <c r="AP112" s="9">
        <f>VLOOKUP(B112,'3-mer'!$B:$BQ,19,FALSE)</f>
        <v>10</v>
      </c>
      <c r="AQ112" s="9">
        <f>VLOOKUP(B112,'3-mer'!$B:$BQ,20,FALSE)</f>
        <v>22</v>
      </c>
      <c r="AR112" s="9">
        <f>VLOOKUP(B112,'3-mer'!$B:$BQ,21,FALSE)</f>
        <v>16</v>
      </c>
      <c r="AS112" s="9">
        <f>VLOOKUP(B112,'3-mer'!$B:$BQ,22,FALSE)</f>
        <v>25</v>
      </c>
      <c r="AT112" s="9">
        <f>VLOOKUP(B112,'3-mer'!$B:$BQ,23,FALSE)</f>
        <v>16</v>
      </c>
      <c r="AU112" s="9">
        <f>VLOOKUP(B112,'3-mer'!$B:$BQ,24,FALSE)</f>
        <v>17</v>
      </c>
      <c r="AV112" s="9">
        <f>VLOOKUP(B112,'3-mer'!$B:$BQ,25,FALSE)</f>
        <v>15</v>
      </c>
      <c r="AW112" s="9">
        <f>VLOOKUP(B112,'3-mer'!$B:$BQ,26,FALSE)</f>
        <v>21</v>
      </c>
      <c r="AX112" s="9">
        <f>VLOOKUP(B112,'3-mer'!$B:$BQ,27,FALSE)</f>
        <v>25</v>
      </c>
      <c r="AY112" s="9">
        <f>VLOOKUP(B112,'3-mer'!$B:$BQ,28,FALSE)</f>
        <v>18</v>
      </c>
      <c r="AZ112" s="9">
        <f>VLOOKUP(B112,'3-mer'!$B:$BQ,29,FALSE)</f>
        <v>21</v>
      </c>
      <c r="BA112" s="9">
        <f>VLOOKUP(B112,'3-mer'!$B:$BQ,30,FALSE)</f>
        <v>35</v>
      </c>
      <c r="BB112" s="9">
        <f>VLOOKUP(B112,'3-mer'!$B:$BQ,31,FALSE)</f>
        <v>22</v>
      </c>
      <c r="BC112" s="9">
        <f>VLOOKUP(B112,'3-mer'!$B:$BQ,32,FALSE)</f>
        <v>11</v>
      </c>
      <c r="BD112" s="9">
        <f>VLOOKUP(B112,'3-mer'!$B:$BQ,33,FALSE)</f>
        <v>16</v>
      </c>
      <c r="BE112" s="9">
        <f>VLOOKUP(B112,'3-mer'!$B:$BQ,34,FALSE)</f>
        <v>28</v>
      </c>
      <c r="BF112" s="9">
        <f>VLOOKUP(B112,'3-mer'!$B:$BQ,35,FALSE)</f>
        <v>20</v>
      </c>
      <c r="BG112" s="9">
        <f>VLOOKUP(B112,'3-mer'!$B:$BQ,36,FALSE)</f>
        <v>36</v>
      </c>
      <c r="BH112" s="9">
        <f>VLOOKUP(B112,'3-mer'!$B:$BQ,37,FALSE)</f>
        <v>23</v>
      </c>
      <c r="BI112" s="9">
        <f>VLOOKUP(B112,'3-mer'!$B:$BQ,38,FALSE)</f>
        <v>33</v>
      </c>
      <c r="BJ112" s="9">
        <f>VLOOKUP(B112,'3-mer'!$B:$BQ,39,FALSE)</f>
        <v>22</v>
      </c>
      <c r="BK112" s="9">
        <f>VLOOKUP(B112,'3-mer'!$B:$BQ,40,FALSE)</f>
        <v>28</v>
      </c>
      <c r="BL112" s="9">
        <f>VLOOKUP(B112,'3-mer'!$B:$BQ,41,FALSE)</f>
        <v>26</v>
      </c>
      <c r="BM112" s="9">
        <f>VLOOKUP(B112,'3-mer'!$B:$BQ,42,FALSE)</f>
        <v>28</v>
      </c>
      <c r="BN112" s="9">
        <f>VLOOKUP(B112,'3-mer'!$B:$BQ,43,FALSE)</f>
        <v>23</v>
      </c>
      <c r="BO112" s="9">
        <f>VLOOKUP(B112,'3-mer'!$B:$BQ,44,FALSE)</f>
        <v>42</v>
      </c>
      <c r="BP112" s="9">
        <f>VLOOKUP(B112,'3-mer'!$B:$BQ,45,FALSE)</f>
        <v>30</v>
      </c>
      <c r="BQ112" s="9">
        <f>VLOOKUP(B112,'3-mer'!$B:$BQ,46,FALSE)</f>
        <v>46</v>
      </c>
      <c r="BR112" s="9">
        <f>VLOOKUP(B112,'3-mer'!$B:$BQ,47,FALSE)</f>
        <v>29</v>
      </c>
      <c r="BS112" s="9">
        <f>VLOOKUP(B112,'3-mer'!$B:$BQ,48,FALSE)</f>
        <v>23</v>
      </c>
      <c r="BT112" s="9">
        <f>VLOOKUP(B112,'3-mer'!$B:$BQ,49,FALSE)</f>
        <v>22</v>
      </c>
      <c r="BU112" s="9">
        <f>VLOOKUP(B112,'3-mer'!$B:$BQ,50,FALSE)</f>
        <v>30</v>
      </c>
      <c r="BV112" s="9">
        <f>VLOOKUP(B112,'3-mer'!$B:$BQ,51,FALSE)</f>
        <v>18</v>
      </c>
      <c r="BW112" s="9">
        <f>VLOOKUP(B112,'3-mer'!$B:$BQ,52,FALSE)</f>
        <v>25</v>
      </c>
      <c r="BX112" s="9">
        <f>VLOOKUP(B112,'3-mer'!$B:$BQ,53,FALSE)</f>
        <v>19</v>
      </c>
      <c r="BY112" s="9">
        <f>VLOOKUP(B112,'3-mer'!$B:$BQ,54,FALSE)</f>
        <v>16</v>
      </c>
      <c r="BZ112" s="9">
        <f>VLOOKUP(B112,'3-mer'!$B:$BQ,55,FALSE)</f>
        <v>3</v>
      </c>
      <c r="CA112" s="9">
        <f>VLOOKUP(B112,'3-mer'!$B:$BQ,56,FALSE)</f>
        <v>18</v>
      </c>
      <c r="CB112" s="9">
        <f>VLOOKUP(B112,'3-mer'!$B:$BQ,7,FALSE)</f>
        <v>22</v>
      </c>
      <c r="CC112" s="9">
        <f>VLOOKUP(B112,'3-mer'!$B:$BQ,58,FALSE)</f>
        <v>20</v>
      </c>
      <c r="CD112" s="9">
        <f>VLOOKUP(B112,'3-mer'!$B:$BQ,60,FALSE)</f>
        <v>8</v>
      </c>
      <c r="CE112" s="9">
        <f>VLOOKUP(B112,'3-mer'!$B:$BQ,61,FALSE)</f>
        <v>27</v>
      </c>
      <c r="CF112" s="9">
        <f>VLOOKUP(B112,'3-mer'!$B:$BQ,62,FALSE)</f>
        <v>28</v>
      </c>
      <c r="CG112" s="9">
        <f>VLOOKUP(B112,'3-mer'!$B:$BQ,63,FALSE)</f>
        <v>36</v>
      </c>
      <c r="CH112" s="9">
        <f>VLOOKUP(B112,'3-mer'!$B:$BQ,64,FALSE)</f>
        <v>17</v>
      </c>
      <c r="CI112" s="9">
        <f>VLOOKUP(B112,'3-mer'!$B:$BQ,65,FALSE)</f>
        <v>15</v>
      </c>
      <c r="CJ112" s="9">
        <f>VLOOKUP(B112,'3-mer'!$B:$BQ,66,FALSE)</f>
        <v>10</v>
      </c>
      <c r="CK112" s="9">
        <f>VLOOKUP(B112,'3-mer'!$B:$BQ,67,FALSE)</f>
        <v>23</v>
      </c>
      <c r="CL112" s="9">
        <f>VLOOKUP(B112,'3-mer'!$B:$BQ,5,FALSE)</f>
        <v>26</v>
      </c>
    </row>
    <row r="113" spans="1:90" ht="15.75" x14ac:dyDescent="0.2">
      <c r="A113" s="68" t="s">
        <v>28</v>
      </c>
      <c r="B113" s="67" t="s">
        <v>29</v>
      </c>
      <c r="C113" s="67">
        <v>285</v>
      </c>
      <c r="D113" s="70" t="e">
        <f>H113/#REF!+3.79</f>
        <v>#REF!</v>
      </c>
      <c r="E113" s="67">
        <v>25</v>
      </c>
      <c r="F113" s="67">
        <v>7.2</v>
      </c>
      <c r="G113" s="67">
        <v>7</v>
      </c>
      <c r="H113" s="70">
        <v>3</v>
      </c>
      <c r="I113" s="70">
        <f>VLOOKUP(B113,'2-mer'!$C$1:$V$19,3,FALSE)</f>
        <v>1452</v>
      </c>
      <c r="J113" s="74">
        <f>VLOOKUP(B113,遗传信息!B:E,4,FALSE)</f>
        <v>50.609999999999992</v>
      </c>
      <c r="K113" s="9">
        <f>VLOOKUP(B113,'2-mer'!$C$1:$V$19,4,FALSE)</f>
        <v>105</v>
      </c>
      <c r="L113" s="9">
        <f>VLOOKUP(B113,'2-mer'!$C$1:$V$19,5,FALSE)</f>
        <v>85</v>
      </c>
      <c r="M113" s="9">
        <f>VLOOKUP(B113,'2-mer'!$C$1:$V$19,6,FALSE)</f>
        <v>109</v>
      </c>
      <c r="N113" s="9">
        <f>VLOOKUP(B113,'2-mer'!$C$1:$V$19,8,FALSE)</f>
        <v>63</v>
      </c>
      <c r="O113" s="9">
        <f>VLOOKUP(B113,'2-mer'!$C$1:$V$19,9,FALSE)</f>
        <v>80</v>
      </c>
      <c r="P113" s="9">
        <f>VLOOKUP(B113,'2-mer'!$C$1:$V$19,10,FALSE)</f>
        <v>78</v>
      </c>
      <c r="Q113" s="9">
        <f>VLOOKUP(B113,'2-mer'!$C$1:$V$19,11,FALSE)</f>
        <v>96</v>
      </c>
      <c r="R113" s="9">
        <f>VLOOKUP(B113,'2-mer'!$C$1:$V$19,12,FALSE)</f>
        <v>75</v>
      </c>
      <c r="S113" s="9">
        <f>VLOOKUP(B113,'2-mer'!$C$1:$V$19,13,FALSE)</f>
        <v>115</v>
      </c>
      <c r="T113" s="9">
        <f>VLOOKUP(B113,'2-mer'!$C$1:$V$19,14,FALSE)</f>
        <v>106</v>
      </c>
      <c r="U113" s="9">
        <f>VLOOKUP(B113,'2-mer'!$C$1:$V$19,15,FALSE)</f>
        <v>147</v>
      </c>
      <c r="V113" s="9">
        <f>VLOOKUP(B113,'2-mer'!$C$1:$V$19,16,FALSE)</f>
        <v>93</v>
      </c>
      <c r="W113" s="9">
        <f>VLOOKUP(B113,'2-mer'!$C$1:$V$19,17,FALSE)</f>
        <v>63</v>
      </c>
      <c r="X113" s="9">
        <f>VLOOKUP(B113,'2-mer'!$C$1:$V$19,18,FALSE)</f>
        <v>61</v>
      </c>
      <c r="Y113" s="9">
        <f>VLOOKUP(B113,'2-mer'!$C$1:$V$19,19,FALSE)</f>
        <v>108</v>
      </c>
      <c r="Z113" s="9">
        <f>VLOOKUP(B113,'2-mer'!$C$1:$V$19,20,FALSE)</f>
        <v>57</v>
      </c>
      <c r="AA113" s="9">
        <f>VLOOKUP(B113,'3-mer'!$B:$BQ,4,FALSE)</f>
        <v>22</v>
      </c>
      <c r="AB113" s="9">
        <f>VLOOKUP(B113,'3-mer'!$B:$BQ,5,FALSE)</f>
        <v>26</v>
      </c>
      <c r="AC113" s="9">
        <f>VLOOKUP(B113,'3-mer'!$B:$BQ,6,FALSE)</f>
        <v>34</v>
      </c>
      <c r="AD113" s="9">
        <f>VLOOKUP(B113,'3-mer'!$B:$BQ,7,FALSE)</f>
        <v>22</v>
      </c>
      <c r="AE113" s="9">
        <f>VLOOKUP(B113,'3-mer'!$B:$BQ,8,FALSE)</f>
        <v>17</v>
      </c>
      <c r="AF113" s="9">
        <f>VLOOKUP(B113,'3-mer'!$B:$BQ,9,FALSE)</f>
        <v>22</v>
      </c>
      <c r="AG113" s="9">
        <f>VLOOKUP(B113,'3-mer'!$B:$BQ,10,FALSE)</f>
        <v>27</v>
      </c>
      <c r="AH113" s="9">
        <f>VLOOKUP(B113,'3-mer'!$B:$BQ,11,FALSE)</f>
        <v>19</v>
      </c>
      <c r="AI113" s="9">
        <f>VLOOKUP(B113,'3-mer'!$B:$BQ,12,FALSE)</f>
        <v>28</v>
      </c>
      <c r="AJ113" s="9">
        <f>VLOOKUP(B113,'3-mer'!$B:$BQ,13,FALSE)</f>
        <v>25</v>
      </c>
      <c r="AK113" s="9">
        <f>VLOOKUP(B113,'3-mer'!$B:$BQ,14,FALSE)</f>
        <v>30</v>
      </c>
      <c r="AL113" s="9">
        <f>VLOOKUP(B113,'3-mer'!$B:$BQ,15,FALSE)</f>
        <v>25</v>
      </c>
      <c r="AM113" s="9">
        <f>VLOOKUP(B113,'3-mer'!$B:$BQ,16,FALSE)</f>
        <v>13</v>
      </c>
      <c r="AN113" s="9">
        <f>VLOOKUP(B113,'3-mer'!$B:$BQ,17,FALSE)</f>
        <v>13</v>
      </c>
      <c r="AO113" s="9">
        <f>VLOOKUP(B113,'3-mer'!$B:$BQ,18,FALSE)</f>
        <v>27</v>
      </c>
      <c r="AP113" s="9">
        <f>VLOOKUP(B113,'3-mer'!$B:$BQ,19,FALSE)</f>
        <v>10</v>
      </c>
      <c r="AQ113" s="9">
        <f>VLOOKUP(B113,'3-mer'!$B:$BQ,20,FALSE)</f>
        <v>22</v>
      </c>
      <c r="AR113" s="9">
        <f>VLOOKUP(B113,'3-mer'!$B:$BQ,21,FALSE)</f>
        <v>16</v>
      </c>
      <c r="AS113" s="9">
        <f>VLOOKUP(B113,'3-mer'!$B:$BQ,22,FALSE)</f>
        <v>25</v>
      </c>
      <c r="AT113" s="9">
        <f>VLOOKUP(B113,'3-mer'!$B:$BQ,23,FALSE)</f>
        <v>16</v>
      </c>
      <c r="AU113" s="9">
        <f>VLOOKUP(B113,'3-mer'!$B:$BQ,24,FALSE)</f>
        <v>17</v>
      </c>
      <c r="AV113" s="9">
        <f>VLOOKUP(B113,'3-mer'!$B:$BQ,25,FALSE)</f>
        <v>15</v>
      </c>
      <c r="AW113" s="9">
        <f>VLOOKUP(B113,'3-mer'!$B:$BQ,26,FALSE)</f>
        <v>21</v>
      </c>
      <c r="AX113" s="9">
        <f>VLOOKUP(B113,'3-mer'!$B:$BQ,27,FALSE)</f>
        <v>25</v>
      </c>
      <c r="AY113" s="9">
        <f>VLOOKUP(B113,'3-mer'!$B:$BQ,28,FALSE)</f>
        <v>18</v>
      </c>
      <c r="AZ113" s="9">
        <f>VLOOKUP(B113,'3-mer'!$B:$BQ,29,FALSE)</f>
        <v>21</v>
      </c>
      <c r="BA113" s="9">
        <f>VLOOKUP(B113,'3-mer'!$B:$BQ,30,FALSE)</f>
        <v>35</v>
      </c>
      <c r="BB113" s="9">
        <f>VLOOKUP(B113,'3-mer'!$B:$BQ,31,FALSE)</f>
        <v>22</v>
      </c>
      <c r="BC113" s="9">
        <f>VLOOKUP(B113,'3-mer'!$B:$BQ,32,FALSE)</f>
        <v>11</v>
      </c>
      <c r="BD113" s="9">
        <f>VLOOKUP(B113,'3-mer'!$B:$BQ,33,FALSE)</f>
        <v>16</v>
      </c>
      <c r="BE113" s="9">
        <f>VLOOKUP(B113,'3-mer'!$B:$BQ,34,FALSE)</f>
        <v>28</v>
      </c>
      <c r="BF113" s="9">
        <f>VLOOKUP(B113,'3-mer'!$B:$BQ,35,FALSE)</f>
        <v>20</v>
      </c>
      <c r="BG113" s="9">
        <f>VLOOKUP(B113,'3-mer'!$B:$BQ,36,FALSE)</f>
        <v>36</v>
      </c>
      <c r="BH113" s="9">
        <f>VLOOKUP(B113,'3-mer'!$B:$BQ,37,FALSE)</f>
        <v>23</v>
      </c>
      <c r="BI113" s="9">
        <f>VLOOKUP(B113,'3-mer'!$B:$BQ,38,FALSE)</f>
        <v>33</v>
      </c>
      <c r="BJ113" s="9">
        <f>VLOOKUP(B113,'3-mer'!$B:$BQ,39,FALSE)</f>
        <v>22</v>
      </c>
      <c r="BK113" s="9">
        <f>VLOOKUP(B113,'3-mer'!$B:$BQ,40,FALSE)</f>
        <v>28</v>
      </c>
      <c r="BL113" s="9">
        <f>VLOOKUP(B113,'3-mer'!$B:$BQ,41,FALSE)</f>
        <v>26</v>
      </c>
      <c r="BM113" s="9">
        <f>VLOOKUP(B113,'3-mer'!$B:$BQ,42,FALSE)</f>
        <v>28</v>
      </c>
      <c r="BN113" s="9">
        <f>VLOOKUP(B113,'3-mer'!$B:$BQ,43,FALSE)</f>
        <v>23</v>
      </c>
      <c r="BO113" s="9">
        <f>VLOOKUP(B113,'3-mer'!$B:$BQ,44,FALSE)</f>
        <v>42</v>
      </c>
      <c r="BP113" s="9">
        <f>VLOOKUP(B113,'3-mer'!$B:$BQ,45,FALSE)</f>
        <v>30</v>
      </c>
      <c r="BQ113" s="9">
        <f>VLOOKUP(B113,'3-mer'!$B:$BQ,46,FALSE)</f>
        <v>46</v>
      </c>
      <c r="BR113" s="9">
        <f>VLOOKUP(B113,'3-mer'!$B:$BQ,47,FALSE)</f>
        <v>29</v>
      </c>
      <c r="BS113" s="9">
        <f>VLOOKUP(B113,'3-mer'!$B:$BQ,48,FALSE)</f>
        <v>23</v>
      </c>
      <c r="BT113" s="9">
        <f>VLOOKUP(B113,'3-mer'!$B:$BQ,49,FALSE)</f>
        <v>22</v>
      </c>
      <c r="BU113" s="9">
        <f>VLOOKUP(B113,'3-mer'!$B:$BQ,50,FALSE)</f>
        <v>30</v>
      </c>
      <c r="BV113" s="9">
        <f>VLOOKUP(B113,'3-mer'!$B:$BQ,51,FALSE)</f>
        <v>18</v>
      </c>
      <c r="BW113" s="9">
        <f>VLOOKUP(B113,'3-mer'!$B:$BQ,52,FALSE)</f>
        <v>25</v>
      </c>
      <c r="BX113" s="9">
        <f>VLOOKUP(B113,'3-mer'!$B:$BQ,53,FALSE)</f>
        <v>19</v>
      </c>
      <c r="BY113" s="9">
        <f>VLOOKUP(B113,'3-mer'!$B:$BQ,54,FALSE)</f>
        <v>16</v>
      </c>
      <c r="BZ113" s="9">
        <f>VLOOKUP(B113,'3-mer'!$B:$BQ,55,FALSE)</f>
        <v>3</v>
      </c>
      <c r="CA113" s="9">
        <f>VLOOKUP(B113,'3-mer'!$B:$BQ,56,FALSE)</f>
        <v>18</v>
      </c>
      <c r="CB113" s="9">
        <f>VLOOKUP(B113,'3-mer'!$B:$BQ,7,FALSE)</f>
        <v>22</v>
      </c>
      <c r="CC113" s="9">
        <f>VLOOKUP(B113,'3-mer'!$B:$BQ,58,FALSE)</f>
        <v>20</v>
      </c>
      <c r="CD113" s="9">
        <f>VLOOKUP(B113,'3-mer'!$B:$BQ,60,FALSE)</f>
        <v>8</v>
      </c>
      <c r="CE113" s="9">
        <f>VLOOKUP(B113,'3-mer'!$B:$BQ,61,FALSE)</f>
        <v>27</v>
      </c>
      <c r="CF113" s="9">
        <f>VLOOKUP(B113,'3-mer'!$B:$BQ,62,FALSE)</f>
        <v>28</v>
      </c>
      <c r="CG113" s="9">
        <f>VLOOKUP(B113,'3-mer'!$B:$BQ,63,FALSE)</f>
        <v>36</v>
      </c>
      <c r="CH113" s="9">
        <f>VLOOKUP(B113,'3-mer'!$B:$BQ,64,FALSE)</f>
        <v>17</v>
      </c>
      <c r="CI113" s="9">
        <f>VLOOKUP(B113,'3-mer'!$B:$BQ,65,FALSE)</f>
        <v>15</v>
      </c>
      <c r="CJ113" s="9">
        <f>VLOOKUP(B113,'3-mer'!$B:$BQ,66,FALSE)</f>
        <v>10</v>
      </c>
      <c r="CK113" s="9">
        <f>VLOOKUP(B113,'3-mer'!$B:$BQ,67,FALSE)</f>
        <v>23</v>
      </c>
      <c r="CL113" s="9">
        <f>VLOOKUP(B113,'3-mer'!$B:$BQ,5,FALSE)</f>
        <v>26</v>
      </c>
    </row>
    <row r="114" spans="1:90" ht="15.75" x14ac:dyDescent="0.2">
      <c r="A114" s="68" t="s">
        <v>28</v>
      </c>
      <c r="B114" s="67" t="s">
        <v>29</v>
      </c>
      <c r="C114" s="67">
        <v>285</v>
      </c>
      <c r="D114" s="70" t="e">
        <f>H114/#REF!+3.79</f>
        <v>#REF!</v>
      </c>
      <c r="E114" s="67">
        <v>25</v>
      </c>
      <c r="F114" s="67">
        <v>7.2</v>
      </c>
      <c r="G114" s="67">
        <v>7</v>
      </c>
      <c r="H114" s="70">
        <v>4</v>
      </c>
      <c r="I114" s="70">
        <f>VLOOKUP(B114,'2-mer'!$C$1:$V$19,3,FALSE)</f>
        <v>1452</v>
      </c>
      <c r="J114" s="74">
        <f>VLOOKUP(B114,遗传信息!B:E,4,FALSE)</f>
        <v>50.609999999999992</v>
      </c>
      <c r="K114" s="9">
        <f>VLOOKUP(B114,'2-mer'!$C$1:$V$19,4,FALSE)</f>
        <v>105</v>
      </c>
      <c r="L114" s="9">
        <f>VLOOKUP(B114,'2-mer'!$C$1:$V$19,5,FALSE)</f>
        <v>85</v>
      </c>
      <c r="M114" s="9">
        <f>VLOOKUP(B114,'2-mer'!$C$1:$V$19,6,FALSE)</f>
        <v>109</v>
      </c>
      <c r="N114" s="9">
        <f>VLOOKUP(B114,'2-mer'!$C$1:$V$19,8,FALSE)</f>
        <v>63</v>
      </c>
      <c r="O114" s="9">
        <f>VLOOKUP(B114,'2-mer'!$C$1:$V$19,9,FALSE)</f>
        <v>80</v>
      </c>
      <c r="P114" s="9">
        <f>VLOOKUP(B114,'2-mer'!$C$1:$V$19,10,FALSE)</f>
        <v>78</v>
      </c>
      <c r="Q114" s="9">
        <f>VLOOKUP(B114,'2-mer'!$C$1:$V$19,11,FALSE)</f>
        <v>96</v>
      </c>
      <c r="R114" s="9">
        <f>VLOOKUP(B114,'2-mer'!$C$1:$V$19,12,FALSE)</f>
        <v>75</v>
      </c>
      <c r="S114" s="9">
        <f>VLOOKUP(B114,'2-mer'!$C$1:$V$19,13,FALSE)</f>
        <v>115</v>
      </c>
      <c r="T114" s="9">
        <f>VLOOKUP(B114,'2-mer'!$C$1:$V$19,14,FALSE)</f>
        <v>106</v>
      </c>
      <c r="U114" s="9">
        <f>VLOOKUP(B114,'2-mer'!$C$1:$V$19,15,FALSE)</f>
        <v>147</v>
      </c>
      <c r="V114" s="9">
        <f>VLOOKUP(B114,'2-mer'!$C$1:$V$19,16,FALSE)</f>
        <v>93</v>
      </c>
      <c r="W114" s="9">
        <f>VLOOKUP(B114,'2-mer'!$C$1:$V$19,17,FALSE)</f>
        <v>63</v>
      </c>
      <c r="X114" s="9">
        <f>VLOOKUP(B114,'2-mer'!$C$1:$V$19,18,FALSE)</f>
        <v>61</v>
      </c>
      <c r="Y114" s="9">
        <f>VLOOKUP(B114,'2-mer'!$C$1:$V$19,19,FALSE)</f>
        <v>108</v>
      </c>
      <c r="Z114" s="9">
        <f>VLOOKUP(B114,'2-mer'!$C$1:$V$19,20,FALSE)</f>
        <v>57</v>
      </c>
      <c r="AA114" s="9">
        <f>VLOOKUP(B114,'3-mer'!$B:$BQ,4,FALSE)</f>
        <v>22</v>
      </c>
      <c r="AB114" s="9">
        <f>VLOOKUP(B114,'3-mer'!$B:$BQ,5,FALSE)</f>
        <v>26</v>
      </c>
      <c r="AC114" s="9">
        <f>VLOOKUP(B114,'3-mer'!$B:$BQ,6,FALSE)</f>
        <v>34</v>
      </c>
      <c r="AD114" s="9">
        <f>VLOOKUP(B114,'3-mer'!$B:$BQ,7,FALSE)</f>
        <v>22</v>
      </c>
      <c r="AE114" s="9">
        <f>VLOOKUP(B114,'3-mer'!$B:$BQ,8,FALSE)</f>
        <v>17</v>
      </c>
      <c r="AF114" s="9">
        <f>VLOOKUP(B114,'3-mer'!$B:$BQ,9,FALSE)</f>
        <v>22</v>
      </c>
      <c r="AG114" s="9">
        <f>VLOOKUP(B114,'3-mer'!$B:$BQ,10,FALSE)</f>
        <v>27</v>
      </c>
      <c r="AH114" s="9">
        <f>VLOOKUP(B114,'3-mer'!$B:$BQ,11,FALSE)</f>
        <v>19</v>
      </c>
      <c r="AI114" s="9">
        <f>VLOOKUP(B114,'3-mer'!$B:$BQ,12,FALSE)</f>
        <v>28</v>
      </c>
      <c r="AJ114" s="9">
        <f>VLOOKUP(B114,'3-mer'!$B:$BQ,13,FALSE)</f>
        <v>25</v>
      </c>
      <c r="AK114" s="9">
        <f>VLOOKUP(B114,'3-mer'!$B:$BQ,14,FALSE)</f>
        <v>30</v>
      </c>
      <c r="AL114" s="9">
        <f>VLOOKUP(B114,'3-mer'!$B:$BQ,15,FALSE)</f>
        <v>25</v>
      </c>
      <c r="AM114" s="9">
        <f>VLOOKUP(B114,'3-mer'!$B:$BQ,16,FALSE)</f>
        <v>13</v>
      </c>
      <c r="AN114" s="9">
        <f>VLOOKUP(B114,'3-mer'!$B:$BQ,17,FALSE)</f>
        <v>13</v>
      </c>
      <c r="AO114" s="9">
        <f>VLOOKUP(B114,'3-mer'!$B:$BQ,18,FALSE)</f>
        <v>27</v>
      </c>
      <c r="AP114" s="9">
        <f>VLOOKUP(B114,'3-mer'!$B:$BQ,19,FALSE)</f>
        <v>10</v>
      </c>
      <c r="AQ114" s="9">
        <f>VLOOKUP(B114,'3-mer'!$B:$BQ,20,FALSE)</f>
        <v>22</v>
      </c>
      <c r="AR114" s="9">
        <f>VLOOKUP(B114,'3-mer'!$B:$BQ,21,FALSE)</f>
        <v>16</v>
      </c>
      <c r="AS114" s="9">
        <f>VLOOKUP(B114,'3-mer'!$B:$BQ,22,FALSE)</f>
        <v>25</v>
      </c>
      <c r="AT114" s="9">
        <f>VLOOKUP(B114,'3-mer'!$B:$BQ,23,FALSE)</f>
        <v>16</v>
      </c>
      <c r="AU114" s="9">
        <f>VLOOKUP(B114,'3-mer'!$B:$BQ,24,FALSE)</f>
        <v>17</v>
      </c>
      <c r="AV114" s="9">
        <f>VLOOKUP(B114,'3-mer'!$B:$BQ,25,FALSE)</f>
        <v>15</v>
      </c>
      <c r="AW114" s="9">
        <f>VLOOKUP(B114,'3-mer'!$B:$BQ,26,FALSE)</f>
        <v>21</v>
      </c>
      <c r="AX114" s="9">
        <f>VLOOKUP(B114,'3-mer'!$B:$BQ,27,FALSE)</f>
        <v>25</v>
      </c>
      <c r="AY114" s="9">
        <f>VLOOKUP(B114,'3-mer'!$B:$BQ,28,FALSE)</f>
        <v>18</v>
      </c>
      <c r="AZ114" s="9">
        <f>VLOOKUP(B114,'3-mer'!$B:$BQ,29,FALSE)</f>
        <v>21</v>
      </c>
      <c r="BA114" s="9">
        <f>VLOOKUP(B114,'3-mer'!$B:$BQ,30,FALSE)</f>
        <v>35</v>
      </c>
      <c r="BB114" s="9">
        <f>VLOOKUP(B114,'3-mer'!$B:$BQ,31,FALSE)</f>
        <v>22</v>
      </c>
      <c r="BC114" s="9">
        <f>VLOOKUP(B114,'3-mer'!$B:$BQ,32,FALSE)</f>
        <v>11</v>
      </c>
      <c r="BD114" s="9">
        <f>VLOOKUP(B114,'3-mer'!$B:$BQ,33,FALSE)</f>
        <v>16</v>
      </c>
      <c r="BE114" s="9">
        <f>VLOOKUP(B114,'3-mer'!$B:$BQ,34,FALSE)</f>
        <v>28</v>
      </c>
      <c r="BF114" s="9">
        <f>VLOOKUP(B114,'3-mer'!$B:$BQ,35,FALSE)</f>
        <v>20</v>
      </c>
      <c r="BG114" s="9">
        <f>VLOOKUP(B114,'3-mer'!$B:$BQ,36,FALSE)</f>
        <v>36</v>
      </c>
      <c r="BH114" s="9">
        <f>VLOOKUP(B114,'3-mer'!$B:$BQ,37,FALSE)</f>
        <v>23</v>
      </c>
      <c r="BI114" s="9">
        <f>VLOOKUP(B114,'3-mer'!$B:$BQ,38,FALSE)</f>
        <v>33</v>
      </c>
      <c r="BJ114" s="9">
        <f>VLOOKUP(B114,'3-mer'!$B:$BQ,39,FALSE)</f>
        <v>22</v>
      </c>
      <c r="BK114" s="9">
        <f>VLOOKUP(B114,'3-mer'!$B:$BQ,40,FALSE)</f>
        <v>28</v>
      </c>
      <c r="BL114" s="9">
        <f>VLOOKUP(B114,'3-mer'!$B:$BQ,41,FALSE)</f>
        <v>26</v>
      </c>
      <c r="BM114" s="9">
        <f>VLOOKUP(B114,'3-mer'!$B:$BQ,42,FALSE)</f>
        <v>28</v>
      </c>
      <c r="BN114" s="9">
        <f>VLOOKUP(B114,'3-mer'!$B:$BQ,43,FALSE)</f>
        <v>23</v>
      </c>
      <c r="BO114" s="9">
        <f>VLOOKUP(B114,'3-mer'!$B:$BQ,44,FALSE)</f>
        <v>42</v>
      </c>
      <c r="BP114" s="9">
        <f>VLOOKUP(B114,'3-mer'!$B:$BQ,45,FALSE)</f>
        <v>30</v>
      </c>
      <c r="BQ114" s="9">
        <f>VLOOKUP(B114,'3-mer'!$B:$BQ,46,FALSE)</f>
        <v>46</v>
      </c>
      <c r="BR114" s="9">
        <f>VLOOKUP(B114,'3-mer'!$B:$BQ,47,FALSE)</f>
        <v>29</v>
      </c>
      <c r="BS114" s="9">
        <f>VLOOKUP(B114,'3-mer'!$B:$BQ,48,FALSE)</f>
        <v>23</v>
      </c>
      <c r="BT114" s="9">
        <f>VLOOKUP(B114,'3-mer'!$B:$BQ,49,FALSE)</f>
        <v>22</v>
      </c>
      <c r="BU114" s="9">
        <f>VLOOKUP(B114,'3-mer'!$B:$BQ,50,FALSE)</f>
        <v>30</v>
      </c>
      <c r="BV114" s="9">
        <f>VLOOKUP(B114,'3-mer'!$B:$BQ,51,FALSE)</f>
        <v>18</v>
      </c>
      <c r="BW114" s="9">
        <f>VLOOKUP(B114,'3-mer'!$B:$BQ,52,FALSE)</f>
        <v>25</v>
      </c>
      <c r="BX114" s="9">
        <f>VLOOKUP(B114,'3-mer'!$B:$BQ,53,FALSE)</f>
        <v>19</v>
      </c>
      <c r="BY114" s="9">
        <f>VLOOKUP(B114,'3-mer'!$B:$BQ,54,FALSE)</f>
        <v>16</v>
      </c>
      <c r="BZ114" s="9">
        <f>VLOOKUP(B114,'3-mer'!$B:$BQ,55,FALSE)</f>
        <v>3</v>
      </c>
      <c r="CA114" s="9">
        <f>VLOOKUP(B114,'3-mer'!$B:$BQ,56,FALSE)</f>
        <v>18</v>
      </c>
      <c r="CB114" s="9">
        <f>VLOOKUP(B114,'3-mer'!$B:$BQ,7,FALSE)</f>
        <v>22</v>
      </c>
      <c r="CC114" s="9">
        <f>VLOOKUP(B114,'3-mer'!$B:$BQ,58,FALSE)</f>
        <v>20</v>
      </c>
      <c r="CD114" s="9">
        <f>VLOOKUP(B114,'3-mer'!$B:$BQ,60,FALSE)</f>
        <v>8</v>
      </c>
      <c r="CE114" s="9">
        <f>VLOOKUP(B114,'3-mer'!$B:$BQ,61,FALSE)</f>
        <v>27</v>
      </c>
      <c r="CF114" s="9">
        <f>VLOOKUP(B114,'3-mer'!$B:$BQ,62,FALSE)</f>
        <v>28</v>
      </c>
      <c r="CG114" s="9">
        <f>VLOOKUP(B114,'3-mer'!$B:$BQ,63,FALSE)</f>
        <v>36</v>
      </c>
      <c r="CH114" s="9">
        <f>VLOOKUP(B114,'3-mer'!$B:$BQ,64,FALSE)</f>
        <v>17</v>
      </c>
      <c r="CI114" s="9">
        <f>VLOOKUP(B114,'3-mer'!$B:$BQ,65,FALSE)</f>
        <v>15</v>
      </c>
      <c r="CJ114" s="9">
        <f>VLOOKUP(B114,'3-mer'!$B:$BQ,66,FALSE)</f>
        <v>10</v>
      </c>
      <c r="CK114" s="9">
        <f>VLOOKUP(B114,'3-mer'!$B:$BQ,67,FALSE)</f>
        <v>23</v>
      </c>
      <c r="CL114" s="9">
        <f>VLOOKUP(B114,'3-mer'!$B:$BQ,5,FALSE)</f>
        <v>26</v>
      </c>
    </row>
    <row r="115" spans="1:90" ht="15.75" x14ac:dyDescent="0.2">
      <c r="A115" s="68" t="s">
        <v>28</v>
      </c>
      <c r="B115" s="67" t="s">
        <v>29</v>
      </c>
      <c r="C115" s="67">
        <v>300</v>
      </c>
      <c r="D115" s="66">
        <v>58</v>
      </c>
      <c r="E115" s="67">
        <v>25</v>
      </c>
      <c r="F115" s="67">
        <v>7.2</v>
      </c>
      <c r="G115" s="67">
        <v>7</v>
      </c>
      <c r="H115" s="70">
        <v>2</v>
      </c>
      <c r="I115" s="70">
        <f>VLOOKUP(B115,'2-mer'!$C$1:$V$19,3,FALSE)</f>
        <v>1452</v>
      </c>
      <c r="J115" s="74">
        <f>VLOOKUP(B115,遗传信息!B:E,4,FALSE)</f>
        <v>50.609999999999992</v>
      </c>
      <c r="K115" s="9">
        <f>VLOOKUP(B115,'2-mer'!$C$1:$V$19,4,FALSE)</f>
        <v>105</v>
      </c>
      <c r="L115" s="9">
        <f>VLOOKUP(B115,'2-mer'!$C$1:$V$19,5,FALSE)</f>
        <v>85</v>
      </c>
      <c r="M115" s="9">
        <f>VLOOKUP(B115,'2-mer'!$C$1:$V$19,6,FALSE)</f>
        <v>109</v>
      </c>
      <c r="N115" s="9">
        <f>VLOOKUP(B115,'2-mer'!$C$1:$V$19,8,FALSE)</f>
        <v>63</v>
      </c>
      <c r="O115" s="9">
        <f>VLOOKUP(B115,'2-mer'!$C$1:$V$19,9,FALSE)</f>
        <v>80</v>
      </c>
      <c r="P115" s="9">
        <f>VLOOKUP(B115,'2-mer'!$C$1:$V$19,10,FALSE)</f>
        <v>78</v>
      </c>
      <c r="Q115" s="9">
        <f>VLOOKUP(B115,'2-mer'!$C$1:$V$19,11,FALSE)</f>
        <v>96</v>
      </c>
      <c r="R115" s="9">
        <f>VLOOKUP(B115,'2-mer'!$C$1:$V$19,12,FALSE)</f>
        <v>75</v>
      </c>
      <c r="S115" s="9">
        <f>VLOOKUP(B115,'2-mer'!$C$1:$V$19,13,FALSE)</f>
        <v>115</v>
      </c>
      <c r="T115" s="9">
        <f>VLOOKUP(B115,'2-mer'!$C$1:$V$19,14,FALSE)</f>
        <v>106</v>
      </c>
      <c r="U115" s="9">
        <f>VLOOKUP(B115,'2-mer'!$C$1:$V$19,15,FALSE)</f>
        <v>147</v>
      </c>
      <c r="V115" s="9">
        <f>VLOOKUP(B115,'2-mer'!$C$1:$V$19,16,FALSE)</f>
        <v>93</v>
      </c>
      <c r="W115" s="9">
        <f>VLOOKUP(B115,'2-mer'!$C$1:$V$19,17,FALSE)</f>
        <v>63</v>
      </c>
      <c r="X115" s="9">
        <f>VLOOKUP(B115,'2-mer'!$C$1:$V$19,18,FALSE)</f>
        <v>61</v>
      </c>
      <c r="Y115" s="9">
        <f>VLOOKUP(B115,'2-mer'!$C$1:$V$19,19,FALSE)</f>
        <v>108</v>
      </c>
      <c r="Z115" s="9">
        <f>VLOOKUP(B115,'2-mer'!$C$1:$V$19,20,FALSE)</f>
        <v>57</v>
      </c>
      <c r="AA115" s="9">
        <f>VLOOKUP(B115,'3-mer'!$B:$BQ,4,FALSE)</f>
        <v>22</v>
      </c>
      <c r="AB115" s="9">
        <f>VLOOKUP(B115,'3-mer'!$B:$BQ,5,FALSE)</f>
        <v>26</v>
      </c>
      <c r="AC115" s="9">
        <f>VLOOKUP(B115,'3-mer'!$B:$BQ,6,FALSE)</f>
        <v>34</v>
      </c>
      <c r="AD115" s="9">
        <f>VLOOKUP(B115,'3-mer'!$B:$BQ,7,FALSE)</f>
        <v>22</v>
      </c>
      <c r="AE115" s="9">
        <f>VLOOKUP(B115,'3-mer'!$B:$BQ,8,FALSE)</f>
        <v>17</v>
      </c>
      <c r="AF115" s="9">
        <f>VLOOKUP(B115,'3-mer'!$B:$BQ,9,FALSE)</f>
        <v>22</v>
      </c>
      <c r="AG115" s="9">
        <f>VLOOKUP(B115,'3-mer'!$B:$BQ,10,FALSE)</f>
        <v>27</v>
      </c>
      <c r="AH115" s="9">
        <f>VLOOKUP(B115,'3-mer'!$B:$BQ,11,FALSE)</f>
        <v>19</v>
      </c>
      <c r="AI115" s="9">
        <f>VLOOKUP(B115,'3-mer'!$B:$BQ,12,FALSE)</f>
        <v>28</v>
      </c>
      <c r="AJ115" s="9">
        <f>VLOOKUP(B115,'3-mer'!$B:$BQ,13,FALSE)</f>
        <v>25</v>
      </c>
      <c r="AK115" s="9">
        <f>VLOOKUP(B115,'3-mer'!$B:$BQ,14,FALSE)</f>
        <v>30</v>
      </c>
      <c r="AL115" s="9">
        <f>VLOOKUP(B115,'3-mer'!$B:$BQ,15,FALSE)</f>
        <v>25</v>
      </c>
      <c r="AM115" s="9">
        <f>VLOOKUP(B115,'3-mer'!$B:$BQ,16,FALSE)</f>
        <v>13</v>
      </c>
      <c r="AN115" s="9">
        <f>VLOOKUP(B115,'3-mer'!$B:$BQ,17,FALSE)</f>
        <v>13</v>
      </c>
      <c r="AO115" s="9">
        <f>VLOOKUP(B115,'3-mer'!$B:$BQ,18,FALSE)</f>
        <v>27</v>
      </c>
      <c r="AP115" s="9">
        <f>VLOOKUP(B115,'3-mer'!$B:$BQ,19,FALSE)</f>
        <v>10</v>
      </c>
      <c r="AQ115" s="9">
        <f>VLOOKUP(B115,'3-mer'!$B:$BQ,20,FALSE)</f>
        <v>22</v>
      </c>
      <c r="AR115" s="9">
        <f>VLOOKUP(B115,'3-mer'!$B:$BQ,21,FALSE)</f>
        <v>16</v>
      </c>
      <c r="AS115" s="9">
        <f>VLOOKUP(B115,'3-mer'!$B:$BQ,22,FALSE)</f>
        <v>25</v>
      </c>
      <c r="AT115" s="9">
        <f>VLOOKUP(B115,'3-mer'!$B:$BQ,23,FALSE)</f>
        <v>16</v>
      </c>
      <c r="AU115" s="9">
        <f>VLOOKUP(B115,'3-mer'!$B:$BQ,24,FALSE)</f>
        <v>17</v>
      </c>
      <c r="AV115" s="9">
        <f>VLOOKUP(B115,'3-mer'!$B:$BQ,25,FALSE)</f>
        <v>15</v>
      </c>
      <c r="AW115" s="9">
        <f>VLOOKUP(B115,'3-mer'!$B:$BQ,26,FALSE)</f>
        <v>21</v>
      </c>
      <c r="AX115" s="9">
        <f>VLOOKUP(B115,'3-mer'!$B:$BQ,27,FALSE)</f>
        <v>25</v>
      </c>
      <c r="AY115" s="9">
        <f>VLOOKUP(B115,'3-mer'!$B:$BQ,28,FALSE)</f>
        <v>18</v>
      </c>
      <c r="AZ115" s="9">
        <f>VLOOKUP(B115,'3-mer'!$B:$BQ,29,FALSE)</f>
        <v>21</v>
      </c>
      <c r="BA115" s="9">
        <f>VLOOKUP(B115,'3-mer'!$B:$BQ,30,FALSE)</f>
        <v>35</v>
      </c>
      <c r="BB115" s="9">
        <f>VLOOKUP(B115,'3-mer'!$B:$BQ,31,FALSE)</f>
        <v>22</v>
      </c>
      <c r="BC115" s="9">
        <f>VLOOKUP(B115,'3-mer'!$B:$BQ,32,FALSE)</f>
        <v>11</v>
      </c>
      <c r="BD115" s="9">
        <f>VLOOKUP(B115,'3-mer'!$B:$BQ,33,FALSE)</f>
        <v>16</v>
      </c>
      <c r="BE115" s="9">
        <f>VLOOKUP(B115,'3-mer'!$B:$BQ,34,FALSE)</f>
        <v>28</v>
      </c>
      <c r="BF115" s="9">
        <f>VLOOKUP(B115,'3-mer'!$B:$BQ,35,FALSE)</f>
        <v>20</v>
      </c>
      <c r="BG115" s="9">
        <f>VLOOKUP(B115,'3-mer'!$B:$BQ,36,FALSE)</f>
        <v>36</v>
      </c>
      <c r="BH115" s="9">
        <f>VLOOKUP(B115,'3-mer'!$B:$BQ,37,FALSE)</f>
        <v>23</v>
      </c>
      <c r="BI115" s="9">
        <f>VLOOKUP(B115,'3-mer'!$B:$BQ,38,FALSE)</f>
        <v>33</v>
      </c>
      <c r="BJ115" s="9">
        <f>VLOOKUP(B115,'3-mer'!$B:$BQ,39,FALSE)</f>
        <v>22</v>
      </c>
      <c r="BK115" s="9">
        <f>VLOOKUP(B115,'3-mer'!$B:$BQ,40,FALSE)</f>
        <v>28</v>
      </c>
      <c r="BL115" s="9">
        <f>VLOOKUP(B115,'3-mer'!$B:$BQ,41,FALSE)</f>
        <v>26</v>
      </c>
      <c r="BM115" s="9">
        <f>VLOOKUP(B115,'3-mer'!$B:$BQ,42,FALSE)</f>
        <v>28</v>
      </c>
      <c r="BN115" s="9">
        <f>VLOOKUP(B115,'3-mer'!$B:$BQ,43,FALSE)</f>
        <v>23</v>
      </c>
      <c r="BO115" s="9">
        <f>VLOOKUP(B115,'3-mer'!$B:$BQ,44,FALSE)</f>
        <v>42</v>
      </c>
      <c r="BP115" s="9">
        <f>VLOOKUP(B115,'3-mer'!$B:$BQ,45,FALSE)</f>
        <v>30</v>
      </c>
      <c r="BQ115" s="9">
        <f>VLOOKUP(B115,'3-mer'!$B:$BQ,46,FALSE)</f>
        <v>46</v>
      </c>
      <c r="BR115" s="9">
        <f>VLOOKUP(B115,'3-mer'!$B:$BQ,47,FALSE)</f>
        <v>29</v>
      </c>
      <c r="BS115" s="9">
        <f>VLOOKUP(B115,'3-mer'!$B:$BQ,48,FALSE)</f>
        <v>23</v>
      </c>
      <c r="BT115" s="9">
        <f>VLOOKUP(B115,'3-mer'!$B:$BQ,49,FALSE)</f>
        <v>22</v>
      </c>
      <c r="BU115" s="9">
        <f>VLOOKUP(B115,'3-mer'!$B:$BQ,50,FALSE)</f>
        <v>30</v>
      </c>
      <c r="BV115" s="9">
        <f>VLOOKUP(B115,'3-mer'!$B:$BQ,51,FALSE)</f>
        <v>18</v>
      </c>
      <c r="BW115" s="9">
        <f>VLOOKUP(B115,'3-mer'!$B:$BQ,52,FALSE)</f>
        <v>25</v>
      </c>
      <c r="BX115" s="9">
        <f>VLOOKUP(B115,'3-mer'!$B:$BQ,53,FALSE)</f>
        <v>19</v>
      </c>
      <c r="BY115" s="9">
        <f>VLOOKUP(B115,'3-mer'!$B:$BQ,54,FALSE)</f>
        <v>16</v>
      </c>
      <c r="BZ115" s="9">
        <f>VLOOKUP(B115,'3-mer'!$B:$BQ,55,FALSE)</f>
        <v>3</v>
      </c>
      <c r="CA115" s="9">
        <f>VLOOKUP(B115,'3-mer'!$B:$BQ,56,FALSE)</f>
        <v>18</v>
      </c>
      <c r="CB115" s="9">
        <f>VLOOKUP(B115,'3-mer'!$B:$BQ,7,FALSE)</f>
        <v>22</v>
      </c>
      <c r="CC115" s="9">
        <f>VLOOKUP(B115,'3-mer'!$B:$BQ,58,FALSE)</f>
        <v>20</v>
      </c>
      <c r="CD115" s="9">
        <f>VLOOKUP(B115,'3-mer'!$B:$BQ,60,FALSE)</f>
        <v>8</v>
      </c>
      <c r="CE115" s="9">
        <f>VLOOKUP(B115,'3-mer'!$B:$BQ,61,FALSE)</f>
        <v>27</v>
      </c>
      <c r="CF115" s="9">
        <f>VLOOKUP(B115,'3-mer'!$B:$BQ,62,FALSE)</f>
        <v>28</v>
      </c>
      <c r="CG115" s="9">
        <f>VLOOKUP(B115,'3-mer'!$B:$BQ,63,FALSE)</f>
        <v>36</v>
      </c>
      <c r="CH115" s="9">
        <f>VLOOKUP(B115,'3-mer'!$B:$BQ,64,FALSE)</f>
        <v>17</v>
      </c>
      <c r="CI115" s="9">
        <f>VLOOKUP(B115,'3-mer'!$B:$BQ,65,FALSE)</f>
        <v>15</v>
      </c>
      <c r="CJ115" s="9">
        <f>VLOOKUP(B115,'3-mer'!$B:$BQ,66,FALSE)</f>
        <v>10</v>
      </c>
      <c r="CK115" s="9">
        <f>VLOOKUP(B115,'3-mer'!$B:$BQ,67,FALSE)</f>
        <v>23</v>
      </c>
      <c r="CL115" s="9">
        <f>VLOOKUP(B115,'3-mer'!$B:$BQ,5,FALSE)</f>
        <v>26</v>
      </c>
    </row>
    <row r="116" spans="1:90" ht="15.75" x14ac:dyDescent="0.2">
      <c r="A116" s="68" t="s">
        <v>28</v>
      </c>
      <c r="B116" s="67" t="s">
        <v>29</v>
      </c>
      <c r="C116" s="67">
        <v>300</v>
      </c>
      <c r="D116" s="66">
        <v>69</v>
      </c>
      <c r="E116" s="67">
        <v>25</v>
      </c>
      <c r="F116" s="67">
        <v>7.2</v>
      </c>
      <c r="G116" s="67">
        <v>7</v>
      </c>
      <c r="H116" s="70">
        <v>3</v>
      </c>
      <c r="I116" s="70">
        <f>VLOOKUP(B116,'2-mer'!$C$1:$V$19,3,FALSE)</f>
        <v>1452</v>
      </c>
      <c r="J116" s="74">
        <f>VLOOKUP(B116,遗传信息!B:E,4,FALSE)</f>
        <v>50.609999999999992</v>
      </c>
      <c r="K116" s="9">
        <f>VLOOKUP(B116,'2-mer'!$C$1:$V$19,4,FALSE)</f>
        <v>105</v>
      </c>
      <c r="L116" s="9">
        <f>VLOOKUP(B116,'2-mer'!$C$1:$V$19,5,FALSE)</f>
        <v>85</v>
      </c>
      <c r="M116" s="9">
        <f>VLOOKUP(B116,'2-mer'!$C$1:$V$19,6,FALSE)</f>
        <v>109</v>
      </c>
      <c r="N116" s="9">
        <f>VLOOKUP(B116,'2-mer'!$C$1:$V$19,8,FALSE)</f>
        <v>63</v>
      </c>
      <c r="O116" s="9">
        <f>VLOOKUP(B116,'2-mer'!$C$1:$V$19,9,FALSE)</f>
        <v>80</v>
      </c>
      <c r="P116" s="9">
        <f>VLOOKUP(B116,'2-mer'!$C$1:$V$19,10,FALSE)</f>
        <v>78</v>
      </c>
      <c r="Q116" s="9">
        <f>VLOOKUP(B116,'2-mer'!$C$1:$V$19,11,FALSE)</f>
        <v>96</v>
      </c>
      <c r="R116" s="9">
        <f>VLOOKUP(B116,'2-mer'!$C$1:$V$19,12,FALSE)</f>
        <v>75</v>
      </c>
      <c r="S116" s="9">
        <f>VLOOKUP(B116,'2-mer'!$C$1:$V$19,13,FALSE)</f>
        <v>115</v>
      </c>
      <c r="T116" s="9">
        <f>VLOOKUP(B116,'2-mer'!$C$1:$V$19,14,FALSE)</f>
        <v>106</v>
      </c>
      <c r="U116" s="9">
        <f>VLOOKUP(B116,'2-mer'!$C$1:$V$19,15,FALSE)</f>
        <v>147</v>
      </c>
      <c r="V116" s="9">
        <f>VLOOKUP(B116,'2-mer'!$C$1:$V$19,16,FALSE)</f>
        <v>93</v>
      </c>
      <c r="W116" s="9">
        <f>VLOOKUP(B116,'2-mer'!$C$1:$V$19,17,FALSE)</f>
        <v>63</v>
      </c>
      <c r="X116" s="9">
        <f>VLOOKUP(B116,'2-mer'!$C$1:$V$19,18,FALSE)</f>
        <v>61</v>
      </c>
      <c r="Y116" s="9">
        <f>VLOOKUP(B116,'2-mer'!$C$1:$V$19,19,FALSE)</f>
        <v>108</v>
      </c>
      <c r="Z116" s="9">
        <f>VLOOKUP(B116,'2-mer'!$C$1:$V$19,20,FALSE)</f>
        <v>57</v>
      </c>
      <c r="AA116" s="9">
        <f>VLOOKUP(B116,'3-mer'!$B:$BQ,4,FALSE)</f>
        <v>22</v>
      </c>
      <c r="AB116" s="9">
        <f>VLOOKUP(B116,'3-mer'!$B:$BQ,5,FALSE)</f>
        <v>26</v>
      </c>
      <c r="AC116" s="9">
        <f>VLOOKUP(B116,'3-mer'!$B:$BQ,6,FALSE)</f>
        <v>34</v>
      </c>
      <c r="AD116" s="9">
        <f>VLOOKUP(B116,'3-mer'!$B:$BQ,7,FALSE)</f>
        <v>22</v>
      </c>
      <c r="AE116" s="9">
        <f>VLOOKUP(B116,'3-mer'!$B:$BQ,8,FALSE)</f>
        <v>17</v>
      </c>
      <c r="AF116" s="9">
        <f>VLOOKUP(B116,'3-mer'!$B:$BQ,9,FALSE)</f>
        <v>22</v>
      </c>
      <c r="AG116" s="9">
        <f>VLOOKUP(B116,'3-mer'!$B:$BQ,10,FALSE)</f>
        <v>27</v>
      </c>
      <c r="AH116" s="9">
        <f>VLOOKUP(B116,'3-mer'!$B:$BQ,11,FALSE)</f>
        <v>19</v>
      </c>
      <c r="AI116" s="9">
        <f>VLOOKUP(B116,'3-mer'!$B:$BQ,12,FALSE)</f>
        <v>28</v>
      </c>
      <c r="AJ116" s="9">
        <f>VLOOKUP(B116,'3-mer'!$B:$BQ,13,FALSE)</f>
        <v>25</v>
      </c>
      <c r="AK116" s="9">
        <f>VLOOKUP(B116,'3-mer'!$B:$BQ,14,FALSE)</f>
        <v>30</v>
      </c>
      <c r="AL116" s="9">
        <f>VLOOKUP(B116,'3-mer'!$B:$BQ,15,FALSE)</f>
        <v>25</v>
      </c>
      <c r="AM116" s="9">
        <f>VLOOKUP(B116,'3-mer'!$B:$BQ,16,FALSE)</f>
        <v>13</v>
      </c>
      <c r="AN116" s="9">
        <f>VLOOKUP(B116,'3-mer'!$B:$BQ,17,FALSE)</f>
        <v>13</v>
      </c>
      <c r="AO116" s="9">
        <f>VLOOKUP(B116,'3-mer'!$B:$BQ,18,FALSE)</f>
        <v>27</v>
      </c>
      <c r="AP116" s="9">
        <f>VLOOKUP(B116,'3-mer'!$B:$BQ,19,FALSE)</f>
        <v>10</v>
      </c>
      <c r="AQ116" s="9">
        <f>VLOOKUP(B116,'3-mer'!$B:$BQ,20,FALSE)</f>
        <v>22</v>
      </c>
      <c r="AR116" s="9">
        <f>VLOOKUP(B116,'3-mer'!$B:$BQ,21,FALSE)</f>
        <v>16</v>
      </c>
      <c r="AS116" s="9">
        <f>VLOOKUP(B116,'3-mer'!$B:$BQ,22,FALSE)</f>
        <v>25</v>
      </c>
      <c r="AT116" s="9">
        <f>VLOOKUP(B116,'3-mer'!$B:$BQ,23,FALSE)</f>
        <v>16</v>
      </c>
      <c r="AU116" s="9">
        <f>VLOOKUP(B116,'3-mer'!$B:$BQ,24,FALSE)</f>
        <v>17</v>
      </c>
      <c r="AV116" s="9">
        <f>VLOOKUP(B116,'3-mer'!$B:$BQ,25,FALSE)</f>
        <v>15</v>
      </c>
      <c r="AW116" s="9">
        <f>VLOOKUP(B116,'3-mer'!$B:$BQ,26,FALSE)</f>
        <v>21</v>
      </c>
      <c r="AX116" s="9">
        <f>VLOOKUP(B116,'3-mer'!$B:$BQ,27,FALSE)</f>
        <v>25</v>
      </c>
      <c r="AY116" s="9">
        <f>VLOOKUP(B116,'3-mer'!$B:$BQ,28,FALSE)</f>
        <v>18</v>
      </c>
      <c r="AZ116" s="9">
        <f>VLOOKUP(B116,'3-mer'!$B:$BQ,29,FALSE)</f>
        <v>21</v>
      </c>
      <c r="BA116" s="9">
        <f>VLOOKUP(B116,'3-mer'!$B:$BQ,30,FALSE)</f>
        <v>35</v>
      </c>
      <c r="BB116" s="9">
        <f>VLOOKUP(B116,'3-mer'!$B:$BQ,31,FALSE)</f>
        <v>22</v>
      </c>
      <c r="BC116" s="9">
        <f>VLOOKUP(B116,'3-mer'!$B:$BQ,32,FALSE)</f>
        <v>11</v>
      </c>
      <c r="BD116" s="9">
        <f>VLOOKUP(B116,'3-mer'!$B:$BQ,33,FALSE)</f>
        <v>16</v>
      </c>
      <c r="BE116" s="9">
        <f>VLOOKUP(B116,'3-mer'!$B:$BQ,34,FALSE)</f>
        <v>28</v>
      </c>
      <c r="BF116" s="9">
        <f>VLOOKUP(B116,'3-mer'!$B:$BQ,35,FALSE)</f>
        <v>20</v>
      </c>
      <c r="BG116" s="9">
        <f>VLOOKUP(B116,'3-mer'!$B:$BQ,36,FALSE)</f>
        <v>36</v>
      </c>
      <c r="BH116" s="9">
        <f>VLOOKUP(B116,'3-mer'!$B:$BQ,37,FALSE)</f>
        <v>23</v>
      </c>
      <c r="BI116" s="9">
        <f>VLOOKUP(B116,'3-mer'!$B:$BQ,38,FALSE)</f>
        <v>33</v>
      </c>
      <c r="BJ116" s="9">
        <f>VLOOKUP(B116,'3-mer'!$B:$BQ,39,FALSE)</f>
        <v>22</v>
      </c>
      <c r="BK116" s="9">
        <f>VLOOKUP(B116,'3-mer'!$B:$BQ,40,FALSE)</f>
        <v>28</v>
      </c>
      <c r="BL116" s="9">
        <f>VLOOKUP(B116,'3-mer'!$B:$BQ,41,FALSE)</f>
        <v>26</v>
      </c>
      <c r="BM116" s="9">
        <f>VLOOKUP(B116,'3-mer'!$B:$BQ,42,FALSE)</f>
        <v>28</v>
      </c>
      <c r="BN116" s="9">
        <f>VLOOKUP(B116,'3-mer'!$B:$BQ,43,FALSE)</f>
        <v>23</v>
      </c>
      <c r="BO116" s="9">
        <f>VLOOKUP(B116,'3-mer'!$B:$BQ,44,FALSE)</f>
        <v>42</v>
      </c>
      <c r="BP116" s="9">
        <f>VLOOKUP(B116,'3-mer'!$B:$BQ,45,FALSE)</f>
        <v>30</v>
      </c>
      <c r="BQ116" s="9">
        <f>VLOOKUP(B116,'3-mer'!$B:$BQ,46,FALSE)</f>
        <v>46</v>
      </c>
      <c r="BR116" s="9">
        <f>VLOOKUP(B116,'3-mer'!$B:$BQ,47,FALSE)</f>
        <v>29</v>
      </c>
      <c r="BS116" s="9">
        <f>VLOOKUP(B116,'3-mer'!$B:$BQ,48,FALSE)</f>
        <v>23</v>
      </c>
      <c r="BT116" s="9">
        <f>VLOOKUP(B116,'3-mer'!$B:$BQ,49,FALSE)</f>
        <v>22</v>
      </c>
      <c r="BU116" s="9">
        <f>VLOOKUP(B116,'3-mer'!$B:$BQ,50,FALSE)</f>
        <v>30</v>
      </c>
      <c r="BV116" s="9">
        <f>VLOOKUP(B116,'3-mer'!$B:$BQ,51,FALSE)</f>
        <v>18</v>
      </c>
      <c r="BW116" s="9">
        <f>VLOOKUP(B116,'3-mer'!$B:$BQ,52,FALSE)</f>
        <v>25</v>
      </c>
      <c r="BX116" s="9">
        <f>VLOOKUP(B116,'3-mer'!$B:$BQ,53,FALSE)</f>
        <v>19</v>
      </c>
      <c r="BY116" s="9">
        <f>VLOOKUP(B116,'3-mer'!$B:$BQ,54,FALSE)</f>
        <v>16</v>
      </c>
      <c r="BZ116" s="9">
        <f>VLOOKUP(B116,'3-mer'!$B:$BQ,55,FALSE)</f>
        <v>3</v>
      </c>
      <c r="CA116" s="9">
        <f>VLOOKUP(B116,'3-mer'!$B:$BQ,56,FALSE)</f>
        <v>18</v>
      </c>
      <c r="CB116" s="9">
        <f>VLOOKUP(B116,'3-mer'!$B:$BQ,7,FALSE)</f>
        <v>22</v>
      </c>
      <c r="CC116" s="9">
        <f>VLOOKUP(B116,'3-mer'!$B:$BQ,58,FALSE)</f>
        <v>20</v>
      </c>
      <c r="CD116" s="9">
        <f>VLOOKUP(B116,'3-mer'!$B:$BQ,60,FALSE)</f>
        <v>8</v>
      </c>
      <c r="CE116" s="9">
        <f>VLOOKUP(B116,'3-mer'!$B:$BQ,61,FALSE)</f>
        <v>27</v>
      </c>
      <c r="CF116" s="9">
        <f>VLOOKUP(B116,'3-mer'!$B:$BQ,62,FALSE)</f>
        <v>28</v>
      </c>
      <c r="CG116" s="9">
        <f>VLOOKUP(B116,'3-mer'!$B:$BQ,63,FALSE)</f>
        <v>36</v>
      </c>
      <c r="CH116" s="9">
        <f>VLOOKUP(B116,'3-mer'!$B:$BQ,64,FALSE)</f>
        <v>17</v>
      </c>
      <c r="CI116" s="9">
        <f>VLOOKUP(B116,'3-mer'!$B:$BQ,65,FALSE)</f>
        <v>15</v>
      </c>
      <c r="CJ116" s="9">
        <f>VLOOKUP(B116,'3-mer'!$B:$BQ,66,FALSE)</f>
        <v>10</v>
      </c>
      <c r="CK116" s="9">
        <f>VLOOKUP(B116,'3-mer'!$B:$BQ,67,FALSE)</f>
        <v>23</v>
      </c>
      <c r="CL116" s="9">
        <f>VLOOKUP(B116,'3-mer'!$B:$BQ,5,FALSE)</f>
        <v>26</v>
      </c>
    </row>
    <row r="117" spans="1:90" ht="15.75" x14ac:dyDescent="0.2">
      <c r="A117" s="68" t="s">
        <v>28</v>
      </c>
      <c r="B117" s="67" t="s">
        <v>29</v>
      </c>
      <c r="C117" s="67">
        <v>300</v>
      </c>
      <c r="D117" s="66">
        <v>80</v>
      </c>
      <c r="E117" s="67">
        <v>25</v>
      </c>
      <c r="F117" s="67">
        <v>7.2</v>
      </c>
      <c r="G117" s="67">
        <v>7</v>
      </c>
      <c r="H117" s="70">
        <v>4</v>
      </c>
      <c r="I117" s="70">
        <f>VLOOKUP(B117,'2-mer'!$C$1:$V$19,3,FALSE)</f>
        <v>1452</v>
      </c>
      <c r="J117" s="74">
        <f>VLOOKUP(B117,遗传信息!B:E,4,FALSE)</f>
        <v>50.609999999999992</v>
      </c>
      <c r="K117" s="9">
        <f>VLOOKUP(B117,'2-mer'!$C$1:$V$19,4,FALSE)</f>
        <v>105</v>
      </c>
      <c r="L117" s="9">
        <f>VLOOKUP(B117,'2-mer'!$C$1:$V$19,5,FALSE)</f>
        <v>85</v>
      </c>
      <c r="M117" s="9">
        <f>VLOOKUP(B117,'2-mer'!$C$1:$V$19,6,FALSE)</f>
        <v>109</v>
      </c>
      <c r="N117" s="9">
        <f>VLOOKUP(B117,'2-mer'!$C$1:$V$19,8,FALSE)</f>
        <v>63</v>
      </c>
      <c r="O117" s="9">
        <f>VLOOKUP(B117,'2-mer'!$C$1:$V$19,9,FALSE)</f>
        <v>80</v>
      </c>
      <c r="P117" s="9">
        <f>VLOOKUP(B117,'2-mer'!$C$1:$V$19,10,FALSE)</f>
        <v>78</v>
      </c>
      <c r="Q117" s="9">
        <f>VLOOKUP(B117,'2-mer'!$C$1:$V$19,11,FALSE)</f>
        <v>96</v>
      </c>
      <c r="R117" s="9">
        <f>VLOOKUP(B117,'2-mer'!$C$1:$V$19,12,FALSE)</f>
        <v>75</v>
      </c>
      <c r="S117" s="9">
        <f>VLOOKUP(B117,'2-mer'!$C$1:$V$19,13,FALSE)</f>
        <v>115</v>
      </c>
      <c r="T117" s="9">
        <f>VLOOKUP(B117,'2-mer'!$C$1:$V$19,14,FALSE)</f>
        <v>106</v>
      </c>
      <c r="U117" s="9">
        <f>VLOOKUP(B117,'2-mer'!$C$1:$V$19,15,FALSE)</f>
        <v>147</v>
      </c>
      <c r="V117" s="9">
        <f>VLOOKUP(B117,'2-mer'!$C$1:$V$19,16,FALSE)</f>
        <v>93</v>
      </c>
      <c r="W117" s="9">
        <f>VLOOKUP(B117,'2-mer'!$C$1:$V$19,17,FALSE)</f>
        <v>63</v>
      </c>
      <c r="X117" s="9">
        <f>VLOOKUP(B117,'2-mer'!$C$1:$V$19,18,FALSE)</f>
        <v>61</v>
      </c>
      <c r="Y117" s="9">
        <f>VLOOKUP(B117,'2-mer'!$C$1:$V$19,19,FALSE)</f>
        <v>108</v>
      </c>
      <c r="Z117" s="9">
        <f>VLOOKUP(B117,'2-mer'!$C$1:$V$19,20,FALSE)</f>
        <v>57</v>
      </c>
      <c r="AA117" s="9">
        <f>VLOOKUP(B117,'3-mer'!$B:$BQ,4,FALSE)</f>
        <v>22</v>
      </c>
      <c r="AB117" s="9">
        <f>VLOOKUP(B117,'3-mer'!$B:$BQ,5,FALSE)</f>
        <v>26</v>
      </c>
      <c r="AC117" s="9">
        <f>VLOOKUP(B117,'3-mer'!$B:$BQ,6,FALSE)</f>
        <v>34</v>
      </c>
      <c r="AD117" s="9">
        <f>VLOOKUP(B117,'3-mer'!$B:$BQ,7,FALSE)</f>
        <v>22</v>
      </c>
      <c r="AE117" s="9">
        <f>VLOOKUP(B117,'3-mer'!$B:$BQ,8,FALSE)</f>
        <v>17</v>
      </c>
      <c r="AF117" s="9">
        <f>VLOOKUP(B117,'3-mer'!$B:$BQ,9,FALSE)</f>
        <v>22</v>
      </c>
      <c r="AG117" s="9">
        <f>VLOOKUP(B117,'3-mer'!$B:$BQ,10,FALSE)</f>
        <v>27</v>
      </c>
      <c r="AH117" s="9">
        <f>VLOOKUP(B117,'3-mer'!$B:$BQ,11,FALSE)</f>
        <v>19</v>
      </c>
      <c r="AI117" s="9">
        <f>VLOOKUP(B117,'3-mer'!$B:$BQ,12,FALSE)</f>
        <v>28</v>
      </c>
      <c r="AJ117" s="9">
        <f>VLOOKUP(B117,'3-mer'!$B:$BQ,13,FALSE)</f>
        <v>25</v>
      </c>
      <c r="AK117" s="9">
        <f>VLOOKUP(B117,'3-mer'!$B:$BQ,14,FALSE)</f>
        <v>30</v>
      </c>
      <c r="AL117" s="9">
        <f>VLOOKUP(B117,'3-mer'!$B:$BQ,15,FALSE)</f>
        <v>25</v>
      </c>
      <c r="AM117" s="9">
        <f>VLOOKUP(B117,'3-mer'!$B:$BQ,16,FALSE)</f>
        <v>13</v>
      </c>
      <c r="AN117" s="9">
        <f>VLOOKUP(B117,'3-mer'!$B:$BQ,17,FALSE)</f>
        <v>13</v>
      </c>
      <c r="AO117" s="9">
        <f>VLOOKUP(B117,'3-mer'!$B:$BQ,18,FALSE)</f>
        <v>27</v>
      </c>
      <c r="AP117" s="9">
        <f>VLOOKUP(B117,'3-mer'!$B:$BQ,19,FALSE)</f>
        <v>10</v>
      </c>
      <c r="AQ117" s="9">
        <f>VLOOKUP(B117,'3-mer'!$B:$BQ,20,FALSE)</f>
        <v>22</v>
      </c>
      <c r="AR117" s="9">
        <f>VLOOKUP(B117,'3-mer'!$B:$BQ,21,FALSE)</f>
        <v>16</v>
      </c>
      <c r="AS117" s="9">
        <f>VLOOKUP(B117,'3-mer'!$B:$BQ,22,FALSE)</f>
        <v>25</v>
      </c>
      <c r="AT117" s="9">
        <f>VLOOKUP(B117,'3-mer'!$B:$BQ,23,FALSE)</f>
        <v>16</v>
      </c>
      <c r="AU117" s="9">
        <f>VLOOKUP(B117,'3-mer'!$B:$BQ,24,FALSE)</f>
        <v>17</v>
      </c>
      <c r="AV117" s="9">
        <f>VLOOKUP(B117,'3-mer'!$B:$BQ,25,FALSE)</f>
        <v>15</v>
      </c>
      <c r="AW117" s="9">
        <f>VLOOKUP(B117,'3-mer'!$B:$BQ,26,FALSE)</f>
        <v>21</v>
      </c>
      <c r="AX117" s="9">
        <f>VLOOKUP(B117,'3-mer'!$B:$BQ,27,FALSE)</f>
        <v>25</v>
      </c>
      <c r="AY117" s="9">
        <f>VLOOKUP(B117,'3-mer'!$B:$BQ,28,FALSE)</f>
        <v>18</v>
      </c>
      <c r="AZ117" s="9">
        <f>VLOOKUP(B117,'3-mer'!$B:$BQ,29,FALSE)</f>
        <v>21</v>
      </c>
      <c r="BA117" s="9">
        <f>VLOOKUP(B117,'3-mer'!$B:$BQ,30,FALSE)</f>
        <v>35</v>
      </c>
      <c r="BB117" s="9">
        <f>VLOOKUP(B117,'3-mer'!$B:$BQ,31,FALSE)</f>
        <v>22</v>
      </c>
      <c r="BC117" s="9">
        <f>VLOOKUP(B117,'3-mer'!$B:$BQ,32,FALSE)</f>
        <v>11</v>
      </c>
      <c r="BD117" s="9">
        <f>VLOOKUP(B117,'3-mer'!$B:$BQ,33,FALSE)</f>
        <v>16</v>
      </c>
      <c r="BE117" s="9">
        <f>VLOOKUP(B117,'3-mer'!$B:$BQ,34,FALSE)</f>
        <v>28</v>
      </c>
      <c r="BF117" s="9">
        <f>VLOOKUP(B117,'3-mer'!$B:$BQ,35,FALSE)</f>
        <v>20</v>
      </c>
      <c r="BG117" s="9">
        <f>VLOOKUP(B117,'3-mer'!$B:$BQ,36,FALSE)</f>
        <v>36</v>
      </c>
      <c r="BH117" s="9">
        <f>VLOOKUP(B117,'3-mer'!$B:$BQ,37,FALSE)</f>
        <v>23</v>
      </c>
      <c r="BI117" s="9">
        <f>VLOOKUP(B117,'3-mer'!$B:$BQ,38,FALSE)</f>
        <v>33</v>
      </c>
      <c r="BJ117" s="9">
        <f>VLOOKUP(B117,'3-mer'!$B:$BQ,39,FALSE)</f>
        <v>22</v>
      </c>
      <c r="BK117" s="9">
        <f>VLOOKUP(B117,'3-mer'!$B:$BQ,40,FALSE)</f>
        <v>28</v>
      </c>
      <c r="BL117" s="9">
        <f>VLOOKUP(B117,'3-mer'!$B:$BQ,41,FALSE)</f>
        <v>26</v>
      </c>
      <c r="BM117" s="9">
        <f>VLOOKUP(B117,'3-mer'!$B:$BQ,42,FALSE)</f>
        <v>28</v>
      </c>
      <c r="BN117" s="9">
        <f>VLOOKUP(B117,'3-mer'!$B:$BQ,43,FALSE)</f>
        <v>23</v>
      </c>
      <c r="BO117" s="9">
        <f>VLOOKUP(B117,'3-mer'!$B:$BQ,44,FALSE)</f>
        <v>42</v>
      </c>
      <c r="BP117" s="9">
        <f>VLOOKUP(B117,'3-mer'!$B:$BQ,45,FALSE)</f>
        <v>30</v>
      </c>
      <c r="BQ117" s="9">
        <f>VLOOKUP(B117,'3-mer'!$B:$BQ,46,FALSE)</f>
        <v>46</v>
      </c>
      <c r="BR117" s="9">
        <f>VLOOKUP(B117,'3-mer'!$B:$BQ,47,FALSE)</f>
        <v>29</v>
      </c>
      <c r="BS117" s="9">
        <f>VLOOKUP(B117,'3-mer'!$B:$BQ,48,FALSE)</f>
        <v>23</v>
      </c>
      <c r="BT117" s="9">
        <f>VLOOKUP(B117,'3-mer'!$B:$BQ,49,FALSE)</f>
        <v>22</v>
      </c>
      <c r="BU117" s="9">
        <f>VLOOKUP(B117,'3-mer'!$B:$BQ,50,FALSE)</f>
        <v>30</v>
      </c>
      <c r="BV117" s="9">
        <f>VLOOKUP(B117,'3-mer'!$B:$BQ,51,FALSE)</f>
        <v>18</v>
      </c>
      <c r="BW117" s="9">
        <f>VLOOKUP(B117,'3-mer'!$B:$BQ,52,FALSE)</f>
        <v>25</v>
      </c>
      <c r="BX117" s="9">
        <f>VLOOKUP(B117,'3-mer'!$B:$BQ,53,FALSE)</f>
        <v>19</v>
      </c>
      <c r="BY117" s="9">
        <f>VLOOKUP(B117,'3-mer'!$B:$BQ,54,FALSE)</f>
        <v>16</v>
      </c>
      <c r="BZ117" s="9">
        <f>VLOOKUP(B117,'3-mer'!$B:$BQ,55,FALSE)</f>
        <v>3</v>
      </c>
      <c r="CA117" s="9">
        <f>VLOOKUP(B117,'3-mer'!$B:$BQ,56,FALSE)</f>
        <v>18</v>
      </c>
      <c r="CB117" s="9">
        <f>VLOOKUP(B117,'3-mer'!$B:$BQ,7,FALSE)</f>
        <v>22</v>
      </c>
      <c r="CC117" s="9">
        <f>VLOOKUP(B117,'3-mer'!$B:$BQ,58,FALSE)</f>
        <v>20</v>
      </c>
      <c r="CD117" s="9">
        <f>VLOOKUP(B117,'3-mer'!$B:$BQ,60,FALSE)</f>
        <v>8</v>
      </c>
      <c r="CE117" s="9">
        <f>VLOOKUP(B117,'3-mer'!$B:$BQ,61,FALSE)</f>
        <v>27</v>
      </c>
      <c r="CF117" s="9">
        <f>VLOOKUP(B117,'3-mer'!$B:$BQ,62,FALSE)</f>
        <v>28</v>
      </c>
      <c r="CG117" s="9">
        <f>VLOOKUP(B117,'3-mer'!$B:$BQ,63,FALSE)</f>
        <v>36</v>
      </c>
      <c r="CH117" s="9">
        <f>VLOOKUP(B117,'3-mer'!$B:$BQ,64,FALSE)</f>
        <v>17</v>
      </c>
      <c r="CI117" s="9">
        <f>VLOOKUP(B117,'3-mer'!$B:$BQ,65,FALSE)</f>
        <v>15</v>
      </c>
      <c r="CJ117" s="9">
        <f>VLOOKUP(B117,'3-mer'!$B:$BQ,66,FALSE)</f>
        <v>10</v>
      </c>
      <c r="CK117" s="9">
        <f>VLOOKUP(B117,'3-mer'!$B:$BQ,67,FALSE)</f>
        <v>23</v>
      </c>
      <c r="CL117" s="9">
        <f>VLOOKUP(B117,'3-mer'!$B:$BQ,5,FALSE)</f>
        <v>26</v>
      </c>
    </row>
    <row r="118" spans="1:90" ht="15.75" x14ac:dyDescent="0.2">
      <c r="A118" s="67" t="s">
        <v>24</v>
      </c>
      <c r="B118" s="67" t="s">
        <v>22</v>
      </c>
      <c r="C118" s="67">
        <v>222</v>
      </c>
      <c r="D118" s="70" t="e">
        <f>H118/#REF!+3.24</f>
        <v>#REF!</v>
      </c>
      <c r="E118" s="67">
        <v>25</v>
      </c>
      <c r="F118" s="67">
        <v>7.2</v>
      </c>
      <c r="G118" s="67">
        <v>7</v>
      </c>
      <c r="H118" s="70">
        <v>2</v>
      </c>
      <c r="I118" s="70">
        <f>VLOOKUP(B118,'2-mer'!$C$1:$V$19,3,FALSE)</f>
        <v>1505</v>
      </c>
      <c r="J118" s="74">
        <f>VLOOKUP(B118,遗传信息!B:E,4,FALSE)</f>
        <v>66.19</v>
      </c>
      <c r="K118" s="9">
        <f>VLOOKUP(B118,'2-mer'!$C$1:$V$19,4,FALSE)</f>
        <v>87</v>
      </c>
      <c r="L118" s="9">
        <f>VLOOKUP(B118,'2-mer'!$C$1:$V$19,5,FALSE)</f>
        <v>91</v>
      </c>
      <c r="M118" s="9">
        <f>VLOOKUP(B118,'2-mer'!$C$1:$V$19,6,FALSE)</f>
        <v>95</v>
      </c>
      <c r="N118" s="9">
        <f>VLOOKUP(B118,'2-mer'!$C$1:$V$19,8,FALSE)</f>
        <v>57</v>
      </c>
      <c r="O118" s="9">
        <f>VLOOKUP(B118,'2-mer'!$C$1:$V$19,9,FALSE)</f>
        <v>76</v>
      </c>
      <c r="P118" s="9">
        <f>VLOOKUP(B118,'2-mer'!$C$1:$V$19,10,FALSE)</f>
        <v>87</v>
      </c>
      <c r="Q118" s="9">
        <f>VLOOKUP(B118,'2-mer'!$C$1:$V$19,11,FALSE)</f>
        <v>119</v>
      </c>
      <c r="R118" s="9">
        <f>VLOOKUP(B118,'2-mer'!$C$1:$V$19,12,FALSE)</f>
        <v>77</v>
      </c>
      <c r="S118" s="9">
        <f>VLOOKUP(B118,'2-mer'!$C$1:$V$19,13,FALSE)</f>
        <v>106</v>
      </c>
      <c r="T118" s="9">
        <f>VLOOKUP(B118,'2-mer'!$C$1:$V$19,14,FALSE)</f>
        <v>115</v>
      </c>
      <c r="U118" s="9">
        <f>VLOOKUP(B118,'2-mer'!$C$1:$V$19,15,FALSE)</f>
        <v>176</v>
      </c>
      <c r="V118" s="9">
        <f>VLOOKUP(B118,'2-mer'!$C$1:$V$19,16,FALSE)</f>
        <v>115</v>
      </c>
      <c r="W118" s="9">
        <f>VLOOKUP(B118,'2-mer'!$C$1:$V$19,17,FALSE)</f>
        <v>61</v>
      </c>
      <c r="X118" s="9">
        <f>VLOOKUP(B118,'2-mer'!$C$1:$V$19,18,FALSE)</f>
        <v>66</v>
      </c>
      <c r="Y118" s="9">
        <f>VLOOKUP(B118,'2-mer'!$C$1:$V$19,19,FALSE)</f>
        <v>122</v>
      </c>
      <c r="Z118" s="9">
        <f>VLOOKUP(B118,'2-mer'!$C$1:$V$19,20,FALSE)</f>
        <v>54</v>
      </c>
      <c r="AA118" s="9">
        <f>VLOOKUP(B118,'3-mer'!$B:$BQ,4,FALSE)</f>
        <v>15</v>
      </c>
      <c r="AB118" s="9">
        <f>VLOOKUP(B118,'3-mer'!$B:$BQ,5,FALSE)</f>
        <v>26</v>
      </c>
      <c r="AC118" s="9">
        <f>VLOOKUP(B118,'3-mer'!$B:$BQ,6,FALSE)</f>
        <v>30</v>
      </c>
      <c r="AD118" s="9">
        <f>VLOOKUP(B118,'3-mer'!$B:$BQ,7,FALSE)</f>
        <v>16</v>
      </c>
      <c r="AE118" s="9">
        <f>VLOOKUP(B118,'3-mer'!$B:$BQ,8,FALSE)</f>
        <v>19</v>
      </c>
      <c r="AF118" s="9">
        <f>VLOOKUP(B118,'3-mer'!$B:$BQ,9,FALSE)</f>
        <v>19</v>
      </c>
      <c r="AG118" s="9">
        <f>VLOOKUP(B118,'3-mer'!$B:$BQ,10,FALSE)</f>
        <v>32</v>
      </c>
      <c r="AH118" s="9">
        <f>VLOOKUP(B118,'3-mer'!$B:$BQ,11,FALSE)</f>
        <v>21</v>
      </c>
      <c r="AI118" s="9">
        <f>VLOOKUP(B118,'3-mer'!$B:$BQ,12,FALSE)</f>
        <v>18</v>
      </c>
      <c r="AJ118" s="9">
        <f>VLOOKUP(B118,'3-mer'!$B:$BQ,13,FALSE)</f>
        <v>29</v>
      </c>
      <c r="AK118" s="9">
        <f>VLOOKUP(B118,'3-mer'!$B:$BQ,14,FALSE)</f>
        <v>30</v>
      </c>
      <c r="AL118" s="9">
        <f>VLOOKUP(B118,'3-mer'!$B:$BQ,15,FALSE)</f>
        <v>18</v>
      </c>
      <c r="AM118" s="9">
        <f>VLOOKUP(B118,'3-mer'!$B:$BQ,16,FALSE)</f>
        <v>12</v>
      </c>
      <c r="AN118" s="9">
        <f>VLOOKUP(B118,'3-mer'!$B:$BQ,17,FALSE)</f>
        <v>12</v>
      </c>
      <c r="AO118" s="9">
        <f>VLOOKUP(B118,'3-mer'!$B:$BQ,18,FALSE)</f>
        <v>24</v>
      </c>
      <c r="AP118" s="9">
        <f>VLOOKUP(B118,'3-mer'!$B:$BQ,19,FALSE)</f>
        <v>9</v>
      </c>
      <c r="AQ118" s="9">
        <f>VLOOKUP(B118,'3-mer'!$B:$BQ,20,FALSE)</f>
        <v>21</v>
      </c>
      <c r="AR118" s="9">
        <f>VLOOKUP(B118,'3-mer'!$B:$BQ,21,FALSE)</f>
        <v>20</v>
      </c>
      <c r="AS118" s="9">
        <f>VLOOKUP(B118,'3-mer'!$B:$BQ,22,FALSE)</f>
        <v>24</v>
      </c>
      <c r="AT118" s="9">
        <f>VLOOKUP(B118,'3-mer'!$B:$BQ,23,FALSE)</f>
        <v>11</v>
      </c>
      <c r="AU118" s="9">
        <f>VLOOKUP(B118,'3-mer'!$B:$BQ,24,FALSE)</f>
        <v>9</v>
      </c>
      <c r="AV118" s="9">
        <f>VLOOKUP(B118,'3-mer'!$B:$BQ,25,FALSE)</f>
        <v>19</v>
      </c>
      <c r="AW118" s="9">
        <f>VLOOKUP(B118,'3-mer'!$B:$BQ,26,FALSE)</f>
        <v>30</v>
      </c>
      <c r="AX118" s="9">
        <f>VLOOKUP(B118,'3-mer'!$B:$BQ,27,FALSE)</f>
        <v>29</v>
      </c>
      <c r="AY118" s="9">
        <f>VLOOKUP(B118,'3-mer'!$B:$BQ,28,FALSE)</f>
        <v>25</v>
      </c>
      <c r="AZ118" s="9">
        <f>VLOOKUP(B118,'3-mer'!$B:$BQ,29,FALSE)</f>
        <v>24</v>
      </c>
      <c r="BA118" s="9">
        <f>VLOOKUP(B118,'3-mer'!$B:$BQ,30,FALSE)</f>
        <v>41</v>
      </c>
      <c r="BB118" s="9">
        <f>VLOOKUP(B118,'3-mer'!$B:$BQ,31,FALSE)</f>
        <v>29</v>
      </c>
      <c r="BC118" s="9">
        <f>VLOOKUP(B118,'3-mer'!$B:$BQ,32,FALSE)</f>
        <v>13</v>
      </c>
      <c r="BD118" s="9">
        <f>VLOOKUP(B118,'3-mer'!$B:$BQ,33,FALSE)</f>
        <v>15</v>
      </c>
      <c r="BE118" s="9">
        <f>VLOOKUP(B118,'3-mer'!$B:$BQ,34,FALSE)</f>
        <v>29</v>
      </c>
      <c r="BF118" s="9">
        <f>VLOOKUP(B118,'3-mer'!$B:$BQ,35,FALSE)</f>
        <v>20</v>
      </c>
      <c r="BG118" s="9">
        <f>VLOOKUP(B118,'3-mer'!$B:$BQ,36,FALSE)</f>
        <v>31</v>
      </c>
      <c r="BH118" s="9">
        <f>VLOOKUP(B118,'3-mer'!$B:$BQ,37,FALSE)</f>
        <v>24</v>
      </c>
      <c r="BI118" s="9">
        <f>VLOOKUP(B118,'3-mer'!$B:$BQ,38,FALSE)</f>
        <v>28</v>
      </c>
      <c r="BJ118" s="9">
        <f>VLOOKUP(B118,'3-mer'!$B:$BQ,39,FALSE)</f>
        <v>23</v>
      </c>
      <c r="BK118" s="9">
        <f>VLOOKUP(B118,'3-mer'!$B:$BQ,40,FALSE)</f>
        <v>28</v>
      </c>
      <c r="BL118" s="9">
        <f>VLOOKUP(B118,'3-mer'!$B:$BQ,41,FALSE)</f>
        <v>34</v>
      </c>
      <c r="BM118" s="9">
        <f>VLOOKUP(B118,'3-mer'!$B:$BQ,42,FALSE)</f>
        <v>34</v>
      </c>
      <c r="BN118" s="9">
        <f>VLOOKUP(B118,'3-mer'!$B:$BQ,43,FALSE)</f>
        <v>19</v>
      </c>
      <c r="BO118" s="9">
        <f>VLOOKUP(B118,'3-mer'!$B:$BQ,44,FALSE)</f>
        <v>40</v>
      </c>
      <c r="BP118" s="9">
        <f>VLOOKUP(B118,'3-mer'!$B:$BQ,45,FALSE)</f>
        <v>36</v>
      </c>
      <c r="BQ118" s="9">
        <f>VLOOKUP(B118,'3-mer'!$B:$BQ,46,FALSE)</f>
        <v>56</v>
      </c>
      <c r="BR118" s="9">
        <f>VLOOKUP(B118,'3-mer'!$B:$BQ,47,FALSE)</f>
        <v>44</v>
      </c>
      <c r="BS118" s="9">
        <f>VLOOKUP(B118,'3-mer'!$B:$BQ,48,FALSE)</f>
        <v>26</v>
      </c>
      <c r="BT118" s="9">
        <f>VLOOKUP(B118,'3-mer'!$B:$BQ,49,FALSE)</f>
        <v>25</v>
      </c>
      <c r="BU118" s="9">
        <f>VLOOKUP(B118,'3-mer'!$B:$BQ,50,FALSE)</f>
        <v>49</v>
      </c>
      <c r="BV118" s="9">
        <f>VLOOKUP(B118,'3-mer'!$B:$BQ,51,FALSE)</f>
        <v>15</v>
      </c>
      <c r="BW118" s="9">
        <f>VLOOKUP(B118,'3-mer'!$B:$BQ,52,FALSE)</f>
        <v>20</v>
      </c>
      <c r="BX118" s="9">
        <f>VLOOKUP(B118,'3-mer'!$B:$BQ,53,FALSE)</f>
        <v>21</v>
      </c>
      <c r="BY118" s="9">
        <f>VLOOKUP(B118,'3-mer'!$B:$BQ,54,FALSE)</f>
        <v>13</v>
      </c>
      <c r="BZ118" s="9">
        <f>VLOOKUP(B118,'3-mer'!$B:$BQ,55,FALSE)</f>
        <v>7</v>
      </c>
      <c r="CA118" s="9">
        <f>VLOOKUP(B118,'3-mer'!$B:$BQ,56,FALSE)</f>
        <v>20</v>
      </c>
      <c r="CB118" s="9">
        <f>VLOOKUP(B118,'3-mer'!$B:$BQ,7,FALSE)</f>
        <v>16</v>
      </c>
      <c r="CC118" s="9">
        <f>VLOOKUP(B118,'3-mer'!$B:$BQ,58,FALSE)</f>
        <v>23</v>
      </c>
      <c r="CD118" s="9">
        <f>VLOOKUP(B118,'3-mer'!$B:$BQ,60,FALSE)</f>
        <v>8</v>
      </c>
      <c r="CE118" s="9">
        <f>VLOOKUP(B118,'3-mer'!$B:$BQ,61,FALSE)</f>
        <v>23</v>
      </c>
      <c r="CF118" s="9">
        <f>VLOOKUP(B118,'3-mer'!$B:$BQ,62,FALSE)</f>
        <v>26</v>
      </c>
      <c r="CG118" s="9">
        <f>VLOOKUP(B118,'3-mer'!$B:$BQ,63,FALSE)</f>
        <v>49</v>
      </c>
      <c r="CH118" s="9">
        <f>VLOOKUP(B118,'3-mer'!$B:$BQ,64,FALSE)</f>
        <v>24</v>
      </c>
      <c r="CI118" s="9">
        <f>VLOOKUP(B118,'3-mer'!$B:$BQ,65,FALSE)</f>
        <v>10</v>
      </c>
      <c r="CJ118" s="9">
        <f>VLOOKUP(B118,'3-mer'!$B:$BQ,66,FALSE)</f>
        <v>14</v>
      </c>
      <c r="CK118" s="9">
        <f>VLOOKUP(B118,'3-mer'!$B:$BQ,67,FALSE)</f>
        <v>20</v>
      </c>
      <c r="CL118" s="9">
        <f>VLOOKUP(B118,'3-mer'!$B:$BQ,5,FALSE)</f>
        <v>26</v>
      </c>
    </row>
    <row r="119" spans="1:90" ht="15.75" x14ac:dyDescent="0.2">
      <c r="A119" s="67" t="s">
        <v>24</v>
      </c>
      <c r="B119" s="67" t="s">
        <v>22</v>
      </c>
      <c r="C119" s="67">
        <v>222</v>
      </c>
      <c r="D119" s="70" t="e">
        <f>H119/#REF!+3.24</f>
        <v>#REF!</v>
      </c>
      <c r="E119" s="67">
        <v>25</v>
      </c>
      <c r="F119" s="67">
        <v>7.2</v>
      </c>
      <c r="G119" s="67">
        <v>7</v>
      </c>
      <c r="H119" s="70">
        <v>3</v>
      </c>
      <c r="I119" s="70">
        <f>VLOOKUP(B119,'2-mer'!$C$1:$V$19,3,FALSE)</f>
        <v>1505</v>
      </c>
      <c r="J119" s="74">
        <f>VLOOKUP(B119,遗传信息!B:E,4,FALSE)</f>
        <v>66.19</v>
      </c>
      <c r="K119" s="9">
        <f>VLOOKUP(B119,'2-mer'!$C$1:$V$19,4,FALSE)</f>
        <v>87</v>
      </c>
      <c r="L119" s="9">
        <f>VLOOKUP(B119,'2-mer'!$C$1:$V$19,5,FALSE)</f>
        <v>91</v>
      </c>
      <c r="M119" s="9">
        <f>VLOOKUP(B119,'2-mer'!$C$1:$V$19,6,FALSE)</f>
        <v>95</v>
      </c>
      <c r="N119" s="9">
        <f>VLOOKUP(B119,'2-mer'!$C$1:$V$19,8,FALSE)</f>
        <v>57</v>
      </c>
      <c r="O119" s="9">
        <f>VLOOKUP(B119,'2-mer'!$C$1:$V$19,9,FALSE)</f>
        <v>76</v>
      </c>
      <c r="P119" s="9">
        <f>VLOOKUP(B119,'2-mer'!$C$1:$V$19,10,FALSE)</f>
        <v>87</v>
      </c>
      <c r="Q119" s="9">
        <f>VLOOKUP(B119,'2-mer'!$C$1:$V$19,11,FALSE)</f>
        <v>119</v>
      </c>
      <c r="R119" s="9">
        <f>VLOOKUP(B119,'2-mer'!$C$1:$V$19,12,FALSE)</f>
        <v>77</v>
      </c>
      <c r="S119" s="9">
        <f>VLOOKUP(B119,'2-mer'!$C$1:$V$19,13,FALSE)</f>
        <v>106</v>
      </c>
      <c r="T119" s="9">
        <f>VLOOKUP(B119,'2-mer'!$C$1:$V$19,14,FALSE)</f>
        <v>115</v>
      </c>
      <c r="U119" s="9">
        <f>VLOOKUP(B119,'2-mer'!$C$1:$V$19,15,FALSE)</f>
        <v>176</v>
      </c>
      <c r="V119" s="9">
        <f>VLOOKUP(B119,'2-mer'!$C$1:$V$19,16,FALSE)</f>
        <v>115</v>
      </c>
      <c r="W119" s="9">
        <f>VLOOKUP(B119,'2-mer'!$C$1:$V$19,17,FALSE)</f>
        <v>61</v>
      </c>
      <c r="X119" s="9">
        <f>VLOOKUP(B119,'2-mer'!$C$1:$V$19,18,FALSE)</f>
        <v>66</v>
      </c>
      <c r="Y119" s="9">
        <f>VLOOKUP(B119,'2-mer'!$C$1:$V$19,19,FALSE)</f>
        <v>122</v>
      </c>
      <c r="Z119" s="9">
        <f>VLOOKUP(B119,'2-mer'!$C$1:$V$19,20,FALSE)</f>
        <v>54</v>
      </c>
      <c r="AA119" s="9">
        <f>VLOOKUP(B119,'3-mer'!$B:$BQ,4,FALSE)</f>
        <v>15</v>
      </c>
      <c r="AB119" s="9">
        <f>VLOOKUP(B119,'3-mer'!$B:$BQ,5,FALSE)</f>
        <v>26</v>
      </c>
      <c r="AC119" s="9">
        <f>VLOOKUP(B119,'3-mer'!$B:$BQ,6,FALSE)</f>
        <v>30</v>
      </c>
      <c r="AD119" s="9">
        <f>VLOOKUP(B119,'3-mer'!$B:$BQ,7,FALSE)</f>
        <v>16</v>
      </c>
      <c r="AE119" s="9">
        <f>VLOOKUP(B119,'3-mer'!$B:$BQ,8,FALSE)</f>
        <v>19</v>
      </c>
      <c r="AF119" s="9">
        <f>VLOOKUP(B119,'3-mer'!$B:$BQ,9,FALSE)</f>
        <v>19</v>
      </c>
      <c r="AG119" s="9">
        <f>VLOOKUP(B119,'3-mer'!$B:$BQ,10,FALSE)</f>
        <v>32</v>
      </c>
      <c r="AH119" s="9">
        <f>VLOOKUP(B119,'3-mer'!$B:$BQ,11,FALSE)</f>
        <v>21</v>
      </c>
      <c r="AI119" s="9">
        <f>VLOOKUP(B119,'3-mer'!$B:$BQ,12,FALSE)</f>
        <v>18</v>
      </c>
      <c r="AJ119" s="9">
        <f>VLOOKUP(B119,'3-mer'!$B:$BQ,13,FALSE)</f>
        <v>29</v>
      </c>
      <c r="AK119" s="9">
        <f>VLOOKUP(B119,'3-mer'!$B:$BQ,14,FALSE)</f>
        <v>30</v>
      </c>
      <c r="AL119" s="9">
        <f>VLOOKUP(B119,'3-mer'!$B:$BQ,15,FALSE)</f>
        <v>18</v>
      </c>
      <c r="AM119" s="9">
        <f>VLOOKUP(B119,'3-mer'!$B:$BQ,16,FALSE)</f>
        <v>12</v>
      </c>
      <c r="AN119" s="9">
        <f>VLOOKUP(B119,'3-mer'!$B:$BQ,17,FALSE)</f>
        <v>12</v>
      </c>
      <c r="AO119" s="9">
        <f>VLOOKUP(B119,'3-mer'!$B:$BQ,18,FALSE)</f>
        <v>24</v>
      </c>
      <c r="AP119" s="9">
        <f>VLOOKUP(B119,'3-mer'!$B:$BQ,19,FALSE)</f>
        <v>9</v>
      </c>
      <c r="AQ119" s="9">
        <f>VLOOKUP(B119,'3-mer'!$B:$BQ,20,FALSE)</f>
        <v>21</v>
      </c>
      <c r="AR119" s="9">
        <f>VLOOKUP(B119,'3-mer'!$B:$BQ,21,FALSE)</f>
        <v>20</v>
      </c>
      <c r="AS119" s="9">
        <f>VLOOKUP(B119,'3-mer'!$B:$BQ,22,FALSE)</f>
        <v>24</v>
      </c>
      <c r="AT119" s="9">
        <f>VLOOKUP(B119,'3-mer'!$B:$BQ,23,FALSE)</f>
        <v>11</v>
      </c>
      <c r="AU119" s="9">
        <f>VLOOKUP(B119,'3-mer'!$B:$BQ,24,FALSE)</f>
        <v>9</v>
      </c>
      <c r="AV119" s="9">
        <f>VLOOKUP(B119,'3-mer'!$B:$BQ,25,FALSE)</f>
        <v>19</v>
      </c>
      <c r="AW119" s="9">
        <f>VLOOKUP(B119,'3-mer'!$B:$BQ,26,FALSE)</f>
        <v>30</v>
      </c>
      <c r="AX119" s="9">
        <f>VLOOKUP(B119,'3-mer'!$B:$BQ,27,FALSE)</f>
        <v>29</v>
      </c>
      <c r="AY119" s="9">
        <f>VLOOKUP(B119,'3-mer'!$B:$BQ,28,FALSE)</f>
        <v>25</v>
      </c>
      <c r="AZ119" s="9">
        <f>VLOOKUP(B119,'3-mer'!$B:$BQ,29,FALSE)</f>
        <v>24</v>
      </c>
      <c r="BA119" s="9">
        <f>VLOOKUP(B119,'3-mer'!$B:$BQ,30,FALSE)</f>
        <v>41</v>
      </c>
      <c r="BB119" s="9">
        <f>VLOOKUP(B119,'3-mer'!$B:$BQ,31,FALSE)</f>
        <v>29</v>
      </c>
      <c r="BC119" s="9">
        <f>VLOOKUP(B119,'3-mer'!$B:$BQ,32,FALSE)</f>
        <v>13</v>
      </c>
      <c r="BD119" s="9">
        <f>VLOOKUP(B119,'3-mer'!$B:$BQ,33,FALSE)</f>
        <v>15</v>
      </c>
      <c r="BE119" s="9">
        <f>VLOOKUP(B119,'3-mer'!$B:$BQ,34,FALSE)</f>
        <v>29</v>
      </c>
      <c r="BF119" s="9">
        <f>VLOOKUP(B119,'3-mer'!$B:$BQ,35,FALSE)</f>
        <v>20</v>
      </c>
      <c r="BG119" s="9">
        <f>VLOOKUP(B119,'3-mer'!$B:$BQ,36,FALSE)</f>
        <v>31</v>
      </c>
      <c r="BH119" s="9">
        <f>VLOOKUP(B119,'3-mer'!$B:$BQ,37,FALSE)</f>
        <v>24</v>
      </c>
      <c r="BI119" s="9">
        <f>VLOOKUP(B119,'3-mer'!$B:$BQ,38,FALSE)</f>
        <v>28</v>
      </c>
      <c r="BJ119" s="9">
        <f>VLOOKUP(B119,'3-mer'!$B:$BQ,39,FALSE)</f>
        <v>23</v>
      </c>
      <c r="BK119" s="9">
        <f>VLOOKUP(B119,'3-mer'!$B:$BQ,40,FALSE)</f>
        <v>28</v>
      </c>
      <c r="BL119" s="9">
        <f>VLOOKUP(B119,'3-mer'!$B:$BQ,41,FALSE)</f>
        <v>34</v>
      </c>
      <c r="BM119" s="9">
        <f>VLOOKUP(B119,'3-mer'!$B:$BQ,42,FALSE)</f>
        <v>34</v>
      </c>
      <c r="BN119" s="9">
        <f>VLOOKUP(B119,'3-mer'!$B:$BQ,43,FALSE)</f>
        <v>19</v>
      </c>
      <c r="BO119" s="9">
        <f>VLOOKUP(B119,'3-mer'!$B:$BQ,44,FALSE)</f>
        <v>40</v>
      </c>
      <c r="BP119" s="9">
        <f>VLOOKUP(B119,'3-mer'!$B:$BQ,45,FALSE)</f>
        <v>36</v>
      </c>
      <c r="BQ119" s="9">
        <f>VLOOKUP(B119,'3-mer'!$B:$BQ,46,FALSE)</f>
        <v>56</v>
      </c>
      <c r="BR119" s="9">
        <f>VLOOKUP(B119,'3-mer'!$B:$BQ,47,FALSE)</f>
        <v>44</v>
      </c>
      <c r="BS119" s="9">
        <f>VLOOKUP(B119,'3-mer'!$B:$BQ,48,FALSE)</f>
        <v>26</v>
      </c>
      <c r="BT119" s="9">
        <f>VLOOKUP(B119,'3-mer'!$B:$BQ,49,FALSE)</f>
        <v>25</v>
      </c>
      <c r="BU119" s="9">
        <f>VLOOKUP(B119,'3-mer'!$B:$BQ,50,FALSE)</f>
        <v>49</v>
      </c>
      <c r="BV119" s="9">
        <f>VLOOKUP(B119,'3-mer'!$B:$BQ,51,FALSE)</f>
        <v>15</v>
      </c>
      <c r="BW119" s="9">
        <f>VLOOKUP(B119,'3-mer'!$B:$BQ,52,FALSE)</f>
        <v>20</v>
      </c>
      <c r="BX119" s="9">
        <f>VLOOKUP(B119,'3-mer'!$B:$BQ,53,FALSE)</f>
        <v>21</v>
      </c>
      <c r="BY119" s="9">
        <f>VLOOKUP(B119,'3-mer'!$B:$BQ,54,FALSE)</f>
        <v>13</v>
      </c>
      <c r="BZ119" s="9">
        <f>VLOOKUP(B119,'3-mer'!$B:$BQ,55,FALSE)</f>
        <v>7</v>
      </c>
      <c r="CA119" s="9">
        <f>VLOOKUP(B119,'3-mer'!$B:$BQ,56,FALSE)</f>
        <v>20</v>
      </c>
      <c r="CB119" s="9">
        <f>VLOOKUP(B119,'3-mer'!$B:$BQ,7,FALSE)</f>
        <v>16</v>
      </c>
      <c r="CC119" s="9">
        <f>VLOOKUP(B119,'3-mer'!$B:$BQ,58,FALSE)</f>
        <v>23</v>
      </c>
      <c r="CD119" s="9">
        <f>VLOOKUP(B119,'3-mer'!$B:$BQ,60,FALSE)</f>
        <v>8</v>
      </c>
      <c r="CE119" s="9">
        <f>VLOOKUP(B119,'3-mer'!$B:$BQ,61,FALSE)</f>
        <v>23</v>
      </c>
      <c r="CF119" s="9">
        <f>VLOOKUP(B119,'3-mer'!$B:$BQ,62,FALSE)</f>
        <v>26</v>
      </c>
      <c r="CG119" s="9">
        <f>VLOOKUP(B119,'3-mer'!$B:$BQ,63,FALSE)</f>
        <v>49</v>
      </c>
      <c r="CH119" s="9">
        <f>VLOOKUP(B119,'3-mer'!$B:$BQ,64,FALSE)</f>
        <v>24</v>
      </c>
      <c r="CI119" s="9">
        <f>VLOOKUP(B119,'3-mer'!$B:$BQ,65,FALSE)</f>
        <v>10</v>
      </c>
      <c r="CJ119" s="9">
        <f>VLOOKUP(B119,'3-mer'!$B:$BQ,66,FALSE)</f>
        <v>14</v>
      </c>
      <c r="CK119" s="9">
        <f>VLOOKUP(B119,'3-mer'!$B:$BQ,67,FALSE)</f>
        <v>20</v>
      </c>
      <c r="CL119" s="9">
        <f>VLOOKUP(B119,'3-mer'!$B:$BQ,5,FALSE)</f>
        <v>26</v>
      </c>
    </row>
    <row r="120" spans="1:90" ht="15.75" x14ac:dyDescent="0.2">
      <c r="A120" s="67" t="s">
        <v>24</v>
      </c>
      <c r="B120" s="67" t="s">
        <v>22</v>
      </c>
      <c r="C120" s="67">
        <v>222</v>
      </c>
      <c r="D120" s="70" t="e">
        <f>H120/#REF!+3.24</f>
        <v>#REF!</v>
      </c>
      <c r="E120" s="67">
        <v>25</v>
      </c>
      <c r="F120" s="67">
        <v>7.2</v>
      </c>
      <c r="G120" s="67">
        <v>7</v>
      </c>
      <c r="H120" s="70">
        <v>4</v>
      </c>
      <c r="I120" s="70">
        <f>VLOOKUP(B120,'2-mer'!$C$1:$V$19,3,FALSE)</f>
        <v>1505</v>
      </c>
      <c r="J120" s="74">
        <f>VLOOKUP(B120,遗传信息!B:E,4,FALSE)</f>
        <v>66.19</v>
      </c>
      <c r="K120" s="9">
        <f>VLOOKUP(B120,'2-mer'!$C$1:$V$19,4,FALSE)</f>
        <v>87</v>
      </c>
      <c r="L120" s="9">
        <f>VLOOKUP(B120,'2-mer'!$C$1:$V$19,5,FALSE)</f>
        <v>91</v>
      </c>
      <c r="M120" s="9">
        <f>VLOOKUP(B120,'2-mer'!$C$1:$V$19,6,FALSE)</f>
        <v>95</v>
      </c>
      <c r="N120" s="9">
        <f>VLOOKUP(B120,'2-mer'!$C$1:$V$19,8,FALSE)</f>
        <v>57</v>
      </c>
      <c r="O120" s="9">
        <f>VLOOKUP(B120,'2-mer'!$C$1:$V$19,9,FALSE)</f>
        <v>76</v>
      </c>
      <c r="P120" s="9">
        <f>VLOOKUP(B120,'2-mer'!$C$1:$V$19,10,FALSE)</f>
        <v>87</v>
      </c>
      <c r="Q120" s="9">
        <f>VLOOKUP(B120,'2-mer'!$C$1:$V$19,11,FALSE)</f>
        <v>119</v>
      </c>
      <c r="R120" s="9">
        <f>VLOOKUP(B120,'2-mer'!$C$1:$V$19,12,FALSE)</f>
        <v>77</v>
      </c>
      <c r="S120" s="9">
        <f>VLOOKUP(B120,'2-mer'!$C$1:$V$19,13,FALSE)</f>
        <v>106</v>
      </c>
      <c r="T120" s="9">
        <f>VLOOKUP(B120,'2-mer'!$C$1:$V$19,14,FALSE)</f>
        <v>115</v>
      </c>
      <c r="U120" s="9">
        <f>VLOOKUP(B120,'2-mer'!$C$1:$V$19,15,FALSE)</f>
        <v>176</v>
      </c>
      <c r="V120" s="9">
        <f>VLOOKUP(B120,'2-mer'!$C$1:$V$19,16,FALSE)</f>
        <v>115</v>
      </c>
      <c r="W120" s="9">
        <f>VLOOKUP(B120,'2-mer'!$C$1:$V$19,17,FALSE)</f>
        <v>61</v>
      </c>
      <c r="X120" s="9">
        <f>VLOOKUP(B120,'2-mer'!$C$1:$V$19,18,FALSE)</f>
        <v>66</v>
      </c>
      <c r="Y120" s="9">
        <f>VLOOKUP(B120,'2-mer'!$C$1:$V$19,19,FALSE)</f>
        <v>122</v>
      </c>
      <c r="Z120" s="9">
        <f>VLOOKUP(B120,'2-mer'!$C$1:$V$19,20,FALSE)</f>
        <v>54</v>
      </c>
      <c r="AA120" s="9">
        <f>VLOOKUP(B120,'3-mer'!$B:$BQ,4,FALSE)</f>
        <v>15</v>
      </c>
      <c r="AB120" s="9">
        <f>VLOOKUP(B120,'3-mer'!$B:$BQ,5,FALSE)</f>
        <v>26</v>
      </c>
      <c r="AC120" s="9">
        <f>VLOOKUP(B120,'3-mer'!$B:$BQ,6,FALSE)</f>
        <v>30</v>
      </c>
      <c r="AD120" s="9">
        <f>VLOOKUP(B120,'3-mer'!$B:$BQ,7,FALSE)</f>
        <v>16</v>
      </c>
      <c r="AE120" s="9">
        <f>VLOOKUP(B120,'3-mer'!$B:$BQ,8,FALSE)</f>
        <v>19</v>
      </c>
      <c r="AF120" s="9">
        <f>VLOOKUP(B120,'3-mer'!$B:$BQ,9,FALSE)</f>
        <v>19</v>
      </c>
      <c r="AG120" s="9">
        <f>VLOOKUP(B120,'3-mer'!$B:$BQ,10,FALSE)</f>
        <v>32</v>
      </c>
      <c r="AH120" s="9">
        <f>VLOOKUP(B120,'3-mer'!$B:$BQ,11,FALSE)</f>
        <v>21</v>
      </c>
      <c r="AI120" s="9">
        <f>VLOOKUP(B120,'3-mer'!$B:$BQ,12,FALSE)</f>
        <v>18</v>
      </c>
      <c r="AJ120" s="9">
        <f>VLOOKUP(B120,'3-mer'!$B:$BQ,13,FALSE)</f>
        <v>29</v>
      </c>
      <c r="AK120" s="9">
        <f>VLOOKUP(B120,'3-mer'!$B:$BQ,14,FALSE)</f>
        <v>30</v>
      </c>
      <c r="AL120" s="9">
        <f>VLOOKUP(B120,'3-mer'!$B:$BQ,15,FALSE)</f>
        <v>18</v>
      </c>
      <c r="AM120" s="9">
        <f>VLOOKUP(B120,'3-mer'!$B:$BQ,16,FALSE)</f>
        <v>12</v>
      </c>
      <c r="AN120" s="9">
        <f>VLOOKUP(B120,'3-mer'!$B:$BQ,17,FALSE)</f>
        <v>12</v>
      </c>
      <c r="AO120" s="9">
        <f>VLOOKUP(B120,'3-mer'!$B:$BQ,18,FALSE)</f>
        <v>24</v>
      </c>
      <c r="AP120" s="9">
        <f>VLOOKUP(B120,'3-mer'!$B:$BQ,19,FALSE)</f>
        <v>9</v>
      </c>
      <c r="AQ120" s="9">
        <f>VLOOKUP(B120,'3-mer'!$B:$BQ,20,FALSE)</f>
        <v>21</v>
      </c>
      <c r="AR120" s="9">
        <f>VLOOKUP(B120,'3-mer'!$B:$BQ,21,FALSE)</f>
        <v>20</v>
      </c>
      <c r="AS120" s="9">
        <f>VLOOKUP(B120,'3-mer'!$B:$BQ,22,FALSE)</f>
        <v>24</v>
      </c>
      <c r="AT120" s="9">
        <f>VLOOKUP(B120,'3-mer'!$B:$BQ,23,FALSE)</f>
        <v>11</v>
      </c>
      <c r="AU120" s="9">
        <f>VLOOKUP(B120,'3-mer'!$B:$BQ,24,FALSE)</f>
        <v>9</v>
      </c>
      <c r="AV120" s="9">
        <f>VLOOKUP(B120,'3-mer'!$B:$BQ,25,FALSE)</f>
        <v>19</v>
      </c>
      <c r="AW120" s="9">
        <f>VLOOKUP(B120,'3-mer'!$B:$BQ,26,FALSE)</f>
        <v>30</v>
      </c>
      <c r="AX120" s="9">
        <f>VLOOKUP(B120,'3-mer'!$B:$BQ,27,FALSE)</f>
        <v>29</v>
      </c>
      <c r="AY120" s="9">
        <f>VLOOKUP(B120,'3-mer'!$B:$BQ,28,FALSE)</f>
        <v>25</v>
      </c>
      <c r="AZ120" s="9">
        <f>VLOOKUP(B120,'3-mer'!$B:$BQ,29,FALSE)</f>
        <v>24</v>
      </c>
      <c r="BA120" s="9">
        <f>VLOOKUP(B120,'3-mer'!$B:$BQ,30,FALSE)</f>
        <v>41</v>
      </c>
      <c r="BB120" s="9">
        <f>VLOOKUP(B120,'3-mer'!$B:$BQ,31,FALSE)</f>
        <v>29</v>
      </c>
      <c r="BC120" s="9">
        <f>VLOOKUP(B120,'3-mer'!$B:$BQ,32,FALSE)</f>
        <v>13</v>
      </c>
      <c r="BD120" s="9">
        <f>VLOOKUP(B120,'3-mer'!$B:$BQ,33,FALSE)</f>
        <v>15</v>
      </c>
      <c r="BE120" s="9">
        <f>VLOOKUP(B120,'3-mer'!$B:$BQ,34,FALSE)</f>
        <v>29</v>
      </c>
      <c r="BF120" s="9">
        <f>VLOOKUP(B120,'3-mer'!$B:$BQ,35,FALSE)</f>
        <v>20</v>
      </c>
      <c r="BG120" s="9">
        <f>VLOOKUP(B120,'3-mer'!$B:$BQ,36,FALSE)</f>
        <v>31</v>
      </c>
      <c r="BH120" s="9">
        <f>VLOOKUP(B120,'3-mer'!$B:$BQ,37,FALSE)</f>
        <v>24</v>
      </c>
      <c r="BI120" s="9">
        <f>VLOOKUP(B120,'3-mer'!$B:$BQ,38,FALSE)</f>
        <v>28</v>
      </c>
      <c r="BJ120" s="9">
        <f>VLOOKUP(B120,'3-mer'!$B:$BQ,39,FALSE)</f>
        <v>23</v>
      </c>
      <c r="BK120" s="9">
        <f>VLOOKUP(B120,'3-mer'!$B:$BQ,40,FALSE)</f>
        <v>28</v>
      </c>
      <c r="BL120" s="9">
        <f>VLOOKUP(B120,'3-mer'!$B:$BQ,41,FALSE)</f>
        <v>34</v>
      </c>
      <c r="BM120" s="9">
        <f>VLOOKUP(B120,'3-mer'!$B:$BQ,42,FALSE)</f>
        <v>34</v>
      </c>
      <c r="BN120" s="9">
        <f>VLOOKUP(B120,'3-mer'!$B:$BQ,43,FALSE)</f>
        <v>19</v>
      </c>
      <c r="BO120" s="9">
        <f>VLOOKUP(B120,'3-mer'!$B:$BQ,44,FALSE)</f>
        <v>40</v>
      </c>
      <c r="BP120" s="9">
        <f>VLOOKUP(B120,'3-mer'!$B:$BQ,45,FALSE)</f>
        <v>36</v>
      </c>
      <c r="BQ120" s="9">
        <f>VLOOKUP(B120,'3-mer'!$B:$BQ,46,FALSE)</f>
        <v>56</v>
      </c>
      <c r="BR120" s="9">
        <f>VLOOKUP(B120,'3-mer'!$B:$BQ,47,FALSE)</f>
        <v>44</v>
      </c>
      <c r="BS120" s="9">
        <f>VLOOKUP(B120,'3-mer'!$B:$BQ,48,FALSE)</f>
        <v>26</v>
      </c>
      <c r="BT120" s="9">
        <f>VLOOKUP(B120,'3-mer'!$B:$BQ,49,FALSE)</f>
        <v>25</v>
      </c>
      <c r="BU120" s="9">
        <f>VLOOKUP(B120,'3-mer'!$B:$BQ,50,FALSE)</f>
        <v>49</v>
      </c>
      <c r="BV120" s="9">
        <f>VLOOKUP(B120,'3-mer'!$B:$BQ,51,FALSE)</f>
        <v>15</v>
      </c>
      <c r="BW120" s="9">
        <f>VLOOKUP(B120,'3-mer'!$B:$BQ,52,FALSE)</f>
        <v>20</v>
      </c>
      <c r="BX120" s="9">
        <f>VLOOKUP(B120,'3-mer'!$B:$BQ,53,FALSE)</f>
        <v>21</v>
      </c>
      <c r="BY120" s="9">
        <f>VLOOKUP(B120,'3-mer'!$B:$BQ,54,FALSE)</f>
        <v>13</v>
      </c>
      <c r="BZ120" s="9">
        <f>VLOOKUP(B120,'3-mer'!$B:$BQ,55,FALSE)</f>
        <v>7</v>
      </c>
      <c r="CA120" s="9">
        <f>VLOOKUP(B120,'3-mer'!$B:$BQ,56,FALSE)</f>
        <v>20</v>
      </c>
      <c r="CB120" s="9">
        <f>VLOOKUP(B120,'3-mer'!$B:$BQ,7,FALSE)</f>
        <v>16</v>
      </c>
      <c r="CC120" s="9">
        <f>VLOOKUP(B120,'3-mer'!$B:$BQ,58,FALSE)</f>
        <v>23</v>
      </c>
      <c r="CD120" s="9">
        <f>VLOOKUP(B120,'3-mer'!$B:$BQ,60,FALSE)</f>
        <v>8</v>
      </c>
      <c r="CE120" s="9">
        <f>VLOOKUP(B120,'3-mer'!$B:$BQ,61,FALSE)</f>
        <v>23</v>
      </c>
      <c r="CF120" s="9">
        <f>VLOOKUP(B120,'3-mer'!$B:$BQ,62,FALSE)</f>
        <v>26</v>
      </c>
      <c r="CG120" s="9">
        <f>VLOOKUP(B120,'3-mer'!$B:$BQ,63,FALSE)</f>
        <v>49</v>
      </c>
      <c r="CH120" s="9">
        <f>VLOOKUP(B120,'3-mer'!$B:$BQ,64,FALSE)</f>
        <v>24</v>
      </c>
      <c r="CI120" s="9">
        <f>VLOOKUP(B120,'3-mer'!$B:$BQ,65,FALSE)</f>
        <v>10</v>
      </c>
      <c r="CJ120" s="9">
        <f>VLOOKUP(B120,'3-mer'!$B:$BQ,66,FALSE)</f>
        <v>14</v>
      </c>
      <c r="CK120" s="9">
        <f>VLOOKUP(B120,'3-mer'!$B:$BQ,67,FALSE)</f>
        <v>20</v>
      </c>
      <c r="CL120" s="9">
        <f>VLOOKUP(B120,'3-mer'!$B:$BQ,5,FALSE)</f>
        <v>26</v>
      </c>
    </row>
    <row r="121" spans="1:90" ht="15.75" x14ac:dyDescent="0.2">
      <c r="A121" s="67" t="s">
        <v>24</v>
      </c>
      <c r="B121" s="67" t="s">
        <v>22</v>
      </c>
      <c r="C121" s="67">
        <v>254</v>
      </c>
      <c r="D121" s="70" t="e">
        <f>H121/#REF!+2.75</f>
        <v>#REF!</v>
      </c>
      <c r="E121" s="67">
        <v>25</v>
      </c>
      <c r="F121" s="67">
        <v>7.2</v>
      </c>
      <c r="G121" s="67">
        <v>7</v>
      </c>
      <c r="H121" s="70">
        <v>2</v>
      </c>
      <c r="I121" s="70">
        <f>VLOOKUP(B121,'2-mer'!$C$1:$V$19,3,FALSE)</f>
        <v>1505</v>
      </c>
      <c r="J121" s="74">
        <f>VLOOKUP(B121,遗传信息!B:E,4,FALSE)</f>
        <v>66.19</v>
      </c>
      <c r="K121" s="9">
        <f>VLOOKUP(B121,'2-mer'!$C$1:$V$19,4,FALSE)</f>
        <v>87</v>
      </c>
      <c r="L121" s="9">
        <f>VLOOKUP(B121,'2-mer'!$C$1:$V$19,5,FALSE)</f>
        <v>91</v>
      </c>
      <c r="M121" s="9">
        <f>VLOOKUP(B121,'2-mer'!$C$1:$V$19,6,FALSE)</f>
        <v>95</v>
      </c>
      <c r="N121" s="9">
        <f>VLOOKUP(B121,'2-mer'!$C$1:$V$19,8,FALSE)</f>
        <v>57</v>
      </c>
      <c r="O121" s="9">
        <f>VLOOKUP(B121,'2-mer'!$C$1:$V$19,9,FALSE)</f>
        <v>76</v>
      </c>
      <c r="P121" s="9">
        <f>VLOOKUP(B121,'2-mer'!$C$1:$V$19,10,FALSE)</f>
        <v>87</v>
      </c>
      <c r="Q121" s="9">
        <f>VLOOKUP(B121,'2-mer'!$C$1:$V$19,11,FALSE)</f>
        <v>119</v>
      </c>
      <c r="R121" s="9">
        <f>VLOOKUP(B121,'2-mer'!$C$1:$V$19,12,FALSE)</f>
        <v>77</v>
      </c>
      <c r="S121" s="9">
        <f>VLOOKUP(B121,'2-mer'!$C$1:$V$19,13,FALSE)</f>
        <v>106</v>
      </c>
      <c r="T121" s="9">
        <f>VLOOKUP(B121,'2-mer'!$C$1:$V$19,14,FALSE)</f>
        <v>115</v>
      </c>
      <c r="U121" s="9">
        <f>VLOOKUP(B121,'2-mer'!$C$1:$V$19,15,FALSE)</f>
        <v>176</v>
      </c>
      <c r="V121" s="9">
        <f>VLOOKUP(B121,'2-mer'!$C$1:$V$19,16,FALSE)</f>
        <v>115</v>
      </c>
      <c r="W121" s="9">
        <f>VLOOKUP(B121,'2-mer'!$C$1:$V$19,17,FALSE)</f>
        <v>61</v>
      </c>
      <c r="X121" s="9">
        <f>VLOOKUP(B121,'2-mer'!$C$1:$V$19,18,FALSE)</f>
        <v>66</v>
      </c>
      <c r="Y121" s="9">
        <f>VLOOKUP(B121,'2-mer'!$C$1:$V$19,19,FALSE)</f>
        <v>122</v>
      </c>
      <c r="Z121" s="9">
        <f>VLOOKUP(B121,'2-mer'!$C$1:$V$19,20,FALSE)</f>
        <v>54</v>
      </c>
      <c r="AA121" s="9">
        <f>VLOOKUP(B121,'3-mer'!$B:$BQ,4,FALSE)</f>
        <v>15</v>
      </c>
      <c r="AB121" s="9">
        <f>VLOOKUP(B121,'3-mer'!$B:$BQ,5,FALSE)</f>
        <v>26</v>
      </c>
      <c r="AC121" s="9">
        <f>VLOOKUP(B121,'3-mer'!$B:$BQ,6,FALSE)</f>
        <v>30</v>
      </c>
      <c r="AD121" s="9">
        <f>VLOOKUP(B121,'3-mer'!$B:$BQ,7,FALSE)</f>
        <v>16</v>
      </c>
      <c r="AE121" s="9">
        <f>VLOOKUP(B121,'3-mer'!$B:$BQ,8,FALSE)</f>
        <v>19</v>
      </c>
      <c r="AF121" s="9">
        <f>VLOOKUP(B121,'3-mer'!$B:$BQ,9,FALSE)</f>
        <v>19</v>
      </c>
      <c r="AG121" s="9">
        <f>VLOOKUP(B121,'3-mer'!$B:$BQ,10,FALSE)</f>
        <v>32</v>
      </c>
      <c r="AH121" s="9">
        <f>VLOOKUP(B121,'3-mer'!$B:$BQ,11,FALSE)</f>
        <v>21</v>
      </c>
      <c r="AI121" s="9">
        <f>VLOOKUP(B121,'3-mer'!$B:$BQ,12,FALSE)</f>
        <v>18</v>
      </c>
      <c r="AJ121" s="9">
        <f>VLOOKUP(B121,'3-mer'!$B:$BQ,13,FALSE)</f>
        <v>29</v>
      </c>
      <c r="AK121" s="9">
        <f>VLOOKUP(B121,'3-mer'!$B:$BQ,14,FALSE)</f>
        <v>30</v>
      </c>
      <c r="AL121" s="9">
        <f>VLOOKUP(B121,'3-mer'!$B:$BQ,15,FALSE)</f>
        <v>18</v>
      </c>
      <c r="AM121" s="9">
        <f>VLOOKUP(B121,'3-mer'!$B:$BQ,16,FALSE)</f>
        <v>12</v>
      </c>
      <c r="AN121" s="9">
        <f>VLOOKUP(B121,'3-mer'!$B:$BQ,17,FALSE)</f>
        <v>12</v>
      </c>
      <c r="AO121" s="9">
        <f>VLOOKUP(B121,'3-mer'!$B:$BQ,18,FALSE)</f>
        <v>24</v>
      </c>
      <c r="AP121" s="9">
        <f>VLOOKUP(B121,'3-mer'!$B:$BQ,19,FALSE)</f>
        <v>9</v>
      </c>
      <c r="AQ121" s="9">
        <f>VLOOKUP(B121,'3-mer'!$B:$BQ,20,FALSE)</f>
        <v>21</v>
      </c>
      <c r="AR121" s="9">
        <f>VLOOKUP(B121,'3-mer'!$B:$BQ,21,FALSE)</f>
        <v>20</v>
      </c>
      <c r="AS121" s="9">
        <f>VLOOKUP(B121,'3-mer'!$B:$BQ,22,FALSE)</f>
        <v>24</v>
      </c>
      <c r="AT121" s="9">
        <f>VLOOKUP(B121,'3-mer'!$B:$BQ,23,FALSE)</f>
        <v>11</v>
      </c>
      <c r="AU121" s="9">
        <f>VLOOKUP(B121,'3-mer'!$B:$BQ,24,FALSE)</f>
        <v>9</v>
      </c>
      <c r="AV121" s="9">
        <f>VLOOKUP(B121,'3-mer'!$B:$BQ,25,FALSE)</f>
        <v>19</v>
      </c>
      <c r="AW121" s="9">
        <f>VLOOKUP(B121,'3-mer'!$B:$BQ,26,FALSE)</f>
        <v>30</v>
      </c>
      <c r="AX121" s="9">
        <f>VLOOKUP(B121,'3-mer'!$B:$BQ,27,FALSE)</f>
        <v>29</v>
      </c>
      <c r="AY121" s="9">
        <f>VLOOKUP(B121,'3-mer'!$B:$BQ,28,FALSE)</f>
        <v>25</v>
      </c>
      <c r="AZ121" s="9">
        <f>VLOOKUP(B121,'3-mer'!$B:$BQ,29,FALSE)</f>
        <v>24</v>
      </c>
      <c r="BA121" s="9">
        <f>VLOOKUP(B121,'3-mer'!$B:$BQ,30,FALSE)</f>
        <v>41</v>
      </c>
      <c r="BB121" s="9">
        <f>VLOOKUP(B121,'3-mer'!$B:$BQ,31,FALSE)</f>
        <v>29</v>
      </c>
      <c r="BC121" s="9">
        <f>VLOOKUP(B121,'3-mer'!$B:$BQ,32,FALSE)</f>
        <v>13</v>
      </c>
      <c r="BD121" s="9">
        <f>VLOOKUP(B121,'3-mer'!$B:$BQ,33,FALSE)</f>
        <v>15</v>
      </c>
      <c r="BE121" s="9">
        <f>VLOOKUP(B121,'3-mer'!$B:$BQ,34,FALSE)</f>
        <v>29</v>
      </c>
      <c r="BF121" s="9">
        <f>VLOOKUP(B121,'3-mer'!$B:$BQ,35,FALSE)</f>
        <v>20</v>
      </c>
      <c r="BG121" s="9">
        <f>VLOOKUP(B121,'3-mer'!$B:$BQ,36,FALSE)</f>
        <v>31</v>
      </c>
      <c r="BH121" s="9">
        <f>VLOOKUP(B121,'3-mer'!$B:$BQ,37,FALSE)</f>
        <v>24</v>
      </c>
      <c r="BI121" s="9">
        <f>VLOOKUP(B121,'3-mer'!$B:$BQ,38,FALSE)</f>
        <v>28</v>
      </c>
      <c r="BJ121" s="9">
        <f>VLOOKUP(B121,'3-mer'!$B:$BQ,39,FALSE)</f>
        <v>23</v>
      </c>
      <c r="BK121" s="9">
        <f>VLOOKUP(B121,'3-mer'!$B:$BQ,40,FALSE)</f>
        <v>28</v>
      </c>
      <c r="BL121" s="9">
        <f>VLOOKUP(B121,'3-mer'!$B:$BQ,41,FALSE)</f>
        <v>34</v>
      </c>
      <c r="BM121" s="9">
        <f>VLOOKUP(B121,'3-mer'!$B:$BQ,42,FALSE)</f>
        <v>34</v>
      </c>
      <c r="BN121" s="9">
        <f>VLOOKUP(B121,'3-mer'!$B:$BQ,43,FALSE)</f>
        <v>19</v>
      </c>
      <c r="BO121" s="9">
        <f>VLOOKUP(B121,'3-mer'!$B:$BQ,44,FALSE)</f>
        <v>40</v>
      </c>
      <c r="BP121" s="9">
        <f>VLOOKUP(B121,'3-mer'!$B:$BQ,45,FALSE)</f>
        <v>36</v>
      </c>
      <c r="BQ121" s="9">
        <f>VLOOKUP(B121,'3-mer'!$B:$BQ,46,FALSE)</f>
        <v>56</v>
      </c>
      <c r="BR121" s="9">
        <f>VLOOKUP(B121,'3-mer'!$B:$BQ,47,FALSE)</f>
        <v>44</v>
      </c>
      <c r="BS121" s="9">
        <f>VLOOKUP(B121,'3-mer'!$B:$BQ,48,FALSE)</f>
        <v>26</v>
      </c>
      <c r="BT121" s="9">
        <f>VLOOKUP(B121,'3-mer'!$B:$BQ,49,FALSE)</f>
        <v>25</v>
      </c>
      <c r="BU121" s="9">
        <f>VLOOKUP(B121,'3-mer'!$B:$BQ,50,FALSE)</f>
        <v>49</v>
      </c>
      <c r="BV121" s="9">
        <f>VLOOKUP(B121,'3-mer'!$B:$BQ,51,FALSE)</f>
        <v>15</v>
      </c>
      <c r="BW121" s="9">
        <f>VLOOKUP(B121,'3-mer'!$B:$BQ,52,FALSE)</f>
        <v>20</v>
      </c>
      <c r="BX121" s="9">
        <f>VLOOKUP(B121,'3-mer'!$B:$BQ,53,FALSE)</f>
        <v>21</v>
      </c>
      <c r="BY121" s="9">
        <f>VLOOKUP(B121,'3-mer'!$B:$BQ,54,FALSE)</f>
        <v>13</v>
      </c>
      <c r="BZ121" s="9">
        <f>VLOOKUP(B121,'3-mer'!$B:$BQ,55,FALSE)</f>
        <v>7</v>
      </c>
      <c r="CA121" s="9">
        <f>VLOOKUP(B121,'3-mer'!$B:$BQ,56,FALSE)</f>
        <v>20</v>
      </c>
      <c r="CB121" s="9">
        <f>VLOOKUP(B121,'3-mer'!$B:$BQ,7,FALSE)</f>
        <v>16</v>
      </c>
      <c r="CC121" s="9">
        <f>VLOOKUP(B121,'3-mer'!$B:$BQ,58,FALSE)</f>
        <v>23</v>
      </c>
      <c r="CD121" s="9">
        <f>VLOOKUP(B121,'3-mer'!$B:$BQ,60,FALSE)</f>
        <v>8</v>
      </c>
      <c r="CE121" s="9">
        <f>VLOOKUP(B121,'3-mer'!$B:$BQ,61,FALSE)</f>
        <v>23</v>
      </c>
      <c r="CF121" s="9">
        <f>VLOOKUP(B121,'3-mer'!$B:$BQ,62,FALSE)</f>
        <v>26</v>
      </c>
      <c r="CG121" s="9">
        <f>VLOOKUP(B121,'3-mer'!$B:$BQ,63,FALSE)</f>
        <v>49</v>
      </c>
      <c r="CH121" s="9">
        <f>VLOOKUP(B121,'3-mer'!$B:$BQ,64,FALSE)</f>
        <v>24</v>
      </c>
      <c r="CI121" s="9">
        <f>VLOOKUP(B121,'3-mer'!$B:$BQ,65,FALSE)</f>
        <v>10</v>
      </c>
      <c r="CJ121" s="9">
        <f>VLOOKUP(B121,'3-mer'!$B:$BQ,66,FALSE)</f>
        <v>14</v>
      </c>
      <c r="CK121" s="9">
        <f>VLOOKUP(B121,'3-mer'!$B:$BQ,67,FALSE)</f>
        <v>20</v>
      </c>
      <c r="CL121" s="9">
        <f>VLOOKUP(B121,'3-mer'!$B:$BQ,5,FALSE)</f>
        <v>26</v>
      </c>
    </row>
    <row r="122" spans="1:90" ht="15.75" x14ac:dyDescent="0.2">
      <c r="A122" s="67" t="s">
        <v>24</v>
      </c>
      <c r="B122" s="67" t="s">
        <v>22</v>
      </c>
      <c r="C122" s="67">
        <v>254</v>
      </c>
      <c r="D122" s="70" t="e">
        <f>H122/#REF!+2.75</f>
        <v>#REF!</v>
      </c>
      <c r="E122" s="67">
        <v>25</v>
      </c>
      <c r="F122" s="67">
        <v>7.2</v>
      </c>
      <c r="G122" s="67">
        <v>7</v>
      </c>
      <c r="H122" s="70">
        <v>3</v>
      </c>
      <c r="I122" s="70">
        <f>VLOOKUP(B122,'2-mer'!$C$1:$V$19,3,FALSE)</f>
        <v>1505</v>
      </c>
      <c r="J122" s="74">
        <f>VLOOKUP(B122,遗传信息!B:E,4,FALSE)</f>
        <v>66.19</v>
      </c>
      <c r="K122" s="9">
        <f>VLOOKUP(B122,'2-mer'!$C$1:$V$19,4,FALSE)</f>
        <v>87</v>
      </c>
      <c r="L122" s="9">
        <f>VLOOKUP(B122,'2-mer'!$C$1:$V$19,5,FALSE)</f>
        <v>91</v>
      </c>
      <c r="M122" s="9">
        <f>VLOOKUP(B122,'2-mer'!$C$1:$V$19,6,FALSE)</f>
        <v>95</v>
      </c>
      <c r="N122" s="9">
        <f>VLOOKUP(B122,'2-mer'!$C$1:$V$19,8,FALSE)</f>
        <v>57</v>
      </c>
      <c r="O122" s="9">
        <f>VLOOKUP(B122,'2-mer'!$C$1:$V$19,9,FALSE)</f>
        <v>76</v>
      </c>
      <c r="P122" s="9">
        <f>VLOOKUP(B122,'2-mer'!$C$1:$V$19,10,FALSE)</f>
        <v>87</v>
      </c>
      <c r="Q122" s="9">
        <f>VLOOKUP(B122,'2-mer'!$C$1:$V$19,11,FALSE)</f>
        <v>119</v>
      </c>
      <c r="R122" s="9">
        <f>VLOOKUP(B122,'2-mer'!$C$1:$V$19,12,FALSE)</f>
        <v>77</v>
      </c>
      <c r="S122" s="9">
        <f>VLOOKUP(B122,'2-mer'!$C$1:$V$19,13,FALSE)</f>
        <v>106</v>
      </c>
      <c r="T122" s="9">
        <f>VLOOKUP(B122,'2-mer'!$C$1:$V$19,14,FALSE)</f>
        <v>115</v>
      </c>
      <c r="U122" s="9">
        <f>VLOOKUP(B122,'2-mer'!$C$1:$V$19,15,FALSE)</f>
        <v>176</v>
      </c>
      <c r="V122" s="9">
        <f>VLOOKUP(B122,'2-mer'!$C$1:$V$19,16,FALSE)</f>
        <v>115</v>
      </c>
      <c r="W122" s="9">
        <f>VLOOKUP(B122,'2-mer'!$C$1:$V$19,17,FALSE)</f>
        <v>61</v>
      </c>
      <c r="X122" s="9">
        <f>VLOOKUP(B122,'2-mer'!$C$1:$V$19,18,FALSE)</f>
        <v>66</v>
      </c>
      <c r="Y122" s="9">
        <f>VLOOKUP(B122,'2-mer'!$C$1:$V$19,19,FALSE)</f>
        <v>122</v>
      </c>
      <c r="Z122" s="9">
        <f>VLOOKUP(B122,'2-mer'!$C$1:$V$19,20,FALSE)</f>
        <v>54</v>
      </c>
      <c r="AA122" s="9">
        <f>VLOOKUP(B122,'3-mer'!$B:$BQ,4,FALSE)</f>
        <v>15</v>
      </c>
      <c r="AB122" s="9">
        <f>VLOOKUP(B122,'3-mer'!$B:$BQ,5,FALSE)</f>
        <v>26</v>
      </c>
      <c r="AC122" s="9">
        <f>VLOOKUP(B122,'3-mer'!$B:$BQ,6,FALSE)</f>
        <v>30</v>
      </c>
      <c r="AD122" s="9">
        <f>VLOOKUP(B122,'3-mer'!$B:$BQ,7,FALSE)</f>
        <v>16</v>
      </c>
      <c r="AE122" s="9">
        <f>VLOOKUP(B122,'3-mer'!$B:$BQ,8,FALSE)</f>
        <v>19</v>
      </c>
      <c r="AF122" s="9">
        <f>VLOOKUP(B122,'3-mer'!$B:$BQ,9,FALSE)</f>
        <v>19</v>
      </c>
      <c r="AG122" s="9">
        <f>VLOOKUP(B122,'3-mer'!$B:$BQ,10,FALSE)</f>
        <v>32</v>
      </c>
      <c r="AH122" s="9">
        <f>VLOOKUP(B122,'3-mer'!$B:$BQ,11,FALSE)</f>
        <v>21</v>
      </c>
      <c r="AI122" s="9">
        <f>VLOOKUP(B122,'3-mer'!$B:$BQ,12,FALSE)</f>
        <v>18</v>
      </c>
      <c r="AJ122" s="9">
        <f>VLOOKUP(B122,'3-mer'!$B:$BQ,13,FALSE)</f>
        <v>29</v>
      </c>
      <c r="AK122" s="9">
        <f>VLOOKUP(B122,'3-mer'!$B:$BQ,14,FALSE)</f>
        <v>30</v>
      </c>
      <c r="AL122" s="9">
        <f>VLOOKUP(B122,'3-mer'!$B:$BQ,15,FALSE)</f>
        <v>18</v>
      </c>
      <c r="AM122" s="9">
        <f>VLOOKUP(B122,'3-mer'!$B:$BQ,16,FALSE)</f>
        <v>12</v>
      </c>
      <c r="AN122" s="9">
        <f>VLOOKUP(B122,'3-mer'!$B:$BQ,17,FALSE)</f>
        <v>12</v>
      </c>
      <c r="AO122" s="9">
        <f>VLOOKUP(B122,'3-mer'!$B:$BQ,18,FALSE)</f>
        <v>24</v>
      </c>
      <c r="AP122" s="9">
        <f>VLOOKUP(B122,'3-mer'!$B:$BQ,19,FALSE)</f>
        <v>9</v>
      </c>
      <c r="AQ122" s="9">
        <f>VLOOKUP(B122,'3-mer'!$B:$BQ,20,FALSE)</f>
        <v>21</v>
      </c>
      <c r="AR122" s="9">
        <f>VLOOKUP(B122,'3-mer'!$B:$BQ,21,FALSE)</f>
        <v>20</v>
      </c>
      <c r="AS122" s="9">
        <f>VLOOKUP(B122,'3-mer'!$B:$BQ,22,FALSE)</f>
        <v>24</v>
      </c>
      <c r="AT122" s="9">
        <f>VLOOKUP(B122,'3-mer'!$B:$BQ,23,FALSE)</f>
        <v>11</v>
      </c>
      <c r="AU122" s="9">
        <f>VLOOKUP(B122,'3-mer'!$B:$BQ,24,FALSE)</f>
        <v>9</v>
      </c>
      <c r="AV122" s="9">
        <f>VLOOKUP(B122,'3-mer'!$B:$BQ,25,FALSE)</f>
        <v>19</v>
      </c>
      <c r="AW122" s="9">
        <f>VLOOKUP(B122,'3-mer'!$B:$BQ,26,FALSE)</f>
        <v>30</v>
      </c>
      <c r="AX122" s="9">
        <f>VLOOKUP(B122,'3-mer'!$B:$BQ,27,FALSE)</f>
        <v>29</v>
      </c>
      <c r="AY122" s="9">
        <f>VLOOKUP(B122,'3-mer'!$B:$BQ,28,FALSE)</f>
        <v>25</v>
      </c>
      <c r="AZ122" s="9">
        <f>VLOOKUP(B122,'3-mer'!$B:$BQ,29,FALSE)</f>
        <v>24</v>
      </c>
      <c r="BA122" s="9">
        <f>VLOOKUP(B122,'3-mer'!$B:$BQ,30,FALSE)</f>
        <v>41</v>
      </c>
      <c r="BB122" s="9">
        <f>VLOOKUP(B122,'3-mer'!$B:$BQ,31,FALSE)</f>
        <v>29</v>
      </c>
      <c r="BC122" s="9">
        <f>VLOOKUP(B122,'3-mer'!$B:$BQ,32,FALSE)</f>
        <v>13</v>
      </c>
      <c r="BD122" s="9">
        <f>VLOOKUP(B122,'3-mer'!$B:$BQ,33,FALSE)</f>
        <v>15</v>
      </c>
      <c r="BE122" s="9">
        <f>VLOOKUP(B122,'3-mer'!$B:$BQ,34,FALSE)</f>
        <v>29</v>
      </c>
      <c r="BF122" s="9">
        <f>VLOOKUP(B122,'3-mer'!$B:$BQ,35,FALSE)</f>
        <v>20</v>
      </c>
      <c r="BG122" s="9">
        <f>VLOOKUP(B122,'3-mer'!$B:$BQ,36,FALSE)</f>
        <v>31</v>
      </c>
      <c r="BH122" s="9">
        <f>VLOOKUP(B122,'3-mer'!$B:$BQ,37,FALSE)</f>
        <v>24</v>
      </c>
      <c r="BI122" s="9">
        <f>VLOOKUP(B122,'3-mer'!$B:$BQ,38,FALSE)</f>
        <v>28</v>
      </c>
      <c r="BJ122" s="9">
        <f>VLOOKUP(B122,'3-mer'!$B:$BQ,39,FALSE)</f>
        <v>23</v>
      </c>
      <c r="BK122" s="9">
        <f>VLOOKUP(B122,'3-mer'!$B:$BQ,40,FALSE)</f>
        <v>28</v>
      </c>
      <c r="BL122" s="9">
        <f>VLOOKUP(B122,'3-mer'!$B:$BQ,41,FALSE)</f>
        <v>34</v>
      </c>
      <c r="BM122" s="9">
        <f>VLOOKUP(B122,'3-mer'!$B:$BQ,42,FALSE)</f>
        <v>34</v>
      </c>
      <c r="BN122" s="9">
        <f>VLOOKUP(B122,'3-mer'!$B:$BQ,43,FALSE)</f>
        <v>19</v>
      </c>
      <c r="BO122" s="9">
        <f>VLOOKUP(B122,'3-mer'!$B:$BQ,44,FALSE)</f>
        <v>40</v>
      </c>
      <c r="BP122" s="9">
        <f>VLOOKUP(B122,'3-mer'!$B:$BQ,45,FALSE)</f>
        <v>36</v>
      </c>
      <c r="BQ122" s="9">
        <f>VLOOKUP(B122,'3-mer'!$B:$BQ,46,FALSE)</f>
        <v>56</v>
      </c>
      <c r="BR122" s="9">
        <f>VLOOKUP(B122,'3-mer'!$B:$BQ,47,FALSE)</f>
        <v>44</v>
      </c>
      <c r="BS122" s="9">
        <f>VLOOKUP(B122,'3-mer'!$B:$BQ,48,FALSE)</f>
        <v>26</v>
      </c>
      <c r="BT122" s="9">
        <f>VLOOKUP(B122,'3-mer'!$B:$BQ,49,FALSE)</f>
        <v>25</v>
      </c>
      <c r="BU122" s="9">
        <f>VLOOKUP(B122,'3-mer'!$B:$BQ,50,FALSE)</f>
        <v>49</v>
      </c>
      <c r="BV122" s="9">
        <f>VLOOKUP(B122,'3-mer'!$B:$BQ,51,FALSE)</f>
        <v>15</v>
      </c>
      <c r="BW122" s="9">
        <f>VLOOKUP(B122,'3-mer'!$B:$BQ,52,FALSE)</f>
        <v>20</v>
      </c>
      <c r="BX122" s="9">
        <f>VLOOKUP(B122,'3-mer'!$B:$BQ,53,FALSE)</f>
        <v>21</v>
      </c>
      <c r="BY122" s="9">
        <f>VLOOKUP(B122,'3-mer'!$B:$BQ,54,FALSE)</f>
        <v>13</v>
      </c>
      <c r="BZ122" s="9">
        <f>VLOOKUP(B122,'3-mer'!$B:$BQ,55,FALSE)</f>
        <v>7</v>
      </c>
      <c r="CA122" s="9">
        <f>VLOOKUP(B122,'3-mer'!$B:$BQ,56,FALSE)</f>
        <v>20</v>
      </c>
      <c r="CB122" s="9">
        <f>VLOOKUP(B122,'3-mer'!$B:$BQ,7,FALSE)</f>
        <v>16</v>
      </c>
      <c r="CC122" s="9">
        <f>VLOOKUP(B122,'3-mer'!$B:$BQ,58,FALSE)</f>
        <v>23</v>
      </c>
      <c r="CD122" s="9">
        <f>VLOOKUP(B122,'3-mer'!$B:$BQ,60,FALSE)</f>
        <v>8</v>
      </c>
      <c r="CE122" s="9">
        <f>VLOOKUP(B122,'3-mer'!$B:$BQ,61,FALSE)</f>
        <v>23</v>
      </c>
      <c r="CF122" s="9">
        <f>VLOOKUP(B122,'3-mer'!$B:$BQ,62,FALSE)</f>
        <v>26</v>
      </c>
      <c r="CG122" s="9">
        <f>VLOOKUP(B122,'3-mer'!$B:$BQ,63,FALSE)</f>
        <v>49</v>
      </c>
      <c r="CH122" s="9">
        <f>VLOOKUP(B122,'3-mer'!$B:$BQ,64,FALSE)</f>
        <v>24</v>
      </c>
      <c r="CI122" s="9">
        <f>VLOOKUP(B122,'3-mer'!$B:$BQ,65,FALSE)</f>
        <v>10</v>
      </c>
      <c r="CJ122" s="9">
        <f>VLOOKUP(B122,'3-mer'!$B:$BQ,66,FALSE)</f>
        <v>14</v>
      </c>
      <c r="CK122" s="9">
        <f>VLOOKUP(B122,'3-mer'!$B:$BQ,67,FALSE)</f>
        <v>20</v>
      </c>
      <c r="CL122" s="9">
        <f>VLOOKUP(B122,'3-mer'!$B:$BQ,5,FALSE)</f>
        <v>26</v>
      </c>
    </row>
    <row r="123" spans="1:90" ht="15.75" x14ac:dyDescent="0.2">
      <c r="A123" s="67" t="s">
        <v>24</v>
      </c>
      <c r="B123" s="67" t="s">
        <v>22</v>
      </c>
      <c r="C123" s="67">
        <v>254</v>
      </c>
      <c r="D123" s="70" t="e">
        <f>H123/#REF!+2.75</f>
        <v>#REF!</v>
      </c>
      <c r="E123" s="67">
        <v>25</v>
      </c>
      <c r="F123" s="67">
        <v>7.2</v>
      </c>
      <c r="G123" s="67">
        <v>7</v>
      </c>
      <c r="H123" s="70">
        <v>4</v>
      </c>
      <c r="I123" s="70">
        <f>VLOOKUP(B123,'2-mer'!$C$1:$V$19,3,FALSE)</f>
        <v>1505</v>
      </c>
      <c r="J123" s="74">
        <f>VLOOKUP(B123,遗传信息!B:E,4,FALSE)</f>
        <v>66.19</v>
      </c>
      <c r="K123" s="9">
        <f>VLOOKUP(B123,'2-mer'!$C$1:$V$19,4,FALSE)</f>
        <v>87</v>
      </c>
      <c r="L123" s="9">
        <f>VLOOKUP(B123,'2-mer'!$C$1:$V$19,5,FALSE)</f>
        <v>91</v>
      </c>
      <c r="M123" s="9">
        <f>VLOOKUP(B123,'2-mer'!$C$1:$V$19,6,FALSE)</f>
        <v>95</v>
      </c>
      <c r="N123" s="9">
        <f>VLOOKUP(B123,'2-mer'!$C$1:$V$19,8,FALSE)</f>
        <v>57</v>
      </c>
      <c r="O123" s="9">
        <f>VLOOKUP(B123,'2-mer'!$C$1:$V$19,9,FALSE)</f>
        <v>76</v>
      </c>
      <c r="P123" s="9">
        <f>VLOOKUP(B123,'2-mer'!$C$1:$V$19,10,FALSE)</f>
        <v>87</v>
      </c>
      <c r="Q123" s="9">
        <f>VLOOKUP(B123,'2-mer'!$C$1:$V$19,11,FALSE)</f>
        <v>119</v>
      </c>
      <c r="R123" s="9">
        <f>VLOOKUP(B123,'2-mer'!$C$1:$V$19,12,FALSE)</f>
        <v>77</v>
      </c>
      <c r="S123" s="9">
        <f>VLOOKUP(B123,'2-mer'!$C$1:$V$19,13,FALSE)</f>
        <v>106</v>
      </c>
      <c r="T123" s="9">
        <f>VLOOKUP(B123,'2-mer'!$C$1:$V$19,14,FALSE)</f>
        <v>115</v>
      </c>
      <c r="U123" s="9">
        <f>VLOOKUP(B123,'2-mer'!$C$1:$V$19,15,FALSE)</f>
        <v>176</v>
      </c>
      <c r="V123" s="9">
        <f>VLOOKUP(B123,'2-mer'!$C$1:$V$19,16,FALSE)</f>
        <v>115</v>
      </c>
      <c r="W123" s="9">
        <f>VLOOKUP(B123,'2-mer'!$C$1:$V$19,17,FALSE)</f>
        <v>61</v>
      </c>
      <c r="X123" s="9">
        <f>VLOOKUP(B123,'2-mer'!$C$1:$V$19,18,FALSE)</f>
        <v>66</v>
      </c>
      <c r="Y123" s="9">
        <f>VLOOKUP(B123,'2-mer'!$C$1:$V$19,19,FALSE)</f>
        <v>122</v>
      </c>
      <c r="Z123" s="9">
        <f>VLOOKUP(B123,'2-mer'!$C$1:$V$19,20,FALSE)</f>
        <v>54</v>
      </c>
      <c r="AA123" s="9">
        <f>VLOOKUP(B123,'3-mer'!$B:$BQ,4,FALSE)</f>
        <v>15</v>
      </c>
      <c r="AB123" s="9">
        <f>VLOOKUP(B123,'3-mer'!$B:$BQ,5,FALSE)</f>
        <v>26</v>
      </c>
      <c r="AC123" s="9">
        <f>VLOOKUP(B123,'3-mer'!$B:$BQ,6,FALSE)</f>
        <v>30</v>
      </c>
      <c r="AD123" s="9">
        <f>VLOOKUP(B123,'3-mer'!$B:$BQ,7,FALSE)</f>
        <v>16</v>
      </c>
      <c r="AE123" s="9">
        <f>VLOOKUP(B123,'3-mer'!$B:$BQ,8,FALSE)</f>
        <v>19</v>
      </c>
      <c r="AF123" s="9">
        <f>VLOOKUP(B123,'3-mer'!$B:$BQ,9,FALSE)</f>
        <v>19</v>
      </c>
      <c r="AG123" s="9">
        <f>VLOOKUP(B123,'3-mer'!$B:$BQ,10,FALSE)</f>
        <v>32</v>
      </c>
      <c r="AH123" s="9">
        <f>VLOOKUP(B123,'3-mer'!$B:$BQ,11,FALSE)</f>
        <v>21</v>
      </c>
      <c r="AI123" s="9">
        <f>VLOOKUP(B123,'3-mer'!$B:$BQ,12,FALSE)</f>
        <v>18</v>
      </c>
      <c r="AJ123" s="9">
        <f>VLOOKUP(B123,'3-mer'!$B:$BQ,13,FALSE)</f>
        <v>29</v>
      </c>
      <c r="AK123" s="9">
        <f>VLOOKUP(B123,'3-mer'!$B:$BQ,14,FALSE)</f>
        <v>30</v>
      </c>
      <c r="AL123" s="9">
        <f>VLOOKUP(B123,'3-mer'!$B:$BQ,15,FALSE)</f>
        <v>18</v>
      </c>
      <c r="AM123" s="9">
        <f>VLOOKUP(B123,'3-mer'!$B:$BQ,16,FALSE)</f>
        <v>12</v>
      </c>
      <c r="AN123" s="9">
        <f>VLOOKUP(B123,'3-mer'!$B:$BQ,17,FALSE)</f>
        <v>12</v>
      </c>
      <c r="AO123" s="9">
        <f>VLOOKUP(B123,'3-mer'!$B:$BQ,18,FALSE)</f>
        <v>24</v>
      </c>
      <c r="AP123" s="9">
        <f>VLOOKUP(B123,'3-mer'!$B:$BQ,19,FALSE)</f>
        <v>9</v>
      </c>
      <c r="AQ123" s="9">
        <f>VLOOKUP(B123,'3-mer'!$B:$BQ,20,FALSE)</f>
        <v>21</v>
      </c>
      <c r="AR123" s="9">
        <f>VLOOKUP(B123,'3-mer'!$B:$BQ,21,FALSE)</f>
        <v>20</v>
      </c>
      <c r="AS123" s="9">
        <f>VLOOKUP(B123,'3-mer'!$B:$BQ,22,FALSE)</f>
        <v>24</v>
      </c>
      <c r="AT123" s="9">
        <f>VLOOKUP(B123,'3-mer'!$B:$BQ,23,FALSE)</f>
        <v>11</v>
      </c>
      <c r="AU123" s="9">
        <f>VLOOKUP(B123,'3-mer'!$B:$BQ,24,FALSE)</f>
        <v>9</v>
      </c>
      <c r="AV123" s="9">
        <f>VLOOKUP(B123,'3-mer'!$B:$BQ,25,FALSE)</f>
        <v>19</v>
      </c>
      <c r="AW123" s="9">
        <f>VLOOKUP(B123,'3-mer'!$B:$BQ,26,FALSE)</f>
        <v>30</v>
      </c>
      <c r="AX123" s="9">
        <f>VLOOKUP(B123,'3-mer'!$B:$BQ,27,FALSE)</f>
        <v>29</v>
      </c>
      <c r="AY123" s="9">
        <f>VLOOKUP(B123,'3-mer'!$B:$BQ,28,FALSE)</f>
        <v>25</v>
      </c>
      <c r="AZ123" s="9">
        <f>VLOOKUP(B123,'3-mer'!$B:$BQ,29,FALSE)</f>
        <v>24</v>
      </c>
      <c r="BA123" s="9">
        <f>VLOOKUP(B123,'3-mer'!$B:$BQ,30,FALSE)</f>
        <v>41</v>
      </c>
      <c r="BB123" s="9">
        <f>VLOOKUP(B123,'3-mer'!$B:$BQ,31,FALSE)</f>
        <v>29</v>
      </c>
      <c r="BC123" s="9">
        <f>VLOOKUP(B123,'3-mer'!$B:$BQ,32,FALSE)</f>
        <v>13</v>
      </c>
      <c r="BD123" s="9">
        <f>VLOOKUP(B123,'3-mer'!$B:$BQ,33,FALSE)</f>
        <v>15</v>
      </c>
      <c r="BE123" s="9">
        <f>VLOOKUP(B123,'3-mer'!$B:$BQ,34,FALSE)</f>
        <v>29</v>
      </c>
      <c r="BF123" s="9">
        <f>VLOOKUP(B123,'3-mer'!$B:$BQ,35,FALSE)</f>
        <v>20</v>
      </c>
      <c r="BG123" s="9">
        <f>VLOOKUP(B123,'3-mer'!$B:$BQ,36,FALSE)</f>
        <v>31</v>
      </c>
      <c r="BH123" s="9">
        <f>VLOOKUP(B123,'3-mer'!$B:$BQ,37,FALSE)</f>
        <v>24</v>
      </c>
      <c r="BI123" s="9">
        <f>VLOOKUP(B123,'3-mer'!$B:$BQ,38,FALSE)</f>
        <v>28</v>
      </c>
      <c r="BJ123" s="9">
        <f>VLOOKUP(B123,'3-mer'!$B:$BQ,39,FALSE)</f>
        <v>23</v>
      </c>
      <c r="BK123" s="9">
        <f>VLOOKUP(B123,'3-mer'!$B:$BQ,40,FALSE)</f>
        <v>28</v>
      </c>
      <c r="BL123" s="9">
        <f>VLOOKUP(B123,'3-mer'!$B:$BQ,41,FALSE)</f>
        <v>34</v>
      </c>
      <c r="BM123" s="9">
        <f>VLOOKUP(B123,'3-mer'!$B:$BQ,42,FALSE)</f>
        <v>34</v>
      </c>
      <c r="BN123" s="9">
        <f>VLOOKUP(B123,'3-mer'!$B:$BQ,43,FALSE)</f>
        <v>19</v>
      </c>
      <c r="BO123" s="9">
        <f>VLOOKUP(B123,'3-mer'!$B:$BQ,44,FALSE)</f>
        <v>40</v>
      </c>
      <c r="BP123" s="9">
        <f>VLOOKUP(B123,'3-mer'!$B:$BQ,45,FALSE)</f>
        <v>36</v>
      </c>
      <c r="BQ123" s="9">
        <f>VLOOKUP(B123,'3-mer'!$B:$BQ,46,FALSE)</f>
        <v>56</v>
      </c>
      <c r="BR123" s="9">
        <f>VLOOKUP(B123,'3-mer'!$B:$BQ,47,FALSE)</f>
        <v>44</v>
      </c>
      <c r="BS123" s="9">
        <f>VLOOKUP(B123,'3-mer'!$B:$BQ,48,FALSE)</f>
        <v>26</v>
      </c>
      <c r="BT123" s="9">
        <f>VLOOKUP(B123,'3-mer'!$B:$BQ,49,FALSE)</f>
        <v>25</v>
      </c>
      <c r="BU123" s="9">
        <f>VLOOKUP(B123,'3-mer'!$B:$BQ,50,FALSE)</f>
        <v>49</v>
      </c>
      <c r="BV123" s="9">
        <f>VLOOKUP(B123,'3-mer'!$B:$BQ,51,FALSE)</f>
        <v>15</v>
      </c>
      <c r="BW123" s="9">
        <f>VLOOKUP(B123,'3-mer'!$B:$BQ,52,FALSE)</f>
        <v>20</v>
      </c>
      <c r="BX123" s="9">
        <f>VLOOKUP(B123,'3-mer'!$B:$BQ,53,FALSE)</f>
        <v>21</v>
      </c>
      <c r="BY123" s="9">
        <f>VLOOKUP(B123,'3-mer'!$B:$BQ,54,FALSE)</f>
        <v>13</v>
      </c>
      <c r="BZ123" s="9">
        <f>VLOOKUP(B123,'3-mer'!$B:$BQ,55,FALSE)</f>
        <v>7</v>
      </c>
      <c r="CA123" s="9">
        <f>VLOOKUP(B123,'3-mer'!$B:$BQ,56,FALSE)</f>
        <v>20</v>
      </c>
      <c r="CB123" s="9">
        <f>VLOOKUP(B123,'3-mer'!$B:$BQ,7,FALSE)</f>
        <v>16</v>
      </c>
      <c r="CC123" s="9">
        <f>VLOOKUP(B123,'3-mer'!$B:$BQ,58,FALSE)</f>
        <v>23</v>
      </c>
      <c r="CD123" s="9">
        <f>VLOOKUP(B123,'3-mer'!$B:$BQ,60,FALSE)</f>
        <v>8</v>
      </c>
      <c r="CE123" s="9">
        <f>VLOOKUP(B123,'3-mer'!$B:$BQ,61,FALSE)</f>
        <v>23</v>
      </c>
      <c r="CF123" s="9">
        <f>VLOOKUP(B123,'3-mer'!$B:$BQ,62,FALSE)</f>
        <v>26</v>
      </c>
      <c r="CG123" s="9">
        <f>VLOOKUP(B123,'3-mer'!$B:$BQ,63,FALSE)</f>
        <v>49</v>
      </c>
      <c r="CH123" s="9">
        <f>VLOOKUP(B123,'3-mer'!$B:$BQ,64,FALSE)</f>
        <v>24</v>
      </c>
      <c r="CI123" s="9">
        <f>VLOOKUP(B123,'3-mer'!$B:$BQ,65,FALSE)</f>
        <v>10</v>
      </c>
      <c r="CJ123" s="9">
        <f>VLOOKUP(B123,'3-mer'!$B:$BQ,66,FALSE)</f>
        <v>14</v>
      </c>
      <c r="CK123" s="9">
        <f>VLOOKUP(B123,'3-mer'!$B:$BQ,67,FALSE)</f>
        <v>20</v>
      </c>
      <c r="CL123" s="9">
        <f>VLOOKUP(B123,'3-mer'!$B:$BQ,5,FALSE)</f>
        <v>26</v>
      </c>
    </row>
    <row r="124" spans="1:90" ht="15.75" x14ac:dyDescent="0.2">
      <c r="A124" s="67" t="s">
        <v>24</v>
      </c>
      <c r="B124" s="67" t="s">
        <v>22</v>
      </c>
      <c r="C124" s="67">
        <v>265</v>
      </c>
      <c r="D124" s="70" t="e">
        <f>H124/#REF!+1.94</f>
        <v>#REF!</v>
      </c>
      <c r="E124" s="67">
        <v>25</v>
      </c>
      <c r="F124" s="67">
        <v>7.2</v>
      </c>
      <c r="G124" s="67">
        <v>7</v>
      </c>
      <c r="H124" s="70">
        <v>2</v>
      </c>
      <c r="I124" s="70">
        <f>VLOOKUP(B124,'2-mer'!$C$1:$V$19,3,FALSE)</f>
        <v>1505</v>
      </c>
      <c r="J124" s="74">
        <f>VLOOKUP(B124,遗传信息!B:E,4,FALSE)</f>
        <v>66.19</v>
      </c>
      <c r="K124" s="9">
        <f>VLOOKUP(B124,'2-mer'!$C$1:$V$19,4,FALSE)</f>
        <v>87</v>
      </c>
      <c r="L124" s="9">
        <f>VLOOKUP(B124,'2-mer'!$C$1:$V$19,5,FALSE)</f>
        <v>91</v>
      </c>
      <c r="M124" s="9">
        <f>VLOOKUP(B124,'2-mer'!$C$1:$V$19,6,FALSE)</f>
        <v>95</v>
      </c>
      <c r="N124" s="9">
        <f>VLOOKUP(B124,'2-mer'!$C$1:$V$19,8,FALSE)</f>
        <v>57</v>
      </c>
      <c r="O124" s="9">
        <f>VLOOKUP(B124,'2-mer'!$C$1:$V$19,9,FALSE)</f>
        <v>76</v>
      </c>
      <c r="P124" s="9">
        <f>VLOOKUP(B124,'2-mer'!$C$1:$V$19,10,FALSE)</f>
        <v>87</v>
      </c>
      <c r="Q124" s="9">
        <f>VLOOKUP(B124,'2-mer'!$C$1:$V$19,11,FALSE)</f>
        <v>119</v>
      </c>
      <c r="R124" s="9">
        <f>VLOOKUP(B124,'2-mer'!$C$1:$V$19,12,FALSE)</f>
        <v>77</v>
      </c>
      <c r="S124" s="9">
        <f>VLOOKUP(B124,'2-mer'!$C$1:$V$19,13,FALSE)</f>
        <v>106</v>
      </c>
      <c r="T124" s="9">
        <f>VLOOKUP(B124,'2-mer'!$C$1:$V$19,14,FALSE)</f>
        <v>115</v>
      </c>
      <c r="U124" s="9">
        <f>VLOOKUP(B124,'2-mer'!$C$1:$V$19,15,FALSE)</f>
        <v>176</v>
      </c>
      <c r="V124" s="9">
        <f>VLOOKUP(B124,'2-mer'!$C$1:$V$19,16,FALSE)</f>
        <v>115</v>
      </c>
      <c r="W124" s="9">
        <f>VLOOKUP(B124,'2-mer'!$C$1:$V$19,17,FALSE)</f>
        <v>61</v>
      </c>
      <c r="X124" s="9">
        <f>VLOOKUP(B124,'2-mer'!$C$1:$V$19,18,FALSE)</f>
        <v>66</v>
      </c>
      <c r="Y124" s="9">
        <f>VLOOKUP(B124,'2-mer'!$C$1:$V$19,19,FALSE)</f>
        <v>122</v>
      </c>
      <c r="Z124" s="9">
        <f>VLOOKUP(B124,'2-mer'!$C$1:$V$19,20,FALSE)</f>
        <v>54</v>
      </c>
      <c r="AA124" s="9">
        <f>VLOOKUP(B124,'3-mer'!$B:$BQ,4,FALSE)</f>
        <v>15</v>
      </c>
      <c r="AB124" s="9">
        <f>VLOOKUP(B124,'3-mer'!$B:$BQ,5,FALSE)</f>
        <v>26</v>
      </c>
      <c r="AC124" s="9">
        <f>VLOOKUP(B124,'3-mer'!$B:$BQ,6,FALSE)</f>
        <v>30</v>
      </c>
      <c r="AD124" s="9">
        <f>VLOOKUP(B124,'3-mer'!$B:$BQ,7,FALSE)</f>
        <v>16</v>
      </c>
      <c r="AE124" s="9">
        <f>VLOOKUP(B124,'3-mer'!$B:$BQ,8,FALSE)</f>
        <v>19</v>
      </c>
      <c r="AF124" s="9">
        <f>VLOOKUP(B124,'3-mer'!$B:$BQ,9,FALSE)</f>
        <v>19</v>
      </c>
      <c r="AG124" s="9">
        <f>VLOOKUP(B124,'3-mer'!$B:$BQ,10,FALSE)</f>
        <v>32</v>
      </c>
      <c r="AH124" s="9">
        <f>VLOOKUP(B124,'3-mer'!$B:$BQ,11,FALSE)</f>
        <v>21</v>
      </c>
      <c r="AI124" s="9">
        <f>VLOOKUP(B124,'3-mer'!$B:$BQ,12,FALSE)</f>
        <v>18</v>
      </c>
      <c r="AJ124" s="9">
        <f>VLOOKUP(B124,'3-mer'!$B:$BQ,13,FALSE)</f>
        <v>29</v>
      </c>
      <c r="AK124" s="9">
        <f>VLOOKUP(B124,'3-mer'!$B:$BQ,14,FALSE)</f>
        <v>30</v>
      </c>
      <c r="AL124" s="9">
        <f>VLOOKUP(B124,'3-mer'!$B:$BQ,15,FALSE)</f>
        <v>18</v>
      </c>
      <c r="AM124" s="9">
        <f>VLOOKUP(B124,'3-mer'!$B:$BQ,16,FALSE)</f>
        <v>12</v>
      </c>
      <c r="AN124" s="9">
        <f>VLOOKUP(B124,'3-mer'!$B:$BQ,17,FALSE)</f>
        <v>12</v>
      </c>
      <c r="AO124" s="9">
        <f>VLOOKUP(B124,'3-mer'!$B:$BQ,18,FALSE)</f>
        <v>24</v>
      </c>
      <c r="AP124" s="9">
        <f>VLOOKUP(B124,'3-mer'!$B:$BQ,19,FALSE)</f>
        <v>9</v>
      </c>
      <c r="AQ124" s="9">
        <f>VLOOKUP(B124,'3-mer'!$B:$BQ,20,FALSE)</f>
        <v>21</v>
      </c>
      <c r="AR124" s="9">
        <f>VLOOKUP(B124,'3-mer'!$B:$BQ,21,FALSE)</f>
        <v>20</v>
      </c>
      <c r="AS124" s="9">
        <f>VLOOKUP(B124,'3-mer'!$B:$BQ,22,FALSE)</f>
        <v>24</v>
      </c>
      <c r="AT124" s="9">
        <f>VLOOKUP(B124,'3-mer'!$B:$BQ,23,FALSE)</f>
        <v>11</v>
      </c>
      <c r="AU124" s="9">
        <f>VLOOKUP(B124,'3-mer'!$B:$BQ,24,FALSE)</f>
        <v>9</v>
      </c>
      <c r="AV124" s="9">
        <f>VLOOKUP(B124,'3-mer'!$B:$BQ,25,FALSE)</f>
        <v>19</v>
      </c>
      <c r="AW124" s="9">
        <f>VLOOKUP(B124,'3-mer'!$B:$BQ,26,FALSE)</f>
        <v>30</v>
      </c>
      <c r="AX124" s="9">
        <f>VLOOKUP(B124,'3-mer'!$B:$BQ,27,FALSE)</f>
        <v>29</v>
      </c>
      <c r="AY124" s="9">
        <f>VLOOKUP(B124,'3-mer'!$B:$BQ,28,FALSE)</f>
        <v>25</v>
      </c>
      <c r="AZ124" s="9">
        <f>VLOOKUP(B124,'3-mer'!$B:$BQ,29,FALSE)</f>
        <v>24</v>
      </c>
      <c r="BA124" s="9">
        <f>VLOOKUP(B124,'3-mer'!$B:$BQ,30,FALSE)</f>
        <v>41</v>
      </c>
      <c r="BB124" s="9">
        <f>VLOOKUP(B124,'3-mer'!$B:$BQ,31,FALSE)</f>
        <v>29</v>
      </c>
      <c r="BC124" s="9">
        <f>VLOOKUP(B124,'3-mer'!$B:$BQ,32,FALSE)</f>
        <v>13</v>
      </c>
      <c r="BD124" s="9">
        <f>VLOOKUP(B124,'3-mer'!$B:$BQ,33,FALSE)</f>
        <v>15</v>
      </c>
      <c r="BE124" s="9">
        <f>VLOOKUP(B124,'3-mer'!$B:$BQ,34,FALSE)</f>
        <v>29</v>
      </c>
      <c r="BF124" s="9">
        <f>VLOOKUP(B124,'3-mer'!$B:$BQ,35,FALSE)</f>
        <v>20</v>
      </c>
      <c r="BG124" s="9">
        <f>VLOOKUP(B124,'3-mer'!$B:$BQ,36,FALSE)</f>
        <v>31</v>
      </c>
      <c r="BH124" s="9">
        <f>VLOOKUP(B124,'3-mer'!$B:$BQ,37,FALSE)</f>
        <v>24</v>
      </c>
      <c r="BI124" s="9">
        <f>VLOOKUP(B124,'3-mer'!$B:$BQ,38,FALSE)</f>
        <v>28</v>
      </c>
      <c r="BJ124" s="9">
        <f>VLOOKUP(B124,'3-mer'!$B:$BQ,39,FALSE)</f>
        <v>23</v>
      </c>
      <c r="BK124" s="9">
        <f>VLOOKUP(B124,'3-mer'!$B:$BQ,40,FALSE)</f>
        <v>28</v>
      </c>
      <c r="BL124" s="9">
        <f>VLOOKUP(B124,'3-mer'!$B:$BQ,41,FALSE)</f>
        <v>34</v>
      </c>
      <c r="BM124" s="9">
        <f>VLOOKUP(B124,'3-mer'!$B:$BQ,42,FALSE)</f>
        <v>34</v>
      </c>
      <c r="BN124" s="9">
        <f>VLOOKUP(B124,'3-mer'!$B:$BQ,43,FALSE)</f>
        <v>19</v>
      </c>
      <c r="BO124" s="9">
        <f>VLOOKUP(B124,'3-mer'!$B:$BQ,44,FALSE)</f>
        <v>40</v>
      </c>
      <c r="BP124" s="9">
        <f>VLOOKUP(B124,'3-mer'!$B:$BQ,45,FALSE)</f>
        <v>36</v>
      </c>
      <c r="BQ124" s="9">
        <f>VLOOKUP(B124,'3-mer'!$B:$BQ,46,FALSE)</f>
        <v>56</v>
      </c>
      <c r="BR124" s="9">
        <f>VLOOKUP(B124,'3-mer'!$B:$BQ,47,FALSE)</f>
        <v>44</v>
      </c>
      <c r="BS124" s="9">
        <f>VLOOKUP(B124,'3-mer'!$B:$BQ,48,FALSE)</f>
        <v>26</v>
      </c>
      <c r="BT124" s="9">
        <f>VLOOKUP(B124,'3-mer'!$B:$BQ,49,FALSE)</f>
        <v>25</v>
      </c>
      <c r="BU124" s="9">
        <f>VLOOKUP(B124,'3-mer'!$B:$BQ,50,FALSE)</f>
        <v>49</v>
      </c>
      <c r="BV124" s="9">
        <f>VLOOKUP(B124,'3-mer'!$B:$BQ,51,FALSE)</f>
        <v>15</v>
      </c>
      <c r="BW124" s="9">
        <f>VLOOKUP(B124,'3-mer'!$B:$BQ,52,FALSE)</f>
        <v>20</v>
      </c>
      <c r="BX124" s="9">
        <f>VLOOKUP(B124,'3-mer'!$B:$BQ,53,FALSE)</f>
        <v>21</v>
      </c>
      <c r="BY124" s="9">
        <f>VLOOKUP(B124,'3-mer'!$B:$BQ,54,FALSE)</f>
        <v>13</v>
      </c>
      <c r="BZ124" s="9">
        <f>VLOOKUP(B124,'3-mer'!$B:$BQ,55,FALSE)</f>
        <v>7</v>
      </c>
      <c r="CA124" s="9">
        <f>VLOOKUP(B124,'3-mer'!$B:$BQ,56,FALSE)</f>
        <v>20</v>
      </c>
      <c r="CB124" s="9">
        <f>VLOOKUP(B124,'3-mer'!$B:$BQ,7,FALSE)</f>
        <v>16</v>
      </c>
      <c r="CC124" s="9">
        <f>VLOOKUP(B124,'3-mer'!$B:$BQ,58,FALSE)</f>
        <v>23</v>
      </c>
      <c r="CD124" s="9">
        <f>VLOOKUP(B124,'3-mer'!$B:$BQ,60,FALSE)</f>
        <v>8</v>
      </c>
      <c r="CE124" s="9">
        <f>VLOOKUP(B124,'3-mer'!$B:$BQ,61,FALSE)</f>
        <v>23</v>
      </c>
      <c r="CF124" s="9">
        <f>VLOOKUP(B124,'3-mer'!$B:$BQ,62,FALSE)</f>
        <v>26</v>
      </c>
      <c r="CG124" s="9">
        <f>VLOOKUP(B124,'3-mer'!$B:$BQ,63,FALSE)</f>
        <v>49</v>
      </c>
      <c r="CH124" s="9">
        <f>VLOOKUP(B124,'3-mer'!$B:$BQ,64,FALSE)</f>
        <v>24</v>
      </c>
      <c r="CI124" s="9">
        <f>VLOOKUP(B124,'3-mer'!$B:$BQ,65,FALSE)</f>
        <v>10</v>
      </c>
      <c r="CJ124" s="9">
        <f>VLOOKUP(B124,'3-mer'!$B:$BQ,66,FALSE)</f>
        <v>14</v>
      </c>
      <c r="CK124" s="9">
        <f>VLOOKUP(B124,'3-mer'!$B:$BQ,67,FALSE)</f>
        <v>20</v>
      </c>
      <c r="CL124" s="9">
        <f>VLOOKUP(B124,'3-mer'!$B:$BQ,5,FALSE)</f>
        <v>26</v>
      </c>
    </row>
    <row r="125" spans="1:90" ht="15.75" x14ac:dyDescent="0.2">
      <c r="A125" s="67" t="s">
        <v>24</v>
      </c>
      <c r="B125" s="67" t="s">
        <v>22</v>
      </c>
      <c r="C125" s="67">
        <v>265</v>
      </c>
      <c r="D125" s="70" t="e">
        <f>H125/#REF!+1.94</f>
        <v>#REF!</v>
      </c>
      <c r="E125" s="67">
        <v>25</v>
      </c>
      <c r="F125" s="67">
        <v>7.2</v>
      </c>
      <c r="G125" s="67">
        <v>7</v>
      </c>
      <c r="H125" s="70">
        <v>3</v>
      </c>
      <c r="I125" s="70">
        <f>VLOOKUP(B125,'2-mer'!$C$1:$V$19,3,FALSE)</f>
        <v>1505</v>
      </c>
      <c r="J125" s="74">
        <f>VLOOKUP(B125,遗传信息!B:E,4,FALSE)</f>
        <v>66.19</v>
      </c>
      <c r="K125" s="9">
        <f>VLOOKUP(B125,'2-mer'!$C$1:$V$19,4,FALSE)</f>
        <v>87</v>
      </c>
      <c r="L125" s="9">
        <f>VLOOKUP(B125,'2-mer'!$C$1:$V$19,5,FALSE)</f>
        <v>91</v>
      </c>
      <c r="M125" s="9">
        <f>VLOOKUP(B125,'2-mer'!$C$1:$V$19,6,FALSE)</f>
        <v>95</v>
      </c>
      <c r="N125" s="9">
        <f>VLOOKUP(B125,'2-mer'!$C$1:$V$19,8,FALSE)</f>
        <v>57</v>
      </c>
      <c r="O125" s="9">
        <f>VLOOKUP(B125,'2-mer'!$C$1:$V$19,9,FALSE)</f>
        <v>76</v>
      </c>
      <c r="P125" s="9">
        <f>VLOOKUP(B125,'2-mer'!$C$1:$V$19,10,FALSE)</f>
        <v>87</v>
      </c>
      <c r="Q125" s="9">
        <f>VLOOKUP(B125,'2-mer'!$C$1:$V$19,11,FALSE)</f>
        <v>119</v>
      </c>
      <c r="R125" s="9">
        <f>VLOOKUP(B125,'2-mer'!$C$1:$V$19,12,FALSE)</f>
        <v>77</v>
      </c>
      <c r="S125" s="9">
        <f>VLOOKUP(B125,'2-mer'!$C$1:$V$19,13,FALSE)</f>
        <v>106</v>
      </c>
      <c r="T125" s="9">
        <f>VLOOKUP(B125,'2-mer'!$C$1:$V$19,14,FALSE)</f>
        <v>115</v>
      </c>
      <c r="U125" s="9">
        <f>VLOOKUP(B125,'2-mer'!$C$1:$V$19,15,FALSE)</f>
        <v>176</v>
      </c>
      <c r="V125" s="9">
        <f>VLOOKUP(B125,'2-mer'!$C$1:$V$19,16,FALSE)</f>
        <v>115</v>
      </c>
      <c r="W125" s="9">
        <f>VLOOKUP(B125,'2-mer'!$C$1:$V$19,17,FALSE)</f>
        <v>61</v>
      </c>
      <c r="X125" s="9">
        <f>VLOOKUP(B125,'2-mer'!$C$1:$V$19,18,FALSE)</f>
        <v>66</v>
      </c>
      <c r="Y125" s="9">
        <f>VLOOKUP(B125,'2-mer'!$C$1:$V$19,19,FALSE)</f>
        <v>122</v>
      </c>
      <c r="Z125" s="9">
        <f>VLOOKUP(B125,'2-mer'!$C$1:$V$19,20,FALSE)</f>
        <v>54</v>
      </c>
      <c r="AA125" s="9">
        <f>VLOOKUP(B125,'3-mer'!$B:$BQ,4,FALSE)</f>
        <v>15</v>
      </c>
      <c r="AB125" s="9">
        <f>VLOOKUP(B125,'3-mer'!$B:$BQ,5,FALSE)</f>
        <v>26</v>
      </c>
      <c r="AC125" s="9">
        <f>VLOOKUP(B125,'3-mer'!$B:$BQ,6,FALSE)</f>
        <v>30</v>
      </c>
      <c r="AD125" s="9">
        <f>VLOOKUP(B125,'3-mer'!$B:$BQ,7,FALSE)</f>
        <v>16</v>
      </c>
      <c r="AE125" s="9">
        <f>VLOOKUP(B125,'3-mer'!$B:$BQ,8,FALSE)</f>
        <v>19</v>
      </c>
      <c r="AF125" s="9">
        <f>VLOOKUP(B125,'3-mer'!$B:$BQ,9,FALSE)</f>
        <v>19</v>
      </c>
      <c r="AG125" s="9">
        <f>VLOOKUP(B125,'3-mer'!$B:$BQ,10,FALSE)</f>
        <v>32</v>
      </c>
      <c r="AH125" s="9">
        <f>VLOOKUP(B125,'3-mer'!$B:$BQ,11,FALSE)</f>
        <v>21</v>
      </c>
      <c r="AI125" s="9">
        <f>VLOOKUP(B125,'3-mer'!$B:$BQ,12,FALSE)</f>
        <v>18</v>
      </c>
      <c r="AJ125" s="9">
        <f>VLOOKUP(B125,'3-mer'!$B:$BQ,13,FALSE)</f>
        <v>29</v>
      </c>
      <c r="AK125" s="9">
        <f>VLOOKUP(B125,'3-mer'!$B:$BQ,14,FALSE)</f>
        <v>30</v>
      </c>
      <c r="AL125" s="9">
        <f>VLOOKUP(B125,'3-mer'!$B:$BQ,15,FALSE)</f>
        <v>18</v>
      </c>
      <c r="AM125" s="9">
        <f>VLOOKUP(B125,'3-mer'!$B:$BQ,16,FALSE)</f>
        <v>12</v>
      </c>
      <c r="AN125" s="9">
        <f>VLOOKUP(B125,'3-mer'!$B:$BQ,17,FALSE)</f>
        <v>12</v>
      </c>
      <c r="AO125" s="9">
        <f>VLOOKUP(B125,'3-mer'!$B:$BQ,18,FALSE)</f>
        <v>24</v>
      </c>
      <c r="AP125" s="9">
        <f>VLOOKUP(B125,'3-mer'!$B:$BQ,19,FALSE)</f>
        <v>9</v>
      </c>
      <c r="AQ125" s="9">
        <f>VLOOKUP(B125,'3-mer'!$B:$BQ,20,FALSE)</f>
        <v>21</v>
      </c>
      <c r="AR125" s="9">
        <f>VLOOKUP(B125,'3-mer'!$B:$BQ,21,FALSE)</f>
        <v>20</v>
      </c>
      <c r="AS125" s="9">
        <f>VLOOKUP(B125,'3-mer'!$B:$BQ,22,FALSE)</f>
        <v>24</v>
      </c>
      <c r="AT125" s="9">
        <f>VLOOKUP(B125,'3-mer'!$B:$BQ,23,FALSE)</f>
        <v>11</v>
      </c>
      <c r="AU125" s="9">
        <f>VLOOKUP(B125,'3-mer'!$B:$BQ,24,FALSE)</f>
        <v>9</v>
      </c>
      <c r="AV125" s="9">
        <f>VLOOKUP(B125,'3-mer'!$B:$BQ,25,FALSE)</f>
        <v>19</v>
      </c>
      <c r="AW125" s="9">
        <f>VLOOKUP(B125,'3-mer'!$B:$BQ,26,FALSE)</f>
        <v>30</v>
      </c>
      <c r="AX125" s="9">
        <f>VLOOKUP(B125,'3-mer'!$B:$BQ,27,FALSE)</f>
        <v>29</v>
      </c>
      <c r="AY125" s="9">
        <f>VLOOKUP(B125,'3-mer'!$B:$BQ,28,FALSE)</f>
        <v>25</v>
      </c>
      <c r="AZ125" s="9">
        <f>VLOOKUP(B125,'3-mer'!$B:$BQ,29,FALSE)</f>
        <v>24</v>
      </c>
      <c r="BA125" s="9">
        <f>VLOOKUP(B125,'3-mer'!$B:$BQ,30,FALSE)</f>
        <v>41</v>
      </c>
      <c r="BB125" s="9">
        <f>VLOOKUP(B125,'3-mer'!$B:$BQ,31,FALSE)</f>
        <v>29</v>
      </c>
      <c r="BC125" s="9">
        <f>VLOOKUP(B125,'3-mer'!$B:$BQ,32,FALSE)</f>
        <v>13</v>
      </c>
      <c r="BD125" s="9">
        <f>VLOOKUP(B125,'3-mer'!$B:$BQ,33,FALSE)</f>
        <v>15</v>
      </c>
      <c r="BE125" s="9">
        <f>VLOOKUP(B125,'3-mer'!$B:$BQ,34,FALSE)</f>
        <v>29</v>
      </c>
      <c r="BF125" s="9">
        <f>VLOOKUP(B125,'3-mer'!$B:$BQ,35,FALSE)</f>
        <v>20</v>
      </c>
      <c r="BG125" s="9">
        <f>VLOOKUP(B125,'3-mer'!$B:$BQ,36,FALSE)</f>
        <v>31</v>
      </c>
      <c r="BH125" s="9">
        <f>VLOOKUP(B125,'3-mer'!$B:$BQ,37,FALSE)</f>
        <v>24</v>
      </c>
      <c r="BI125" s="9">
        <f>VLOOKUP(B125,'3-mer'!$B:$BQ,38,FALSE)</f>
        <v>28</v>
      </c>
      <c r="BJ125" s="9">
        <f>VLOOKUP(B125,'3-mer'!$B:$BQ,39,FALSE)</f>
        <v>23</v>
      </c>
      <c r="BK125" s="9">
        <f>VLOOKUP(B125,'3-mer'!$B:$BQ,40,FALSE)</f>
        <v>28</v>
      </c>
      <c r="BL125" s="9">
        <f>VLOOKUP(B125,'3-mer'!$B:$BQ,41,FALSE)</f>
        <v>34</v>
      </c>
      <c r="BM125" s="9">
        <f>VLOOKUP(B125,'3-mer'!$B:$BQ,42,FALSE)</f>
        <v>34</v>
      </c>
      <c r="BN125" s="9">
        <f>VLOOKUP(B125,'3-mer'!$B:$BQ,43,FALSE)</f>
        <v>19</v>
      </c>
      <c r="BO125" s="9">
        <f>VLOOKUP(B125,'3-mer'!$B:$BQ,44,FALSE)</f>
        <v>40</v>
      </c>
      <c r="BP125" s="9">
        <f>VLOOKUP(B125,'3-mer'!$B:$BQ,45,FALSE)</f>
        <v>36</v>
      </c>
      <c r="BQ125" s="9">
        <f>VLOOKUP(B125,'3-mer'!$B:$BQ,46,FALSE)</f>
        <v>56</v>
      </c>
      <c r="BR125" s="9">
        <f>VLOOKUP(B125,'3-mer'!$B:$BQ,47,FALSE)</f>
        <v>44</v>
      </c>
      <c r="BS125" s="9">
        <f>VLOOKUP(B125,'3-mer'!$B:$BQ,48,FALSE)</f>
        <v>26</v>
      </c>
      <c r="BT125" s="9">
        <f>VLOOKUP(B125,'3-mer'!$B:$BQ,49,FALSE)</f>
        <v>25</v>
      </c>
      <c r="BU125" s="9">
        <f>VLOOKUP(B125,'3-mer'!$B:$BQ,50,FALSE)</f>
        <v>49</v>
      </c>
      <c r="BV125" s="9">
        <f>VLOOKUP(B125,'3-mer'!$B:$BQ,51,FALSE)</f>
        <v>15</v>
      </c>
      <c r="BW125" s="9">
        <f>VLOOKUP(B125,'3-mer'!$B:$BQ,52,FALSE)</f>
        <v>20</v>
      </c>
      <c r="BX125" s="9">
        <f>VLOOKUP(B125,'3-mer'!$B:$BQ,53,FALSE)</f>
        <v>21</v>
      </c>
      <c r="BY125" s="9">
        <f>VLOOKUP(B125,'3-mer'!$B:$BQ,54,FALSE)</f>
        <v>13</v>
      </c>
      <c r="BZ125" s="9">
        <f>VLOOKUP(B125,'3-mer'!$B:$BQ,55,FALSE)</f>
        <v>7</v>
      </c>
      <c r="CA125" s="9">
        <f>VLOOKUP(B125,'3-mer'!$B:$BQ,56,FALSE)</f>
        <v>20</v>
      </c>
      <c r="CB125" s="9">
        <f>VLOOKUP(B125,'3-mer'!$B:$BQ,7,FALSE)</f>
        <v>16</v>
      </c>
      <c r="CC125" s="9">
        <f>VLOOKUP(B125,'3-mer'!$B:$BQ,58,FALSE)</f>
        <v>23</v>
      </c>
      <c r="CD125" s="9">
        <f>VLOOKUP(B125,'3-mer'!$B:$BQ,60,FALSE)</f>
        <v>8</v>
      </c>
      <c r="CE125" s="9">
        <f>VLOOKUP(B125,'3-mer'!$B:$BQ,61,FALSE)</f>
        <v>23</v>
      </c>
      <c r="CF125" s="9">
        <f>VLOOKUP(B125,'3-mer'!$B:$BQ,62,FALSE)</f>
        <v>26</v>
      </c>
      <c r="CG125" s="9">
        <f>VLOOKUP(B125,'3-mer'!$B:$BQ,63,FALSE)</f>
        <v>49</v>
      </c>
      <c r="CH125" s="9">
        <f>VLOOKUP(B125,'3-mer'!$B:$BQ,64,FALSE)</f>
        <v>24</v>
      </c>
      <c r="CI125" s="9">
        <f>VLOOKUP(B125,'3-mer'!$B:$BQ,65,FALSE)</f>
        <v>10</v>
      </c>
      <c r="CJ125" s="9">
        <f>VLOOKUP(B125,'3-mer'!$B:$BQ,66,FALSE)</f>
        <v>14</v>
      </c>
      <c r="CK125" s="9">
        <f>VLOOKUP(B125,'3-mer'!$B:$BQ,67,FALSE)</f>
        <v>20</v>
      </c>
      <c r="CL125" s="9">
        <f>VLOOKUP(B125,'3-mer'!$B:$BQ,5,FALSE)</f>
        <v>26</v>
      </c>
    </row>
    <row r="126" spans="1:90" ht="15.75" x14ac:dyDescent="0.2">
      <c r="A126" s="67" t="s">
        <v>24</v>
      </c>
      <c r="B126" s="67" t="s">
        <v>22</v>
      </c>
      <c r="C126" s="67">
        <v>265</v>
      </c>
      <c r="D126" s="70" t="e">
        <f>H126/#REF!+1.94</f>
        <v>#REF!</v>
      </c>
      <c r="E126" s="67">
        <v>25</v>
      </c>
      <c r="F126" s="67">
        <v>7.2</v>
      </c>
      <c r="G126" s="67">
        <v>7</v>
      </c>
      <c r="H126" s="70">
        <v>4</v>
      </c>
      <c r="I126" s="70">
        <f>VLOOKUP(B126,'2-mer'!$C$1:$V$19,3,FALSE)</f>
        <v>1505</v>
      </c>
      <c r="J126" s="74">
        <f>VLOOKUP(B126,遗传信息!B:E,4,FALSE)</f>
        <v>66.19</v>
      </c>
      <c r="K126" s="9">
        <f>VLOOKUP(B126,'2-mer'!$C$1:$V$19,4,FALSE)</f>
        <v>87</v>
      </c>
      <c r="L126" s="9">
        <f>VLOOKUP(B126,'2-mer'!$C$1:$V$19,5,FALSE)</f>
        <v>91</v>
      </c>
      <c r="M126" s="9">
        <f>VLOOKUP(B126,'2-mer'!$C$1:$V$19,6,FALSE)</f>
        <v>95</v>
      </c>
      <c r="N126" s="9">
        <f>VLOOKUP(B126,'2-mer'!$C$1:$V$19,8,FALSE)</f>
        <v>57</v>
      </c>
      <c r="O126" s="9">
        <f>VLOOKUP(B126,'2-mer'!$C$1:$V$19,9,FALSE)</f>
        <v>76</v>
      </c>
      <c r="P126" s="9">
        <f>VLOOKUP(B126,'2-mer'!$C$1:$V$19,10,FALSE)</f>
        <v>87</v>
      </c>
      <c r="Q126" s="9">
        <f>VLOOKUP(B126,'2-mer'!$C$1:$V$19,11,FALSE)</f>
        <v>119</v>
      </c>
      <c r="R126" s="9">
        <f>VLOOKUP(B126,'2-mer'!$C$1:$V$19,12,FALSE)</f>
        <v>77</v>
      </c>
      <c r="S126" s="9">
        <f>VLOOKUP(B126,'2-mer'!$C$1:$V$19,13,FALSE)</f>
        <v>106</v>
      </c>
      <c r="T126" s="9">
        <f>VLOOKUP(B126,'2-mer'!$C$1:$V$19,14,FALSE)</f>
        <v>115</v>
      </c>
      <c r="U126" s="9">
        <f>VLOOKUP(B126,'2-mer'!$C$1:$V$19,15,FALSE)</f>
        <v>176</v>
      </c>
      <c r="V126" s="9">
        <f>VLOOKUP(B126,'2-mer'!$C$1:$V$19,16,FALSE)</f>
        <v>115</v>
      </c>
      <c r="W126" s="9">
        <f>VLOOKUP(B126,'2-mer'!$C$1:$V$19,17,FALSE)</f>
        <v>61</v>
      </c>
      <c r="X126" s="9">
        <f>VLOOKUP(B126,'2-mer'!$C$1:$V$19,18,FALSE)</f>
        <v>66</v>
      </c>
      <c r="Y126" s="9">
        <f>VLOOKUP(B126,'2-mer'!$C$1:$V$19,19,FALSE)</f>
        <v>122</v>
      </c>
      <c r="Z126" s="9">
        <f>VLOOKUP(B126,'2-mer'!$C$1:$V$19,20,FALSE)</f>
        <v>54</v>
      </c>
      <c r="AA126" s="9">
        <f>VLOOKUP(B126,'3-mer'!$B:$BQ,4,FALSE)</f>
        <v>15</v>
      </c>
      <c r="AB126" s="9">
        <f>VLOOKUP(B126,'3-mer'!$B:$BQ,5,FALSE)</f>
        <v>26</v>
      </c>
      <c r="AC126" s="9">
        <f>VLOOKUP(B126,'3-mer'!$B:$BQ,6,FALSE)</f>
        <v>30</v>
      </c>
      <c r="AD126" s="9">
        <f>VLOOKUP(B126,'3-mer'!$B:$BQ,7,FALSE)</f>
        <v>16</v>
      </c>
      <c r="AE126" s="9">
        <f>VLOOKUP(B126,'3-mer'!$B:$BQ,8,FALSE)</f>
        <v>19</v>
      </c>
      <c r="AF126" s="9">
        <f>VLOOKUP(B126,'3-mer'!$B:$BQ,9,FALSE)</f>
        <v>19</v>
      </c>
      <c r="AG126" s="9">
        <f>VLOOKUP(B126,'3-mer'!$B:$BQ,10,FALSE)</f>
        <v>32</v>
      </c>
      <c r="AH126" s="9">
        <f>VLOOKUP(B126,'3-mer'!$B:$BQ,11,FALSE)</f>
        <v>21</v>
      </c>
      <c r="AI126" s="9">
        <f>VLOOKUP(B126,'3-mer'!$B:$BQ,12,FALSE)</f>
        <v>18</v>
      </c>
      <c r="AJ126" s="9">
        <f>VLOOKUP(B126,'3-mer'!$B:$BQ,13,FALSE)</f>
        <v>29</v>
      </c>
      <c r="AK126" s="9">
        <f>VLOOKUP(B126,'3-mer'!$B:$BQ,14,FALSE)</f>
        <v>30</v>
      </c>
      <c r="AL126" s="9">
        <f>VLOOKUP(B126,'3-mer'!$B:$BQ,15,FALSE)</f>
        <v>18</v>
      </c>
      <c r="AM126" s="9">
        <f>VLOOKUP(B126,'3-mer'!$B:$BQ,16,FALSE)</f>
        <v>12</v>
      </c>
      <c r="AN126" s="9">
        <f>VLOOKUP(B126,'3-mer'!$B:$BQ,17,FALSE)</f>
        <v>12</v>
      </c>
      <c r="AO126" s="9">
        <f>VLOOKUP(B126,'3-mer'!$B:$BQ,18,FALSE)</f>
        <v>24</v>
      </c>
      <c r="AP126" s="9">
        <f>VLOOKUP(B126,'3-mer'!$B:$BQ,19,FALSE)</f>
        <v>9</v>
      </c>
      <c r="AQ126" s="9">
        <f>VLOOKUP(B126,'3-mer'!$B:$BQ,20,FALSE)</f>
        <v>21</v>
      </c>
      <c r="AR126" s="9">
        <f>VLOOKUP(B126,'3-mer'!$B:$BQ,21,FALSE)</f>
        <v>20</v>
      </c>
      <c r="AS126" s="9">
        <f>VLOOKUP(B126,'3-mer'!$B:$BQ,22,FALSE)</f>
        <v>24</v>
      </c>
      <c r="AT126" s="9">
        <f>VLOOKUP(B126,'3-mer'!$B:$BQ,23,FALSE)</f>
        <v>11</v>
      </c>
      <c r="AU126" s="9">
        <f>VLOOKUP(B126,'3-mer'!$B:$BQ,24,FALSE)</f>
        <v>9</v>
      </c>
      <c r="AV126" s="9">
        <f>VLOOKUP(B126,'3-mer'!$B:$BQ,25,FALSE)</f>
        <v>19</v>
      </c>
      <c r="AW126" s="9">
        <f>VLOOKUP(B126,'3-mer'!$B:$BQ,26,FALSE)</f>
        <v>30</v>
      </c>
      <c r="AX126" s="9">
        <f>VLOOKUP(B126,'3-mer'!$B:$BQ,27,FALSE)</f>
        <v>29</v>
      </c>
      <c r="AY126" s="9">
        <f>VLOOKUP(B126,'3-mer'!$B:$BQ,28,FALSE)</f>
        <v>25</v>
      </c>
      <c r="AZ126" s="9">
        <f>VLOOKUP(B126,'3-mer'!$B:$BQ,29,FALSE)</f>
        <v>24</v>
      </c>
      <c r="BA126" s="9">
        <f>VLOOKUP(B126,'3-mer'!$B:$BQ,30,FALSE)</f>
        <v>41</v>
      </c>
      <c r="BB126" s="9">
        <f>VLOOKUP(B126,'3-mer'!$B:$BQ,31,FALSE)</f>
        <v>29</v>
      </c>
      <c r="BC126" s="9">
        <f>VLOOKUP(B126,'3-mer'!$B:$BQ,32,FALSE)</f>
        <v>13</v>
      </c>
      <c r="BD126" s="9">
        <f>VLOOKUP(B126,'3-mer'!$B:$BQ,33,FALSE)</f>
        <v>15</v>
      </c>
      <c r="BE126" s="9">
        <f>VLOOKUP(B126,'3-mer'!$B:$BQ,34,FALSE)</f>
        <v>29</v>
      </c>
      <c r="BF126" s="9">
        <f>VLOOKUP(B126,'3-mer'!$B:$BQ,35,FALSE)</f>
        <v>20</v>
      </c>
      <c r="BG126" s="9">
        <f>VLOOKUP(B126,'3-mer'!$B:$BQ,36,FALSE)</f>
        <v>31</v>
      </c>
      <c r="BH126" s="9">
        <f>VLOOKUP(B126,'3-mer'!$B:$BQ,37,FALSE)</f>
        <v>24</v>
      </c>
      <c r="BI126" s="9">
        <f>VLOOKUP(B126,'3-mer'!$B:$BQ,38,FALSE)</f>
        <v>28</v>
      </c>
      <c r="BJ126" s="9">
        <f>VLOOKUP(B126,'3-mer'!$B:$BQ,39,FALSE)</f>
        <v>23</v>
      </c>
      <c r="BK126" s="9">
        <f>VLOOKUP(B126,'3-mer'!$B:$BQ,40,FALSE)</f>
        <v>28</v>
      </c>
      <c r="BL126" s="9">
        <f>VLOOKUP(B126,'3-mer'!$B:$BQ,41,FALSE)</f>
        <v>34</v>
      </c>
      <c r="BM126" s="9">
        <f>VLOOKUP(B126,'3-mer'!$B:$BQ,42,FALSE)</f>
        <v>34</v>
      </c>
      <c r="BN126" s="9">
        <f>VLOOKUP(B126,'3-mer'!$B:$BQ,43,FALSE)</f>
        <v>19</v>
      </c>
      <c r="BO126" s="9">
        <f>VLOOKUP(B126,'3-mer'!$B:$BQ,44,FALSE)</f>
        <v>40</v>
      </c>
      <c r="BP126" s="9">
        <f>VLOOKUP(B126,'3-mer'!$B:$BQ,45,FALSE)</f>
        <v>36</v>
      </c>
      <c r="BQ126" s="9">
        <f>VLOOKUP(B126,'3-mer'!$B:$BQ,46,FALSE)</f>
        <v>56</v>
      </c>
      <c r="BR126" s="9">
        <f>VLOOKUP(B126,'3-mer'!$B:$BQ,47,FALSE)</f>
        <v>44</v>
      </c>
      <c r="BS126" s="9">
        <f>VLOOKUP(B126,'3-mer'!$B:$BQ,48,FALSE)</f>
        <v>26</v>
      </c>
      <c r="BT126" s="9">
        <f>VLOOKUP(B126,'3-mer'!$B:$BQ,49,FALSE)</f>
        <v>25</v>
      </c>
      <c r="BU126" s="9">
        <f>VLOOKUP(B126,'3-mer'!$B:$BQ,50,FALSE)</f>
        <v>49</v>
      </c>
      <c r="BV126" s="9">
        <f>VLOOKUP(B126,'3-mer'!$B:$BQ,51,FALSE)</f>
        <v>15</v>
      </c>
      <c r="BW126" s="9">
        <f>VLOOKUP(B126,'3-mer'!$B:$BQ,52,FALSE)</f>
        <v>20</v>
      </c>
      <c r="BX126" s="9">
        <f>VLOOKUP(B126,'3-mer'!$B:$BQ,53,FALSE)</f>
        <v>21</v>
      </c>
      <c r="BY126" s="9">
        <f>VLOOKUP(B126,'3-mer'!$B:$BQ,54,FALSE)</f>
        <v>13</v>
      </c>
      <c r="BZ126" s="9">
        <f>VLOOKUP(B126,'3-mer'!$B:$BQ,55,FALSE)</f>
        <v>7</v>
      </c>
      <c r="CA126" s="9">
        <f>VLOOKUP(B126,'3-mer'!$B:$BQ,56,FALSE)</f>
        <v>20</v>
      </c>
      <c r="CB126" s="9">
        <f>VLOOKUP(B126,'3-mer'!$B:$BQ,7,FALSE)</f>
        <v>16</v>
      </c>
      <c r="CC126" s="9">
        <f>VLOOKUP(B126,'3-mer'!$B:$BQ,58,FALSE)</f>
        <v>23</v>
      </c>
      <c r="CD126" s="9">
        <f>VLOOKUP(B126,'3-mer'!$B:$BQ,60,FALSE)</f>
        <v>8</v>
      </c>
      <c r="CE126" s="9">
        <f>VLOOKUP(B126,'3-mer'!$B:$BQ,61,FALSE)</f>
        <v>23</v>
      </c>
      <c r="CF126" s="9">
        <f>VLOOKUP(B126,'3-mer'!$B:$BQ,62,FALSE)</f>
        <v>26</v>
      </c>
      <c r="CG126" s="9">
        <f>VLOOKUP(B126,'3-mer'!$B:$BQ,63,FALSE)</f>
        <v>49</v>
      </c>
      <c r="CH126" s="9">
        <f>VLOOKUP(B126,'3-mer'!$B:$BQ,64,FALSE)</f>
        <v>24</v>
      </c>
      <c r="CI126" s="9">
        <f>VLOOKUP(B126,'3-mer'!$B:$BQ,65,FALSE)</f>
        <v>10</v>
      </c>
      <c r="CJ126" s="9">
        <f>VLOOKUP(B126,'3-mer'!$B:$BQ,66,FALSE)</f>
        <v>14</v>
      </c>
      <c r="CK126" s="9">
        <f>VLOOKUP(B126,'3-mer'!$B:$BQ,67,FALSE)</f>
        <v>20</v>
      </c>
      <c r="CL126" s="9">
        <f>VLOOKUP(B126,'3-mer'!$B:$BQ,5,FALSE)</f>
        <v>26</v>
      </c>
    </row>
    <row r="127" spans="1:90" ht="15.75" x14ac:dyDescent="0.2">
      <c r="A127" s="67" t="s">
        <v>24</v>
      </c>
      <c r="B127" s="67" t="s">
        <v>22</v>
      </c>
      <c r="C127" s="67">
        <v>275</v>
      </c>
      <c r="D127" s="70" t="e">
        <f>H127/#REF!+1.87</f>
        <v>#REF!</v>
      </c>
      <c r="E127" s="67">
        <v>25</v>
      </c>
      <c r="F127" s="67">
        <v>7.2</v>
      </c>
      <c r="G127" s="67">
        <v>7</v>
      </c>
      <c r="H127" s="70">
        <v>2</v>
      </c>
      <c r="I127" s="70">
        <f>VLOOKUP(B127,'2-mer'!$C$1:$V$19,3,FALSE)</f>
        <v>1505</v>
      </c>
      <c r="J127" s="74">
        <f>VLOOKUP(B127,遗传信息!B:E,4,FALSE)</f>
        <v>66.19</v>
      </c>
      <c r="K127" s="9">
        <f>VLOOKUP(B127,'2-mer'!$C$1:$V$19,4,FALSE)</f>
        <v>87</v>
      </c>
      <c r="L127" s="9">
        <f>VLOOKUP(B127,'2-mer'!$C$1:$V$19,5,FALSE)</f>
        <v>91</v>
      </c>
      <c r="M127" s="9">
        <f>VLOOKUP(B127,'2-mer'!$C$1:$V$19,6,FALSE)</f>
        <v>95</v>
      </c>
      <c r="N127" s="9">
        <f>VLOOKUP(B127,'2-mer'!$C$1:$V$19,8,FALSE)</f>
        <v>57</v>
      </c>
      <c r="O127" s="9">
        <f>VLOOKUP(B127,'2-mer'!$C$1:$V$19,9,FALSE)</f>
        <v>76</v>
      </c>
      <c r="P127" s="9">
        <f>VLOOKUP(B127,'2-mer'!$C$1:$V$19,10,FALSE)</f>
        <v>87</v>
      </c>
      <c r="Q127" s="9">
        <f>VLOOKUP(B127,'2-mer'!$C$1:$V$19,11,FALSE)</f>
        <v>119</v>
      </c>
      <c r="R127" s="9">
        <f>VLOOKUP(B127,'2-mer'!$C$1:$V$19,12,FALSE)</f>
        <v>77</v>
      </c>
      <c r="S127" s="9">
        <f>VLOOKUP(B127,'2-mer'!$C$1:$V$19,13,FALSE)</f>
        <v>106</v>
      </c>
      <c r="T127" s="9">
        <f>VLOOKUP(B127,'2-mer'!$C$1:$V$19,14,FALSE)</f>
        <v>115</v>
      </c>
      <c r="U127" s="9">
        <f>VLOOKUP(B127,'2-mer'!$C$1:$V$19,15,FALSE)</f>
        <v>176</v>
      </c>
      <c r="V127" s="9">
        <f>VLOOKUP(B127,'2-mer'!$C$1:$V$19,16,FALSE)</f>
        <v>115</v>
      </c>
      <c r="W127" s="9">
        <f>VLOOKUP(B127,'2-mer'!$C$1:$V$19,17,FALSE)</f>
        <v>61</v>
      </c>
      <c r="X127" s="9">
        <f>VLOOKUP(B127,'2-mer'!$C$1:$V$19,18,FALSE)</f>
        <v>66</v>
      </c>
      <c r="Y127" s="9">
        <f>VLOOKUP(B127,'2-mer'!$C$1:$V$19,19,FALSE)</f>
        <v>122</v>
      </c>
      <c r="Z127" s="9">
        <f>VLOOKUP(B127,'2-mer'!$C$1:$V$19,20,FALSE)</f>
        <v>54</v>
      </c>
      <c r="AA127" s="9">
        <f>VLOOKUP(B127,'3-mer'!$B:$BQ,4,FALSE)</f>
        <v>15</v>
      </c>
      <c r="AB127" s="9">
        <f>VLOOKUP(B127,'3-mer'!$B:$BQ,5,FALSE)</f>
        <v>26</v>
      </c>
      <c r="AC127" s="9">
        <f>VLOOKUP(B127,'3-mer'!$B:$BQ,6,FALSE)</f>
        <v>30</v>
      </c>
      <c r="AD127" s="9">
        <f>VLOOKUP(B127,'3-mer'!$B:$BQ,7,FALSE)</f>
        <v>16</v>
      </c>
      <c r="AE127" s="9">
        <f>VLOOKUP(B127,'3-mer'!$B:$BQ,8,FALSE)</f>
        <v>19</v>
      </c>
      <c r="AF127" s="9">
        <f>VLOOKUP(B127,'3-mer'!$B:$BQ,9,FALSE)</f>
        <v>19</v>
      </c>
      <c r="AG127" s="9">
        <f>VLOOKUP(B127,'3-mer'!$B:$BQ,10,FALSE)</f>
        <v>32</v>
      </c>
      <c r="AH127" s="9">
        <f>VLOOKUP(B127,'3-mer'!$B:$BQ,11,FALSE)</f>
        <v>21</v>
      </c>
      <c r="AI127" s="9">
        <f>VLOOKUP(B127,'3-mer'!$B:$BQ,12,FALSE)</f>
        <v>18</v>
      </c>
      <c r="AJ127" s="9">
        <f>VLOOKUP(B127,'3-mer'!$B:$BQ,13,FALSE)</f>
        <v>29</v>
      </c>
      <c r="AK127" s="9">
        <f>VLOOKUP(B127,'3-mer'!$B:$BQ,14,FALSE)</f>
        <v>30</v>
      </c>
      <c r="AL127" s="9">
        <f>VLOOKUP(B127,'3-mer'!$B:$BQ,15,FALSE)</f>
        <v>18</v>
      </c>
      <c r="AM127" s="9">
        <f>VLOOKUP(B127,'3-mer'!$B:$BQ,16,FALSE)</f>
        <v>12</v>
      </c>
      <c r="AN127" s="9">
        <f>VLOOKUP(B127,'3-mer'!$B:$BQ,17,FALSE)</f>
        <v>12</v>
      </c>
      <c r="AO127" s="9">
        <f>VLOOKUP(B127,'3-mer'!$B:$BQ,18,FALSE)</f>
        <v>24</v>
      </c>
      <c r="AP127" s="9">
        <f>VLOOKUP(B127,'3-mer'!$B:$BQ,19,FALSE)</f>
        <v>9</v>
      </c>
      <c r="AQ127" s="9">
        <f>VLOOKUP(B127,'3-mer'!$B:$BQ,20,FALSE)</f>
        <v>21</v>
      </c>
      <c r="AR127" s="9">
        <f>VLOOKUP(B127,'3-mer'!$B:$BQ,21,FALSE)</f>
        <v>20</v>
      </c>
      <c r="AS127" s="9">
        <f>VLOOKUP(B127,'3-mer'!$B:$BQ,22,FALSE)</f>
        <v>24</v>
      </c>
      <c r="AT127" s="9">
        <f>VLOOKUP(B127,'3-mer'!$B:$BQ,23,FALSE)</f>
        <v>11</v>
      </c>
      <c r="AU127" s="9">
        <f>VLOOKUP(B127,'3-mer'!$B:$BQ,24,FALSE)</f>
        <v>9</v>
      </c>
      <c r="AV127" s="9">
        <f>VLOOKUP(B127,'3-mer'!$B:$BQ,25,FALSE)</f>
        <v>19</v>
      </c>
      <c r="AW127" s="9">
        <f>VLOOKUP(B127,'3-mer'!$B:$BQ,26,FALSE)</f>
        <v>30</v>
      </c>
      <c r="AX127" s="9">
        <f>VLOOKUP(B127,'3-mer'!$B:$BQ,27,FALSE)</f>
        <v>29</v>
      </c>
      <c r="AY127" s="9">
        <f>VLOOKUP(B127,'3-mer'!$B:$BQ,28,FALSE)</f>
        <v>25</v>
      </c>
      <c r="AZ127" s="9">
        <f>VLOOKUP(B127,'3-mer'!$B:$BQ,29,FALSE)</f>
        <v>24</v>
      </c>
      <c r="BA127" s="9">
        <f>VLOOKUP(B127,'3-mer'!$B:$BQ,30,FALSE)</f>
        <v>41</v>
      </c>
      <c r="BB127" s="9">
        <f>VLOOKUP(B127,'3-mer'!$B:$BQ,31,FALSE)</f>
        <v>29</v>
      </c>
      <c r="BC127" s="9">
        <f>VLOOKUP(B127,'3-mer'!$B:$BQ,32,FALSE)</f>
        <v>13</v>
      </c>
      <c r="BD127" s="9">
        <f>VLOOKUP(B127,'3-mer'!$B:$BQ,33,FALSE)</f>
        <v>15</v>
      </c>
      <c r="BE127" s="9">
        <f>VLOOKUP(B127,'3-mer'!$B:$BQ,34,FALSE)</f>
        <v>29</v>
      </c>
      <c r="BF127" s="9">
        <f>VLOOKUP(B127,'3-mer'!$B:$BQ,35,FALSE)</f>
        <v>20</v>
      </c>
      <c r="BG127" s="9">
        <f>VLOOKUP(B127,'3-mer'!$B:$BQ,36,FALSE)</f>
        <v>31</v>
      </c>
      <c r="BH127" s="9">
        <f>VLOOKUP(B127,'3-mer'!$B:$BQ,37,FALSE)</f>
        <v>24</v>
      </c>
      <c r="BI127" s="9">
        <f>VLOOKUP(B127,'3-mer'!$B:$BQ,38,FALSE)</f>
        <v>28</v>
      </c>
      <c r="BJ127" s="9">
        <f>VLOOKUP(B127,'3-mer'!$B:$BQ,39,FALSE)</f>
        <v>23</v>
      </c>
      <c r="BK127" s="9">
        <f>VLOOKUP(B127,'3-mer'!$B:$BQ,40,FALSE)</f>
        <v>28</v>
      </c>
      <c r="BL127" s="9">
        <f>VLOOKUP(B127,'3-mer'!$B:$BQ,41,FALSE)</f>
        <v>34</v>
      </c>
      <c r="BM127" s="9">
        <f>VLOOKUP(B127,'3-mer'!$B:$BQ,42,FALSE)</f>
        <v>34</v>
      </c>
      <c r="BN127" s="9">
        <f>VLOOKUP(B127,'3-mer'!$B:$BQ,43,FALSE)</f>
        <v>19</v>
      </c>
      <c r="BO127" s="9">
        <f>VLOOKUP(B127,'3-mer'!$B:$BQ,44,FALSE)</f>
        <v>40</v>
      </c>
      <c r="BP127" s="9">
        <f>VLOOKUP(B127,'3-mer'!$B:$BQ,45,FALSE)</f>
        <v>36</v>
      </c>
      <c r="BQ127" s="9">
        <f>VLOOKUP(B127,'3-mer'!$B:$BQ,46,FALSE)</f>
        <v>56</v>
      </c>
      <c r="BR127" s="9">
        <f>VLOOKUP(B127,'3-mer'!$B:$BQ,47,FALSE)</f>
        <v>44</v>
      </c>
      <c r="BS127" s="9">
        <f>VLOOKUP(B127,'3-mer'!$B:$BQ,48,FALSE)</f>
        <v>26</v>
      </c>
      <c r="BT127" s="9">
        <f>VLOOKUP(B127,'3-mer'!$B:$BQ,49,FALSE)</f>
        <v>25</v>
      </c>
      <c r="BU127" s="9">
        <f>VLOOKUP(B127,'3-mer'!$B:$BQ,50,FALSE)</f>
        <v>49</v>
      </c>
      <c r="BV127" s="9">
        <f>VLOOKUP(B127,'3-mer'!$B:$BQ,51,FALSE)</f>
        <v>15</v>
      </c>
      <c r="BW127" s="9">
        <f>VLOOKUP(B127,'3-mer'!$B:$BQ,52,FALSE)</f>
        <v>20</v>
      </c>
      <c r="BX127" s="9">
        <f>VLOOKUP(B127,'3-mer'!$B:$BQ,53,FALSE)</f>
        <v>21</v>
      </c>
      <c r="BY127" s="9">
        <f>VLOOKUP(B127,'3-mer'!$B:$BQ,54,FALSE)</f>
        <v>13</v>
      </c>
      <c r="BZ127" s="9">
        <f>VLOOKUP(B127,'3-mer'!$B:$BQ,55,FALSE)</f>
        <v>7</v>
      </c>
      <c r="CA127" s="9">
        <f>VLOOKUP(B127,'3-mer'!$B:$BQ,56,FALSE)</f>
        <v>20</v>
      </c>
      <c r="CB127" s="9">
        <f>VLOOKUP(B127,'3-mer'!$B:$BQ,7,FALSE)</f>
        <v>16</v>
      </c>
      <c r="CC127" s="9">
        <f>VLOOKUP(B127,'3-mer'!$B:$BQ,58,FALSE)</f>
        <v>23</v>
      </c>
      <c r="CD127" s="9">
        <f>VLOOKUP(B127,'3-mer'!$B:$BQ,60,FALSE)</f>
        <v>8</v>
      </c>
      <c r="CE127" s="9">
        <f>VLOOKUP(B127,'3-mer'!$B:$BQ,61,FALSE)</f>
        <v>23</v>
      </c>
      <c r="CF127" s="9">
        <f>VLOOKUP(B127,'3-mer'!$B:$BQ,62,FALSE)</f>
        <v>26</v>
      </c>
      <c r="CG127" s="9">
        <f>VLOOKUP(B127,'3-mer'!$B:$BQ,63,FALSE)</f>
        <v>49</v>
      </c>
      <c r="CH127" s="9">
        <f>VLOOKUP(B127,'3-mer'!$B:$BQ,64,FALSE)</f>
        <v>24</v>
      </c>
      <c r="CI127" s="9">
        <f>VLOOKUP(B127,'3-mer'!$B:$BQ,65,FALSE)</f>
        <v>10</v>
      </c>
      <c r="CJ127" s="9">
        <f>VLOOKUP(B127,'3-mer'!$B:$BQ,66,FALSE)</f>
        <v>14</v>
      </c>
      <c r="CK127" s="9">
        <f>VLOOKUP(B127,'3-mer'!$B:$BQ,67,FALSE)</f>
        <v>20</v>
      </c>
      <c r="CL127" s="9">
        <f>VLOOKUP(B127,'3-mer'!$B:$BQ,5,FALSE)</f>
        <v>26</v>
      </c>
    </row>
    <row r="128" spans="1:90" ht="15.75" x14ac:dyDescent="0.2">
      <c r="A128" s="67" t="s">
        <v>24</v>
      </c>
      <c r="B128" s="67" t="s">
        <v>22</v>
      </c>
      <c r="C128" s="67">
        <v>275</v>
      </c>
      <c r="D128" s="70" t="e">
        <f>H128/#REF!+1.87</f>
        <v>#REF!</v>
      </c>
      <c r="E128" s="67">
        <v>25</v>
      </c>
      <c r="F128" s="67">
        <v>7.2</v>
      </c>
      <c r="G128" s="67">
        <v>7</v>
      </c>
      <c r="H128" s="70">
        <v>3</v>
      </c>
      <c r="I128" s="70">
        <f>VLOOKUP(B128,'2-mer'!$C$1:$V$19,3,FALSE)</f>
        <v>1505</v>
      </c>
      <c r="J128" s="74">
        <f>VLOOKUP(B128,遗传信息!B:E,4,FALSE)</f>
        <v>66.19</v>
      </c>
      <c r="K128" s="9">
        <f>VLOOKUP(B128,'2-mer'!$C$1:$V$19,4,FALSE)</f>
        <v>87</v>
      </c>
      <c r="L128" s="9">
        <f>VLOOKUP(B128,'2-mer'!$C$1:$V$19,5,FALSE)</f>
        <v>91</v>
      </c>
      <c r="M128" s="9">
        <f>VLOOKUP(B128,'2-mer'!$C$1:$V$19,6,FALSE)</f>
        <v>95</v>
      </c>
      <c r="N128" s="9">
        <f>VLOOKUP(B128,'2-mer'!$C$1:$V$19,8,FALSE)</f>
        <v>57</v>
      </c>
      <c r="O128" s="9">
        <f>VLOOKUP(B128,'2-mer'!$C$1:$V$19,9,FALSE)</f>
        <v>76</v>
      </c>
      <c r="P128" s="9">
        <f>VLOOKUP(B128,'2-mer'!$C$1:$V$19,10,FALSE)</f>
        <v>87</v>
      </c>
      <c r="Q128" s="9">
        <f>VLOOKUP(B128,'2-mer'!$C$1:$V$19,11,FALSE)</f>
        <v>119</v>
      </c>
      <c r="R128" s="9">
        <f>VLOOKUP(B128,'2-mer'!$C$1:$V$19,12,FALSE)</f>
        <v>77</v>
      </c>
      <c r="S128" s="9">
        <f>VLOOKUP(B128,'2-mer'!$C$1:$V$19,13,FALSE)</f>
        <v>106</v>
      </c>
      <c r="T128" s="9">
        <f>VLOOKUP(B128,'2-mer'!$C$1:$V$19,14,FALSE)</f>
        <v>115</v>
      </c>
      <c r="U128" s="9">
        <f>VLOOKUP(B128,'2-mer'!$C$1:$V$19,15,FALSE)</f>
        <v>176</v>
      </c>
      <c r="V128" s="9">
        <f>VLOOKUP(B128,'2-mer'!$C$1:$V$19,16,FALSE)</f>
        <v>115</v>
      </c>
      <c r="W128" s="9">
        <f>VLOOKUP(B128,'2-mer'!$C$1:$V$19,17,FALSE)</f>
        <v>61</v>
      </c>
      <c r="X128" s="9">
        <f>VLOOKUP(B128,'2-mer'!$C$1:$V$19,18,FALSE)</f>
        <v>66</v>
      </c>
      <c r="Y128" s="9">
        <f>VLOOKUP(B128,'2-mer'!$C$1:$V$19,19,FALSE)</f>
        <v>122</v>
      </c>
      <c r="Z128" s="9">
        <f>VLOOKUP(B128,'2-mer'!$C$1:$V$19,20,FALSE)</f>
        <v>54</v>
      </c>
      <c r="AA128" s="9">
        <f>VLOOKUP(B128,'3-mer'!$B:$BQ,4,FALSE)</f>
        <v>15</v>
      </c>
      <c r="AB128" s="9">
        <f>VLOOKUP(B128,'3-mer'!$B:$BQ,5,FALSE)</f>
        <v>26</v>
      </c>
      <c r="AC128" s="9">
        <f>VLOOKUP(B128,'3-mer'!$B:$BQ,6,FALSE)</f>
        <v>30</v>
      </c>
      <c r="AD128" s="9">
        <f>VLOOKUP(B128,'3-mer'!$B:$BQ,7,FALSE)</f>
        <v>16</v>
      </c>
      <c r="AE128" s="9">
        <f>VLOOKUP(B128,'3-mer'!$B:$BQ,8,FALSE)</f>
        <v>19</v>
      </c>
      <c r="AF128" s="9">
        <f>VLOOKUP(B128,'3-mer'!$B:$BQ,9,FALSE)</f>
        <v>19</v>
      </c>
      <c r="AG128" s="9">
        <f>VLOOKUP(B128,'3-mer'!$B:$BQ,10,FALSE)</f>
        <v>32</v>
      </c>
      <c r="AH128" s="9">
        <f>VLOOKUP(B128,'3-mer'!$B:$BQ,11,FALSE)</f>
        <v>21</v>
      </c>
      <c r="AI128" s="9">
        <f>VLOOKUP(B128,'3-mer'!$B:$BQ,12,FALSE)</f>
        <v>18</v>
      </c>
      <c r="AJ128" s="9">
        <f>VLOOKUP(B128,'3-mer'!$B:$BQ,13,FALSE)</f>
        <v>29</v>
      </c>
      <c r="AK128" s="9">
        <f>VLOOKUP(B128,'3-mer'!$B:$BQ,14,FALSE)</f>
        <v>30</v>
      </c>
      <c r="AL128" s="9">
        <f>VLOOKUP(B128,'3-mer'!$B:$BQ,15,FALSE)</f>
        <v>18</v>
      </c>
      <c r="AM128" s="9">
        <f>VLOOKUP(B128,'3-mer'!$B:$BQ,16,FALSE)</f>
        <v>12</v>
      </c>
      <c r="AN128" s="9">
        <f>VLOOKUP(B128,'3-mer'!$B:$BQ,17,FALSE)</f>
        <v>12</v>
      </c>
      <c r="AO128" s="9">
        <f>VLOOKUP(B128,'3-mer'!$B:$BQ,18,FALSE)</f>
        <v>24</v>
      </c>
      <c r="AP128" s="9">
        <f>VLOOKUP(B128,'3-mer'!$B:$BQ,19,FALSE)</f>
        <v>9</v>
      </c>
      <c r="AQ128" s="9">
        <f>VLOOKUP(B128,'3-mer'!$B:$BQ,20,FALSE)</f>
        <v>21</v>
      </c>
      <c r="AR128" s="9">
        <f>VLOOKUP(B128,'3-mer'!$B:$BQ,21,FALSE)</f>
        <v>20</v>
      </c>
      <c r="AS128" s="9">
        <f>VLOOKUP(B128,'3-mer'!$B:$BQ,22,FALSE)</f>
        <v>24</v>
      </c>
      <c r="AT128" s="9">
        <f>VLOOKUP(B128,'3-mer'!$B:$BQ,23,FALSE)</f>
        <v>11</v>
      </c>
      <c r="AU128" s="9">
        <f>VLOOKUP(B128,'3-mer'!$B:$BQ,24,FALSE)</f>
        <v>9</v>
      </c>
      <c r="AV128" s="9">
        <f>VLOOKUP(B128,'3-mer'!$B:$BQ,25,FALSE)</f>
        <v>19</v>
      </c>
      <c r="AW128" s="9">
        <f>VLOOKUP(B128,'3-mer'!$B:$BQ,26,FALSE)</f>
        <v>30</v>
      </c>
      <c r="AX128" s="9">
        <f>VLOOKUP(B128,'3-mer'!$B:$BQ,27,FALSE)</f>
        <v>29</v>
      </c>
      <c r="AY128" s="9">
        <f>VLOOKUP(B128,'3-mer'!$B:$BQ,28,FALSE)</f>
        <v>25</v>
      </c>
      <c r="AZ128" s="9">
        <f>VLOOKUP(B128,'3-mer'!$B:$BQ,29,FALSE)</f>
        <v>24</v>
      </c>
      <c r="BA128" s="9">
        <f>VLOOKUP(B128,'3-mer'!$B:$BQ,30,FALSE)</f>
        <v>41</v>
      </c>
      <c r="BB128" s="9">
        <f>VLOOKUP(B128,'3-mer'!$B:$BQ,31,FALSE)</f>
        <v>29</v>
      </c>
      <c r="BC128" s="9">
        <f>VLOOKUP(B128,'3-mer'!$B:$BQ,32,FALSE)</f>
        <v>13</v>
      </c>
      <c r="BD128" s="9">
        <f>VLOOKUP(B128,'3-mer'!$B:$BQ,33,FALSE)</f>
        <v>15</v>
      </c>
      <c r="BE128" s="9">
        <f>VLOOKUP(B128,'3-mer'!$B:$BQ,34,FALSE)</f>
        <v>29</v>
      </c>
      <c r="BF128" s="9">
        <f>VLOOKUP(B128,'3-mer'!$B:$BQ,35,FALSE)</f>
        <v>20</v>
      </c>
      <c r="BG128" s="9">
        <f>VLOOKUP(B128,'3-mer'!$B:$BQ,36,FALSE)</f>
        <v>31</v>
      </c>
      <c r="BH128" s="9">
        <f>VLOOKUP(B128,'3-mer'!$B:$BQ,37,FALSE)</f>
        <v>24</v>
      </c>
      <c r="BI128" s="9">
        <f>VLOOKUP(B128,'3-mer'!$B:$BQ,38,FALSE)</f>
        <v>28</v>
      </c>
      <c r="BJ128" s="9">
        <f>VLOOKUP(B128,'3-mer'!$B:$BQ,39,FALSE)</f>
        <v>23</v>
      </c>
      <c r="BK128" s="9">
        <f>VLOOKUP(B128,'3-mer'!$B:$BQ,40,FALSE)</f>
        <v>28</v>
      </c>
      <c r="BL128" s="9">
        <f>VLOOKUP(B128,'3-mer'!$B:$BQ,41,FALSE)</f>
        <v>34</v>
      </c>
      <c r="BM128" s="9">
        <f>VLOOKUP(B128,'3-mer'!$B:$BQ,42,FALSE)</f>
        <v>34</v>
      </c>
      <c r="BN128" s="9">
        <f>VLOOKUP(B128,'3-mer'!$B:$BQ,43,FALSE)</f>
        <v>19</v>
      </c>
      <c r="BO128" s="9">
        <f>VLOOKUP(B128,'3-mer'!$B:$BQ,44,FALSE)</f>
        <v>40</v>
      </c>
      <c r="BP128" s="9">
        <f>VLOOKUP(B128,'3-mer'!$B:$BQ,45,FALSE)</f>
        <v>36</v>
      </c>
      <c r="BQ128" s="9">
        <f>VLOOKUP(B128,'3-mer'!$B:$BQ,46,FALSE)</f>
        <v>56</v>
      </c>
      <c r="BR128" s="9">
        <f>VLOOKUP(B128,'3-mer'!$B:$BQ,47,FALSE)</f>
        <v>44</v>
      </c>
      <c r="BS128" s="9">
        <f>VLOOKUP(B128,'3-mer'!$B:$BQ,48,FALSE)</f>
        <v>26</v>
      </c>
      <c r="BT128" s="9">
        <f>VLOOKUP(B128,'3-mer'!$B:$BQ,49,FALSE)</f>
        <v>25</v>
      </c>
      <c r="BU128" s="9">
        <f>VLOOKUP(B128,'3-mer'!$B:$BQ,50,FALSE)</f>
        <v>49</v>
      </c>
      <c r="BV128" s="9">
        <f>VLOOKUP(B128,'3-mer'!$B:$BQ,51,FALSE)</f>
        <v>15</v>
      </c>
      <c r="BW128" s="9">
        <f>VLOOKUP(B128,'3-mer'!$B:$BQ,52,FALSE)</f>
        <v>20</v>
      </c>
      <c r="BX128" s="9">
        <f>VLOOKUP(B128,'3-mer'!$B:$BQ,53,FALSE)</f>
        <v>21</v>
      </c>
      <c r="BY128" s="9">
        <f>VLOOKUP(B128,'3-mer'!$B:$BQ,54,FALSE)</f>
        <v>13</v>
      </c>
      <c r="BZ128" s="9">
        <f>VLOOKUP(B128,'3-mer'!$B:$BQ,55,FALSE)</f>
        <v>7</v>
      </c>
      <c r="CA128" s="9">
        <f>VLOOKUP(B128,'3-mer'!$B:$BQ,56,FALSE)</f>
        <v>20</v>
      </c>
      <c r="CB128" s="9">
        <f>VLOOKUP(B128,'3-mer'!$B:$BQ,7,FALSE)</f>
        <v>16</v>
      </c>
      <c r="CC128" s="9">
        <f>VLOOKUP(B128,'3-mer'!$B:$BQ,58,FALSE)</f>
        <v>23</v>
      </c>
      <c r="CD128" s="9">
        <f>VLOOKUP(B128,'3-mer'!$B:$BQ,60,FALSE)</f>
        <v>8</v>
      </c>
      <c r="CE128" s="9">
        <f>VLOOKUP(B128,'3-mer'!$B:$BQ,61,FALSE)</f>
        <v>23</v>
      </c>
      <c r="CF128" s="9">
        <f>VLOOKUP(B128,'3-mer'!$B:$BQ,62,FALSE)</f>
        <v>26</v>
      </c>
      <c r="CG128" s="9">
        <f>VLOOKUP(B128,'3-mer'!$B:$BQ,63,FALSE)</f>
        <v>49</v>
      </c>
      <c r="CH128" s="9">
        <f>VLOOKUP(B128,'3-mer'!$B:$BQ,64,FALSE)</f>
        <v>24</v>
      </c>
      <c r="CI128" s="9">
        <f>VLOOKUP(B128,'3-mer'!$B:$BQ,65,FALSE)</f>
        <v>10</v>
      </c>
      <c r="CJ128" s="9">
        <f>VLOOKUP(B128,'3-mer'!$B:$BQ,66,FALSE)</f>
        <v>14</v>
      </c>
      <c r="CK128" s="9">
        <f>VLOOKUP(B128,'3-mer'!$B:$BQ,67,FALSE)</f>
        <v>20</v>
      </c>
      <c r="CL128" s="9">
        <f>VLOOKUP(B128,'3-mer'!$B:$BQ,5,FALSE)</f>
        <v>26</v>
      </c>
    </row>
    <row r="129" spans="1:90" ht="15.75" x14ac:dyDescent="0.2">
      <c r="A129" s="67" t="s">
        <v>24</v>
      </c>
      <c r="B129" s="67" t="s">
        <v>22</v>
      </c>
      <c r="C129" s="67">
        <v>275</v>
      </c>
      <c r="D129" s="70" t="e">
        <f>H129/#REF!+1.87</f>
        <v>#REF!</v>
      </c>
      <c r="E129" s="67">
        <v>25</v>
      </c>
      <c r="F129" s="67">
        <v>7.2</v>
      </c>
      <c r="G129" s="67">
        <v>7</v>
      </c>
      <c r="H129" s="70">
        <v>4</v>
      </c>
      <c r="I129" s="70">
        <f>VLOOKUP(B129,'2-mer'!$C$1:$V$19,3,FALSE)</f>
        <v>1505</v>
      </c>
      <c r="J129" s="74">
        <f>VLOOKUP(B129,遗传信息!B:E,4,FALSE)</f>
        <v>66.19</v>
      </c>
      <c r="K129" s="9">
        <f>VLOOKUP(B129,'2-mer'!$C$1:$V$19,4,FALSE)</f>
        <v>87</v>
      </c>
      <c r="L129" s="9">
        <f>VLOOKUP(B129,'2-mer'!$C$1:$V$19,5,FALSE)</f>
        <v>91</v>
      </c>
      <c r="M129" s="9">
        <f>VLOOKUP(B129,'2-mer'!$C$1:$V$19,6,FALSE)</f>
        <v>95</v>
      </c>
      <c r="N129" s="9">
        <f>VLOOKUP(B129,'2-mer'!$C$1:$V$19,8,FALSE)</f>
        <v>57</v>
      </c>
      <c r="O129" s="9">
        <f>VLOOKUP(B129,'2-mer'!$C$1:$V$19,9,FALSE)</f>
        <v>76</v>
      </c>
      <c r="P129" s="9">
        <f>VLOOKUP(B129,'2-mer'!$C$1:$V$19,10,FALSE)</f>
        <v>87</v>
      </c>
      <c r="Q129" s="9">
        <f>VLOOKUP(B129,'2-mer'!$C$1:$V$19,11,FALSE)</f>
        <v>119</v>
      </c>
      <c r="R129" s="9">
        <f>VLOOKUP(B129,'2-mer'!$C$1:$V$19,12,FALSE)</f>
        <v>77</v>
      </c>
      <c r="S129" s="9">
        <f>VLOOKUP(B129,'2-mer'!$C$1:$V$19,13,FALSE)</f>
        <v>106</v>
      </c>
      <c r="T129" s="9">
        <f>VLOOKUP(B129,'2-mer'!$C$1:$V$19,14,FALSE)</f>
        <v>115</v>
      </c>
      <c r="U129" s="9">
        <f>VLOOKUP(B129,'2-mer'!$C$1:$V$19,15,FALSE)</f>
        <v>176</v>
      </c>
      <c r="V129" s="9">
        <f>VLOOKUP(B129,'2-mer'!$C$1:$V$19,16,FALSE)</f>
        <v>115</v>
      </c>
      <c r="W129" s="9">
        <f>VLOOKUP(B129,'2-mer'!$C$1:$V$19,17,FALSE)</f>
        <v>61</v>
      </c>
      <c r="X129" s="9">
        <f>VLOOKUP(B129,'2-mer'!$C$1:$V$19,18,FALSE)</f>
        <v>66</v>
      </c>
      <c r="Y129" s="9">
        <f>VLOOKUP(B129,'2-mer'!$C$1:$V$19,19,FALSE)</f>
        <v>122</v>
      </c>
      <c r="Z129" s="9">
        <f>VLOOKUP(B129,'2-mer'!$C$1:$V$19,20,FALSE)</f>
        <v>54</v>
      </c>
      <c r="AA129" s="9">
        <f>VLOOKUP(B129,'3-mer'!$B:$BQ,4,FALSE)</f>
        <v>15</v>
      </c>
      <c r="AB129" s="9">
        <f>VLOOKUP(B129,'3-mer'!$B:$BQ,5,FALSE)</f>
        <v>26</v>
      </c>
      <c r="AC129" s="9">
        <f>VLOOKUP(B129,'3-mer'!$B:$BQ,6,FALSE)</f>
        <v>30</v>
      </c>
      <c r="AD129" s="9">
        <f>VLOOKUP(B129,'3-mer'!$B:$BQ,7,FALSE)</f>
        <v>16</v>
      </c>
      <c r="AE129" s="9">
        <f>VLOOKUP(B129,'3-mer'!$B:$BQ,8,FALSE)</f>
        <v>19</v>
      </c>
      <c r="AF129" s="9">
        <f>VLOOKUP(B129,'3-mer'!$B:$BQ,9,FALSE)</f>
        <v>19</v>
      </c>
      <c r="AG129" s="9">
        <f>VLOOKUP(B129,'3-mer'!$B:$BQ,10,FALSE)</f>
        <v>32</v>
      </c>
      <c r="AH129" s="9">
        <f>VLOOKUP(B129,'3-mer'!$B:$BQ,11,FALSE)</f>
        <v>21</v>
      </c>
      <c r="AI129" s="9">
        <f>VLOOKUP(B129,'3-mer'!$B:$BQ,12,FALSE)</f>
        <v>18</v>
      </c>
      <c r="AJ129" s="9">
        <f>VLOOKUP(B129,'3-mer'!$B:$BQ,13,FALSE)</f>
        <v>29</v>
      </c>
      <c r="AK129" s="9">
        <f>VLOOKUP(B129,'3-mer'!$B:$BQ,14,FALSE)</f>
        <v>30</v>
      </c>
      <c r="AL129" s="9">
        <f>VLOOKUP(B129,'3-mer'!$B:$BQ,15,FALSE)</f>
        <v>18</v>
      </c>
      <c r="AM129" s="9">
        <f>VLOOKUP(B129,'3-mer'!$B:$BQ,16,FALSE)</f>
        <v>12</v>
      </c>
      <c r="AN129" s="9">
        <f>VLOOKUP(B129,'3-mer'!$B:$BQ,17,FALSE)</f>
        <v>12</v>
      </c>
      <c r="AO129" s="9">
        <f>VLOOKUP(B129,'3-mer'!$B:$BQ,18,FALSE)</f>
        <v>24</v>
      </c>
      <c r="AP129" s="9">
        <f>VLOOKUP(B129,'3-mer'!$B:$BQ,19,FALSE)</f>
        <v>9</v>
      </c>
      <c r="AQ129" s="9">
        <f>VLOOKUP(B129,'3-mer'!$B:$BQ,20,FALSE)</f>
        <v>21</v>
      </c>
      <c r="AR129" s="9">
        <f>VLOOKUP(B129,'3-mer'!$B:$BQ,21,FALSE)</f>
        <v>20</v>
      </c>
      <c r="AS129" s="9">
        <f>VLOOKUP(B129,'3-mer'!$B:$BQ,22,FALSE)</f>
        <v>24</v>
      </c>
      <c r="AT129" s="9">
        <f>VLOOKUP(B129,'3-mer'!$B:$BQ,23,FALSE)</f>
        <v>11</v>
      </c>
      <c r="AU129" s="9">
        <f>VLOOKUP(B129,'3-mer'!$B:$BQ,24,FALSE)</f>
        <v>9</v>
      </c>
      <c r="AV129" s="9">
        <f>VLOOKUP(B129,'3-mer'!$B:$BQ,25,FALSE)</f>
        <v>19</v>
      </c>
      <c r="AW129" s="9">
        <f>VLOOKUP(B129,'3-mer'!$B:$BQ,26,FALSE)</f>
        <v>30</v>
      </c>
      <c r="AX129" s="9">
        <f>VLOOKUP(B129,'3-mer'!$B:$BQ,27,FALSE)</f>
        <v>29</v>
      </c>
      <c r="AY129" s="9">
        <f>VLOOKUP(B129,'3-mer'!$B:$BQ,28,FALSE)</f>
        <v>25</v>
      </c>
      <c r="AZ129" s="9">
        <f>VLOOKUP(B129,'3-mer'!$B:$BQ,29,FALSE)</f>
        <v>24</v>
      </c>
      <c r="BA129" s="9">
        <f>VLOOKUP(B129,'3-mer'!$B:$BQ,30,FALSE)</f>
        <v>41</v>
      </c>
      <c r="BB129" s="9">
        <f>VLOOKUP(B129,'3-mer'!$B:$BQ,31,FALSE)</f>
        <v>29</v>
      </c>
      <c r="BC129" s="9">
        <f>VLOOKUP(B129,'3-mer'!$B:$BQ,32,FALSE)</f>
        <v>13</v>
      </c>
      <c r="BD129" s="9">
        <f>VLOOKUP(B129,'3-mer'!$B:$BQ,33,FALSE)</f>
        <v>15</v>
      </c>
      <c r="BE129" s="9">
        <f>VLOOKUP(B129,'3-mer'!$B:$BQ,34,FALSE)</f>
        <v>29</v>
      </c>
      <c r="BF129" s="9">
        <f>VLOOKUP(B129,'3-mer'!$B:$BQ,35,FALSE)</f>
        <v>20</v>
      </c>
      <c r="BG129" s="9">
        <f>VLOOKUP(B129,'3-mer'!$B:$BQ,36,FALSE)</f>
        <v>31</v>
      </c>
      <c r="BH129" s="9">
        <f>VLOOKUP(B129,'3-mer'!$B:$BQ,37,FALSE)</f>
        <v>24</v>
      </c>
      <c r="BI129" s="9">
        <f>VLOOKUP(B129,'3-mer'!$B:$BQ,38,FALSE)</f>
        <v>28</v>
      </c>
      <c r="BJ129" s="9">
        <f>VLOOKUP(B129,'3-mer'!$B:$BQ,39,FALSE)</f>
        <v>23</v>
      </c>
      <c r="BK129" s="9">
        <f>VLOOKUP(B129,'3-mer'!$B:$BQ,40,FALSE)</f>
        <v>28</v>
      </c>
      <c r="BL129" s="9">
        <f>VLOOKUP(B129,'3-mer'!$B:$BQ,41,FALSE)</f>
        <v>34</v>
      </c>
      <c r="BM129" s="9">
        <f>VLOOKUP(B129,'3-mer'!$B:$BQ,42,FALSE)</f>
        <v>34</v>
      </c>
      <c r="BN129" s="9">
        <f>VLOOKUP(B129,'3-mer'!$B:$BQ,43,FALSE)</f>
        <v>19</v>
      </c>
      <c r="BO129" s="9">
        <f>VLOOKUP(B129,'3-mer'!$B:$BQ,44,FALSE)</f>
        <v>40</v>
      </c>
      <c r="BP129" s="9">
        <f>VLOOKUP(B129,'3-mer'!$B:$BQ,45,FALSE)</f>
        <v>36</v>
      </c>
      <c r="BQ129" s="9">
        <f>VLOOKUP(B129,'3-mer'!$B:$BQ,46,FALSE)</f>
        <v>56</v>
      </c>
      <c r="BR129" s="9">
        <f>VLOOKUP(B129,'3-mer'!$B:$BQ,47,FALSE)</f>
        <v>44</v>
      </c>
      <c r="BS129" s="9">
        <f>VLOOKUP(B129,'3-mer'!$B:$BQ,48,FALSE)</f>
        <v>26</v>
      </c>
      <c r="BT129" s="9">
        <f>VLOOKUP(B129,'3-mer'!$B:$BQ,49,FALSE)</f>
        <v>25</v>
      </c>
      <c r="BU129" s="9">
        <f>VLOOKUP(B129,'3-mer'!$B:$BQ,50,FALSE)</f>
        <v>49</v>
      </c>
      <c r="BV129" s="9">
        <f>VLOOKUP(B129,'3-mer'!$B:$BQ,51,FALSE)</f>
        <v>15</v>
      </c>
      <c r="BW129" s="9">
        <f>VLOOKUP(B129,'3-mer'!$B:$BQ,52,FALSE)</f>
        <v>20</v>
      </c>
      <c r="BX129" s="9">
        <f>VLOOKUP(B129,'3-mer'!$B:$BQ,53,FALSE)</f>
        <v>21</v>
      </c>
      <c r="BY129" s="9">
        <f>VLOOKUP(B129,'3-mer'!$B:$BQ,54,FALSE)</f>
        <v>13</v>
      </c>
      <c r="BZ129" s="9">
        <f>VLOOKUP(B129,'3-mer'!$B:$BQ,55,FALSE)</f>
        <v>7</v>
      </c>
      <c r="CA129" s="9">
        <f>VLOOKUP(B129,'3-mer'!$B:$BQ,56,FALSE)</f>
        <v>20</v>
      </c>
      <c r="CB129" s="9">
        <f>VLOOKUP(B129,'3-mer'!$B:$BQ,7,FALSE)</f>
        <v>16</v>
      </c>
      <c r="CC129" s="9">
        <f>VLOOKUP(B129,'3-mer'!$B:$BQ,58,FALSE)</f>
        <v>23</v>
      </c>
      <c r="CD129" s="9">
        <f>VLOOKUP(B129,'3-mer'!$B:$BQ,60,FALSE)</f>
        <v>8</v>
      </c>
      <c r="CE129" s="9">
        <f>VLOOKUP(B129,'3-mer'!$B:$BQ,61,FALSE)</f>
        <v>23</v>
      </c>
      <c r="CF129" s="9">
        <f>VLOOKUP(B129,'3-mer'!$B:$BQ,62,FALSE)</f>
        <v>26</v>
      </c>
      <c r="CG129" s="9">
        <f>VLOOKUP(B129,'3-mer'!$B:$BQ,63,FALSE)</f>
        <v>49</v>
      </c>
      <c r="CH129" s="9">
        <f>VLOOKUP(B129,'3-mer'!$B:$BQ,64,FALSE)</f>
        <v>24</v>
      </c>
      <c r="CI129" s="9">
        <f>VLOOKUP(B129,'3-mer'!$B:$BQ,65,FALSE)</f>
        <v>10</v>
      </c>
      <c r="CJ129" s="9">
        <f>VLOOKUP(B129,'3-mer'!$B:$BQ,66,FALSE)</f>
        <v>14</v>
      </c>
      <c r="CK129" s="9">
        <f>VLOOKUP(B129,'3-mer'!$B:$BQ,67,FALSE)</f>
        <v>20</v>
      </c>
      <c r="CL129" s="9">
        <f>VLOOKUP(B129,'3-mer'!$B:$BQ,5,FALSE)</f>
        <v>26</v>
      </c>
    </row>
    <row r="130" spans="1:90" ht="15.75" x14ac:dyDescent="0.2">
      <c r="A130" s="67" t="s">
        <v>24</v>
      </c>
      <c r="B130" s="67" t="s">
        <v>22</v>
      </c>
      <c r="C130" s="67">
        <v>285</v>
      </c>
      <c r="D130" s="70" t="e">
        <f>H130/#REF!+2.57</f>
        <v>#REF!</v>
      </c>
      <c r="E130" s="67">
        <v>25</v>
      </c>
      <c r="F130" s="67">
        <v>7.2</v>
      </c>
      <c r="G130" s="67">
        <v>7</v>
      </c>
      <c r="H130" s="70">
        <v>2</v>
      </c>
      <c r="I130" s="70">
        <f>VLOOKUP(B130,'2-mer'!$C$1:$V$19,3,FALSE)</f>
        <v>1505</v>
      </c>
      <c r="J130" s="74">
        <f>VLOOKUP(B130,遗传信息!B:E,4,FALSE)</f>
        <v>66.19</v>
      </c>
      <c r="K130" s="9">
        <f>VLOOKUP(B130,'2-mer'!$C$1:$V$19,4,FALSE)</f>
        <v>87</v>
      </c>
      <c r="L130" s="9">
        <f>VLOOKUP(B130,'2-mer'!$C$1:$V$19,5,FALSE)</f>
        <v>91</v>
      </c>
      <c r="M130" s="9">
        <f>VLOOKUP(B130,'2-mer'!$C$1:$V$19,6,FALSE)</f>
        <v>95</v>
      </c>
      <c r="N130" s="9">
        <f>VLOOKUP(B130,'2-mer'!$C$1:$V$19,8,FALSE)</f>
        <v>57</v>
      </c>
      <c r="O130" s="9">
        <f>VLOOKUP(B130,'2-mer'!$C$1:$V$19,9,FALSE)</f>
        <v>76</v>
      </c>
      <c r="P130" s="9">
        <f>VLOOKUP(B130,'2-mer'!$C$1:$V$19,10,FALSE)</f>
        <v>87</v>
      </c>
      <c r="Q130" s="9">
        <f>VLOOKUP(B130,'2-mer'!$C$1:$V$19,11,FALSE)</f>
        <v>119</v>
      </c>
      <c r="R130" s="9">
        <f>VLOOKUP(B130,'2-mer'!$C$1:$V$19,12,FALSE)</f>
        <v>77</v>
      </c>
      <c r="S130" s="9">
        <f>VLOOKUP(B130,'2-mer'!$C$1:$V$19,13,FALSE)</f>
        <v>106</v>
      </c>
      <c r="T130" s="9">
        <f>VLOOKUP(B130,'2-mer'!$C$1:$V$19,14,FALSE)</f>
        <v>115</v>
      </c>
      <c r="U130" s="9">
        <f>VLOOKUP(B130,'2-mer'!$C$1:$V$19,15,FALSE)</f>
        <v>176</v>
      </c>
      <c r="V130" s="9">
        <f>VLOOKUP(B130,'2-mer'!$C$1:$V$19,16,FALSE)</f>
        <v>115</v>
      </c>
      <c r="W130" s="9">
        <f>VLOOKUP(B130,'2-mer'!$C$1:$V$19,17,FALSE)</f>
        <v>61</v>
      </c>
      <c r="X130" s="9">
        <f>VLOOKUP(B130,'2-mer'!$C$1:$V$19,18,FALSE)</f>
        <v>66</v>
      </c>
      <c r="Y130" s="9">
        <f>VLOOKUP(B130,'2-mer'!$C$1:$V$19,19,FALSE)</f>
        <v>122</v>
      </c>
      <c r="Z130" s="9">
        <f>VLOOKUP(B130,'2-mer'!$C$1:$V$19,20,FALSE)</f>
        <v>54</v>
      </c>
      <c r="AA130" s="9">
        <f>VLOOKUP(B130,'3-mer'!$B:$BQ,4,FALSE)</f>
        <v>15</v>
      </c>
      <c r="AB130" s="9">
        <f>VLOOKUP(B130,'3-mer'!$B:$BQ,5,FALSE)</f>
        <v>26</v>
      </c>
      <c r="AC130" s="9">
        <f>VLOOKUP(B130,'3-mer'!$B:$BQ,6,FALSE)</f>
        <v>30</v>
      </c>
      <c r="AD130" s="9">
        <f>VLOOKUP(B130,'3-mer'!$B:$BQ,7,FALSE)</f>
        <v>16</v>
      </c>
      <c r="AE130" s="9">
        <f>VLOOKUP(B130,'3-mer'!$B:$BQ,8,FALSE)</f>
        <v>19</v>
      </c>
      <c r="AF130" s="9">
        <f>VLOOKUP(B130,'3-mer'!$B:$BQ,9,FALSE)</f>
        <v>19</v>
      </c>
      <c r="AG130" s="9">
        <f>VLOOKUP(B130,'3-mer'!$B:$BQ,10,FALSE)</f>
        <v>32</v>
      </c>
      <c r="AH130" s="9">
        <f>VLOOKUP(B130,'3-mer'!$B:$BQ,11,FALSE)</f>
        <v>21</v>
      </c>
      <c r="AI130" s="9">
        <f>VLOOKUP(B130,'3-mer'!$B:$BQ,12,FALSE)</f>
        <v>18</v>
      </c>
      <c r="AJ130" s="9">
        <f>VLOOKUP(B130,'3-mer'!$B:$BQ,13,FALSE)</f>
        <v>29</v>
      </c>
      <c r="AK130" s="9">
        <f>VLOOKUP(B130,'3-mer'!$B:$BQ,14,FALSE)</f>
        <v>30</v>
      </c>
      <c r="AL130" s="9">
        <f>VLOOKUP(B130,'3-mer'!$B:$BQ,15,FALSE)</f>
        <v>18</v>
      </c>
      <c r="AM130" s="9">
        <f>VLOOKUP(B130,'3-mer'!$B:$BQ,16,FALSE)</f>
        <v>12</v>
      </c>
      <c r="AN130" s="9">
        <f>VLOOKUP(B130,'3-mer'!$B:$BQ,17,FALSE)</f>
        <v>12</v>
      </c>
      <c r="AO130" s="9">
        <f>VLOOKUP(B130,'3-mer'!$B:$BQ,18,FALSE)</f>
        <v>24</v>
      </c>
      <c r="AP130" s="9">
        <f>VLOOKUP(B130,'3-mer'!$B:$BQ,19,FALSE)</f>
        <v>9</v>
      </c>
      <c r="AQ130" s="9">
        <f>VLOOKUP(B130,'3-mer'!$B:$BQ,20,FALSE)</f>
        <v>21</v>
      </c>
      <c r="AR130" s="9">
        <f>VLOOKUP(B130,'3-mer'!$B:$BQ,21,FALSE)</f>
        <v>20</v>
      </c>
      <c r="AS130" s="9">
        <f>VLOOKUP(B130,'3-mer'!$B:$BQ,22,FALSE)</f>
        <v>24</v>
      </c>
      <c r="AT130" s="9">
        <f>VLOOKUP(B130,'3-mer'!$B:$BQ,23,FALSE)</f>
        <v>11</v>
      </c>
      <c r="AU130" s="9">
        <f>VLOOKUP(B130,'3-mer'!$B:$BQ,24,FALSE)</f>
        <v>9</v>
      </c>
      <c r="AV130" s="9">
        <f>VLOOKUP(B130,'3-mer'!$B:$BQ,25,FALSE)</f>
        <v>19</v>
      </c>
      <c r="AW130" s="9">
        <f>VLOOKUP(B130,'3-mer'!$B:$BQ,26,FALSE)</f>
        <v>30</v>
      </c>
      <c r="AX130" s="9">
        <f>VLOOKUP(B130,'3-mer'!$B:$BQ,27,FALSE)</f>
        <v>29</v>
      </c>
      <c r="AY130" s="9">
        <f>VLOOKUP(B130,'3-mer'!$B:$BQ,28,FALSE)</f>
        <v>25</v>
      </c>
      <c r="AZ130" s="9">
        <f>VLOOKUP(B130,'3-mer'!$B:$BQ,29,FALSE)</f>
        <v>24</v>
      </c>
      <c r="BA130" s="9">
        <f>VLOOKUP(B130,'3-mer'!$B:$BQ,30,FALSE)</f>
        <v>41</v>
      </c>
      <c r="BB130" s="9">
        <f>VLOOKUP(B130,'3-mer'!$B:$BQ,31,FALSE)</f>
        <v>29</v>
      </c>
      <c r="BC130" s="9">
        <f>VLOOKUP(B130,'3-mer'!$B:$BQ,32,FALSE)</f>
        <v>13</v>
      </c>
      <c r="BD130" s="9">
        <f>VLOOKUP(B130,'3-mer'!$B:$BQ,33,FALSE)</f>
        <v>15</v>
      </c>
      <c r="BE130" s="9">
        <f>VLOOKUP(B130,'3-mer'!$B:$BQ,34,FALSE)</f>
        <v>29</v>
      </c>
      <c r="BF130" s="9">
        <f>VLOOKUP(B130,'3-mer'!$B:$BQ,35,FALSE)</f>
        <v>20</v>
      </c>
      <c r="BG130" s="9">
        <f>VLOOKUP(B130,'3-mer'!$B:$BQ,36,FALSE)</f>
        <v>31</v>
      </c>
      <c r="BH130" s="9">
        <f>VLOOKUP(B130,'3-mer'!$B:$BQ,37,FALSE)</f>
        <v>24</v>
      </c>
      <c r="BI130" s="9">
        <f>VLOOKUP(B130,'3-mer'!$B:$BQ,38,FALSE)</f>
        <v>28</v>
      </c>
      <c r="BJ130" s="9">
        <f>VLOOKUP(B130,'3-mer'!$B:$BQ,39,FALSE)</f>
        <v>23</v>
      </c>
      <c r="BK130" s="9">
        <f>VLOOKUP(B130,'3-mer'!$B:$BQ,40,FALSE)</f>
        <v>28</v>
      </c>
      <c r="BL130" s="9">
        <f>VLOOKUP(B130,'3-mer'!$B:$BQ,41,FALSE)</f>
        <v>34</v>
      </c>
      <c r="BM130" s="9">
        <f>VLOOKUP(B130,'3-mer'!$B:$BQ,42,FALSE)</f>
        <v>34</v>
      </c>
      <c r="BN130" s="9">
        <f>VLOOKUP(B130,'3-mer'!$B:$BQ,43,FALSE)</f>
        <v>19</v>
      </c>
      <c r="BO130" s="9">
        <f>VLOOKUP(B130,'3-mer'!$B:$BQ,44,FALSE)</f>
        <v>40</v>
      </c>
      <c r="BP130" s="9">
        <f>VLOOKUP(B130,'3-mer'!$B:$BQ,45,FALSE)</f>
        <v>36</v>
      </c>
      <c r="BQ130" s="9">
        <f>VLOOKUP(B130,'3-mer'!$B:$BQ,46,FALSE)</f>
        <v>56</v>
      </c>
      <c r="BR130" s="9">
        <f>VLOOKUP(B130,'3-mer'!$B:$BQ,47,FALSE)</f>
        <v>44</v>
      </c>
      <c r="BS130" s="9">
        <f>VLOOKUP(B130,'3-mer'!$B:$BQ,48,FALSE)</f>
        <v>26</v>
      </c>
      <c r="BT130" s="9">
        <f>VLOOKUP(B130,'3-mer'!$B:$BQ,49,FALSE)</f>
        <v>25</v>
      </c>
      <c r="BU130" s="9">
        <f>VLOOKUP(B130,'3-mer'!$B:$BQ,50,FALSE)</f>
        <v>49</v>
      </c>
      <c r="BV130" s="9">
        <f>VLOOKUP(B130,'3-mer'!$B:$BQ,51,FALSE)</f>
        <v>15</v>
      </c>
      <c r="BW130" s="9">
        <f>VLOOKUP(B130,'3-mer'!$B:$BQ,52,FALSE)</f>
        <v>20</v>
      </c>
      <c r="BX130" s="9">
        <f>VLOOKUP(B130,'3-mer'!$B:$BQ,53,FALSE)</f>
        <v>21</v>
      </c>
      <c r="BY130" s="9">
        <f>VLOOKUP(B130,'3-mer'!$B:$BQ,54,FALSE)</f>
        <v>13</v>
      </c>
      <c r="BZ130" s="9">
        <f>VLOOKUP(B130,'3-mer'!$B:$BQ,55,FALSE)</f>
        <v>7</v>
      </c>
      <c r="CA130" s="9">
        <f>VLOOKUP(B130,'3-mer'!$B:$BQ,56,FALSE)</f>
        <v>20</v>
      </c>
      <c r="CB130" s="9">
        <f>VLOOKUP(B130,'3-mer'!$B:$BQ,7,FALSE)</f>
        <v>16</v>
      </c>
      <c r="CC130" s="9">
        <f>VLOOKUP(B130,'3-mer'!$B:$BQ,58,FALSE)</f>
        <v>23</v>
      </c>
      <c r="CD130" s="9">
        <f>VLOOKUP(B130,'3-mer'!$B:$BQ,60,FALSE)</f>
        <v>8</v>
      </c>
      <c r="CE130" s="9">
        <f>VLOOKUP(B130,'3-mer'!$B:$BQ,61,FALSE)</f>
        <v>23</v>
      </c>
      <c r="CF130" s="9">
        <f>VLOOKUP(B130,'3-mer'!$B:$BQ,62,FALSE)</f>
        <v>26</v>
      </c>
      <c r="CG130" s="9">
        <f>VLOOKUP(B130,'3-mer'!$B:$BQ,63,FALSE)</f>
        <v>49</v>
      </c>
      <c r="CH130" s="9">
        <f>VLOOKUP(B130,'3-mer'!$B:$BQ,64,FALSE)</f>
        <v>24</v>
      </c>
      <c r="CI130" s="9">
        <f>VLOOKUP(B130,'3-mer'!$B:$BQ,65,FALSE)</f>
        <v>10</v>
      </c>
      <c r="CJ130" s="9">
        <f>VLOOKUP(B130,'3-mer'!$B:$BQ,66,FALSE)</f>
        <v>14</v>
      </c>
      <c r="CK130" s="9">
        <f>VLOOKUP(B130,'3-mer'!$B:$BQ,67,FALSE)</f>
        <v>20</v>
      </c>
      <c r="CL130" s="9">
        <f>VLOOKUP(B130,'3-mer'!$B:$BQ,5,FALSE)</f>
        <v>26</v>
      </c>
    </row>
    <row r="131" spans="1:90" ht="15.75" x14ac:dyDescent="0.2">
      <c r="A131" s="67" t="s">
        <v>24</v>
      </c>
      <c r="B131" s="67" t="s">
        <v>22</v>
      </c>
      <c r="C131" s="67">
        <v>285</v>
      </c>
      <c r="D131" s="70" t="e">
        <f>H131/#REF!+2.57</f>
        <v>#REF!</v>
      </c>
      <c r="E131" s="67">
        <v>25</v>
      </c>
      <c r="F131" s="67">
        <v>7.2</v>
      </c>
      <c r="G131" s="67">
        <v>7</v>
      </c>
      <c r="H131" s="70">
        <v>3</v>
      </c>
      <c r="I131" s="70">
        <f>VLOOKUP(B131,'2-mer'!$C$1:$V$19,3,FALSE)</f>
        <v>1505</v>
      </c>
      <c r="J131" s="74">
        <f>VLOOKUP(B131,遗传信息!B:E,4,FALSE)</f>
        <v>66.19</v>
      </c>
      <c r="K131" s="9">
        <f>VLOOKUP(B131,'2-mer'!$C$1:$V$19,4,FALSE)</f>
        <v>87</v>
      </c>
      <c r="L131" s="9">
        <f>VLOOKUP(B131,'2-mer'!$C$1:$V$19,5,FALSE)</f>
        <v>91</v>
      </c>
      <c r="M131" s="9">
        <f>VLOOKUP(B131,'2-mer'!$C$1:$V$19,6,FALSE)</f>
        <v>95</v>
      </c>
      <c r="N131" s="9">
        <f>VLOOKUP(B131,'2-mer'!$C$1:$V$19,8,FALSE)</f>
        <v>57</v>
      </c>
      <c r="O131" s="9">
        <f>VLOOKUP(B131,'2-mer'!$C$1:$V$19,9,FALSE)</f>
        <v>76</v>
      </c>
      <c r="P131" s="9">
        <f>VLOOKUP(B131,'2-mer'!$C$1:$V$19,10,FALSE)</f>
        <v>87</v>
      </c>
      <c r="Q131" s="9">
        <f>VLOOKUP(B131,'2-mer'!$C$1:$V$19,11,FALSE)</f>
        <v>119</v>
      </c>
      <c r="R131" s="9">
        <f>VLOOKUP(B131,'2-mer'!$C$1:$V$19,12,FALSE)</f>
        <v>77</v>
      </c>
      <c r="S131" s="9">
        <f>VLOOKUP(B131,'2-mer'!$C$1:$V$19,13,FALSE)</f>
        <v>106</v>
      </c>
      <c r="T131" s="9">
        <f>VLOOKUP(B131,'2-mer'!$C$1:$V$19,14,FALSE)</f>
        <v>115</v>
      </c>
      <c r="U131" s="9">
        <f>VLOOKUP(B131,'2-mer'!$C$1:$V$19,15,FALSE)</f>
        <v>176</v>
      </c>
      <c r="V131" s="9">
        <f>VLOOKUP(B131,'2-mer'!$C$1:$V$19,16,FALSE)</f>
        <v>115</v>
      </c>
      <c r="W131" s="9">
        <f>VLOOKUP(B131,'2-mer'!$C$1:$V$19,17,FALSE)</f>
        <v>61</v>
      </c>
      <c r="X131" s="9">
        <f>VLOOKUP(B131,'2-mer'!$C$1:$V$19,18,FALSE)</f>
        <v>66</v>
      </c>
      <c r="Y131" s="9">
        <f>VLOOKUP(B131,'2-mer'!$C$1:$V$19,19,FALSE)</f>
        <v>122</v>
      </c>
      <c r="Z131" s="9">
        <f>VLOOKUP(B131,'2-mer'!$C$1:$V$19,20,FALSE)</f>
        <v>54</v>
      </c>
      <c r="AA131" s="9">
        <f>VLOOKUP(B131,'3-mer'!$B:$BQ,4,FALSE)</f>
        <v>15</v>
      </c>
      <c r="AB131" s="9">
        <f>VLOOKUP(B131,'3-mer'!$B:$BQ,5,FALSE)</f>
        <v>26</v>
      </c>
      <c r="AC131" s="9">
        <f>VLOOKUP(B131,'3-mer'!$B:$BQ,6,FALSE)</f>
        <v>30</v>
      </c>
      <c r="AD131" s="9">
        <f>VLOOKUP(B131,'3-mer'!$B:$BQ,7,FALSE)</f>
        <v>16</v>
      </c>
      <c r="AE131" s="9">
        <f>VLOOKUP(B131,'3-mer'!$B:$BQ,8,FALSE)</f>
        <v>19</v>
      </c>
      <c r="AF131" s="9">
        <f>VLOOKUP(B131,'3-mer'!$B:$BQ,9,FALSE)</f>
        <v>19</v>
      </c>
      <c r="AG131" s="9">
        <f>VLOOKUP(B131,'3-mer'!$B:$BQ,10,FALSE)</f>
        <v>32</v>
      </c>
      <c r="AH131" s="9">
        <f>VLOOKUP(B131,'3-mer'!$B:$BQ,11,FALSE)</f>
        <v>21</v>
      </c>
      <c r="AI131" s="9">
        <f>VLOOKUP(B131,'3-mer'!$B:$BQ,12,FALSE)</f>
        <v>18</v>
      </c>
      <c r="AJ131" s="9">
        <f>VLOOKUP(B131,'3-mer'!$B:$BQ,13,FALSE)</f>
        <v>29</v>
      </c>
      <c r="AK131" s="9">
        <f>VLOOKUP(B131,'3-mer'!$B:$BQ,14,FALSE)</f>
        <v>30</v>
      </c>
      <c r="AL131" s="9">
        <f>VLOOKUP(B131,'3-mer'!$B:$BQ,15,FALSE)</f>
        <v>18</v>
      </c>
      <c r="AM131" s="9">
        <f>VLOOKUP(B131,'3-mer'!$B:$BQ,16,FALSE)</f>
        <v>12</v>
      </c>
      <c r="AN131" s="9">
        <f>VLOOKUP(B131,'3-mer'!$B:$BQ,17,FALSE)</f>
        <v>12</v>
      </c>
      <c r="AO131" s="9">
        <f>VLOOKUP(B131,'3-mer'!$B:$BQ,18,FALSE)</f>
        <v>24</v>
      </c>
      <c r="AP131" s="9">
        <f>VLOOKUP(B131,'3-mer'!$B:$BQ,19,FALSE)</f>
        <v>9</v>
      </c>
      <c r="AQ131" s="9">
        <f>VLOOKUP(B131,'3-mer'!$B:$BQ,20,FALSE)</f>
        <v>21</v>
      </c>
      <c r="AR131" s="9">
        <f>VLOOKUP(B131,'3-mer'!$B:$BQ,21,FALSE)</f>
        <v>20</v>
      </c>
      <c r="AS131" s="9">
        <f>VLOOKUP(B131,'3-mer'!$B:$BQ,22,FALSE)</f>
        <v>24</v>
      </c>
      <c r="AT131" s="9">
        <f>VLOOKUP(B131,'3-mer'!$B:$BQ,23,FALSE)</f>
        <v>11</v>
      </c>
      <c r="AU131" s="9">
        <f>VLOOKUP(B131,'3-mer'!$B:$BQ,24,FALSE)</f>
        <v>9</v>
      </c>
      <c r="AV131" s="9">
        <f>VLOOKUP(B131,'3-mer'!$B:$BQ,25,FALSE)</f>
        <v>19</v>
      </c>
      <c r="AW131" s="9">
        <f>VLOOKUP(B131,'3-mer'!$B:$BQ,26,FALSE)</f>
        <v>30</v>
      </c>
      <c r="AX131" s="9">
        <f>VLOOKUP(B131,'3-mer'!$B:$BQ,27,FALSE)</f>
        <v>29</v>
      </c>
      <c r="AY131" s="9">
        <f>VLOOKUP(B131,'3-mer'!$B:$BQ,28,FALSE)</f>
        <v>25</v>
      </c>
      <c r="AZ131" s="9">
        <f>VLOOKUP(B131,'3-mer'!$B:$BQ,29,FALSE)</f>
        <v>24</v>
      </c>
      <c r="BA131" s="9">
        <f>VLOOKUP(B131,'3-mer'!$B:$BQ,30,FALSE)</f>
        <v>41</v>
      </c>
      <c r="BB131" s="9">
        <f>VLOOKUP(B131,'3-mer'!$B:$BQ,31,FALSE)</f>
        <v>29</v>
      </c>
      <c r="BC131" s="9">
        <f>VLOOKUP(B131,'3-mer'!$B:$BQ,32,FALSE)</f>
        <v>13</v>
      </c>
      <c r="BD131" s="9">
        <f>VLOOKUP(B131,'3-mer'!$B:$BQ,33,FALSE)</f>
        <v>15</v>
      </c>
      <c r="BE131" s="9">
        <f>VLOOKUP(B131,'3-mer'!$B:$BQ,34,FALSE)</f>
        <v>29</v>
      </c>
      <c r="BF131" s="9">
        <f>VLOOKUP(B131,'3-mer'!$B:$BQ,35,FALSE)</f>
        <v>20</v>
      </c>
      <c r="BG131" s="9">
        <f>VLOOKUP(B131,'3-mer'!$B:$BQ,36,FALSE)</f>
        <v>31</v>
      </c>
      <c r="BH131" s="9">
        <f>VLOOKUP(B131,'3-mer'!$B:$BQ,37,FALSE)</f>
        <v>24</v>
      </c>
      <c r="BI131" s="9">
        <f>VLOOKUP(B131,'3-mer'!$B:$BQ,38,FALSE)</f>
        <v>28</v>
      </c>
      <c r="BJ131" s="9">
        <f>VLOOKUP(B131,'3-mer'!$B:$BQ,39,FALSE)</f>
        <v>23</v>
      </c>
      <c r="BK131" s="9">
        <f>VLOOKUP(B131,'3-mer'!$B:$BQ,40,FALSE)</f>
        <v>28</v>
      </c>
      <c r="BL131" s="9">
        <f>VLOOKUP(B131,'3-mer'!$B:$BQ,41,FALSE)</f>
        <v>34</v>
      </c>
      <c r="BM131" s="9">
        <f>VLOOKUP(B131,'3-mer'!$B:$BQ,42,FALSE)</f>
        <v>34</v>
      </c>
      <c r="BN131" s="9">
        <f>VLOOKUP(B131,'3-mer'!$B:$BQ,43,FALSE)</f>
        <v>19</v>
      </c>
      <c r="BO131" s="9">
        <f>VLOOKUP(B131,'3-mer'!$B:$BQ,44,FALSE)</f>
        <v>40</v>
      </c>
      <c r="BP131" s="9">
        <f>VLOOKUP(B131,'3-mer'!$B:$BQ,45,FALSE)</f>
        <v>36</v>
      </c>
      <c r="BQ131" s="9">
        <f>VLOOKUP(B131,'3-mer'!$B:$BQ,46,FALSE)</f>
        <v>56</v>
      </c>
      <c r="BR131" s="9">
        <f>VLOOKUP(B131,'3-mer'!$B:$BQ,47,FALSE)</f>
        <v>44</v>
      </c>
      <c r="BS131" s="9">
        <f>VLOOKUP(B131,'3-mer'!$B:$BQ,48,FALSE)</f>
        <v>26</v>
      </c>
      <c r="BT131" s="9">
        <f>VLOOKUP(B131,'3-mer'!$B:$BQ,49,FALSE)</f>
        <v>25</v>
      </c>
      <c r="BU131" s="9">
        <f>VLOOKUP(B131,'3-mer'!$B:$BQ,50,FALSE)</f>
        <v>49</v>
      </c>
      <c r="BV131" s="9">
        <f>VLOOKUP(B131,'3-mer'!$B:$BQ,51,FALSE)</f>
        <v>15</v>
      </c>
      <c r="BW131" s="9">
        <f>VLOOKUP(B131,'3-mer'!$B:$BQ,52,FALSE)</f>
        <v>20</v>
      </c>
      <c r="BX131" s="9">
        <f>VLOOKUP(B131,'3-mer'!$B:$BQ,53,FALSE)</f>
        <v>21</v>
      </c>
      <c r="BY131" s="9">
        <f>VLOOKUP(B131,'3-mer'!$B:$BQ,54,FALSE)</f>
        <v>13</v>
      </c>
      <c r="BZ131" s="9">
        <f>VLOOKUP(B131,'3-mer'!$B:$BQ,55,FALSE)</f>
        <v>7</v>
      </c>
      <c r="CA131" s="9">
        <f>VLOOKUP(B131,'3-mer'!$B:$BQ,56,FALSE)</f>
        <v>20</v>
      </c>
      <c r="CB131" s="9">
        <f>VLOOKUP(B131,'3-mer'!$B:$BQ,7,FALSE)</f>
        <v>16</v>
      </c>
      <c r="CC131" s="9">
        <f>VLOOKUP(B131,'3-mer'!$B:$BQ,58,FALSE)</f>
        <v>23</v>
      </c>
      <c r="CD131" s="9">
        <f>VLOOKUP(B131,'3-mer'!$B:$BQ,60,FALSE)</f>
        <v>8</v>
      </c>
      <c r="CE131" s="9">
        <f>VLOOKUP(B131,'3-mer'!$B:$BQ,61,FALSE)</f>
        <v>23</v>
      </c>
      <c r="CF131" s="9">
        <f>VLOOKUP(B131,'3-mer'!$B:$BQ,62,FALSE)</f>
        <v>26</v>
      </c>
      <c r="CG131" s="9">
        <f>VLOOKUP(B131,'3-mer'!$B:$BQ,63,FALSE)</f>
        <v>49</v>
      </c>
      <c r="CH131" s="9">
        <f>VLOOKUP(B131,'3-mer'!$B:$BQ,64,FALSE)</f>
        <v>24</v>
      </c>
      <c r="CI131" s="9">
        <f>VLOOKUP(B131,'3-mer'!$B:$BQ,65,FALSE)</f>
        <v>10</v>
      </c>
      <c r="CJ131" s="9">
        <f>VLOOKUP(B131,'3-mer'!$B:$BQ,66,FALSE)</f>
        <v>14</v>
      </c>
      <c r="CK131" s="9">
        <f>VLOOKUP(B131,'3-mer'!$B:$BQ,67,FALSE)</f>
        <v>20</v>
      </c>
      <c r="CL131" s="9">
        <f>VLOOKUP(B131,'3-mer'!$B:$BQ,5,FALSE)</f>
        <v>26</v>
      </c>
    </row>
    <row r="132" spans="1:90" ht="15.75" x14ac:dyDescent="0.2">
      <c r="A132" s="67" t="s">
        <v>24</v>
      </c>
      <c r="B132" s="67" t="s">
        <v>22</v>
      </c>
      <c r="C132" s="67">
        <v>285</v>
      </c>
      <c r="D132" s="70" t="e">
        <f>H132/#REF!+2.57</f>
        <v>#REF!</v>
      </c>
      <c r="E132" s="67">
        <v>25</v>
      </c>
      <c r="F132" s="67">
        <v>7.2</v>
      </c>
      <c r="G132" s="67">
        <v>7</v>
      </c>
      <c r="H132" s="70">
        <v>4</v>
      </c>
      <c r="I132" s="70">
        <f>VLOOKUP(B132,'2-mer'!$C$1:$V$19,3,FALSE)</f>
        <v>1505</v>
      </c>
      <c r="J132" s="74">
        <f>VLOOKUP(B132,遗传信息!B:E,4,FALSE)</f>
        <v>66.19</v>
      </c>
      <c r="K132" s="9">
        <f>VLOOKUP(B132,'2-mer'!$C$1:$V$19,4,FALSE)</f>
        <v>87</v>
      </c>
      <c r="L132" s="9">
        <f>VLOOKUP(B132,'2-mer'!$C$1:$V$19,5,FALSE)</f>
        <v>91</v>
      </c>
      <c r="M132" s="9">
        <f>VLOOKUP(B132,'2-mer'!$C$1:$V$19,6,FALSE)</f>
        <v>95</v>
      </c>
      <c r="N132" s="9">
        <f>VLOOKUP(B132,'2-mer'!$C$1:$V$19,8,FALSE)</f>
        <v>57</v>
      </c>
      <c r="O132" s="9">
        <f>VLOOKUP(B132,'2-mer'!$C$1:$V$19,9,FALSE)</f>
        <v>76</v>
      </c>
      <c r="P132" s="9">
        <f>VLOOKUP(B132,'2-mer'!$C$1:$V$19,10,FALSE)</f>
        <v>87</v>
      </c>
      <c r="Q132" s="9">
        <f>VLOOKUP(B132,'2-mer'!$C$1:$V$19,11,FALSE)</f>
        <v>119</v>
      </c>
      <c r="R132" s="9">
        <f>VLOOKUP(B132,'2-mer'!$C$1:$V$19,12,FALSE)</f>
        <v>77</v>
      </c>
      <c r="S132" s="9">
        <f>VLOOKUP(B132,'2-mer'!$C$1:$V$19,13,FALSE)</f>
        <v>106</v>
      </c>
      <c r="T132" s="9">
        <f>VLOOKUP(B132,'2-mer'!$C$1:$V$19,14,FALSE)</f>
        <v>115</v>
      </c>
      <c r="U132" s="9">
        <f>VLOOKUP(B132,'2-mer'!$C$1:$V$19,15,FALSE)</f>
        <v>176</v>
      </c>
      <c r="V132" s="9">
        <f>VLOOKUP(B132,'2-mer'!$C$1:$V$19,16,FALSE)</f>
        <v>115</v>
      </c>
      <c r="W132" s="9">
        <f>VLOOKUP(B132,'2-mer'!$C$1:$V$19,17,FALSE)</f>
        <v>61</v>
      </c>
      <c r="X132" s="9">
        <f>VLOOKUP(B132,'2-mer'!$C$1:$V$19,18,FALSE)</f>
        <v>66</v>
      </c>
      <c r="Y132" s="9">
        <f>VLOOKUP(B132,'2-mer'!$C$1:$V$19,19,FALSE)</f>
        <v>122</v>
      </c>
      <c r="Z132" s="9">
        <f>VLOOKUP(B132,'2-mer'!$C$1:$V$19,20,FALSE)</f>
        <v>54</v>
      </c>
      <c r="AA132" s="9">
        <f>VLOOKUP(B132,'3-mer'!$B:$BQ,4,FALSE)</f>
        <v>15</v>
      </c>
      <c r="AB132" s="9">
        <f>VLOOKUP(B132,'3-mer'!$B:$BQ,5,FALSE)</f>
        <v>26</v>
      </c>
      <c r="AC132" s="9">
        <f>VLOOKUP(B132,'3-mer'!$B:$BQ,6,FALSE)</f>
        <v>30</v>
      </c>
      <c r="AD132" s="9">
        <f>VLOOKUP(B132,'3-mer'!$B:$BQ,7,FALSE)</f>
        <v>16</v>
      </c>
      <c r="AE132" s="9">
        <f>VLOOKUP(B132,'3-mer'!$B:$BQ,8,FALSE)</f>
        <v>19</v>
      </c>
      <c r="AF132" s="9">
        <f>VLOOKUP(B132,'3-mer'!$B:$BQ,9,FALSE)</f>
        <v>19</v>
      </c>
      <c r="AG132" s="9">
        <f>VLOOKUP(B132,'3-mer'!$B:$BQ,10,FALSE)</f>
        <v>32</v>
      </c>
      <c r="AH132" s="9">
        <f>VLOOKUP(B132,'3-mer'!$B:$BQ,11,FALSE)</f>
        <v>21</v>
      </c>
      <c r="AI132" s="9">
        <f>VLOOKUP(B132,'3-mer'!$B:$BQ,12,FALSE)</f>
        <v>18</v>
      </c>
      <c r="AJ132" s="9">
        <f>VLOOKUP(B132,'3-mer'!$B:$BQ,13,FALSE)</f>
        <v>29</v>
      </c>
      <c r="AK132" s="9">
        <f>VLOOKUP(B132,'3-mer'!$B:$BQ,14,FALSE)</f>
        <v>30</v>
      </c>
      <c r="AL132" s="9">
        <f>VLOOKUP(B132,'3-mer'!$B:$BQ,15,FALSE)</f>
        <v>18</v>
      </c>
      <c r="AM132" s="9">
        <f>VLOOKUP(B132,'3-mer'!$B:$BQ,16,FALSE)</f>
        <v>12</v>
      </c>
      <c r="AN132" s="9">
        <f>VLOOKUP(B132,'3-mer'!$B:$BQ,17,FALSE)</f>
        <v>12</v>
      </c>
      <c r="AO132" s="9">
        <f>VLOOKUP(B132,'3-mer'!$B:$BQ,18,FALSE)</f>
        <v>24</v>
      </c>
      <c r="AP132" s="9">
        <f>VLOOKUP(B132,'3-mer'!$B:$BQ,19,FALSE)</f>
        <v>9</v>
      </c>
      <c r="AQ132" s="9">
        <f>VLOOKUP(B132,'3-mer'!$B:$BQ,20,FALSE)</f>
        <v>21</v>
      </c>
      <c r="AR132" s="9">
        <f>VLOOKUP(B132,'3-mer'!$B:$BQ,21,FALSE)</f>
        <v>20</v>
      </c>
      <c r="AS132" s="9">
        <f>VLOOKUP(B132,'3-mer'!$B:$BQ,22,FALSE)</f>
        <v>24</v>
      </c>
      <c r="AT132" s="9">
        <f>VLOOKUP(B132,'3-mer'!$B:$BQ,23,FALSE)</f>
        <v>11</v>
      </c>
      <c r="AU132" s="9">
        <f>VLOOKUP(B132,'3-mer'!$B:$BQ,24,FALSE)</f>
        <v>9</v>
      </c>
      <c r="AV132" s="9">
        <f>VLOOKUP(B132,'3-mer'!$B:$BQ,25,FALSE)</f>
        <v>19</v>
      </c>
      <c r="AW132" s="9">
        <f>VLOOKUP(B132,'3-mer'!$B:$BQ,26,FALSE)</f>
        <v>30</v>
      </c>
      <c r="AX132" s="9">
        <f>VLOOKUP(B132,'3-mer'!$B:$BQ,27,FALSE)</f>
        <v>29</v>
      </c>
      <c r="AY132" s="9">
        <f>VLOOKUP(B132,'3-mer'!$B:$BQ,28,FALSE)</f>
        <v>25</v>
      </c>
      <c r="AZ132" s="9">
        <f>VLOOKUP(B132,'3-mer'!$B:$BQ,29,FALSE)</f>
        <v>24</v>
      </c>
      <c r="BA132" s="9">
        <f>VLOOKUP(B132,'3-mer'!$B:$BQ,30,FALSE)</f>
        <v>41</v>
      </c>
      <c r="BB132" s="9">
        <f>VLOOKUP(B132,'3-mer'!$B:$BQ,31,FALSE)</f>
        <v>29</v>
      </c>
      <c r="BC132" s="9">
        <f>VLOOKUP(B132,'3-mer'!$B:$BQ,32,FALSE)</f>
        <v>13</v>
      </c>
      <c r="BD132" s="9">
        <f>VLOOKUP(B132,'3-mer'!$B:$BQ,33,FALSE)</f>
        <v>15</v>
      </c>
      <c r="BE132" s="9">
        <f>VLOOKUP(B132,'3-mer'!$B:$BQ,34,FALSE)</f>
        <v>29</v>
      </c>
      <c r="BF132" s="9">
        <f>VLOOKUP(B132,'3-mer'!$B:$BQ,35,FALSE)</f>
        <v>20</v>
      </c>
      <c r="BG132" s="9">
        <f>VLOOKUP(B132,'3-mer'!$B:$BQ,36,FALSE)</f>
        <v>31</v>
      </c>
      <c r="BH132" s="9">
        <f>VLOOKUP(B132,'3-mer'!$B:$BQ,37,FALSE)</f>
        <v>24</v>
      </c>
      <c r="BI132" s="9">
        <f>VLOOKUP(B132,'3-mer'!$B:$BQ,38,FALSE)</f>
        <v>28</v>
      </c>
      <c r="BJ132" s="9">
        <f>VLOOKUP(B132,'3-mer'!$B:$BQ,39,FALSE)</f>
        <v>23</v>
      </c>
      <c r="BK132" s="9">
        <f>VLOOKUP(B132,'3-mer'!$B:$BQ,40,FALSE)</f>
        <v>28</v>
      </c>
      <c r="BL132" s="9">
        <f>VLOOKUP(B132,'3-mer'!$B:$BQ,41,FALSE)</f>
        <v>34</v>
      </c>
      <c r="BM132" s="9">
        <f>VLOOKUP(B132,'3-mer'!$B:$BQ,42,FALSE)</f>
        <v>34</v>
      </c>
      <c r="BN132" s="9">
        <f>VLOOKUP(B132,'3-mer'!$B:$BQ,43,FALSE)</f>
        <v>19</v>
      </c>
      <c r="BO132" s="9">
        <f>VLOOKUP(B132,'3-mer'!$B:$BQ,44,FALSE)</f>
        <v>40</v>
      </c>
      <c r="BP132" s="9">
        <f>VLOOKUP(B132,'3-mer'!$B:$BQ,45,FALSE)</f>
        <v>36</v>
      </c>
      <c r="BQ132" s="9">
        <f>VLOOKUP(B132,'3-mer'!$B:$BQ,46,FALSE)</f>
        <v>56</v>
      </c>
      <c r="BR132" s="9">
        <f>VLOOKUP(B132,'3-mer'!$B:$BQ,47,FALSE)</f>
        <v>44</v>
      </c>
      <c r="BS132" s="9">
        <f>VLOOKUP(B132,'3-mer'!$B:$BQ,48,FALSE)</f>
        <v>26</v>
      </c>
      <c r="BT132" s="9">
        <f>VLOOKUP(B132,'3-mer'!$B:$BQ,49,FALSE)</f>
        <v>25</v>
      </c>
      <c r="BU132" s="9">
        <f>VLOOKUP(B132,'3-mer'!$B:$BQ,50,FALSE)</f>
        <v>49</v>
      </c>
      <c r="BV132" s="9">
        <f>VLOOKUP(B132,'3-mer'!$B:$BQ,51,FALSE)</f>
        <v>15</v>
      </c>
      <c r="BW132" s="9">
        <f>VLOOKUP(B132,'3-mer'!$B:$BQ,52,FALSE)</f>
        <v>20</v>
      </c>
      <c r="BX132" s="9">
        <f>VLOOKUP(B132,'3-mer'!$B:$BQ,53,FALSE)</f>
        <v>21</v>
      </c>
      <c r="BY132" s="9">
        <f>VLOOKUP(B132,'3-mer'!$B:$BQ,54,FALSE)</f>
        <v>13</v>
      </c>
      <c r="BZ132" s="9">
        <f>VLOOKUP(B132,'3-mer'!$B:$BQ,55,FALSE)</f>
        <v>7</v>
      </c>
      <c r="CA132" s="9">
        <f>VLOOKUP(B132,'3-mer'!$B:$BQ,56,FALSE)</f>
        <v>20</v>
      </c>
      <c r="CB132" s="9">
        <f>VLOOKUP(B132,'3-mer'!$B:$BQ,7,FALSE)</f>
        <v>16</v>
      </c>
      <c r="CC132" s="9">
        <f>VLOOKUP(B132,'3-mer'!$B:$BQ,58,FALSE)</f>
        <v>23</v>
      </c>
      <c r="CD132" s="9">
        <f>VLOOKUP(B132,'3-mer'!$B:$BQ,60,FALSE)</f>
        <v>8</v>
      </c>
      <c r="CE132" s="9">
        <f>VLOOKUP(B132,'3-mer'!$B:$BQ,61,FALSE)</f>
        <v>23</v>
      </c>
      <c r="CF132" s="9">
        <f>VLOOKUP(B132,'3-mer'!$B:$BQ,62,FALSE)</f>
        <v>26</v>
      </c>
      <c r="CG132" s="9">
        <f>VLOOKUP(B132,'3-mer'!$B:$BQ,63,FALSE)</f>
        <v>49</v>
      </c>
      <c r="CH132" s="9">
        <f>VLOOKUP(B132,'3-mer'!$B:$BQ,64,FALSE)</f>
        <v>24</v>
      </c>
      <c r="CI132" s="9">
        <f>VLOOKUP(B132,'3-mer'!$B:$BQ,65,FALSE)</f>
        <v>10</v>
      </c>
      <c r="CJ132" s="9">
        <f>VLOOKUP(B132,'3-mer'!$B:$BQ,66,FALSE)</f>
        <v>14</v>
      </c>
      <c r="CK132" s="9">
        <f>VLOOKUP(B132,'3-mer'!$B:$BQ,67,FALSE)</f>
        <v>20</v>
      </c>
      <c r="CL132" s="9">
        <f>VLOOKUP(B132,'3-mer'!$B:$BQ,5,FALSE)</f>
        <v>26</v>
      </c>
    </row>
    <row r="133" spans="1:90" ht="15.75" x14ac:dyDescent="0.2">
      <c r="A133" s="67" t="s">
        <v>24</v>
      </c>
      <c r="B133" s="67" t="s">
        <v>22</v>
      </c>
      <c r="C133" s="67">
        <v>300</v>
      </c>
      <c r="D133" s="70" t="e">
        <f>H133/#REF!+12.63</f>
        <v>#REF!</v>
      </c>
      <c r="E133" s="67">
        <v>25</v>
      </c>
      <c r="F133" s="67">
        <v>7.2</v>
      </c>
      <c r="G133" s="67">
        <v>7</v>
      </c>
      <c r="H133" s="70">
        <v>2</v>
      </c>
      <c r="I133" s="70">
        <f>VLOOKUP(B133,'2-mer'!$C$1:$V$19,3,FALSE)</f>
        <v>1505</v>
      </c>
      <c r="J133" s="74">
        <f>VLOOKUP(B133,遗传信息!B:E,4,FALSE)</f>
        <v>66.19</v>
      </c>
      <c r="K133" s="9">
        <f>VLOOKUP(B133,'2-mer'!$C$1:$V$19,4,FALSE)</f>
        <v>87</v>
      </c>
      <c r="L133" s="9">
        <f>VLOOKUP(B133,'2-mer'!$C$1:$V$19,5,FALSE)</f>
        <v>91</v>
      </c>
      <c r="M133" s="9">
        <f>VLOOKUP(B133,'2-mer'!$C$1:$V$19,6,FALSE)</f>
        <v>95</v>
      </c>
      <c r="N133" s="9">
        <f>VLOOKUP(B133,'2-mer'!$C$1:$V$19,8,FALSE)</f>
        <v>57</v>
      </c>
      <c r="O133" s="9">
        <f>VLOOKUP(B133,'2-mer'!$C$1:$V$19,9,FALSE)</f>
        <v>76</v>
      </c>
      <c r="P133" s="9">
        <f>VLOOKUP(B133,'2-mer'!$C$1:$V$19,10,FALSE)</f>
        <v>87</v>
      </c>
      <c r="Q133" s="9">
        <f>VLOOKUP(B133,'2-mer'!$C$1:$V$19,11,FALSE)</f>
        <v>119</v>
      </c>
      <c r="R133" s="9">
        <f>VLOOKUP(B133,'2-mer'!$C$1:$V$19,12,FALSE)</f>
        <v>77</v>
      </c>
      <c r="S133" s="9">
        <f>VLOOKUP(B133,'2-mer'!$C$1:$V$19,13,FALSE)</f>
        <v>106</v>
      </c>
      <c r="T133" s="9">
        <f>VLOOKUP(B133,'2-mer'!$C$1:$V$19,14,FALSE)</f>
        <v>115</v>
      </c>
      <c r="U133" s="9">
        <f>VLOOKUP(B133,'2-mer'!$C$1:$V$19,15,FALSE)</f>
        <v>176</v>
      </c>
      <c r="V133" s="9">
        <f>VLOOKUP(B133,'2-mer'!$C$1:$V$19,16,FALSE)</f>
        <v>115</v>
      </c>
      <c r="W133" s="9">
        <f>VLOOKUP(B133,'2-mer'!$C$1:$V$19,17,FALSE)</f>
        <v>61</v>
      </c>
      <c r="X133" s="9">
        <f>VLOOKUP(B133,'2-mer'!$C$1:$V$19,18,FALSE)</f>
        <v>66</v>
      </c>
      <c r="Y133" s="9">
        <f>VLOOKUP(B133,'2-mer'!$C$1:$V$19,19,FALSE)</f>
        <v>122</v>
      </c>
      <c r="Z133" s="9">
        <f>VLOOKUP(B133,'2-mer'!$C$1:$V$19,20,FALSE)</f>
        <v>54</v>
      </c>
      <c r="AA133" s="9">
        <f>VLOOKUP(B133,'3-mer'!$B:$BQ,4,FALSE)</f>
        <v>15</v>
      </c>
      <c r="AB133" s="9">
        <f>VLOOKUP(B133,'3-mer'!$B:$BQ,5,FALSE)</f>
        <v>26</v>
      </c>
      <c r="AC133" s="9">
        <f>VLOOKUP(B133,'3-mer'!$B:$BQ,6,FALSE)</f>
        <v>30</v>
      </c>
      <c r="AD133" s="9">
        <f>VLOOKUP(B133,'3-mer'!$B:$BQ,7,FALSE)</f>
        <v>16</v>
      </c>
      <c r="AE133" s="9">
        <f>VLOOKUP(B133,'3-mer'!$B:$BQ,8,FALSE)</f>
        <v>19</v>
      </c>
      <c r="AF133" s="9">
        <f>VLOOKUP(B133,'3-mer'!$B:$BQ,9,FALSE)</f>
        <v>19</v>
      </c>
      <c r="AG133" s="9">
        <f>VLOOKUP(B133,'3-mer'!$B:$BQ,10,FALSE)</f>
        <v>32</v>
      </c>
      <c r="AH133" s="9">
        <f>VLOOKUP(B133,'3-mer'!$B:$BQ,11,FALSE)</f>
        <v>21</v>
      </c>
      <c r="AI133" s="9">
        <f>VLOOKUP(B133,'3-mer'!$B:$BQ,12,FALSE)</f>
        <v>18</v>
      </c>
      <c r="AJ133" s="9">
        <f>VLOOKUP(B133,'3-mer'!$B:$BQ,13,FALSE)</f>
        <v>29</v>
      </c>
      <c r="AK133" s="9">
        <f>VLOOKUP(B133,'3-mer'!$B:$BQ,14,FALSE)</f>
        <v>30</v>
      </c>
      <c r="AL133" s="9">
        <f>VLOOKUP(B133,'3-mer'!$B:$BQ,15,FALSE)</f>
        <v>18</v>
      </c>
      <c r="AM133" s="9">
        <f>VLOOKUP(B133,'3-mer'!$B:$BQ,16,FALSE)</f>
        <v>12</v>
      </c>
      <c r="AN133" s="9">
        <f>VLOOKUP(B133,'3-mer'!$B:$BQ,17,FALSE)</f>
        <v>12</v>
      </c>
      <c r="AO133" s="9">
        <f>VLOOKUP(B133,'3-mer'!$B:$BQ,18,FALSE)</f>
        <v>24</v>
      </c>
      <c r="AP133" s="9">
        <f>VLOOKUP(B133,'3-mer'!$B:$BQ,19,FALSE)</f>
        <v>9</v>
      </c>
      <c r="AQ133" s="9">
        <f>VLOOKUP(B133,'3-mer'!$B:$BQ,20,FALSE)</f>
        <v>21</v>
      </c>
      <c r="AR133" s="9">
        <f>VLOOKUP(B133,'3-mer'!$B:$BQ,21,FALSE)</f>
        <v>20</v>
      </c>
      <c r="AS133" s="9">
        <f>VLOOKUP(B133,'3-mer'!$B:$BQ,22,FALSE)</f>
        <v>24</v>
      </c>
      <c r="AT133" s="9">
        <f>VLOOKUP(B133,'3-mer'!$B:$BQ,23,FALSE)</f>
        <v>11</v>
      </c>
      <c r="AU133" s="9">
        <f>VLOOKUP(B133,'3-mer'!$B:$BQ,24,FALSE)</f>
        <v>9</v>
      </c>
      <c r="AV133" s="9">
        <f>VLOOKUP(B133,'3-mer'!$B:$BQ,25,FALSE)</f>
        <v>19</v>
      </c>
      <c r="AW133" s="9">
        <f>VLOOKUP(B133,'3-mer'!$B:$BQ,26,FALSE)</f>
        <v>30</v>
      </c>
      <c r="AX133" s="9">
        <f>VLOOKUP(B133,'3-mer'!$B:$BQ,27,FALSE)</f>
        <v>29</v>
      </c>
      <c r="AY133" s="9">
        <f>VLOOKUP(B133,'3-mer'!$B:$BQ,28,FALSE)</f>
        <v>25</v>
      </c>
      <c r="AZ133" s="9">
        <f>VLOOKUP(B133,'3-mer'!$B:$BQ,29,FALSE)</f>
        <v>24</v>
      </c>
      <c r="BA133" s="9">
        <f>VLOOKUP(B133,'3-mer'!$B:$BQ,30,FALSE)</f>
        <v>41</v>
      </c>
      <c r="BB133" s="9">
        <f>VLOOKUP(B133,'3-mer'!$B:$BQ,31,FALSE)</f>
        <v>29</v>
      </c>
      <c r="BC133" s="9">
        <f>VLOOKUP(B133,'3-mer'!$B:$BQ,32,FALSE)</f>
        <v>13</v>
      </c>
      <c r="BD133" s="9">
        <f>VLOOKUP(B133,'3-mer'!$B:$BQ,33,FALSE)</f>
        <v>15</v>
      </c>
      <c r="BE133" s="9">
        <f>VLOOKUP(B133,'3-mer'!$B:$BQ,34,FALSE)</f>
        <v>29</v>
      </c>
      <c r="BF133" s="9">
        <f>VLOOKUP(B133,'3-mer'!$B:$BQ,35,FALSE)</f>
        <v>20</v>
      </c>
      <c r="BG133" s="9">
        <f>VLOOKUP(B133,'3-mer'!$B:$BQ,36,FALSE)</f>
        <v>31</v>
      </c>
      <c r="BH133" s="9">
        <f>VLOOKUP(B133,'3-mer'!$B:$BQ,37,FALSE)</f>
        <v>24</v>
      </c>
      <c r="BI133" s="9">
        <f>VLOOKUP(B133,'3-mer'!$B:$BQ,38,FALSE)</f>
        <v>28</v>
      </c>
      <c r="BJ133" s="9">
        <f>VLOOKUP(B133,'3-mer'!$B:$BQ,39,FALSE)</f>
        <v>23</v>
      </c>
      <c r="BK133" s="9">
        <f>VLOOKUP(B133,'3-mer'!$B:$BQ,40,FALSE)</f>
        <v>28</v>
      </c>
      <c r="BL133" s="9">
        <f>VLOOKUP(B133,'3-mer'!$B:$BQ,41,FALSE)</f>
        <v>34</v>
      </c>
      <c r="BM133" s="9">
        <f>VLOOKUP(B133,'3-mer'!$B:$BQ,42,FALSE)</f>
        <v>34</v>
      </c>
      <c r="BN133" s="9">
        <f>VLOOKUP(B133,'3-mer'!$B:$BQ,43,FALSE)</f>
        <v>19</v>
      </c>
      <c r="BO133" s="9">
        <f>VLOOKUP(B133,'3-mer'!$B:$BQ,44,FALSE)</f>
        <v>40</v>
      </c>
      <c r="BP133" s="9">
        <f>VLOOKUP(B133,'3-mer'!$B:$BQ,45,FALSE)</f>
        <v>36</v>
      </c>
      <c r="BQ133" s="9">
        <f>VLOOKUP(B133,'3-mer'!$B:$BQ,46,FALSE)</f>
        <v>56</v>
      </c>
      <c r="BR133" s="9">
        <f>VLOOKUP(B133,'3-mer'!$B:$BQ,47,FALSE)</f>
        <v>44</v>
      </c>
      <c r="BS133" s="9">
        <f>VLOOKUP(B133,'3-mer'!$B:$BQ,48,FALSE)</f>
        <v>26</v>
      </c>
      <c r="BT133" s="9">
        <f>VLOOKUP(B133,'3-mer'!$B:$BQ,49,FALSE)</f>
        <v>25</v>
      </c>
      <c r="BU133" s="9">
        <f>VLOOKUP(B133,'3-mer'!$B:$BQ,50,FALSE)</f>
        <v>49</v>
      </c>
      <c r="BV133" s="9">
        <f>VLOOKUP(B133,'3-mer'!$B:$BQ,51,FALSE)</f>
        <v>15</v>
      </c>
      <c r="BW133" s="9">
        <f>VLOOKUP(B133,'3-mer'!$B:$BQ,52,FALSE)</f>
        <v>20</v>
      </c>
      <c r="BX133" s="9">
        <f>VLOOKUP(B133,'3-mer'!$B:$BQ,53,FALSE)</f>
        <v>21</v>
      </c>
      <c r="BY133" s="9">
        <f>VLOOKUP(B133,'3-mer'!$B:$BQ,54,FALSE)</f>
        <v>13</v>
      </c>
      <c r="BZ133" s="9">
        <f>VLOOKUP(B133,'3-mer'!$B:$BQ,55,FALSE)</f>
        <v>7</v>
      </c>
      <c r="CA133" s="9">
        <f>VLOOKUP(B133,'3-mer'!$B:$BQ,56,FALSE)</f>
        <v>20</v>
      </c>
      <c r="CB133" s="9">
        <f>VLOOKUP(B133,'3-mer'!$B:$BQ,7,FALSE)</f>
        <v>16</v>
      </c>
      <c r="CC133" s="9">
        <f>VLOOKUP(B133,'3-mer'!$B:$BQ,58,FALSE)</f>
        <v>23</v>
      </c>
      <c r="CD133" s="9">
        <f>VLOOKUP(B133,'3-mer'!$B:$BQ,60,FALSE)</f>
        <v>8</v>
      </c>
      <c r="CE133" s="9">
        <f>VLOOKUP(B133,'3-mer'!$B:$BQ,61,FALSE)</f>
        <v>23</v>
      </c>
      <c r="CF133" s="9">
        <f>VLOOKUP(B133,'3-mer'!$B:$BQ,62,FALSE)</f>
        <v>26</v>
      </c>
      <c r="CG133" s="9">
        <f>VLOOKUP(B133,'3-mer'!$B:$BQ,63,FALSE)</f>
        <v>49</v>
      </c>
      <c r="CH133" s="9">
        <f>VLOOKUP(B133,'3-mer'!$B:$BQ,64,FALSE)</f>
        <v>24</v>
      </c>
      <c r="CI133" s="9">
        <f>VLOOKUP(B133,'3-mer'!$B:$BQ,65,FALSE)</f>
        <v>10</v>
      </c>
      <c r="CJ133" s="9">
        <f>VLOOKUP(B133,'3-mer'!$B:$BQ,66,FALSE)</f>
        <v>14</v>
      </c>
      <c r="CK133" s="9">
        <f>VLOOKUP(B133,'3-mer'!$B:$BQ,67,FALSE)</f>
        <v>20</v>
      </c>
      <c r="CL133" s="9">
        <f>VLOOKUP(B133,'3-mer'!$B:$BQ,5,FALSE)</f>
        <v>26</v>
      </c>
    </row>
    <row r="134" spans="1:90" ht="15.75" x14ac:dyDescent="0.2">
      <c r="A134" s="67" t="s">
        <v>24</v>
      </c>
      <c r="B134" s="67" t="s">
        <v>22</v>
      </c>
      <c r="C134" s="67">
        <v>300</v>
      </c>
      <c r="D134" s="70" t="e">
        <f>H134/#REF!+12.63</f>
        <v>#REF!</v>
      </c>
      <c r="E134" s="67">
        <v>25</v>
      </c>
      <c r="F134" s="67">
        <v>7.2</v>
      </c>
      <c r="G134" s="67">
        <v>7</v>
      </c>
      <c r="H134" s="70">
        <v>3</v>
      </c>
      <c r="I134" s="70">
        <f>VLOOKUP(B134,'2-mer'!$C$1:$V$19,3,FALSE)</f>
        <v>1505</v>
      </c>
      <c r="J134" s="74">
        <f>VLOOKUP(B134,遗传信息!B:E,4,FALSE)</f>
        <v>66.19</v>
      </c>
      <c r="K134" s="9">
        <f>VLOOKUP(B134,'2-mer'!$C$1:$V$19,4,FALSE)</f>
        <v>87</v>
      </c>
      <c r="L134" s="9">
        <f>VLOOKUP(B134,'2-mer'!$C$1:$V$19,5,FALSE)</f>
        <v>91</v>
      </c>
      <c r="M134" s="9">
        <f>VLOOKUP(B134,'2-mer'!$C$1:$V$19,6,FALSE)</f>
        <v>95</v>
      </c>
      <c r="N134" s="9">
        <f>VLOOKUP(B134,'2-mer'!$C$1:$V$19,8,FALSE)</f>
        <v>57</v>
      </c>
      <c r="O134" s="9">
        <f>VLOOKUP(B134,'2-mer'!$C$1:$V$19,9,FALSE)</f>
        <v>76</v>
      </c>
      <c r="P134" s="9">
        <f>VLOOKUP(B134,'2-mer'!$C$1:$V$19,10,FALSE)</f>
        <v>87</v>
      </c>
      <c r="Q134" s="9">
        <f>VLOOKUP(B134,'2-mer'!$C$1:$V$19,11,FALSE)</f>
        <v>119</v>
      </c>
      <c r="R134" s="9">
        <f>VLOOKUP(B134,'2-mer'!$C$1:$V$19,12,FALSE)</f>
        <v>77</v>
      </c>
      <c r="S134" s="9">
        <f>VLOOKUP(B134,'2-mer'!$C$1:$V$19,13,FALSE)</f>
        <v>106</v>
      </c>
      <c r="T134" s="9">
        <f>VLOOKUP(B134,'2-mer'!$C$1:$V$19,14,FALSE)</f>
        <v>115</v>
      </c>
      <c r="U134" s="9">
        <f>VLOOKUP(B134,'2-mer'!$C$1:$V$19,15,FALSE)</f>
        <v>176</v>
      </c>
      <c r="V134" s="9">
        <f>VLOOKUP(B134,'2-mer'!$C$1:$V$19,16,FALSE)</f>
        <v>115</v>
      </c>
      <c r="W134" s="9">
        <f>VLOOKUP(B134,'2-mer'!$C$1:$V$19,17,FALSE)</f>
        <v>61</v>
      </c>
      <c r="X134" s="9">
        <f>VLOOKUP(B134,'2-mer'!$C$1:$V$19,18,FALSE)</f>
        <v>66</v>
      </c>
      <c r="Y134" s="9">
        <f>VLOOKUP(B134,'2-mer'!$C$1:$V$19,19,FALSE)</f>
        <v>122</v>
      </c>
      <c r="Z134" s="9">
        <f>VLOOKUP(B134,'2-mer'!$C$1:$V$19,20,FALSE)</f>
        <v>54</v>
      </c>
      <c r="AA134" s="9">
        <f>VLOOKUP(B134,'3-mer'!$B:$BQ,4,FALSE)</f>
        <v>15</v>
      </c>
      <c r="AB134" s="9">
        <f>VLOOKUP(B134,'3-mer'!$B:$BQ,5,FALSE)</f>
        <v>26</v>
      </c>
      <c r="AC134" s="9">
        <f>VLOOKUP(B134,'3-mer'!$B:$BQ,6,FALSE)</f>
        <v>30</v>
      </c>
      <c r="AD134" s="9">
        <f>VLOOKUP(B134,'3-mer'!$B:$BQ,7,FALSE)</f>
        <v>16</v>
      </c>
      <c r="AE134" s="9">
        <f>VLOOKUP(B134,'3-mer'!$B:$BQ,8,FALSE)</f>
        <v>19</v>
      </c>
      <c r="AF134" s="9">
        <f>VLOOKUP(B134,'3-mer'!$B:$BQ,9,FALSE)</f>
        <v>19</v>
      </c>
      <c r="AG134" s="9">
        <f>VLOOKUP(B134,'3-mer'!$B:$BQ,10,FALSE)</f>
        <v>32</v>
      </c>
      <c r="AH134" s="9">
        <f>VLOOKUP(B134,'3-mer'!$B:$BQ,11,FALSE)</f>
        <v>21</v>
      </c>
      <c r="AI134" s="9">
        <f>VLOOKUP(B134,'3-mer'!$B:$BQ,12,FALSE)</f>
        <v>18</v>
      </c>
      <c r="AJ134" s="9">
        <f>VLOOKUP(B134,'3-mer'!$B:$BQ,13,FALSE)</f>
        <v>29</v>
      </c>
      <c r="AK134" s="9">
        <f>VLOOKUP(B134,'3-mer'!$B:$BQ,14,FALSE)</f>
        <v>30</v>
      </c>
      <c r="AL134" s="9">
        <f>VLOOKUP(B134,'3-mer'!$B:$BQ,15,FALSE)</f>
        <v>18</v>
      </c>
      <c r="AM134" s="9">
        <f>VLOOKUP(B134,'3-mer'!$B:$BQ,16,FALSE)</f>
        <v>12</v>
      </c>
      <c r="AN134" s="9">
        <f>VLOOKUP(B134,'3-mer'!$B:$BQ,17,FALSE)</f>
        <v>12</v>
      </c>
      <c r="AO134" s="9">
        <f>VLOOKUP(B134,'3-mer'!$B:$BQ,18,FALSE)</f>
        <v>24</v>
      </c>
      <c r="AP134" s="9">
        <f>VLOOKUP(B134,'3-mer'!$B:$BQ,19,FALSE)</f>
        <v>9</v>
      </c>
      <c r="AQ134" s="9">
        <f>VLOOKUP(B134,'3-mer'!$B:$BQ,20,FALSE)</f>
        <v>21</v>
      </c>
      <c r="AR134" s="9">
        <f>VLOOKUP(B134,'3-mer'!$B:$BQ,21,FALSE)</f>
        <v>20</v>
      </c>
      <c r="AS134" s="9">
        <f>VLOOKUP(B134,'3-mer'!$B:$BQ,22,FALSE)</f>
        <v>24</v>
      </c>
      <c r="AT134" s="9">
        <f>VLOOKUP(B134,'3-mer'!$B:$BQ,23,FALSE)</f>
        <v>11</v>
      </c>
      <c r="AU134" s="9">
        <f>VLOOKUP(B134,'3-mer'!$B:$BQ,24,FALSE)</f>
        <v>9</v>
      </c>
      <c r="AV134" s="9">
        <f>VLOOKUP(B134,'3-mer'!$B:$BQ,25,FALSE)</f>
        <v>19</v>
      </c>
      <c r="AW134" s="9">
        <f>VLOOKUP(B134,'3-mer'!$B:$BQ,26,FALSE)</f>
        <v>30</v>
      </c>
      <c r="AX134" s="9">
        <f>VLOOKUP(B134,'3-mer'!$B:$BQ,27,FALSE)</f>
        <v>29</v>
      </c>
      <c r="AY134" s="9">
        <f>VLOOKUP(B134,'3-mer'!$B:$BQ,28,FALSE)</f>
        <v>25</v>
      </c>
      <c r="AZ134" s="9">
        <f>VLOOKUP(B134,'3-mer'!$B:$BQ,29,FALSE)</f>
        <v>24</v>
      </c>
      <c r="BA134" s="9">
        <f>VLOOKUP(B134,'3-mer'!$B:$BQ,30,FALSE)</f>
        <v>41</v>
      </c>
      <c r="BB134" s="9">
        <f>VLOOKUP(B134,'3-mer'!$B:$BQ,31,FALSE)</f>
        <v>29</v>
      </c>
      <c r="BC134" s="9">
        <f>VLOOKUP(B134,'3-mer'!$B:$BQ,32,FALSE)</f>
        <v>13</v>
      </c>
      <c r="BD134" s="9">
        <f>VLOOKUP(B134,'3-mer'!$B:$BQ,33,FALSE)</f>
        <v>15</v>
      </c>
      <c r="BE134" s="9">
        <f>VLOOKUP(B134,'3-mer'!$B:$BQ,34,FALSE)</f>
        <v>29</v>
      </c>
      <c r="BF134" s="9">
        <f>VLOOKUP(B134,'3-mer'!$B:$BQ,35,FALSE)</f>
        <v>20</v>
      </c>
      <c r="BG134" s="9">
        <f>VLOOKUP(B134,'3-mer'!$B:$BQ,36,FALSE)</f>
        <v>31</v>
      </c>
      <c r="BH134" s="9">
        <f>VLOOKUP(B134,'3-mer'!$B:$BQ,37,FALSE)</f>
        <v>24</v>
      </c>
      <c r="BI134" s="9">
        <f>VLOOKUP(B134,'3-mer'!$B:$BQ,38,FALSE)</f>
        <v>28</v>
      </c>
      <c r="BJ134" s="9">
        <f>VLOOKUP(B134,'3-mer'!$B:$BQ,39,FALSE)</f>
        <v>23</v>
      </c>
      <c r="BK134" s="9">
        <f>VLOOKUP(B134,'3-mer'!$B:$BQ,40,FALSE)</f>
        <v>28</v>
      </c>
      <c r="BL134" s="9">
        <f>VLOOKUP(B134,'3-mer'!$B:$BQ,41,FALSE)</f>
        <v>34</v>
      </c>
      <c r="BM134" s="9">
        <f>VLOOKUP(B134,'3-mer'!$B:$BQ,42,FALSE)</f>
        <v>34</v>
      </c>
      <c r="BN134" s="9">
        <f>VLOOKUP(B134,'3-mer'!$B:$BQ,43,FALSE)</f>
        <v>19</v>
      </c>
      <c r="BO134" s="9">
        <f>VLOOKUP(B134,'3-mer'!$B:$BQ,44,FALSE)</f>
        <v>40</v>
      </c>
      <c r="BP134" s="9">
        <f>VLOOKUP(B134,'3-mer'!$B:$BQ,45,FALSE)</f>
        <v>36</v>
      </c>
      <c r="BQ134" s="9">
        <f>VLOOKUP(B134,'3-mer'!$B:$BQ,46,FALSE)</f>
        <v>56</v>
      </c>
      <c r="BR134" s="9">
        <f>VLOOKUP(B134,'3-mer'!$B:$BQ,47,FALSE)</f>
        <v>44</v>
      </c>
      <c r="BS134" s="9">
        <f>VLOOKUP(B134,'3-mer'!$B:$BQ,48,FALSE)</f>
        <v>26</v>
      </c>
      <c r="BT134" s="9">
        <f>VLOOKUP(B134,'3-mer'!$B:$BQ,49,FALSE)</f>
        <v>25</v>
      </c>
      <c r="BU134" s="9">
        <f>VLOOKUP(B134,'3-mer'!$B:$BQ,50,FALSE)</f>
        <v>49</v>
      </c>
      <c r="BV134" s="9">
        <f>VLOOKUP(B134,'3-mer'!$B:$BQ,51,FALSE)</f>
        <v>15</v>
      </c>
      <c r="BW134" s="9">
        <f>VLOOKUP(B134,'3-mer'!$B:$BQ,52,FALSE)</f>
        <v>20</v>
      </c>
      <c r="BX134" s="9">
        <f>VLOOKUP(B134,'3-mer'!$B:$BQ,53,FALSE)</f>
        <v>21</v>
      </c>
      <c r="BY134" s="9">
        <f>VLOOKUP(B134,'3-mer'!$B:$BQ,54,FALSE)</f>
        <v>13</v>
      </c>
      <c r="BZ134" s="9">
        <f>VLOOKUP(B134,'3-mer'!$B:$BQ,55,FALSE)</f>
        <v>7</v>
      </c>
      <c r="CA134" s="9">
        <f>VLOOKUP(B134,'3-mer'!$B:$BQ,56,FALSE)</f>
        <v>20</v>
      </c>
      <c r="CB134" s="9">
        <f>VLOOKUP(B134,'3-mer'!$B:$BQ,7,FALSE)</f>
        <v>16</v>
      </c>
      <c r="CC134" s="9">
        <f>VLOOKUP(B134,'3-mer'!$B:$BQ,58,FALSE)</f>
        <v>23</v>
      </c>
      <c r="CD134" s="9">
        <f>VLOOKUP(B134,'3-mer'!$B:$BQ,60,FALSE)</f>
        <v>8</v>
      </c>
      <c r="CE134" s="9">
        <f>VLOOKUP(B134,'3-mer'!$B:$BQ,61,FALSE)</f>
        <v>23</v>
      </c>
      <c r="CF134" s="9">
        <f>VLOOKUP(B134,'3-mer'!$B:$BQ,62,FALSE)</f>
        <v>26</v>
      </c>
      <c r="CG134" s="9">
        <f>VLOOKUP(B134,'3-mer'!$B:$BQ,63,FALSE)</f>
        <v>49</v>
      </c>
      <c r="CH134" s="9">
        <f>VLOOKUP(B134,'3-mer'!$B:$BQ,64,FALSE)</f>
        <v>24</v>
      </c>
      <c r="CI134" s="9">
        <f>VLOOKUP(B134,'3-mer'!$B:$BQ,65,FALSE)</f>
        <v>10</v>
      </c>
      <c r="CJ134" s="9">
        <f>VLOOKUP(B134,'3-mer'!$B:$BQ,66,FALSE)</f>
        <v>14</v>
      </c>
      <c r="CK134" s="9">
        <f>VLOOKUP(B134,'3-mer'!$B:$BQ,67,FALSE)</f>
        <v>20</v>
      </c>
      <c r="CL134" s="9">
        <f>VLOOKUP(B134,'3-mer'!$B:$BQ,5,FALSE)</f>
        <v>26</v>
      </c>
    </row>
    <row r="135" spans="1:90" ht="15.75" x14ac:dyDescent="0.2">
      <c r="A135" s="67" t="s">
        <v>24</v>
      </c>
      <c r="B135" s="67" t="s">
        <v>22</v>
      </c>
      <c r="C135" s="67">
        <v>300</v>
      </c>
      <c r="D135" s="70" t="e">
        <f>H135/#REF!+12.63</f>
        <v>#REF!</v>
      </c>
      <c r="E135" s="67">
        <v>25</v>
      </c>
      <c r="F135" s="67">
        <v>7.2</v>
      </c>
      <c r="G135" s="67">
        <v>7</v>
      </c>
      <c r="H135" s="70">
        <v>4</v>
      </c>
      <c r="I135" s="70">
        <f>VLOOKUP(B135,'2-mer'!$C$1:$V$19,3,FALSE)</f>
        <v>1505</v>
      </c>
      <c r="J135" s="74">
        <f>VLOOKUP(B135,遗传信息!B:E,4,FALSE)</f>
        <v>66.19</v>
      </c>
      <c r="K135" s="9">
        <f>VLOOKUP(B135,'2-mer'!$C$1:$V$19,4,FALSE)</f>
        <v>87</v>
      </c>
      <c r="L135" s="9">
        <f>VLOOKUP(B135,'2-mer'!$C$1:$V$19,5,FALSE)</f>
        <v>91</v>
      </c>
      <c r="M135" s="9">
        <f>VLOOKUP(B135,'2-mer'!$C$1:$V$19,6,FALSE)</f>
        <v>95</v>
      </c>
      <c r="N135" s="9">
        <f>VLOOKUP(B135,'2-mer'!$C$1:$V$19,8,FALSE)</f>
        <v>57</v>
      </c>
      <c r="O135" s="9">
        <f>VLOOKUP(B135,'2-mer'!$C$1:$V$19,9,FALSE)</f>
        <v>76</v>
      </c>
      <c r="P135" s="9">
        <f>VLOOKUP(B135,'2-mer'!$C$1:$V$19,10,FALSE)</f>
        <v>87</v>
      </c>
      <c r="Q135" s="9">
        <f>VLOOKUP(B135,'2-mer'!$C$1:$V$19,11,FALSE)</f>
        <v>119</v>
      </c>
      <c r="R135" s="9">
        <f>VLOOKUP(B135,'2-mer'!$C$1:$V$19,12,FALSE)</f>
        <v>77</v>
      </c>
      <c r="S135" s="9">
        <f>VLOOKUP(B135,'2-mer'!$C$1:$V$19,13,FALSE)</f>
        <v>106</v>
      </c>
      <c r="T135" s="9">
        <f>VLOOKUP(B135,'2-mer'!$C$1:$V$19,14,FALSE)</f>
        <v>115</v>
      </c>
      <c r="U135" s="9">
        <f>VLOOKUP(B135,'2-mer'!$C$1:$V$19,15,FALSE)</f>
        <v>176</v>
      </c>
      <c r="V135" s="9">
        <f>VLOOKUP(B135,'2-mer'!$C$1:$V$19,16,FALSE)</f>
        <v>115</v>
      </c>
      <c r="W135" s="9">
        <f>VLOOKUP(B135,'2-mer'!$C$1:$V$19,17,FALSE)</f>
        <v>61</v>
      </c>
      <c r="X135" s="9">
        <f>VLOOKUP(B135,'2-mer'!$C$1:$V$19,18,FALSE)</f>
        <v>66</v>
      </c>
      <c r="Y135" s="9">
        <f>VLOOKUP(B135,'2-mer'!$C$1:$V$19,19,FALSE)</f>
        <v>122</v>
      </c>
      <c r="Z135" s="9">
        <f>VLOOKUP(B135,'2-mer'!$C$1:$V$19,20,FALSE)</f>
        <v>54</v>
      </c>
      <c r="AA135" s="9">
        <f>VLOOKUP(B135,'3-mer'!$B:$BQ,4,FALSE)</f>
        <v>15</v>
      </c>
      <c r="AB135" s="9">
        <f>VLOOKUP(B135,'3-mer'!$B:$BQ,5,FALSE)</f>
        <v>26</v>
      </c>
      <c r="AC135" s="9">
        <f>VLOOKUP(B135,'3-mer'!$B:$BQ,6,FALSE)</f>
        <v>30</v>
      </c>
      <c r="AD135" s="9">
        <f>VLOOKUP(B135,'3-mer'!$B:$BQ,7,FALSE)</f>
        <v>16</v>
      </c>
      <c r="AE135" s="9">
        <f>VLOOKUP(B135,'3-mer'!$B:$BQ,8,FALSE)</f>
        <v>19</v>
      </c>
      <c r="AF135" s="9">
        <f>VLOOKUP(B135,'3-mer'!$B:$BQ,9,FALSE)</f>
        <v>19</v>
      </c>
      <c r="AG135" s="9">
        <f>VLOOKUP(B135,'3-mer'!$B:$BQ,10,FALSE)</f>
        <v>32</v>
      </c>
      <c r="AH135" s="9">
        <f>VLOOKUP(B135,'3-mer'!$B:$BQ,11,FALSE)</f>
        <v>21</v>
      </c>
      <c r="AI135" s="9">
        <f>VLOOKUP(B135,'3-mer'!$B:$BQ,12,FALSE)</f>
        <v>18</v>
      </c>
      <c r="AJ135" s="9">
        <f>VLOOKUP(B135,'3-mer'!$B:$BQ,13,FALSE)</f>
        <v>29</v>
      </c>
      <c r="AK135" s="9">
        <f>VLOOKUP(B135,'3-mer'!$B:$BQ,14,FALSE)</f>
        <v>30</v>
      </c>
      <c r="AL135" s="9">
        <f>VLOOKUP(B135,'3-mer'!$B:$BQ,15,FALSE)</f>
        <v>18</v>
      </c>
      <c r="AM135" s="9">
        <f>VLOOKUP(B135,'3-mer'!$B:$BQ,16,FALSE)</f>
        <v>12</v>
      </c>
      <c r="AN135" s="9">
        <f>VLOOKUP(B135,'3-mer'!$B:$BQ,17,FALSE)</f>
        <v>12</v>
      </c>
      <c r="AO135" s="9">
        <f>VLOOKUP(B135,'3-mer'!$B:$BQ,18,FALSE)</f>
        <v>24</v>
      </c>
      <c r="AP135" s="9">
        <f>VLOOKUP(B135,'3-mer'!$B:$BQ,19,FALSE)</f>
        <v>9</v>
      </c>
      <c r="AQ135" s="9">
        <f>VLOOKUP(B135,'3-mer'!$B:$BQ,20,FALSE)</f>
        <v>21</v>
      </c>
      <c r="AR135" s="9">
        <f>VLOOKUP(B135,'3-mer'!$B:$BQ,21,FALSE)</f>
        <v>20</v>
      </c>
      <c r="AS135" s="9">
        <f>VLOOKUP(B135,'3-mer'!$B:$BQ,22,FALSE)</f>
        <v>24</v>
      </c>
      <c r="AT135" s="9">
        <f>VLOOKUP(B135,'3-mer'!$B:$BQ,23,FALSE)</f>
        <v>11</v>
      </c>
      <c r="AU135" s="9">
        <f>VLOOKUP(B135,'3-mer'!$B:$BQ,24,FALSE)</f>
        <v>9</v>
      </c>
      <c r="AV135" s="9">
        <f>VLOOKUP(B135,'3-mer'!$B:$BQ,25,FALSE)</f>
        <v>19</v>
      </c>
      <c r="AW135" s="9">
        <f>VLOOKUP(B135,'3-mer'!$B:$BQ,26,FALSE)</f>
        <v>30</v>
      </c>
      <c r="AX135" s="9">
        <f>VLOOKUP(B135,'3-mer'!$B:$BQ,27,FALSE)</f>
        <v>29</v>
      </c>
      <c r="AY135" s="9">
        <f>VLOOKUP(B135,'3-mer'!$B:$BQ,28,FALSE)</f>
        <v>25</v>
      </c>
      <c r="AZ135" s="9">
        <f>VLOOKUP(B135,'3-mer'!$B:$BQ,29,FALSE)</f>
        <v>24</v>
      </c>
      <c r="BA135" s="9">
        <f>VLOOKUP(B135,'3-mer'!$B:$BQ,30,FALSE)</f>
        <v>41</v>
      </c>
      <c r="BB135" s="9">
        <f>VLOOKUP(B135,'3-mer'!$B:$BQ,31,FALSE)</f>
        <v>29</v>
      </c>
      <c r="BC135" s="9">
        <f>VLOOKUP(B135,'3-mer'!$B:$BQ,32,FALSE)</f>
        <v>13</v>
      </c>
      <c r="BD135" s="9">
        <f>VLOOKUP(B135,'3-mer'!$B:$BQ,33,FALSE)</f>
        <v>15</v>
      </c>
      <c r="BE135" s="9">
        <f>VLOOKUP(B135,'3-mer'!$B:$BQ,34,FALSE)</f>
        <v>29</v>
      </c>
      <c r="BF135" s="9">
        <f>VLOOKUP(B135,'3-mer'!$B:$BQ,35,FALSE)</f>
        <v>20</v>
      </c>
      <c r="BG135" s="9">
        <f>VLOOKUP(B135,'3-mer'!$B:$BQ,36,FALSE)</f>
        <v>31</v>
      </c>
      <c r="BH135" s="9">
        <f>VLOOKUP(B135,'3-mer'!$B:$BQ,37,FALSE)</f>
        <v>24</v>
      </c>
      <c r="BI135" s="9">
        <f>VLOOKUP(B135,'3-mer'!$B:$BQ,38,FALSE)</f>
        <v>28</v>
      </c>
      <c r="BJ135" s="9">
        <f>VLOOKUP(B135,'3-mer'!$B:$BQ,39,FALSE)</f>
        <v>23</v>
      </c>
      <c r="BK135" s="9">
        <f>VLOOKUP(B135,'3-mer'!$B:$BQ,40,FALSE)</f>
        <v>28</v>
      </c>
      <c r="BL135" s="9">
        <f>VLOOKUP(B135,'3-mer'!$B:$BQ,41,FALSE)</f>
        <v>34</v>
      </c>
      <c r="BM135" s="9">
        <f>VLOOKUP(B135,'3-mer'!$B:$BQ,42,FALSE)</f>
        <v>34</v>
      </c>
      <c r="BN135" s="9">
        <f>VLOOKUP(B135,'3-mer'!$B:$BQ,43,FALSE)</f>
        <v>19</v>
      </c>
      <c r="BO135" s="9">
        <f>VLOOKUP(B135,'3-mer'!$B:$BQ,44,FALSE)</f>
        <v>40</v>
      </c>
      <c r="BP135" s="9">
        <f>VLOOKUP(B135,'3-mer'!$B:$BQ,45,FALSE)</f>
        <v>36</v>
      </c>
      <c r="BQ135" s="9">
        <f>VLOOKUP(B135,'3-mer'!$B:$BQ,46,FALSE)</f>
        <v>56</v>
      </c>
      <c r="BR135" s="9">
        <f>VLOOKUP(B135,'3-mer'!$B:$BQ,47,FALSE)</f>
        <v>44</v>
      </c>
      <c r="BS135" s="9">
        <f>VLOOKUP(B135,'3-mer'!$B:$BQ,48,FALSE)</f>
        <v>26</v>
      </c>
      <c r="BT135" s="9">
        <f>VLOOKUP(B135,'3-mer'!$B:$BQ,49,FALSE)</f>
        <v>25</v>
      </c>
      <c r="BU135" s="9">
        <f>VLOOKUP(B135,'3-mer'!$B:$BQ,50,FALSE)</f>
        <v>49</v>
      </c>
      <c r="BV135" s="9">
        <f>VLOOKUP(B135,'3-mer'!$B:$BQ,51,FALSE)</f>
        <v>15</v>
      </c>
      <c r="BW135" s="9">
        <f>VLOOKUP(B135,'3-mer'!$B:$BQ,52,FALSE)</f>
        <v>20</v>
      </c>
      <c r="BX135" s="9">
        <f>VLOOKUP(B135,'3-mer'!$B:$BQ,53,FALSE)</f>
        <v>21</v>
      </c>
      <c r="BY135" s="9">
        <f>VLOOKUP(B135,'3-mer'!$B:$BQ,54,FALSE)</f>
        <v>13</v>
      </c>
      <c r="BZ135" s="9">
        <f>VLOOKUP(B135,'3-mer'!$B:$BQ,55,FALSE)</f>
        <v>7</v>
      </c>
      <c r="CA135" s="9">
        <f>VLOOKUP(B135,'3-mer'!$B:$BQ,56,FALSE)</f>
        <v>20</v>
      </c>
      <c r="CB135" s="9">
        <f>VLOOKUP(B135,'3-mer'!$B:$BQ,7,FALSE)</f>
        <v>16</v>
      </c>
      <c r="CC135" s="9">
        <f>VLOOKUP(B135,'3-mer'!$B:$BQ,58,FALSE)</f>
        <v>23</v>
      </c>
      <c r="CD135" s="9">
        <f>VLOOKUP(B135,'3-mer'!$B:$BQ,60,FALSE)</f>
        <v>8</v>
      </c>
      <c r="CE135" s="9">
        <f>VLOOKUP(B135,'3-mer'!$B:$BQ,61,FALSE)</f>
        <v>23</v>
      </c>
      <c r="CF135" s="9">
        <f>VLOOKUP(B135,'3-mer'!$B:$BQ,62,FALSE)</f>
        <v>26</v>
      </c>
      <c r="CG135" s="9">
        <f>VLOOKUP(B135,'3-mer'!$B:$BQ,63,FALSE)</f>
        <v>49</v>
      </c>
      <c r="CH135" s="9">
        <f>VLOOKUP(B135,'3-mer'!$B:$BQ,64,FALSE)</f>
        <v>24</v>
      </c>
      <c r="CI135" s="9">
        <f>VLOOKUP(B135,'3-mer'!$B:$BQ,65,FALSE)</f>
        <v>10</v>
      </c>
      <c r="CJ135" s="9">
        <f>VLOOKUP(B135,'3-mer'!$B:$BQ,66,FALSE)</f>
        <v>14</v>
      </c>
      <c r="CK135" s="9">
        <f>VLOOKUP(B135,'3-mer'!$B:$BQ,67,FALSE)</f>
        <v>20</v>
      </c>
      <c r="CL135" s="9">
        <f>VLOOKUP(B135,'3-mer'!$B:$BQ,5,FALSE)</f>
        <v>26</v>
      </c>
    </row>
    <row r="136" spans="1:90" ht="15.75" x14ac:dyDescent="0.2">
      <c r="A136" s="68" t="s">
        <v>26</v>
      </c>
      <c r="B136" s="67" t="s">
        <v>25</v>
      </c>
      <c r="C136" s="67">
        <v>222</v>
      </c>
      <c r="D136" s="70" t="e">
        <f>H136/#REF!+2.39</f>
        <v>#REF!</v>
      </c>
      <c r="E136" s="67">
        <v>25</v>
      </c>
      <c r="F136" s="67">
        <v>7.2</v>
      </c>
      <c r="G136" s="67">
        <v>7</v>
      </c>
      <c r="H136" s="70">
        <v>2</v>
      </c>
      <c r="I136" s="70">
        <f>VLOOKUP(B136,'2-mer'!$C$1:$V$19,3,FALSE)</f>
        <v>989</v>
      </c>
      <c r="J136" s="74">
        <f>VLOOKUP(B136,遗传信息!B:E,4,FALSE)</f>
        <v>32.86</v>
      </c>
      <c r="K136" s="9">
        <f>VLOOKUP(B136,'2-mer'!$C$1:$V$19,4,FALSE)</f>
        <v>86</v>
      </c>
      <c r="L136" s="9">
        <f>VLOOKUP(B136,'2-mer'!$C$1:$V$19,5,FALSE)</f>
        <v>61</v>
      </c>
      <c r="M136" s="9">
        <f>VLOOKUP(B136,'2-mer'!$C$1:$V$19,6,FALSE)</f>
        <v>74</v>
      </c>
      <c r="N136" s="9">
        <f>VLOOKUP(B136,'2-mer'!$C$1:$V$19,8,FALSE)</f>
        <v>47</v>
      </c>
      <c r="O136" s="9">
        <f>VLOOKUP(B136,'2-mer'!$C$1:$V$19,9,FALSE)</f>
        <v>52</v>
      </c>
      <c r="P136" s="9">
        <f>VLOOKUP(B136,'2-mer'!$C$1:$V$19,10,FALSE)</f>
        <v>46</v>
      </c>
      <c r="Q136" s="9">
        <f>VLOOKUP(B136,'2-mer'!$C$1:$V$19,11,FALSE)</f>
        <v>64</v>
      </c>
      <c r="R136" s="9">
        <f>VLOOKUP(B136,'2-mer'!$C$1:$V$19,12,FALSE)</f>
        <v>50</v>
      </c>
      <c r="S136" s="9">
        <f>VLOOKUP(B136,'2-mer'!$C$1:$V$19,13,FALSE)</f>
        <v>78</v>
      </c>
      <c r="T136" s="9">
        <f>VLOOKUP(B136,'2-mer'!$C$1:$V$19,14,FALSE)</f>
        <v>66</v>
      </c>
      <c r="U136" s="9">
        <f>VLOOKUP(B136,'2-mer'!$C$1:$V$19,15,FALSE)</f>
        <v>83</v>
      </c>
      <c r="V136" s="9">
        <f>VLOOKUP(B136,'2-mer'!$C$1:$V$19,16,FALSE)</f>
        <v>67</v>
      </c>
      <c r="W136" s="9">
        <f>VLOOKUP(B136,'2-mer'!$C$1:$V$19,17,FALSE)</f>
        <v>52</v>
      </c>
      <c r="X136" s="9">
        <f>VLOOKUP(B136,'2-mer'!$C$1:$V$19,18,FALSE)</f>
        <v>39</v>
      </c>
      <c r="Y136" s="9">
        <f>VLOOKUP(B136,'2-mer'!$C$1:$V$19,19,FALSE)</f>
        <v>73</v>
      </c>
      <c r="Z136" s="9">
        <f>VLOOKUP(B136,'2-mer'!$C$1:$V$19,20,FALSE)</f>
        <v>50</v>
      </c>
      <c r="AA136" s="9">
        <f>VLOOKUP(B136,'3-mer'!$B:$BQ,4,FALSE)</f>
        <v>22</v>
      </c>
      <c r="AB136" s="9">
        <f>VLOOKUP(B136,'3-mer'!$B:$BQ,5,FALSE)</f>
        <v>25</v>
      </c>
      <c r="AC136" s="9">
        <f>VLOOKUP(B136,'3-mer'!$B:$BQ,6,FALSE)</f>
        <v>26</v>
      </c>
      <c r="AD136" s="9">
        <f>VLOOKUP(B136,'3-mer'!$B:$BQ,7,FALSE)</f>
        <v>12</v>
      </c>
      <c r="AE136" s="9">
        <f>VLOOKUP(B136,'3-mer'!$B:$BQ,8,FALSE)</f>
        <v>11</v>
      </c>
      <c r="AF136" s="9">
        <f>VLOOKUP(B136,'3-mer'!$B:$BQ,9,FALSE)</f>
        <v>14</v>
      </c>
      <c r="AG136" s="9">
        <f>VLOOKUP(B136,'3-mer'!$B:$BQ,10,FALSE)</f>
        <v>20</v>
      </c>
      <c r="AH136" s="9">
        <f>VLOOKUP(B136,'3-mer'!$B:$BQ,11,FALSE)</f>
        <v>16</v>
      </c>
      <c r="AI136" s="9">
        <f>VLOOKUP(B136,'3-mer'!$B:$BQ,12,FALSE)</f>
        <v>18</v>
      </c>
      <c r="AJ136" s="9">
        <f>VLOOKUP(B136,'3-mer'!$B:$BQ,13,FALSE)</f>
        <v>22</v>
      </c>
      <c r="AK136" s="9">
        <f>VLOOKUP(B136,'3-mer'!$B:$BQ,14,FALSE)</f>
        <v>18</v>
      </c>
      <c r="AL136" s="9">
        <f>VLOOKUP(B136,'3-mer'!$B:$BQ,15,FALSE)</f>
        <v>16</v>
      </c>
      <c r="AM136" s="9">
        <f>VLOOKUP(B136,'3-mer'!$B:$BQ,16,FALSE)</f>
        <v>11</v>
      </c>
      <c r="AN136" s="9">
        <f>VLOOKUP(B136,'3-mer'!$B:$BQ,17,FALSE)</f>
        <v>10</v>
      </c>
      <c r="AO136" s="9">
        <f>VLOOKUP(B136,'3-mer'!$B:$BQ,18,FALSE)</f>
        <v>15</v>
      </c>
      <c r="AP136" s="9">
        <f>VLOOKUP(B136,'3-mer'!$B:$BQ,19,FALSE)</f>
        <v>11</v>
      </c>
      <c r="AQ136" s="9">
        <f>VLOOKUP(B136,'3-mer'!$B:$BQ,20,FALSE)</f>
        <v>17</v>
      </c>
      <c r="AR136" s="9">
        <f>VLOOKUP(B136,'3-mer'!$B:$BQ,21,FALSE)</f>
        <v>11</v>
      </c>
      <c r="AS136" s="9">
        <f>VLOOKUP(B136,'3-mer'!$B:$BQ,22,FALSE)</f>
        <v>13</v>
      </c>
      <c r="AT136" s="9">
        <f>VLOOKUP(B136,'3-mer'!$B:$BQ,23,FALSE)</f>
        <v>11</v>
      </c>
      <c r="AU136" s="9">
        <f>VLOOKUP(B136,'3-mer'!$B:$BQ,24,FALSE)</f>
        <v>10</v>
      </c>
      <c r="AV136" s="9">
        <f>VLOOKUP(B136,'3-mer'!$B:$BQ,25,FALSE)</f>
        <v>9</v>
      </c>
      <c r="AW136" s="9">
        <f>VLOOKUP(B136,'3-mer'!$B:$BQ,26,FALSE)</f>
        <v>16</v>
      </c>
      <c r="AX136" s="9">
        <f>VLOOKUP(B136,'3-mer'!$B:$BQ,27,FALSE)</f>
        <v>11</v>
      </c>
      <c r="AY136" s="9">
        <f>VLOOKUP(B136,'3-mer'!$B:$BQ,28,FALSE)</f>
        <v>11</v>
      </c>
      <c r="AZ136" s="9">
        <f>VLOOKUP(B136,'3-mer'!$B:$BQ,29,FALSE)</f>
        <v>20</v>
      </c>
      <c r="BA136" s="9">
        <f>VLOOKUP(B136,'3-mer'!$B:$BQ,30,FALSE)</f>
        <v>20</v>
      </c>
      <c r="BB136" s="9">
        <f>VLOOKUP(B136,'3-mer'!$B:$BQ,31,FALSE)</f>
        <v>13</v>
      </c>
      <c r="BC136" s="9">
        <f>VLOOKUP(B136,'3-mer'!$B:$BQ,32,FALSE)</f>
        <v>9</v>
      </c>
      <c r="BD136" s="9">
        <f>VLOOKUP(B136,'3-mer'!$B:$BQ,33,FALSE)</f>
        <v>7</v>
      </c>
      <c r="BE136" s="9">
        <f>VLOOKUP(B136,'3-mer'!$B:$BQ,34,FALSE)</f>
        <v>18</v>
      </c>
      <c r="BF136" s="9">
        <f>VLOOKUP(B136,'3-mer'!$B:$BQ,35,FALSE)</f>
        <v>16</v>
      </c>
      <c r="BG136" s="9">
        <f>VLOOKUP(B136,'3-mer'!$B:$BQ,36,FALSE)</f>
        <v>26</v>
      </c>
      <c r="BH136" s="9">
        <f>VLOOKUP(B136,'3-mer'!$B:$BQ,37,FALSE)</f>
        <v>16</v>
      </c>
      <c r="BI136" s="9">
        <f>VLOOKUP(B136,'3-mer'!$B:$BQ,38,FALSE)</f>
        <v>19</v>
      </c>
      <c r="BJ136" s="9">
        <f>VLOOKUP(B136,'3-mer'!$B:$BQ,39,FALSE)</f>
        <v>17</v>
      </c>
      <c r="BK136" s="9">
        <f>VLOOKUP(B136,'3-mer'!$B:$BQ,40,FALSE)</f>
        <v>23</v>
      </c>
      <c r="BL136" s="9">
        <f>VLOOKUP(B136,'3-mer'!$B:$BQ,41,FALSE)</f>
        <v>11</v>
      </c>
      <c r="BM136" s="9">
        <f>VLOOKUP(B136,'3-mer'!$B:$BQ,42,FALSE)</f>
        <v>19</v>
      </c>
      <c r="BN136" s="9">
        <f>VLOOKUP(B136,'3-mer'!$B:$BQ,43,FALSE)</f>
        <v>13</v>
      </c>
      <c r="BO136" s="9">
        <f>VLOOKUP(B136,'3-mer'!$B:$BQ,44,FALSE)</f>
        <v>26</v>
      </c>
      <c r="BP136" s="9">
        <f>VLOOKUP(B136,'3-mer'!$B:$BQ,45,FALSE)</f>
        <v>12</v>
      </c>
      <c r="BQ136" s="9">
        <f>VLOOKUP(B136,'3-mer'!$B:$BQ,46,FALSE)</f>
        <v>22</v>
      </c>
      <c r="BR136" s="9">
        <f>VLOOKUP(B136,'3-mer'!$B:$BQ,47,FALSE)</f>
        <v>23</v>
      </c>
      <c r="BS136" s="9">
        <f>VLOOKUP(B136,'3-mer'!$B:$BQ,48,FALSE)</f>
        <v>16</v>
      </c>
      <c r="BT136" s="9">
        <f>VLOOKUP(B136,'3-mer'!$B:$BQ,49,FALSE)</f>
        <v>12</v>
      </c>
      <c r="BU136" s="9">
        <f>VLOOKUP(B136,'3-mer'!$B:$BQ,50,FALSE)</f>
        <v>27</v>
      </c>
      <c r="BV136" s="9">
        <f>VLOOKUP(B136,'3-mer'!$B:$BQ,51,FALSE)</f>
        <v>12</v>
      </c>
      <c r="BW136" s="9">
        <f>VLOOKUP(B136,'3-mer'!$B:$BQ,52,FALSE)</f>
        <v>21</v>
      </c>
      <c r="BX136" s="9">
        <f>VLOOKUP(B136,'3-mer'!$B:$BQ,53,FALSE)</f>
        <v>9</v>
      </c>
      <c r="BY136" s="9">
        <f>VLOOKUP(B136,'3-mer'!$B:$BQ,54,FALSE)</f>
        <v>15</v>
      </c>
      <c r="BZ136" s="9">
        <f>VLOOKUP(B136,'3-mer'!$B:$BQ,55,FALSE)</f>
        <v>7</v>
      </c>
      <c r="CA136" s="9">
        <f>VLOOKUP(B136,'3-mer'!$B:$BQ,56,FALSE)</f>
        <v>8</v>
      </c>
      <c r="CB136" s="9">
        <f>VLOOKUP(B136,'3-mer'!$B:$BQ,7,FALSE)</f>
        <v>12</v>
      </c>
      <c r="CC136" s="9">
        <f>VLOOKUP(B136,'3-mer'!$B:$BQ,58,FALSE)</f>
        <v>9</v>
      </c>
      <c r="CD136" s="9">
        <f>VLOOKUP(B136,'3-mer'!$B:$BQ,60,FALSE)</f>
        <v>10</v>
      </c>
      <c r="CE136" s="9">
        <f>VLOOKUP(B136,'3-mer'!$B:$BQ,61,FALSE)</f>
        <v>23</v>
      </c>
      <c r="CF136" s="9">
        <f>VLOOKUP(B136,'3-mer'!$B:$BQ,62,FALSE)</f>
        <v>12</v>
      </c>
      <c r="CG136" s="9">
        <f>VLOOKUP(B136,'3-mer'!$B:$BQ,63,FALSE)</f>
        <v>23</v>
      </c>
      <c r="CH136" s="9">
        <f>VLOOKUP(B136,'3-mer'!$B:$BQ,64,FALSE)</f>
        <v>15</v>
      </c>
      <c r="CI136" s="9">
        <f>VLOOKUP(B136,'3-mer'!$B:$BQ,65,FALSE)</f>
        <v>16</v>
      </c>
      <c r="CJ136" s="9">
        <f>VLOOKUP(B136,'3-mer'!$B:$BQ,66,FALSE)</f>
        <v>10</v>
      </c>
      <c r="CK136" s="9">
        <f>VLOOKUP(B136,'3-mer'!$B:$BQ,67,FALSE)</f>
        <v>13</v>
      </c>
      <c r="CL136" s="9">
        <f>VLOOKUP(B136,'3-mer'!$B:$BQ,5,FALSE)</f>
        <v>25</v>
      </c>
    </row>
    <row r="137" spans="1:90" ht="15.75" x14ac:dyDescent="0.2">
      <c r="A137" s="68" t="s">
        <v>26</v>
      </c>
      <c r="B137" s="67" t="s">
        <v>25</v>
      </c>
      <c r="C137" s="67">
        <v>222</v>
      </c>
      <c r="D137" s="70" t="e">
        <f>H137/#REF!+2.39</f>
        <v>#REF!</v>
      </c>
      <c r="E137" s="67">
        <v>25</v>
      </c>
      <c r="F137" s="67">
        <v>7.2</v>
      </c>
      <c r="G137" s="67">
        <v>7</v>
      </c>
      <c r="H137" s="70">
        <v>3</v>
      </c>
      <c r="I137" s="70">
        <f>VLOOKUP(B137,'2-mer'!$C$1:$V$19,3,FALSE)</f>
        <v>989</v>
      </c>
      <c r="J137" s="74">
        <f>VLOOKUP(B137,遗传信息!B:E,4,FALSE)</f>
        <v>32.86</v>
      </c>
      <c r="K137" s="9">
        <f>VLOOKUP(B137,'2-mer'!$C$1:$V$19,4,FALSE)</f>
        <v>86</v>
      </c>
      <c r="L137" s="9">
        <f>VLOOKUP(B137,'2-mer'!$C$1:$V$19,5,FALSE)</f>
        <v>61</v>
      </c>
      <c r="M137" s="9">
        <f>VLOOKUP(B137,'2-mer'!$C$1:$V$19,6,FALSE)</f>
        <v>74</v>
      </c>
      <c r="N137" s="9">
        <f>VLOOKUP(B137,'2-mer'!$C$1:$V$19,8,FALSE)</f>
        <v>47</v>
      </c>
      <c r="O137" s="9">
        <f>VLOOKUP(B137,'2-mer'!$C$1:$V$19,9,FALSE)</f>
        <v>52</v>
      </c>
      <c r="P137" s="9">
        <f>VLOOKUP(B137,'2-mer'!$C$1:$V$19,10,FALSE)</f>
        <v>46</v>
      </c>
      <c r="Q137" s="9">
        <f>VLOOKUP(B137,'2-mer'!$C$1:$V$19,11,FALSE)</f>
        <v>64</v>
      </c>
      <c r="R137" s="9">
        <f>VLOOKUP(B137,'2-mer'!$C$1:$V$19,12,FALSE)</f>
        <v>50</v>
      </c>
      <c r="S137" s="9">
        <f>VLOOKUP(B137,'2-mer'!$C$1:$V$19,13,FALSE)</f>
        <v>78</v>
      </c>
      <c r="T137" s="9">
        <f>VLOOKUP(B137,'2-mer'!$C$1:$V$19,14,FALSE)</f>
        <v>66</v>
      </c>
      <c r="U137" s="9">
        <f>VLOOKUP(B137,'2-mer'!$C$1:$V$19,15,FALSE)</f>
        <v>83</v>
      </c>
      <c r="V137" s="9">
        <f>VLOOKUP(B137,'2-mer'!$C$1:$V$19,16,FALSE)</f>
        <v>67</v>
      </c>
      <c r="W137" s="9">
        <f>VLOOKUP(B137,'2-mer'!$C$1:$V$19,17,FALSE)</f>
        <v>52</v>
      </c>
      <c r="X137" s="9">
        <f>VLOOKUP(B137,'2-mer'!$C$1:$V$19,18,FALSE)</f>
        <v>39</v>
      </c>
      <c r="Y137" s="9">
        <f>VLOOKUP(B137,'2-mer'!$C$1:$V$19,19,FALSE)</f>
        <v>73</v>
      </c>
      <c r="Z137" s="9">
        <f>VLOOKUP(B137,'2-mer'!$C$1:$V$19,20,FALSE)</f>
        <v>50</v>
      </c>
      <c r="AA137" s="9">
        <f>VLOOKUP(B137,'3-mer'!$B:$BQ,4,FALSE)</f>
        <v>22</v>
      </c>
      <c r="AB137" s="9">
        <f>VLOOKUP(B137,'3-mer'!$B:$BQ,5,FALSE)</f>
        <v>25</v>
      </c>
      <c r="AC137" s="9">
        <f>VLOOKUP(B137,'3-mer'!$B:$BQ,6,FALSE)</f>
        <v>26</v>
      </c>
      <c r="AD137" s="9">
        <f>VLOOKUP(B137,'3-mer'!$B:$BQ,7,FALSE)</f>
        <v>12</v>
      </c>
      <c r="AE137" s="9">
        <f>VLOOKUP(B137,'3-mer'!$B:$BQ,8,FALSE)</f>
        <v>11</v>
      </c>
      <c r="AF137" s="9">
        <f>VLOOKUP(B137,'3-mer'!$B:$BQ,9,FALSE)</f>
        <v>14</v>
      </c>
      <c r="AG137" s="9">
        <f>VLOOKUP(B137,'3-mer'!$B:$BQ,10,FALSE)</f>
        <v>20</v>
      </c>
      <c r="AH137" s="9">
        <f>VLOOKUP(B137,'3-mer'!$B:$BQ,11,FALSE)</f>
        <v>16</v>
      </c>
      <c r="AI137" s="9">
        <f>VLOOKUP(B137,'3-mer'!$B:$BQ,12,FALSE)</f>
        <v>18</v>
      </c>
      <c r="AJ137" s="9">
        <f>VLOOKUP(B137,'3-mer'!$B:$BQ,13,FALSE)</f>
        <v>22</v>
      </c>
      <c r="AK137" s="9">
        <f>VLOOKUP(B137,'3-mer'!$B:$BQ,14,FALSE)</f>
        <v>18</v>
      </c>
      <c r="AL137" s="9">
        <f>VLOOKUP(B137,'3-mer'!$B:$BQ,15,FALSE)</f>
        <v>16</v>
      </c>
      <c r="AM137" s="9">
        <f>VLOOKUP(B137,'3-mer'!$B:$BQ,16,FALSE)</f>
        <v>11</v>
      </c>
      <c r="AN137" s="9">
        <f>VLOOKUP(B137,'3-mer'!$B:$BQ,17,FALSE)</f>
        <v>10</v>
      </c>
      <c r="AO137" s="9">
        <f>VLOOKUP(B137,'3-mer'!$B:$BQ,18,FALSE)</f>
        <v>15</v>
      </c>
      <c r="AP137" s="9">
        <f>VLOOKUP(B137,'3-mer'!$B:$BQ,19,FALSE)</f>
        <v>11</v>
      </c>
      <c r="AQ137" s="9">
        <f>VLOOKUP(B137,'3-mer'!$B:$BQ,20,FALSE)</f>
        <v>17</v>
      </c>
      <c r="AR137" s="9">
        <f>VLOOKUP(B137,'3-mer'!$B:$BQ,21,FALSE)</f>
        <v>11</v>
      </c>
      <c r="AS137" s="9">
        <f>VLOOKUP(B137,'3-mer'!$B:$BQ,22,FALSE)</f>
        <v>13</v>
      </c>
      <c r="AT137" s="9">
        <f>VLOOKUP(B137,'3-mer'!$B:$BQ,23,FALSE)</f>
        <v>11</v>
      </c>
      <c r="AU137" s="9">
        <f>VLOOKUP(B137,'3-mer'!$B:$BQ,24,FALSE)</f>
        <v>10</v>
      </c>
      <c r="AV137" s="9">
        <f>VLOOKUP(B137,'3-mer'!$B:$BQ,25,FALSE)</f>
        <v>9</v>
      </c>
      <c r="AW137" s="9">
        <f>VLOOKUP(B137,'3-mer'!$B:$BQ,26,FALSE)</f>
        <v>16</v>
      </c>
      <c r="AX137" s="9">
        <f>VLOOKUP(B137,'3-mer'!$B:$BQ,27,FALSE)</f>
        <v>11</v>
      </c>
      <c r="AY137" s="9">
        <f>VLOOKUP(B137,'3-mer'!$B:$BQ,28,FALSE)</f>
        <v>11</v>
      </c>
      <c r="AZ137" s="9">
        <f>VLOOKUP(B137,'3-mer'!$B:$BQ,29,FALSE)</f>
        <v>20</v>
      </c>
      <c r="BA137" s="9">
        <f>VLOOKUP(B137,'3-mer'!$B:$BQ,30,FALSE)</f>
        <v>20</v>
      </c>
      <c r="BB137" s="9">
        <f>VLOOKUP(B137,'3-mer'!$B:$BQ,31,FALSE)</f>
        <v>13</v>
      </c>
      <c r="BC137" s="9">
        <f>VLOOKUP(B137,'3-mer'!$B:$BQ,32,FALSE)</f>
        <v>9</v>
      </c>
      <c r="BD137" s="9">
        <f>VLOOKUP(B137,'3-mer'!$B:$BQ,33,FALSE)</f>
        <v>7</v>
      </c>
      <c r="BE137" s="9">
        <f>VLOOKUP(B137,'3-mer'!$B:$BQ,34,FALSE)</f>
        <v>18</v>
      </c>
      <c r="BF137" s="9">
        <f>VLOOKUP(B137,'3-mer'!$B:$BQ,35,FALSE)</f>
        <v>16</v>
      </c>
      <c r="BG137" s="9">
        <f>VLOOKUP(B137,'3-mer'!$B:$BQ,36,FALSE)</f>
        <v>26</v>
      </c>
      <c r="BH137" s="9">
        <f>VLOOKUP(B137,'3-mer'!$B:$BQ,37,FALSE)</f>
        <v>16</v>
      </c>
      <c r="BI137" s="9">
        <f>VLOOKUP(B137,'3-mer'!$B:$BQ,38,FALSE)</f>
        <v>19</v>
      </c>
      <c r="BJ137" s="9">
        <f>VLOOKUP(B137,'3-mer'!$B:$BQ,39,FALSE)</f>
        <v>17</v>
      </c>
      <c r="BK137" s="9">
        <f>VLOOKUP(B137,'3-mer'!$B:$BQ,40,FALSE)</f>
        <v>23</v>
      </c>
      <c r="BL137" s="9">
        <f>VLOOKUP(B137,'3-mer'!$B:$BQ,41,FALSE)</f>
        <v>11</v>
      </c>
      <c r="BM137" s="9">
        <f>VLOOKUP(B137,'3-mer'!$B:$BQ,42,FALSE)</f>
        <v>19</v>
      </c>
      <c r="BN137" s="9">
        <f>VLOOKUP(B137,'3-mer'!$B:$BQ,43,FALSE)</f>
        <v>13</v>
      </c>
      <c r="BO137" s="9">
        <f>VLOOKUP(B137,'3-mer'!$B:$BQ,44,FALSE)</f>
        <v>26</v>
      </c>
      <c r="BP137" s="9">
        <f>VLOOKUP(B137,'3-mer'!$B:$BQ,45,FALSE)</f>
        <v>12</v>
      </c>
      <c r="BQ137" s="9">
        <f>VLOOKUP(B137,'3-mer'!$B:$BQ,46,FALSE)</f>
        <v>22</v>
      </c>
      <c r="BR137" s="9">
        <f>VLOOKUP(B137,'3-mer'!$B:$BQ,47,FALSE)</f>
        <v>23</v>
      </c>
      <c r="BS137" s="9">
        <f>VLOOKUP(B137,'3-mer'!$B:$BQ,48,FALSE)</f>
        <v>16</v>
      </c>
      <c r="BT137" s="9">
        <f>VLOOKUP(B137,'3-mer'!$B:$BQ,49,FALSE)</f>
        <v>12</v>
      </c>
      <c r="BU137" s="9">
        <f>VLOOKUP(B137,'3-mer'!$B:$BQ,50,FALSE)</f>
        <v>27</v>
      </c>
      <c r="BV137" s="9">
        <f>VLOOKUP(B137,'3-mer'!$B:$BQ,51,FALSE)</f>
        <v>12</v>
      </c>
      <c r="BW137" s="9">
        <f>VLOOKUP(B137,'3-mer'!$B:$BQ,52,FALSE)</f>
        <v>21</v>
      </c>
      <c r="BX137" s="9">
        <f>VLOOKUP(B137,'3-mer'!$B:$BQ,53,FALSE)</f>
        <v>9</v>
      </c>
      <c r="BY137" s="9">
        <f>VLOOKUP(B137,'3-mer'!$B:$BQ,54,FALSE)</f>
        <v>15</v>
      </c>
      <c r="BZ137" s="9">
        <f>VLOOKUP(B137,'3-mer'!$B:$BQ,55,FALSE)</f>
        <v>7</v>
      </c>
      <c r="CA137" s="9">
        <f>VLOOKUP(B137,'3-mer'!$B:$BQ,56,FALSE)</f>
        <v>8</v>
      </c>
      <c r="CB137" s="9">
        <f>VLOOKUP(B137,'3-mer'!$B:$BQ,7,FALSE)</f>
        <v>12</v>
      </c>
      <c r="CC137" s="9">
        <f>VLOOKUP(B137,'3-mer'!$B:$BQ,58,FALSE)</f>
        <v>9</v>
      </c>
      <c r="CD137" s="9">
        <f>VLOOKUP(B137,'3-mer'!$B:$BQ,60,FALSE)</f>
        <v>10</v>
      </c>
      <c r="CE137" s="9">
        <f>VLOOKUP(B137,'3-mer'!$B:$BQ,61,FALSE)</f>
        <v>23</v>
      </c>
      <c r="CF137" s="9">
        <f>VLOOKUP(B137,'3-mer'!$B:$BQ,62,FALSE)</f>
        <v>12</v>
      </c>
      <c r="CG137" s="9">
        <f>VLOOKUP(B137,'3-mer'!$B:$BQ,63,FALSE)</f>
        <v>23</v>
      </c>
      <c r="CH137" s="9">
        <f>VLOOKUP(B137,'3-mer'!$B:$BQ,64,FALSE)</f>
        <v>15</v>
      </c>
      <c r="CI137" s="9">
        <f>VLOOKUP(B137,'3-mer'!$B:$BQ,65,FALSE)</f>
        <v>16</v>
      </c>
      <c r="CJ137" s="9">
        <f>VLOOKUP(B137,'3-mer'!$B:$BQ,66,FALSE)</f>
        <v>10</v>
      </c>
      <c r="CK137" s="9">
        <f>VLOOKUP(B137,'3-mer'!$B:$BQ,67,FALSE)</f>
        <v>13</v>
      </c>
      <c r="CL137" s="9">
        <f>VLOOKUP(B137,'3-mer'!$B:$BQ,5,FALSE)</f>
        <v>25</v>
      </c>
    </row>
    <row r="138" spans="1:90" ht="15.75" x14ac:dyDescent="0.2">
      <c r="A138" s="68" t="s">
        <v>26</v>
      </c>
      <c r="B138" s="67" t="s">
        <v>25</v>
      </c>
      <c r="C138" s="67">
        <v>222</v>
      </c>
      <c r="D138" s="70" t="e">
        <f>H138/#REF!+2.39</f>
        <v>#REF!</v>
      </c>
      <c r="E138" s="67">
        <v>25</v>
      </c>
      <c r="F138" s="67">
        <v>7.2</v>
      </c>
      <c r="G138" s="67">
        <v>7</v>
      </c>
      <c r="H138" s="70">
        <v>4</v>
      </c>
      <c r="I138" s="70">
        <f>VLOOKUP(B138,'2-mer'!$C$1:$V$19,3,FALSE)</f>
        <v>989</v>
      </c>
      <c r="J138" s="74">
        <f>VLOOKUP(B138,遗传信息!B:E,4,FALSE)</f>
        <v>32.86</v>
      </c>
      <c r="K138" s="9">
        <f>VLOOKUP(B138,'2-mer'!$C$1:$V$19,4,FALSE)</f>
        <v>86</v>
      </c>
      <c r="L138" s="9">
        <f>VLOOKUP(B138,'2-mer'!$C$1:$V$19,5,FALSE)</f>
        <v>61</v>
      </c>
      <c r="M138" s="9">
        <f>VLOOKUP(B138,'2-mer'!$C$1:$V$19,6,FALSE)</f>
        <v>74</v>
      </c>
      <c r="N138" s="9">
        <f>VLOOKUP(B138,'2-mer'!$C$1:$V$19,8,FALSE)</f>
        <v>47</v>
      </c>
      <c r="O138" s="9">
        <f>VLOOKUP(B138,'2-mer'!$C$1:$V$19,9,FALSE)</f>
        <v>52</v>
      </c>
      <c r="P138" s="9">
        <f>VLOOKUP(B138,'2-mer'!$C$1:$V$19,10,FALSE)</f>
        <v>46</v>
      </c>
      <c r="Q138" s="9">
        <f>VLOOKUP(B138,'2-mer'!$C$1:$V$19,11,FALSE)</f>
        <v>64</v>
      </c>
      <c r="R138" s="9">
        <f>VLOOKUP(B138,'2-mer'!$C$1:$V$19,12,FALSE)</f>
        <v>50</v>
      </c>
      <c r="S138" s="9">
        <f>VLOOKUP(B138,'2-mer'!$C$1:$V$19,13,FALSE)</f>
        <v>78</v>
      </c>
      <c r="T138" s="9">
        <f>VLOOKUP(B138,'2-mer'!$C$1:$V$19,14,FALSE)</f>
        <v>66</v>
      </c>
      <c r="U138" s="9">
        <f>VLOOKUP(B138,'2-mer'!$C$1:$V$19,15,FALSE)</f>
        <v>83</v>
      </c>
      <c r="V138" s="9">
        <f>VLOOKUP(B138,'2-mer'!$C$1:$V$19,16,FALSE)</f>
        <v>67</v>
      </c>
      <c r="W138" s="9">
        <f>VLOOKUP(B138,'2-mer'!$C$1:$V$19,17,FALSE)</f>
        <v>52</v>
      </c>
      <c r="X138" s="9">
        <f>VLOOKUP(B138,'2-mer'!$C$1:$V$19,18,FALSE)</f>
        <v>39</v>
      </c>
      <c r="Y138" s="9">
        <f>VLOOKUP(B138,'2-mer'!$C$1:$V$19,19,FALSE)</f>
        <v>73</v>
      </c>
      <c r="Z138" s="9">
        <f>VLOOKUP(B138,'2-mer'!$C$1:$V$19,20,FALSE)</f>
        <v>50</v>
      </c>
      <c r="AA138" s="9">
        <f>VLOOKUP(B138,'3-mer'!$B:$BQ,4,FALSE)</f>
        <v>22</v>
      </c>
      <c r="AB138" s="9">
        <f>VLOOKUP(B138,'3-mer'!$B:$BQ,5,FALSE)</f>
        <v>25</v>
      </c>
      <c r="AC138" s="9">
        <f>VLOOKUP(B138,'3-mer'!$B:$BQ,6,FALSE)</f>
        <v>26</v>
      </c>
      <c r="AD138" s="9">
        <f>VLOOKUP(B138,'3-mer'!$B:$BQ,7,FALSE)</f>
        <v>12</v>
      </c>
      <c r="AE138" s="9">
        <f>VLOOKUP(B138,'3-mer'!$B:$BQ,8,FALSE)</f>
        <v>11</v>
      </c>
      <c r="AF138" s="9">
        <f>VLOOKUP(B138,'3-mer'!$B:$BQ,9,FALSE)</f>
        <v>14</v>
      </c>
      <c r="AG138" s="9">
        <f>VLOOKUP(B138,'3-mer'!$B:$BQ,10,FALSE)</f>
        <v>20</v>
      </c>
      <c r="AH138" s="9">
        <f>VLOOKUP(B138,'3-mer'!$B:$BQ,11,FALSE)</f>
        <v>16</v>
      </c>
      <c r="AI138" s="9">
        <f>VLOOKUP(B138,'3-mer'!$B:$BQ,12,FALSE)</f>
        <v>18</v>
      </c>
      <c r="AJ138" s="9">
        <f>VLOOKUP(B138,'3-mer'!$B:$BQ,13,FALSE)</f>
        <v>22</v>
      </c>
      <c r="AK138" s="9">
        <f>VLOOKUP(B138,'3-mer'!$B:$BQ,14,FALSE)</f>
        <v>18</v>
      </c>
      <c r="AL138" s="9">
        <f>VLOOKUP(B138,'3-mer'!$B:$BQ,15,FALSE)</f>
        <v>16</v>
      </c>
      <c r="AM138" s="9">
        <f>VLOOKUP(B138,'3-mer'!$B:$BQ,16,FALSE)</f>
        <v>11</v>
      </c>
      <c r="AN138" s="9">
        <f>VLOOKUP(B138,'3-mer'!$B:$BQ,17,FALSE)</f>
        <v>10</v>
      </c>
      <c r="AO138" s="9">
        <f>VLOOKUP(B138,'3-mer'!$B:$BQ,18,FALSE)</f>
        <v>15</v>
      </c>
      <c r="AP138" s="9">
        <f>VLOOKUP(B138,'3-mer'!$B:$BQ,19,FALSE)</f>
        <v>11</v>
      </c>
      <c r="AQ138" s="9">
        <f>VLOOKUP(B138,'3-mer'!$B:$BQ,20,FALSE)</f>
        <v>17</v>
      </c>
      <c r="AR138" s="9">
        <f>VLOOKUP(B138,'3-mer'!$B:$BQ,21,FALSE)</f>
        <v>11</v>
      </c>
      <c r="AS138" s="9">
        <f>VLOOKUP(B138,'3-mer'!$B:$BQ,22,FALSE)</f>
        <v>13</v>
      </c>
      <c r="AT138" s="9">
        <f>VLOOKUP(B138,'3-mer'!$B:$BQ,23,FALSE)</f>
        <v>11</v>
      </c>
      <c r="AU138" s="9">
        <f>VLOOKUP(B138,'3-mer'!$B:$BQ,24,FALSE)</f>
        <v>10</v>
      </c>
      <c r="AV138" s="9">
        <f>VLOOKUP(B138,'3-mer'!$B:$BQ,25,FALSE)</f>
        <v>9</v>
      </c>
      <c r="AW138" s="9">
        <f>VLOOKUP(B138,'3-mer'!$B:$BQ,26,FALSE)</f>
        <v>16</v>
      </c>
      <c r="AX138" s="9">
        <f>VLOOKUP(B138,'3-mer'!$B:$BQ,27,FALSE)</f>
        <v>11</v>
      </c>
      <c r="AY138" s="9">
        <f>VLOOKUP(B138,'3-mer'!$B:$BQ,28,FALSE)</f>
        <v>11</v>
      </c>
      <c r="AZ138" s="9">
        <f>VLOOKUP(B138,'3-mer'!$B:$BQ,29,FALSE)</f>
        <v>20</v>
      </c>
      <c r="BA138" s="9">
        <f>VLOOKUP(B138,'3-mer'!$B:$BQ,30,FALSE)</f>
        <v>20</v>
      </c>
      <c r="BB138" s="9">
        <f>VLOOKUP(B138,'3-mer'!$B:$BQ,31,FALSE)</f>
        <v>13</v>
      </c>
      <c r="BC138" s="9">
        <f>VLOOKUP(B138,'3-mer'!$B:$BQ,32,FALSE)</f>
        <v>9</v>
      </c>
      <c r="BD138" s="9">
        <f>VLOOKUP(B138,'3-mer'!$B:$BQ,33,FALSE)</f>
        <v>7</v>
      </c>
      <c r="BE138" s="9">
        <f>VLOOKUP(B138,'3-mer'!$B:$BQ,34,FALSE)</f>
        <v>18</v>
      </c>
      <c r="BF138" s="9">
        <f>VLOOKUP(B138,'3-mer'!$B:$BQ,35,FALSE)</f>
        <v>16</v>
      </c>
      <c r="BG138" s="9">
        <f>VLOOKUP(B138,'3-mer'!$B:$BQ,36,FALSE)</f>
        <v>26</v>
      </c>
      <c r="BH138" s="9">
        <f>VLOOKUP(B138,'3-mer'!$B:$BQ,37,FALSE)</f>
        <v>16</v>
      </c>
      <c r="BI138" s="9">
        <f>VLOOKUP(B138,'3-mer'!$B:$BQ,38,FALSE)</f>
        <v>19</v>
      </c>
      <c r="BJ138" s="9">
        <f>VLOOKUP(B138,'3-mer'!$B:$BQ,39,FALSE)</f>
        <v>17</v>
      </c>
      <c r="BK138" s="9">
        <f>VLOOKUP(B138,'3-mer'!$B:$BQ,40,FALSE)</f>
        <v>23</v>
      </c>
      <c r="BL138" s="9">
        <f>VLOOKUP(B138,'3-mer'!$B:$BQ,41,FALSE)</f>
        <v>11</v>
      </c>
      <c r="BM138" s="9">
        <f>VLOOKUP(B138,'3-mer'!$B:$BQ,42,FALSE)</f>
        <v>19</v>
      </c>
      <c r="BN138" s="9">
        <f>VLOOKUP(B138,'3-mer'!$B:$BQ,43,FALSE)</f>
        <v>13</v>
      </c>
      <c r="BO138" s="9">
        <f>VLOOKUP(B138,'3-mer'!$B:$BQ,44,FALSE)</f>
        <v>26</v>
      </c>
      <c r="BP138" s="9">
        <f>VLOOKUP(B138,'3-mer'!$B:$BQ,45,FALSE)</f>
        <v>12</v>
      </c>
      <c r="BQ138" s="9">
        <f>VLOOKUP(B138,'3-mer'!$B:$BQ,46,FALSE)</f>
        <v>22</v>
      </c>
      <c r="BR138" s="9">
        <f>VLOOKUP(B138,'3-mer'!$B:$BQ,47,FALSE)</f>
        <v>23</v>
      </c>
      <c r="BS138" s="9">
        <f>VLOOKUP(B138,'3-mer'!$B:$BQ,48,FALSE)</f>
        <v>16</v>
      </c>
      <c r="BT138" s="9">
        <f>VLOOKUP(B138,'3-mer'!$B:$BQ,49,FALSE)</f>
        <v>12</v>
      </c>
      <c r="BU138" s="9">
        <f>VLOOKUP(B138,'3-mer'!$B:$BQ,50,FALSE)</f>
        <v>27</v>
      </c>
      <c r="BV138" s="9">
        <f>VLOOKUP(B138,'3-mer'!$B:$BQ,51,FALSE)</f>
        <v>12</v>
      </c>
      <c r="BW138" s="9">
        <f>VLOOKUP(B138,'3-mer'!$B:$BQ,52,FALSE)</f>
        <v>21</v>
      </c>
      <c r="BX138" s="9">
        <f>VLOOKUP(B138,'3-mer'!$B:$BQ,53,FALSE)</f>
        <v>9</v>
      </c>
      <c r="BY138" s="9">
        <f>VLOOKUP(B138,'3-mer'!$B:$BQ,54,FALSE)</f>
        <v>15</v>
      </c>
      <c r="BZ138" s="9">
        <f>VLOOKUP(B138,'3-mer'!$B:$BQ,55,FALSE)</f>
        <v>7</v>
      </c>
      <c r="CA138" s="9">
        <f>VLOOKUP(B138,'3-mer'!$B:$BQ,56,FALSE)</f>
        <v>8</v>
      </c>
      <c r="CB138" s="9">
        <f>VLOOKUP(B138,'3-mer'!$B:$BQ,7,FALSE)</f>
        <v>12</v>
      </c>
      <c r="CC138" s="9">
        <f>VLOOKUP(B138,'3-mer'!$B:$BQ,58,FALSE)</f>
        <v>9</v>
      </c>
      <c r="CD138" s="9">
        <f>VLOOKUP(B138,'3-mer'!$B:$BQ,60,FALSE)</f>
        <v>10</v>
      </c>
      <c r="CE138" s="9">
        <f>VLOOKUP(B138,'3-mer'!$B:$BQ,61,FALSE)</f>
        <v>23</v>
      </c>
      <c r="CF138" s="9">
        <f>VLOOKUP(B138,'3-mer'!$B:$BQ,62,FALSE)</f>
        <v>12</v>
      </c>
      <c r="CG138" s="9">
        <f>VLOOKUP(B138,'3-mer'!$B:$BQ,63,FALSE)</f>
        <v>23</v>
      </c>
      <c r="CH138" s="9">
        <f>VLOOKUP(B138,'3-mer'!$B:$BQ,64,FALSE)</f>
        <v>15</v>
      </c>
      <c r="CI138" s="9">
        <f>VLOOKUP(B138,'3-mer'!$B:$BQ,65,FALSE)</f>
        <v>16</v>
      </c>
      <c r="CJ138" s="9">
        <f>VLOOKUP(B138,'3-mer'!$B:$BQ,66,FALSE)</f>
        <v>10</v>
      </c>
      <c r="CK138" s="9">
        <f>VLOOKUP(B138,'3-mer'!$B:$BQ,67,FALSE)</f>
        <v>13</v>
      </c>
      <c r="CL138" s="9">
        <f>VLOOKUP(B138,'3-mer'!$B:$BQ,5,FALSE)</f>
        <v>25</v>
      </c>
    </row>
    <row r="139" spans="1:90" ht="15.75" x14ac:dyDescent="0.2">
      <c r="A139" s="68" t="s">
        <v>26</v>
      </c>
      <c r="B139" s="67" t="s">
        <v>25</v>
      </c>
      <c r="C139" s="67">
        <v>254</v>
      </c>
      <c r="D139" s="70" t="e">
        <f>H139/#REF!+0.93</f>
        <v>#REF!</v>
      </c>
      <c r="E139" s="67">
        <v>25</v>
      </c>
      <c r="F139" s="67">
        <v>7.2</v>
      </c>
      <c r="G139" s="67">
        <v>7</v>
      </c>
      <c r="H139" s="70">
        <v>2</v>
      </c>
      <c r="I139" s="70">
        <f>VLOOKUP(B139,'2-mer'!$C$1:$V$19,3,FALSE)</f>
        <v>989</v>
      </c>
      <c r="J139" s="74">
        <f>VLOOKUP(B139,遗传信息!B:E,4,FALSE)</f>
        <v>32.86</v>
      </c>
      <c r="K139" s="9">
        <f>VLOOKUP(B139,'2-mer'!$C$1:$V$19,4,FALSE)</f>
        <v>86</v>
      </c>
      <c r="L139" s="9">
        <f>VLOOKUP(B139,'2-mer'!$C$1:$V$19,5,FALSE)</f>
        <v>61</v>
      </c>
      <c r="M139" s="9">
        <f>VLOOKUP(B139,'2-mer'!$C$1:$V$19,6,FALSE)</f>
        <v>74</v>
      </c>
      <c r="N139" s="9">
        <f>VLOOKUP(B139,'2-mer'!$C$1:$V$19,8,FALSE)</f>
        <v>47</v>
      </c>
      <c r="O139" s="9">
        <f>VLOOKUP(B139,'2-mer'!$C$1:$V$19,9,FALSE)</f>
        <v>52</v>
      </c>
      <c r="P139" s="9">
        <f>VLOOKUP(B139,'2-mer'!$C$1:$V$19,10,FALSE)</f>
        <v>46</v>
      </c>
      <c r="Q139" s="9">
        <f>VLOOKUP(B139,'2-mer'!$C$1:$V$19,11,FALSE)</f>
        <v>64</v>
      </c>
      <c r="R139" s="9">
        <f>VLOOKUP(B139,'2-mer'!$C$1:$V$19,12,FALSE)</f>
        <v>50</v>
      </c>
      <c r="S139" s="9">
        <f>VLOOKUP(B139,'2-mer'!$C$1:$V$19,13,FALSE)</f>
        <v>78</v>
      </c>
      <c r="T139" s="9">
        <f>VLOOKUP(B139,'2-mer'!$C$1:$V$19,14,FALSE)</f>
        <v>66</v>
      </c>
      <c r="U139" s="9">
        <f>VLOOKUP(B139,'2-mer'!$C$1:$V$19,15,FALSE)</f>
        <v>83</v>
      </c>
      <c r="V139" s="9">
        <f>VLOOKUP(B139,'2-mer'!$C$1:$V$19,16,FALSE)</f>
        <v>67</v>
      </c>
      <c r="W139" s="9">
        <f>VLOOKUP(B139,'2-mer'!$C$1:$V$19,17,FALSE)</f>
        <v>52</v>
      </c>
      <c r="X139" s="9">
        <f>VLOOKUP(B139,'2-mer'!$C$1:$V$19,18,FALSE)</f>
        <v>39</v>
      </c>
      <c r="Y139" s="9">
        <f>VLOOKUP(B139,'2-mer'!$C$1:$V$19,19,FALSE)</f>
        <v>73</v>
      </c>
      <c r="Z139" s="9">
        <f>VLOOKUP(B139,'2-mer'!$C$1:$V$19,20,FALSE)</f>
        <v>50</v>
      </c>
      <c r="AA139" s="9">
        <f>VLOOKUP(B139,'3-mer'!$B:$BQ,4,FALSE)</f>
        <v>22</v>
      </c>
      <c r="AB139" s="9">
        <f>VLOOKUP(B139,'3-mer'!$B:$BQ,5,FALSE)</f>
        <v>25</v>
      </c>
      <c r="AC139" s="9">
        <f>VLOOKUP(B139,'3-mer'!$B:$BQ,6,FALSE)</f>
        <v>26</v>
      </c>
      <c r="AD139" s="9">
        <f>VLOOKUP(B139,'3-mer'!$B:$BQ,7,FALSE)</f>
        <v>12</v>
      </c>
      <c r="AE139" s="9">
        <f>VLOOKUP(B139,'3-mer'!$B:$BQ,8,FALSE)</f>
        <v>11</v>
      </c>
      <c r="AF139" s="9">
        <f>VLOOKUP(B139,'3-mer'!$B:$BQ,9,FALSE)</f>
        <v>14</v>
      </c>
      <c r="AG139" s="9">
        <f>VLOOKUP(B139,'3-mer'!$B:$BQ,10,FALSE)</f>
        <v>20</v>
      </c>
      <c r="AH139" s="9">
        <f>VLOOKUP(B139,'3-mer'!$B:$BQ,11,FALSE)</f>
        <v>16</v>
      </c>
      <c r="AI139" s="9">
        <f>VLOOKUP(B139,'3-mer'!$B:$BQ,12,FALSE)</f>
        <v>18</v>
      </c>
      <c r="AJ139" s="9">
        <f>VLOOKUP(B139,'3-mer'!$B:$BQ,13,FALSE)</f>
        <v>22</v>
      </c>
      <c r="AK139" s="9">
        <f>VLOOKUP(B139,'3-mer'!$B:$BQ,14,FALSE)</f>
        <v>18</v>
      </c>
      <c r="AL139" s="9">
        <f>VLOOKUP(B139,'3-mer'!$B:$BQ,15,FALSE)</f>
        <v>16</v>
      </c>
      <c r="AM139" s="9">
        <f>VLOOKUP(B139,'3-mer'!$B:$BQ,16,FALSE)</f>
        <v>11</v>
      </c>
      <c r="AN139" s="9">
        <f>VLOOKUP(B139,'3-mer'!$B:$BQ,17,FALSE)</f>
        <v>10</v>
      </c>
      <c r="AO139" s="9">
        <f>VLOOKUP(B139,'3-mer'!$B:$BQ,18,FALSE)</f>
        <v>15</v>
      </c>
      <c r="AP139" s="9">
        <f>VLOOKUP(B139,'3-mer'!$B:$BQ,19,FALSE)</f>
        <v>11</v>
      </c>
      <c r="AQ139" s="9">
        <f>VLOOKUP(B139,'3-mer'!$B:$BQ,20,FALSE)</f>
        <v>17</v>
      </c>
      <c r="AR139" s="9">
        <f>VLOOKUP(B139,'3-mer'!$B:$BQ,21,FALSE)</f>
        <v>11</v>
      </c>
      <c r="AS139" s="9">
        <f>VLOOKUP(B139,'3-mer'!$B:$BQ,22,FALSE)</f>
        <v>13</v>
      </c>
      <c r="AT139" s="9">
        <f>VLOOKUP(B139,'3-mer'!$B:$BQ,23,FALSE)</f>
        <v>11</v>
      </c>
      <c r="AU139" s="9">
        <f>VLOOKUP(B139,'3-mer'!$B:$BQ,24,FALSE)</f>
        <v>10</v>
      </c>
      <c r="AV139" s="9">
        <f>VLOOKUP(B139,'3-mer'!$B:$BQ,25,FALSE)</f>
        <v>9</v>
      </c>
      <c r="AW139" s="9">
        <f>VLOOKUP(B139,'3-mer'!$B:$BQ,26,FALSE)</f>
        <v>16</v>
      </c>
      <c r="AX139" s="9">
        <f>VLOOKUP(B139,'3-mer'!$B:$BQ,27,FALSE)</f>
        <v>11</v>
      </c>
      <c r="AY139" s="9">
        <f>VLOOKUP(B139,'3-mer'!$B:$BQ,28,FALSE)</f>
        <v>11</v>
      </c>
      <c r="AZ139" s="9">
        <f>VLOOKUP(B139,'3-mer'!$B:$BQ,29,FALSE)</f>
        <v>20</v>
      </c>
      <c r="BA139" s="9">
        <f>VLOOKUP(B139,'3-mer'!$B:$BQ,30,FALSE)</f>
        <v>20</v>
      </c>
      <c r="BB139" s="9">
        <f>VLOOKUP(B139,'3-mer'!$B:$BQ,31,FALSE)</f>
        <v>13</v>
      </c>
      <c r="BC139" s="9">
        <f>VLOOKUP(B139,'3-mer'!$B:$BQ,32,FALSE)</f>
        <v>9</v>
      </c>
      <c r="BD139" s="9">
        <f>VLOOKUP(B139,'3-mer'!$B:$BQ,33,FALSE)</f>
        <v>7</v>
      </c>
      <c r="BE139" s="9">
        <f>VLOOKUP(B139,'3-mer'!$B:$BQ,34,FALSE)</f>
        <v>18</v>
      </c>
      <c r="BF139" s="9">
        <f>VLOOKUP(B139,'3-mer'!$B:$BQ,35,FALSE)</f>
        <v>16</v>
      </c>
      <c r="BG139" s="9">
        <f>VLOOKUP(B139,'3-mer'!$B:$BQ,36,FALSE)</f>
        <v>26</v>
      </c>
      <c r="BH139" s="9">
        <f>VLOOKUP(B139,'3-mer'!$B:$BQ,37,FALSE)</f>
        <v>16</v>
      </c>
      <c r="BI139" s="9">
        <f>VLOOKUP(B139,'3-mer'!$B:$BQ,38,FALSE)</f>
        <v>19</v>
      </c>
      <c r="BJ139" s="9">
        <f>VLOOKUP(B139,'3-mer'!$B:$BQ,39,FALSE)</f>
        <v>17</v>
      </c>
      <c r="BK139" s="9">
        <f>VLOOKUP(B139,'3-mer'!$B:$BQ,40,FALSE)</f>
        <v>23</v>
      </c>
      <c r="BL139" s="9">
        <f>VLOOKUP(B139,'3-mer'!$B:$BQ,41,FALSE)</f>
        <v>11</v>
      </c>
      <c r="BM139" s="9">
        <f>VLOOKUP(B139,'3-mer'!$B:$BQ,42,FALSE)</f>
        <v>19</v>
      </c>
      <c r="BN139" s="9">
        <f>VLOOKUP(B139,'3-mer'!$B:$BQ,43,FALSE)</f>
        <v>13</v>
      </c>
      <c r="BO139" s="9">
        <f>VLOOKUP(B139,'3-mer'!$B:$BQ,44,FALSE)</f>
        <v>26</v>
      </c>
      <c r="BP139" s="9">
        <f>VLOOKUP(B139,'3-mer'!$B:$BQ,45,FALSE)</f>
        <v>12</v>
      </c>
      <c r="BQ139" s="9">
        <f>VLOOKUP(B139,'3-mer'!$B:$BQ,46,FALSE)</f>
        <v>22</v>
      </c>
      <c r="BR139" s="9">
        <f>VLOOKUP(B139,'3-mer'!$B:$BQ,47,FALSE)</f>
        <v>23</v>
      </c>
      <c r="BS139" s="9">
        <f>VLOOKUP(B139,'3-mer'!$B:$BQ,48,FALSE)</f>
        <v>16</v>
      </c>
      <c r="BT139" s="9">
        <f>VLOOKUP(B139,'3-mer'!$B:$BQ,49,FALSE)</f>
        <v>12</v>
      </c>
      <c r="BU139" s="9">
        <f>VLOOKUP(B139,'3-mer'!$B:$BQ,50,FALSE)</f>
        <v>27</v>
      </c>
      <c r="BV139" s="9">
        <f>VLOOKUP(B139,'3-mer'!$B:$BQ,51,FALSE)</f>
        <v>12</v>
      </c>
      <c r="BW139" s="9">
        <f>VLOOKUP(B139,'3-mer'!$B:$BQ,52,FALSE)</f>
        <v>21</v>
      </c>
      <c r="BX139" s="9">
        <f>VLOOKUP(B139,'3-mer'!$B:$BQ,53,FALSE)</f>
        <v>9</v>
      </c>
      <c r="BY139" s="9">
        <f>VLOOKUP(B139,'3-mer'!$B:$BQ,54,FALSE)</f>
        <v>15</v>
      </c>
      <c r="BZ139" s="9">
        <f>VLOOKUP(B139,'3-mer'!$B:$BQ,55,FALSE)</f>
        <v>7</v>
      </c>
      <c r="CA139" s="9">
        <f>VLOOKUP(B139,'3-mer'!$B:$BQ,56,FALSE)</f>
        <v>8</v>
      </c>
      <c r="CB139" s="9">
        <f>VLOOKUP(B139,'3-mer'!$B:$BQ,7,FALSE)</f>
        <v>12</v>
      </c>
      <c r="CC139" s="9">
        <f>VLOOKUP(B139,'3-mer'!$B:$BQ,58,FALSE)</f>
        <v>9</v>
      </c>
      <c r="CD139" s="9">
        <f>VLOOKUP(B139,'3-mer'!$B:$BQ,60,FALSE)</f>
        <v>10</v>
      </c>
      <c r="CE139" s="9">
        <f>VLOOKUP(B139,'3-mer'!$B:$BQ,61,FALSE)</f>
        <v>23</v>
      </c>
      <c r="CF139" s="9">
        <f>VLOOKUP(B139,'3-mer'!$B:$BQ,62,FALSE)</f>
        <v>12</v>
      </c>
      <c r="CG139" s="9">
        <f>VLOOKUP(B139,'3-mer'!$B:$BQ,63,FALSE)</f>
        <v>23</v>
      </c>
      <c r="CH139" s="9">
        <f>VLOOKUP(B139,'3-mer'!$B:$BQ,64,FALSE)</f>
        <v>15</v>
      </c>
      <c r="CI139" s="9">
        <f>VLOOKUP(B139,'3-mer'!$B:$BQ,65,FALSE)</f>
        <v>16</v>
      </c>
      <c r="CJ139" s="9">
        <f>VLOOKUP(B139,'3-mer'!$B:$BQ,66,FALSE)</f>
        <v>10</v>
      </c>
      <c r="CK139" s="9">
        <f>VLOOKUP(B139,'3-mer'!$B:$BQ,67,FALSE)</f>
        <v>13</v>
      </c>
      <c r="CL139" s="9">
        <f>VLOOKUP(B139,'3-mer'!$B:$BQ,5,FALSE)</f>
        <v>25</v>
      </c>
    </row>
    <row r="140" spans="1:90" ht="15.75" x14ac:dyDescent="0.2">
      <c r="A140" s="68" t="s">
        <v>26</v>
      </c>
      <c r="B140" s="67" t="s">
        <v>25</v>
      </c>
      <c r="C140" s="67">
        <v>254</v>
      </c>
      <c r="D140" s="70" t="e">
        <f>H140/#REF!+0.93</f>
        <v>#REF!</v>
      </c>
      <c r="E140" s="67">
        <v>25</v>
      </c>
      <c r="F140" s="67">
        <v>7.2</v>
      </c>
      <c r="G140" s="67">
        <v>7</v>
      </c>
      <c r="H140" s="70">
        <v>3</v>
      </c>
      <c r="I140" s="70">
        <f>VLOOKUP(B140,'2-mer'!$C$1:$V$19,3,FALSE)</f>
        <v>989</v>
      </c>
      <c r="J140" s="74">
        <f>VLOOKUP(B140,遗传信息!B:E,4,FALSE)</f>
        <v>32.86</v>
      </c>
      <c r="K140" s="9">
        <f>VLOOKUP(B140,'2-mer'!$C$1:$V$19,4,FALSE)</f>
        <v>86</v>
      </c>
      <c r="L140" s="9">
        <f>VLOOKUP(B140,'2-mer'!$C$1:$V$19,5,FALSE)</f>
        <v>61</v>
      </c>
      <c r="M140" s="9">
        <f>VLOOKUP(B140,'2-mer'!$C$1:$V$19,6,FALSE)</f>
        <v>74</v>
      </c>
      <c r="N140" s="9">
        <f>VLOOKUP(B140,'2-mer'!$C$1:$V$19,8,FALSE)</f>
        <v>47</v>
      </c>
      <c r="O140" s="9">
        <f>VLOOKUP(B140,'2-mer'!$C$1:$V$19,9,FALSE)</f>
        <v>52</v>
      </c>
      <c r="P140" s="9">
        <f>VLOOKUP(B140,'2-mer'!$C$1:$V$19,10,FALSE)</f>
        <v>46</v>
      </c>
      <c r="Q140" s="9">
        <f>VLOOKUP(B140,'2-mer'!$C$1:$V$19,11,FALSE)</f>
        <v>64</v>
      </c>
      <c r="R140" s="9">
        <f>VLOOKUP(B140,'2-mer'!$C$1:$V$19,12,FALSE)</f>
        <v>50</v>
      </c>
      <c r="S140" s="9">
        <f>VLOOKUP(B140,'2-mer'!$C$1:$V$19,13,FALSE)</f>
        <v>78</v>
      </c>
      <c r="T140" s="9">
        <f>VLOOKUP(B140,'2-mer'!$C$1:$V$19,14,FALSE)</f>
        <v>66</v>
      </c>
      <c r="U140" s="9">
        <f>VLOOKUP(B140,'2-mer'!$C$1:$V$19,15,FALSE)</f>
        <v>83</v>
      </c>
      <c r="V140" s="9">
        <f>VLOOKUP(B140,'2-mer'!$C$1:$V$19,16,FALSE)</f>
        <v>67</v>
      </c>
      <c r="W140" s="9">
        <f>VLOOKUP(B140,'2-mer'!$C$1:$V$19,17,FALSE)</f>
        <v>52</v>
      </c>
      <c r="X140" s="9">
        <f>VLOOKUP(B140,'2-mer'!$C$1:$V$19,18,FALSE)</f>
        <v>39</v>
      </c>
      <c r="Y140" s="9">
        <f>VLOOKUP(B140,'2-mer'!$C$1:$V$19,19,FALSE)</f>
        <v>73</v>
      </c>
      <c r="Z140" s="9">
        <f>VLOOKUP(B140,'2-mer'!$C$1:$V$19,20,FALSE)</f>
        <v>50</v>
      </c>
      <c r="AA140" s="9">
        <f>VLOOKUP(B140,'3-mer'!$B:$BQ,4,FALSE)</f>
        <v>22</v>
      </c>
      <c r="AB140" s="9">
        <f>VLOOKUP(B140,'3-mer'!$B:$BQ,5,FALSE)</f>
        <v>25</v>
      </c>
      <c r="AC140" s="9">
        <f>VLOOKUP(B140,'3-mer'!$B:$BQ,6,FALSE)</f>
        <v>26</v>
      </c>
      <c r="AD140" s="9">
        <f>VLOOKUP(B140,'3-mer'!$B:$BQ,7,FALSE)</f>
        <v>12</v>
      </c>
      <c r="AE140" s="9">
        <f>VLOOKUP(B140,'3-mer'!$B:$BQ,8,FALSE)</f>
        <v>11</v>
      </c>
      <c r="AF140" s="9">
        <f>VLOOKUP(B140,'3-mer'!$B:$BQ,9,FALSE)</f>
        <v>14</v>
      </c>
      <c r="AG140" s="9">
        <f>VLOOKUP(B140,'3-mer'!$B:$BQ,10,FALSE)</f>
        <v>20</v>
      </c>
      <c r="AH140" s="9">
        <f>VLOOKUP(B140,'3-mer'!$B:$BQ,11,FALSE)</f>
        <v>16</v>
      </c>
      <c r="AI140" s="9">
        <f>VLOOKUP(B140,'3-mer'!$B:$BQ,12,FALSE)</f>
        <v>18</v>
      </c>
      <c r="AJ140" s="9">
        <f>VLOOKUP(B140,'3-mer'!$B:$BQ,13,FALSE)</f>
        <v>22</v>
      </c>
      <c r="AK140" s="9">
        <f>VLOOKUP(B140,'3-mer'!$B:$BQ,14,FALSE)</f>
        <v>18</v>
      </c>
      <c r="AL140" s="9">
        <f>VLOOKUP(B140,'3-mer'!$B:$BQ,15,FALSE)</f>
        <v>16</v>
      </c>
      <c r="AM140" s="9">
        <f>VLOOKUP(B140,'3-mer'!$B:$BQ,16,FALSE)</f>
        <v>11</v>
      </c>
      <c r="AN140" s="9">
        <f>VLOOKUP(B140,'3-mer'!$B:$BQ,17,FALSE)</f>
        <v>10</v>
      </c>
      <c r="AO140" s="9">
        <f>VLOOKUP(B140,'3-mer'!$B:$BQ,18,FALSE)</f>
        <v>15</v>
      </c>
      <c r="AP140" s="9">
        <f>VLOOKUP(B140,'3-mer'!$B:$BQ,19,FALSE)</f>
        <v>11</v>
      </c>
      <c r="AQ140" s="9">
        <f>VLOOKUP(B140,'3-mer'!$B:$BQ,20,FALSE)</f>
        <v>17</v>
      </c>
      <c r="AR140" s="9">
        <f>VLOOKUP(B140,'3-mer'!$B:$BQ,21,FALSE)</f>
        <v>11</v>
      </c>
      <c r="AS140" s="9">
        <f>VLOOKUP(B140,'3-mer'!$B:$BQ,22,FALSE)</f>
        <v>13</v>
      </c>
      <c r="AT140" s="9">
        <f>VLOOKUP(B140,'3-mer'!$B:$BQ,23,FALSE)</f>
        <v>11</v>
      </c>
      <c r="AU140" s="9">
        <f>VLOOKUP(B140,'3-mer'!$B:$BQ,24,FALSE)</f>
        <v>10</v>
      </c>
      <c r="AV140" s="9">
        <f>VLOOKUP(B140,'3-mer'!$B:$BQ,25,FALSE)</f>
        <v>9</v>
      </c>
      <c r="AW140" s="9">
        <f>VLOOKUP(B140,'3-mer'!$B:$BQ,26,FALSE)</f>
        <v>16</v>
      </c>
      <c r="AX140" s="9">
        <f>VLOOKUP(B140,'3-mer'!$B:$BQ,27,FALSE)</f>
        <v>11</v>
      </c>
      <c r="AY140" s="9">
        <f>VLOOKUP(B140,'3-mer'!$B:$BQ,28,FALSE)</f>
        <v>11</v>
      </c>
      <c r="AZ140" s="9">
        <f>VLOOKUP(B140,'3-mer'!$B:$BQ,29,FALSE)</f>
        <v>20</v>
      </c>
      <c r="BA140" s="9">
        <f>VLOOKUP(B140,'3-mer'!$B:$BQ,30,FALSE)</f>
        <v>20</v>
      </c>
      <c r="BB140" s="9">
        <f>VLOOKUP(B140,'3-mer'!$B:$BQ,31,FALSE)</f>
        <v>13</v>
      </c>
      <c r="BC140" s="9">
        <f>VLOOKUP(B140,'3-mer'!$B:$BQ,32,FALSE)</f>
        <v>9</v>
      </c>
      <c r="BD140" s="9">
        <f>VLOOKUP(B140,'3-mer'!$B:$BQ,33,FALSE)</f>
        <v>7</v>
      </c>
      <c r="BE140" s="9">
        <f>VLOOKUP(B140,'3-mer'!$B:$BQ,34,FALSE)</f>
        <v>18</v>
      </c>
      <c r="BF140" s="9">
        <f>VLOOKUP(B140,'3-mer'!$B:$BQ,35,FALSE)</f>
        <v>16</v>
      </c>
      <c r="BG140" s="9">
        <f>VLOOKUP(B140,'3-mer'!$B:$BQ,36,FALSE)</f>
        <v>26</v>
      </c>
      <c r="BH140" s="9">
        <f>VLOOKUP(B140,'3-mer'!$B:$BQ,37,FALSE)</f>
        <v>16</v>
      </c>
      <c r="BI140" s="9">
        <f>VLOOKUP(B140,'3-mer'!$B:$BQ,38,FALSE)</f>
        <v>19</v>
      </c>
      <c r="BJ140" s="9">
        <f>VLOOKUP(B140,'3-mer'!$B:$BQ,39,FALSE)</f>
        <v>17</v>
      </c>
      <c r="BK140" s="9">
        <f>VLOOKUP(B140,'3-mer'!$B:$BQ,40,FALSE)</f>
        <v>23</v>
      </c>
      <c r="BL140" s="9">
        <f>VLOOKUP(B140,'3-mer'!$B:$BQ,41,FALSE)</f>
        <v>11</v>
      </c>
      <c r="BM140" s="9">
        <f>VLOOKUP(B140,'3-mer'!$B:$BQ,42,FALSE)</f>
        <v>19</v>
      </c>
      <c r="BN140" s="9">
        <f>VLOOKUP(B140,'3-mer'!$B:$BQ,43,FALSE)</f>
        <v>13</v>
      </c>
      <c r="BO140" s="9">
        <f>VLOOKUP(B140,'3-mer'!$B:$BQ,44,FALSE)</f>
        <v>26</v>
      </c>
      <c r="BP140" s="9">
        <f>VLOOKUP(B140,'3-mer'!$B:$BQ,45,FALSE)</f>
        <v>12</v>
      </c>
      <c r="BQ140" s="9">
        <f>VLOOKUP(B140,'3-mer'!$B:$BQ,46,FALSE)</f>
        <v>22</v>
      </c>
      <c r="BR140" s="9">
        <f>VLOOKUP(B140,'3-mer'!$B:$BQ,47,FALSE)</f>
        <v>23</v>
      </c>
      <c r="BS140" s="9">
        <f>VLOOKUP(B140,'3-mer'!$B:$BQ,48,FALSE)</f>
        <v>16</v>
      </c>
      <c r="BT140" s="9">
        <f>VLOOKUP(B140,'3-mer'!$B:$BQ,49,FALSE)</f>
        <v>12</v>
      </c>
      <c r="BU140" s="9">
        <f>VLOOKUP(B140,'3-mer'!$B:$BQ,50,FALSE)</f>
        <v>27</v>
      </c>
      <c r="BV140" s="9">
        <f>VLOOKUP(B140,'3-mer'!$B:$BQ,51,FALSE)</f>
        <v>12</v>
      </c>
      <c r="BW140" s="9">
        <f>VLOOKUP(B140,'3-mer'!$B:$BQ,52,FALSE)</f>
        <v>21</v>
      </c>
      <c r="BX140" s="9">
        <f>VLOOKUP(B140,'3-mer'!$B:$BQ,53,FALSE)</f>
        <v>9</v>
      </c>
      <c r="BY140" s="9">
        <f>VLOOKUP(B140,'3-mer'!$B:$BQ,54,FALSE)</f>
        <v>15</v>
      </c>
      <c r="BZ140" s="9">
        <f>VLOOKUP(B140,'3-mer'!$B:$BQ,55,FALSE)</f>
        <v>7</v>
      </c>
      <c r="CA140" s="9">
        <f>VLOOKUP(B140,'3-mer'!$B:$BQ,56,FALSE)</f>
        <v>8</v>
      </c>
      <c r="CB140" s="9">
        <f>VLOOKUP(B140,'3-mer'!$B:$BQ,7,FALSE)</f>
        <v>12</v>
      </c>
      <c r="CC140" s="9">
        <f>VLOOKUP(B140,'3-mer'!$B:$BQ,58,FALSE)</f>
        <v>9</v>
      </c>
      <c r="CD140" s="9">
        <f>VLOOKUP(B140,'3-mer'!$B:$BQ,60,FALSE)</f>
        <v>10</v>
      </c>
      <c r="CE140" s="9">
        <f>VLOOKUP(B140,'3-mer'!$B:$BQ,61,FALSE)</f>
        <v>23</v>
      </c>
      <c r="CF140" s="9">
        <f>VLOOKUP(B140,'3-mer'!$B:$BQ,62,FALSE)</f>
        <v>12</v>
      </c>
      <c r="CG140" s="9">
        <f>VLOOKUP(B140,'3-mer'!$B:$BQ,63,FALSE)</f>
        <v>23</v>
      </c>
      <c r="CH140" s="9">
        <f>VLOOKUP(B140,'3-mer'!$B:$BQ,64,FALSE)</f>
        <v>15</v>
      </c>
      <c r="CI140" s="9">
        <f>VLOOKUP(B140,'3-mer'!$B:$BQ,65,FALSE)</f>
        <v>16</v>
      </c>
      <c r="CJ140" s="9">
        <f>VLOOKUP(B140,'3-mer'!$B:$BQ,66,FALSE)</f>
        <v>10</v>
      </c>
      <c r="CK140" s="9">
        <f>VLOOKUP(B140,'3-mer'!$B:$BQ,67,FALSE)</f>
        <v>13</v>
      </c>
      <c r="CL140" s="9">
        <f>VLOOKUP(B140,'3-mer'!$B:$BQ,5,FALSE)</f>
        <v>25</v>
      </c>
    </row>
    <row r="141" spans="1:90" ht="15.75" x14ac:dyDescent="0.2">
      <c r="A141" s="68" t="s">
        <v>26</v>
      </c>
      <c r="B141" s="67" t="s">
        <v>25</v>
      </c>
      <c r="C141" s="67">
        <v>254</v>
      </c>
      <c r="D141" s="70" t="e">
        <f>H141/#REF!+0.93</f>
        <v>#REF!</v>
      </c>
      <c r="E141" s="67">
        <v>25</v>
      </c>
      <c r="F141" s="67">
        <v>7.2</v>
      </c>
      <c r="G141" s="67">
        <v>7</v>
      </c>
      <c r="H141" s="70">
        <v>4</v>
      </c>
      <c r="I141" s="70">
        <f>VLOOKUP(B141,'2-mer'!$C$1:$V$19,3,FALSE)</f>
        <v>989</v>
      </c>
      <c r="J141" s="74">
        <f>VLOOKUP(B141,遗传信息!B:E,4,FALSE)</f>
        <v>32.86</v>
      </c>
      <c r="K141" s="9">
        <f>VLOOKUP(B141,'2-mer'!$C$1:$V$19,4,FALSE)</f>
        <v>86</v>
      </c>
      <c r="L141" s="9">
        <f>VLOOKUP(B141,'2-mer'!$C$1:$V$19,5,FALSE)</f>
        <v>61</v>
      </c>
      <c r="M141" s="9">
        <f>VLOOKUP(B141,'2-mer'!$C$1:$V$19,6,FALSE)</f>
        <v>74</v>
      </c>
      <c r="N141" s="9">
        <f>VLOOKUP(B141,'2-mer'!$C$1:$V$19,8,FALSE)</f>
        <v>47</v>
      </c>
      <c r="O141" s="9">
        <f>VLOOKUP(B141,'2-mer'!$C$1:$V$19,9,FALSE)</f>
        <v>52</v>
      </c>
      <c r="P141" s="9">
        <f>VLOOKUP(B141,'2-mer'!$C$1:$V$19,10,FALSE)</f>
        <v>46</v>
      </c>
      <c r="Q141" s="9">
        <f>VLOOKUP(B141,'2-mer'!$C$1:$V$19,11,FALSE)</f>
        <v>64</v>
      </c>
      <c r="R141" s="9">
        <f>VLOOKUP(B141,'2-mer'!$C$1:$V$19,12,FALSE)</f>
        <v>50</v>
      </c>
      <c r="S141" s="9">
        <f>VLOOKUP(B141,'2-mer'!$C$1:$V$19,13,FALSE)</f>
        <v>78</v>
      </c>
      <c r="T141" s="9">
        <f>VLOOKUP(B141,'2-mer'!$C$1:$V$19,14,FALSE)</f>
        <v>66</v>
      </c>
      <c r="U141" s="9">
        <f>VLOOKUP(B141,'2-mer'!$C$1:$V$19,15,FALSE)</f>
        <v>83</v>
      </c>
      <c r="V141" s="9">
        <f>VLOOKUP(B141,'2-mer'!$C$1:$V$19,16,FALSE)</f>
        <v>67</v>
      </c>
      <c r="W141" s="9">
        <f>VLOOKUP(B141,'2-mer'!$C$1:$V$19,17,FALSE)</f>
        <v>52</v>
      </c>
      <c r="X141" s="9">
        <f>VLOOKUP(B141,'2-mer'!$C$1:$V$19,18,FALSE)</f>
        <v>39</v>
      </c>
      <c r="Y141" s="9">
        <f>VLOOKUP(B141,'2-mer'!$C$1:$V$19,19,FALSE)</f>
        <v>73</v>
      </c>
      <c r="Z141" s="9">
        <f>VLOOKUP(B141,'2-mer'!$C$1:$V$19,20,FALSE)</f>
        <v>50</v>
      </c>
      <c r="AA141" s="9">
        <f>VLOOKUP(B141,'3-mer'!$B:$BQ,4,FALSE)</f>
        <v>22</v>
      </c>
      <c r="AB141" s="9">
        <f>VLOOKUP(B141,'3-mer'!$B:$BQ,5,FALSE)</f>
        <v>25</v>
      </c>
      <c r="AC141" s="9">
        <f>VLOOKUP(B141,'3-mer'!$B:$BQ,6,FALSE)</f>
        <v>26</v>
      </c>
      <c r="AD141" s="9">
        <f>VLOOKUP(B141,'3-mer'!$B:$BQ,7,FALSE)</f>
        <v>12</v>
      </c>
      <c r="AE141" s="9">
        <f>VLOOKUP(B141,'3-mer'!$B:$BQ,8,FALSE)</f>
        <v>11</v>
      </c>
      <c r="AF141" s="9">
        <f>VLOOKUP(B141,'3-mer'!$B:$BQ,9,FALSE)</f>
        <v>14</v>
      </c>
      <c r="AG141" s="9">
        <f>VLOOKUP(B141,'3-mer'!$B:$BQ,10,FALSE)</f>
        <v>20</v>
      </c>
      <c r="AH141" s="9">
        <f>VLOOKUP(B141,'3-mer'!$B:$BQ,11,FALSE)</f>
        <v>16</v>
      </c>
      <c r="AI141" s="9">
        <f>VLOOKUP(B141,'3-mer'!$B:$BQ,12,FALSE)</f>
        <v>18</v>
      </c>
      <c r="AJ141" s="9">
        <f>VLOOKUP(B141,'3-mer'!$B:$BQ,13,FALSE)</f>
        <v>22</v>
      </c>
      <c r="AK141" s="9">
        <f>VLOOKUP(B141,'3-mer'!$B:$BQ,14,FALSE)</f>
        <v>18</v>
      </c>
      <c r="AL141" s="9">
        <f>VLOOKUP(B141,'3-mer'!$B:$BQ,15,FALSE)</f>
        <v>16</v>
      </c>
      <c r="AM141" s="9">
        <f>VLOOKUP(B141,'3-mer'!$B:$BQ,16,FALSE)</f>
        <v>11</v>
      </c>
      <c r="AN141" s="9">
        <f>VLOOKUP(B141,'3-mer'!$B:$BQ,17,FALSE)</f>
        <v>10</v>
      </c>
      <c r="AO141" s="9">
        <f>VLOOKUP(B141,'3-mer'!$B:$BQ,18,FALSE)</f>
        <v>15</v>
      </c>
      <c r="AP141" s="9">
        <f>VLOOKUP(B141,'3-mer'!$B:$BQ,19,FALSE)</f>
        <v>11</v>
      </c>
      <c r="AQ141" s="9">
        <f>VLOOKUP(B141,'3-mer'!$B:$BQ,20,FALSE)</f>
        <v>17</v>
      </c>
      <c r="AR141" s="9">
        <f>VLOOKUP(B141,'3-mer'!$B:$BQ,21,FALSE)</f>
        <v>11</v>
      </c>
      <c r="AS141" s="9">
        <f>VLOOKUP(B141,'3-mer'!$B:$BQ,22,FALSE)</f>
        <v>13</v>
      </c>
      <c r="AT141" s="9">
        <f>VLOOKUP(B141,'3-mer'!$B:$BQ,23,FALSE)</f>
        <v>11</v>
      </c>
      <c r="AU141" s="9">
        <f>VLOOKUP(B141,'3-mer'!$B:$BQ,24,FALSE)</f>
        <v>10</v>
      </c>
      <c r="AV141" s="9">
        <f>VLOOKUP(B141,'3-mer'!$B:$BQ,25,FALSE)</f>
        <v>9</v>
      </c>
      <c r="AW141" s="9">
        <f>VLOOKUP(B141,'3-mer'!$B:$BQ,26,FALSE)</f>
        <v>16</v>
      </c>
      <c r="AX141" s="9">
        <f>VLOOKUP(B141,'3-mer'!$B:$BQ,27,FALSE)</f>
        <v>11</v>
      </c>
      <c r="AY141" s="9">
        <f>VLOOKUP(B141,'3-mer'!$B:$BQ,28,FALSE)</f>
        <v>11</v>
      </c>
      <c r="AZ141" s="9">
        <f>VLOOKUP(B141,'3-mer'!$B:$BQ,29,FALSE)</f>
        <v>20</v>
      </c>
      <c r="BA141" s="9">
        <f>VLOOKUP(B141,'3-mer'!$B:$BQ,30,FALSE)</f>
        <v>20</v>
      </c>
      <c r="BB141" s="9">
        <f>VLOOKUP(B141,'3-mer'!$B:$BQ,31,FALSE)</f>
        <v>13</v>
      </c>
      <c r="BC141" s="9">
        <f>VLOOKUP(B141,'3-mer'!$B:$BQ,32,FALSE)</f>
        <v>9</v>
      </c>
      <c r="BD141" s="9">
        <f>VLOOKUP(B141,'3-mer'!$B:$BQ,33,FALSE)</f>
        <v>7</v>
      </c>
      <c r="BE141" s="9">
        <f>VLOOKUP(B141,'3-mer'!$B:$BQ,34,FALSE)</f>
        <v>18</v>
      </c>
      <c r="BF141" s="9">
        <f>VLOOKUP(B141,'3-mer'!$B:$BQ,35,FALSE)</f>
        <v>16</v>
      </c>
      <c r="BG141" s="9">
        <f>VLOOKUP(B141,'3-mer'!$B:$BQ,36,FALSE)</f>
        <v>26</v>
      </c>
      <c r="BH141" s="9">
        <f>VLOOKUP(B141,'3-mer'!$B:$BQ,37,FALSE)</f>
        <v>16</v>
      </c>
      <c r="BI141" s="9">
        <f>VLOOKUP(B141,'3-mer'!$B:$BQ,38,FALSE)</f>
        <v>19</v>
      </c>
      <c r="BJ141" s="9">
        <f>VLOOKUP(B141,'3-mer'!$B:$BQ,39,FALSE)</f>
        <v>17</v>
      </c>
      <c r="BK141" s="9">
        <f>VLOOKUP(B141,'3-mer'!$B:$BQ,40,FALSE)</f>
        <v>23</v>
      </c>
      <c r="BL141" s="9">
        <f>VLOOKUP(B141,'3-mer'!$B:$BQ,41,FALSE)</f>
        <v>11</v>
      </c>
      <c r="BM141" s="9">
        <f>VLOOKUP(B141,'3-mer'!$B:$BQ,42,FALSE)</f>
        <v>19</v>
      </c>
      <c r="BN141" s="9">
        <f>VLOOKUP(B141,'3-mer'!$B:$BQ,43,FALSE)</f>
        <v>13</v>
      </c>
      <c r="BO141" s="9">
        <f>VLOOKUP(B141,'3-mer'!$B:$BQ,44,FALSE)</f>
        <v>26</v>
      </c>
      <c r="BP141" s="9">
        <f>VLOOKUP(B141,'3-mer'!$B:$BQ,45,FALSE)</f>
        <v>12</v>
      </c>
      <c r="BQ141" s="9">
        <f>VLOOKUP(B141,'3-mer'!$B:$BQ,46,FALSE)</f>
        <v>22</v>
      </c>
      <c r="BR141" s="9">
        <f>VLOOKUP(B141,'3-mer'!$B:$BQ,47,FALSE)</f>
        <v>23</v>
      </c>
      <c r="BS141" s="9">
        <f>VLOOKUP(B141,'3-mer'!$B:$BQ,48,FALSE)</f>
        <v>16</v>
      </c>
      <c r="BT141" s="9">
        <f>VLOOKUP(B141,'3-mer'!$B:$BQ,49,FALSE)</f>
        <v>12</v>
      </c>
      <c r="BU141" s="9">
        <f>VLOOKUP(B141,'3-mer'!$B:$BQ,50,FALSE)</f>
        <v>27</v>
      </c>
      <c r="BV141" s="9">
        <f>VLOOKUP(B141,'3-mer'!$B:$BQ,51,FALSE)</f>
        <v>12</v>
      </c>
      <c r="BW141" s="9">
        <f>VLOOKUP(B141,'3-mer'!$B:$BQ,52,FALSE)</f>
        <v>21</v>
      </c>
      <c r="BX141" s="9">
        <f>VLOOKUP(B141,'3-mer'!$B:$BQ,53,FALSE)</f>
        <v>9</v>
      </c>
      <c r="BY141" s="9">
        <f>VLOOKUP(B141,'3-mer'!$B:$BQ,54,FALSE)</f>
        <v>15</v>
      </c>
      <c r="BZ141" s="9">
        <f>VLOOKUP(B141,'3-mer'!$B:$BQ,55,FALSE)</f>
        <v>7</v>
      </c>
      <c r="CA141" s="9">
        <f>VLOOKUP(B141,'3-mer'!$B:$BQ,56,FALSE)</f>
        <v>8</v>
      </c>
      <c r="CB141" s="9">
        <f>VLOOKUP(B141,'3-mer'!$B:$BQ,7,FALSE)</f>
        <v>12</v>
      </c>
      <c r="CC141" s="9">
        <f>VLOOKUP(B141,'3-mer'!$B:$BQ,58,FALSE)</f>
        <v>9</v>
      </c>
      <c r="CD141" s="9">
        <f>VLOOKUP(B141,'3-mer'!$B:$BQ,60,FALSE)</f>
        <v>10</v>
      </c>
      <c r="CE141" s="9">
        <f>VLOOKUP(B141,'3-mer'!$B:$BQ,61,FALSE)</f>
        <v>23</v>
      </c>
      <c r="CF141" s="9">
        <f>VLOOKUP(B141,'3-mer'!$B:$BQ,62,FALSE)</f>
        <v>12</v>
      </c>
      <c r="CG141" s="9">
        <f>VLOOKUP(B141,'3-mer'!$B:$BQ,63,FALSE)</f>
        <v>23</v>
      </c>
      <c r="CH141" s="9">
        <f>VLOOKUP(B141,'3-mer'!$B:$BQ,64,FALSE)</f>
        <v>15</v>
      </c>
      <c r="CI141" s="9">
        <f>VLOOKUP(B141,'3-mer'!$B:$BQ,65,FALSE)</f>
        <v>16</v>
      </c>
      <c r="CJ141" s="9">
        <f>VLOOKUP(B141,'3-mer'!$B:$BQ,66,FALSE)</f>
        <v>10</v>
      </c>
      <c r="CK141" s="9">
        <f>VLOOKUP(B141,'3-mer'!$B:$BQ,67,FALSE)</f>
        <v>13</v>
      </c>
      <c r="CL141" s="9">
        <f>VLOOKUP(B141,'3-mer'!$B:$BQ,5,FALSE)</f>
        <v>25</v>
      </c>
    </row>
    <row r="142" spans="1:90" ht="15.75" x14ac:dyDescent="0.2">
      <c r="A142" s="68" t="s">
        <v>26</v>
      </c>
      <c r="B142" s="67" t="s">
        <v>25</v>
      </c>
      <c r="C142" s="67">
        <v>265</v>
      </c>
      <c r="D142" s="70" t="e">
        <f>H142/#REF!+0.99</f>
        <v>#REF!</v>
      </c>
      <c r="E142" s="67">
        <v>25</v>
      </c>
      <c r="F142" s="67">
        <v>7.2</v>
      </c>
      <c r="G142" s="67">
        <v>7</v>
      </c>
      <c r="H142" s="70">
        <v>2</v>
      </c>
      <c r="I142" s="70">
        <f>VLOOKUP(B142,'2-mer'!$C$1:$V$19,3,FALSE)</f>
        <v>989</v>
      </c>
      <c r="J142" s="74">
        <f>VLOOKUP(B142,遗传信息!B:E,4,FALSE)</f>
        <v>32.86</v>
      </c>
      <c r="K142" s="9">
        <f>VLOOKUP(B142,'2-mer'!$C$1:$V$19,4,FALSE)</f>
        <v>86</v>
      </c>
      <c r="L142" s="9">
        <f>VLOOKUP(B142,'2-mer'!$C$1:$V$19,5,FALSE)</f>
        <v>61</v>
      </c>
      <c r="M142" s="9">
        <f>VLOOKUP(B142,'2-mer'!$C$1:$V$19,6,FALSE)</f>
        <v>74</v>
      </c>
      <c r="N142" s="9">
        <f>VLOOKUP(B142,'2-mer'!$C$1:$V$19,8,FALSE)</f>
        <v>47</v>
      </c>
      <c r="O142" s="9">
        <f>VLOOKUP(B142,'2-mer'!$C$1:$V$19,9,FALSE)</f>
        <v>52</v>
      </c>
      <c r="P142" s="9">
        <f>VLOOKUP(B142,'2-mer'!$C$1:$V$19,10,FALSE)</f>
        <v>46</v>
      </c>
      <c r="Q142" s="9">
        <f>VLOOKUP(B142,'2-mer'!$C$1:$V$19,11,FALSE)</f>
        <v>64</v>
      </c>
      <c r="R142" s="9">
        <f>VLOOKUP(B142,'2-mer'!$C$1:$V$19,12,FALSE)</f>
        <v>50</v>
      </c>
      <c r="S142" s="9">
        <f>VLOOKUP(B142,'2-mer'!$C$1:$V$19,13,FALSE)</f>
        <v>78</v>
      </c>
      <c r="T142" s="9">
        <f>VLOOKUP(B142,'2-mer'!$C$1:$V$19,14,FALSE)</f>
        <v>66</v>
      </c>
      <c r="U142" s="9">
        <f>VLOOKUP(B142,'2-mer'!$C$1:$V$19,15,FALSE)</f>
        <v>83</v>
      </c>
      <c r="V142" s="9">
        <f>VLOOKUP(B142,'2-mer'!$C$1:$V$19,16,FALSE)</f>
        <v>67</v>
      </c>
      <c r="W142" s="9">
        <f>VLOOKUP(B142,'2-mer'!$C$1:$V$19,17,FALSE)</f>
        <v>52</v>
      </c>
      <c r="X142" s="9">
        <f>VLOOKUP(B142,'2-mer'!$C$1:$V$19,18,FALSE)</f>
        <v>39</v>
      </c>
      <c r="Y142" s="9">
        <f>VLOOKUP(B142,'2-mer'!$C$1:$V$19,19,FALSE)</f>
        <v>73</v>
      </c>
      <c r="Z142" s="9">
        <f>VLOOKUP(B142,'2-mer'!$C$1:$V$19,20,FALSE)</f>
        <v>50</v>
      </c>
      <c r="AA142" s="9">
        <f>VLOOKUP(B142,'3-mer'!$B:$BQ,4,FALSE)</f>
        <v>22</v>
      </c>
      <c r="AB142" s="9">
        <f>VLOOKUP(B142,'3-mer'!$B:$BQ,5,FALSE)</f>
        <v>25</v>
      </c>
      <c r="AC142" s="9">
        <f>VLOOKUP(B142,'3-mer'!$B:$BQ,6,FALSE)</f>
        <v>26</v>
      </c>
      <c r="AD142" s="9">
        <f>VLOOKUP(B142,'3-mer'!$B:$BQ,7,FALSE)</f>
        <v>12</v>
      </c>
      <c r="AE142" s="9">
        <f>VLOOKUP(B142,'3-mer'!$B:$BQ,8,FALSE)</f>
        <v>11</v>
      </c>
      <c r="AF142" s="9">
        <f>VLOOKUP(B142,'3-mer'!$B:$BQ,9,FALSE)</f>
        <v>14</v>
      </c>
      <c r="AG142" s="9">
        <f>VLOOKUP(B142,'3-mer'!$B:$BQ,10,FALSE)</f>
        <v>20</v>
      </c>
      <c r="AH142" s="9">
        <f>VLOOKUP(B142,'3-mer'!$B:$BQ,11,FALSE)</f>
        <v>16</v>
      </c>
      <c r="AI142" s="9">
        <f>VLOOKUP(B142,'3-mer'!$B:$BQ,12,FALSE)</f>
        <v>18</v>
      </c>
      <c r="AJ142" s="9">
        <f>VLOOKUP(B142,'3-mer'!$B:$BQ,13,FALSE)</f>
        <v>22</v>
      </c>
      <c r="AK142" s="9">
        <f>VLOOKUP(B142,'3-mer'!$B:$BQ,14,FALSE)</f>
        <v>18</v>
      </c>
      <c r="AL142" s="9">
        <f>VLOOKUP(B142,'3-mer'!$B:$BQ,15,FALSE)</f>
        <v>16</v>
      </c>
      <c r="AM142" s="9">
        <f>VLOOKUP(B142,'3-mer'!$B:$BQ,16,FALSE)</f>
        <v>11</v>
      </c>
      <c r="AN142" s="9">
        <f>VLOOKUP(B142,'3-mer'!$B:$BQ,17,FALSE)</f>
        <v>10</v>
      </c>
      <c r="AO142" s="9">
        <f>VLOOKUP(B142,'3-mer'!$B:$BQ,18,FALSE)</f>
        <v>15</v>
      </c>
      <c r="AP142" s="9">
        <f>VLOOKUP(B142,'3-mer'!$B:$BQ,19,FALSE)</f>
        <v>11</v>
      </c>
      <c r="AQ142" s="9">
        <f>VLOOKUP(B142,'3-mer'!$B:$BQ,20,FALSE)</f>
        <v>17</v>
      </c>
      <c r="AR142" s="9">
        <f>VLOOKUP(B142,'3-mer'!$B:$BQ,21,FALSE)</f>
        <v>11</v>
      </c>
      <c r="AS142" s="9">
        <f>VLOOKUP(B142,'3-mer'!$B:$BQ,22,FALSE)</f>
        <v>13</v>
      </c>
      <c r="AT142" s="9">
        <f>VLOOKUP(B142,'3-mer'!$B:$BQ,23,FALSE)</f>
        <v>11</v>
      </c>
      <c r="AU142" s="9">
        <f>VLOOKUP(B142,'3-mer'!$B:$BQ,24,FALSE)</f>
        <v>10</v>
      </c>
      <c r="AV142" s="9">
        <f>VLOOKUP(B142,'3-mer'!$B:$BQ,25,FALSE)</f>
        <v>9</v>
      </c>
      <c r="AW142" s="9">
        <f>VLOOKUP(B142,'3-mer'!$B:$BQ,26,FALSE)</f>
        <v>16</v>
      </c>
      <c r="AX142" s="9">
        <f>VLOOKUP(B142,'3-mer'!$B:$BQ,27,FALSE)</f>
        <v>11</v>
      </c>
      <c r="AY142" s="9">
        <f>VLOOKUP(B142,'3-mer'!$B:$BQ,28,FALSE)</f>
        <v>11</v>
      </c>
      <c r="AZ142" s="9">
        <f>VLOOKUP(B142,'3-mer'!$B:$BQ,29,FALSE)</f>
        <v>20</v>
      </c>
      <c r="BA142" s="9">
        <f>VLOOKUP(B142,'3-mer'!$B:$BQ,30,FALSE)</f>
        <v>20</v>
      </c>
      <c r="BB142" s="9">
        <f>VLOOKUP(B142,'3-mer'!$B:$BQ,31,FALSE)</f>
        <v>13</v>
      </c>
      <c r="BC142" s="9">
        <f>VLOOKUP(B142,'3-mer'!$B:$BQ,32,FALSE)</f>
        <v>9</v>
      </c>
      <c r="BD142" s="9">
        <f>VLOOKUP(B142,'3-mer'!$B:$BQ,33,FALSE)</f>
        <v>7</v>
      </c>
      <c r="BE142" s="9">
        <f>VLOOKUP(B142,'3-mer'!$B:$BQ,34,FALSE)</f>
        <v>18</v>
      </c>
      <c r="BF142" s="9">
        <f>VLOOKUP(B142,'3-mer'!$B:$BQ,35,FALSE)</f>
        <v>16</v>
      </c>
      <c r="BG142" s="9">
        <f>VLOOKUP(B142,'3-mer'!$B:$BQ,36,FALSE)</f>
        <v>26</v>
      </c>
      <c r="BH142" s="9">
        <f>VLOOKUP(B142,'3-mer'!$B:$BQ,37,FALSE)</f>
        <v>16</v>
      </c>
      <c r="BI142" s="9">
        <f>VLOOKUP(B142,'3-mer'!$B:$BQ,38,FALSE)</f>
        <v>19</v>
      </c>
      <c r="BJ142" s="9">
        <f>VLOOKUP(B142,'3-mer'!$B:$BQ,39,FALSE)</f>
        <v>17</v>
      </c>
      <c r="BK142" s="9">
        <f>VLOOKUP(B142,'3-mer'!$B:$BQ,40,FALSE)</f>
        <v>23</v>
      </c>
      <c r="BL142" s="9">
        <f>VLOOKUP(B142,'3-mer'!$B:$BQ,41,FALSE)</f>
        <v>11</v>
      </c>
      <c r="BM142" s="9">
        <f>VLOOKUP(B142,'3-mer'!$B:$BQ,42,FALSE)</f>
        <v>19</v>
      </c>
      <c r="BN142" s="9">
        <f>VLOOKUP(B142,'3-mer'!$B:$BQ,43,FALSE)</f>
        <v>13</v>
      </c>
      <c r="BO142" s="9">
        <f>VLOOKUP(B142,'3-mer'!$B:$BQ,44,FALSE)</f>
        <v>26</v>
      </c>
      <c r="BP142" s="9">
        <f>VLOOKUP(B142,'3-mer'!$B:$BQ,45,FALSE)</f>
        <v>12</v>
      </c>
      <c r="BQ142" s="9">
        <f>VLOOKUP(B142,'3-mer'!$B:$BQ,46,FALSE)</f>
        <v>22</v>
      </c>
      <c r="BR142" s="9">
        <f>VLOOKUP(B142,'3-mer'!$B:$BQ,47,FALSE)</f>
        <v>23</v>
      </c>
      <c r="BS142" s="9">
        <f>VLOOKUP(B142,'3-mer'!$B:$BQ,48,FALSE)</f>
        <v>16</v>
      </c>
      <c r="BT142" s="9">
        <f>VLOOKUP(B142,'3-mer'!$B:$BQ,49,FALSE)</f>
        <v>12</v>
      </c>
      <c r="BU142" s="9">
        <f>VLOOKUP(B142,'3-mer'!$B:$BQ,50,FALSE)</f>
        <v>27</v>
      </c>
      <c r="BV142" s="9">
        <f>VLOOKUP(B142,'3-mer'!$B:$BQ,51,FALSE)</f>
        <v>12</v>
      </c>
      <c r="BW142" s="9">
        <f>VLOOKUP(B142,'3-mer'!$B:$BQ,52,FALSE)</f>
        <v>21</v>
      </c>
      <c r="BX142" s="9">
        <f>VLOOKUP(B142,'3-mer'!$B:$BQ,53,FALSE)</f>
        <v>9</v>
      </c>
      <c r="BY142" s="9">
        <f>VLOOKUP(B142,'3-mer'!$B:$BQ,54,FALSE)</f>
        <v>15</v>
      </c>
      <c r="BZ142" s="9">
        <f>VLOOKUP(B142,'3-mer'!$B:$BQ,55,FALSE)</f>
        <v>7</v>
      </c>
      <c r="CA142" s="9">
        <f>VLOOKUP(B142,'3-mer'!$B:$BQ,56,FALSE)</f>
        <v>8</v>
      </c>
      <c r="CB142" s="9">
        <f>VLOOKUP(B142,'3-mer'!$B:$BQ,7,FALSE)</f>
        <v>12</v>
      </c>
      <c r="CC142" s="9">
        <f>VLOOKUP(B142,'3-mer'!$B:$BQ,58,FALSE)</f>
        <v>9</v>
      </c>
      <c r="CD142" s="9">
        <f>VLOOKUP(B142,'3-mer'!$B:$BQ,60,FALSE)</f>
        <v>10</v>
      </c>
      <c r="CE142" s="9">
        <f>VLOOKUP(B142,'3-mer'!$B:$BQ,61,FALSE)</f>
        <v>23</v>
      </c>
      <c r="CF142" s="9">
        <f>VLOOKUP(B142,'3-mer'!$B:$BQ,62,FALSE)</f>
        <v>12</v>
      </c>
      <c r="CG142" s="9">
        <f>VLOOKUP(B142,'3-mer'!$B:$BQ,63,FALSE)</f>
        <v>23</v>
      </c>
      <c r="CH142" s="9">
        <f>VLOOKUP(B142,'3-mer'!$B:$BQ,64,FALSE)</f>
        <v>15</v>
      </c>
      <c r="CI142" s="9">
        <f>VLOOKUP(B142,'3-mer'!$B:$BQ,65,FALSE)</f>
        <v>16</v>
      </c>
      <c r="CJ142" s="9">
        <f>VLOOKUP(B142,'3-mer'!$B:$BQ,66,FALSE)</f>
        <v>10</v>
      </c>
      <c r="CK142" s="9">
        <f>VLOOKUP(B142,'3-mer'!$B:$BQ,67,FALSE)</f>
        <v>13</v>
      </c>
      <c r="CL142" s="9">
        <f>VLOOKUP(B142,'3-mer'!$B:$BQ,5,FALSE)</f>
        <v>25</v>
      </c>
    </row>
    <row r="143" spans="1:90" ht="15.75" x14ac:dyDescent="0.2">
      <c r="A143" s="68" t="s">
        <v>26</v>
      </c>
      <c r="B143" s="67" t="s">
        <v>25</v>
      </c>
      <c r="C143" s="67">
        <v>265</v>
      </c>
      <c r="D143" s="70" t="e">
        <f>H143/#REF!+0.93</f>
        <v>#REF!</v>
      </c>
      <c r="E143" s="67">
        <v>25</v>
      </c>
      <c r="F143" s="67">
        <v>7.2</v>
      </c>
      <c r="G143" s="67">
        <v>7</v>
      </c>
      <c r="H143" s="70">
        <v>3</v>
      </c>
      <c r="I143" s="70">
        <f>VLOOKUP(B143,'2-mer'!$C$1:$V$19,3,FALSE)</f>
        <v>989</v>
      </c>
      <c r="J143" s="74">
        <f>VLOOKUP(B143,遗传信息!B:E,4,FALSE)</f>
        <v>32.86</v>
      </c>
      <c r="K143" s="9">
        <f>VLOOKUP(B143,'2-mer'!$C$1:$V$19,4,FALSE)</f>
        <v>86</v>
      </c>
      <c r="L143" s="9">
        <f>VLOOKUP(B143,'2-mer'!$C$1:$V$19,5,FALSE)</f>
        <v>61</v>
      </c>
      <c r="M143" s="9">
        <f>VLOOKUP(B143,'2-mer'!$C$1:$V$19,6,FALSE)</f>
        <v>74</v>
      </c>
      <c r="N143" s="9">
        <f>VLOOKUP(B143,'2-mer'!$C$1:$V$19,8,FALSE)</f>
        <v>47</v>
      </c>
      <c r="O143" s="9">
        <f>VLOOKUP(B143,'2-mer'!$C$1:$V$19,9,FALSE)</f>
        <v>52</v>
      </c>
      <c r="P143" s="9">
        <f>VLOOKUP(B143,'2-mer'!$C$1:$V$19,10,FALSE)</f>
        <v>46</v>
      </c>
      <c r="Q143" s="9">
        <f>VLOOKUP(B143,'2-mer'!$C$1:$V$19,11,FALSE)</f>
        <v>64</v>
      </c>
      <c r="R143" s="9">
        <f>VLOOKUP(B143,'2-mer'!$C$1:$V$19,12,FALSE)</f>
        <v>50</v>
      </c>
      <c r="S143" s="9">
        <f>VLOOKUP(B143,'2-mer'!$C$1:$V$19,13,FALSE)</f>
        <v>78</v>
      </c>
      <c r="T143" s="9">
        <f>VLOOKUP(B143,'2-mer'!$C$1:$V$19,14,FALSE)</f>
        <v>66</v>
      </c>
      <c r="U143" s="9">
        <f>VLOOKUP(B143,'2-mer'!$C$1:$V$19,15,FALSE)</f>
        <v>83</v>
      </c>
      <c r="V143" s="9">
        <f>VLOOKUP(B143,'2-mer'!$C$1:$V$19,16,FALSE)</f>
        <v>67</v>
      </c>
      <c r="W143" s="9">
        <f>VLOOKUP(B143,'2-mer'!$C$1:$V$19,17,FALSE)</f>
        <v>52</v>
      </c>
      <c r="X143" s="9">
        <f>VLOOKUP(B143,'2-mer'!$C$1:$V$19,18,FALSE)</f>
        <v>39</v>
      </c>
      <c r="Y143" s="9">
        <f>VLOOKUP(B143,'2-mer'!$C$1:$V$19,19,FALSE)</f>
        <v>73</v>
      </c>
      <c r="Z143" s="9">
        <f>VLOOKUP(B143,'2-mer'!$C$1:$V$19,20,FALSE)</f>
        <v>50</v>
      </c>
      <c r="AA143" s="9">
        <f>VLOOKUP(B143,'3-mer'!$B:$BQ,4,FALSE)</f>
        <v>22</v>
      </c>
      <c r="AB143" s="9">
        <f>VLOOKUP(B143,'3-mer'!$B:$BQ,5,FALSE)</f>
        <v>25</v>
      </c>
      <c r="AC143" s="9">
        <f>VLOOKUP(B143,'3-mer'!$B:$BQ,6,FALSE)</f>
        <v>26</v>
      </c>
      <c r="AD143" s="9">
        <f>VLOOKUP(B143,'3-mer'!$B:$BQ,7,FALSE)</f>
        <v>12</v>
      </c>
      <c r="AE143" s="9">
        <f>VLOOKUP(B143,'3-mer'!$B:$BQ,8,FALSE)</f>
        <v>11</v>
      </c>
      <c r="AF143" s="9">
        <f>VLOOKUP(B143,'3-mer'!$B:$BQ,9,FALSE)</f>
        <v>14</v>
      </c>
      <c r="AG143" s="9">
        <f>VLOOKUP(B143,'3-mer'!$B:$BQ,10,FALSE)</f>
        <v>20</v>
      </c>
      <c r="AH143" s="9">
        <f>VLOOKUP(B143,'3-mer'!$B:$BQ,11,FALSE)</f>
        <v>16</v>
      </c>
      <c r="AI143" s="9">
        <f>VLOOKUP(B143,'3-mer'!$B:$BQ,12,FALSE)</f>
        <v>18</v>
      </c>
      <c r="AJ143" s="9">
        <f>VLOOKUP(B143,'3-mer'!$B:$BQ,13,FALSE)</f>
        <v>22</v>
      </c>
      <c r="AK143" s="9">
        <f>VLOOKUP(B143,'3-mer'!$B:$BQ,14,FALSE)</f>
        <v>18</v>
      </c>
      <c r="AL143" s="9">
        <f>VLOOKUP(B143,'3-mer'!$B:$BQ,15,FALSE)</f>
        <v>16</v>
      </c>
      <c r="AM143" s="9">
        <f>VLOOKUP(B143,'3-mer'!$B:$BQ,16,FALSE)</f>
        <v>11</v>
      </c>
      <c r="AN143" s="9">
        <f>VLOOKUP(B143,'3-mer'!$B:$BQ,17,FALSE)</f>
        <v>10</v>
      </c>
      <c r="AO143" s="9">
        <f>VLOOKUP(B143,'3-mer'!$B:$BQ,18,FALSE)</f>
        <v>15</v>
      </c>
      <c r="AP143" s="9">
        <f>VLOOKUP(B143,'3-mer'!$B:$BQ,19,FALSE)</f>
        <v>11</v>
      </c>
      <c r="AQ143" s="9">
        <f>VLOOKUP(B143,'3-mer'!$B:$BQ,20,FALSE)</f>
        <v>17</v>
      </c>
      <c r="AR143" s="9">
        <f>VLOOKUP(B143,'3-mer'!$B:$BQ,21,FALSE)</f>
        <v>11</v>
      </c>
      <c r="AS143" s="9">
        <f>VLOOKUP(B143,'3-mer'!$B:$BQ,22,FALSE)</f>
        <v>13</v>
      </c>
      <c r="AT143" s="9">
        <f>VLOOKUP(B143,'3-mer'!$B:$BQ,23,FALSE)</f>
        <v>11</v>
      </c>
      <c r="AU143" s="9">
        <f>VLOOKUP(B143,'3-mer'!$B:$BQ,24,FALSE)</f>
        <v>10</v>
      </c>
      <c r="AV143" s="9">
        <f>VLOOKUP(B143,'3-mer'!$B:$BQ,25,FALSE)</f>
        <v>9</v>
      </c>
      <c r="AW143" s="9">
        <f>VLOOKUP(B143,'3-mer'!$B:$BQ,26,FALSE)</f>
        <v>16</v>
      </c>
      <c r="AX143" s="9">
        <f>VLOOKUP(B143,'3-mer'!$B:$BQ,27,FALSE)</f>
        <v>11</v>
      </c>
      <c r="AY143" s="9">
        <f>VLOOKUP(B143,'3-mer'!$B:$BQ,28,FALSE)</f>
        <v>11</v>
      </c>
      <c r="AZ143" s="9">
        <f>VLOOKUP(B143,'3-mer'!$B:$BQ,29,FALSE)</f>
        <v>20</v>
      </c>
      <c r="BA143" s="9">
        <f>VLOOKUP(B143,'3-mer'!$B:$BQ,30,FALSE)</f>
        <v>20</v>
      </c>
      <c r="BB143" s="9">
        <f>VLOOKUP(B143,'3-mer'!$B:$BQ,31,FALSE)</f>
        <v>13</v>
      </c>
      <c r="BC143" s="9">
        <f>VLOOKUP(B143,'3-mer'!$B:$BQ,32,FALSE)</f>
        <v>9</v>
      </c>
      <c r="BD143" s="9">
        <f>VLOOKUP(B143,'3-mer'!$B:$BQ,33,FALSE)</f>
        <v>7</v>
      </c>
      <c r="BE143" s="9">
        <f>VLOOKUP(B143,'3-mer'!$B:$BQ,34,FALSE)</f>
        <v>18</v>
      </c>
      <c r="BF143" s="9">
        <f>VLOOKUP(B143,'3-mer'!$B:$BQ,35,FALSE)</f>
        <v>16</v>
      </c>
      <c r="BG143" s="9">
        <f>VLOOKUP(B143,'3-mer'!$B:$BQ,36,FALSE)</f>
        <v>26</v>
      </c>
      <c r="BH143" s="9">
        <f>VLOOKUP(B143,'3-mer'!$B:$BQ,37,FALSE)</f>
        <v>16</v>
      </c>
      <c r="BI143" s="9">
        <f>VLOOKUP(B143,'3-mer'!$B:$BQ,38,FALSE)</f>
        <v>19</v>
      </c>
      <c r="BJ143" s="9">
        <f>VLOOKUP(B143,'3-mer'!$B:$BQ,39,FALSE)</f>
        <v>17</v>
      </c>
      <c r="BK143" s="9">
        <f>VLOOKUP(B143,'3-mer'!$B:$BQ,40,FALSE)</f>
        <v>23</v>
      </c>
      <c r="BL143" s="9">
        <f>VLOOKUP(B143,'3-mer'!$B:$BQ,41,FALSE)</f>
        <v>11</v>
      </c>
      <c r="BM143" s="9">
        <f>VLOOKUP(B143,'3-mer'!$B:$BQ,42,FALSE)</f>
        <v>19</v>
      </c>
      <c r="BN143" s="9">
        <f>VLOOKUP(B143,'3-mer'!$B:$BQ,43,FALSE)</f>
        <v>13</v>
      </c>
      <c r="BO143" s="9">
        <f>VLOOKUP(B143,'3-mer'!$B:$BQ,44,FALSE)</f>
        <v>26</v>
      </c>
      <c r="BP143" s="9">
        <f>VLOOKUP(B143,'3-mer'!$B:$BQ,45,FALSE)</f>
        <v>12</v>
      </c>
      <c r="BQ143" s="9">
        <f>VLOOKUP(B143,'3-mer'!$B:$BQ,46,FALSE)</f>
        <v>22</v>
      </c>
      <c r="BR143" s="9">
        <f>VLOOKUP(B143,'3-mer'!$B:$BQ,47,FALSE)</f>
        <v>23</v>
      </c>
      <c r="BS143" s="9">
        <f>VLOOKUP(B143,'3-mer'!$B:$BQ,48,FALSE)</f>
        <v>16</v>
      </c>
      <c r="BT143" s="9">
        <f>VLOOKUP(B143,'3-mer'!$B:$BQ,49,FALSE)</f>
        <v>12</v>
      </c>
      <c r="BU143" s="9">
        <f>VLOOKUP(B143,'3-mer'!$B:$BQ,50,FALSE)</f>
        <v>27</v>
      </c>
      <c r="BV143" s="9">
        <f>VLOOKUP(B143,'3-mer'!$B:$BQ,51,FALSE)</f>
        <v>12</v>
      </c>
      <c r="BW143" s="9">
        <f>VLOOKUP(B143,'3-mer'!$B:$BQ,52,FALSE)</f>
        <v>21</v>
      </c>
      <c r="BX143" s="9">
        <f>VLOOKUP(B143,'3-mer'!$B:$BQ,53,FALSE)</f>
        <v>9</v>
      </c>
      <c r="BY143" s="9">
        <f>VLOOKUP(B143,'3-mer'!$B:$BQ,54,FALSE)</f>
        <v>15</v>
      </c>
      <c r="BZ143" s="9">
        <f>VLOOKUP(B143,'3-mer'!$B:$BQ,55,FALSE)</f>
        <v>7</v>
      </c>
      <c r="CA143" s="9">
        <f>VLOOKUP(B143,'3-mer'!$B:$BQ,56,FALSE)</f>
        <v>8</v>
      </c>
      <c r="CB143" s="9">
        <f>VLOOKUP(B143,'3-mer'!$B:$BQ,7,FALSE)</f>
        <v>12</v>
      </c>
      <c r="CC143" s="9">
        <f>VLOOKUP(B143,'3-mer'!$B:$BQ,58,FALSE)</f>
        <v>9</v>
      </c>
      <c r="CD143" s="9">
        <f>VLOOKUP(B143,'3-mer'!$B:$BQ,60,FALSE)</f>
        <v>10</v>
      </c>
      <c r="CE143" s="9">
        <f>VLOOKUP(B143,'3-mer'!$B:$BQ,61,FALSE)</f>
        <v>23</v>
      </c>
      <c r="CF143" s="9">
        <f>VLOOKUP(B143,'3-mer'!$B:$BQ,62,FALSE)</f>
        <v>12</v>
      </c>
      <c r="CG143" s="9">
        <f>VLOOKUP(B143,'3-mer'!$B:$BQ,63,FALSE)</f>
        <v>23</v>
      </c>
      <c r="CH143" s="9">
        <f>VLOOKUP(B143,'3-mer'!$B:$BQ,64,FALSE)</f>
        <v>15</v>
      </c>
      <c r="CI143" s="9">
        <f>VLOOKUP(B143,'3-mer'!$B:$BQ,65,FALSE)</f>
        <v>16</v>
      </c>
      <c r="CJ143" s="9">
        <f>VLOOKUP(B143,'3-mer'!$B:$BQ,66,FALSE)</f>
        <v>10</v>
      </c>
      <c r="CK143" s="9">
        <f>VLOOKUP(B143,'3-mer'!$B:$BQ,67,FALSE)</f>
        <v>13</v>
      </c>
      <c r="CL143" s="9">
        <f>VLOOKUP(B143,'3-mer'!$B:$BQ,5,FALSE)</f>
        <v>25</v>
      </c>
    </row>
    <row r="144" spans="1:90" ht="15.75" x14ac:dyDescent="0.2">
      <c r="A144" s="68" t="s">
        <v>26</v>
      </c>
      <c r="B144" s="67" t="s">
        <v>25</v>
      </c>
      <c r="C144" s="67">
        <v>265</v>
      </c>
      <c r="D144" s="70" t="e">
        <f>H144/#REF!+0.93</f>
        <v>#REF!</v>
      </c>
      <c r="E144" s="67">
        <v>25</v>
      </c>
      <c r="F144" s="67">
        <v>7.2</v>
      </c>
      <c r="G144" s="67">
        <v>7</v>
      </c>
      <c r="H144" s="70">
        <v>4</v>
      </c>
      <c r="I144" s="70">
        <f>VLOOKUP(B144,'2-mer'!$C$1:$V$19,3,FALSE)</f>
        <v>989</v>
      </c>
      <c r="J144" s="74">
        <f>VLOOKUP(B144,遗传信息!B:E,4,FALSE)</f>
        <v>32.86</v>
      </c>
      <c r="K144" s="9">
        <f>VLOOKUP(B144,'2-mer'!$C$1:$V$19,4,FALSE)</f>
        <v>86</v>
      </c>
      <c r="L144" s="9">
        <f>VLOOKUP(B144,'2-mer'!$C$1:$V$19,5,FALSE)</f>
        <v>61</v>
      </c>
      <c r="M144" s="9">
        <f>VLOOKUP(B144,'2-mer'!$C$1:$V$19,6,FALSE)</f>
        <v>74</v>
      </c>
      <c r="N144" s="9">
        <f>VLOOKUP(B144,'2-mer'!$C$1:$V$19,8,FALSE)</f>
        <v>47</v>
      </c>
      <c r="O144" s="9">
        <f>VLOOKUP(B144,'2-mer'!$C$1:$V$19,9,FALSE)</f>
        <v>52</v>
      </c>
      <c r="P144" s="9">
        <f>VLOOKUP(B144,'2-mer'!$C$1:$V$19,10,FALSE)</f>
        <v>46</v>
      </c>
      <c r="Q144" s="9">
        <f>VLOOKUP(B144,'2-mer'!$C$1:$V$19,11,FALSE)</f>
        <v>64</v>
      </c>
      <c r="R144" s="9">
        <f>VLOOKUP(B144,'2-mer'!$C$1:$V$19,12,FALSE)</f>
        <v>50</v>
      </c>
      <c r="S144" s="9">
        <f>VLOOKUP(B144,'2-mer'!$C$1:$V$19,13,FALSE)</f>
        <v>78</v>
      </c>
      <c r="T144" s="9">
        <f>VLOOKUP(B144,'2-mer'!$C$1:$V$19,14,FALSE)</f>
        <v>66</v>
      </c>
      <c r="U144" s="9">
        <f>VLOOKUP(B144,'2-mer'!$C$1:$V$19,15,FALSE)</f>
        <v>83</v>
      </c>
      <c r="V144" s="9">
        <f>VLOOKUP(B144,'2-mer'!$C$1:$V$19,16,FALSE)</f>
        <v>67</v>
      </c>
      <c r="W144" s="9">
        <f>VLOOKUP(B144,'2-mer'!$C$1:$V$19,17,FALSE)</f>
        <v>52</v>
      </c>
      <c r="X144" s="9">
        <f>VLOOKUP(B144,'2-mer'!$C$1:$V$19,18,FALSE)</f>
        <v>39</v>
      </c>
      <c r="Y144" s="9">
        <f>VLOOKUP(B144,'2-mer'!$C$1:$V$19,19,FALSE)</f>
        <v>73</v>
      </c>
      <c r="Z144" s="9">
        <f>VLOOKUP(B144,'2-mer'!$C$1:$V$19,20,FALSE)</f>
        <v>50</v>
      </c>
      <c r="AA144" s="9">
        <f>VLOOKUP(B144,'3-mer'!$B:$BQ,4,FALSE)</f>
        <v>22</v>
      </c>
      <c r="AB144" s="9">
        <f>VLOOKUP(B144,'3-mer'!$B:$BQ,5,FALSE)</f>
        <v>25</v>
      </c>
      <c r="AC144" s="9">
        <f>VLOOKUP(B144,'3-mer'!$B:$BQ,6,FALSE)</f>
        <v>26</v>
      </c>
      <c r="AD144" s="9">
        <f>VLOOKUP(B144,'3-mer'!$B:$BQ,7,FALSE)</f>
        <v>12</v>
      </c>
      <c r="AE144" s="9">
        <f>VLOOKUP(B144,'3-mer'!$B:$BQ,8,FALSE)</f>
        <v>11</v>
      </c>
      <c r="AF144" s="9">
        <f>VLOOKUP(B144,'3-mer'!$B:$BQ,9,FALSE)</f>
        <v>14</v>
      </c>
      <c r="AG144" s="9">
        <f>VLOOKUP(B144,'3-mer'!$B:$BQ,10,FALSE)</f>
        <v>20</v>
      </c>
      <c r="AH144" s="9">
        <f>VLOOKUP(B144,'3-mer'!$B:$BQ,11,FALSE)</f>
        <v>16</v>
      </c>
      <c r="AI144" s="9">
        <f>VLOOKUP(B144,'3-mer'!$B:$BQ,12,FALSE)</f>
        <v>18</v>
      </c>
      <c r="AJ144" s="9">
        <f>VLOOKUP(B144,'3-mer'!$B:$BQ,13,FALSE)</f>
        <v>22</v>
      </c>
      <c r="AK144" s="9">
        <f>VLOOKUP(B144,'3-mer'!$B:$BQ,14,FALSE)</f>
        <v>18</v>
      </c>
      <c r="AL144" s="9">
        <f>VLOOKUP(B144,'3-mer'!$B:$BQ,15,FALSE)</f>
        <v>16</v>
      </c>
      <c r="AM144" s="9">
        <f>VLOOKUP(B144,'3-mer'!$B:$BQ,16,FALSE)</f>
        <v>11</v>
      </c>
      <c r="AN144" s="9">
        <f>VLOOKUP(B144,'3-mer'!$B:$BQ,17,FALSE)</f>
        <v>10</v>
      </c>
      <c r="AO144" s="9">
        <f>VLOOKUP(B144,'3-mer'!$B:$BQ,18,FALSE)</f>
        <v>15</v>
      </c>
      <c r="AP144" s="9">
        <f>VLOOKUP(B144,'3-mer'!$B:$BQ,19,FALSE)</f>
        <v>11</v>
      </c>
      <c r="AQ144" s="9">
        <f>VLOOKUP(B144,'3-mer'!$B:$BQ,20,FALSE)</f>
        <v>17</v>
      </c>
      <c r="AR144" s="9">
        <f>VLOOKUP(B144,'3-mer'!$B:$BQ,21,FALSE)</f>
        <v>11</v>
      </c>
      <c r="AS144" s="9">
        <f>VLOOKUP(B144,'3-mer'!$B:$BQ,22,FALSE)</f>
        <v>13</v>
      </c>
      <c r="AT144" s="9">
        <f>VLOOKUP(B144,'3-mer'!$B:$BQ,23,FALSE)</f>
        <v>11</v>
      </c>
      <c r="AU144" s="9">
        <f>VLOOKUP(B144,'3-mer'!$B:$BQ,24,FALSE)</f>
        <v>10</v>
      </c>
      <c r="AV144" s="9">
        <f>VLOOKUP(B144,'3-mer'!$B:$BQ,25,FALSE)</f>
        <v>9</v>
      </c>
      <c r="AW144" s="9">
        <f>VLOOKUP(B144,'3-mer'!$B:$BQ,26,FALSE)</f>
        <v>16</v>
      </c>
      <c r="AX144" s="9">
        <f>VLOOKUP(B144,'3-mer'!$B:$BQ,27,FALSE)</f>
        <v>11</v>
      </c>
      <c r="AY144" s="9">
        <f>VLOOKUP(B144,'3-mer'!$B:$BQ,28,FALSE)</f>
        <v>11</v>
      </c>
      <c r="AZ144" s="9">
        <f>VLOOKUP(B144,'3-mer'!$B:$BQ,29,FALSE)</f>
        <v>20</v>
      </c>
      <c r="BA144" s="9">
        <f>VLOOKUP(B144,'3-mer'!$B:$BQ,30,FALSE)</f>
        <v>20</v>
      </c>
      <c r="BB144" s="9">
        <f>VLOOKUP(B144,'3-mer'!$B:$BQ,31,FALSE)</f>
        <v>13</v>
      </c>
      <c r="BC144" s="9">
        <f>VLOOKUP(B144,'3-mer'!$B:$BQ,32,FALSE)</f>
        <v>9</v>
      </c>
      <c r="BD144" s="9">
        <f>VLOOKUP(B144,'3-mer'!$B:$BQ,33,FALSE)</f>
        <v>7</v>
      </c>
      <c r="BE144" s="9">
        <f>VLOOKUP(B144,'3-mer'!$B:$BQ,34,FALSE)</f>
        <v>18</v>
      </c>
      <c r="BF144" s="9">
        <f>VLOOKUP(B144,'3-mer'!$B:$BQ,35,FALSE)</f>
        <v>16</v>
      </c>
      <c r="BG144" s="9">
        <f>VLOOKUP(B144,'3-mer'!$B:$BQ,36,FALSE)</f>
        <v>26</v>
      </c>
      <c r="BH144" s="9">
        <f>VLOOKUP(B144,'3-mer'!$B:$BQ,37,FALSE)</f>
        <v>16</v>
      </c>
      <c r="BI144" s="9">
        <f>VLOOKUP(B144,'3-mer'!$B:$BQ,38,FALSE)</f>
        <v>19</v>
      </c>
      <c r="BJ144" s="9">
        <f>VLOOKUP(B144,'3-mer'!$B:$BQ,39,FALSE)</f>
        <v>17</v>
      </c>
      <c r="BK144" s="9">
        <f>VLOOKUP(B144,'3-mer'!$B:$BQ,40,FALSE)</f>
        <v>23</v>
      </c>
      <c r="BL144" s="9">
        <f>VLOOKUP(B144,'3-mer'!$B:$BQ,41,FALSE)</f>
        <v>11</v>
      </c>
      <c r="BM144" s="9">
        <f>VLOOKUP(B144,'3-mer'!$B:$BQ,42,FALSE)</f>
        <v>19</v>
      </c>
      <c r="BN144" s="9">
        <f>VLOOKUP(B144,'3-mer'!$B:$BQ,43,FALSE)</f>
        <v>13</v>
      </c>
      <c r="BO144" s="9">
        <f>VLOOKUP(B144,'3-mer'!$B:$BQ,44,FALSE)</f>
        <v>26</v>
      </c>
      <c r="BP144" s="9">
        <f>VLOOKUP(B144,'3-mer'!$B:$BQ,45,FALSE)</f>
        <v>12</v>
      </c>
      <c r="BQ144" s="9">
        <f>VLOOKUP(B144,'3-mer'!$B:$BQ,46,FALSE)</f>
        <v>22</v>
      </c>
      <c r="BR144" s="9">
        <f>VLOOKUP(B144,'3-mer'!$B:$BQ,47,FALSE)</f>
        <v>23</v>
      </c>
      <c r="BS144" s="9">
        <f>VLOOKUP(B144,'3-mer'!$B:$BQ,48,FALSE)</f>
        <v>16</v>
      </c>
      <c r="BT144" s="9">
        <f>VLOOKUP(B144,'3-mer'!$B:$BQ,49,FALSE)</f>
        <v>12</v>
      </c>
      <c r="BU144" s="9">
        <f>VLOOKUP(B144,'3-mer'!$B:$BQ,50,FALSE)</f>
        <v>27</v>
      </c>
      <c r="BV144" s="9">
        <f>VLOOKUP(B144,'3-mer'!$B:$BQ,51,FALSE)</f>
        <v>12</v>
      </c>
      <c r="BW144" s="9">
        <f>VLOOKUP(B144,'3-mer'!$B:$BQ,52,FALSE)</f>
        <v>21</v>
      </c>
      <c r="BX144" s="9">
        <f>VLOOKUP(B144,'3-mer'!$B:$BQ,53,FALSE)</f>
        <v>9</v>
      </c>
      <c r="BY144" s="9">
        <f>VLOOKUP(B144,'3-mer'!$B:$BQ,54,FALSE)</f>
        <v>15</v>
      </c>
      <c r="BZ144" s="9">
        <f>VLOOKUP(B144,'3-mer'!$B:$BQ,55,FALSE)</f>
        <v>7</v>
      </c>
      <c r="CA144" s="9">
        <f>VLOOKUP(B144,'3-mer'!$B:$BQ,56,FALSE)</f>
        <v>8</v>
      </c>
      <c r="CB144" s="9">
        <f>VLOOKUP(B144,'3-mer'!$B:$BQ,7,FALSE)</f>
        <v>12</v>
      </c>
      <c r="CC144" s="9">
        <f>VLOOKUP(B144,'3-mer'!$B:$BQ,58,FALSE)</f>
        <v>9</v>
      </c>
      <c r="CD144" s="9">
        <f>VLOOKUP(B144,'3-mer'!$B:$BQ,60,FALSE)</f>
        <v>10</v>
      </c>
      <c r="CE144" s="9">
        <f>VLOOKUP(B144,'3-mer'!$B:$BQ,61,FALSE)</f>
        <v>23</v>
      </c>
      <c r="CF144" s="9">
        <f>VLOOKUP(B144,'3-mer'!$B:$BQ,62,FALSE)</f>
        <v>12</v>
      </c>
      <c r="CG144" s="9">
        <f>VLOOKUP(B144,'3-mer'!$B:$BQ,63,FALSE)</f>
        <v>23</v>
      </c>
      <c r="CH144" s="9">
        <f>VLOOKUP(B144,'3-mer'!$B:$BQ,64,FALSE)</f>
        <v>15</v>
      </c>
      <c r="CI144" s="9">
        <f>VLOOKUP(B144,'3-mer'!$B:$BQ,65,FALSE)</f>
        <v>16</v>
      </c>
      <c r="CJ144" s="9">
        <f>VLOOKUP(B144,'3-mer'!$B:$BQ,66,FALSE)</f>
        <v>10</v>
      </c>
      <c r="CK144" s="9">
        <f>VLOOKUP(B144,'3-mer'!$B:$BQ,67,FALSE)</f>
        <v>13</v>
      </c>
      <c r="CL144" s="9">
        <f>VLOOKUP(B144,'3-mer'!$B:$BQ,5,FALSE)</f>
        <v>25</v>
      </c>
    </row>
    <row r="145" spans="1:90" ht="15.75" x14ac:dyDescent="0.2">
      <c r="A145" s="68" t="s">
        <v>26</v>
      </c>
      <c r="B145" s="67" t="s">
        <v>25</v>
      </c>
      <c r="C145" s="67">
        <v>275</v>
      </c>
      <c r="D145" s="70" t="e">
        <f>H145/#REF!+1.43</f>
        <v>#REF!</v>
      </c>
      <c r="E145" s="67">
        <v>25</v>
      </c>
      <c r="F145" s="67">
        <v>7.2</v>
      </c>
      <c r="G145" s="67">
        <v>7</v>
      </c>
      <c r="H145" s="70">
        <v>2</v>
      </c>
      <c r="I145" s="70">
        <f>VLOOKUP(B145,'2-mer'!$C$1:$V$19,3,FALSE)</f>
        <v>989</v>
      </c>
      <c r="J145" s="74">
        <f>VLOOKUP(B145,遗传信息!B:E,4,FALSE)</f>
        <v>32.86</v>
      </c>
      <c r="K145" s="9">
        <f>VLOOKUP(B145,'2-mer'!$C$1:$V$19,4,FALSE)</f>
        <v>86</v>
      </c>
      <c r="L145" s="9">
        <f>VLOOKUP(B145,'2-mer'!$C$1:$V$19,5,FALSE)</f>
        <v>61</v>
      </c>
      <c r="M145" s="9">
        <f>VLOOKUP(B145,'2-mer'!$C$1:$V$19,6,FALSE)</f>
        <v>74</v>
      </c>
      <c r="N145" s="9">
        <f>VLOOKUP(B145,'2-mer'!$C$1:$V$19,8,FALSE)</f>
        <v>47</v>
      </c>
      <c r="O145" s="9">
        <f>VLOOKUP(B145,'2-mer'!$C$1:$V$19,9,FALSE)</f>
        <v>52</v>
      </c>
      <c r="P145" s="9">
        <f>VLOOKUP(B145,'2-mer'!$C$1:$V$19,10,FALSE)</f>
        <v>46</v>
      </c>
      <c r="Q145" s="9">
        <f>VLOOKUP(B145,'2-mer'!$C$1:$V$19,11,FALSE)</f>
        <v>64</v>
      </c>
      <c r="R145" s="9">
        <f>VLOOKUP(B145,'2-mer'!$C$1:$V$19,12,FALSE)</f>
        <v>50</v>
      </c>
      <c r="S145" s="9">
        <f>VLOOKUP(B145,'2-mer'!$C$1:$V$19,13,FALSE)</f>
        <v>78</v>
      </c>
      <c r="T145" s="9">
        <f>VLOOKUP(B145,'2-mer'!$C$1:$V$19,14,FALSE)</f>
        <v>66</v>
      </c>
      <c r="U145" s="9">
        <f>VLOOKUP(B145,'2-mer'!$C$1:$V$19,15,FALSE)</f>
        <v>83</v>
      </c>
      <c r="V145" s="9">
        <f>VLOOKUP(B145,'2-mer'!$C$1:$V$19,16,FALSE)</f>
        <v>67</v>
      </c>
      <c r="W145" s="9">
        <f>VLOOKUP(B145,'2-mer'!$C$1:$V$19,17,FALSE)</f>
        <v>52</v>
      </c>
      <c r="X145" s="9">
        <f>VLOOKUP(B145,'2-mer'!$C$1:$V$19,18,FALSE)</f>
        <v>39</v>
      </c>
      <c r="Y145" s="9">
        <f>VLOOKUP(B145,'2-mer'!$C$1:$V$19,19,FALSE)</f>
        <v>73</v>
      </c>
      <c r="Z145" s="9">
        <f>VLOOKUP(B145,'2-mer'!$C$1:$V$19,20,FALSE)</f>
        <v>50</v>
      </c>
      <c r="AA145" s="9">
        <f>VLOOKUP(B145,'3-mer'!$B:$BQ,4,FALSE)</f>
        <v>22</v>
      </c>
      <c r="AB145" s="9">
        <f>VLOOKUP(B145,'3-mer'!$B:$BQ,5,FALSE)</f>
        <v>25</v>
      </c>
      <c r="AC145" s="9">
        <f>VLOOKUP(B145,'3-mer'!$B:$BQ,6,FALSE)</f>
        <v>26</v>
      </c>
      <c r="AD145" s="9">
        <f>VLOOKUP(B145,'3-mer'!$B:$BQ,7,FALSE)</f>
        <v>12</v>
      </c>
      <c r="AE145" s="9">
        <f>VLOOKUP(B145,'3-mer'!$B:$BQ,8,FALSE)</f>
        <v>11</v>
      </c>
      <c r="AF145" s="9">
        <f>VLOOKUP(B145,'3-mer'!$B:$BQ,9,FALSE)</f>
        <v>14</v>
      </c>
      <c r="AG145" s="9">
        <f>VLOOKUP(B145,'3-mer'!$B:$BQ,10,FALSE)</f>
        <v>20</v>
      </c>
      <c r="AH145" s="9">
        <f>VLOOKUP(B145,'3-mer'!$B:$BQ,11,FALSE)</f>
        <v>16</v>
      </c>
      <c r="AI145" s="9">
        <f>VLOOKUP(B145,'3-mer'!$B:$BQ,12,FALSE)</f>
        <v>18</v>
      </c>
      <c r="AJ145" s="9">
        <f>VLOOKUP(B145,'3-mer'!$B:$BQ,13,FALSE)</f>
        <v>22</v>
      </c>
      <c r="AK145" s="9">
        <f>VLOOKUP(B145,'3-mer'!$B:$BQ,14,FALSE)</f>
        <v>18</v>
      </c>
      <c r="AL145" s="9">
        <f>VLOOKUP(B145,'3-mer'!$B:$BQ,15,FALSE)</f>
        <v>16</v>
      </c>
      <c r="AM145" s="9">
        <f>VLOOKUP(B145,'3-mer'!$B:$BQ,16,FALSE)</f>
        <v>11</v>
      </c>
      <c r="AN145" s="9">
        <f>VLOOKUP(B145,'3-mer'!$B:$BQ,17,FALSE)</f>
        <v>10</v>
      </c>
      <c r="AO145" s="9">
        <f>VLOOKUP(B145,'3-mer'!$B:$BQ,18,FALSE)</f>
        <v>15</v>
      </c>
      <c r="AP145" s="9">
        <f>VLOOKUP(B145,'3-mer'!$B:$BQ,19,FALSE)</f>
        <v>11</v>
      </c>
      <c r="AQ145" s="9">
        <f>VLOOKUP(B145,'3-mer'!$B:$BQ,20,FALSE)</f>
        <v>17</v>
      </c>
      <c r="AR145" s="9">
        <f>VLOOKUP(B145,'3-mer'!$B:$BQ,21,FALSE)</f>
        <v>11</v>
      </c>
      <c r="AS145" s="9">
        <f>VLOOKUP(B145,'3-mer'!$B:$BQ,22,FALSE)</f>
        <v>13</v>
      </c>
      <c r="AT145" s="9">
        <f>VLOOKUP(B145,'3-mer'!$B:$BQ,23,FALSE)</f>
        <v>11</v>
      </c>
      <c r="AU145" s="9">
        <f>VLOOKUP(B145,'3-mer'!$B:$BQ,24,FALSE)</f>
        <v>10</v>
      </c>
      <c r="AV145" s="9">
        <f>VLOOKUP(B145,'3-mer'!$B:$BQ,25,FALSE)</f>
        <v>9</v>
      </c>
      <c r="AW145" s="9">
        <f>VLOOKUP(B145,'3-mer'!$B:$BQ,26,FALSE)</f>
        <v>16</v>
      </c>
      <c r="AX145" s="9">
        <f>VLOOKUP(B145,'3-mer'!$B:$BQ,27,FALSE)</f>
        <v>11</v>
      </c>
      <c r="AY145" s="9">
        <f>VLOOKUP(B145,'3-mer'!$B:$BQ,28,FALSE)</f>
        <v>11</v>
      </c>
      <c r="AZ145" s="9">
        <f>VLOOKUP(B145,'3-mer'!$B:$BQ,29,FALSE)</f>
        <v>20</v>
      </c>
      <c r="BA145" s="9">
        <f>VLOOKUP(B145,'3-mer'!$B:$BQ,30,FALSE)</f>
        <v>20</v>
      </c>
      <c r="BB145" s="9">
        <f>VLOOKUP(B145,'3-mer'!$B:$BQ,31,FALSE)</f>
        <v>13</v>
      </c>
      <c r="BC145" s="9">
        <f>VLOOKUP(B145,'3-mer'!$B:$BQ,32,FALSE)</f>
        <v>9</v>
      </c>
      <c r="BD145" s="9">
        <f>VLOOKUP(B145,'3-mer'!$B:$BQ,33,FALSE)</f>
        <v>7</v>
      </c>
      <c r="BE145" s="9">
        <f>VLOOKUP(B145,'3-mer'!$B:$BQ,34,FALSE)</f>
        <v>18</v>
      </c>
      <c r="BF145" s="9">
        <f>VLOOKUP(B145,'3-mer'!$B:$BQ,35,FALSE)</f>
        <v>16</v>
      </c>
      <c r="BG145" s="9">
        <f>VLOOKUP(B145,'3-mer'!$B:$BQ,36,FALSE)</f>
        <v>26</v>
      </c>
      <c r="BH145" s="9">
        <f>VLOOKUP(B145,'3-mer'!$B:$BQ,37,FALSE)</f>
        <v>16</v>
      </c>
      <c r="BI145" s="9">
        <f>VLOOKUP(B145,'3-mer'!$B:$BQ,38,FALSE)</f>
        <v>19</v>
      </c>
      <c r="BJ145" s="9">
        <f>VLOOKUP(B145,'3-mer'!$B:$BQ,39,FALSE)</f>
        <v>17</v>
      </c>
      <c r="BK145" s="9">
        <f>VLOOKUP(B145,'3-mer'!$B:$BQ,40,FALSE)</f>
        <v>23</v>
      </c>
      <c r="BL145" s="9">
        <f>VLOOKUP(B145,'3-mer'!$B:$BQ,41,FALSE)</f>
        <v>11</v>
      </c>
      <c r="BM145" s="9">
        <f>VLOOKUP(B145,'3-mer'!$B:$BQ,42,FALSE)</f>
        <v>19</v>
      </c>
      <c r="BN145" s="9">
        <f>VLOOKUP(B145,'3-mer'!$B:$BQ,43,FALSE)</f>
        <v>13</v>
      </c>
      <c r="BO145" s="9">
        <f>VLOOKUP(B145,'3-mer'!$B:$BQ,44,FALSE)</f>
        <v>26</v>
      </c>
      <c r="BP145" s="9">
        <f>VLOOKUP(B145,'3-mer'!$B:$BQ,45,FALSE)</f>
        <v>12</v>
      </c>
      <c r="BQ145" s="9">
        <f>VLOOKUP(B145,'3-mer'!$B:$BQ,46,FALSE)</f>
        <v>22</v>
      </c>
      <c r="BR145" s="9">
        <f>VLOOKUP(B145,'3-mer'!$B:$BQ,47,FALSE)</f>
        <v>23</v>
      </c>
      <c r="BS145" s="9">
        <f>VLOOKUP(B145,'3-mer'!$B:$BQ,48,FALSE)</f>
        <v>16</v>
      </c>
      <c r="BT145" s="9">
        <f>VLOOKUP(B145,'3-mer'!$B:$BQ,49,FALSE)</f>
        <v>12</v>
      </c>
      <c r="BU145" s="9">
        <f>VLOOKUP(B145,'3-mer'!$B:$BQ,50,FALSE)</f>
        <v>27</v>
      </c>
      <c r="BV145" s="9">
        <f>VLOOKUP(B145,'3-mer'!$B:$BQ,51,FALSE)</f>
        <v>12</v>
      </c>
      <c r="BW145" s="9">
        <f>VLOOKUP(B145,'3-mer'!$B:$BQ,52,FALSE)</f>
        <v>21</v>
      </c>
      <c r="BX145" s="9">
        <f>VLOOKUP(B145,'3-mer'!$B:$BQ,53,FALSE)</f>
        <v>9</v>
      </c>
      <c r="BY145" s="9">
        <f>VLOOKUP(B145,'3-mer'!$B:$BQ,54,FALSE)</f>
        <v>15</v>
      </c>
      <c r="BZ145" s="9">
        <f>VLOOKUP(B145,'3-mer'!$B:$BQ,55,FALSE)</f>
        <v>7</v>
      </c>
      <c r="CA145" s="9">
        <f>VLOOKUP(B145,'3-mer'!$B:$BQ,56,FALSE)</f>
        <v>8</v>
      </c>
      <c r="CB145" s="9">
        <f>VLOOKUP(B145,'3-mer'!$B:$BQ,7,FALSE)</f>
        <v>12</v>
      </c>
      <c r="CC145" s="9">
        <f>VLOOKUP(B145,'3-mer'!$B:$BQ,58,FALSE)</f>
        <v>9</v>
      </c>
      <c r="CD145" s="9">
        <f>VLOOKUP(B145,'3-mer'!$B:$BQ,60,FALSE)</f>
        <v>10</v>
      </c>
      <c r="CE145" s="9">
        <f>VLOOKUP(B145,'3-mer'!$B:$BQ,61,FALSE)</f>
        <v>23</v>
      </c>
      <c r="CF145" s="9">
        <f>VLOOKUP(B145,'3-mer'!$B:$BQ,62,FALSE)</f>
        <v>12</v>
      </c>
      <c r="CG145" s="9">
        <f>VLOOKUP(B145,'3-mer'!$B:$BQ,63,FALSE)</f>
        <v>23</v>
      </c>
      <c r="CH145" s="9">
        <f>VLOOKUP(B145,'3-mer'!$B:$BQ,64,FALSE)</f>
        <v>15</v>
      </c>
      <c r="CI145" s="9">
        <f>VLOOKUP(B145,'3-mer'!$B:$BQ,65,FALSE)</f>
        <v>16</v>
      </c>
      <c r="CJ145" s="9">
        <f>VLOOKUP(B145,'3-mer'!$B:$BQ,66,FALSE)</f>
        <v>10</v>
      </c>
      <c r="CK145" s="9">
        <f>VLOOKUP(B145,'3-mer'!$B:$BQ,67,FALSE)</f>
        <v>13</v>
      </c>
      <c r="CL145" s="9">
        <f>VLOOKUP(B145,'3-mer'!$B:$BQ,5,FALSE)</f>
        <v>25</v>
      </c>
    </row>
    <row r="146" spans="1:90" ht="15.75" x14ac:dyDescent="0.2">
      <c r="A146" s="68" t="s">
        <v>26</v>
      </c>
      <c r="B146" s="67" t="s">
        <v>25</v>
      </c>
      <c r="C146" s="67">
        <v>275</v>
      </c>
      <c r="D146" s="70" t="e">
        <f>H146/#REF!+1.43</f>
        <v>#REF!</v>
      </c>
      <c r="E146" s="67">
        <v>25</v>
      </c>
      <c r="F146" s="67">
        <v>7.2</v>
      </c>
      <c r="G146" s="67">
        <v>7</v>
      </c>
      <c r="H146" s="70">
        <v>3</v>
      </c>
      <c r="I146" s="70">
        <f>VLOOKUP(B146,'2-mer'!$C$1:$V$19,3,FALSE)</f>
        <v>989</v>
      </c>
      <c r="J146" s="74">
        <f>VLOOKUP(B146,遗传信息!B:E,4,FALSE)</f>
        <v>32.86</v>
      </c>
      <c r="K146" s="9">
        <f>VLOOKUP(B146,'2-mer'!$C$1:$V$19,4,FALSE)</f>
        <v>86</v>
      </c>
      <c r="L146" s="9">
        <f>VLOOKUP(B146,'2-mer'!$C$1:$V$19,5,FALSE)</f>
        <v>61</v>
      </c>
      <c r="M146" s="9">
        <f>VLOOKUP(B146,'2-mer'!$C$1:$V$19,6,FALSE)</f>
        <v>74</v>
      </c>
      <c r="N146" s="9">
        <f>VLOOKUP(B146,'2-mer'!$C$1:$V$19,8,FALSE)</f>
        <v>47</v>
      </c>
      <c r="O146" s="9">
        <f>VLOOKUP(B146,'2-mer'!$C$1:$V$19,9,FALSE)</f>
        <v>52</v>
      </c>
      <c r="P146" s="9">
        <f>VLOOKUP(B146,'2-mer'!$C$1:$V$19,10,FALSE)</f>
        <v>46</v>
      </c>
      <c r="Q146" s="9">
        <f>VLOOKUP(B146,'2-mer'!$C$1:$V$19,11,FALSE)</f>
        <v>64</v>
      </c>
      <c r="R146" s="9">
        <f>VLOOKUP(B146,'2-mer'!$C$1:$V$19,12,FALSE)</f>
        <v>50</v>
      </c>
      <c r="S146" s="9">
        <f>VLOOKUP(B146,'2-mer'!$C$1:$V$19,13,FALSE)</f>
        <v>78</v>
      </c>
      <c r="T146" s="9">
        <f>VLOOKUP(B146,'2-mer'!$C$1:$V$19,14,FALSE)</f>
        <v>66</v>
      </c>
      <c r="U146" s="9">
        <f>VLOOKUP(B146,'2-mer'!$C$1:$V$19,15,FALSE)</f>
        <v>83</v>
      </c>
      <c r="V146" s="9">
        <f>VLOOKUP(B146,'2-mer'!$C$1:$V$19,16,FALSE)</f>
        <v>67</v>
      </c>
      <c r="W146" s="9">
        <f>VLOOKUP(B146,'2-mer'!$C$1:$V$19,17,FALSE)</f>
        <v>52</v>
      </c>
      <c r="X146" s="9">
        <f>VLOOKUP(B146,'2-mer'!$C$1:$V$19,18,FALSE)</f>
        <v>39</v>
      </c>
      <c r="Y146" s="9">
        <f>VLOOKUP(B146,'2-mer'!$C$1:$V$19,19,FALSE)</f>
        <v>73</v>
      </c>
      <c r="Z146" s="9">
        <f>VLOOKUP(B146,'2-mer'!$C$1:$V$19,20,FALSE)</f>
        <v>50</v>
      </c>
      <c r="AA146" s="9">
        <f>VLOOKUP(B146,'3-mer'!$B:$BQ,4,FALSE)</f>
        <v>22</v>
      </c>
      <c r="AB146" s="9">
        <f>VLOOKUP(B146,'3-mer'!$B:$BQ,5,FALSE)</f>
        <v>25</v>
      </c>
      <c r="AC146" s="9">
        <f>VLOOKUP(B146,'3-mer'!$B:$BQ,6,FALSE)</f>
        <v>26</v>
      </c>
      <c r="AD146" s="9">
        <f>VLOOKUP(B146,'3-mer'!$B:$BQ,7,FALSE)</f>
        <v>12</v>
      </c>
      <c r="AE146" s="9">
        <f>VLOOKUP(B146,'3-mer'!$B:$BQ,8,FALSE)</f>
        <v>11</v>
      </c>
      <c r="AF146" s="9">
        <f>VLOOKUP(B146,'3-mer'!$B:$BQ,9,FALSE)</f>
        <v>14</v>
      </c>
      <c r="AG146" s="9">
        <f>VLOOKUP(B146,'3-mer'!$B:$BQ,10,FALSE)</f>
        <v>20</v>
      </c>
      <c r="AH146" s="9">
        <f>VLOOKUP(B146,'3-mer'!$B:$BQ,11,FALSE)</f>
        <v>16</v>
      </c>
      <c r="AI146" s="9">
        <f>VLOOKUP(B146,'3-mer'!$B:$BQ,12,FALSE)</f>
        <v>18</v>
      </c>
      <c r="AJ146" s="9">
        <f>VLOOKUP(B146,'3-mer'!$B:$BQ,13,FALSE)</f>
        <v>22</v>
      </c>
      <c r="AK146" s="9">
        <f>VLOOKUP(B146,'3-mer'!$B:$BQ,14,FALSE)</f>
        <v>18</v>
      </c>
      <c r="AL146" s="9">
        <f>VLOOKUP(B146,'3-mer'!$B:$BQ,15,FALSE)</f>
        <v>16</v>
      </c>
      <c r="AM146" s="9">
        <f>VLOOKUP(B146,'3-mer'!$B:$BQ,16,FALSE)</f>
        <v>11</v>
      </c>
      <c r="AN146" s="9">
        <f>VLOOKUP(B146,'3-mer'!$B:$BQ,17,FALSE)</f>
        <v>10</v>
      </c>
      <c r="AO146" s="9">
        <f>VLOOKUP(B146,'3-mer'!$B:$BQ,18,FALSE)</f>
        <v>15</v>
      </c>
      <c r="AP146" s="9">
        <f>VLOOKUP(B146,'3-mer'!$B:$BQ,19,FALSE)</f>
        <v>11</v>
      </c>
      <c r="AQ146" s="9">
        <f>VLOOKUP(B146,'3-mer'!$B:$BQ,20,FALSE)</f>
        <v>17</v>
      </c>
      <c r="AR146" s="9">
        <f>VLOOKUP(B146,'3-mer'!$B:$BQ,21,FALSE)</f>
        <v>11</v>
      </c>
      <c r="AS146" s="9">
        <f>VLOOKUP(B146,'3-mer'!$B:$BQ,22,FALSE)</f>
        <v>13</v>
      </c>
      <c r="AT146" s="9">
        <f>VLOOKUP(B146,'3-mer'!$B:$BQ,23,FALSE)</f>
        <v>11</v>
      </c>
      <c r="AU146" s="9">
        <f>VLOOKUP(B146,'3-mer'!$B:$BQ,24,FALSE)</f>
        <v>10</v>
      </c>
      <c r="AV146" s="9">
        <f>VLOOKUP(B146,'3-mer'!$B:$BQ,25,FALSE)</f>
        <v>9</v>
      </c>
      <c r="AW146" s="9">
        <f>VLOOKUP(B146,'3-mer'!$B:$BQ,26,FALSE)</f>
        <v>16</v>
      </c>
      <c r="AX146" s="9">
        <f>VLOOKUP(B146,'3-mer'!$B:$BQ,27,FALSE)</f>
        <v>11</v>
      </c>
      <c r="AY146" s="9">
        <f>VLOOKUP(B146,'3-mer'!$B:$BQ,28,FALSE)</f>
        <v>11</v>
      </c>
      <c r="AZ146" s="9">
        <f>VLOOKUP(B146,'3-mer'!$B:$BQ,29,FALSE)</f>
        <v>20</v>
      </c>
      <c r="BA146" s="9">
        <f>VLOOKUP(B146,'3-mer'!$B:$BQ,30,FALSE)</f>
        <v>20</v>
      </c>
      <c r="BB146" s="9">
        <f>VLOOKUP(B146,'3-mer'!$B:$BQ,31,FALSE)</f>
        <v>13</v>
      </c>
      <c r="BC146" s="9">
        <f>VLOOKUP(B146,'3-mer'!$B:$BQ,32,FALSE)</f>
        <v>9</v>
      </c>
      <c r="BD146" s="9">
        <f>VLOOKUP(B146,'3-mer'!$B:$BQ,33,FALSE)</f>
        <v>7</v>
      </c>
      <c r="BE146" s="9">
        <f>VLOOKUP(B146,'3-mer'!$B:$BQ,34,FALSE)</f>
        <v>18</v>
      </c>
      <c r="BF146" s="9">
        <f>VLOOKUP(B146,'3-mer'!$B:$BQ,35,FALSE)</f>
        <v>16</v>
      </c>
      <c r="BG146" s="9">
        <f>VLOOKUP(B146,'3-mer'!$B:$BQ,36,FALSE)</f>
        <v>26</v>
      </c>
      <c r="BH146" s="9">
        <f>VLOOKUP(B146,'3-mer'!$B:$BQ,37,FALSE)</f>
        <v>16</v>
      </c>
      <c r="BI146" s="9">
        <f>VLOOKUP(B146,'3-mer'!$B:$BQ,38,FALSE)</f>
        <v>19</v>
      </c>
      <c r="BJ146" s="9">
        <f>VLOOKUP(B146,'3-mer'!$B:$BQ,39,FALSE)</f>
        <v>17</v>
      </c>
      <c r="BK146" s="9">
        <f>VLOOKUP(B146,'3-mer'!$B:$BQ,40,FALSE)</f>
        <v>23</v>
      </c>
      <c r="BL146" s="9">
        <f>VLOOKUP(B146,'3-mer'!$B:$BQ,41,FALSE)</f>
        <v>11</v>
      </c>
      <c r="BM146" s="9">
        <f>VLOOKUP(B146,'3-mer'!$B:$BQ,42,FALSE)</f>
        <v>19</v>
      </c>
      <c r="BN146" s="9">
        <f>VLOOKUP(B146,'3-mer'!$B:$BQ,43,FALSE)</f>
        <v>13</v>
      </c>
      <c r="BO146" s="9">
        <f>VLOOKUP(B146,'3-mer'!$B:$BQ,44,FALSE)</f>
        <v>26</v>
      </c>
      <c r="BP146" s="9">
        <f>VLOOKUP(B146,'3-mer'!$B:$BQ,45,FALSE)</f>
        <v>12</v>
      </c>
      <c r="BQ146" s="9">
        <f>VLOOKUP(B146,'3-mer'!$B:$BQ,46,FALSE)</f>
        <v>22</v>
      </c>
      <c r="BR146" s="9">
        <f>VLOOKUP(B146,'3-mer'!$B:$BQ,47,FALSE)</f>
        <v>23</v>
      </c>
      <c r="BS146" s="9">
        <f>VLOOKUP(B146,'3-mer'!$B:$BQ,48,FALSE)</f>
        <v>16</v>
      </c>
      <c r="BT146" s="9">
        <f>VLOOKUP(B146,'3-mer'!$B:$BQ,49,FALSE)</f>
        <v>12</v>
      </c>
      <c r="BU146" s="9">
        <f>VLOOKUP(B146,'3-mer'!$B:$BQ,50,FALSE)</f>
        <v>27</v>
      </c>
      <c r="BV146" s="9">
        <f>VLOOKUP(B146,'3-mer'!$B:$BQ,51,FALSE)</f>
        <v>12</v>
      </c>
      <c r="BW146" s="9">
        <f>VLOOKUP(B146,'3-mer'!$B:$BQ,52,FALSE)</f>
        <v>21</v>
      </c>
      <c r="BX146" s="9">
        <f>VLOOKUP(B146,'3-mer'!$B:$BQ,53,FALSE)</f>
        <v>9</v>
      </c>
      <c r="BY146" s="9">
        <f>VLOOKUP(B146,'3-mer'!$B:$BQ,54,FALSE)</f>
        <v>15</v>
      </c>
      <c r="BZ146" s="9">
        <f>VLOOKUP(B146,'3-mer'!$B:$BQ,55,FALSE)</f>
        <v>7</v>
      </c>
      <c r="CA146" s="9">
        <f>VLOOKUP(B146,'3-mer'!$B:$BQ,56,FALSE)</f>
        <v>8</v>
      </c>
      <c r="CB146" s="9">
        <f>VLOOKUP(B146,'3-mer'!$B:$BQ,7,FALSE)</f>
        <v>12</v>
      </c>
      <c r="CC146" s="9">
        <f>VLOOKUP(B146,'3-mer'!$B:$BQ,58,FALSE)</f>
        <v>9</v>
      </c>
      <c r="CD146" s="9">
        <f>VLOOKUP(B146,'3-mer'!$B:$BQ,60,FALSE)</f>
        <v>10</v>
      </c>
      <c r="CE146" s="9">
        <f>VLOOKUP(B146,'3-mer'!$B:$BQ,61,FALSE)</f>
        <v>23</v>
      </c>
      <c r="CF146" s="9">
        <f>VLOOKUP(B146,'3-mer'!$B:$BQ,62,FALSE)</f>
        <v>12</v>
      </c>
      <c r="CG146" s="9">
        <f>VLOOKUP(B146,'3-mer'!$B:$BQ,63,FALSE)</f>
        <v>23</v>
      </c>
      <c r="CH146" s="9">
        <f>VLOOKUP(B146,'3-mer'!$B:$BQ,64,FALSE)</f>
        <v>15</v>
      </c>
      <c r="CI146" s="9">
        <f>VLOOKUP(B146,'3-mer'!$B:$BQ,65,FALSE)</f>
        <v>16</v>
      </c>
      <c r="CJ146" s="9">
        <f>VLOOKUP(B146,'3-mer'!$B:$BQ,66,FALSE)</f>
        <v>10</v>
      </c>
      <c r="CK146" s="9">
        <f>VLOOKUP(B146,'3-mer'!$B:$BQ,67,FALSE)</f>
        <v>13</v>
      </c>
      <c r="CL146" s="9">
        <f>VLOOKUP(B146,'3-mer'!$B:$BQ,5,FALSE)</f>
        <v>25</v>
      </c>
    </row>
    <row r="147" spans="1:90" ht="15.75" x14ac:dyDescent="0.2">
      <c r="A147" s="68" t="s">
        <v>26</v>
      </c>
      <c r="B147" s="67" t="s">
        <v>25</v>
      </c>
      <c r="C147" s="67">
        <v>275</v>
      </c>
      <c r="D147" s="70" t="e">
        <f>H147/#REF!+1.43</f>
        <v>#REF!</v>
      </c>
      <c r="E147" s="67">
        <v>25</v>
      </c>
      <c r="F147" s="67">
        <v>7.2</v>
      </c>
      <c r="G147" s="67">
        <v>7</v>
      </c>
      <c r="H147" s="70">
        <v>4</v>
      </c>
      <c r="I147" s="70">
        <f>VLOOKUP(B147,'2-mer'!$C$1:$V$19,3,FALSE)</f>
        <v>989</v>
      </c>
      <c r="J147" s="74">
        <f>VLOOKUP(B147,遗传信息!B:E,4,FALSE)</f>
        <v>32.86</v>
      </c>
      <c r="K147" s="9">
        <f>VLOOKUP(B147,'2-mer'!$C$1:$V$19,4,FALSE)</f>
        <v>86</v>
      </c>
      <c r="L147" s="9">
        <f>VLOOKUP(B147,'2-mer'!$C$1:$V$19,5,FALSE)</f>
        <v>61</v>
      </c>
      <c r="M147" s="9">
        <f>VLOOKUP(B147,'2-mer'!$C$1:$V$19,6,FALSE)</f>
        <v>74</v>
      </c>
      <c r="N147" s="9">
        <f>VLOOKUP(B147,'2-mer'!$C$1:$V$19,8,FALSE)</f>
        <v>47</v>
      </c>
      <c r="O147" s="9">
        <f>VLOOKUP(B147,'2-mer'!$C$1:$V$19,9,FALSE)</f>
        <v>52</v>
      </c>
      <c r="P147" s="9">
        <f>VLOOKUP(B147,'2-mer'!$C$1:$V$19,10,FALSE)</f>
        <v>46</v>
      </c>
      <c r="Q147" s="9">
        <f>VLOOKUP(B147,'2-mer'!$C$1:$V$19,11,FALSE)</f>
        <v>64</v>
      </c>
      <c r="R147" s="9">
        <f>VLOOKUP(B147,'2-mer'!$C$1:$V$19,12,FALSE)</f>
        <v>50</v>
      </c>
      <c r="S147" s="9">
        <f>VLOOKUP(B147,'2-mer'!$C$1:$V$19,13,FALSE)</f>
        <v>78</v>
      </c>
      <c r="T147" s="9">
        <f>VLOOKUP(B147,'2-mer'!$C$1:$V$19,14,FALSE)</f>
        <v>66</v>
      </c>
      <c r="U147" s="9">
        <f>VLOOKUP(B147,'2-mer'!$C$1:$V$19,15,FALSE)</f>
        <v>83</v>
      </c>
      <c r="V147" s="9">
        <f>VLOOKUP(B147,'2-mer'!$C$1:$V$19,16,FALSE)</f>
        <v>67</v>
      </c>
      <c r="W147" s="9">
        <f>VLOOKUP(B147,'2-mer'!$C$1:$V$19,17,FALSE)</f>
        <v>52</v>
      </c>
      <c r="X147" s="9">
        <f>VLOOKUP(B147,'2-mer'!$C$1:$V$19,18,FALSE)</f>
        <v>39</v>
      </c>
      <c r="Y147" s="9">
        <f>VLOOKUP(B147,'2-mer'!$C$1:$V$19,19,FALSE)</f>
        <v>73</v>
      </c>
      <c r="Z147" s="9">
        <f>VLOOKUP(B147,'2-mer'!$C$1:$V$19,20,FALSE)</f>
        <v>50</v>
      </c>
      <c r="AA147" s="9">
        <f>VLOOKUP(B147,'3-mer'!$B:$BQ,4,FALSE)</f>
        <v>22</v>
      </c>
      <c r="AB147" s="9">
        <f>VLOOKUP(B147,'3-mer'!$B:$BQ,5,FALSE)</f>
        <v>25</v>
      </c>
      <c r="AC147" s="9">
        <f>VLOOKUP(B147,'3-mer'!$B:$BQ,6,FALSE)</f>
        <v>26</v>
      </c>
      <c r="AD147" s="9">
        <f>VLOOKUP(B147,'3-mer'!$B:$BQ,7,FALSE)</f>
        <v>12</v>
      </c>
      <c r="AE147" s="9">
        <f>VLOOKUP(B147,'3-mer'!$B:$BQ,8,FALSE)</f>
        <v>11</v>
      </c>
      <c r="AF147" s="9">
        <f>VLOOKUP(B147,'3-mer'!$B:$BQ,9,FALSE)</f>
        <v>14</v>
      </c>
      <c r="AG147" s="9">
        <f>VLOOKUP(B147,'3-mer'!$B:$BQ,10,FALSE)</f>
        <v>20</v>
      </c>
      <c r="AH147" s="9">
        <f>VLOOKUP(B147,'3-mer'!$B:$BQ,11,FALSE)</f>
        <v>16</v>
      </c>
      <c r="AI147" s="9">
        <f>VLOOKUP(B147,'3-mer'!$B:$BQ,12,FALSE)</f>
        <v>18</v>
      </c>
      <c r="AJ147" s="9">
        <f>VLOOKUP(B147,'3-mer'!$B:$BQ,13,FALSE)</f>
        <v>22</v>
      </c>
      <c r="AK147" s="9">
        <f>VLOOKUP(B147,'3-mer'!$B:$BQ,14,FALSE)</f>
        <v>18</v>
      </c>
      <c r="AL147" s="9">
        <f>VLOOKUP(B147,'3-mer'!$B:$BQ,15,FALSE)</f>
        <v>16</v>
      </c>
      <c r="AM147" s="9">
        <f>VLOOKUP(B147,'3-mer'!$B:$BQ,16,FALSE)</f>
        <v>11</v>
      </c>
      <c r="AN147" s="9">
        <f>VLOOKUP(B147,'3-mer'!$B:$BQ,17,FALSE)</f>
        <v>10</v>
      </c>
      <c r="AO147" s="9">
        <f>VLOOKUP(B147,'3-mer'!$B:$BQ,18,FALSE)</f>
        <v>15</v>
      </c>
      <c r="AP147" s="9">
        <f>VLOOKUP(B147,'3-mer'!$B:$BQ,19,FALSE)</f>
        <v>11</v>
      </c>
      <c r="AQ147" s="9">
        <f>VLOOKUP(B147,'3-mer'!$B:$BQ,20,FALSE)</f>
        <v>17</v>
      </c>
      <c r="AR147" s="9">
        <f>VLOOKUP(B147,'3-mer'!$B:$BQ,21,FALSE)</f>
        <v>11</v>
      </c>
      <c r="AS147" s="9">
        <f>VLOOKUP(B147,'3-mer'!$B:$BQ,22,FALSE)</f>
        <v>13</v>
      </c>
      <c r="AT147" s="9">
        <f>VLOOKUP(B147,'3-mer'!$B:$BQ,23,FALSE)</f>
        <v>11</v>
      </c>
      <c r="AU147" s="9">
        <f>VLOOKUP(B147,'3-mer'!$B:$BQ,24,FALSE)</f>
        <v>10</v>
      </c>
      <c r="AV147" s="9">
        <f>VLOOKUP(B147,'3-mer'!$B:$BQ,25,FALSE)</f>
        <v>9</v>
      </c>
      <c r="AW147" s="9">
        <f>VLOOKUP(B147,'3-mer'!$B:$BQ,26,FALSE)</f>
        <v>16</v>
      </c>
      <c r="AX147" s="9">
        <f>VLOOKUP(B147,'3-mer'!$B:$BQ,27,FALSE)</f>
        <v>11</v>
      </c>
      <c r="AY147" s="9">
        <f>VLOOKUP(B147,'3-mer'!$B:$BQ,28,FALSE)</f>
        <v>11</v>
      </c>
      <c r="AZ147" s="9">
        <f>VLOOKUP(B147,'3-mer'!$B:$BQ,29,FALSE)</f>
        <v>20</v>
      </c>
      <c r="BA147" s="9">
        <f>VLOOKUP(B147,'3-mer'!$B:$BQ,30,FALSE)</f>
        <v>20</v>
      </c>
      <c r="BB147" s="9">
        <f>VLOOKUP(B147,'3-mer'!$B:$BQ,31,FALSE)</f>
        <v>13</v>
      </c>
      <c r="BC147" s="9">
        <f>VLOOKUP(B147,'3-mer'!$B:$BQ,32,FALSE)</f>
        <v>9</v>
      </c>
      <c r="BD147" s="9">
        <f>VLOOKUP(B147,'3-mer'!$B:$BQ,33,FALSE)</f>
        <v>7</v>
      </c>
      <c r="BE147" s="9">
        <f>VLOOKUP(B147,'3-mer'!$B:$BQ,34,FALSE)</f>
        <v>18</v>
      </c>
      <c r="BF147" s="9">
        <f>VLOOKUP(B147,'3-mer'!$B:$BQ,35,FALSE)</f>
        <v>16</v>
      </c>
      <c r="BG147" s="9">
        <f>VLOOKUP(B147,'3-mer'!$B:$BQ,36,FALSE)</f>
        <v>26</v>
      </c>
      <c r="BH147" s="9">
        <f>VLOOKUP(B147,'3-mer'!$B:$BQ,37,FALSE)</f>
        <v>16</v>
      </c>
      <c r="BI147" s="9">
        <f>VLOOKUP(B147,'3-mer'!$B:$BQ,38,FALSE)</f>
        <v>19</v>
      </c>
      <c r="BJ147" s="9">
        <f>VLOOKUP(B147,'3-mer'!$B:$BQ,39,FALSE)</f>
        <v>17</v>
      </c>
      <c r="BK147" s="9">
        <f>VLOOKUP(B147,'3-mer'!$B:$BQ,40,FALSE)</f>
        <v>23</v>
      </c>
      <c r="BL147" s="9">
        <f>VLOOKUP(B147,'3-mer'!$B:$BQ,41,FALSE)</f>
        <v>11</v>
      </c>
      <c r="BM147" s="9">
        <f>VLOOKUP(B147,'3-mer'!$B:$BQ,42,FALSE)</f>
        <v>19</v>
      </c>
      <c r="BN147" s="9">
        <f>VLOOKUP(B147,'3-mer'!$B:$BQ,43,FALSE)</f>
        <v>13</v>
      </c>
      <c r="BO147" s="9">
        <f>VLOOKUP(B147,'3-mer'!$B:$BQ,44,FALSE)</f>
        <v>26</v>
      </c>
      <c r="BP147" s="9">
        <f>VLOOKUP(B147,'3-mer'!$B:$BQ,45,FALSE)</f>
        <v>12</v>
      </c>
      <c r="BQ147" s="9">
        <f>VLOOKUP(B147,'3-mer'!$B:$BQ,46,FALSE)</f>
        <v>22</v>
      </c>
      <c r="BR147" s="9">
        <f>VLOOKUP(B147,'3-mer'!$B:$BQ,47,FALSE)</f>
        <v>23</v>
      </c>
      <c r="BS147" s="9">
        <f>VLOOKUP(B147,'3-mer'!$B:$BQ,48,FALSE)</f>
        <v>16</v>
      </c>
      <c r="BT147" s="9">
        <f>VLOOKUP(B147,'3-mer'!$B:$BQ,49,FALSE)</f>
        <v>12</v>
      </c>
      <c r="BU147" s="9">
        <f>VLOOKUP(B147,'3-mer'!$B:$BQ,50,FALSE)</f>
        <v>27</v>
      </c>
      <c r="BV147" s="9">
        <f>VLOOKUP(B147,'3-mer'!$B:$BQ,51,FALSE)</f>
        <v>12</v>
      </c>
      <c r="BW147" s="9">
        <f>VLOOKUP(B147,'3-mer'!$B:$BQ,52,FALSE)</f>
        <v>21</v>
      </c>
      <c r="BX147" s="9">
        <f>VLOOKUP(B147,'3-mer'!$B:$BQ,53,FALSE)</f>
        <v>9</v>
      </c>
      <c r="BY147" s="9">
        <f>VLOOKUP(B147,'3-mer'!$B:$BQ,54,FALSE)</f>
        <v>15</v>
      </c>
      <c r="BZ147" s="9">
        <f>VLOOKUP(B147,'3-mer'!$B:$BQ,55,FALSE)</f>
        <v>7</v>
      </c>
      <c r="CA147" s="9">
        <f>VLOOKUP(B147,'3-mer'!$B:$BQ,56,FALSE)</f>
        <v>8</v>
      </c>
      <c r="CB147" s="9">
        <f>VLOOKUP(B147,'3-mer'!$B:$BQ,7,FALSE)</f>
        <v>12</v>
      </c>
      <c r="CC147" s="9">
        <f>VLOOKUP(B147,'3-mer'!$B:$BQ,58,FALSE)</f>
        <v>9</v>
      </c>
      <c r="CD147" s="9">
        <f>VLOOKUP(B147,'3-mer'!$B:$BQ,60,FALSE)</f>
        <v>10</v>
      </c>
      <c r="CE147" s="9">
        <f>VLOOKUP(B147,'3-mer'!$B:$BQ,61,FALSE)</f>
        <v>23</v>
      </c>
      <c r="CF147" s="9">
        <f>VLOOKUP(B147,'3-mer'!$B:$BQ,62,FALSE)</f>
        <v>12</v>
      </c>
      <c r="CG147" s="9">
        <f>VLOOKUP(B147,'3-mer'!$B:$BQ,63,FALSE)</f>
        <v>23</v>
      </c>
      <c r="CH147" s="9">
        <f>VLOOKUP(B147,'3-mer'!$B:$BQ,64,FALSE)</f>
        <v>15</v>
      </c>
      <c r="CI147" s="9">
        <f>VLOOKUP(B147,'3-mer'!$B:$BQ,65,FALSE)</f>
        <v>16</v>
      </c>
      <c r="CJ147" s="9">
        <f>VLOOKUP(B147,'3-mer'!$B:$BQ,66,FALSE)</f>
        <v>10</v>
      </c>
      <c r="CK147" s="9">
        <f>VLOOKUP(B147,'3-mer'!$B:$BQ,67,FALSE)</f>
        <v>13</v>
      </c>
      <c r="CL147" s="9">
        <f>VLOOKUP(B147,'3-mer'!$B:$BQ,5,FALSE)</f>
        <v>25</v>
      </c>
    </row>
    <row r="148" spans="1:90" ht="15.75" x14ac:dyDescent="0.2">
      <c r="A148" s="68" t="s">
        <v>26</v>
      </c>
      <c r="B148" s="67" t="s">
        <v>25</v>
      </c>
      <c r="C148" s="67">
        <v>285</v>
      </c>
      <c r="D148" s="70" t="e">
        <f>H148/#REF!+0.85</f>
        <v>#REF!</v>
      </c>
      <c r="E148" s="67">
        <v>25</v>
      </c>
      <c r="F148" s="67">
        <v>7.2</v>
      </c>
      <c r="G148" s="67">
        <v>7</v>
      </c>
      <c r="H148" s="70">
        <v>2</v>
      </c>
      <c r="I148" s="70">
        <f>VLOOKUP(B148,'2-mer'!$C$1:$V$19,3,FALSE)</f>
        <v>989</v>
      </c>
      <c r="J148" s="74">
        <f>VLOOKUP(B148,遗传信息!B:E,4,FALSE)</f>
        <v>32.86</v>
      </c>
      <c r="K148" s="9">
        <f>VLOOKUP(B148,'2-mer'!$C$1:$V$19,4,FALSE)</f>
        <v>86</v>
      </c>
      <c r="L148" s="9">
        <f>VLOOKUP(B148,'2-mer'!$C$1:$V$19,5,FALSE)</f>
        <v>61</v>
      </c>
      <c r="M148" s="9">
        <f>VLOOKUP(B148,'2-mer'!$C$1:$V$19,6,FALSE)</f>
        <v>74</v>
      </c>
      <c r="N148" s="9">
        <f>VLOOKUP(B148,'2-mer'!$C$1:$V$19,8,FALSE)</f>
        <v>47</v>
      </c>
      <c r="O148" s="9">
        <f>VLOOKUP(B148,'2-mer'!$C$1:$V$19,9,FALSE)</f>
        <v>52</v>
      </c>
      <c r="P148" s="9">
        <f>VLOOKUP(B148,'2-mer'!$C$1:$V$19,10,FALSE)</f>
        <v>46</v>
      </c>
      <c r="Q148" s="9">
        <f>VLOOKUP(B148,'2-mer'!$C$1:$V$19,11,FALSE)</f>
        <v>64</v>
      </c>
      <c r="R148" s="9">
        <f>VLOOKUP(B148,'2-mer'!$C$1:$V$19,12,FALSE)</f>
        <v>50</v>
      </c>
      <c r="S148" s="9">
        <f>VLOOKUP(B148,'2-mer'!$C$1:$V$19,13,FALSE)</f>
        <v>78</v>
      </c>
      <c r="T148" s="9">
        <f>VLOOKUP(B148,'2-mer'!$C$1:$V$19,14,FALSE)</f>
        <v>66</v>
      </c>
      <c r="U148" s="9">
        <f>VLOOKUP(B148,'2-mer'!$C$1:$V$19,15,FALSE)</f>
        <v>83</v>
      </c>
      <c r="V148" s="9">
        <f>VLOOKUP(B148,'2-mer'!$C$1:$V$19,16,FALSE)</f>
        <v>67</v>
      </c>
      <c r="W148" s="9">
        <f>VLOOKUP(B148,'2-mer'!$C$1:$V$19,17,FALSE)</f>
        <v>52</v>
      </c>
      <c r="X148" s="9">
        <f>VLOOKUP(B148,'2-mer'!$C$1:$V$19,18,FALSE)</f>
        <v>39</v>
      </c>
      <c r="Y148" s="9">
        <f>VLOOKUP(B148,'2-mer'!$C$1:$V$19,19,FALSE)</f>
        <v>73</v>
      </c>
      <c r="Z148" s="9">
        <f>VLOOKUP(B148,'2-mer'!$C$1:$V$19,20,FALSE)</f>
        <v>50</v>
      </c>
      <c r="AA148" s="9">
        <f>VLOOKUP(B148,'3-mer'!$B:$BQ,4,FALSE)</f>
        <v>22</v>
      </c>
      <c r="AB148" s="9">
        <f>VLOOKUP(B148,'3-mer'!$B:$BQ,5,FALSE)</f>
        <v>25</v>
      </c>
      <c r="AC148" s="9">
        <f>VLOOKUP(B148,'3-mer'!$B:$BQ,6,FALSE)</f>
        <v>26</v>
      </c>
      <c r="AD148" s="9">
        <f>VLOOKUP(B148,'3-mer'!$B:$BQ,7,FALSE)</f>
        <v>12</v>
      </c>
      <c r="AE148" s="9">
        <f>VLOOKUP(B148,'3-mer'!$B:$BQ,8,FALSE)</f>
        <v>11</v>
      </c>
      <c r="AF148" s="9">
        <f>VLOOKUP(B148,'3-mer'!$B:$BQ,9,FALSE)</f>
        <v>14</v>
      </c>
      <c r="AG148" s="9">
        <f>VLOOKUP(B148,'3-mer'!$B:$BQ,10,FALSE)</f>
        <v>20</v>
      </c>
      <c r="AH148" s="9">
        <f>VLOOKUP(B148,'3-mer'!$B:$BQ,11,FALSE)</f>
        <v>16</v>
      </c>
      <c r="AI148" s="9">
        <f>VLOOKUP(B148,'3-mer'!$B:$BQ,12,FALSE)</f>
        <v>18</v>
      </c>
      <c r="AJ148" s="9">
        <f>VLOOKUP(B148,'3-mer'!$B:$BQ,13,FALSE)</f>
        <v>22</v>
      </c>
      <c r="AK148" s="9">
        <f>VLOOKUP(B148,'3-mer'!$B:$BQ,14,FALSE)</f>
        <v>18</v>
      </c>
      <c r="AL148" s="9">
        <f>VLOOKUP(B148,'3-mer'!$B:$BQ,15,FALSE)</f>
        <v>16</v>
      </c>
      <c r="AM148" s="9">
        <f>VLOOKUP(B148,'3-mer'!$B:$BQ,16,FALSE)</f>
        <v>11</v>
      </c>
      <c r="AN148" s="9">
        <f>VLOOKUP(B148,'3-mer'!$B:$BQ,17,FALSE)</f>
        <v>10</v>
      </c>
      <c r="AO148" s="9">
        <f>VLOOKUP(B148,'3-mer'!$B:$BQ,18,FALSE)</f>
        <v>15</v>
      </c>
      <c r="AP148" s="9">
        <f>VLOOKUP(B148,'3-mer'!$B:$BQ,19,FALSE)</f>
        <v>11</v>
      </c>
      <c r="AQ148" s="9">
        <f>VLOOKUP(B148,'3-mer'!$B:$BQ,20,FALSE)</f>
        <v>17</v>
      </c>
      <c r="AR148" s="9">
        <f>VLOOKUP(B148,'3-mer'!$B:$BQ,21,FALSE)</f>
        <v>11</v>
      </c>
      <c r="AS148" s="9">
        <f>VLOOKUP(B148,'3-mer'!$B:$BQ,22,FALSE)</f>
        <v>13</v>
      </c>
      <c r="AT148" s="9">
        <f>VLOOKUP(B148,'3-mer'!$B:$BQ,23,FALSE)</f>
        <v>11</v>
      </c>
      <c r="AU148" s="9">
        <f>VLOOKUP(B148,'3-mer'!$B:$BQ,24,FALSE)</f>
        <v>10</v>
      </c>
      <c r="AV148" s="9">
        <f>VLOOKUP(B148,'3-mer'!$B:$BQ,25,FALSE)</f>
        <v>9</v>
      </c>
      <c r="AW148" s="9">
        <f>VLOOKUP(B148,'3-mer'!$B:$BQ,26,FALSE)</f>
        <v>16</v>
      </c>
      <c r="AX148" s="9">
        <f>VLOOKUP(B148,'3-mer'!$B:$BQ,27,FALSE)</f>
        <v>11</v>
      </c>
      <c r="AY148" s="9">
        <f>VLOOKUP(B148,'3-mer'!$B:$BQ,28,FALSE)</f>
        <v>11</v>
      </c>
      <c r="AZ148" s="9">
        <f>VLOOKUP(B148,'3-mer'!$B:$BQ,29,FALSE)</f>
        <v>20</v>
      </c>
      <c r="BA148" s="9">
        <f>VLOOKUP(B148,'3-mer'!$B:$BQ,30,FALSE)</f>
        <v>20</v>
      </c>
      <c r="BB148" s="9">
        <f>VLOOKUP(B148,'3-mer'!$B:$BQ,31,FALSE)</f>
        <v>13</v>
      </c>
      <c r="BC148" s="9">
        <f>VLOOKUP(B148,'3-mer'!$B:$BQ,32,FALSE)</f>
        <v>9</v>
      </c>
      <c r="BD148" s="9">
        <f>VLOOKUP(B148,'3-mer'!$B:$BQ,33,FALSE)</f>
        <v>7</v>
      </c>
      <c r="BE148" s="9">
        <f>VLOOKUP(B148,'3-mer'!$B:$BQ,34,FALSE)</f>
        <v>18</v>
      </c>
      <c r="BF148" s="9">
        <f>VLOOKUP(B148,'3-mer'!$B:$BQ,35,FALSE)</f>
        <v>16</v>
      </c>
      <c r="BG148" s="9">
        <f>VLOOKUP(B148,'3-mer'!$B:$BQ,36,FALSE)</f>
        <v>26</v>
      </c>
      <c r="BH148" s="9">
        <f>VLOOKUP(B148,'3-mer'!$B:$BQ,37,FALSE)</f>
        <v>16</v>
      </c>
      <c r="BI148" s="9">
        <f>VLOOKUP(B148,'3-mer'!$B:$BQ,38,FALSE)</f>
        <v>19</v>
      </c>
      <c r="BJ148" s="9">
        <f>VLOOKUP(B148,'3-mer'!$B:$BQ,39,FALSE)</f>
        <v>17</v>
      </c>
      <c r="BK148" s="9">
        <f>VLOOKUP(B148,'3-mer'!$B:$BQ,40,FALSE)</f>
        <v>23</v>
      </c>
      <c r="BL148" s="9">
        <f>VLOOKUP(B148,'3-mer'!$B:$BQ,41,FALSE)</f>
        <v>11</v>
      </c>
      <c r="BM148" s="9">
        <f>VLOOKUP(B148,'3-mer'!$B:$BQ,42,FALSE)</f>
        <v>19</v>
      </c>
      <c r="BN148" s="9">
        <f>VLOOKUP(B148,'3-mer'!$B:$BQ,43,FALSE)</f>
        <v>13</v>
      </c>
      <c r="BO148" s="9">
        <f>VLOOKUP(B148,'3-mer'!$B:$BQ,44,FALSE)</f>
        <v>26</v>
      </c>
      <c r="BP148" s="9">
        <f>VLOOKUP(B148,'3-mer'!$B:$BQ,45,FALSE)</f>
        <v>12</v>
      </c>
      <c r="BQ148" s="9">
        <f>VLOOKUP(B148,'3-mer'!$B:$BQ,46,FALSE)</f>
        <v>22</v>
      </c>
      <c r="BR148" s="9">
        <f>VLOOKUP(B148,'3-mer'!$B:$BQ,47,FALSE)</f>
        <v>23</v>
      </c>
      <c r="BS148" s="9">
        <f>VLOOKUP(B148,'3-mer'!$B:$BQ,48,FALSE)</f>
        <v>16</v>
      </c>
      <c r="BT148" s="9">
        <f>VLOOKUP(B148,'3-mer'!$B:$BQ,49,FALSE)</f>
        <v>12</v>
      </c>
      <c r="BU148" s="9">
        <f>VLOOKUP(B148,'3-mer'!$B:$BQ,50,FALSE)</f>
        <v>27</v>
      </c>
      <c r="BV148" s="9">
        <f>VLOOKUP(B148,'3-mer'!$B:$BQ,51,FALSE)</f>
        <v>12</v>
      </c>
      <c r="BW148" s="9">
        <f>VLOOKUP(B148,'3-mer'!$B:$BQ,52,FALSE)</f>
        <v>21</v>
      </c>
      <c r="BX148" s="9">
        <f>VLOOKUP(B148,'3-mer'!$B:$BQ,53,FALSE)</f>
        <v>9</v>
      </c>
      <c r="BY148" s="9">
        <f>VLOOKUP(B148,'3-mer'!$B:$BQ,54,FALSE)</f>
        <v>15</v>
      </c>
      <c r="BZ148" s="9">
        <f>VLOOKUP(B148,'3-mer'!$B:$BQ,55,FALSE)</f>
        <v>7</v>
      </c>
      <c r="CA148" s="9">
        <f>VLOOKUP(B148,'3-mer'!$B:$BQ,56,FALSE)</f>
        <v>8</v>
      </c>
      <c r="CB148" s="9">
        <f>VLOOKUP(B148,'3-mer'!$B:$BQ,7,FALSE)</f>
        <v>12</v>
      </c>
      <c r="CC148" s="9">
        <f>VLOOKUP(B148,'3-mer'!$B:$BQ,58,FALSE)</f>
        <v>9</v>
      </c>
      <c r="CD148" s="9">
        <f>VLOOKUP(B148,'3-mer'!$B:$BQ,60,FALSE)</f>
        <v>10</v>
      </c>
      <c r="CE148" s="9">
        <f>VLOOKUP(B148,'3-mer'!$B:$BQ,61,FALSE)</f>
        <v>23</v>
      </c>
      <c r="CF148" s="9">
        <f>VLOOKUP(B148,'3-mer'!$B:$BQ,62,FALSE)</f>
        <v>12</v>
      </c>
      <c r="CG148" s="9">
        <f>VLOOKUP(B148,'3-mer'!$B:$BQ,63,FALSE)</f>
        <v>23</v>
      </c>
      <c r="CH148" s="9">
        <f>VLOOKUP(B148,'3-mer'!$B:$BQ,64,FALSE)</f>
        <v>15</v>
      </c>
      <c r="CI148" s="9">
        <f>VLOOKUP(B148,'3-mer'!$B:$BQ,65,FALSE)</f>
        <v>16</v>
      </c>
      <c r="CJ148" s="9">
        <f>VLOOKUP(B148,'3-mer'!$B:$BQ,66,FALSE)</f>
        <v>10</v>
      </c>
      <c r="CK148" s="9">
        <f>VLOOKUP(B148,'3-mer'!$B:$BQ,67,FALSE)</f>
        <v>13</v>
      </c>
      <c r="CL148" s="9">
        <f>VLOOKUP(B148,'3-mer'!$B:$BQ,5,FALSE)</f>
        <v>25</v>
      </c>
    </row>
    <row r="149" spans="1:90" ht="15.75" x14ac:dyDescent="0.2">
      <c r="A149" s="68" t="s">
        <v>26</v>
      </c>
      <c r="B149" s="67" t="s">
        <v>25</v>
      </c>
      <c r="C149" s="67">
        <v>285</v>
      </c>
      <c r="D149" s="70" t="e">
        <f>H149/#REF!+0.85</f>
        <v>#REF!</v>
      </c>
      <c r="E149" s="67">
        <v>25</v>
      </c>
      <c r="F149" s="67">
        <v>7.2</v>
      </c>
      <c r="G149" s="67">
        <v>7</v>
      </c>
      <c r="H149" s="70">
        <v>3</v>
      </c>
      <c r="I149" s="70">
        <f>VLOOKUP(B149,'2-mer'!$C$1:$V$19,3,FALSE)</f>
        <v>989</v>
      </c>
      <c r="J149" s="74">
        <f>VLOOKUP(B149,遗传信息!B:E,4,FALSE)</f>
        <v>32.86</v>
      </c>
      <c r="K149" s="9">
        <f>VLOOKUP(B149,'2-mer'!$C$1:$V$19,4,FALSE)</f>
        <v>86</v>
      </c>
      <c r="L149" s="9">
        <f>VLOOKUP(B149,'2-mer'!$C$1:$V$19,5,FALSE)</f>
        <v>61</v>
      </c>
      <c r="M149" s="9">
        <f>VLOOKUP(B149,'2-mer'!$C$1:$V$19,6,FALSE)</f>
        <v>74</v>
      </c>
      <c r="N149" s="9">
        <f>VLOOKUP(B149,'2-mer'!$C$1:$V$19,8,FALSE)</f>
        <v>47</v>
      </c>
      <c r="O149" s="9">
        <f>VLOOKUP(B149,'2-mer'!$C$1:$V$19,9,FALSE)</f>
        <v>52</v>
      </c>
      <c r="P149" s="9">
        <f>VLOOKUP(B149,'2-mer'!$C$1:$V$19,10,FALSE)</f>
        <v>46</v>
      </c>
      <c r="Q149" s="9">
        <f>VLOOKUP(B149,'2-mer'!$C$1:$V$19,11,FALSE)</f>
        <v>64</v>
      </c>
      <c r="R149" s="9">
        <f>VLOOKUP(B149,'2-mer'!$C$1:$V$19,12,FALSE)</f>
        <v>50</v>
      </c>
      <c r="S149" s="9">
        <f>VLOOKUP(B149,'2-mer'!$C$1:$V$19,13,FALSE)</f>
        <v>78</v>
      </c>
      <c r="T149" s="9">
        <f>VLOOKUP(B149,'2-mer'!$C$1:$V$19,14,FALSE)</f>
        <v>66</v>
      </c>
      <c r="U149" s="9">
        <f>VLOOKUP(B149,'2-mer'!$C$1:$V$19,15,FALSE)</f>
        <v>83</v>
      </c>
      <c r="V149" s="9">
        <f>VLOOKUP(B149,'2-mer'!$C$1:$V$19,16,FALSE)</f>
        <v>67</v>
      </c>
      <c r="W149" s="9">
        <f>VLOOKUP(B149,'2-mer'!$C$1:$V$19,17,FALSE)</f>
        <v>52</v>
      </c>
      <c r="X149" s="9">
        <f>VLOOKUP(B149,'2-mer'!$C$1:$V$19,18,FALSE)</f>
        <v>39</v>
      </c>
      <c r="Y149" s="9">
        <f>VLOOKUP(B149,'2-mer'!$C$1:$V$19,19,FALSE)</f>
        <v>73</v>
      </c>
      <c r="Z149" s="9">
        <f>VLOOKUP(B149,'2-mer'!$C$1:$V$19,20,FALSE)</f>
        <v>50</v>
      </c>
      <c r="AA149" s="9">
        <f>VLOOKUP(B149,'3-mer'!$B:$BQ,4,FALSE)</f>
        <v>22</v>
      </c>
      <c r="AB149" s="9">
        <f>VLOOKUP(B149,'3-mer'!$B:$BQ,5,FALSE)</f>
        <v>25</v>
      </c>
      <c r="AC149" s="9">
        <f>VLOOKUP(B149,'3-mer'!$B:$BQ,6,FALSE)</f>
        <v>26</v>
      </c>
      <c r="AD149" s="9">
        <f>VLOOKUP(B149,'3-mer'!$B:$BQ,7,FALSE)</f>
        <v>12</v>
      </c>
      <c r="AE149" s="9">
        <f>VLOOKUP(B149,'3-mer'!$B:$BQ,8,FALSE)</f>
        <v>11</v>
      </c>
      <c r="AF149" s="9">
        <f>VLOOKUP(B149,'3-mer'!$B:$BQ,9,FALSE)</f>
        <v>14</v>
      </c>
      <c r="AG149" s="9">
        <f>VLOOKUP(B149,'3-mer'!$B:$BQ,10,FALSE)</f>
        <v>20</v>
      </c>
      <c r="AH149" s="9">
        <f>VLOOKUP(B149,'3-mer'!$B:$BQ,11,FALSE)</f>
        <v>16</v>
      </c>
      <c r="AI149" s="9">
        <f>VLOOKUP(B149,'3-mer'!$B:$BQ,12,FALSE)</f>
        <v>18</v>
      </c>
      <c r="AJ149" s="9">
        <f>VLOOKUP(B149,'3-mer'!$B:$BQ,13,FALSE)</f>
        <v>22</v>
      </c>
      <c r="AK149" s="9">
        <f>VLOOKUP(B149,'3-mer'!$B:$BQ,14,FALSE)</f>
        <v>18</v>
      </c>
      <c r="AL149" s="9">
        <f>VLOOKUP(B149,'3-mer'!$B:$BQ,15,FALSE)</f>
        <v>16</v>
      </c>
      <c r="AM149" s="9">
        <f>VLOOKUP(B149,'3-mer'!$B:$BQ,16,FALSE)</f>
        <v>11</v>
      </c>
      <c r="AN149" s="9">
        <f>VLOOKUP(B149,'3-mer'!$B:$BQ,17,FALSE)</f>
        <v>10</v>
      </c>
      <c r="AO149" s="9">
        <f>VLOOKUP(B149,'3-mer'!$B:$BQ,18,FALSE)</f>
        <v>15</v>
      </c>
      <c r="AP149" s="9">
        <f>VLOOKUP(B149,'3-mer'!$B:$BQ,19,FALSE)</f>
        <v>11</v>
      </c>
      <c r="AQ149" s="9">
        <f>VLOOKUP(B149,'3-mer'!$B:$BQ,20,FALSE)</f>
        <v>17</v>
      </c>
      <c r="AR149" s="9">
        <f>VLOOKUP(B149,'3-mer'!$B:$BQ,21,FALSE)</f>
        <v>11</v>
      </c>
      <c r="AS149" s="9">
        <f>VLOOKUP(B149,'3-mer'!$B:$BQ,22,FALSE)</f>
        <v>13</v>
      </c>
      <c r="AT149" s="9">
        <f>VLOOKUP(B149,'3-mer'!$B:$BQ,23,FALSE)</f>
        <v>11</v>
      </c>
      <c r="AU149" s="9">
        <f>VLOOKUP(B149,'3-mer'!$B:$BQ,24,FALSE)</f>
        <v>10</v>
      </c>
      <c r="AV149" s="9">
        <f>VLOOKUP(B149,'3-mer'!$B:$BQ,25,FALSE)</f>
        <v>9</v>
      </c>
      <c r="AW149" s="9">
        <f>VLOOKUP(B149,'3-mer'!$B:$BQ,26,FALSE)</f>
        <v>16</v>
      </c>
      <c r="AX149" s="9">
        <f>VLOOKUP(B149,'3-mer'!$B:$BQ,27,FALSE)</f>
        <v>11</v>
      </c>
      <c r="AY149" s="9">
        <f>VLOOKUP(B149,'3-mer'!$B:$BQ,28,FALSE)</f>
        <v>11</v>
      </c>
      <c r="AZ149" s="9">
        <f>VLOOKUP(B149,'3-mer'!$B:$BQ,29,FALSE)</f>
        <v>20</v>
      </c>
      <c r="BA149" s="9">
        <f>VLOOKUP(B149,'3-mer'!$B:$BQ,30,FALSE)</f>
        <v>20</v>
      </c>
      <c r="BB149" s="9">
        <f>VLOOKUP(B149,'3-mer'!$B:$BQ,31,FALSE)</f>
        <v>13</v>
      </c>
      <c r="BC149" s="9">
        <f>VLOOKUP(B149,'3-mer'!$B:$BQ,32,FALSE)</f>
        <v>9</v>
      </c>
      <c r="BD149" s="9">
        <f>VLOOKUP(B149,'3-mer'!$B:$BQ,33,FALSE)</f>
        <v>7</v>
      </c>
      <c r="BE149" s="9">
        <f>VLOOKUP(B149,'3-mer'!$B:$BQ,34,FALSE)</f>
        <v>18</v>
      </c>
      <c r="BF149" s="9">
        <f>VLOOKUP(B149,'3-mer'!$B:$BQ,35,FALSE)</f>
        <v>16</v>
      </c>
      <c r="BG149" s="9">
        <f>VLOOKUP(B149,'3-mer'!$B:$BQ,36,FALSE)</f>
        <v>26</v>
      </c>
      <c r="BH149" s="9">
        <f>VLOOKUP(B149,'3-mer'!$B:$BQ,37,FALSE)</f>
        <v>16</v>
      </c>
      <c r="BI149" s="9">
        <f>VLOOKUP(B149,'3-mer'!$B:$BQ,38,FALSE)</f>
        <v>19</v>
      </c>
      <c r="BJ149" s="9">
        <f>VLOOKUP(B149,'3-mer'!$B:$BQ,39,FALSE)</f>
        <v>17</v>
      </c>
      <c r="BK149" s="9">
        <f>VLOOKUP(B149,'3-mer'!$B:$BQ,40,FALSE)</f>
        <v>23</v>
      </c>
      <c r="BL149" s="9">
        <f>VLOOKUP(B149,'3-mer'!$B:$BQ,41,FALSE)</f>
        <v>11</v>
      </c>
      <c r="BM149" s="9">
        <f>VLOOKUP(B149,'3-mer'!$B:$BQ,42,FALSE)</f>
        <v>19</v>
      </c>
      <c r="BN149" s="9">
        <f>VLOOKUP(B149,'3-mer'!$B:$BQ,43,FALSE)</f>
        <v>13</v>
      </c>
      <c r="BO149" s="9">
        <f>VLOOKUP(B149,'3-mer'!$B:$BQ,44,FALSE)</f>
        <v>26</v>
      </c>
      <c r="BP149" s="9">
        <f>VLOOKUP(B149,'3-mer'!$B:$BQ,45,FALSE)</f>
        <v>12</v>
      </c>
      <c r="BQ149" s="9">
        <f>VLOOKUP(B149,'3-mer'!$B:$BQ,46,FALSE)</f>
        <v>22</v>
      </c>
      <c r="BR149" s="9">
        <f>VLOOKUP(B149,'3-mer'!$B:$BQ,47,FALSE)</f>
        <v>23</v>
      </c>
      <c r="BS149" s="9">
        <f>VLOOKUP(B149,'3-mer'!$B:$BQ,48,FALSE)</f>
        <v>16</v>
      </c>
      <c r="BT149" s="9">
        <f>VLOOKUP(B149,'3-mer'!$B:$BQ,49,FALSE)</f>
        <v>12</v>
      </c>
      <c r="BU149" s="9">
        <f>VLOOKUP(B149,'3-mer'!$B:$BQ,50,FALSE)</f>
        <v>27</v>
      </c>
      <c r="BV149" s="9">
        <f>VLOOKUP(B149,'3-mer'!$B:$BQ,51,FALSE)</f>
        <v>12</v>
      </c>
      <c r="BW149" s="9">
        <f>VLOOKUP(B149,'3-mer'!$B:$BQ,52,FALSE)</f>
        <v>21</v>
      </c>
      <c r="BX149" s="9">
        <f>VLOOKUP(B149,'3-mer'!$B:$BQ,53,FALSE)</f>
        <v>9</v>
      </c>
      <c r="BY149" s="9">
        <f>VLOOKUP(B149,'3-mer'!$B:$BQ,54,FALSE)</f>
        <v>15</v>
      </c>
      <c r="BZ149" s="9">
        <f>VLOOKUP(B149,'3-mer'!$B:$BQ,55,FALSE)</f>
        <v>7</v>
      </c>
      <c r="CA149" s="9">
        <f>VLOOKUP(B149,'3-mer'!$B:$BQ,56,FALSE)</f>
        <v>8</v>
      </c>
      <c r="CB149" s="9">
        <f>VLOOKUP(B149,'3-mer'!$B:$BQ,7,FALSE)</f>
        <v>12</v>
      </c>
      <c r="CC149" s="9">
        <f>VLOOKUP(B149,'3-mer'!$B:$BQ,58,FALSE)</f>
        <v>9</v>
      </c>
      <c r="CD149" s="9">
        <f>VLOOKUP(B149,'3-mer'!$B:$BQ,60,FALSE)</f>
        <v>10</v>
      </c>
      <c r="CE149" s="9">
        <f>VLOOKUP(B149,'3-mer'!$B:$BQ,61,FALSE)</f>
        <v>23</v>
      </c>
      <c r="CF149" s="9">
        <f>VLOOKUP(B149,'3-mer'!$B:$BQ,62,FALSE)</f>
        <v>12</v>
      </c>
      <c r="CG149" s="9">
        <f>VLOOKUP(B149,'3-mer'!$B:$BQ,63,FALSE)</f>
        <v>23</v>
      </c>
      <c r="CH149" s="9">
        <f>VLOOKUP(B149,'3-mer'!$B:$BQ,64,FALSE)</f>
        <v>15</v>
      </c>
      <c r="CI149" s="9">
        <f>VLOOKUP(B149,'3-mer'!$B:$BQ,65,FALSE)</f>
        <v>16</v>
      </c>
      <c r="CJ149" s="9">
        <f>VLOOKUP(B149,'3-mer'!$B:$BQ,66,FALSE)</f>
        <v>10</v>
      </c>
      <c r="CK149" s="9">
        <f>VLOOKUP(B149,'3-mer'!$B:$BQ,67,FALSE)</f>
        <v>13</v>
      </c>
      <c r="CL149" s="9">
        <f>VLOOKUP(B149,'3-mer'!$B:$BQ,5,FALSE)</f>
        <v>25</v>
      </c>
    </row>
    <row r="150" spans="1:90" ht="15.75" x14ac:dyDescent="0.2">
      <c r="A150" s="68" t="s">
        <v>26</v>
      </c>
      <c r="B150" s="67" t="s">
        <v>25</v>
      </c>
      <c r="C150" s="67">
        <v>285</v>
      </c>
      <c r="D150" s="70" t="e">
        <f>H150/#REF!+0.85</f>
        <v>#REF!</v>
      </c>
      <c r="E150" s="67">
        <v>25</v>
      </c>
      <c r="F150" s="67">
        <v>7.2</v>
      </c>
      <c r="G150" s="67">
        <v>7</v>
      </c>
      <c r="H150" s="70">
        <v>4</v>
      </c>
      <c r="I150" s="70">
        <f>VLOOKUP(B150,'2-mer'!$C$1:$V$19,3,FALSE)</f>
        <v>989</v>
      </c>
      <c r="J150" s="74">
        <f>VLOOKUP(B150,遗传信息!B:E,4,FALSE)</f>
        <v>32.86</v>
      </c>
      <c r="K150" s="9">
        <f>VLOOKUP(B150,'2-mer'!$C$1:$V$19,4,FALSE)</f>
        <v>86</v>
      </c>
      <c r="L150" s="9">
        <f>VLOOKUP(B150,'2-mer'!$C$1:$V$19,5,FALSE)</f>
        <v>61</v>
      </c>
      <c r="M150" s="9">
        <f>VLOOKUP(B150,'2-mer'!$C$1:$V$19,6,FALSE)</f>
        <v>74</v>
      </c>
      <c r="N150" s="9">
        <f>VLOOKUP(B150,'2-mer'!$C$1:$V$19,8,FALSE)</f>
        <v>47</v>
      </c>
      <c r="O150" s="9">
        <f>VLOOKUP(B150,'2-mer'!$C$1:$V$19,9,FALSE)</f>
        <v>52</v>
      </c>
      <c r="P150" s="9">
        <f>VLOOKUP(B150,'2-mer'!$C$1:$V$19,10,FALSE)</f>
        <v>46</v>
      </c>
      <c r="Q150" s="9">
        <f>VLOOKUP(B150,'2-mer'!$C$1:$V$19,11,FALSE)</f>
        <v>64</v>
      </c>
      <c r="R150" s="9">
        <f>VLOOKUP(B150,'2-mer'!$C$1:$V$19,12,FALSE)</f>
        <v>50</v>
      </c>
      <c r="S150" s="9">
        <f>VLOOKUP(B150,'2-mer'!$C$1:$V$19,13,FALSE)</f>
        <v>78</v>
      </c>
      <c r="T150" s="9">
        <f>VLOOKUP(B150,'2-mer'!$C$1:$V$19,14,FALSE)</f>
        <v>66</v>
      </c>
      <c r="U150" s="9">
        <f>VLOOKUP(B150,'2-mer'!$C$1:$V$19,15,FALSE)</f>
        <v>83</v>
      </c>
      <c r="V150" s="9">
        <f>VLOOKUP(B150,'2-mer'!$C$1:$V$19,16,FALSE)</f>
        <v>67</v>
      </c>
      <c r="W150" s="9">
        <f>VLOOKUP(B150,'2-mer'!$C$1:$V$19,17,FALSE)</f>
        <v>52</v>
      </c>
      <c r="X150" s="9">
        <f>VLOOKUP(B150,'2-mer'!$C$1:$V$19,18,FALSE)</f>
        <v>39</v>
      </c>
      <c r="Y150" s="9">
        <f>VLOOKUP(B150,'2-mer'!$C$1:$V$19,19,FALSE)</f>
        <v>73</v>
      </c>
      <c r="Z150" s="9">
        <f>VLOOKUP(B150,'2-mer'!$C$1:$V$19,20,FALSE)</f>
        <v>50</v>
      </c>
      <c r="AA150" s="9">
        <f>VLOOKUP(B150,'3-mer'!$B:$BQ,4,FALSE)</f>
        <v>22</v>
      </c>
      <c r="AB150" s="9">
        <f>VLOOKUP(B150,'3-mer'!$B:$BQ,5,FALSE)</f>
        <v>25</v>
      </c>
      <c r="AC150" s="9">
        <f>VLOOKUP(B150,'3-mer'!$B:$BQ,6,FALSE)</f>
        <v>26</v>
      </c>
      <c r="AD150" s="9">
        <f>VLOOKUP(B150,'3-mer'!$B:$BQ,7,FALSE)</f>
        <v>12</v>
      </c>
      <c r="AE150" s="9">
        <f>VLOOKUP(B150,'3-mer'!$B:$BQ,8,FALSE)</f>
        <v>11</v>
      </c>
      <c r="AF150" s="9">
        <f>VLOOKUP(B150,'3-mer'!$B:$BQ,9,FALSE)</f>
        <v>14</v>
      </c>
      <c r="AG150" s="9">
        <f>VLOOKUP(B150,'3-mer'!$B:$BQ,10,FALSE)</f>
        <v>20</v>
      </c>
      <c r="AH150" s="9">
        <f>VLOOKUP(B150,'3-mer'!$B:$BQ,11,FALSE)</f>
        <v>16</v>
      </c>
      <c r="AI150" s="9">
        <f>VLOOKUP(B150,'3-mer'!$B:$BQ,12,FALSE)</f>
        <v>18</v>
      </c>
      <c r="AJ150" s="9">
        <f>VLOOKUP(B150,'3-mer'!$B:$BQ,13,FALSE)</f>
        <v>22</v>
      </c>
      <c r="AK150" s="9">
        <f>VLOOKUP(B150,'3-mer'!$B:$BQ,14,FALSE)</f>
        <v>18</v>
      </c>
      <c r="AL150" s="9">
        <f>VLOOKUP(B150,'3-mer'!$B:$BQ,15,FALSE)</f>
        <v>16</v>
      </c>
      <c r="AM150" s="9">
        <f>VLOOKUP(B150,'3-mer'!$B:$BQ,16,FALSE)</f>
        <v>11</v>
      </c>
      <c r="AN150" s="9">
        <f>VLOOKUP(B150,'3-mer'!$B:$BQ,17,FALSE)</f>
        <v>10</v>
      </c>
      <c r="AO150" s="9">
        <f>VLOOKUP(B150,'3-mer'!$B:$BQ,18,FALSE)</f>
        <v>15</v>
      </c>
      <c r="AP150" s="9">
        <f>VLOOKUP(B150,'3-mer'!$B:$BQ,19,FALSE)</f>
        <v>11</v>
      </c>
      <c r="AQ150" s="9">
        <f>VLOOKUP(B150,'3-mer'!$B:$BQ,20,FALSE)</f>
        <v>17</v>
      </c>
      <c r="AR150" s="9">
        <f>VLOOKUP(B150,'3-mer'!$B:$BQ,21,FALSE)</f>
        <v>11</v>
      </c>
      <c r="AS150" s="9">
        <f>VLOOKUP(B150,'3-mer'!$B:$BQ,22,FALSE)</f>
        <v>13</v>
      </c>
      <c r="AT150" s="9">
        <f>VLOOKUP(B150,'3-mer'!$B:$BQ,23,FALSE)</f>
        <v>11</v>
      </c>
      <c r="AU150" s="9">
        <f>VLOOKUP(B150,'3-mer'!$B:$BQ,24,FALSE)</f>
        <v>10</v>
      </c>
      <c r="AV150" s="9">
        <f>VLOOKUP(B150,'3-mer'!$B:$BQ,25,FALSE)</f>
        <v>9</v>
      </c>
      <c r="AW150" s="9">
        <f>VLOOKUP(B150,'3-mer'!$B:$BQ,26,FALSE)</f>
        <v>16</v>
      </c>
      <c r="AX150" s="9">
        <f>VLOOKUP(B150,'3-mer'!$B:$BQ,27,FALSE)</f>
        <v>11</v>
      </c>
      <c r="AY150" s="9">
        <f>VLOOKUP(B150,'3-mer'!$B:$BQ,28,FALSE)</f>
        <v>11</v>
      </c>
      <c r="AZ150" s="9">
        <f>VLOOKUP(B150,'3-mer'!$B:$BQ,29,FALSE)</f>
        <v>20</v>
      </c>
      <c r="BA150" s="9">
        <f>VLOOKUP(B150,'3-mer'!$B:$BQ,30,FALSE)</f>
        <v>20</v>
      </c>
      <c r="BB150" s="9">
        <f>VLOOKUP(B150,'3-mer'!$B:$BQ,31,FALSE)</f>
        <v>13</v>
      </c>
      <c r="BC150" s="9">
        <f>VLOOKUP(B150,'3-mer'!$B:$BQ,32,FALSE)</f>
        <v>9</v>
      </c>
      <c r="BD150" s="9">
        <f>VLOOKUP(B150,'3-mer'!$B:$BQ,33,FALSE)</f>
        <v>7</v>
      </c>
      <c r="BE150" s="9">
        <f>VLOOKUP(B150,'3-mer'!$B:$BQ,34,FALSE)</f>
        <v>18</v>
      </c>
      <c r="BF150" s="9">
        <f>VLOOKUP(B150,'3-mer'!$B:$BQ,35,FALSE)</f>
        <v>16</v>
      </c>
      <c r="BG150" s="9">
        <f>VLOOKUP(B150,'3-mer'!$B:$BQ,36,FALSE)</f>
        <v>26</v>
      </c>
      <c r="BH150" s="9">
        <f>VLOOKUP(B150,'3-mer'!$B:$BQ,37,FALSE)</f>
        <v>16</v>
      </c>
      <c r="BI150" s="9">
        <f>VLOOKUP(B150,'3-mer'!$B:$BQ,38,FALSE)</f>
        <v>19</v>
      </c>
      <c r="BJ150" s="9">
        <f>VLOOKUP(B150,'3-mer'!$B:$BQ,39,FALSE)</f>
        <v>17</v>
      </c>
      <c r="BK150" s="9">
        <f>VLOOKUP(B150,'3-mer'!$B:$BQ,40,FALSE)</f>
        <v>23</v>
      </c>
      <c r="BL150" s="9">
        <f>VLOOKUP(B150,'3-mer'!$B:$BQ,41,FALSE)</f>
        <v>11</v>
      </c>
      <c r="BM150" s="9">
        <f>VLOOKUP(B150,'3-mer'!$B:$BQ,42,FALSE)</f>
        <v>19</v>
      </c>
      <c r="BN150" s="9">
        <f>VLOOKUP(B150,'3-mer'!$B:$BQ,43,FALSE)</f>
        <v>13</v>
      </c>
      <c r="BO150" s="9">
        <f>VLOOKUP(B150,'3-mer'!$B:$BQ,44,FALSE)</f>
        <v>26</v>
      </c>
      <c r="BP150" s="9">
        <f>VLOOKUP(B150,'3-mer'!$B:$BQ,45,FALSE)</f>
        <v>12</v>
      </c>
      <c r="BQ150" s="9">
        <f>VLOOKUP(B150,'3-mer'!$B:$BQ,46,FALSE)</f>
        <v>22</v>
      </c>
      <c r="BR150" s="9">
        <f>VLOOKUP(B150,'3-mer'!$B:$BQ,47,FALSE)</f>
        <v>23</v>
      </c>
      <c r="BS150" s="9">
        <f>VLOOKUP(B150,'3-mer'!$B:$BQ,48,FALSE)</f>
        <v>16</v>
      </c>
      <c r="BT150" s="9">
        <f>VLOOKUP(B150,'3-mer'!$B:$BQ,49,FALSE)</f>
        <v>12</v>
      </c>
      <c r="BU150" s="9">
        <f>VLOOKUP(B150,'3-mer'!$B:$BQ,50,FALSE)</f>
        <v>27</v>
      </c>
      <c r="BV150" s="9">
        <f>VLOOKUP(B150,'3-mer'!$B:$BQ,51,FALSE)</f>
        <v>12</v>
      </c>
      <c r="BW150" s="9">
        <f>VLOOKUP(B150,'3-mer'!$B:$BQ,52,FALSE)</f>
        <v>21</v>
      </c>
      <c r="BX150" s="9">
        <f>VLOOKUP(B150,'3-mer'!$B:$BQ,53,FALSE)</f>
        <v>9</v>
      </c>
      <c r="BY150" s="9">
        <f>VLOOKUP(B150,'3-mer'!$B:$BQ,54,FALSE)</f>
        <v>15</v>
      </c>
      <c r="BZ150" s="9">
        <f>VLOOKUP(B150,'3-mer'!$B:$BQ,55,FALSE)</f>
        <v>7</v>
      </c>
      <c r="CA150" s="9">
        <f>VLOOKUP(B150,'3-mer'!$B:$BQ,56,FALSE)</f>
        <v>8</v>
      </c>
      <c r="CB150" s="9">
        <f>VLOOKUP(B150,'3-mer'!$B:$BQ,7,FALSE)</f>
        <v>12</v>
      </c>
      <c r="CC150" s="9">
        <f>VLOOKUP(B150,'3-mer'!$B:$BQ,58,FALSE)</f>
        <v>9</v>
      </c>
      <c r="CD150" s="9">
        <f>VLOOKUP(B150,'3-mer'!$B:$BQ,60,FALSE)</f>
        <v>10</v>
      </c>
      <c r="CE150" s="9">
        <f>VLOOKUP(B150,'3-mer'!$B:$BQ,61,FALSE)</f>
        <v>23</v>
      </c>
      <c r="CF150" s="9">
        <f>VLOOKUP(B150,'3-mer'!$B:$BQ,62,FALSE)</f>
        <v>12</v>
      </c>
      <c r="CG150" s="9">
        <f>VLOOKUP(B150,'3-mer'!$B:$BQ,63,FALSE)</f>
        <v>23</v>
      </c>
      <c r="CH150" s="9">
        <f>VLOOKUP(B150,'3-mer'!$B:$BQ,64,FALSE)</f>
        <v>15</v>
      </c>
      <c r="CI150" s="9">
        <f>VLOOKUP(B150,'3-mer'!$B:$BQ,65,FALSE)</f>
        <v>16</v>
      </c>
      <c r="CJ150" s="9">
        <f>VLOOKUP(B150,'3-mer'!$B:$BQ,66,FALSE)</f>
        <v>10</v>
      </c>
      <c r="CK150" s="9">
        <f>VLOOKUP(B150,'3-mer'!$B:$BQ,67,FALSE)</f>
        <v>13</v>
      </c>
      <c r="CL150" s="9">
        <f>VLOOKUP(B150,'3-mer'!$B:$BQ,5,FALSE)</f>
        <v>25</v>
      </c>
    </row>
    <row r="151" spans="1:90" ht="15.75" x14ac:dyDescent="0.2">
      <c r="A151" s="68" t="s">
        <v>26</v>
      </c>
      <c r="B151" s="67" t="s">
        <v>25</v>
      </c>
      <c r="C151" s="67">
        <v>300</v>
      </c>
      <c r="D151" s="70" t="e">
        <f>H151/#REF!+20.1</f>
        <v>#REF!</v>
      </c>
      <c r="E151" s="67">
        <v>25</v>
      </c>
      <c r="F151" s="67">
        <v>7.2</v>
      </c>
      <c r="G151" s="67">
        <v>7</v>
      </c>
      <c r="H151" s="70">
        <v>2</v>
      </c>
      <c r="I151" s="70">
        <f>VLOOKUP(B151,'2-mer'!$C$1:$V$19,3,FALSE)</f>
        <v>989</v>
      </c>
      <c r="J151" s="74">
        <f>VLOOKUP(B151,遗传信息!B:E,4,FALSE)</f>
        <v>32.86</v>
      </c>
      <c r="K151" s="9">
        <f>VLOOKUP(B151,'2-mer'!$C$1:$V$19,4,FALSE)</f>
        <v>86</v>
      </c>
      <c r="L151" s="9">
        <f>VLOOKUP(B151,'2-mer'!$C$1:$V$19,5,FALSE)</f>
        <v>61</v>
      </c>
      <c r="M151" s="9">
        <f>VLOOKUP(B151,'2-mer'!$C$1:$V$19,6,FALSE)</f>
        <v>74</v>
      </c>
      <c r="N151" s="9">
        <f>VLOOKUP(B151,'2-mer'!$C$1:$V$19,8,FALSE)</f>
        <v>47</v>
      </c>
      <c r="O151" s="9">
        <f>VLOOKUP(B151,'2-mer'!$C$1:$V$19,9,FALSE)</f>
        <v>52</v>
      </c>
      <c r="P151" s="9">
        <f>VLOOKUP(B151,'2-mer'!$C$1:$V$19,10,FALSE)</f>
        <v>46</v>
      </c>
      <c r="Q151" s="9">
        <f>VLOOKUP(B151,'2-mer'!$C$1:$V$19,11,FALSE)</f>
        <v>64</v>
      </c>
      <c r="R151" s="9">
        <f>VLOOKUP(B151,'2-mer'!$C$1:$V$19,12,FALSE)</f>
        <v>50</v>
      </c>
      <c r="S151" s="9">
        <f>VLOOKUP(B151,'2-mer'!$C$1:$V$19,13,FALSE)</f>
        <v>78</v>
      </c>
      <c r="T151" s="9">
        <f>VLOOKUP(B151,'2-mer'!$C$1:$V$19,14,FALSE)</f>
        <v>66</v>
      </c>
      <c r="U151" s="9">
        <f>VLOOKUP(B151,'2-mer'!$C$1:$V$19,15,FALSE)</f>
        <v>83</v>
      </c>
      <c r="V151" s="9">
        <f>VLOOKUP(B151,'2-mer'!$C$1:$V$19,16,FALSE)</f>
        <v>67</v>
      </c>
      <c r="W151" s="9">
        <f>VLOOKUP(B151,'2-mer'!$C$1:$V$19,17,FALSE)</f>
        <v>52</v>
      </c>
      <c r="X151" s="9">
        <f>VLOOKUP(B151,'2-mer'!$C$1:$V$19,18,FALSE)</f>
        <v>39</v>
      </c>
      <c r="Y151" s="9">
        <f>VLOOKUP(B151,'2-mer'!$C$1:$V$19,19,FALSE)</f>
        <v>73</v>
      </c>
      <c r="Z151" s="9">
        <f>VLOOKUP(B151,'2-mer'!$C$1:$V$19,20,FALSE)</f>
        <v>50</v>
      </c>
      <c r="AA151" s="9">
        <f>VLOOKUP(B151,'3-mer'!$B:$BQ,4,FALSE)</f>
        <v>22</v>
      </c>
      <c r="AB151" s="9">
        <f>VLOOKUP(B151,'3-mer'!$B:$BQ,5,FALSE)</f>
        <v>25</v>
      </c>
      <c r="AC151" s="9">
        <f>VLOOKUP(B151,'3-mer'!$B:$BQ,6,FALSE)</f>
        <v>26</v>
      </c>
      <c r="AD151" s="9">
        <f>VLOOKUP(B151,'3-mer'!$B:$BQ,7,FALSE)</f>
        <v>12</v>
      </c>
      <c r="AE151" s="9">
        <f>VLOOKUP(B151,'3-mer'!$B:$BQ,8,FALSE)</f>
        <v>11</v>
      </c>
      <c r="AF151" s="9">
        <f>VLOOKUP(B151,'3-mer'!$B:$BQ,9,FALSE)</f>
        <v>14</v>
      </c>
      <c r="AG151" s="9">
        <f>VLOOKUP(B151,'3-mer'!$B:$BQ,10,FALSE)</f>
        <v>20</v>
      </c>
      <c r="AH151" s="9">
        <f>VLOOKUP(B151,'3-mer'!$B:$BQ,11,FALSE)</f>
        <v>16</v>
      </c>
      <c r="AI151" s="9">
        <f>VLOOKUP(B151,'3-mer'!$B:$BQ,12,FALSE)</f>
        <v>18</v>
      </c>
      <c r="AJ151" s="9">
        <f>VLOOKUP(B151,'3-mer'!$B:$BQ,13,FALSE)</f>
        <v>22</v>
      </c>
      <c r="AK151" s="9">
        <f>VLOOKUP(B151,'3-mer'!$B:$BQ,14,FALSE)</f>
        <v>18</v>
      </c>
      <c r="AL151" s="9">
        <f>VLOOKUP(B151,'3-mer'!$B:$BQ,15,FALSE)</f>
        <v>16</v>
      </c>
      <c r="AM151" s="9">
        <f>VLOOKUP(B151,'3-mer'!$B:$BQ,16,FALSE)</f>
        <v>11</v>
      </c>
      <c r="AN151" s="9">
        <f>VLOOKUP(B151,'3-mer'!$B:$BQ,17,FALSE)</f>
        <v>10</v>
      </c>
      <c r="AO151" s="9">
        <f>VLOOKUP(B151,'3-mer'!$B:$BQ,18,FALSE)</f>
        <v>15</v>
      </c>
      <c r="AP151" s="9">
        <f>VLOOKUP(B151,'3-mer'!$B:$BQ,19,FALSE)</f>
        <v>11</v>
      </c>
      <c r="AQ151" s="9">
        <f>VLOOKUP(B151,'3-mer'!$B:$BQ,20,FALSE)</f>
        <v>17</v>
      </c>
      <c r="AR151" s="9">
        <f>VLOOKUP(B151,'3-mer'!$B:$BQ,21,FALSE)</f>
        <v>11</v>
      </c>
      <c r="AS151" s="9">
        <f>VLOOKUP(B151,'3-mer'!$B:$BQ,22,FALSE)</f>
        <v>13</v>
      </c>
      <c r="AT151" s="9">
        <f>VLOOKUP(B151,'3-mer'!$B:$BQ,23,FALSE)</f>
        <v>11</v>
      </c>
      <c r="AU151" s="9">
        <f>VLOOKUP(B151,'3-mer'!$B:$BQ,24,FALSE)</f>
        <v>10</v>
      </c>
      <c r="AV151" s="9">
        <f>VLOOKUP(B151,'3-mer'!$B:$BQ,25,FALSE)</f>
        <v>9</v>
      </c>
      <c r="AW151" s="9">
        <f>VLOOKUP(B151,'3-mer'!$B:$BQ,26,FALSE)</f>
        <v>16</v>
      </c>
      <c r="AX151" s="9">
        <f>VLOOKUP(B151,'3-mer'!$B:$BQ,27,FALSE)</f>
        <v>11</v>
      </c>
      <c r="AY151" s="9">
        <f>VLOOKUP(B151,'3-mer'!$B:$BQ,28,FALSE)</f>
        <v>11</v>
      </c>
      <c r="AZ151" s="9">
        <f>VLOOKUP(B151,'3-mer'!$B:$BQ,29,FALSE)</f>
        <v>20</v>
      </c>
      <c r="BA151" s="9">
        <f>VLOOKUP(B151,'3-mer'!$B:$BQ,30,FALSE)</f>
        <v>20</v>
      </c>
      <c r="BB151" s="9">
        <f>VLOOKUP(B151,'3-mer'!$B:$BQ,31,FALSE)</f>
        <v>13</v>
      </c>
      <c r="BC151" s="9">
        <f>VLOOKUP(B151,'3-mer'!$B:$BQ,32,FALSE)</f>
        <v>9</v>
      </c>
      <c r="BD151" s="9">
        <f>VLOOKUP(B151,'3-mer'!$B:$BQ,33,FALSE)</f>
        <v>7</v>
      </c>
      <c r="BE151" s="9">
        <f>VLOOKUP(B151,'3-mer'!$B:$BQ,34,FALSE)</f>
        <v>18</v>
      </c>
      <c r="BF151" s="9">
        <f>VLOOKUP(B151,'3-mer'!$B:$BQ,35,FALSE)</f>
        <v>16</v>
      </c>
      <c r="BG151" s="9">
        <f>VLOOKUP(B151,'3-mer'!$B:$BQ,36,FALSE)</f>
        <v>26</v>
      </c>
      <c r="BH151" s="9">
        <f>VLOOKUP(B151,'3-mer'!$B:$BQ,37,FALSE)</f>
        <v>16</v>
      </c>
      <c r="BI151" s="9">
        <f>VLOOKUP(B151,'3-mer'!$B:$BQ,38,FALSE)</f>
        <v>19</v>
      </c>
      <c r="BJ151" s="9">
        <f>VLOOKUP(B151,'3-mer'!$B:$BQ,39,FALSE)</f>
        <v>17</v>
      </c>
      <c r="BK151" s="9">
        <f>VLOOKUP(B151,'3-mer'!$B:$BQ,40,FALSE)</f>
        <v>23</v>
      </c>
      <c r="BL151" s="9">
        <f>VLOOKUP(B151,'3-mer'!$B:$BQ,41,FALSE)</f>
        <v>11</v>
      </c>
      <c r="BM151" s="9">
        <f>VLOOKUP(B151,'3-mer'!$B:$BQ,42,FALSE)</f>
        <v>19</v>
      </c>
      <c r="BN151" s="9">
        <f>VLOOKUP(B151,'3-mer'!$B:$BQ,43,FALSE)</f>
        <v>13</v>
      </c>
      <c r="BO151" s="9">
        <f>VLOOKUP(B151,'3-mer'!$B:$BQ,44,FALSE)</f>
        <v>26</v>
      </c>
      <c r="BP151" s="9">
        <f>VLOOKUP(B151,'3-mer'!$B:$BQ,45,FALSE)</f>
        <v>12</v>
      </c>
      <c r="BQ151" s="9">
        <f>VLOOKUP(B151,'3-mer'!$B:$BQ,46,FALSE)</f>
        <v>22</v>
      </c>
      <c r="BR151" s="9">
        <f>VLOOKUP(B151,'3-mer'!$B:$BQ,47,FALSE)</f>
        <v>23</v>
      </c>
      <c r="BS151" s="9">
        <f>VLOOKUP(B151,'3-mer'!$B:$BQ,48,FALSE)</f>
        <v>16</v>
      </c>
      <c r="BT151" s="9">
        <f>VLOOKUP(B151,'3-mer'!$B:$BQ,49,FALSE)</f>
        <v>12</v>
      </c>
      <c r="BU151" s="9">
        <f>VLOOKUP(B151,'3-mer'!$B:$BQ,50,FALSE)</f>
        <v>27</v>
      </c>
      <c r="BV151" s="9">
        <f>VLOOKUP(B151,'3-mer'!$B:$BQ,51,FALSE)</f>
        <v>12</v>
      </c>
      <c r="BW151" s="9">
        <f>VLOOKUP(B151,'3-mer'!$B:$BQ,52,FALSE)</f>
        <v>21</v>
      </c>
      <c r="BX151" s="9">
        <f>VLOOKUP(B151,'3-mer'!$B:$BQ,53,FALSE)</f>
        <v>9</v>
      </c>
      <c r="BY151" s="9">
        <f>VLOOKUP(B151,'3-mer'!$B:$BQ,54,FALSE)</f>
        <v>15</v>
      </c>
      <c r="BZ151" s="9">
        <f>VLOOKUP(B151,'3-mer'!$B:$BQ,55,FALSE)</f>
        <v>7</v>
      </c>
      <c r="CA151" s="9">
        <f>VLOOKUP(B151,'3-mer'!$B:$BQ,56,FALSE)</f>
        <v>8</v>
      </c>
      <c r="CB151" s="9">
        <f>VLOOKUP(B151,'3-mer'!$B:$BQ,7,FALSE)</f>
        <v>12</v>
      </c>
      <c r="CC151" s="9">
        <f>VLOOKUP(B151,'3-mer'!$B:$BQ,58,FALSE)</f>
        <v>9</v>
      </c>
      <c r="CD151" s="9">
        <f>VLOOKUP(B151,'3-mer'!$B:$BQ,60,FALSE)</f>
        <v>10</v>
      </c>
      <c r="CE151" s="9">
        <f>VLOOKUP(B151,'3-mer'!$B:$BQ,61,FALSE)</f>
        <v>23</v>
      </c>
      <c r="CF151" s="9">
        <f>VLOOKUP(B151,'3-mer'!$B:$BQ,62,FALSE)</f>
        <v>12</v>
      </c>
      <c r="CG151" s="9">
        <f>VLOOKUP(B151,'3-mer'!$B:$BQ,63,FALSE)</f>
        <v>23</v>
      </c>
      <c r="CH151" s="9">
        <f>VLOOKUP(B151,'3-mer'!$B:$BQ,64,FALSE)</f>
        <v>15</v>
      </c>
      <c r="CI151" s="9">
        <f>VLOOKUP(B151,'3-mer'!$B:$BQ,65,FALSE)</f>
        <v>16</v>
      </c>
      <c r="CJ151" s="9">
        <f>VLOOKUP(B151,'3-mer'!$B:$BQ,66,FALSE)</f>
        <v>10</v>
      </c>
      <c r="CK151" s="9">
        <f>VLOOKUP(B151,'3-mer'!$B:$BQ,67,FALSE)</f>
        <v>13</v>
      </c>
      <c r="CL151" s="9">
        <f>VLOOKUP(B151,'3-mer'!$B:$BQ,5,FALSE)</f>
        <v>25</v>
      </c>
    </row>
    <row r="152" spans="1:90" ht="15.75" x14ac:dyDescent="0.2">
      <c r="A152" s="68" t="s">
        <v>26</v>
      </c>
      <c r="B152" s="67" t="s">
        <v>25</v>
      </c>
      <c r="C152" s="67">
        <v>300</v>
      </c>
      <c r="D152" s="70" t="e">
        <f>H152/#REF!+20.1</f>
        <v>#REF!</v>
      </c>
      <c r="E152" s="67">
        <v>25</v>
      </c>
      <c r="F152" s="67">
        <v>7.2</v>
      </c>
      <c r="G152" s="67">
        <v>7</v>
      </c>
      <c r="H152" s="70">
        <v>3</v>
      </c>
      <c r="I152" s="70">
        <f>VLOOKUP(B152,'2-mer'!$C$1:$V$19,3,FALSE)</f>
        <v>989</v>
      </c>
      <c r="J152" s="74">
        <f>VLOOKUP(B152,遗传信息!B:E,4,FALSE)</f>
        <v>32.86</v>
      </c>
      <c r="K152" s="9">
        <f>VLOOKUP(B152,'2-mer'!$C$1:$V$19,4,FALSE)</f>
        <v>86</v>
      </c>
      <c r="L152" s="9">
        <f>VLOOKUP(B152,'2-mer'!$C$1:$V$19,5,FALSE)</f>
        <v>61</v>
      </c>
      <c r="M152" s="9">
        <f>VLOOKUP(B152,'2-mer'!$C$1:$V$19,6,FALSE)</f>
        <v>74</v>
      </c>
      <c r="N152" s="9">
        <f>VLOOKUP(B152,'2-mer'!$C$1:$V$19,8,FALSE)</f>
        <v>47</v>
      </c>
      <c r="O152" s="9">
        <f>VLOOKUP(B152,'2-mer'!$C$1:$V$19,9,FALSE)</f>
        <v>52</v>
      </c>
      <c r="P152" s="9">
        <f>VLOOKUP(B152,'2-mer'!$C$1:$V$19,10,FALSE)</f>
        <v>46</v>
      </c>
      <c r="Q152" s="9">
        <f>VLOOKUP(B152,'2-mer'!$C$1:$V$19,11,FALSE)</f>
        <v>64</v>
      </c>
      <c r="R152" s="9">
        <f>VLOOKUP(B152,'2-mer'!$C$1:$V$19,12,FALSE)</f>
        <v>50</v>
      </c>
      <c r="S152" s="9">
        <f>VLOOKUP(B152,'2-mer'!$C$1:$V$19,13,FALSE)</f>
        <v>78</v>
      </c>
      <c r="T152" s="9">
        <f>VLOOKUP(B152,'2-mer'!$C$1:$V$19,14,FALSE)</f>
        <v>66</v>
      </c>
      <c r="U152" s="9">
        <f>VLOOKUP(B152,'2-mer'!$C$1:$V$19,15,FALSE)</f>
        <v>83</v>
      </c>
      <c r="V152" s="9">
        <f>VLOOKUP(B152,'2-mer'!$C$1:$V$19,16,FALSE)</f>
        <v>67</v>
      </c>
      <c r="W152" s="9">
        <f>VLOOKUP(B152,'2-mer'!$C$1:$V$19,17,FALSE)</f>
        <v>52</v>
      </c>
      <c r="X152" s="9">
        <f>VLOOKUP(B152,'2-mer'!$C$1:$V$19,18,FALSE)</f>
        <v>39</v>
      </c>
      <c r="Y152" s="9">
        <f>VLOOKUP(B152,'2-mer'!$C$1:$V$19,19,FALSE)</f>
        <v>73</v>
      </c>
      <c r="Z152" s="9">
        <f>VLOOKUP(B152,'2-mer'!$C$1:$V$19,20,FALSE)</f>
        <v>50</v>
      </c>
      <c r="AA152" s="9">
        <f>VLOOKUP(B152,'3-mer'!$B:$BQ,4,FALSE)</f>
        <v>22</v>
      </c>
      <c r="AB152" s="9">
        <f>VLOOKUP(B152,'3-mer'!$B:$BQ,5,FALSE)</f>
        <v>25</v>
      </c>
      <c r="AC152" s="9">
        <f>VLOOKUP(B152,'3-mer'!$B:$BQ,6,FALSE)</f>
        <v>26</v>
      </c>
      <c r="AD152" s="9">
        <f>VLOOKUP(B152,'3-mer'!$B:$BQ,7,FALSE)</f>
        <v>12</v>
      </c>
      <c r="AE152" s="9">
        <f>VLOOKUP(B152,'3-mer'!$B:$BQ,8,FALSE)</f>
        <v>11</v>
      </c>
      <c r="AF152" s="9">
        <f>VLOOKUP(B152,'3-mer'!$B:$BQ,9,FALSE)</f>
        <v>14</v>
      </c>
      <c r="AG152" s="9">
        <f>VLOOKUP(B152,'3-mer'!$B:$BQ,10,FALSE)</f>
        <v>20</v>
      </c>
      <c r="AH152" s="9">
        <f>VLOOKUP(B152,'3-mer'!$B:$BQ,11,FALSE)</f>
        <v>16</v>
      </c>
      <c r="AI152" s="9">
        <f>VLOOKUP(B152,'3-mer'!$B:$BQ,12,FALSE)</f>
        <v>18</v>
      </c>
      <c r="AJ152" s="9">
        <f>VLOOKUP(B152,'3-mer'!$B:$BQ,13,FALSE)</f>
        <v>22</v>
      </c>
      <c r="AK152" s="9">
        <f>VLOOKUP(B152,'3-mer'!$B:$BQ,14,FALSE)</f>
        <v>18</v>
      </c>
      <c r="AL152" s="9">
        <f>VLOOKUP(B152,'3-mer'!$B:$BQ,15,FALSE)</f>
        <v>16</v>
      </c>
      <c r="AM152" s="9">
        <f>VLOOKUP(B152,'3-mer'!$B:$BQ,16,FALSE)</f>
        <v>11</v>
      </c>
      <c r="AN152" s="9">
        <f>VLOOKUP(B152,'3-mer'!$B:$BQ,17,FALSE)</f>
        <v>10</v>
      </c>
      <c r="AO152" s="9">
        <f>VLOOKUP(B152,'3-mer'!$B:$BQ,18,FALSE)</f>
        <v>15</v>
      </c>
      <c r="AP152" s="9">
        <f>VLOOKUP(B152,'3-mer'!$B:$BQ,19,FALSE)</f>
        <v>11</v>
      </c>
      <c r="AQ152" s="9">
        <f>VLOOKUP(B152,'3-mer'!$B:$BQ,20,FALSE)</f>
        <v>17</v>
      </c>
      <c r="AR152" s="9">
        <f>VLOOKUP(B152,'3-mer'!$B:$BQ,21,FALSE)</f>
        <v>11</v>
      </c>
      <c r="AS152" s="9">
        <f>VLOOKUP(B152,'3-mer'!$B:$BQ,22,FALSE)</f>
        <v>13</v>
      </c>
      <c r="AT152" s="9">
        <f>VLOOKUP(B152,'3-mer'!$B:$BQ,23,FALSE)</f>
        <v>11</v>
      </c>
      <c r="AU152" s="9">
        <f>VLOOKUP(B152,'3-mer'!$B:$BQ,24,FALSE)</f>
        <v>10</v>
      </c>
      <c r="AV152" s="9">
        <f>VLOOKUP(B152,'3-mer'!$B:$BQ,25,FALSE)</f>
        <v>9</v>
      </c>
      <c r="AW152" s="9">
        <f>VLOOKUP(B152,'3-mer'!$B:$BQ,26,FALSE)</f>
        <v>16</v>
      </c>
      <c r="AX152" s="9">
        <f>VLOOKUP(B152,'3-mer'!$B:$BQ,27,FALSE)</f>
        <v>11</v>
      </c>
      <c r="AY152" s="9">
        <f>VLOOKUP(B152,'3-mer'!$B:$BQ,28,FALSE)</f>
        <v>11</v>
      </c>
      <c r="AZ152" s="9">
        <f>VLOOKUP(B152,'3-mer'!$B:$BQ,29,FALSE)</f>
        <v>20</v>
      </c>
      <c r="BA152" s="9">
        <f>VLOOKUP(B152,'3-mer'!$B:$BQ,30,FALSE)</f>
        <v>20</v>
      </c>
      <c r="BB152" s="9">
        <f>VLOOKUP(B152,'3-mer'!$B:$BQ,31,FALSE)</f>
        <v>13</v>
      </c>
      <c r="BC152" s="9">
        <f>VLOOKUP(B152,'3-mer'!$B:$BQ,32,FALSE)</f>
        <v>9</v>
      </c>
      <c r="BD152" s="9">
        <f>VLOOKUP(B152,'3-mer'!$B:$BQ,33,FALSE)</f>
        <v>7</v>
      </c>
      <c r="BE152" s="9">
        <f>VLOOKUP(B152,'3-mer'!$B:$BQ,34,FALSE)</f>
        <v>18</v>
      </c>
      <c r="BF152" s="9">
        <f>VLOOKUP(B152,'3-mer'!$B:$BQ,35,FALSE)</f>
        <v>16</v>
      </c>
      <c r="BG152" s="9">
        <f>VLOOKUP(B152,'3-mer'!$B:$BQ,36,FALSE)</f>
        <v>26</v>
      </c>
      <c r="BH152" s="9">
        <f>VLOOKUP(B152,'3-mer'!$B:$BQ,37,FALSE)</f>
        <v>16</v>
      </c>
      <c r="BI152" s="9">
        <f>VLOOKUP(B152,'3-mer'!$B:$BQ,38,FALSE)</f>
        <v>19</v>
      </c>
      <c r="BJ152" s="9">
        <f>VLOOKUP(B152,'3-mer'!$B:$BQ,39,FALSE)</f>
        <v>17</v>
      </c>
      <c r="BK152" s="9">
        <f>VLOOKUP(B152,'3-mer'!$B:$BQ,40,FALSE)</f>
        <v>23</v>
      </c>
      <c r="BL152" s="9">
        <f>VLOOKUP(B152,'3-mer'!$B:$BQ,41,FALSE)</f>
        <v>11</v>
      </c>
      <c r="BM152" s="9">
        <f>VLOOKUP(B152,'3-mer'!$B:$BQ,42,FALSE)</f>
        <v>19</v>
      </c>
      <c r="BN152" s="9">
        <f>VLOOKUP(B152,'3-mer'!$B:$BQ,43,FALSE)</f>
        <v>13</v>
      </c>
      <c r="BO152" s="9">
        <f>VLOOKUP(B152,'3-mer'!$B:$BQ,44,FALSE)</f>
        <v>26</v>
      </c>
      <c r="BP152" s="9">
        <f>VLOOKUP(B152,'3-mer'!$B:$BQ,45,FALSE)</f>
        <v>12</v>
      </c>
      <c r="BQ152" s="9">
        <f>VLOOKUP(B152,'3-mer'!$B:$BQ,46,FALSE)</f>
        <v>22</v>
      </c>
      <c r="BR152" s="9">
        <f>VLOOKUP(B152,'3-mer'!$B:$BQ,47,FALSE)</f>
        <v>23</v>
      </c>
      <c r="BS152" s="9">
        <f>VLOOKUP(B152,'3-mer'!$B:$BQ,48,FALSE)</f>
        <v>16</v>
      </c>
      <c r="BT152" s="9">
        <f>VLOOKUP(B152,'3-mer'!$B:$BQ,49,FALSE)</f>
        <v>12</v>
      </c>
      <c r="BU152" s="9">
        <f>VLOOKUP(B152,'3-mer'!$B:$BQ,50,FALSE)</f>
        <v>27</v>
      </c>
      <c r="BV152" s="9">
        <f>VLOOKUP(B152,'3-mer'!$B:$BQ,51,FALSE)</f>
        <v>12</v>
      </c>
      <c r="BW152" s="9">
        <f>VLOOKUP(B152,'3-mer'!$B:$BQ,52,FALSE)</f>
        <v>21</v>
      </c>
      <c r="BX152" s="9">
        <f>VLOOKUP(B152,'3-mer'!$B:$BQ,53,FALSE)</f>
        <v>9</v>
      </c>
      <c r="BY152" s="9">
        <f>VLOOKUP(B152,'3-mer'!$B:$BQ,54,FALSE)</f>
        <v>15</v>
      </c>
      <c r="BZ152" s="9">
        <f>VLOOKUP(B152,'3-mer'!$B:$BQ,55,FALSE)</f>
        <v>7</v>
      </c>
      <c r="CA152" s="9">
        <f>VLOOKUP(B152,'3-mer'!$B:$BQ,56,FALSE)</f>
        <v>8</v>
      </c>
      <c r="CB152" s="9">
        <f>VLOOKUP(B152,'3-mer'!$B:$BQ,7,FALSE)</f>
        <v>12</v>
      </c>
      <c r="CC152" s="9">
        <f>VLOOKUP(B152,'3-mer'!$B:$BQ,58,FALSE)</f>
        <v>9</v>
      </c>
      <c r="CD152" s="9">
        <f>VLOOKUP(B152,'3-mer'!$B:$BQ,60,FALSE)</f>
        <v>10</v>
      </c>
      <c r="CE152" s="9">
        <f>VLOOKUP(B152,'3-mer'!$B:$BQ,61,FALSE)</f>
        <v>23</v>
      </c>
      <c r="CF152" s="9">
        <f>VLOOKUP(B152,'3-mer'!$B:$BQ,62,FALSE)</f>
        <v>12</v>
      </c>
      <c r="CG152" s="9">
        <f>VLOOKUP(B152,'3-mer'!$B:$BQ,63,FALSE)</f>
        <v>23</v>
      </c>
      <c r="CH152" s="9">
        <f>VLOOKUP(B152,'3-mer'!$B:$BQ,64,FALSE)</f>
        <v>15</v>
      </c>
      <c r="CI152" s="9">
        <f>VLOOKUP(B152,'3-mer'!$B:$BQ,65,FALSE)</f>
        <v>16</v>
      </c>
      <c r="CJ152" s="9">
        <f>VLOOKUP(B152,'3-mer'!$B:$BQ,66,FALSE)</f>
        <v>10</v>
      </c>
      <c r="CK152" s="9">
        <f>VLOOKUP(B152,'3-mer'!$B:$BQ,67,FALSE)</f>
        <v>13</v>
      </c>
      <c r="CL152" s="9">
        <f>VLOOKUP(B152,'3-mer'!$B:$BQ,5,FALSE)</f>
        <v>25</v>
      </c>
    </row>
    <row r="153" spans="1:90" ht="15.75" x14ac:dyDescent="0.2">
      <c r="A153" s="68" t="s">
        <v>26</v>
      </c>
      <c r="B153" s="67" t="s">
        <v>25</v>
      </c>
      <c r="C153" s="67">
        <v>300</v>
      </c>
      <c r="D153" s="70" t="e">
        <f>H153/#REF!+20.1</f>
        <v>#REF!</v>
      </c>
      <c r="E153" s="67">
        <v>25</v>
      </c>
      <c r="F153" s="67">
        <v>7.2</v>
      </c>
      <c r="G153" s="67">
        <v>7</v>
      </c>
      <c r="H153" s="70">
        <v>4</v>
      </c>
      <c r="I153" s="70">
        <f>VLOOKUP(B153,'2-mer'!$C$1:$V$19,3,FALSE)</f>
        <v>989</v>
      </c>
      <c r="J153" s="74">
        <f>VLOOKUP(B153,遗传信息!B:E,4,FALSE)</f>
        <v>32.86</v>
      </c>
      <c r="K153" s="9">
        <f>VLOOKUP(B153,'2-mer'!$C$1:$V$19,4,FALSE)</f>
        <v>86</v>
      </c>
      <c r="L153" s="9">
        <f>VLOOKUP(B153,'2-mer'!$C$1:$V$19,5,FALSE)</f>
        <v>61</v>
      </c>
      <c r="M153" s="9">
        <f>VLOOKUP(B153,'2-mer'!$C$1:$V$19,6,FALSE)</f>
        <v>74</v>
      </c>
      <c r="N153" s="9">
        <f>VLOOKUP(B153,'2-mer'!$C$1:$V$19,8,FALSE)</f>
        <v>47</v>
      </c>
      <c r="O153" s="9">
        <f>VLOOKUP(B153,'2-mer'!$C$1:$V$19,9,FALSE)</f>
        <v>52</v>
      </c>
      <c r="P153" s="9">
        <f>VLOOKUP(B153,'2-mer'!$C$1:$V$19,10,FALSE)</f>
        <v>46</v>
      </c>
      <c r="Q153" s="9">
        <f>VLOOKUP(B153,'2-mer'!$C$1:$V$19,11,FALSE)</f>
        <v>64</v>
      </c>
      <c r="R153" s="9">
        <f>VLOOKUP(B153,'2-mer'!$C$1:$V$19,12,FALSE)</f>
        <v>50</v>
      </c>
      <c r="S153" s="9">
        <f>VLOOKUP(B153,'2-mer'!$C$1:$V$19,13,FALSE)</f>
        <v>78</v>
      </c>
      <c r="T153" s="9">
        <f>VLOOKUP(B153,'2-mer'!$C$1:$V$19,14,FALSE)</f>
        <v>66</v>
      </c>
      <c r="U153" s="9">
        <f>VLOOKUP(B153,'2-mer'!$C$1:$V$19,15,FALSE)</f>
        <v>83</v>
      </c>
      <c r="V153" s="9">
        <f>VLOOKUP(B153,'2-mer'!$C$1:$V$19,16,FALSE)</f>
        <v>67</v>
      </c>
      <c r="W153" s="9">
        <f>VLOOKUP(B153,'2-mer'!$C$1:$V$19,17,FALSE)</f>
        <v>52</v>
      </c>
      <c r="X153" s="9">
        <f>VLOOKUP(B153,'2-mer'!$C$1:$V$19,18,FALSE)</f>
        <v>39</v>
      </c>
      <c r="Y153" s="9">
        <f>VLOOKUP(B153,'2-mer'!$C$1:$V$19,19,FALSE)</f>
        <v>73</v>
      </c>
      <c r="Z153" s="9">
        <f>VLOOKUP(B153,'2-mer'!$C$1:$V$19,20,FALSE)</f>
        <v>50</v>
      </c>
      <c r="AA153" s="9">
        <f>VLOOKUP(B153,'3-mer'!$B:$BQ,4,FALSE)</f>
        <v>22</v>
      </c>
      <c r="AB153" s="9">
        <f>VLOOKUP(B153,'3-mer'!$B:$BQ,5,FALSE)</f>
        <v>25</v>
      </c>
      <c r="AC153" s="9">
        <f>VLOOKUP(B153,'3-mer'!$B:$BQ,6,FALSE)</f>
        <v>26</v>
      </c>
      <c r="AD153" s="9">
        <f>VLOOKUP(B153,'3-mer'!$B:$BQ,7,FALSE)</f>
        <v>12</v>
      </c>
      <c r="AE153" s="9">
        <f>VLOOKUP(B153,'3-mer'!$B:$BQ,8,FALSE)</f>
        <v>11</v>
      </c>
      <c r="AF153" s="9">
        <f>VLOOKUP(B153,'3-mer'!$B:$BQ,9,FALSE)</f>
        <v>14</v>
      </c>
      <c r="AG153" s="9">
        <f>VLOOKUP(B153,'3-mer'!$B:$BQ,10,FALSE)</f>
        <v>20</v>
      </c>
      <c r="AH153" s="9">
        <f>VLOOKUP(B153,'3-mer'!$B:$BQ,11,FALSE)</f>
        <v>16</v>
      </c>
      <c r="AI153" s="9">
        <f>VLOOKUP(B153,'3-mer'!$B:$BQ,12,FALSE)</f>
        <v>18</v>
      </c>
      <c r="AJ153" s="9">
        <f>VLOOKUP(B153,'3-mer'!$B:$BQ,13,FALSE)</f>
        <v>22</v>
      </c>
      <c r="AK153" s="9">
        <f>VLOOKUP(B153,'3-mer'!$B:$BQ,14,FALSE)</f>
        <v>18</v>
      </c>
      <c r="AL153" s="9">
        <f>VLOOKUP(B153,'3-mer'!$B:$BQ,15,FALSE)</f>
        <v>16</v>
      </c>
      <c r="AM153" s="9">
        <f>VLOOKUP(B153,'3-mer'!$B:$BQ,16,FALSE)</f>
        <v>11</v>
      </c>
      <c r="AN153" s="9">
        <f>VLOOKUP(B153,'3-mer'!$B:$BQ,17,FALSE)</f>
        <v>10</v>
      </c>
      <c r="AO153" s="9">
        <f>VLOOKUP(B153,'3-mer'!$B:$BQ,18,FALSE)</f>
        <v>15</v>
      </c>
      <c r="AP153" s="9">
        <f>VLOOKUP(B153,'3-mer'!$B:$BQ,19,FALSE)</f>
        <v>11</v>
      </c>
      <c r="AQ153" s="9">
        <f>VLOOKUP(B153,'3-mer'!$B:$BQ,20,FALSE)</f>
        <v>17</v>
      </c>
      <c r="AR153" s="9">
        <f>VLOOKUP(B153,'3-mer'!$B:$BQ,21,FALSE)</f>
        <v>11</v>
      </c>
      <c r="AS153" s="9">
        <f>VLOOKUP(B153,'3-mer'!$B:$BQ,22,FALSE)</f>
        <v>13</v>
      </c>
      <c r="AT153" s="9">
        <f>VLOOKUP(B153,'3-mer'!$B:$BQ,23,FALSE)</f>
        <v>11</v>
      </c>
      <c r="AU153" s="9">
        <f>VLOOKUP(B153,'3-mer'!$B:$BQ,24,FALSE)</f>
        <v>10</v>
      </c>
      <c r="AV153" s="9">
        <f>VLOOKUP(B153,'3-mer'!$B:$BQ,25,FALSE)</f>
        <v>9</v>
      </c>
      <c r="AW153" s="9">
        <f>VLOOKUP(B153,'3-mer'!$B:$BQ,26,FALSE)</f>
        <v>16</v>
      </c>
      <c r="AX153" s="9">
        <f>VLOOKUP(B153,'3-mer'!$B:$BQ,27,FALSE)</f>
        <v>11</v>
      </c>
      <c r="AY153" s="9">
        <f>VLOOKUP(B153,'3-mer'!$B:$BQ,28,FALSE)</f>
        <v>11</v>
      </c>
      <c r="AZ153" s="9">
        <f>VLOOKUP(B153,'3-mer'!$B:$BQ,29,FALSE)</f>
        <v>20</v>
      </c>
      <c r="BA153" s="9">
        <f>VLOOKUP(B153,'3-mer'!$B:$BQ,30,FALSE)</f>
        <v>20</v>
      </c>
      <c r="BB153" s="9">
        <f>VLOOKUP(B153,'3-mer'!$B:$BQ,31,FALSE)</f>
        <v>13</v>
      </c>
      <c r="BC153" s="9">
        <f>VLOOKUP(B153,'3-mer'!$B:$BQ,32,FALSE)</f>
        <v>9</v>
      </c>
      <c r="BD153" s="9">
        <f>VLOOKUP(B153,'3-mer'!$B:$BQ,33,FALSE)</f>
        <v>7</v>
      </c>
      <c r="BE153" s="9">
        <f>VLOOKUP(B153,'3-mer'!$B:$BQ,34,FALSE)</f>
        <v>18</v>
      </c>
      <c r="BF153" s="9">
        <f>VLOOKUP(B153,'3-mer'!$B:$BQ,35,FALSE)</f>
        <v>16</v>
      </c>
      <c r="BG153" s="9">
        <f>VLOOKUP(B153,'3-mer'!$B:$BQ,36,FALSE)</f>
        <v>26</v>
      </c>
      <c r="BH153" s="9">
        <f>VLOOKUP(B153,'3-mer'!$B:$BQ,37,FALSE)</f>
        <v>16</v>
      </c>
      <c r="BI153" s="9">
        <f>VLOOKUP(B153,'3-mer'!$B:$BQ,38,FALSE)</f>
        <v>19</v>
      </c>
      <c r="BJ153" s="9">
        <f>VLOOKUP(B153,'3-mer'!$B:$BQ,39,FALSE)</f>
        <v>17</v>
      </c>
      <c r="BK153" s="9">
        <f>VLOOKUP(B153,'3-mer'!$B:$BQ,40,FALSE)</f>
        <v>23</v>
      </c>
      <c r="BL153" s="9">
        <f>VLOOKUP(B153,'3-mer'!$B:$BQ,41,FALSE)</f>
        <v>11</v>
      </c>
      <c r="BM153" s="9">
        <f>VLOOKUP(B153,'3-mer'!$B:$BQ,42,FALSE)</f>
        <v>19</v>
      </c>
      <c r="BN153" s="9">
        <f>VLOOKUP(B153,'3-mer'!$B:$BQ,43,FALSE)</f>
        <v>13</v>
      </c>
      <c r="BO153" s="9">
        <f>VLOOKUP(B153,'3-mer'!$B:$BQ,44,FALSE)</f>
        <v>26</v>
      </c>
      <c r="BP153" s="9">
        <f>VLOOKUP(B153,'3-mer'!$B:$BQ,45,FALSE)</f>
        <v>12</v>
      </c>
      <c r="BQ153" s="9">
        <f>VLOOKUP(B153,'3-mer'!$B:$BQ,46,FALSE)</f>
        <v>22</v>
      </c>
      <c r="BR153" s="9">
        <f>VLOOKUP(B153,'3-mer'!$B:$BQ,47,FALSE)</f>
        <v>23</v>
      </c>
      <c r="BS153" s="9">
        <f>VLOOKUP(B153,'3-mer'!$B:$BQ,48,FALSE)</f>
        <v>16</v>
      </c>
      <c r="BT153" s="9">
        <f>VLOOKUP(B153,'3-mer'!$B:$BQ,49,FALSE)</f>
        <v>12</v>
      </c>
      <c r="BU153" s="9">
        <f>VLOOKUP(B153,'3-mer'!$B:$BQ,50,FALSE)</f>
        <v>27</v>
      </c>
      <c r="BV153" s="9">
        <f>VLOOKUP(B153,'3-mer'!$B:$BQ,51,FALSE)</f>
        <v>12</v>
      </c>
      <c r="BW153" s="9">
        <f>VLOOKUP(B153,'3-mer'!$B:$BQ,52,FALSE)</f>
        <v>21</v>
      </c>
      <c r="BX153" s="9">
        <f>VLOOKUP(B153,'3-mer'!$B:$BQ,53,FALSE)</f>
        <v>9</v>
      </c>
      <c r="BY153" s="9">
        <f>VLOOKUP(B153,'3-mer'!$B:$BQ,54,FALSE)</f>
        <v>15</v>
      </c>
      <c r="BZ153" s="9">
        <f>VLOOKUP(B153,'3-mer'!$B:$BQ,55,FALSE)</f>
        <v>7</v>
      </c>
      <c r="CA153" s="9">
        <f>VLOOKUP(B153,'3-mer'!$B:$BQ,56,FALSE)</f>
        <v>8</v>
      </c>
      <c r="CB153" s="9">
        <f>VLOOKUP(B153,'3-mer'!$B:$BQ,7,FALSE)</f>
        <v>12</v>
      </c>
      <c r="CC153" s="9">
        <f>VLOOKUP(B153,'3-mer'!$B:$BQ,58,FALSE)</f>
        <v>9</v>
      </c>
      <c r="CD153" s="9">
        <f>VLOOKUP(B153,'3-mer'!$B:$BQ,60,FALSE)</f>
        <v>10</v>
      </c>
      <c r="CE153" s="9">
        <f>VLOOKUP(B153,'3-mer'!$B:$BQ,61,FALSE)</f>
        <v>23</v>
      </c>
      <c r="CF153" s="9">
        <f>VLOOKUP(B153,'3-mer'!$B:$BQ,62,FALSE)</f>
        <v>12</v>
      </c>
      <c r="CG153" s="9">
        <f>VLOOKUP(B153,'3-mer'!$B:$BQ,63,FALSE)</f>
        <v>23</v>
      </c>
      <c r="CH153" s="9">
        <f>VLOOKUP(B153,'3-mer'!$B:$BQ,64,FALSE)</f>
        <v>15</v>
      </c>
      <c r="CI153" s="9">
        <f>VLOOKUP(B153,'3-mer'!$B:$BQ,65,FALSE)</f>
        <v>16</v>
      </c>
      <c r="CJ153" s="9">
        <f>VLOOKUP(B153,'3-mer'!$B:$BQ,66,FALSE)</f>
        <v>10</v>
      </c>
      <c r="CK153" s="9">
        <f>VLOOKUP(B153,'3-mer'!$B:$BQ,67,FALSE)</f>
        <v>13</v>
      </c>
      <c r="CL153" s="9">
        <f>VLOOKUP(B153,'3-mer'!$B:$BQ,5,FALSE)</f>
        <v>25</v>
      </c>
    </row>
    <row r="154" spans="1:90" ht="15.75" x14ac:dyDescent="0.2">
      <c r="A154" s="68" t="s">
        <v>30</v>
      </c>
      <c r="B154" s="67" t="s">
        <v>14</v>
      </c>
      <c r="C154" s="67">
        <v>222</v>
      </c>
      <c r="D154" s="70" t="e">
        <f>H154/#REF!+1.3</f>
        <v>#REF!</v>
      </c>
      <c r="E154" s="67">
        <v>25</v>
      </c>
      <c r="F154" s="67">
        <v>7.2</v>
      </c>
      <c r="G154" s="67">
        <v>7</v>
      </c>
      <c r="H154" s="70">
        <v>2</v>
      </c>
      <c r="I154" s="70">
        <f>VLOOKUP(B154,'2-mer'!$C$1:$V$19,3,FALSE)</f>
        <v>1507</v>
      </c>
      <c r="J154" s="74">
        <f>VLOOKUP(B154,遗传信息!B:E,4,FALSE)</f>
        <v>43.93</v>
      </c>
      <c r="K154" s="9">
        <f>VLOOKUP(B154,'2-mer'!$C$1:$V$19,4,FALSE)</f>
        <v>107</v>
      </c>
      <c r="L154" s="9">
        <f>VLOOKUP(B154,'2-mer'!$C$1:$V$19,5,FALSE)</f>
        <v>98</v>
      </c>
      <c r="M154" s="9">
        <f>VLOOKUP(B154,'2-mer'!$C$1:$V$19,6,FALSE)</f>
        <v>115</v>
      </c>
      <c r="N154" s="9">
        <f>VLOOKUP(B154,'2-mer'!$C$1:$V$19,8,FALSE)</f>
        <v>58</v>
      </c>
      <c r="O154" s="9">
        <f>VLOOKUP(B154,'2-mer'!$C$1:$V$19,9,FALSE)</f>
        <v>85</v>
      </c>
      <c r="P154" s="9">
        <f>VLOOKUP(B154,'2-mer'!$C$1:$V$19,10,FALSE)</f>
        <v>86</v>
      </c>
      <c r="Q154" s="9">
        <f>VLOOKUP(B154,'2-mer'!$C$1:$V$19,11,FALSE)</f>
        <v>107</v>
      </c>
      <c r="R154" s="9">
        <f>VLOOKUP(B154,'2-mer'!$C$1:$V$19,12,FALSE)</f>
        <v>75</v>
      </c>
      <c r="S154" s="9">
        <f>VLOOKUP(B154,'2-mer'!$C$1:$V$19,13,FALSE)</f>
        <v>118</v>
      </c>
      <c r="T154" s="9">
        <f>VLOOKUP(B154,'2-mer'!$C$1:$V$19,14,FALSE)</f>
        <v>106</v>
      </c>
      <c r="U154" s="9">
        <f>VLOOKUP(B154,'2-mer'!$C$1:$V$19,15,FALSE)</f>
        <v>147</v>
      </c>
      <c r="V154" s="9">
        <f>VLOOKUP(B154,'2-mer'!$C$1:$V$19,16,FALSE)</f>
        <v>106</v>
      </c>
      <c r="W154" s="9">
        <f>VLOOKUP(B154,'2-mer'!$C$1:$V$19,17,FALSE)</f>
        <v>67</v>
      </c>
      <c r="X154" s="9">
        <f>VLOOKUP(B154,'2-mer'!$C$1:$V$19,18,FALSE)</f>
        <v>64</v>
      </c>
      <c r="Y154" s="9">
        <f>VLOOKUP(B154,'2-mer'!$C$1:$V$19,19,FALSE)</f>
        <v>108</v>
      </c>
      <c r="Z154" s="9">
        <f>VLOOKUP(B154,'2-mer'!$C$1:$V$19,20,FALSE)</f>
        <v>59</v>
      </c>
      <c r="AA154" s="9">
        <f>VLOOKUP(B154,'3-mer'!$B:$BQ,4,FALSE)</f>
        <v>20</v>
      </c>
      <c r="AB154" s="9">
        <f>VLOOKUP(B154,'3-mer'!$B:$BQ,5,FALSE)</f>
        <v>32</v>
      </c>
      <c r="AC154" s="9">
        <f>VLOOKUP(B154,'3-mer'!$B:$BQ,6,FALSE)</f>
        <v>35</v>
      </c>
      <c r="AD154" s="9">
        <f>VLOOKUP(B154,'3-mer'!$B:$BQ,7,FALSE)</f>
        <v>20</v>
      </c>
      <c r="AE154" s="9">
        <f>VLOOKUP(B154,'3-mer'!$B:$BQ,8,FALSE)</f>
        <v>27</v>
      </c>
      <c r="AF154" s="9">
        <f>VLOOKUP(B154,'3-mer'!$B:$BQ,9,FALSE)</f>
        <v>25</v>
      </c>
      <c r="AG154" s="9">
        <f>VLOOKUP(B154,'3-mer'!$B:$BQ,10,FALSE)</f>
        <v>28</v>
      </c>
      <c r="AH154" s="9">
        <f>VLOOKUP(B154,'3-mer'!$B:$BQ,11,FALSE)</f>
        <v>18</v>
      </c>
      <c r="AI154" s="9">
        <f>VLOOKUP(B154,'3-mer'!$B:$BQ,12,FALSE)</f>
        <v>23</v>
      </c>
      <c r="AJ154" s="9">
        <f>VLOOKUP(B154,'3-mer'!$B:$BQ,13,FALSE)</f>
        <v>32</v>
      </c>
      <c r="AK154" s="9">
        <f>VLOOKUP(B154,'3-mer'!$B:$BQ,14,FALSE)</f>
        <v>34</v>
      </c>
      <c r="AL154" s="9">
        <f>VLOOKUP(B154,'3-mer'!$B:$BQ,15,FALSE)</f>
        <v>26</v>
      </c>
      <c r="AM154" s="9">
        <f>VLOOKUP(B154,'3-mer'!$B:$BQ,16,FALSE)</f>
        <v>9</v>
      </c>
      <c r="AN154" s="9">
        <f>VLOOKUP(B154,'3-mer'!$B:$BQ,17,FALSE)</f>
        <v>15</v>
      </c>
      <c r="AO154" s="9">
        <f>VLOOKUP(B154,'3-mer'!$B:$BQ,18,FALSE)</f>
        <v>23</v>
      </c>
      <c r="AP154" s="9">
        <f>VLOOKUP(B154,'3-mer'!$B:$BQ,19,FALSE)</f>
        <v>11</v>
      </c>
      <c r="AQ154" s="9">
        <f>VLOOKUP(B154,'3-mer'!$B:$BQ,20,FALSE)</f>
        <v>24</v>
      </c>
      <c r="AR154" s="9">
        <f>VLOOKUP(B154,'3-mer'!$B:$BQ,21,FALSE)</f>
        <v>22</v>
      </c>
      <c r="AS154" s="9">
        <f>VLOOKUP(B154,'3-mer'!$B:$BQ,22,FALSE)</f>
        <v>26</v>
      </c>
      <c r="AT154" s="9">
        <f>VLOOKUP(B154,'3-mer'!$B:$BQ,23,FALSE)</f>
        <v>13</v>
      </c>
      <c r="AU154" s="9">
        <f>VLOOKUP(B154,'3-mer'!$B:$BQ,24,FALSE)</f>
        <v>16</v>
      </c>
      <c r="AV154" s="9">
        <f>VLOOKUP(B154,'3-mer'!$B:$BQ,25,FALSE)</f>
        <v>20</v>
      </c>
      <c r="AW154" s="9">
        <f>VLOOKUP(B154,'3-mer'!$B:$BQ,26,FALSE)</f>
        <v>29</v>
      </c>
      <c r="AX154" s="9">
        <f>VLOOKUP(B154,'3-mer'!$B:$BQ,27,FALSE)</f>
        <v>21</v>
      </c>
      <c r="AY154" s="9">
        <f>VLOOKUP(B154,'3-mer'!$B:$BQ,28,FALSE)</f>
        <v>20</v>
      </c>
      <c r="AZ154" s="9">
        <f>VLOOKUP(B154,'3-mer'!$B:$BQ,29,FALSE)</f>
        <v>26</v>
      </c>
      <c r="BA154" s="9">
        <f>VLOOKUP(B154,'3-mer'!$B:$BQ,30,FALSE)</f>
        <v>36</v>
      </c>
      <c r="BB154" s="9">
        <f>VLOOKUP(B154,'3-mer'!$B:$BQ,31,FALSE)</f>
        <v>25</v>
      </c>
      <c r="BC154" s="9">
        <f>VLOOKUP(B154,'3-mer'!$B:$BQ,32,FALSE)</f>
        <v>15</v>
      </c>
      <c r="BD154" s="9">
        <f>VLOOKUP(B154,'3-mer'!$B:$BQ,33,FALSE)</f>
        <v>16</v>
      </c>
      <c r="BE154" s="9">
        <f>VLOOKUP(B154,'3-mer'!$B:$BQ,34,FALSE)</f>
        <v>27</v>
      </c>
      <c r="BF154" s="9">
        <f>VLOOKUP(B154,'3-mer'!$B:$BQ,35,FALSE)</f>
        <v>17</v>
      </c>
      <c r="BG154" s="9">
        <f>VLOOKUP(B154,'3-mer'!$B:$BQ,36,FALSE)</f>
        <v>36</v>
      </c>
      <c r="BH154" s="9">
        <f>VLOOKUP(B154,'3-mer'!$B:$BQ,37,FALSE)</f>
        <v>27</v>
      </c>
      <c r="BI154" s="9">
        <f>VLOOKUP(B154,'3-mer'!$B:$BQ,38,FALSE)</f>
        <v>33</v>
      </c>
      <c r="BJ154" s="9">
        <f>VLOOKUP(B154,'3-mer'!$B:$BQ,39,FALSE)</f>
        <v>22</v>
      </c>
      <c r="BK154" s="9">
        <f>VLOOKUP(B154,'3-mer'!$B:$BQ,40,FALSE)</f>
        <v>29</v>
      </c>
      <c r="BL154" s="9">
        <f>VLOOKUP(B154,'3-mer'!$B:$BQ,41,FALSE)</f>
        <v>25</v>
      </c>
      <c r="BM154" s="9">
        <f>VLOOKUP(B154,'3-mer'!$B:$BQ,42,FALSE)</f>
        <v>29</v>
      </c>
      <c r="BN154" s="9">
        <f>VLOOKUP(B154,'3-mer'!$B:$BQ,43,FALSE)</f>
        <v>22</v>
      </c>
      <c r="BO154" s="9">
        <f>VLOOKUP(B154,'3-mer'!$B:$BQ,44,FALSE)</f>
        <v>40</v>
      </c>
      <c r="BP154" s="9">
        <f>VLOOKUP(B154,'3-mer'!$B:$BQ,45,FALSE)</f>
        <v>27</v>
      </c>
      <c r="BQ154" s="9">
        <f>VLOOKUP(B154,'3-mer'!$B:$BQ,46,FALSE)</f>
        <v>43</v>
      </c>
      <c r="BR154" s="9">
        <f>VLOOKUP(B154,'3-mer'!$B:$BQ,47,FALSE)</f>
        <v>37</v>
      </c>
      <c r="BS154" s="9">
        <f>VLOOKUP(B154,'3-mer'!$B:$BQ,48,FALSE)</f>
        <v>26</v>
      </c>
      <c r="BT154" s="9">
        <f>VLOOKUP(B154,'3-mer'!$B:$BQ,49,FALSE)</f>
        <v>19</v>
      </c>
      <c r="BU154" s="9">
        <f>VLOOKUP(B154,'3-mer'!$B:$BQ,50,FALSE)</f>
        <v>38</v>
      </c>
      <c r="BV154" s="9">
        <f>VLOOKUP(B154,'3-mer'!$B:$BQ,51,FALSE)</f>
        <v>23</v>
      </c>
      <c r="BW154" s="9">
        <f>VLOOKUP(B154,'3-mer'!$B:$BQ,52,FALSE)</f>
        <v>27</v>
      </c>
      <c r="BX154" s="9">
        <f>VLOOKUP(B154,'3-mer'!$B:$BQ,53,FALSE)</f>
        <v>17</v>
      </c>
      <c r="BY154" s="9">
        <f>VLOOKUP(B154,'3-mer'!$B:$BQ,54,FALSE)</f>
        <v>20</v>
      </c>
      <c r="BZ154" s="9">
        <f>VLOOKUP(B154,'3-mer'!$B:$BQ,55,FALSE)</f>
        <v>3</v>
      </c>
      <c r="CA154" s="9">
        <f>VLOOKUP(B154,'3-mer'!$B:$BQ,56,FALSE)</f>
        <v>13</v>
      </c>
      <c r="CB154" s="9">
        <f>VLOOKUP(B154,'3-mer'!$B:$BQ,7,FALSE)</f>
        <v>20</v>
      </c>
      <c r="CC154" s="9">
        <f>VLOOKUP(B154,'3-mer'!$B:$BQ,58,FALSE)</f>
        <v>21</v>
      </c>
      <c r="CD154" s="9">
        <f>VLOOKUP(B154,'3-mer'!$B:$BQ,60,FALSE)</f>
        <v>14</v>
      </c>
      <c r="CE154" s="9">
        <f>VLOOKUP(B154,'3-mer'!$B:$BQ,61,FALSE)</f>
        <v>35</v>
      </c>
      <c r="CF154" s="9">
        <f>VLOOKUP(B154,'3-mer'!$B:$BQ,62,FALSE)</f>
        <v>21</v>
      </c>
      <c r="CG154" s="9">
        <f>VLOOKUP(B154,'3-mer'!$B:$BQ,63,FALSE)</f>
        <v>34</v>
      </c>
      <c r="CH154" s="9">
        <f>VLOOKUP(B154,'3-mer'!$B:$BQ,64,FALSE)</f>
        <v>18</v>
      </c>
      <c r="CI154" s="9">
        <f>VLOOKUP(B154,'3-mer'!$B:$BQ,65,FALSE)</f>
        <v>17</v>
      </c>
      <c r="CJ154" s="9">
        <f>VLOOKUP(B154,'3-mer'!$B:$BQ,66,FALSE)</f>
        <v>14</v>
      </c>
      <c r="CK154" s="9">
        <f>VLOOKUP(B154,'3-mer'!$B:$BQ,67,FALSE)</f>
        <v>20</v>
      </c>
      <c r="CL154" s="9">
        <f>VLOOKUP(B154,'3-mer'!$B:$BQ,5,FALSE)</f>
        <v>32</v>
      </c>
    </row>
    <row r="155" spans="1:90" ht="15.75" x14ac:dyDescent="0.2">
      <c r="A155" s="68" t="s">
        <v>30</v>
      </c>
      <c r="B155" s="67" t="s">
        <v>14</v>
      </c>
      <c r="C155" s="67">
        <v>222</v>
      </c>
      <c r="D155" s="70" t="e">
        <f>H155/#REF!+1.3</f>
        <v>#REF!</v>
      </c>
      <c r="E155" s="67">
        <v>25</v>
      </c>
      <c r="F155" s="67">
        <v>7.2</v>
      </c>
      <c r="G155" s="67">
        <v>7</v>
      </c>
      <c r="H155" s="70">
        <v>3</v>
      </c>
      <c r="I155" s="70">
        <f>VLOOKUP(B155,'2-mer'!$C$1:$V$19,3,FALSE)</f>
        <v>1507</v>
      </c>
      <c r="J155" s="74">
        <f>VLOOKUP(B155,遗传信息!B:E,4,FALSE)</f>
        <v>43.93</v>
      </c>
      <c r="K155" s="9">
        <f>VLOOKUP(B155,'2-mer'!$C$1:$V$19,4,FALSE)</f>
        <v>107</v>
      </c>
      <c r="L155" s="9">
        <f>VLOOKUP(B155,'2-mer'!$C$1:$V$19,5,FALSE)</f>
        <v>98</v>
      </c>
      <c r="M155" s="9">
        <f>VLOOKUP(B155,'2-mer'!$C$1:$V$19,6,FALSE)</f>
        <v>115</v>
      </c>
      <c r="N155" s="9">
        <f>VLOOKUP(B155,'2-mer'!$C$1:$V$19,8,FALSE)</f>
        <v>58</v>
      </c>
      <c r="O155" s="9">
        <f>VLOOKUP(B155,'2-mer'!$C$1:$V$19,9,FALSE)</f>
        <v>85</v>
      </c>
      <c r="P155" s="9">
        <f>VLOOKUP(B155,'2-mer'!$C$1:$V$19,10,FALSE)</f>
        <v>86</v>
      </c>
      <c r="Q155" s="9">
        <f>VLOOKUP(B155,'2-mer'!$C$1:$V$19,11,FALSE)</f>
        <v>107</v>
      </c>
      <c r="R155" s="9">
        <f>VLOOKUP(B155,'2-mer'!$C$1:$V$19,12,FALSE)</f>
        <v>75</v>
      </c>
      <c r="S155" s="9">
        <f>VLOOKUP(B155,'2-mer'!$C$1:$V$19,13,FALSE)</f>
        <v>118</v>
      </c>
      <c r="T155" s="9">
        <f>VLOOKUP(B155,'2-mer'!$C$1:$V$19,14,FALSE)</f>
        <v>106</v>
      </c>
      <c r="U155" s="9">
        <f>VLOOKUP(B155,'2-mer'!$C$1:$V$19,15,FALSE)</f>
        <v>147</v>
      </c>
      <c r="V155" s="9">
        <f>VLOOKUP(B155,'2-mer'!$C$1:$V$19,16,FALSE)</f>
        <v>106</v>
      </c>
      <c r="W155" s="9">
        <f>VLOOKUP(B155,'2-mer'!$C$1:$V$19,17,FALSE)</f>
        <v>67</v>
      </c>
      <c r="X155" s="9">
        <f>VLOOKUP(B155,'2-mer'!$C$1:$V$19,18,FALSE)</f>
        <v>64</v>
      </c>
      <c r="Y155" s="9">
        <f>VLOOKUP(B155,'2-mer'!$C$1:$V$19,19,FALSE)</f>
        <v>108</v>
      </c>
      <c r="Z155" s="9">
        <f>VLOOKUP(B155,'2-mer'!$C$1:$V$19,20,FALSE)</f>
        <v>59</v>
      </c>
      <c r="AA155" s="9">
        <f>VLOOKUP(B155,'3-mer'!$B:$BQ,4,FALSE)</f>
        <v>20</v>
      </c>
      <c r="AB155" s="9">
        <f>VLOOKUP(B155,'3-mer'!$B:$BQ,5,FALSE)</f>
        <v>32</v>
      </c>
      <c r="AC155" s="9">
        <f>VLOOKUP(B155,'3-mer'!$B:$BQ,6,FALSE)</f>
        <v>35</v>
      </c>
      <c r="AD155" s="9">
        <f>VLOOKUP(B155,'3-mer'!$B:$BQ,7,FALSE)</f>
        <v>20</v>
      </c>
      <c r="AE155" s="9">
        <f>VLOOKUP(B155,'3-mer'!$B:$BQ,8,FALSE)</f>
        <v>27</v>
      </c>
      <c r="AF155" s="9">
        <f>VLOOKUP(B155,'3-mer'!$B:$BQ,9,FALSE)</f>
        <v>25</v>
      </c>
      <c r="AG155" s="9">
        <f>VLOOKUP(B155,'3-mer'!$B:$BQ,10,FALSE)</f>
        <v>28</v>
      </c>
      <c r="AH155" s="9">
        <f>VLOOKUP(B155,'3-mer'!$B:$BQ,11,FALSE)</f>
        <v>18</v>
      </c>
      <c r="AI155" s="9">
        <f>VLOOKUP(B155,'3-mer'!$B:$BQ,12,FALSE)</f>
        <v>23</v>
      </c>
      <c r="AJ155" s="9">
        <f>VLOOKUP(B155,'3-mer'!$B:$BQ,13,FALSE)</f>
        <v>32</v>
      </c>
      <c r="AK155" s="9">
        <f>VLOOKUP(B155,'3-mer'!$B:$BQ,14,FALSE)</f>
        <v>34</v>
      </c>
      <c r="AL155" s="9">
        <f>VLOOKUP(B155,'3-mer'!$B:$BQ,15,FALSE)</f>
        <v>26</v>
      </c>
      <c r="AM155" s="9">
        <f>VLOOKUP(B155,'3-mer'!$B:$BQ,16,FALSE)</f>
        <v>9</v>
      </c>
      <c r="AN155" s="9">
        <f>VLOOKUP(B155,'3-mer'!$B:$BQ,17,FALSE)</f>
        <v>15</v>
      </c>
      <c r="AO155" s="9">
        <f>VLOOKUP(B155,'3-mer'!$B:$BQ,18,FALSE)</f>
        <v>23</v>
      </c>
      <c r="AP155" s="9">
        <f>VLOOKUP(B155,'3-mer'!$B:$BQ,19,FALSE)</f>
        <v>11</v>
      </c>
      <c r="AQ155" s="9">
        <f>VLOOKUP(B155,'3-mer'!$B:$BQ,20,FALSE)</f>
        <v>24</v>
      </c>
      <c r="AR155" s="9">
        <f>VLOOKUP(B155,'3-mer'!$B:$BQ,21,FALSE)</f>
        <v>22</v>
      </c>
      <c r="AS155" s="9">
        <f>VLOOKUP(B155,'3-mer'!$B:$BQ,22,FALSE)</f>
        <v>26</v>
      </c>
      <c r="AT155" s="9">
        <f>VLOOKUP(B155,'3-mer'!$B:$BQ,23,FALSE)</f>
        <v>13</v>
      </c>
      <c r="AU155" s="9">
        <f>VLOOKUP(B155,'3-mer'!$B:$BQ,24,FALSE)</f>
        <v>16</v>
      </c>
      <c r="AV155" s="9">
        <f>VLOOKUP(B155,'3-mer'!$B:$BQ,25,FALSE)</f>
        <v>20</v>
      </c>
      <c r="AW155" s="9">
        <f>VLOOKUP(B155,'3-mer'!$B:$BQ,26,FALSE)</f>
        <v>29</v>
      </c>
      <c r="AX155" s="9">
        <f>VLOOKUP(B155,'3-mer'!$B:$BQ,27,FALSE)</f>
        <v>21</v>
      </c>
      <c r="AY155" s="9">
        <f>VLOOKUP(B155,'3-mer'!$B:$BQ,28,FALSE)</f>
        <v>20</v>
      </c>
      <c r="AZ155" s="9">
        <f>VLOOKUP(B155,'3-mer'!$B:$BQ,29,FALSE)</f>
        <v>26</v>
      </c>
      <c r="BA155" s="9">
        <f>VLOOKUP(B155,'3-mer'!$B:$BQ,30,FALSE)</f>
        <v>36</v>
      </c>
      <c r="BB155" s="9">
        <f>VLOOKUP(B155,'3-mer'!$B:$BQ,31,FALSE)</f>
        <v>25</v>
      </c>
      <c r="BC155" s="9">
        <f>VLOOKUP(B155,'3-mer'!$B:$BQ,32,FALSE)</f>
        <v>15</v>
      </c>
      <c r="BD155" s="9">
        <f>VLOOKUP(B155,'3-mer'!$B:$BQ,33,FALSE)</f>
        <v>16</v>
      </c>
      <c r="BE155" s="9">
        <f>VLOOKUP(B155,'3-mer'!$B:$BQ,34,FALSE)</f>
        <v>27</v>
      </c>
      <c r="BF155" s="9">
        <f>VLOOKUP(B155,'3-mer'!$B:$BQ,35,FALSE)</f>
        <v>17</v>
      </c>
      <c r="BG155" s="9">
        <f>VLOOKUP(B155,'3-mer'!$B:$BQ,36,FALSE)</f>
        <v>36</v>
      </c>
      <c r="BH155" s="9">
        <f>VLOOKUP(B155,'3-mer'!$B:$BQ,37,FALSE)</f>
        <v>27</v>
      </c>
      <c r="BI155" s="9">
        <f>VLOOKUP(B155,'3-mer'!$B:$BQ,38,FALSE)</f>
        <v>33</v>
      </c>
      <c r="BJ155" s="9">
        <f>VLOOKUP(B155,'3-mer'!$B:$BQ,39,FALSE)</f>
        <v>22</v>
      </c>
      <c r="BK155" s="9">
        <f>VLOOKUP(B155,'3-mer'!$B:$BQ,40,FALSE)</f>
        <v>29</v>
      </c>
      <c r="BL155" s="9">
        <f>VLOOKUP(B155,'3-mer'!$B:$BQ,41,FALSE)</f>
        <v>25</v>
      </c>
      <c r="BM155" s="9">
        <f>VLOOKUP(B155,'3-mer'!$B:$BQ,42,FALSE)</f>
        <v>29</v>
      </c>
      <c r="BN155" s="9">
        <f>VLOOKUP(B155,'3-mer'!$B:$BQ,43,FALSE)</f>
        <v>22</v>
      </c>
      <c r="BO155" s="9">
        <f>VLOOKUP(B155,'3-mer'!$B:$BQ,44,FALSE)</f>
        <v>40</v>
      </c>
      <c r="BP155" s="9">
        <f>VLOOKUP(B155,'3-mer'!$B:$BQ,45,FALSE)</f>
        <v>27</v>
      </c>
      <c r="BQ155" s="9">
        <f>VLOOKUP(B155,'3-mer'!$B:$BQ,46,FALSE)</f>
        <v>43</v>
      </c>
      <c r="BR155" s="9">
        <f>VLOOKUP(B155,'3-mer'!$B:$BQ,47,FALSE)</f>
        <v>37</v>
      </c>
      <c r="BS155" s="9">
        <f>VLOOKUP(B155,'3-mer'!$B:$BQ,48,FALSE)</f>
        <v>26</v>
      </c>
      <c r="BT155" s="9">
        <f>VLOOKUP(B155,'3-mer'!$B:$BQ,49,FALSE)</f>
        <v>19</v>
      </c>
      <c r="BU155" s="9">
        <f>VLOOKUP(B155,'3-mer'!$B:$BQ,50,FALSE)</f>
        <v>38</v>
      </c>
      <c r="BV155" s="9">
        <f>VLOOKUP(B155,'3-mer'!$B:$BQ,51,FALSE)</f>
        <v>23</v>
      </c>
      <c r="BW155" s="9">
        <f>VLOOKUP(B155,'3-mer'!$B:$BQ,52,FALSE)</f>
        <v>27</v>
      </c>
      <c r="BX155" s="9">
        <f>VLOOKUP(B155,'3-mer'!$B:$BQ,53,FALSE)</f>
        <v>17</v>
      </c>
      <c r="BY155" s="9">
        <f>VLOOKUP(B155,'3-mer'!$B:$BQ,54,FALSE)</f>
        <v>20</v>
      </c>
      <c r="BZ155" s="9">
        <f>VLOOKUP(B155,'3-mer'!$B:$BQ,55,FALSE)</f>
        <v>3</v>
      </c>
      <c r="CA155" s="9">
        <f>VLOOKUP(B155,'3-mer'!$B:$BQ,56,FALSE)</f>
        <v>13</v>
      </c>
      <c r="CB155" s="9">
        <f>VLOOKUP(B155,'3-mer'!$B:$BQ,7,FALSE)</f>
        <v>20</v>
      </c>
      <c r="CC155" s="9">
        <f>VLOOKUP(B155,'3-mer'!$B:$BQ,58,FALSE)</f>
        <v>21</v>
      </c>
      <c r="CD155" s="9">
        <f>VLOOKUP(B155,'3-mer'!$B:$BQ,60,FALSE)</f>
        <v>14</v>
      </c>
      <c r="CE155" s="9">
        <f>VLOOKUP(B155,'3-mer'!$B:$BQ,61,FALSE)</f>
        <v>35</v>
      </c>
      <c r="CF155" s="9">
        <f>VLOOKUP(B155,'3-mer'!$B:$BQ,62,FALSE)</f>
        <v>21</v>
      </c>
      <c r="CG155" s="9">
        <f>VLOOKUP(B155,'3-mer'!$B:$BQ,63,FALSE)</f>
        <v>34</v>
      </c>
      <c r="CH155" s="9">
        <f>VLOOKUP(B155,'3-mer'!$B:$BQ,64,FALSE)</f>
        <v>18</v>
      </c>
      <c r="CI155" s="9">
        <f>VLOOKUP(B155,'3-mer'!$B:$BQ,65,FALSE)</f>
        <v>17</v>
      </c>
      <c r="CJ155" s="9">
        <f>VLOOKUP(B155,'3-mer'!$B:$BQ,66,FALSE)</f>
        <v>14</v>
      </c>
      <c r="CK155" s="9">
        <f>VLOOKUP(B155,'3-mer'!$B:$BQ,67,FALSE)</f>
        <v>20</v>
      </c>
      <c r="CL155" s="9">
        <f>VLOOKUP(B155,'3-mer'!$B:$BQ,5,FALSE)</f>
        <v>32</v>
      </c>
    </row>
    <row r="156" spans="1:90" ht="15.75" x14ac:dyDescent="0.2">
      <c r="A156" s="68" t="s">
        <v>30</v>
      </c>
      <c r="B156" s="67" t="s">
        <v>14</v>
      </c>
      <c r="C156" s="67">
        <v>222</v>
      </c>
      <c r="D156" s="70" t="e">
        <f>H156/#REF!+1.3</f>
        <v>#REF!</v>
      </c>
      <c r="E156" s="67">
        <v>25</v>
      </c>
      <c r="F156" s="67">
        <v>7.2</v>
      </c>
      <c r="G156" s="67">
        <v>7</v>
      </c>
      <c r="H156" s="70">
        <v>4</v>
      </c>
      <c r="I156" s="70">
        <f>VLOOKUP(B156,'2-mer'!$C$1:$V$19,3,FALSE)</f>
        <v>1507</v>
      </c>
      <c r="J156" s="74">
        <f>VLOOKUP(B156,遗传信息!B:E,4,FALSE)</f>
        <v>43.93</v>
      </c>
      <c r="K156" s="9">
        <f>VLOOKUP(B156,'2-mer'!$C$1:$V$19,4,FALSE)</f>
        <v>107</v>
      </c>
      <c r="L156" s="9">
        <f>VLOOKUP(B156,'2-mer'!$C$1:$V$19,5,FALSE)</f>
        <v>98</v>
      </c>
      <c r="M156" s="9">
        <f>VLOOKUP(B156,'2-mer'!$C$1:$V$19,6,FALSE)</f>
        <v>115</v>
      </c>
      <c r="N156" s="9">
        <f>VLOOKUP(B156,'2-mer'!$C$1:$V$19,8,FALSE)</f>
        <v>58</v>
      </c>
      <c r="O156" s="9">
        <f>VLOOKUP(B156,'2-mer'!$C$1:$V$19,9,FALSE)</f>
        <v>85</v>
      </c>
      <c r="P156" s="9">
        <f>VLOOKUP(B156,'2-mer'!$C$1:$V$19,10,FALSE)</f>
        <v>86</v>
      </c>
      <c r="Q156" s="9">
        <f>VLOOKUP(B156,'2-mer'!$C$1:$V$19,11,FALSE)</f>
        <v>107</v>
      </c>
      <c r="R156" s="9">
        <f>VLOOKUP(B156,'2-mer'!$C$1:$V$19,12,FALSE)</f>
        <v>75</v>
      </c>
      <c r="S156" s="9">
        <f>VLOOKUP(B156,'2-mer'!$C$1:$V$19,13,FALSE)</f>
        <v>118</v>
      </c>
      <c r="T156" s="9">
        <f>VLOOKUP(B156,'2-mer'!$C$1:$V$19,14,FALSE)</f>
        <v>106</v>
      </c>
      <c r="U156" s="9">
        <f>VLOOKUP(B156,'2-mer'!$C$1:$V$19,15,FALSE)</f>
        <v>147</v>
      </c>
      <c r="V156" s="9">
        <f>VLOOKUP(B156,'2-mer'!$C$1:$V$19,16,FALSE)</f>
        <v>106</v>
      </c>
      <c r="W156" s="9">
        <f>VLOOKUP(B156,'2-mer'!$C$1:$V$19,17,FALSE)</f>
        <v>67</v>
      </c>
      <c r="X156" s="9">
        <f>VLOOKUP(B156,'2-mer'!$C$1:$V$19,18,FALSE)</f>
        <v>64</v>
      </c>
      <c r="Y156" s="9">
        <f>VLOOKUP(B156,'2-mer'!$C$1:$V$19,19,FALSE)</f>
        <v>108</v>
      </c>
      <c r="Z156" s="9">
        <f>VLOOKUP(B156,'2-mer'!$C$1:$V$19,20,FALSE)</f>
        <v>59</v>
      </c>
      <c r="AA156" s="9">
        <f>VLOOKUP(B156,'3-mer'!$B:$BQ,4,FALSE)</f>
        <v>20</v>
      </c>
      <c r="AB156" s="9">
        <f>VLOOKUP(B156,'3-mer'!$B:$BQ,5,FALSE)</f>
        <v>32</v>
      </c>
      <c r="AC156" s="9">
        <f>VLOOKUP(B156,'3-mer'!$B:$BQ,6,FALSE)</f>
        <v>35</v>
      </c>
      <c r="AD156" s="9">
        <f>VLOOKUP(B156,'3-mer'!$B:$BQ,7,FALSE)</f>
        <v>20</v>
      </c>
      <c r="AE156" s="9">
        <f>VLOOKUP(B156,'3-mer'!$B:$BQ,8,FALSE)</f>
        <v>27</v>
      </c>
      <c r="AF156" s="9">
        <f>VLOOKUP(B156,'3-mer'!$B:$BQ,9,FALSE)</f>
        <v>25</v>
      </c>
      <c r="AG156" s="9">
        <f>VLOOKUP(B156,'3-mer'!$B:$BQ,10,FALSE)</f>
        <v>28</v>
      </c>
      <c r="AH156" s="9">
        <f>VLOOKUP(B156,'3-mer'!$B:$BQ,11,FALSE)</f>
        <v>18</v>
      </c>
      <c r="AI156" s="9">
        <f>VLOOKUP(B156,'3-mer'!$B:$BQ,12,FALSE)</f>
        <v>23</v>
      </c>
      <c r="AJ156" s="9">
        <f>VLOOKUP(B156,'3-mer'!$B:$BQ,13,FALSE)</f>
        <v>32</v>
      </c>
      <c r="AK156" s="9">
        <f>VLOOKUP(B156,'3-mer'!$B:$BQ,14,FALSE)</f>
        <v>34</v>
      </c>
      <c r="AL156" s="9">
        <f>VLOOKUP(B156,'3-mer'!$B:$BQ,15,FALSE)</f>
        <v>26</v>
      </c>
      <c r="AM156" s="9">
        <f>VLOOKUP(B156,'3-mer'!$B:$BQ,16,FALSE)</f>
        <v>9</v>
      </c>
      <c r="AN156" s="9">
        <f>VLOOKUP(B156,'3-mer'!$B:$BQ,17,FALSE)</f>
        <v>15</v>
      </c>
      <c r="AO156" s="9">
        <f>VLOOKUP(B156,'3-mer'!$B:$BQ,18,FALSE)</f>
        <v>23</v>
      </c>
      <c r="AP156" s="9">
        <f>VLOOKUP(B156,'3-mer'!$B:$BQ,19,FALSE)</f>
        <v>11</v>
      </c>
      <c r="AQ156" s="9">
        <f>VLOOKUP(B156,'3-mer'!$B:$BQ,20,FALSE)</f>
        <v>24</v>
      </c>
      <c r="AR156" s="9">
        <f>VLOOKUP(B156,'3-mer'!$B:$BQ,21,FALSE)</f>
        <v>22</v>
      </c>
      <c r="AS156" s="9">
        <f>VLOOKUP(B156,'3-mer'!$B:$BQ,22,FALSE)</f>
        <v>26</v>
      </c>
      <c r="AT156" s="9">
        <f>VLOOKUP(B156,'3-mer'!$B:$BQ,23,FALSE)</f>
        <v>13</v>
      </c>
      <c r="AU156" s="9">
        <f>VLOOKUP(B156,'3-mer'!$B:$BQ,24,FALSE)</f>
        <v>16</v>
      </c>
      <c r="AV156" s="9">
        <f>VLOOKUP(B156,'3-mer'!$B:$BQ,25,FALSE)</f>
        <v>20</v>
      </c>
      <c r="AW156" s="9">
        <f>VLOOKUP(B156,'3-mer'!$B:$BQ,26,FALSE)</f>
        <v>29</v>
      </c>
      <c r="AX156" s="9">
        <f>VLOOKUP(B156,'3-mer'!$B:$BQ,27,FALSE)</f>
        <v>21</v>
      </c>
      <c r="AY156" s="9">
        <f>VLOOKUP(B156,'3-mer'!$B:$BQ,28,FALSE)</f>
        <v>20</v>
      </c>
      <c r="AZ156" s="9">
        <f>VLOOKUP(B156,'3-mer'!$B:$BQ,29,FALSE)</f>
        <v>26</v>
      </c>
      <c r="BA156" s="9">
        <f>VLOOKUP(B156,'3-mer'!$B:$BQ,30,FALSE)</f>
        <v>36</v>
      </c>
      <c r="BB156" s="9">
        <f>VLOOKUP(B156,'3-mer'!$B:$BQ,31,FALSE)</f>
        <v>25</v>
      </c>
      <c r="BC156" s="9">
        <f>VLOOKUP(B156,'3-mer'!$B:$BQ,32,FALSE)</f>
        <v>15</v>
      </c>
      <c r="BD156" s="9">
        <f>VLOOKUP(B156,'3-mer'!$B:$BQ,33,FALSE)</f>
        <v>16</v>
      </c>
      <c r="BE156" s="9">
        <f>VLOOKUP(B156,'3-mer'!$B:$BQ,34,FALSE)</f>
        <v>27</v>
      </c>
      <c r="BF156" s="9">
        <f>VLOOKUP(B156,'3-mer'!$B:$BQ,35,FALSE)</f>
        <v>17</v>
      </c>
      <c r="BG156" s="9">
        <f>VLOOKUP(B156,'3-mer'!$B:$BQ,36,FALSE)</f>
        <v>36</v>
      </c>
      <c r="BH156" s="9">
        <f>VLOOKUP(B156,'3-mer'!$B:$BQ,37,FALSE)</f>
        <v>27</v>
      </c>
      <c r="BI156" s="9">
        <f>VLOOKUP(B156,'3-mer'!$B:$BQ,38,FALSE)</f>
        <v>33</v>
      </c>
      <c r="BJ156" s="9">
        <f>VLOOKUP(B156,'3-mer'!$B:$BQ,39,FALSE)</f>
        <v>22</v>
      </c>
      <c r="BK156" s="9">
        <f>VLOOKUP(B156,'3-mer'!$B:$BQ,40,FALSE)</f>
        <v>29</v>
      </c>
      <c r="BL156" s="9">
        <f>VLOOKUP(B156,'3-mer'!$B:$BQ,41,FALSE)</f>
        <v>25</v>
      </c>
      <c r="BM156" s="9">
        <f>VLOOKUP(B156,'3-mer'!$B:$BQ,42,FALSE)</f>
        <v>29</v>
      </c>
      <c r="BN156" s="9">
        <f>VLOOKUP(B156,'3-mer'!$B:$BQ,43,FALSE)</f>
        <v>22</v>
      </c>
      <c r="BO156" s="9">
        <f>VLOOKUP(B156,'3-mer'!$B:$BQ,44,FALSE)</f>
        <v>40</v>
      </c>
      <c r="BP156" s="9">
        <f>VLOOKUP(B156,'3-mer'!$B:$BQ,45,FALSE)</f>
        <v>27</v>
      </c>
      <c r="BQ156" s="9">
        <f>VLOOKUP(B156,'3-mer'!$B:$BQ,46,FALSE)</f>
        <v>43</v>
      </c>
      <c r="BR156" s="9">
        <f>VLOOKUP(B156,'3-mer'!$B:$BQ,47,FALSE)</f>
        <v>37</v>
      </c>
      <c r="BS156" s="9">
        <f>VLOOKUP(B156,'3-mer'!$B:$BQ,48,FALSE)</f>
        <v>26</v>
      </c>
      <c r="BT156" s="9">
        <f>VLOOKUP(B156,'3-mer'!$B:$BQ,49,FALSE)</f>
        <v>19</v>
      </c>
      <c r="BU156" s="9">
        <f>VLOOKUP(B156,'3-mer'!$B:$BQ,50,FALSE)</f>
        <v>38</v>
      </c>
      <c r="BV156" s="9">
        <f>VLOOKUP(B156,'3-mer'!$B:$BQ,51,FALSE)</f>
        <v>23</v>
      </c>
      <c r="BW156" s="9">
        <f>VLOOKUP(B156,'3-mer'!$B:$BQ,52,FALSE)</f>
        <v>27</v>
      </c>
      <c r="BX156" s="9">
        <f>VLOOKUP(B156,'3-mer'!$B:$BQ,53,FALSE)</f>
        <v>17</v>
      </c>
      <c r="BY156" s="9">
        <f>VLOOKUP(B156,'3-mer'!$B:$BQ,54,FALSE)</f>
        <v>20</v>
      </c>
      <c r="BZ156" s="9">
        <f>VLOOKUP(B156,'3-mer'!$B:$BQ,55,FALSE)</f>
        <v>3</v>
      </c>
      <c r="CA156" s="9">
        <f>VLOOKUP(B156,'3-mer'!$B:$BQ,56,FALSE)</f>
        <v>13</v>
      </c>
      <c r="CB156" s="9">
        <f>VLOOKUP(B156,'3-mer'!$B:$BQ,7,FALSE)</f>
        <v>20</v>
      </c>
      <c r="CC156" s="9">
        <f>VLOOKUP(B156,'3-mer'!$B:$BQ,58,FALSE)</f>
        <v>21</v>
      </c>
      <c r="CD156" s="9">
        <f>VLOOKUP(B156,'3-mer'!$B:$BQ,60,FALSE)</f>
        <v>14</v>
      </c>
      <c r="CE156" s="9">
        <f>VLOOKUP(B156,'3-mer'!$B:$BQ,61,FALSE)</f>
        <v>35</v>
      </c>
      <c r="CF156" s="9">
        <f>VLOOKUP(B156,'3-mer'!$B:$BQ,62,FALSE)</f>
        <v>21</v>
      </c>
      <c r="CG156" s="9">
        <f>VLOOKUP(B156,'3-mer'!$B:$BQ,63,FALSE)</f>
        <v>34</v>
      </c>
      <c r="CH156" s="9">
        <f>VLOOKUP(B156,'3-mer'!$B:$BQ,64,FALSE)</f>
        <v>18</v>
      </c>
      <c r="CI156" s="9">
        <f>VLOOKUP(B156,'3-mer'!$B:$BQ,65,FALSE)</f>
        <v>17</v>
      </c>
      <c r="CJ156" s="9">
        <f>VLOOKUP(B156,'3-mer'!$B:$BQ,66,FALSE)</f>
        <v>14</v>
      </c>
      <c r="CK156" s="9">
        <f>VLOOKUP(B156,'3-mer'!$B:$BQ,67,FALSE)</f>
        <v>20</v>
      </c>
      <c r="CL156" s="9">
        <f>VLOOKUP(B156,'3-mer'!$B:$BQ,5,FALSE)</f>
        <v>32</v>
      </c>
    </row>
    <row r="157" spans="1:90" ht="15.75" x14ac:dyDescent="0.2">
      <c r="A157" s="68" t="s">
        <v>30</v>
      </c>
      <c r="B157" s="67" t="s">
        <v>14</v>
      </c>
      <c r="C157" s="67">
        <v>254</v>
      </c>
      <c r="D157" s="70" t="e">
        <f>H157/#REF!+2.49</f>
        <v>#REF!</v>
      </c>
      <c r="E157" s="67">
        <v>25</v>
      </c>
      <c r="F157" s="67">
        <v>7.2</v>
      </c>
      <c r="G157" s="67">
        <v>7</v>
      </c>
      <c r="H157" s="70">
        <v>2</v>
      </c>
      <c r="I157" s="70">
        <f>VLOOKUP(B157,'2-mer'!$C$1:$V$19,3,FALSE)</f>
        <v>1507</v>
      </c>
      <c r="J157" s="74">
        <f>VLOOKUP(B157,遗传信息!B:E,4,FALSE)</f>
        <v>43.93</v>
      </c>
      <c r="K157" s="9">
        <f>VLOOKUP(B157,'2-mer'!$C$1:$V$19,4,FALSE)</f>
        <v>107</v>
      </c>
      <c r="L157" s="9">
        <f>VLOOKUP(B157,'2-mer'!$C$1:$V$19,5,FALSE)</f>
        <v>98</v>
      </c>
      <c r="M157" s="9">
        <f>VLOOKUP(B157,'2-mer'!$C$1:$V$19,6,FALSE)</f>
        <v>115</v>
      </c>
      <c r="N157" s="9">
        <f>VLOOKUP(B157,'2-mer'!$C$1:$V$19,8,FALSE)</f>
        <v>58</v>
      </c>
      <c r="O157" s="9">
        <f>VLOOKUP(B157,'2-mer'!$C$1:$V$19,9,FALSE)</f>
        <v>85</v>
      </c>
      <c r="P157" s="9">
        <f>VLOOKUP(B157,'2-mer'!$C$1:$V$19,10,FALSE)</f>
        <v>86</v>
      </c>
      <c r="Q157" s="9">
        <f>VLOOKUP(B157,'2-mer'!$C$1:$V$19,11,FALSE)</f>
        <v>107</v>
      </c>
      <c r="R157" s="9">
        <f>VLOOKUP(B157,'2-mer'!$C$1:$V$19,12,FALSE)</f>
        <v>75</v>
      </c>
      <c r="S157" s="9">
        <f>VLOOKUP(B157,'2-mer'!$C$1:$V$19,13,FALSE)</f>
        <v>118</v>
      </c>
      <c r="T157" s="9">
        <f>VLOOKUP(B157,'2-mer'!$C$1:$V$19,14,FALSE)</f>
        <v>106</v>
      </c>
      <c r="U157" s="9">
        <f>VLOOKUP(B157,'2-mer'!$C$1:$V$19,15,FALSE)</f>
        <v>147</v>
      </c>
      <c r="V157" s="9">
        <f>VLOOKUP(B157,'2-mer'!$C$1:$V$19,16,FALSE)</f>
        <v>106</v>
      </c>
      <c r="W157" s="9">
        <f>VLOOKUP(B157,'2-mer'!$C$1:$V$19,17,FALSE)</f>
        <v>67</v>
      </c>
      <c r="X157" s="9">
        <f>VLOOKUP(B157,'2-mer'!$C$1:$V$19,18,FALSE)</f>
        <v>64</v>
      </c>
      <c r="Y157" s="9">
        <f>VLOOKUP(B157,'2-mer'!$C$1:$V$19,19,FALSE)</f>
        <v>108</v>
      </c>
      <c r="Z157" s="9">
        <f>VLOOKUP(B157,'2-mer'!$C$1:$V$19,20,FALSE)</f>
        <v>59</v>
      </c>
      <c r="AA157" s="9">
        <f>VLOOKUP(B157,'3-mer'!$B:$BQ,4,FALSE)</f>
        <v>20</v>
      </c>
      <c r="AB157" s="9">
        <f>VLOOKUP(B157,'3-mer'!$B:$BQ,5,FALSE)</f>
        <v>32</v>
      </c>
      <c r="AC157" s="9">
        <f>VLOOKUP(B157,'3-mer'!$B:$BQ,6,FALSE)</f>
        <v>35</v>
      </c>
      <c r="AD157" s="9">
        <f>VLOOKUP(B157,'3-mer'!$B:$BQ,7,FALSE)</f>
        <v>20</v>
      </c>
      <c r="AE157" s="9">
        <f>VLOOKUP(B157,'3-mer'!$B:$BQ,8,FALSE)</f>
        <v>27</v>
      </c>
      <c r="AF157" s="9">
        <f>VLOOKUP(B157,'3-mer'!$B:$BQ,9,FALSE)</f>
        <v>25</v>
      </c>
      <c r="AG157" s="9">
        <f>VLOOKUP(B157,'3-mer'!$B:$BQ,10,FALSE)</f>
        <v>28</v>
      </c>
      <c r="AH157" s="9">
        <f>VLOOKUP(B157,'3-mer'!$B:$BQ,11,FALSE)</f>
        <v>18</v>
      </c>
      <c r="AI157" s="9">
        <f>VLOOKUP(B157,'3-mer'!$B:$BQ,12,FALSE)</f>
        <v>23</v>
      </c>
      <c r="AJ157" s="9">
        <f>VLOOKUP(B157,'3-mer'!$B:$BQ,13,FALSE)</f>
        <v>32</v>
      </c>
      <c r="AK157" s="9">
        <f>VLOOKUP(B157,'3-mer'!$B:$BQ,14,FALSE)</f>
        <v>34</v>
      </c>
      <c r="AL157" s="9">
        <f>VLOOKUP(B157,'3-mer'!$B:$BQ,15,FALSE)</f>
        <v>26</v>
      </c>
      <c r="AM157" s="9">
        <f>VLOOKUP(B157,'3-mer'!$B:$BQ,16,FALSE)</f>
        <v>9</v>
      </c>
      <c r="AN157" s="9">
        <f>VLOOKUP(B157,'3-mer'!$B:$BQ,17,FALSE)</f>
        <v>15</v>
      </c>
      <c r="AO157" s="9">
        <f>VLOOKUP(B157,'3-mer'!$B:$BQ,18,FALSE)</f>
        <v>23</v>
      </c>
      <c r="AP157" s="9">
        <f>VLOOKUP(B157,'3-mer'!$B:$BQ,19,FALSE)</f>
        <v>11</v>
      </c>
      <c r="AQ157" s="9">
        <f>VLOOKUP(B157,'3-mer'!$B:$BQ,20,FALSE)</f>
        <v>24</v>
      </c>
      <c r="AR157" s="9">
        <f>VLOOKUP(B157,'3-mer'!$B:$BQ,21,FALSE)</f>
        <v>22</v>
      </c>
      <c r="AS157" s="9">
        <f>VLOOKUP(B157,'3-mer'!$B:$BQ,22,FALSE)</f>
        <v>26</v>
      </c>
      <c r="AT157" s="9">
        <f>VLOOKUP(B157,'3-mer'!$B:$BQ,23,FALSE)</f>
        <v>13</v>
      </c>
      <c r="AU157" s="9">
        <f>VLOOKUP(B157,'3-mer'!$B:$BQ,24,FALSE)</f>
        <v>16</v>
      </c>
      <c r="AV157" s="9">
        <f>VLOOKUP(B157,'3-mer'!$B:$BQ,25,FALSE)</f>
        <v>20</v>
      </c>
      <c r="AW157" s="9">
        <f>VLOOKUP(B157,'3-mer'!$B:$BQ,26,FALSE)</f>
        <v>29</v>
      </c>
      <c r="AX157" s="9">
        <f>VLOOKUP(B157,'3-mer'!$B:$BQ,27,FALSE)</f>
        <v>21</v>
      </c>
      <c r="AY157" s="9">
        <f>VLOOKUP(B157,'3-mer'!$B:$BQ,28,FALSE)</f>
        <v>20</v>
      </c>
      <c r="AZ157" s="9">
        <f>VLOOKUP(B157,'3-mer'!$B:$BQ,29,FALSE)</f>
        <v>26</v>
      </c>
      <c r="BA157" s="9">
        <f>VLOOKUP(B157,'3-mer'!$B:$BQ,30,FALSE)</f>
        <v>36</v>
      </c>
      <c r="BB157" s="9">
        <f>VLOOKUP(B157,'3-mer'!$B:$BQ,31,FALSE)</f>
        <v>25</v>
      </c>
      <c r="BC157" s="9">
        <f>VLOOKUP(B157,'3-mer'!$B:$BQ,32,FALSE)</f>
        <v>15</v>
      </c>
      <c r="BD157" s="9">
        <f>VLOOKUP(B157,'3-mer'!$B:$BQ,33,FALSE)</f>
        <v>16</v>
      </c>
      <c r="BE157" s="9">
        <f>VLOOKUP(B157,'3-mer'!$B:$BQ,34,FALSE)</f>
        <v>27</v>
      </c>
      <c r="BF157" s="9">
        <f>VLOOKUP(B157,'3-mer'!$B:$BQ,35,FALSE)</f>
        <v>17</v>
      </c>
      <c r="BG157" s="9">
        <f>VLOOKUP(B157,'3-mer'!$B:$BQ,36,FALSE)</f>
        <v>36</v>
      </c>
      <c r="BH157" s="9">
        <f>VLOOKUP(B157,'3-mer'!$B:$BQ,37,FALSE)</f>
        <v>27</v>
      </c>
      <c r="BI157" s="9">
        <f>VLOOKUP(B157,'3-mer'!$B:$BQ,38,FALSE)</f>
        <v>33</v>
      </c>
      <c r="BJ157" s="9">
        <f>VLOOKUP(B157,'3-mer'!$B:$BQ,39,FALSE)</f>
        <v>22</v>
      </c>
      <c r="BK157" s="9">
        <f>VLOOKUP(B157,'3-mer'!$B:$BQ,40,FALSE)</f>
        <v>29</v>
      </c>
      <c r="BL157" s="9">
        <f>VLOOKUP(B157,'3-mer'!$B:$BQ,41,FALSE)</f>
        <v>25</v>
      </c>
      <c r="BM157" s="9">
        <f>VLOOKUP(B157,'3-mer'!$B:$BQ,42,FALSE)</f>
        <v>29</v>
      </c>
      <c r="BN157" s="9">
        <f>VLOOKUP(B157,'3-mer'!$B:$BQ,43,FALSE)</f>
        <v>22</v>
      </c>
      <c r="BO157" s="9">
        <f>VLOOKUP(B157,'3-mer'!$B:$BQ,44,FALSE)</f>
        <v>40</v>
      </c>
      <c r="BP157" s="9">
        <f>VLOOKUP(B157,'3-mer'!$B:$BQ,45,FALSE)</f>
        <v>27</v>
      </c>
      <c r="BQ157" s="9">
        <f>VLOOKUP(B157,'3-mer'!$B:$BQ,46,FALSE)</f>
        <v>43</v>
      </c>
      <c r="BR157" s="9">
        <f>VLOOKUP(B157,'3-mer'!$B:$BQ,47,FALSE)</f>
        <v>37</v>
      </c>
      <c r="BS157" s="9">
        <f>VLOOKUP(B157,'3-mer'!$B:$BQ,48,FALSE)</f>
        <v>26</v>
      </c>
      <c r="BT157" s="9">
        <f>VLOOKUP(B157,'3-mer'!$B:$BQ,49,FALSE)</f>
        <v>19</v>
      </c>
      <c r="BU157" s="9">
        <f>VLOOKUP(B157,'3-mer'!$B:$BQ,50,FALSE)</f>
        <v>38</v>
      </c>
      <c r="BV157" s="9">
        <f>VLOOKUP(B157,'3-mer'!$B:$BQ,51,FALSE)</f>
        <v>23</v>
      </c>
      <c r="BW157" s="9">
        <f>VLOOKUP(B157,'3-mer'!$B:$BQ,52,FALSE)</f>
        <v>27</v>
      </c>
      <c r="BX157" s="9">
        <f>VLOOKUP(B157,'3-mer'!$B:$BQ,53,FALSE)</f>
        <v>17</v>
      </c>
      <c r="BY157" s="9">
        <f>VLOOKUP(B157,'3-mer'!$B:$BQ,54,FALSE)</f>
        <v>20</v>
      </c>
      <c r="BZ157" s="9">
        <f>VLOOKUP(B157,'3-mer'!$B:$BQ,55,FALSE)</f>
        <v>3</v>
      </c>
      <c r="CA157" s="9">
        <f>VLOOKUP(B157,'3-mer'!$B:$BQ,56,FALSE)</f>
        <v>13</v>
      </c>
      <c r="CB157" s="9">
        <f>VLOOKUP(B157,'3-mer'!$B:$BQ,7,FALSE)</f>
        <v>20</v>
      </c>
      <c r="CC157" s="9">
        <f>VLOOKUP(B157,'3-mer'!$B:$BQ,58,FALSE)</f>
        <v>21</v>
      </c>
      <c r="CD157" s="9">
        <f>VLOOKUP(B157,'3-mer'!$B:$BQ,60,FALSE)</f>
        <v>14</v>
      </c>
      <c r="CE157" s="9">
        <f>VLOOKUP(B157,'3-mer'!$B:$BQ,61,FALSE)</f>
        <v>35</v>
      </c>
      <c r="CF157" s="9">
        <f>VLOOKUP(B157,'3-mer'!$B:$BQ,62,FALSE)</f>
        <v>21</v>
      </c>
      <c r="CG157" s="9">
        <f>VLOOKUP(B157,'3-mer'!$B:$BQ,63,FALSE)</f>
        <v>34</v>
      </c>
      <c r="CH157" s="9">
        <f>VLOOKUP(B157,'3-mer'!$B:$BQ,64,FALSE)</f>
        <v>18</v>
      </c>
      <c r="CI157" s="9">
        <f>VLOOKUP(B157,'3-mer'!$B:$BQ,65,FALSE)</f>
        <v>17</v>
      </c>
      <c r="CJ157" s="9">
        <f>VLOOKUP(B157,'3-mer'!$B:$BQ,66,FALSE)</f>
        <v>14</v>
      </c>
      <c r="CK157" s="9">
        <f>VLOOKUP(B157,'3-mer'!$B:$BQ,67,FALSE)</f>
        <v>20</v>
      </c>
      <c r="CL157" s="9">
        <f>VLOOKUP(B157,'3-mer'!$B:$BQ,5,FALSE)</f>
        <v>32</v>
      </c>
    </row>
    <row r="158" spans="1:90" ht="15.75" x14ac:dyDescent="0.2">
      <c r="A158" s="68" t="s">
        <v>30</v>
      </c>
      <c r="B158" s="67" t="s">
        <v>14</v>
      </c>
      <c r="C158" s="67">
        <v>254</v>
      </c>
      <c r="D158" s="70" t="e">
        <f>H158/#REF!+2.49</f>
        <v>#REF!</v>
      </c>
      <c r="E158" s="67">
        <v>25</v>
      </c>
      <c r="F158" s="67">
        <v>7.2</v>
      </c>
      <c r="G158" s="67">
        <v>7</v>
      </c>
      <c r="H158" s="70">
        <v>3</v>
      </c>
      <c r="I158" s="70">
        <f>VLOOKUP(B158,'2-mer'!$C$1:$V$19,3,FALSE)</f>
        <v>1507</v>
      </c>
      <c r="J158" s="74">
        <f>VLOOKUP(B158,遗传信息!B:E,4,FALSE)</f>
        <v>43.93</v>
      </c>
      <c r="K158" s="9">
        <f>VLOOKUP(B158,'2-mer'!$C$1:$V$19,4,FALSE)</f>
        <v>107</v>
      </c>
      <c r="L158" s="9">
        <f>VLOOKUP(B158,'2-mer'!$C$1:$V$19,5,FALSE)</f>
        <v>98</v>
      </c>
      <c r="M158" s="9">
        <f>VLOOKUP(B158,'2-mer'!$C$1:$V$19,6,FALSE)</f>
        <v>115</v>
      </c>
      <c r="N158" s="9">
        <f>VLOOKUP(B158,'2-mer'!$C$1:$V$19,8,FALSE)</f>
        <v>58</v>
      </c>
      <c r="O158" s="9">
        <f>VLOOKUP(B158,'2-mer'!$C$1:$V$19,9,FALSE)</f>
        <v>85</v>
      </c>
      <c r="P158" s="9">
        <f>VLOOKUP(B158,'2-mer'!$C$1:$V$19,10,FALSE)</f>
        <v>86</v>
      </c>
      <c r="Q158" s="9">
        <f>VLOOKUP(B158,'2-mer'!$C$1:$V$19,11,FALSE)</f>
        <v>107</v>
      </c>
      <c r="R158" s="9">
        <f>VLOOKUP(B158,'2-mer'!$C$1:$V$19,12,FALSE)</f>
        <v>75</v>
      </c>
      <c r="S158" s="9">
        <f>VLOOKUP(B158,'2-mer'!$C$1:$V$19,13,FALSE)</f>
        <v>118</v>
      </c>
      <c r="T158" s="9">
        <f>VLOOKUP(B158,'2-mer'!$C$1:$V$19,14,FALSE)</f>
        <v>106</v>
      </c>
      <c r="U158" s="9">
        <f>VLOOKUP(B158,'2-mer'!$C$1:$V$19,15,FALSE)</f>
        <v>147</v>
      </c>
      <c r="V158" s="9">
        <f>VLOOKUP(B158,'2-mer'!$C$1:$V$19,16,FALSE)</f>
        <v>106</v>
      </c>
      <c r="W158" s="9">
        <f>VLOOKUP(B158,'2-mer'!$C$1:$V$19,17,FALSE)</f>
        <v>67</v>
      </c>
      <c r="X158" s="9">
        <f>VLOOKUP(B158,'2-mer'!$C$1:$V$19,18,FALSE)</f>
        <v>64</v>
      </c>
      <c r="Y158" s="9">
        <f>VLOOKUP(B158,'2-mer'!$C$1:$V$19,19,FALSE)</f>
        <v>108</v>
      </c>
      <c r="Z158" s="9">
        <f>VLOOKUP(B158,'2-mer'!$C$1:$V$19,20,FALSE)</f>
        <v>59</v>
      </c>
      <c r="AA158" s="9">
        <f>VLOOKUP(B158,'3-mer'!$B:$BQ,4,FALSE)</f>
        <v>20</v>
      </c>
      <c r="AB158" s="9">
        <f>VLOOKUP(B158,'3-mer'!$B:$BQ,5,FALSE)</f>
        <v>32</v>
      </c>
      <c r="AC158" s="9">
        <f>VLOOKUP(B158,'3-mer'!$B:$BQ,6,FALSE)</f>
        <v>35</v>
      </c>
      <c r="AD158" s="9">
        <f>VLOOKUP(B158,'3-mer'!$B:$BQ,7,FALSE)</f>
        <v>20</v>
      </c>
      <c r="AE158" s="9">
        <f>VLOOKUP(B158,'3-mer'!$B:$BQ,8,FALSE)</f>
        <v>27</v>
      </c>
      <c r="AF158" s="9">
        <f>VLOOKUP(B158,'3-mer'!$B:$BQ,9,FALSE)</f>
        <v>25</v>
      </c>
      <c r="AG158" s="9">
        <f>VLOOKUP(B158,'3-mer'!$B:$BQ,10,FALSE)</f>
        <v>28</v>
      </c>
      <c r="AH158" s="9">
        <f>VLOOKUP(B158,'3-mer'!$B:$BQ,11,FALSE)</f>
        <v>18</v>
      </c>
      <c r="AI158" s="9">
        <f>VLOOKUP(B158,'3-mer'!$B:$BQ,12,FALSE)</f>
        <v>23</v>
      </c>
      <c r="AJ158" s="9">
        <f>VLOOKUP(B158,'3-mer'!$B:$BQ,13,FALSE)</f>
        <v>32</v>
      </c>
      <c r="AK158" s="9">
        <f>VLOOKUP(B158,'3-mer'!$B:$BQ,14,FALSE)</f>
        <v>34</v>
      </c>
      <c r="AL158" s="9">
        <f>VLOOKUP(B158,'3-mer'!$B:$BQ,15,FALSE)</f>
        <v>26</v>
      </c>
      <c r="AM158" s="9">
        <f>VLOOKUP(B158,'3-mer'!$B:$BQ,16,FALSE)</f>
        <v>9</v>
      </c>
      <c r="AN158" s="9">
        <f>VLOOKUP(B158,'3-mer'!$B:$BQ,17,FALSE)</f>
        <v>15</v>
      </c>
      <c r="AO158" s="9">
        <f>VLOOKUP(B158,'3-mer'!$B:$BQ,18,FALSE)</f>
        <v>23</v>
      </c>
      <c r="AP158" s="9">
        <f>VLOOKUP(B158,'3-mer'!$B:$BQ,19,FALSE)</f>
        <v>11</v>
      </c>
      <c r="AQ158" s="9">
        <f>VLOOKUP(B158,'3-mer'!$B:$BQ,20,FALSE)</f>
        <v>24</v>
      </c>
      <c r="AR158" s="9">
        <f>VLOOKUP(B158,'3-mer'!$B:$BQ,21,FALSE)</f>
        <v>22</v>
      </c>
      <c r="AS158" s="9">
        <f>VLOOKUP(B158,'3-mer'!$B:$BQ,22,FALSE)</f>
        <v>26</v>
      </c>
      <c r="AT158" s="9">
        <f>VLOOKUP(B158,'3-mer'!$B:$BQ,23,FALSE)</f>
        <v>13</v>
      </c>
      <c r="AU158" s="9">
        <f>VLOOKUP(B158,'3-mer'!$B:$BQ,24,FALSE)</f>
        <v>16</v>
      </c>
      <c r="AV158" s="9">
        <f>VLOOKUP(B158,'3-mer'!$B:$BQ,25,FALSE)</f>
        <v>20</v>
      </c>
      <c r="AW158" s="9">
        <f>VLOOKUP(B158,'3-mer'!$B:$BQ,26,FALSE)</f>
        <v>29</v>
      </c>
      <c r="AX158" s="9">
        <f>VLOOKUP(B158,'3-mer'!$B:$BQ,27,FALSE)</f>
        <v>21</v>
      </c>
      <c r="AY158" s="9">
        <f>VLOOKUP(B158,'3-mer'!$B:$BQ,28,FALSE)</f>
        <v>20</v>
      </c>
      <c r="AZ158" s="9">
        <f>VLOOKUP(B158,'3-mer'!$B:$BQ,29,FALSE)</f>
        <v>26</v>
      </c>
      <c r="BA158" s="9">
        <f>VLOOKUP(B158,'3-mer'!$B:$BQ,30,FALSE)</f>
        <v>36</v>
      </c>
      <c r="BB158" s="9">
        <f>VLOOKUP(B158,'3-mer'!$B:$BQ,31,FALSE)</f>
        <v>25</v>
      </c>
      <c r="BC158" s="9">
        <f>VLOOKUP(B158,'3-mer'!$B:$BQ,32,FALSE)</f>
        <v>15</v>
      </c>
      <c r="BD158" s="9">
        <f>VLOOKUP(B158,'3-mer'!$B:$BQ,33,FALSE)</f>
        <v>16</v>
      </c>
      <c r="BE158" s="9">
        <f>VLOOKUP(B158,'3-mer'!$B:$BQ,34,FALSE)</f>
        <v>27</v>
      </c>
      <c r="BF158" s="9">
        <f>VLOOKUP(B158,'3-mer'!$B:$BQ,35,FALSE)</f>
        <v>17</v>
      </c>
      <c r="BG158" s="9">
        <f>VLOOKUP(B158,'3-mer'!$B:$BQ,36,FALSE)</f>
        <v>36</v>
      </c>
      <c r="BH158" s="9">
        <f>VLOOKUP(B158,'3-mer'!$B:$BQ,37,FALSE)</f>
        <v>27</v>
      </c>
      <c r="BI158" s="9">
        <f>VLOOKUP(B158,'3-mer'!$B:$BQ,38,FALSE)</f>
        <v>33</v>
      </c>
      <c r="BJ158" s="9">
        <f>VLOOKUP(B158,'3-mer'!$B:$BQ,39,FALSE)</f>
        <v>22</v>
      </c>
      <c r="BK158" s="9">
        <f>VLOOKUP(B158,'3-mer'!$B:$BQ,40,FALSE)</f>
        <v>29</v>
      </c>
      <c r="BL158" s="9">
        <f>VLOOKUP(B158,'3-mer'!$B:$BQ,41,FALSE)</f>
        <v>25</v>
      </c>
      <c r="BM158" s="9">
        <f>VLOOKUP(B158,'3-mer'!$B:$BQ,42,FALSE)</f>
        <v>29</v>
      </c>
      <c r="BN158" s="9">
        <f>VLOOKUP(B158,'3-mer'!$B:$BQ,43,FALSE)</f>
        <v>22</v>
      </c>
      <c r="BO158" s="9">
        <f>VLOOKUP(B158,'3-mer'!$B:$BQ,44,FALSE)</f>
        <v>40</v>
      </c>
      <c r="BP158" s="9">
        <f>VLOOKUP(B158,'3-mer'!$B:$BQ,45,FALSE)</f>
        <v>27</v>
      </c>
      <c r="BQ158" s="9">
        <f>VLOOKUP(B158,'3-mer'!$B:$BQ,46,FALSE)</f>
        <v>43</v>
      </c>
      <c r="BR158" s="9">
        <f>VLOOKUP(B158,'3-mer'!$B:$BQ,47,FALSE)</f>
        <v>37</v>
      </c>
      <c r="BS158" s="9">
        <f>VLOOKUP(B158,'3-mer'!$B:$BQ,48,FALSE)</f>
        <v>26</v>
      </c>
      <c r="BT158" s="9">
        <f>VLOOKUP(B158,'3-mer'!$B:$BQ,49,FALSE)</f>
        <v>19</v>
      </c>
      <c r="BU158" s="9">
        <f>VLOOKUP(B158,'3-mer'!$B:$BQ,50,FALSE)</f>
        <v>38</v>
      </c>
      <c r="BV158" s="9">
        <f>VLOOKUP(B158,'3-mer'!$B:$BQ,51,FALSE)</f>
        <v>23</v>
      </c>
      <c r="BW158" s="9">
        <f>VLOOKUP(B158,'3-mer'!$B:$BQ,52,FALSE)</f>
        <v>27</v>
      </c>
      <c r="BX158" s="9">
        <f>VLOOKUP(B158,'3-mer'!$B:$BQ,53,FALSE)</f>
        <v>17</v>
      </c>
      <c r="BY158" s="9">
        <f>VLOOKUP(B158,'3-mer'!$B:$BQ,54,FALSE)</f>
        <v>20</v>
      </c>
      <c r="BZ158" s="9">
        <f>VLOOKUP(B158,'3-mer'!$B:$BQ,55,FALSE)</f>
        <v>3</v>
      </c>
      <c r="CA158" s="9">
        <f>VLOOKUP(B158,'3-mer'!$B:$BQ,56,FALSE)</f>
        <v>13</v>
      </c>
      <c r="CB158" s="9">
        <f>VLOOKUP(B158,'3-mer'!$B:$BQ,7,FALSE)</f>
        <v>20</v>
      </c>
      <c r="CC158" s="9">
        <f>VLOOKUP(B158,'3-mer'!$B:$BQ,58,FALSE)</f>
        <v>21</v>
      </c>
      <c r="CD158" s="9">
        <f>VLOOKUP(B158,'3-mer'!$B:$BQ,60,FALSE)</f>
        <v>14</v>
      </c>
      <c r="CE158" s="9">
        <f>VLOOKUP(B158,'3-mer'!$B:$BQ,61,FALSE)</f>
        <v>35</v>
      </c>
      <c r="CF158" s="9">
        <f>VLOOKUP(B158,'3-mer'!$B:$BQ,62,FALSE)</f>
        <v>21</v>
      </c>
      <c r="CG158" s="9">
        <f>VLOOKUP(B158,'3-mer'!$B:$BQ,63,FALSE)</f>
        <v>34</v>
      </c>
      <c r="CH158" s="9">
        <f>VLOOKUP(B158,'3-mer'!$B:$BQ,64,FALSE)</f>
        <v>18</v>
      </c>
      <c r="CI158" s="9">
        <f>VLOOKUP(B158,'3-mer'!$B:$BQ,65,FALSE)</f>
        <v>17</v>
      </c>
      <c r="CJ158" s="9">
        <f>VLOOKUP(B158,'3-mer'!$B:$BQ,66,FALSE)</f>
        <v>14</v>
      </c>
      <c r="CK158" s="9">
        <f>VLOOKUP(B158,'3-mer'!$B:$BQ,67,FALSE)</f>
        <v>20</v>
      </c>
      <c r="CL158" s="9">
        <f>VLOOKUP(B158,'3-mer'!$B:$BQ,5,FALSE)</f>
        <v>32</v>
      </c>
    </row>
    <row r="159" spans="1:90" ht="15.75" x14ac:dyDescent="0.2">
      <c r="A159" s="68" t="s">
        <v>30</v>
      </c>
      <c r="B159" s="67" t="s">
        <v>14</v>
      </c>
      <c r="C159" s="67">
        <v>254</v>
      </c>
      <c r="D159" s="70" t="e">
        <f>H159/#REF!+2.49</f>
        <v>#REF!</v>
      </c>
      <c r="E159" s="67">
        <v>25</v>
      </c>
      <c r="F159" s="67">
        <v>7.2</v>
      </c>
      <c r="G159" s="67">
        <v>7</v>
      </c>
      <c r="H159" s="70">
        <v>4</v>
      </c>
      <c r="I159" s="70">
        <f>VLOOKUP(B159,'2-mer'!$C$1:$V$19,3,FALSE)</f>
        <v>1507</v>
      </c>
      <c r="J159" s="74">
        <f>VLOOKUP(B159,遗传信息!B:E,4,FALSE)</f>
        <v>43.93</v>
      </c>
      <c r="K159" s="9">
        <f>VLOOKUP(B159,'2-mer'!$C$1:$V$19,4,FALSE)</f>
        <v>107</v>
      </c>
      <c r="L159" s="9">
        <f>VLOOKUP(B159,'2-mer'!$C$1:$V$19,5,FALSE)</f>
        <v>98</v>
      </c>
      <c r="M159" s="9">
        <f>VLOOKUP(B159,'2-mer'!$C$1:$V$19,6,FALSE)</f>
        <v>115</v>
      </c>
      <c r="N159" s="9">
        <f>VLOOKUP(B159,'2-mer'!$C$1:$V$19,8,FALSE)</f>
        <v>58</v>
      </c>
      <c r="O159" s="9">
        <f>VLOOKUP(B159,'2-mer'!$C$1:$V$19,9,FALSE)</f>
        <v>85</v>
      </c>
      <c r="P159" s="9">
        <f>VLOOKUP(B159,'2-mer'!$C$1:$V$19,10,FALSE)</f>
        <v>86</v>
      </c>
      <c r="Q159" s="9">
        <f>VLOOKUP(B159,'2-mer'!$C$1:$V$19,11,FALSE)</f>
        <v>107</v>
      </c>
      <c r="R159" s="9">
        <f>VLOOKUP(B159,'2-mer'!$C$1:$V$19,12,FALSE)</f>
        <v>75</v>
      </c>
      <c r="S159" s="9">
        <f>VLOOKUP(B159,'2-mer'!$C$1:$V$19,13,FALSE)</f>
        <v>118</v>
      </c>
      <c r="T159" s="9">
        <f>VLOOKUP(B159,'2-mer'!$C$1:$V$19,14,FALSE)</f>
        <v>106</v>
      </c>
      <c r="U159" s="9">
        <f>VLOOKUP(B159,'2-mer'!$C$1:$V$19,15,FALSE)</f>
        <v>147</v>
      </c>
      <c r="V159" s="9">
        <f>VLOOKUP(B159,'2-mer'!$C$1:$V$19,16,FALSE)</f>
        <v>106</v>
      </c>
      <c r="W159" s="9">
        <f>VLOOKUP(B159,'2-mer'!$C$1:$V$19,17,FALSE)</f>
        <v>67</v>
      </c>
      <c r="X159" s="9">
        <f>VLOOKUP(B159,'2-mer'!$C$1:$V$19,18,FALSE)</f>
        <v>64</v>
      </c>
      <c r="Y159" s="9">
        <f>VLOOKUP(B159,'2-mer'!$C$1:$V$19,19,FALSE)</f>
        <v>108</v>
      </c>
      <c r="Z159" s="9">
        <f>VLOOKUP(B159,'2-mer'!$C$1:$V$19,20,FALSE)</f>
        <v>59</v>
      </c>
      <c r="AA159" s="9">
        <f>VLOOKUP(B159,'3-mer'!$B:$BQ,4,FALSE)</f>
        <v>20</v>
      </c>
      <c r="AB159" s="9">
        <f>VLOOKUP(B159,'3-mer'!$B:$BQ,5,FALSE)</f>
        <v>32</v>
      </c>
      <c r="AC159" s="9">
        <f>VLOOKUP(B159,'3-mer'!$B:$BQ,6,FALSE)</f>
        <v>35</v>
      </c>
      <c r="AD159" s="9">
        <f>VLOOKUP(B159,'3-mer'!$B:$BQ,7,FALSE)</f>
        <v>20</v>
      </c>
      <c r="AE159" s="9">
        <f>VLOOKUP(B159,'3-mer'!$B:$BQ,8,FALSE)</f>
        <v>27</v>
      </c>
      <c r="AF159" s="9">
        <f>VLOOKUP(B159,'3-mer'!$B:$BQ,9,FALSE)</f>
        <v>25</v>
      </c>
      <c r="AG159" s="9">
        <f>VLOOKUP(B159,'3-mer'!$B:$BQ,10,FALSE)</f>
        <v>28</v>
      </c>
      <c r="AH159" s="9">
        <f>VLOOKUP(B159,'3-mer'!$B:$BQ,11,FALSE)</f>
        <v>18</v>
      </c>
      <c r="AI159" s="9">
        <f>VLOOKUP(B159,'3-mer'!$B:$BQ,12,FALSE)</f>
        <v>23</v>
      </c>
      <c r="AJ159" s="9">
        <f>VLOOKUP(B159,'3-mer'!$B:$BQ,13,FALSE)</f>
        <v>32</v>
      </c>
      <c r="AK159" s="9">
        <f>VLOOKUP(B159,'3-mer'!$B:$BQ,14,FALSE)</f>
        <v>34</v>
      </c>
      <c r="AL159" s="9">
        <f>VLOOKUP(B159,'3-mer'!$B:$BQ,15,FALSE)</f>
        <v>26</v>
      </c>
      <c r="AM159" s="9">
        <f>VLOOKUP(B159,'3-mer'!$B:$BQ,16,FALSE)</f>
        <v>9</v>
      </c>
      <c r="AN159" s="9">
        <f>VLOOKUP(B159,'3-mer'!$B:$BQ,17,FALSE)</f>
        <v>15</v>
      </c>
      <c r="AO159" s="9">
        <f>VLOOKUP(B159,'3-mer'!$B:$BQ,18,FALSE)</f>
        <v>23</v>
      </c>
      <c r="AP159" s="9">
        <f>VLOOKUP(B159,'3-mer'!$B:$BQ,19,FALSE)</f>
        <v>11</v>
      </c>
      <c r="AQ159" s="9">
        <f>VLOOKUP(B159,'3-mer'!$B:$BQ,20,FALSE)</f>
        <v>24</v>
      </c>
      <c r="AR159" s="9">
        <f>VLOOKUP(B159,'3-mer'!$B:$BQ,21,FALSE)</f>
        <v>22</v>
      </c>
      <c r="AS159" s="9">
        <f>VLOOKUP(B159,'3-mer'!$B:$BQ,22,FALSE)</f>
        <v>26</v>
      </c>
      <c r="AT159" s="9">
        <f>VLOOKUP(B159,'3-mer'!$B:$BQ,23,FALSE)</f>
        <v>13</v>
      </c>
      <c r="AU159" s="9">
        <f>VLOOKUP(B159,'3-mer'!$B:$BQ,24,FALSE)</f>
        <v>16</v>
      </c>
      <c r="AV159" s="9">
        <f>VLOOKUP(B159,'3-mer'!$B:$BQ,25,FALSE)</f>
        <v>20</v>
      </c>
      <c r="AW159" s="9">
        <f>VLOOKUP(B159,'3-mer'!$B:$BQ,26,FALSE)</f>
        <v>29</v>
      </c>
      <c r="AX159" s="9">
        <f>VLOOKUP(B159,'3-mer'!$B:$BQ,27,FALSE)</f>
        <v>21</v>
      </c>
      <c r="AY159" s="9">
        <f>VLOOKUP(B159,'3-mer'!$B:$BQ,28,FALSE)</f>
        <v>20</v>
      </c>
      <c r="AZ159" s="9">
        <f>VLOOKUP(B159,'3-mer'!$B:$BQ,29,FALSE)</f>
        <v>26</v>
      </c>
      <c r="BA159" s="9">
        <f>VLOOKUP(B159,'3-mer'!$B:$BQ,30,FALSE)</f>
        <v>36</v>
      </c>
      <c r="BB159" s="9">
        <f>VLOOKUP(B159,'3-mer'!$B:$BQ,31,FALSE)</f>
        <v>25</v>
      </c>
      <c r="BC159" s="9">
        <f>VLOOKUP(B159,'3-mer'!$B:$BQ,32,FALSE)</f>
        <v>15</v>
      </c>
      <c r="BD159" s="9">
        <f>VLOOKUP(B159,'3-mer'!$B:$BQ,33,FALSE)</f>
        <v>16</v>
      </c>
      <c r="BE159" s="9">
        <f>VLOOKUP(B159,'3-mer'!$B:$BQ,34,FALSE)</f>
        <v>27</v>
      </c>
      <c r="BF159" s="9">
        <f>VLOOKUP(B159,'3-mer'!$B:$BQ,35,FALSE)</f>
        <v>17</v>
      </c>
      <c r="BG159" s="9">
        <f>VLOOKUP(B159,'3-mer'!$B:$BQ,36,FALSE)</f>
        <v>36</v>
      </c>
      <c r="BH159" s="9">
        <f>VLOOKUP(B159,'3-mer'!$B:$BQ,37,FALSE)</f>
        <v>27</v>
      </c>
      <c r="BI159" s="9">
        <f>VLOOKUP(B159,'3-mer'!$B:$BQ,38,FALSE)</f>
        <v>33</v>
      </c>
      <c r="BJ159" s="9">
        <f>VLOOKUP(B159,'3-mer'!$B:$BQ,39,FALSE)</f>
        <v>22</v>
      </c>
      <c r="BK159" s="9">
        <f>VLOOKUP(B159,'3-mer'!$B:$BQ,40,FALSE)</f>
        <v>29</v>
      </c>
      <c r="BL159" s="9">
        <f>VLOOKUP(B159,'3-mer'!$B:$BQ,41,FALSE)</f>
        <v>25</v>
      </c>
      <c r="BM159" s="9">
        <f>VLOOKUP(B159,'3-mer'!$B:$BQ,42,FALSE)</f>
        <v>29</v>
      </c>
      <c r="BN159" s="9">
        <f>VLOOKUP(B159,'3-mer'!$B:$BQ,43,FALSE)</f>
        <v>22</v>
      </c>
      <c r="BO159" s="9">
        <f>VLOOKUP(B159,'3-mer'!$B:$BQ,44,FALSE)</f>
        <v>40</v>
      </c>
      <c r="BP159" s="9">
        <f>VLOOKUP(B159,'3-mer'!$B:$BQ,45,FALSE)</f>
        <v>27</v>
      </c>
      <c r="BQ159" s="9">
        <f>VLOOKUP(B159,'3-mer'!$B:$BQ,46,FALSE)</f>
        <v>43</v>
      </c>
      <c r="BR159" s="9">
        <f>VLOOKUP(B159,'3-mer'!$B:$BQ,47,FALSE)</f>
        <v>37</v>
      </c>
      <c r="BS159" s="9">
        <f>VLOOKUP(B159,'3-mer'!$B:$BQ,48,FALSE)</f>
        <v>26</v>
      </c>
      <c r="BT159" s="9">
        <f>VLOOKUP(B159,'3-mer'!$B:$BQ,49,FALSE)</f>
        <v>19</v>
      </c>
      <c r="BU159" s="9">
        <f>VLOOKUP(B159,'3-mer'!$B:$BQ,50,FALSE)</f>
        <v>38</v>
      </c>
      <c r="BV159" s="9">
        <f>VLOOKUP(B159,'3-mer'!$B:$BQ,51,FALSE)</f>
        <v>23</v>
      </c>
      <c r="BW159" s="9">
        <f>VLOOKUP(B159,'3-mer'!$B:$BQ,52,FALSE)</f>
        <v>27</v>
      </c>
      <c r="BX159" s="9">
        <f>VLOOKUP(B159,'3-mer'!$B:$BQ,53,FALSE)</f>
        <v>17</v>
      </c>
      <c r="BY159" s="9">
        <f>VLOOKUP(B159,'3-mer'!$B:$BQ,54,FALSE)</f>
        <v>20</v>
      </c>
      <c r="BZ159" s="9">
        <f>VLOOKUP(B159,'3-mer'!$B:$BQ,55,FALSE)</f>
        <v>3</v>
      </c>
      <c r="CA159" s="9">
        <f>VLOOKUP(B159,'3-mer'!$B:$BQ,56,FALSE)</f>
        <v>13</v>
      </c>
      <c r="CB159" s="9">
        <f>VLOOKUP(B159,'3-mer'!$B:$BQ,7,FALSE)</f>
        <v>20</v>
      </c>
      <c r="CC159" s="9">
        <f>VLOOKUP(B159,'3-mer'!$B:$BQ,58,FALSE)</f>
        <v>21</v>
      </c>
      <c r="CD159" s="9">
        <f>VLOOKUP(B159,'3-mer'!$B:$BQ,60,FALSE)</f>
        <v>14</v>
      </c>
      <c r="CE159" s="9">
        <f>VLOOKUP(B159,'3-mer'!$B:$BQ,61,FALSE)</f>
        <v>35</v>
      </c>
      <c r="CF159" s="9">
        <f>VLOOKUP(B159,'3-mer'!$B:$BQ,62,FALSE)</f>
        <v>21</v>
      </c>
      <c r="CG159" s="9">
        <f>VLOOKUP(B159,'3-mer'!$B:$BQ,63,FALSE)</f>
        <v>34</v>
      </c>
      <c r="CH159" s="9">
        <f>VLOOKUP(B159,'3-mer'!$B:$BQ,64,FALSE)</f>
        <v>18</v>
      </c>
      <c r="CI159" s="9">
        <f>VLOOKUP(B159,'3-mer'!$B:$BQ,65,FALSE)</f>
        <v>17</v>
      </c>
      <c r="CJ159" s="9">
        <f>VLOOKUP(B159,'3-mer'!$B:$BQ,66,FALSE)</f>
        <v>14</v>
      </c>
      <c r="CK159" s="9">
        <f>VLOOKUP(B159,'3-mer'!$B:$BQ,67,FALSE)</f>
        <v>20</v>
      </c>
      <c r="CL159" s="9">
        <f>VLOOKUP(B159,'3-mer'!$B:$BQ,5,FALSE)</f>
        <v>32</v>
      </c>
    </row>
    <row r="160" spans="1:90" ht="15.75" x14ac:dyDescent="0.2">
      <c r="A160" s="68" t="s">
        <v>30</v>
      </c>
      <c r="B160" s="67" t="s">
        <v>14</v>
      </c>
      <c r="C160" s="67">
        <v>265</v>
      </c>
      <c r="D160" s="70" t="e">
        <f>H160/#REF!+2.28</f>
        <v>#REF!</v>
      </c>
      <c r="E160" s="67">
        <v>25</v>
      </c>
      <c r="F160" s="67">
        <v>7.2</v>
      </c>
      <c r="G160" s="67">
        <v>7</v>
      </c>
      <c r="H160" s="70">
        <v>2</v>
      </c>
      <c r="I160" s="70">
        <f>VLOOKUP(B160,'2-mer'!$C$1:$V$19,3,FALSE)</f>
        <v>1507</v>
      </c>
      <c r="J160" s="74">
        <f>VLOOKUP(B160,遗传信息!B:E,4,FALSE)</f>
        <v>43.93</v>
      </c>
      <c r="K160" s="9">
        <f>VLOOKUP(B160,'2-mer'!$C$1:$V$19,4,FALSE)</f>
        <v>107</v>
      </c>
      <c r="L160" s="9">
        <f>VLOOKUP(B160,'2-mer'!$C$1:$V$19,5,FALSE)</f>
        <v>98</v>
      </c>
      <c r="M160" s="9">
        <f>VLOOKUP(B160,'2-mer'!$C$1:$V$19,6,FALSE)</f>
        <v>115</v>
      </c>
      <c r="N160" s="9">
        <f>VLOOKUP(B160,'2-mer'!$C$1:$V$19,8,FALSE)</f>
        <v>58</v>
      </c>
      <c r="O160" s="9">
        <f>VLOOKUP(B160,'2-mer'!$C$1:$V$19,9,FALSE)</f>
        <v>85</v>
      </c>
      <c r="P160" s="9">
        <f>VLOOKUP(B160,'2-mer'!$C$1:$V$19,10,FALSE)</f>
        <v>86</v>
      </c>
      <c r="Q160" s="9">
        <f>VLOOKUP(B160,'2-mer'!$C$1:$V$19,11,FALSE)</f>
        <v>107</v>
      </c>
      <c r="R160" s="9">
        <f>VLOOKUP(B160,'2-mer'!$C$1:$V$19,12,FALSE)</f>
        <v>75</v>
      </c>
      <c r="S160" s="9">
        <f>VLOOKUP(B160,'2-mer'!$C$1:$V$19,13,FALSE)</f>
        <v>118</v>
      </c>
      <c r="T160" s="9">
        <f>VLOOKUP(B160,'2-mer'!$C$1:$V$19,14,FALSE)</f>
        <v>106</v>
      </c>
      <c r="U160" s="9">
        <f>VLOOKUP(B160,'2-mer'!$C$1:$V$19,15,FALSE)</f>
        <v>147</v>
      </c>
      <c r="V160" s="9">
        <f>VLOOKUP(B160,'2-mer'!$C$1:$V$19,16,FALSE)</f>
        <v>106</v>
      </c>
      <c r="W160" s="9">
        <f>VLOOKUP(B160,'2-mer'!$C$1:$V$19,17,FALSE)</f>
        <v>67</v>
      </c>
      <c r="X160" s="9">
        <f>VLOOKUP(B160,'2-mer'!$C$1:$V$19,18,FALSE)</f>
        <v>64</v>
      </c>
      <c r="Y160" s="9">
        <f>VLOOKUP(B160,'2-mer'!$C$1:$V$19,19,FALSE)</f>
        <v>108</v>
      </c>
      <c r="Z160" s="9">
        <f>VLOOKUP(B160,'2-mer'!$C$1:$V$19,20,FALSE)</f>
        <v>59</v>
      </c>
      <c r="AA160" s="9">
        <f>VLOOKUP(B160,'3-mer'!$B:$BQ,4,FALSE)</f>
        <v>20</v>
      </c>
      <c r="AB160" s="9">
        <f>VLOOKUP(B160,'3-mer'!$B:$BQ,5,FALSE)</f>
        <v>32</v>
      </c>
      <c r="AC160" s="9">
        <f>VLOOKUP(B160,'3-mer'!$B:$BQ,6,FALSE)</f>
        <v>35</v>
      </c>
      <c r="AD160" s="9">
        <f>VLOOKUP(B160,'3-mer'!$B:$BQ,7,FALSE)</f>
        <v>20</v>
      </c>
      <c r="AE160" s="9">
        <f>VLOOKUP(B160,'3-mer'!$B:$BQ,8,FALSE)</f>
        <v>27</v>
      </c>
      <c r="AF160" s="9">
        <f>VLOOKUP(B160,'3-mer'!$B:$BQ,9,FALSE)</f>
        <v>25</v>
      </c>
      <c r="AG160" s="9">
        <f>VLOOKUP(B160,'3-mer'!$B:$BQ,10,FALSE)</f>
        <v>28</v>
      </c>
      <c r="AH160" s="9">
        <f>VLOOKUP(B160,'3-mer'!$B:$BQ,11,FALSE)</f>
        <v>18</v>
      </c>
      <c r="AI160" s="9">
        <f>VLOOKUP(B160,'3-mer'!$B:$BQ,12,FALSE)</f>
        <v>23</v>
      </c>
      <c r="AJ160" s="9">
        <f>VLOOKUP(B160,'3-mer'!$B:$BQ,13,FALSE)</f>
        <v>32</v>
      </c>
      <c r="AK160" s="9">
        <f>VLOOKUP(B160,'3-mer'!$B:$BQ,14,FALSE)</f>
        <v>34</v>
      </c>
      <c r="AL160" s="9">
        <f>VLOOKUP(B160,'3-mer'!$B:$BQ,15,FALSE)</f>
        <v>26</v>
      </c>
      <c r="AM160" s="9">
        <f>VLOOKUP(B160,'3-mer'!$B:$BQ,16,FALSE)</f>
        <v>9</v>
      </c>
      <c r="AN160" s="9">
        <f>VLOOKUP(B160,'3-mer'!$B:$BQ,17,FALSE)</f>
        <v>15</v>
      </c>
      <c r="AO160" s="9">
        <f>VLOOKUP(B160,'3-mer'!$B:$BQ,18,FALSE)</f>
        <v>23</v>
      </c>
      <c r="AP160" s="9">
        <f>VLOOKUP(B160,'3-mer'!$B:$BQ,19,FALSE)</f>
        <v>11</v>
      </c>
      <c r="AQ160" s="9">
        <f>VLOOKUP(B160,'3-mer'!$B:$BQ,20,FALSE)</f>
        <v>24</v>
      </c>
      <c r="AR160" s="9">
        <f>VLOOKUP(B160,'3-mer'!$B:$BQ,21,FALSE)</f>
        <v>22</v>
      </c>
      <c r="AS160" s="9">
        <f>VLOOKUP(B160,'3-mer'!$B:$BQ,22,FALSE)</f>
        <v>26</v>
      </c>
      <c r="AT160" s="9">
        <f>VLOOKUP(B160,'3-mer'!$B:$BQ,23,FALSE)</f>
        <v>13</v>
      </c>
      <c r="AU160" s="9">
        <f>VLOOKUP(B160,'3-mer'!$B:$BQ,24,FALSE)</f>
        <v>16</v>
      </c>
      <c r="AV160" s="9">
        <f>VLOOKUP(B160,'3-mer'!$B:$BQ,25,FALSE)</f>
        <v>20</v>
      </c>
      <c r="AW160" s="9">
        <f>VLOOKUP(B160,'3-mer'!$B:$BQ,26,FALSE)</f>
        <v>29</v>
      </c>
      <c r="AX160" s="9">
        <f>VLOOKUP(B160,'3-mer'!$B:$BQ,27,FALSE)</f>
        <v>21</v>
      </c>
      <c r="AY160" s="9">
        <f>VLOOKUP(B160,'3-mer'!$B:$BQ,28,FALSE)</f>
        <v>20</v>
      </c>
      <c r="AZ160" s="9">
        <f>VLOOKUP(B160,'3-mer'!$B:$BQ,29,FALSE)</f>
        <v>26</v>
      </c>
      <c r="BA160" s="9">
        <f>VLOOKUP(B160,'3-mer'!$B:$BQ,30,FALSE)</f>
        <v>36</v>
      </c>
      <c r="BB160" s="9">
        <f>VLOOKUP(B160,'3-mer'!$B:$BQ,31,FALSE)</f>
        <v>25</v>
      </c>
      <c r="BC160" s="9">
        <f>VLOOKUP(B160,'3-mer'!$B:$BQ,32,FALSE)</f>
        <v>15</v>
      </c>
      <c r="BD160" s="9">
        <f>VLOOKUP(B160,'3-mer'!$B:$BQ,33,FALSE)</f>
        <v>16</v>
      </c>
      <c r="BE160" s="9">
        <f>VLOOKUP(B160,'3-mer'!$B:$BQ,34,FALSE)</f>
        <v>27</v>
      </c>
      <c r="BF160" s="9">
        <f>VLOOKUP(B160,'3-mer'!$B:$BQ,35,FALSE)</f>
        <v>17</v>
      </c>
      <c r="BG160" s="9">
        <f>VLOOKUP(B160,'3-mer'!$B:$BQ,36,FALSE)</f>
        <v>36</v>
      </c>
      <c r="BH160" s="9">
        <f>VLOOKUP(B160,'3-mer'!$B:$BQ,37,FALSE)</f>
        <v>27</v>
      </c>
      <c r="BI160" s="9">
        <f>VLOOKUP(B160,'3-mer'!$B:$BQ,38,FALSE)</f>
        <v>33</v>
      </c>
      <c r="BJ160" s="9">
        <f>VLOOKUP(B160,'3-mer'!$B:$BQ,39,FALSE)</f>
        <v>22</v>
      </c>
      <c r="BK160" s="9">
        <f>VLOOKUP(B160,'3-mer'!$B:$BQ,40,FALSE)</f>
        <v>29</v>
      </c>
      <c r="BL160" s="9">
        <f>VLOOKUP(B160,'3-mer'!$B:$BQ,41,FALSE)</f>
        <v>25</v>
      </c>
      <c r="BM160" s="9">
        <f>VLOOKUP(B160,'3-mer'!$B:$BQ,42,FALSE)</f>
        <v>29</v>
      </c>
      <c r="BN160" s="9">
        <f>VLOOKUP(B160,'3-mer'!$B:$BQ,43,FALSE)</f>
        <v>22</v>
      </c>
      <c r="BO160" s="9">
        <f>VLOOKUP(B160,'3-mer'!$B:$BQ,44,FALSE)</f>
        <v>40</v>
      </c>
      <c r="BP160" s="9">
        <f>VLOOKUP(B160,'3-mer'!$B:$BQ,45,FALSE)</f>
        <v>27</v>
      </c>
      <c r="BQ160" s="9">
        <f>VLOOKUP(B160,'3-mer'!$B:$BQ,46,FALSE)</f>
        <v>43</v>
      </c>
      <c r="BR160" s="9">
        <f>VLOOKUP(B160,'3-mer'!$B:$BQ,47,FALSE)</f>
        <v>37</v>
      </c>
      <c r="BS160" s="9">
        <f>VLOOKUP(B160,'3-mer'!$B:$BQ,48,FALSE)</f>
        <v>26</v>
      </c>
      <c r="BT160" s="9">
        <f>VLOOKUP(B160,'3-mer'!$B:$BQ,49,FALSE)</f>
        <v>19</v>
      </c>
      <c r="BU160" s="9">
        <f>VLOOKUP(B160,'3-mer'!$B:$BQ,50,FALSE)</f>
        <v>38</v>
      </c>
      <c r="BV160" s="9">
        <f>VLOOKUP(B160,'3-mer'!$B:$BQ,51,FALSE)</f>
        <v>23</v>
      </c>
      <c r="BW160" s="9">
        <f>VLOOKUP(B160,'3-mer'!$B:$BQ,52,FALSE)</f>
        <v>27</v>
      </c>
      <c r="BX160" s="9">
        <f>VLOOKUP(B160,'3-mer'!$B:$BQ,53,FALSE)</f>
        <v>17</v>
      </c>
      <c r="BY160" s="9">
        <f>VLOOKUP(B160,'3-mer'!$B:$BQ,54,FALSE)</f>
        <v>20</v>
      </c>
      <c r="BZ160" s="9">
        <f>VLOOKUP(B160,'3-mer'!$B:$BQ,55,FALSE)</f>
        <v>3</v>
      </c>
      <c r="CA160" s="9">
        <f>VLOOKUP(B160,'3-mer'!$B:$BQ,56,FALSE)</f>
        <v>13</v>
      </c>
      <c r="CB160" s="9">
        <f>VLOOKUP(B160,'3-mer'!$B:$BQ,7,FALSE)</f>
        <v>20</v>
      </c>
      <c r="CC160" s="9">
        <f>VLOOKUP(B160,'3-mer'!$B:$BQ,58,FALSE)</f>
        <v>21</v>
      </c>
      <c r="CD160" s="9">
        <f>VLOOKUP(B160,'3-mer'!$B:$BQ,60,FALSE)</f>
        <v>14</v>
      </c>
      <c r="CE160" s="9">
        <f>VLOOKUP(B160,'3-mer'!$B:$BQ,61,FALSE)</f>
        <v>35</v>
      </c>
      <c r="CF160" s="9">
        <f>VLOOKUP(B160,'3-mer'!$B:$BQ,62,FALSE)</f>
        <v>21</v>
      </c>
      <c r="CG160" s="9">
        <f>VLOOKUP(B160,'3-mer'!$B:$BQ,63,FALSE)</f>
        <v>34</v>
      </c>
      <c r="CH160" s="9">
        <f>VLOOKUP(B160,'3-mer'!$B:$BQ,64,FALSE)</f>
        <v>18</v>
      </c>
      <c r="CI160" s="9">
        <f>VLOOKUP(B160,'3-mer'!$B:$BQ,65,FALSE)</f>
        <v>17</v>
      </c>
      <c r="CJ160" s="9">
        <f>VLOOKUP(B160,'3-mer'!$B:$BQ,66,FALSE)</f>
        <v>14</v>
      </c>
      <c r="CK160" s="9">
        <f>VLOOKUP(B160,'3-mer'!$B:$BQ,67,FALSE)</f>
        <v>20</v>
      </c>
      <c r="CL160" s="9">
        <f>VLOOKUP(B160,'3-mer'!$B:$BQ,5,FALSE)</f>
        <v>32</v>
      </c>
    </row>
    <row r="161" spans="1:90" ht="15.75" x14ac:dyDescent="0.2">
      <c r="A161" s="68" t="s">
        <v>30</v>
      </c>
      <c r="B161" s="67" t="s">
        <v>14</v>
      </c>
      <c r="C161" s="67">
        <v>265</v>
      </c>
      <c r="D161" s="70" t="e">
        <f>H161/#REF!+2.28</f>
        <v>#REF!</v>
      </c>
      <c r="E161" s="67">
        <v>25</v>
      </c>
      <c r="F161" s="67">
        <v>7.2</v>
      </c>
      <c r="G161" s="67">
        <v>7</v>
      </c>
      <c r="H161" s="70">
        <v>3</v>
      </c>
      <c r="I161" s="70">
        <f>VLOOKUP(B161,'2-mer'!$C$1:$V$19,3,FALSE)</f>
        <v>1507</v>
      </c>
      <c r="J161" s="74">
        <f>VLOOKUP(B161,遗传信息!B:E,4,FALSE)</f>
        <v>43.93</v>
      </c>
      <c r="K161" s="9">
        <f>VLOOKUP(B161,'2-mer'!$C$1:$V$19,4,FALSE)</f>
        <v>107</v>
      </c>
      <c r="L161" s="9">
        <f>VLOOKUP(B161,'2-mer'!$C$1:$V$19,5,FALSE)</f>
        <v>98</v>
      </c>
      <c r="M161" s="9">
        <f>VLOOKUP(B161,'2-mer'!$C$1:$V$19,6,FALSE)</f>
        <v>115</v>
      </c>
      <c r="N161" s="9">
        <f>VLOOKUP(B161,'2-mer'!$C$1:$V$19,8,FALSE)</f>
        <v>58</v>
      </c>
      <c r="O161" s="9">
        <f>VLOOKUP(B161,'2-mer'!$C$1:$V$19,9,FALSE)</f>
        <v>85</v>
      </c>
      <c r="P161" s="9">
        <f>VLOOKUP(B161,'2-mer'!$C$1:$V$19,10,FALSE)</f>
        <v>86</v>
      </c>
      <c r="Q161" s="9">
        <f>VLOOKUP(B161,'2-mer'!$C$1:$V$19,11,FALSE)</f>
        <v>107</v>
      </c>
      <c r="R161" s="9">
        <f>VLOOKUP(B161,'2-mer'!$C$1:$V$19,12,FALSE)</f>
        <v>75</v>
      </c>
      <c r="S161" s="9">
        <f>VLOOKUP(B161,'2-mer'!$C$1:$V$19,13,FALSE)</f>
        <v>118</v>
      </c>
      <c r="T161" s="9">
        <f>VLOOKUP(B161,'2-mer'!$C$1:$V$19,14,FALSE)</f>
        <v>106</v>
      </c>
      <c r="U161" s="9">
        <f>VLOOKUP(B161,'2-mer'!$C$1:$V$19,15,FALSE)</f>
        <v>147</v>
      </c>
      <c r="V161" s="9">
        <f>VLOOKUP(B161,'2-mer'!$C$1:$V$19,16,FALSE)</f>
        <v>106</v>
      </c>
      <c r="W161" s="9">
        <f>VLOOKUP(B161,'2-mer'!$C$1:$V$19,17,FALSE)</f>
        <v>67</v>
      </c>
      <c r="X161" s="9">
        <f>VLOOKUP(B161,'2-mer'!$C$1:$V$19,18,FALSE)</f>
        <v>64</v>
      </c>
      <c r="Y161" s="9">
        <f>VLOOKUP(B161,'2-mer'!$C$1:$V$19,19,FALSE)</f>
        <v>108</v>
      </c>
      <c r="Z161" s="9">
        <f>VLOOKUP(B161,'2-mer'!$C$1:$V$19,20,FALSE)</f>
        <v>59</v>
      </c>
      <c r="AA161" s="9">
        <f>VLOOKUP(B161,'3-mer'!$B:$BQ,4,FALSE)</f>
        <v>20</v>
      </c>
      <c r="AB161" s="9">
        <f>VLOOKUP(B161,'3-mer'!$B:$BQ,5,FALSE)</f>
        <v>32</v>
      </c>
      <c r="AC161" s="9">
        <f>VLOOKUP(B161,'3-mer'!$B:$BQ,6,FALSE)</f>
        <v>35</v>
      </c>
      <c r="AD161" s="9">
        <f>VLOOKUP(B161,'3-mer'!$B:$BQ,7,FALSE)</f>
        <v>20</v>
      </c>
      <c r="AE161" s="9">
        <f>VLOOKUP(B161,'3-mer'!$B:$BQ,8,FALSE)</f>
        <v>27</v>
      </c>
      <c r="AF161" s="9">
        <f>VLOOKUP(B161,'3-mer'!$B:$BQ,9,FALSE)</f>
        <v>25</v>
      </c>
      <c r="AG161" s="9">
        <f>VLOOKUP(B161,'3-mer'!$B:$BQ,10,FALSE)</f>
        <v>28</v>
      </c>
      <c r="AH161" s="9">
        <f>VLOOKUP(B161,'3-mer'!$B:$BQ,11,FALSE)</f>
        <v>18</v>
      </c>
      <c r="AI161" s="9">
        <f>VLOOKUP(B161,'3-mer'!$B:$BQ,12,FALSE)</f>
        <v>23</v>
      </c>
      <c r="AJ161" s="9">
        <f>VLOOKUP(B161,'3-mer'!$B:$BQ,13,FALSE)</f>
        <v>32</v>
      </c>
      <c r="AK161" s="9">
        <f>VLOOKUP(B161,'3-mer'!$B:$BQ,14,FALSE)</f>
        <v>34</v>
      </c>
      <c r="AL161" s="9">
        <f>VLOOKUP(B161,'3-mer'!$B:$BQ,15,FALSE)</f>
        <v>26</v>
      </c>
      <c r="AM161" s="9">
        <f>VLOOKUP(B161,'3-mer'!$B:$BQ,16,FALSE)</f>
        <v>9</v>
      </c>
      <c r="AN161" s="9">
        <f>VLOOKUP(B161,'3-mer'!$B:$BQ,17,FALSE)</f>
        <v>15</v>
      </c>
      <c r="AO161" s="9">
        <f>VLOOKUP(B161,'3-mer'!$B:$BQ,18,FALSE)</f>
        <v>23</v>
      </c>
      <c r="AP161" s="9">
        <f>VLOOKUP(B161,'3-mer'!$B:$BQ,19,FALSE)</f>
        <v>11</v>
      </c>
      <c r="AQ161" s="9">
        <f>VLOOKUP(B161,'3-mer'!$B:$BQ,20,FALSE)</f>
        <v>24</v>
      </c>
      <c r="AR161" s="9">
        <f>VLOOKUP(B161,'3-mer'!$B:$BQ,21,FALSE)</f>
        <v>22</v>
      </c>
      <c r="AS161" s="9">
        <f>VLOOKUP(B161,'3-mer'!$B:$BQ,22,FALSE)</f>
        <v>26</v>
      </c>
      <c r="AT161" s="9">
        <f>VLOOKUP(B161,'3-mer'!$B:$BQ,23,FALSE)</f>
        <v>13</v>
      </c>
      <c r="AU161" s="9">
        <f>VLOOKUP(B161,'3-mer'!$B:$BQ,24,FALSE)</f>
        <v>16</v>
      </c>
      <c r="AV161" s="9">
        <f>VLOOKUP(B161,'3-mer'!$B:$BQ,25,FALSE)</f>
        <v>20</v>
      </c>
      <c r="AW161" s="9">
        <f>VLOOKUP(B161,'3-mer'!$B:$BQ,26,FALSE)</f>
        <v>29</v>
      </c>
      <c r="AX161" s="9">
        <f>VLOOKUP(B161,'3-mer'!$B:$BQ,27,FALSE)</f>
        <v>21</v>
      </c>
      <c r="AY161" s="9">
        <f>VLOOKUP(B161,'3-mer'!$B:$BQ,28,FALSE)</f>
        <v>20</v>
      </c>
      <c r="AZ161" s="9">
        <f>VLOOKUP(B161,'3-mer'!$B:$BQ,29,FALSE)</f>
        <v>26</v>
      </c>
      <c r="BA161" s="9">
        <f>VLOOKUP(B161,'3-mer'!$B:$BQ,30,FALSE)</f>
        <v>36</v>
      </c>
      <c r="BB161" s="9">
        <f>VLOOKUP(B161,'3-mer'!$B:$BQ,31,FALSE)</f>
        <v>25</v>
      </c>
      <c r="BC161" s="9">
        <f>VLOOKUP(B161,'3-mer'!$B:$BQ,32,FALSE)</f>
        <v>15</v>
      </c>
      <c r="BD161" s="9">
        <f>VLOOKUP(B161,'3-mer'!$B:$BQ,33,FALSE)</f>
        <v>16</v>
      </c>
      <c r="BE161" s="9">
        <f>VLOOKUP(B161,'3-mer'!$B:$BQ,34,FALSE)</f>
        <v>27</v>
      </c>
      <c r="BF161" s="9">
        <f>VLOOKUP(B161,'3-mer'!$B:$BQ,35,FALSE)</f>
        <v>17</v>
      </c>
      <c r="BG161" s="9">
        <f>VLOOKUP(B161,'3-mer'!$B:$BQ,36,FALSE)</f>
        <v>36</v>
      </c>
      <c r="BH161" s="9">
        <f>VLOOKUP(B161,'3-mer'!$B:$BQ,37,FALSE)</f>
        <v>27</v>
      </c>
      <c r="BI161" s="9">
        <f>VLOOKUP(B161,'3-mer'!$B:$BQ,38,FALSE)</f>
        <v>33</v>
      </c>
      <c r="BJ161" s="9">
        <f>VLOOKUP(B161,'3-mer'!$B:$BQ,39,FALSE)</f>
        <v>22</v>
      </c>
      <c r="BK161" s="9">
        <f>VLOOKUP(B161,'3-mer'!$B:$BQ,40,FALSE)</f>
        <v>29</v>
      </c>
      <c r="BL161" s="9">
        <f>VLOOKUP(B161,'3-mer'!$B:$BQ,41,FALSE)</f>
        <v>25</v>
      </c>
      <c r="BM161" s="9">
        <f>VLOOKUP(B161,'3-mer'!$B:$BQ,42,FALSE)</f>
        <v>29</v>
      </c>
      <c r="BN161" s="9">
        <f>VLOOKUP(B161,'3-mer'!$B:$BQ,43,FALSE)</f>
        <v>22</v>
      </c>
      <c r="BO161" s="9">
        <f>VLOOKUP(B161,'3-mer'!$B:$BQ,44,FALSE)</f>
        <v>40</v>
      </c>
      <c r="BP161" s="9">
        <f>VLOOKUP(B161,'3-mer'!$B:$BQ,45,FALSE)</f>
        <v>27</v>
      </c>
      <c r="BQ161" s="9">
        <f>VLOOKUP(B161,'3-mer'!$B:$BQ,46,FALSE)</f>
        <v>43</v>
      </c>
      <c r="BR161" s="9">
        <f>VLOOKUP(B161,'3-mer'!$B:$BQ,47,FALSE)</f>
        <v>37</v>
      </c>
      <c r="BS161" s="9">
        <f>VLOOKUP(B161,'3-mer'!$B:$BQ,48,FALSE)</f>
        <v>26</v>
      </c>
      <c r="BT161" s="9">
        <f>VLOOKUP(B161,'3-mer'!$B:$BQ,49,FALSE)</f>
        <v>19</v>
      </c>
      <c r="BU161" s="9">
        <f>VLOOKUP(B161,'3-mer'!$B:$BQ,50,FALSE)</f>
        <v>38</v>
      </c>
      <c r="BV161" s="9">
        <f>VLOOKUP(B161,'3-mer'!$B:$BQ,51,FALSE)</f>
        <v>23</v>
      </c>
      <c r="BW161" s="9">
        <f>VLOOKUP(B161,'3-mer'!$B:$BQ,52,FALSE)</f>
        <v>27</v>
      </c>
      <c r="BX161" s="9">
        <f>VLOOKUP(B161,'3-mer'!$B:$BQ,53,FALSE)</f>
        <v>17</v>
      </c>
      <c r="BY161" s="9">
        <f>VLOOKUP(B161,'3-mer'!$B:$BQ,54,FALSE)</f>
        <v>20</v>
      </c>
      <c r="BZ161" s="9">
        <f>VLOOKUP(B161,'3-mer'!$B:$BQ,55,FALSE)</f>
        <v>3</v>
      </c>
      <c r="CA161" s="9">
        <f>VLOOKUP(B161,'3-mer'!$B:$BQ,56,FALSE)</f>
        <v>13</v>
      </c>
      <c r="CB161" s="9">
        <f>VLOOKUP(B161,'3-mer'!$B:$BQ,7,FALSE)</f>
        <v>20</v>
      </c>
      <c r="CC161" s="9">
        <f>VLOOKUP(B161,'3-mer'!$B:$BQ,58,FALSE)</f>
        <v>21</v>
      </c>
      <c r="CD161" s="9">
        <f>VLOOKUP(B161,'3-mer'!$B:$BQ,60,FALSE)</f>
        <v>14</v>
      </c>
      <c r="CE161" s="9">
        <f>VLOOKUP(B161,'3-mer'!$B:$BQ,61,FALSE)</f>
        <v>35</v>
      </c>
      <c r="CF161" s="9">
        <f>VLOOKUP(B161,'3-mer'!$B:$BQ,62,FALSE)</f>
        <v>21</v>
      </c>
      <c r="CG161" s="9">
        <f>VLOOKUP(B161,'3-mer'!$B:$BQ,63,FALSE)</f>
        <v>34</v>
      </c>
      <c r="CH161" s="9">
        <f>VLOOKUP(B161,'3-mer'!$B:$BQ,64,FALSE)</f>
        <v>18</v>
      </c>
      <c r="CI161" s="9">
        <f>VLOOKUP(B161,'3-mer'!$B:$BQ,65,FALSE)</f>
        <v>17</v>
      </c>
      <c r="CJ161" s="9">
        <f>VLOOKUP(B161,'3-mer'!$B:$BQ,66,FALSE)</f>
        <v>14</v>
      </c>
      <c r="CK161" s="9">
        <f>VLOOKUP(B161,'3-mer'!$B:$BQ,67,FALSE)</f>
        <v>20</v>
      </c>
      <c r="CL161" s="9">
        <f>VLOOKUP(B161,'3-mer'!$B:$BQ,5,FALSE)</f>
        <v>32</v>
      </c>
    </row>
    <row r="162" spans="1:90" ht="15.75" x14ac:dyDescent="0.2">
      <c r="A162" s="68" t="s">
        <v>30</v>
      </c>
      <c r="B162" s="67" t="s">
        <v>14</v>
      </c>
      <c r="C162" s="67">
        <v>265</v>
      </c>
      <c r="D162" s="70" t="e">
        <f>H162/#REF!+2.28</f>
        <v>#REF!</v>
      </c>
      <c r="E162" s="67">
        <v>25</v>
      </c>
      <c r="F162" s="67">
        <v>7.2</v>
      </c>
      <c r="G162" s="67">
        <v>7</v>
      </c>
      <c r="H162" s="70">
        <v>4</v>
      </c>
      <c r="I162" s="70">
        <f>VLOOKUP(B162,'2-mer'!$C$1:$V$19,3,FALSE)</f>
        <v>1507</v>
      </c>
      <c r="J162" s="74">
        <f>VLOOKUP(B162,遗传信息!B:E,4,FALSE)</f>
        <v>43.93</v>
      </c>
      <c r="K162" s="9">
        <f>VLOOKUP(B162,'2-mer'!$C$1:$V$19,4,FALSE)</f>
        <v>107</v>
      </c>
      <c r="L162" s="9">
        <f>VLOOKUP(B162,'2-mer'!$C$1:$V$19,5,FALSE)</f>
        <v>98</v>
      </c>
      <c r="M162" s="9">
        <f>VLOOKUP(B162,'2-mer'!$C$1:$V$19,6,FALSE)</f>
        <v>115</v>
      </c>
      <c r="N162" s="9">
        <f>VLOOKUP(B162,'2-mer'!$C$1:$V$19,8,FALSE)</f>
        <v>58</v>
      </c>
      <c r="O162" s="9">
        <f>VLOOKUP(B162,'2-mer'!$C$1:$V$19,9,FALSE)</f>
        <v>85</v>
      </c>
      <c r="P162" s="9">
        <f>VLOOKUP(B162,'2-mer'!$C$1:$V$19,10,FALSE)</f>
        <v>86</v>
      </c>
      <c r="Q162" s="9">
        <f>VLOOKUP(B162,'2-mer'!$C$1:$V$19,11,FALSE)</f>
        <v>107</v>
      </c>
      <c r="R162" s="9">
        <f>VLOOKUP(B162,'2-mer'!$C$1:$V$19,12,FALSE)</f>
        <v>75</v>
      </c>
      <c r="S162" s="9">
        <f>VLOOKUP(B162,'2-mer'!$C$1:$V$19,13,FALSE)</f>
        <v>118</v>
      </c>
      <c r="T162" s="9">
        <f>VLOOKUP(B162,'2-mer'!$C$1:$V$19,14,FALSE)</f>
        <v>106</v>
      </c>
      <c r="U162" s="9">
        <f>VLOOKUP(B162,'2-mer'!$C$1:$V$19,15,FALSE)</f>
        <v>147</v>
      </c>
      <c r="V162" s="9">
        <f>VLOOKUP(B162,'2-mer'!$C$1:$V$19,16,FALSE)</f>
        <v>106</v>
      </c>
      <c r="W162" s="9">
        <f>VLOOKUP(B162,'2-mer'!$C$1:$V$19,17,FALSE)</f>
        <v>67</v>
      </c>
      <c r="X162" s="9">
        <f>VLOOKUP(B162,'2-mer'!$C$1:$V$19,18,FALSE)</f>
        <v>64</v>
      </c>
      <c r="Y162" s="9">
        <f>VLOOKUP(B162,'2-mer'!$C$1:$V$19,19,FALSE)</f>
        <v>108</v>
      </c>
      <c r="Z162" s="9">
        <f>VLOOKUP(B162,'2-mer'!$C$1:$V$19,20,FALSE)</f>
        <v>59</v>
      </c>
      <c r="AA162" s="9">
        <f>VLOOKUP(B162,'3-mer'!$B:$BQ,4,FALSE)</f>
        <v>20</v>
      </c>
      <c r="AB162" s="9">
        <f>VLOOKUP(B162,'3-mer'!$B:$BQ,5,FALSE)</f>
        <v>32</v>
      </c>
      <c r="AC162" s="9">
        <f>VLOOKUP(B162,'3-mer'!$B:$BQ,6,FALSE)</f>
        <v>35</v>
      </c>
      <c r="AD162" s="9">
        <f>VLOOKUP(B162,'3-mer'!$B:$BQ,7,FALSE)</f>
        <v>20</v>
      </c>
      <c r="AE162" s="9">
        <f>VLOOKUP(B162,'3-mer'!$B:$BQ,8,FALSE)</f>
        <v>27</v>
      </c>
      <c r="AF162" s="9">
        <f>VLOOKUP(B162,'3-mer'!$B:$BQ,9,FALSE)</f>
        <v>25</v>
      </c>
      <c r="AG162" s="9">
        <f>VLOOKUP(B162,'3-mer'!$B:$BQ,10,FALSE)</f>
        <v>28</v>
      </c>
      <c r="AH162" s="9">
        <f>VLOOKUP(B162,'3-mer'!$B:$BQ,11,FALSE)</f>
        <v>18</v>
      </c>
      <c r="AI162" s="9">
        <f>VLOOKUP(B162,'3-mer'!$B:$BQ,12,FALSE)</f>
        <v>23</v>
      </c>
      <c r="AJ162" s="9">
        <f>VLOOKUP(B162,'3-mer'!$B:$BQ,13,FALSE)</f>
        <v>32</v>
      </c>
      <c r="AK162" s="9">
        <f>VLOOKUP(B162,'3-mer'!$B:$BQ,14,FALSE)</f>
        <v>34</v>
      </c>
      <c r="AL162" s="9">
        <f>VLOOKUP(B162,'3-mer'!$B:$BQ,15,FALSE)</f>
        <v>26</v>
      </c>
      <c r="AM162" s="9">
        <f>VLOOKUP(B162,'3-mer'!$B:$BQ,16,FALSE)</f>
        <v>9</v>
      </c>
      <c r="AN162" s="9">
        <f>VLOOKUP(B162,'3-mer'!$B:$BQ,17,FALSE)</f>
        <v>15</v>
      </c>
      <c r="AO162" s="9">
        <f>VLOOKUP(B162,'3-mer'!$B:$BQ,18,FALSE)</f>
        <v>23</v>
      </c>
      <c r="AP162" s="9">
        <f>VLOOKUP(B162,'3-mer'!$B:$BQ,19,FALSE)</f>
        <v>11</v>
      </c>
      <c r="AQ162" s="9">
        <f>VLOOKUP(B162,'3-mer'!$B:$BQ,20,FALSE)</f>
        <v>24</v>
      </c>
      <c r="AR162" s="9">
        <f>VLOOKUP(B162,'3-mer'!$B:$BQ,21,FALSE)</f>
        <v>22</v>
      </c>
      <c r="AS162" s="9">
        <f>VLOOKUP(B162,'3-mer'!$B:$BQ,22,FALSE)</f>
        <v>26</v>
      </c>
      <c r="AT162" s="9">
        <f>VLOOKUP(B162,'3-mer'!$B:$BQ,23,FALSE)</f>
        <v>13</v>
      </c>
      <c r="AU162" s="9">
        <f>VLOOKUP(B162,'3-mer'!$B:$BQ,24,FALSE)</f>
        <v>16</v>
      </c>
      <c r="AV162" s="9">
        <f>VLOOKUP(B162,'3-mer'!$B:$BQ,25,FALSE)</f>
        <v>20</v>
      </c>
      <c r="AW162" s="9">
        <f>VLOOKUP(B162,'3-mer'!$B:$BQ,26,FALSE)</f>
        <v>29</v>
      </c>
      <c r="AX162" s="9">
        <f>VLOOKUP(B162,'3-mer'!$B:$BQ,27,FALSE)</f>
        <v>21</v>
      </c>
      <c r="AY162" s="9">
        <f>VLOOKUP(B162,'3-mer'!$B:$BQ,28,FALSE)</f>
        <v>20</v>
      </c>
      <c r="AZ162" s="9">
        <f>VLOOKUP(B162,'3-mer'!$B:$BQ,29,FALSE)</f>
        <v>26</v>
      </c>
      <c r="BA162" s="9">
        <f>VLOOKUP(B162,'3-mer'!$B:$BQ,30,FALSE)</f>
        <v>36</v>
      </c>
      <c r="BB162" s="9">
        <f>VLOOKUP(B162,'3-mer'!$B:$BQ,31,FALSE)</f>
        <v>25</v>
      </c>
      <c r="BC162" s="9">
        <f>VLOOKUP(B162,'3-mer'!$B:$BQ,32,FALSE)</f>
        <v>15</v>
      </c>
      <c r="BD162" s="9">
        <f>VLOOKUP(B162,'3-mer'!$B:$BQ,33,FALSE)</f>
        <v>16</v>
      </c>
      <c r="BE162" s="9">
        <f>VLOOKUP(B162,'3-mer'!$B:$BQ,34,FALSE)</f>
        <v>27</v>
      </c>
      <c r="BF162" s="9">
        <f>VLOOKUP(B162,'3-mer'!$B:$BQ,35,FALSE)</f>
        <v>17</v>
      </c>
      <c r="BG162" s="9">
        <f>VLOOKUP(B162,'3-mer'!$B:$BQ,36,FALSE)</f>
        <v>36</v>
      </c>
      <c r="BH162" s="9">
        <f>VLOOKUP(B162,'3-mer'!$B:$BQ,37,FALSE)</f>
        <v>27</v>
      </c>
      <c r="BI162" s="9">
        <f>VLOOKUP(B162,'3-mer'!$B:$BQ,38,FALSE)</f>
        <v>33</v>
      </c>
      <c r="BJ162" s="9">
        <f>VLOOKUP(B162,'3-mer'!$B:$BQ,39,FALSE)</f>
        <v>22</v>
      </c>
      <c r="BK162" s="9">
        <f>VLOOKUP(B162,'3-mer'!$B:$BQ,40,FALSE)</f>
        <v>29</v>
      </c>
      <c r="BL162" s="9">
        <f>VLOOKUP(B162,'3-mer'!$B:$BQ,41,FALSE)</f>
        <v>25</v>
      </c>
      <c r="BM162" s="9">
        <f>VLOOKUP(B162,'3-mer'!$B:$BQ,42,FALSE)</f>
        <v>29</v>
      </c>
      <c r="BN162" s="9">
        <f>VLOOKUP(B162,'3-mer'!$B:$BQ,43,FALSE)</f>
        <v>22</v>
      </c>
      <c r="BO162" s="9">
        <f>VLOOKUP(B162,'3-mer'!$B:$BQ,44,FALSE)</f>
        <v>40</v>
      </c>
      <c r="BP162" s="9">
        <f>VLOOKUP(B162,'3-mer'!$B:$BQ,45,FALSE)</f>
        <v>27</v>
      </c>
      <c r="BQ162" s="9">
        <f>VLOOKUP(B162,'3-mer'!$B:$BQ,46,FALSE)</f>
        <v>43</v>
      </c>
      <c r="BR162" s="9">
        <f>VLOOKUP(B162,'3-mer'!$B:$BQ,47,FALSE)</f>
        <v>37</v>
      </c>
      <c r="BS162" s="9">
        <f>VLOOKUP(B162,'3-mer'!$B:$BQ,48,FALSE)</f>
        <v>26</v>
      </c>
      <c r="BT162" s="9">
        <f>VLOOKUP(B162,'3-mer'!$B:$BQ,49,FALSE)</f>
        <v>19</v>
      </c>
      <c r="BU162" s="9">
        <f>VLOOKUP(B162,'3-mer'!$B:$BQ,50,FALSE)</f>
        <v>38</v>
      </c>
      <c r="BV162" s="9">
        <f>VLOOKUP(B162,'3-mer'!$B:$BQ,51,FALSE)</f>
        <v>23</v>
      </c>
      <c r="BW162" s="9">
        <f>VLOOKUP(B162,'3-mer'!$B:$BQ,52,FALSE)</f>
        <v>27</v>
      </c>
      <c r="BX162" s="9">
        <f>VLOOKUP(B162,'3-mer'!$B:$BQ,53,FALSE)</f>
        <v>17</v>
      </c>
      <c r="BY162" s="9">
        <f>VLOOKUP(B162,'3-mer'!$B:$BQ,54,FALSE)</f>
        <v>20</v>
      </c>
      <c r="BZ162" s="9">
        <f>VLOOKUP(B162,'3-mer'!$B:$BQ,55,FALSE)</f>
        <v>3</v>
      </c>
      <c r="CA162" s="9">
        <f>VLOOKUP(B162,'3-mer'!$B:$BQ,56,FALSE)</f>
        <v>13</v>
      </c>
      <c r="CB162" s="9">
        <f>VLOOKUP(B162,'3-mer'!$B:$BQ,7,FALSE)</f>
        <v>20</v>
      </c>
      <c r="CC162" s="9">
        <f>VLOOKUP(B162,'3-mer'!$B:$BQ,58,FALSE)</f>
        <v>21</v>
      </c>
      <c r="CD162" s="9">
        <f>VLOOKUP(B162,'3-mer'!$B:$BQ,60,FALSE)</f>
        <v>14</v>
      </c>
      <c r="CE162" s="9">
        <f>VLOOKUP(B162,'3-mer'!$B:$BQ,61,FALSE)</f>
        <v>35</v>
      </c>
      <c r="CF162" s="9">
        <f>VLOOKUP(B162,'3-mer'!$B:$BQ,62,FALSE)</f>
        <v>21</v>
      </c>
      <c r="CG162" s="9">
        <f>VLOOKUP(B162,'3-mer'!$B:$BQ,63,FALSE)</f>
        <v>34</v>
      </c>
      <c r="CH162" s="9">
        <f>VLOOKUP(B162,'3-mer'!$B:$BQ,64,FALSE)</f>
        <v>18</v>
      </c>
      <c r="CI162" s="9">
        <f>VLOOKUP(B162,'3-mer'!$B:$BQ,65,FALSE)</f>
        <v>17</v>
      </c>
      <c r="CJ162" s="9">
        <f>VLOOKUP(B162,'3-mer'!$B:$BQ,66,FALSE)</f>
        <v>14</v>
      </c>
      <c r="CK162" s="9">
        <f>VLOOKUP(B162,'3-mer'!$B:$BQ,67,FALSE)</f>
        <v>20</v>
      </c>
      <c r="CL162" s="9">
        <f>VLOOKUP(B162,'3-mer'!$B:$BQ,5,FALSE)</f>
        <v>32</v>
      </c>
    </row>
    <row r="163" spans="1:90" ht="15.75" x14ac:dyDescent="0.2">
      <c r="A163" s="68" t="s">
        <v>30</v>
      </c>
      <c r="B163" s="67" t="s">
        <v>14</v>
      </c>
      <c r="C163" s="67">
        <v>275</v>
      </c>
      <c r="D163" s="70" t="e">
        <f>H163/#REF!+2.5</f>
        <v>#REF!</v>
      </c>
      <c r="E163" s="67">
        <v>25</v>
      </c>
      <c r="F163" s="67">
        <v>7.2</v>
      </c>
      <c r="G163" s="67">
        <v>7</v>
      </c>
      <c r="H163" s="70">
        <v>2</v>
      </c>
      <c r="I163" s="70">
        <f>VLOOKUP(B163,'2-mer'!$C$1:$V$19,3,FALSE)</f>
        <v>1507</v>
      </c>
      <c r="J163" s="74">
        <f>VLOOKUP(B163,遗传信息!B:E,4,FALSE)</f>
        <v>43.93</v>
      </c>
      <c r="K163" s="9">
        <f>VLOOKUP(B163,'2-mer'!$C$1:$V$19,4,FALSE)</f>
        <v>107</v>
      </c>
      <c r="L163" s="9">
        <f>VLOOKUP(B163,'2-mer'!$C$1:$V$19,5,FALSE)</f>
        <v>98</v>
      </c>
      <c r="M163" s="9">
        <f>VLOOKUP(B163,'2-mer'!$C$1:$V$19,6,FALSE)</f>
        <v>115</v>
      </c>
      <c r="N163" s="9">
        <f>VLOOKUP(B163,'2-mer'!$C$1:$V$19,8,FALSE)</f>
        <v>58</v>
      </c>
      <c r="O163" s="9">
        <f>VLOOKUP(B163,'2-mer'!$C$1:$V$19,9,FALSE)</f>
        <v>85</v>
      </c>
      <c r="P163" s="9">
        <f>VLOOKUP(B163,'2-mer'!$C$1:$V$19,10,FALSE)</f>
        <v>86</v>
      </c>
      <c r="Q163" s="9">
        <f>VLOOKUP(B163,'2-mer'!$C$1:$V$19,11,FALSE)</f>
        <v>107</v>
      </c>
      <c r="R163" s="9">
        <f>VLOOKUP(B163,'2-mer'!$C$1:$V$19,12,FALSE)</f>
        <v>75</v>
      </c>
      <c r="S163" s="9">
        <f>VLOOKUP(B163,'2-mer'!$C$1:$V$19,13,FALSE)</f>
        <v>118</v>
      </c>
      <c r="T163" s="9">
        <f>VLOOKUP(B163,'2-mer'!$C$1:$V$19,14,FALSE)</f>
        <v>106</v>
      </c>
      <c r="U163" s="9">
        <f>VLOOKUP(B163,'2-mer'!$C$1:$V$19,15,FALSE)</f>
        <v>147</v>
      </c>
      <c r="V163" s="9">
        <f>VLOOKUP(B163,'2-mer'!$C$1:$V$19,16,FALSE)</f>
        <v>106</v>
      </c>
      <c r="W163" s="9">
        <f>VLOOKUP(B163,'2-mer'!$C$1:$V$19,17,FALSE)</f>
        <v>67</v>
      </c>
      <c r="X163" s="9">
        <f>VLOOKUP(B163,'2-mer'!$C$1:$V$19,18,FALSE)</f>
        <v>64</v>
      </c>
      <c r="Y163" s="9">
        <f>VLOOKUP(B163,'2-mer'!$C$1:$V$19,19,FALSE)</f>
        <v>108</v>
      </c>
      <c r="Z163" s="9">
        <f>VLOOKUP(B163,'2-mer'!$C$1:$V$19,20,FALSE)</f>
        <v>59</v>
      </c>
      <c r="AA163" s="9">
        <f>VLOOKUP(B163,'3-mer'!$B:$BQ,4,FALSE)</f>
        <v>20</v>
      </c>
      <c r="AB163" s="9">
        <f>VLOOKUP(B163,'3-mer'!$B:$BQ,5,FALSE)</f>
        <v>32</v>
      </c>
      <c r="AC163" s="9">
        <f>VLOOKUP(B163,'3-mer'!$B:$BQ,6,FALSE)</f>
        <v>35</v>
      </c>
      <c r="AD163" s="9">
        <f>VLOOKUP(B163,'3-mer'!$B:$BQ,7,FALSE)</f>
        <v>20</v>
      </c>
      <c r="AE163" s="9">
        <f>VLOOKUP(B163,'3-mer'!$B:$BQ,8,FALSE)</f>
        <v>27</v>
      </c>
      <c r="AF163" s="9">
        <f>VLOOKUP(B163,'3-mer'!$B:$BQ,9,FALSE)</f>
        <v>25</v>
      </c>
      <c r="AG163" s="9">
        <f>VLOOKUP(B163,'3-mer'!$B:$BQ,10,FALSE)</f>
        <v>28</v>
      </c>
      <c r="AH163" s="9">
        <f>VLOOKUP(B163,'3-mer'!$B:$BQ,11,FALSE)</f>
        <v>18</v>
      </c>
      <c r="AI163" s="9">
        <f>VLOOKUP(B163,'3-mer'!$B:$BQ,12,FALSE)</f>
        <v>23</v>
      </c>
      <c r="AJ163" s="9">
        <f>VLOOKUP(B163,'3-mer'!$B:$BQ,13,FALSE)</f>
        <v>32</v>
      </c>
      <c r="AK163" s="9">
        <f>VLOOKUP(B163,'3-mer'!$B:$BQ,14,FALSE)</f>
        <v>34</v>
      </c>
      <c r="AL163" s="9">
        <f>VLOOKUP(B163,'3-mer'!$B:$BQ,15,FALSE)</f>
        <v>26</v>
      </c>
      <c r="AM163" s="9">
        <f>VLOOKUP(B163,'3-mer'!$B:$BQ,16,FALSE)</f>
        <v>9</v>
      </c>
      <c r="AN163" s="9">
        <f>VLOOKUP(B163,'3-mer'!$B:$BQ,17,FALSE)</f>
        <v>15</v>
      </c>
      <c r="AO163" s="9">
        <f>VLOOKUP(B163,'3-mer'!$B:$BQ,18,FALSE)</f>
        <v>23</v>
      </c>
      <c r="AP163" s="9">
        <f>VLOOKUP(B163,'3-mer'!$B:$BQ,19,FALSE)</f>
        <v>11</v>
      </c>
      <c r="AQ163" s="9">
        <f>VLOOKUP(B163,'3-mer'!$B:$BQ,20,FALSE)</f>
        <v>24</v>
      </c>
      <c r="AR163" s="9">
        <f>VLOOKUP(B163,'3-mer'!$B:$BQ,21,FALSE)</f>
        <v>22</v>
      </c>
      <c r="AS163" s="9">
        <f>VLOOKUP(B163,'3-mer'!$B:$BQ,22,FALSE)</f>
        <v>26</v>
      </c>
      <c r="AT163" s="9">
        <f>VLOOKUP(B163,'3-mer'!$B:$BQ,23,FALSE)</f>
        <v>13</v>
      </c>
      <c r="AU163" s="9">
        <f>VLOOKUP(B163,'3-mer'!$B:$BQ,24,FALSE)</f>
        <v>16</v>
      </c>
      <c r="AV163" s="9">
        <f>VLOOKUP(B163,'3-mer'!$B:$BQ,25,FALSE)</f>
        <v>20</v>
      </c>
      <c r="AW163" s="9">
        <f>VLOOKUP(B163,'3-mer'!$B:$BQ,26,FALSE)</f>
        <v>29</v>
      </c>
      <c r="AX163" s="9">
        <f>VLOOKUP(B163,'3-mer'!$B:$BQ,27,FALSE)</f>
        <v>21</v>
      </c>
      <c r="AY163" s="9">
        <f>VLOOKUP(B163,'3-mer'!$B:$BQ,28,FALSE)</f>
        <v>20</v>
      </c>
      <c r="AZ163" s="9">
        <f>VLOOKUP(B163,'3-mer'!$B:$BQ,29,FALSE)</f>
        <v>26</v>
      </c>
      <c r="BA163" s="9">
        <f>VLOOKUP(B163,'3-mer'!$B:$BQ,30,FALSE)</f>
        <v>36</v>
      </c>
      <c r="BB163" s="9">
        <f>VLOOKUP(B163,'3-mer'!$B:$BQ,31,FALSE)</f>
        <v>25</v>
      </c>
      <c r="BC163" s="9">
        <f>VLOOKUP(B163,'3-mer'!$B:$BQ,32,FALSE)</f>
        <v>15</v>
      </c>
      <c r="BD163" s="9">
        <f>VLOOKUP(B163,'3-mer'!$B:$BQ,33,FALSE)</f>
        <v>16</v>
      </c>
      <c r="BE163" s="9">
        <f>VLOOKUP(B163,'3-mer'!$B:$BQ,34,FALSE)</f>
        <v>27</v>
      </c>
      <c r="BF163" s="9">
        <f>VLOOKUP(B163,'3-mer'!$B:$BQ,35,FALSE)</f>
        <v>17</v>
      </c>
      <c r="BG163" s="9">
        <f>VLOOKUP(B163,'3-mer'!$B:$BQ,36,FALSE)</f>
        <v>36</v>
      </c>
      <c r="BH163" s="9">
        <f>VLOOKUP(B163,'3-mer'!$B:$BQ,37,FALSE)</f>
        <v>27</v>
      </c>
      <c r="BI163" s="9">
        <f>VLOOKUP(B163,'3-mer'!$B:$BQ,38,FALSE)</f>
        <v>33</v>
      </c>
      <c r="BJ163" s="9">
        <f>VLOOKUP(B163,'3-mer'!$B:$BQ,39,FALSE)</f>
        <v>22</v>
      </c>
      <c r="BK163" s="9">
        <f>VLOOKUP(B163,'3-mer'!$B:$BQ,40,FALSE)</f>
        <v>29</v>
      </c>
      <c r="BL163" s="9">
        <f>VLOOKUP(B163,'3-mer'!$B:$BQ,41,FALSE)</f>
        <v>25</v>
      </c>
      <c r="BM163" s="9">
        <f>VLOOKUP(B163,'3-mer'!$B:$BQ,42,FALSE)</f>
        <v>29</v>
      </c>
      <c r="BN163" s="9">
        <f>VLOOKUP(B163,'3-mer'!$B:$BQ,43,FALSE)</f>
        <v>22</v>
      </c>
      <c r="BO163" s="9">
        <f>VLOOKUP(B163,'3-mer'!$B:$BQ,44,FALSE)</f>
        <v>40</v>
      </c>
      <c r="BP163" s="9">
        <f>VLOOKUP(B163,'3-mer'!$B:$BQ,45,FALSE)</f>
        <v>27</v>
      </c>
      <c r="BQ163" s="9">
        <f>VLOOKUP(B163,'3-mer'!$B:$BQ,46,FALSE)</f>
        <v>43</v>
      </c>
      <c r="BR163" s="9">
        <f>VLOOKUP(B163,'3-mer'!$B:$BQ,47,FALSE)</f>
        <v>37</v>
      </c>
      <c r="BS163" s="9">
        <f>VLOOKUP(B163,'3-mer'!$B:$BQ,48,FALSE)</f>
        <v>26</v>
      </c>
      <c r="BT163" s="9">
        <f>VLOOKUP(B163,'3-mer'!$B:$BQ,49,FALSE)</f>
        <v>19</v>
      </c>
      <c r="BU163" s="9">
        <f>VLOOKUP(B163,'3-mer'!$B:$BQ,50,FALSE)</f>
        <v>38</v>
      </c>
      <c r="BV163" s="9">
        <f>VLOOKUP(B163,'3-mer'!$B:$BQ,51,FALSE)</f>
        <v>23</v>
      </c>
      <c r="BW163" s="9">
        <f>VLOOKUP(B163,'3-mer'!$B:$BQ,52,FALSE)</f>
        <v>27</v>
      </c>
      <c r="BX163" s="9">
        <f>VLOOKUP(B163,'3-mer'!$B:$BQ,53,FALSE)</f>
        <v>17</v>
      </c>
      <c r="BY163" s="9">
        <f>VLOOKUP(B163,'3-mer'!$B:$BQ,54,FALSE)</f>
        <v>20</v>
      </c>
      <c r="BZ163" s="9">
        <f>VLOOKUP(B163,'3-mer'!$B:$BQ,55,FALSE)</f>
        <v>3</v>
      </c>
      <c r="CA163" s="9">
        <f>VLOOKUP(B163,'3-mer'!$B:$BQ,56,FALSE)</f>
        <v>13</v>
      </c>
      <c r="CB163" s="9">
        <f>VLOOKUP(B163,'3-mer'!$B:$BQ,7,FALSE)</f>
        <v>20</v>
      </c>
      <c r="CC163" s="9">
        <f>VLOOKUP(B163,'3-mer'!$B:$BQ,58,FALSE)</f>
        <v>21</v>
      </c>
      <c r="CD163" s="9">
        <f>VLOOKUP(B163,'3-mer'!$B:$BQ,60,FALSE)</f>
        <v>14</v>
      </c>
      <c r="CE163" s="9">
        <f>VLOOKUP(B163,'3-mer'!$B:$BQ,61,FALSE)</f>
        <v>35</v>
      </c>
      <c r="CF163" s="9">
        <f>VLOOKUP(B163,'3-mer'!$B:$BQ,62,FALSE)</f>
        <v>21</v>
      </c>
      <c r="CG163" s="9">
        <f>VLOOKUP(B163,'3-mer'!$B:$BQ,63,FALSE)</f>
        <v>34</v>
      </c>
      <c r="CH163" s="9">
        <f>VLOOKUP(B163,'3-mer'!$B:$BQ,64,FALSE)</f>
        <v>18</v>
      </c>
      <c r="CI163" s="9">
        <f>VLOOKUP(B163,'3-mer'!$B:$BQ,65,FALSE)</f>
        <v>17</v>
      </c>
      <c r="CJ163" s="9">
        <f>VLOOKUP(B163,'3-mer'!$B:$BQ,66,FALSE)</f>
        <v>14</v>
      </c>
      <c r="CK163" s="9">
        <f>VLOOKUP(B163,'3-mer'!$B:$BQ,67,FALSE)</f>
        <v>20</v>
      </c>
      <c r="CL163" s="9">
        <f>VLOOKUP(B163,'3-mer'!$B:$BQ,5,FALSE)</f>
        <v>32</v>
      </c>
    </row>
    <row r="164" spans="1:90" ht="15.75" x14ac:dyDescent="0.2">
      <c r="A164" s="68" t="s">
        <v>30</v>
      </c>
      <c r="B164" s="67" t="s">
        <v>14</v>
      </c>
      <c r="C164" s="67">
        <v>275</v>
      </c>
      <c r="D164" s="70" t="e">
        <f>H164/#REF!+2.5</f>
        <v>#REF!</v>
      </c>
      <c r="E164" s="67">
        <v>25</v>
      </c>
      <c r="F164" s="67">
        <v>7.2</v>
      </c>
      <c r="G164" s="67">
        <v>7</v>
      </c>
      <c r="H164" s="70">
        <v>3</v>
      </c>
      <c r="I164" s="70">
        <f>VLOOKUP(B164,'2-mer'!$C$1:$V$19,3,FALSE)</f>
        <v>1507</v>
      </c>
      <c r="J164" s="74">
        <f>VLOOKUP(B164,遗传信息!B:E,4,FALSE)</f>
        <v>43.93</v>
      </c>
      <c r="K164" s="9">
        <f>VLOOKUP(B164,'2-mer'!$C$1:$V$19,4,FALSE)</f>
        <v>107</v>
      </c>
      <c r="L164" s="9">
        <f>VLOOKUP(B164,'2-mer'!$C$1:$V$19,5,FALSE)</f>
        <v>98</v>
      </c>
      <c r="M164" s="9">
        <f>VLOOKUP(B164,'2-mer'!$C$1:$V$19,6,FALSE)</f>
        <v>115</v>
      </c>
      <c r="N164" s="9">
        <f>VLOOKUP(B164,'2-mer'!$C$1:$V$19,8,FALSE)</f>
        <v>58</v>
      </c>
      <c r="O164" s="9">
        <f>VLOOKUP(B164,'2-mer'!$C$1:$V$19,9,FALSE)</f>
        <v>85</v>
      </c>
      <c r="P164" s="9">
        <f>VLOOKUP(B164,'2-mer'!$C$1:$V$19,10,FALSE)</f>
        <v>86</v>
      </c>
      <c r="Q164" s="9">
        <f>VLOOKUP(B164,'2-mer'!$C$1:$V$19,11,FALSE)</f>
        <v>107</v>
      </c>
      <c r="R164" s="9">
        <f>VLOOKUP(B164,'2-mer'!$C$1:$V$19,12,FALSE)</f>
        <v>75</v>
      </c>
      <c r="S164" s="9">
        <f>VLOOKUP(B164,'2-mer'!$C$1:$V$19,13,FALSE)</f>
        <v>118</v>
      </c>
      <c r="T164" s="9">
        <f>VLOOKUP(B164,'2-mer'!$C$1:$V$19,14,FALSE)</f>
        <v>106</v>
      </c>
      <c r="U164" s="9">
        <f>VLOOKUP(B164,'2-mer'!$C$1:$V$19,15,FALSE)</f>
        <v>147</v>
      </c>
      <c r="V164" s="9">
        <f>VLOOKUP(B164,'2-mer'!$C$1:$V$19,16,FALSE)</f>
        <v>106</v>
      </c>
      <c r="W164" s="9">
        <f>VLOOKUP(B164,'2-mer'!$C$1:$V$19,17,FALSE)</f>
        <v>67</v>
      </c>
      <c r="X164" s="9">
        <f>VLOOKUP(B164,'2-mer'!$C$1:$V$19,18,FALSE)</f>
        <v>64</v>
      </c>
      <c r="Y164" s="9">
        <f>VLOOKUP(B164,'2-mer'!$C$1:$V$19,19,FALSE)</f>
        <v>108</v>
      </c>
      <c r="Z164" s="9">
        <f>VLOOKUP(B164,'2-mer'!$C$1:$V$19,20,FALSE)</f>
        <v>59</v>
      </c>
      <c r="AA164" s="9">
        <f>VLOOKUP(B164,'3-mer'!$B:$BQ,4,FALSE)</f>
        <v>20</v>
      </c>
      <c r="AB164" s="9">
        <f>VLOOKUP(B164,'3-mer'!$B:$BQ,5,FALSE)</f>
        <v>32</v>
      </c>
      <c r="AC164" s="9">
        <f>VLOOKUP(B164,'3-mer'!$B:$BQ,6,FALSE)</f>
        <v>35</v>
      </c>
      <c r="AD164" s="9">
        <f>VLOOKUP(B164,'3-mer'!$B:$BQ,7,FALSE)</f>
        <v>20</v>
      </c>
      <c r="AE164" s="9">
        <f>VLOOKUP(B164,'3-mer'!$B:$BQ,8,FALSE)</f>
        <v>27</v>
      </c>
      <c r="AF164" s="9">
        <f>VLOOKUP(B164,'3-mer'!$B:$BQ,9,FALSE)</f>
        <v>25</v>
      </c>
      <c r="AG164" s="9">
        <f>VLOOKUP(B164,'3-mer'!$B:$BQ,10,FALSE)</f>
        <v>28</v>
      </c>
      <c r="AH164" s="9">
        <f>VLOOKUP(B164,'3-mer'!$B:$BQ,11,FALSE)</f>
        <v>18</v>
      </c>
      <c r="AI164" s="9">
        <f>VLOOKUP(B164,'3-mer'!$B:$BQ,12,FALSE)</f>
        <v>23</v>
      </c>
      <c r="AJ164" s="9">
        <f>VLOOKUP(B164,'3-mer'!$B:$BQ,13,FALSE)</f>
        <v>32</v>
      </c>
      <c r="AK164" s="9">
        <f>VLOOKUP(B164,'3-mer'!$B:$BQ,14,FALSE)</f>
        <v>34</v>
      </c>
      <c r="AL164" s="9">
        <f>VLOOKUP(B164,'3-mer'!$B:$BQ,15,FALSE)</f>
        <v>26</v>
      </c>
      <c r="AM164" s="9">
        <f>VLOOKUP(B164,'3-mer'!$B:$BQ,16,FALSE)</f>
        <v>9</v>
      </c>
      <c r="AN164" s="9">
        <f>VLOOKUP(B164,'3-mer'!$B:$BQ,17,FALSE)</f>
        <v>15</v>
      </c>
      <c r="AO164" s="9">
        <f>VLOOKUP(B164,'3-mer'!$B:$BQ,18,FALSE)</f>
        <v>23</v>
      </c>
      <c r="AP164" s="9">
        <f>VLOOKUP(B164,'3-mer'!$B:$BQ,19,FALSE)</f>
        <v>11</v>
      </c>
      <c r="AQ164" s="9">
        <f>VLOOKUP(B164,'3-mer'!$B:$BQ,20,FALSE)</f>
        <v>24</v>
      </c>
      <c r="AR164" s="9">
        <f>VLOOKUP(B164,'3-mer'!$B:$BQ,21,FALSE)</f>
        <v>22</v>
      </c>
      <c r="AS164" s="9">
        <f>VLOOKUP(B164,'3-mer'!$B:$BQ,22,FALSE)</f>
        <v>26</v>
      </c>
      <c r="AT164" s="9">
        <f>VLOOKUP(B164,'3-mer'!$B:$BQ,23,FALSE)</f>
        <v>13</v>
      </c>
      <c r="AU164" s="9">
        <f>VLOOKUP(B164,'3-mer'!$B:$BQ,24,FALSE)</f>
        <v>16</v>
      </c>
      <c r="AV164" s="9">
        <f>VLOOKUP(B164,'3-mer'!$B:$BQ,25,FALSE)</f>
        <v>20</v>
      </c>
      <c r="AW164" s="9">
        <f>VLOOKUP(B164,'3-mer'!$B:$BQ,26,FALSE)</f>
        <v>29</v>
      </c>
      <c r="AX164" s="9">
        <f>VLOOKUP(B164,'3-mer'!$B:$BQ,27,FALSE)</f>
        <v>21</v>
      </c>
      <c r="AY164" s="9">
        <f>VLOOKUP(B164,'3-mer'!$B:$BQ,28,FALSE)</f>
        <v>20</v>
      </c>
      <c r="AZ164" s="9">
        <f>VLOOKUP(B164,'3-mer'!$B:$BQ,29,FALSE)</f>
        <v>26</v>
      </c>
      <c r="BA164" s="9">
        <f>VLOOKUP(B164,'3-mer'!$B:$BQ,30,FALSE)</f>
        <v>36</v>
      </c>
      <c r="BB164" s="9">
        <f>VLOOKUP(B164,'3-mer'!$B:$BQ,31,FALSE)</f>
        <v>25</v>
      </c>
      <c r="BC164" s="9">
        <f>VLOOKUP(B164,'3-mer'!$B:$BQ,32,FALSE)</f>
        <v>15</v>
      </c>
      <c r="BD164" s="9">
        <f>VLOOKUP(B164,'3-mer'!$B:$BQ,33,FALSE)</f>
        <v>16</v>
      </c>
      <c r="BE164" s="9">
        <f>VLOOKUP(B164,'3-mer'!$B:$BQ,34,FALSE)</f>
        <v>27</v>
      </c>
      <c r="BF164" s="9">
        <f>VLOOKUP(B164,'3-mer'!$B:$BQ,35,FALSE)</f>
        <v>17</v>
      </c>
      <c r="BG164" s="9">
        <f>VLOOKUP(B164,'3-mer'!$B:$BQ,36,FALSE)</f>
        <v>36</v>
      </c>
      <c r="BH164" s="9">
        <f>VLOOKUP(B164,'3-mer'!$B:$BQ,37,FALSE)</f>
        <v>27</v>
      </c>
      <c r="BI164" s="9">
        <f>VLOOKUP(B164,'3-mer'!$B:$BQ,38,FALSE)</f>
        <v>33</v>
      </c>
      <c r="BJ164" s="9">
        <f>VLOOKUP(B164,'3-mer'!$B:$BQ,39,FALSE)</f>
        <v>22</v>
      </c>
      <c r="BK164" s="9">
        <f>VLOOKUP(B164,'3-mer'!$B:$BQ,40,FALSE)</f>
        <v>29</v>
      </c>
      <c r="BL164" s="9">
        <f>VLOOKUP(B164,'3-mer'!$B:$BQ,41,FALSE)</f>
        <v>25</v>
      </c>
      <c r="BM164" s="9">
        <f>VLOOKUP(B164,'3-mer'!$B:$BQ,42,FALSE)</f>
        <v>29</v>
      </c>
      <c r="BN164" s="9">
        <f>VLOOKUP(B164,'3-mer'!$B:$BQ,43,FALSE)</f>
        <v>22</v>
      </c>
      <c r="BO164" s="9">
        <f>VLOOKUP(B164,'3-mer'!$B:$BQ,44,FALSE)</f>
        <v>40</v>
      </c>
      <c r="BP164" s="9">
        <f>VLOOKUP(B164,'3-mer'!$B:$BQ,45,FALSE)</f>
        <v>27</v>
      </c>
      <c r="BQ164" s="9">
        <f>VLOOKUP(B164,'3-mer'!$B:$BQ,46,FALSE)</f>
        <v>43</v>
      </c>
      <c r="BR164" s="9">
        <f>VLOOKUP(B164,'3-mer'!$B:$BQ,47,FALSE)</f>
        <v>37</v>
      </c>
      <c r="BS164" s="9">
        <f>VLOOKUP(B164,'3-mer'!$B:$BQ,48,FALSE)</f>
        <v>26</v>
      </c>
      <c r="BT164" s="9">
        <f>VLOOKUP(B164,'3-mer'!$B:$BQ,49,FALSE)</f>
        <v>19</v>
      </c>
      <c r="BU164" s="9">
        <f>VLOOKUP(B164,'3-mer'!$B:$BQ,50,FALSE)</f>
        <v>38</v>
      </c>
      <c r="BV164" s="9">
        <f>VLOOKUP(B164,'3-mer'!$B:$BQ,51,FALSE)</f>
        <v>23</v>
      </c>
      <c r="BW164" s="9">
        <f>VLOOKUP(B164,'3-mer'!$B:$BQ,52,FALSE)</f>
        <v>27</v>
      </c>
      <c r="BX164" s="9">
        <f>VLOOKUP(B164,'3-mer'!$B:$BQ,53,FALSE)</f>
        <v>17</v>
      </c>
      <c r="BY164" s="9">
        <f>VLOOKUP(B164,'3-mer'!$B:$BQ,54,FALSE)</f>
        <v>20</v>
      </c>
      <c r="BZ164" s="9">
        <f>VLOOKUP(B164,'3-mer'!$B:$BQ,55,FALSE)</f>
        <v>3</v>
      </c>
      <c r="CA164" s="9">
        <f>VLOOKUP(B164,'3-mer'!$B:$BQ,56,FALSE)</f>
        <v>13</v>
      </c>
      <c r="CB164" s="9">
        <f>VLOOKUP(B164,'3-mer'!$B:$BQ,7,FALSE)</f>
        <v>20</v>
      </c>
      <c r="CC164" s="9">
        <f>VLOOKUP(B164,'3-mer'!$B:$BQ,58,FALSE)</f>
        <v>21</v>
      </c>
      <c r="CD164" s="9">
        <f>VLOOKUP(B164,'3-mer'!$B:$BQ,60,FALSE)</f>
        <v>14</v>
      </c>
      <c r="CE164" s="9">
        <f>VLOOKUP(B164,'3-mer'!$B:$BQ,61,FALSE)</f>
        <v>35</v>
      </c>
      <c r="CF164" s="9">
        <f>VLOOKUP(B164,'3-mer'!$B:$BQ,62,FALSE)</f>
        <v>21</v>
      </c>
      <c r="CG164" s="9">
        <f>VLOOKUP(B164,'3-mer'!$B:$BQ,63,FALSE)</f>
        <v>34</v>
      </c>
      <c r="CH164" s="9">
        <f>VLOOKUP(B164,'3-mer'!$B:$BQ,64,FALSE)</f>
        <v>18</v>
      </c>
      <c r="CI164" s="9">
        <f>VLOOKUP(B164,'3-mer'!$B:$BQ,65,FALSE)</f>
        <v>17</v>
      </c>
      <c r="CJ164" s="9">
        <f>VLOOKUP(B164,'3-mer'!$B:$BQ,66,FALSE)</f>
        <v>14</v>
      </c>
      <c r="CK164" s="9">
        <f>VLOOKUP(B164,'3-mer'!$B:$BQ,67,FALSE)</f>
        <v>20</v>
      </c>
      <c r="CL164" s="9">
        <f>VLOOKUP(B164,'3-mer'!$B:$BQ,5,FALSE)</f>
        <v>32</v>
      </c>
    </row>
    <row r="165" spans="1:90" ht="15.75" x14ac:dyDescent="0.2">
      <c r="A165" s="68" t="s">
        <v>30</v>
      </c>
      <c r="B165" s="67" t="s">
        <v>14</v>
      </c>
      <c r="C165" s="67">
        <v>275</v>
      </c>
      <c r="D165" s="70" t="e">
        <f>H165/#REF!+2.5</f>
        <v>#REF!</v>
      </c>
      <c r="E165" s="67">
        <v>25</v>
      </c>
      <c r="F165" s="67">
        <v>7.2</v>
      </c>
      <c r="G165" s="67">
        <v>7</v>
      </c>
      <c r="H165" s="70">
        <v>4</v>
      </c>
      <c r="I165" s="70">
        <f>VLOOKUP(B165,'2-mer'!$C$1:$V$19,3,FALSE)</f>
        <v>1507</v>
      </c>
      <c r="J165" s="74">
        <f>VLOOKUP(B165,遗传信息!B:E,4,FALSE)</f>
        <v>43.93</v>
      </c>
      <c r="K165" s="9">
        <f>VLOOKUP(B165,'2-mer'!$C$1:$V$19,4,FALSE)</f>
        <v>107</v>
      </c>
      <c r="L165" s="9">
        <f>VLOOKUP(B165,'2-mer'!$C$1:$V$19,5,FALSE)</f>
        <v>98</v>
      </c>
      <c r="M165" s="9">
        <f>VLOOKUP(B165,'2-mer'!$C$1:$V$19,6,FALSE)</f>
        <v>115</v>
      </c>
      <c r="N165" s="9">
        <f>VLOOKUP(B165,'2-mer'!$C$1:$V$19,8,FALSE)</f>
        <v>58</v>
      </c>
      <c r="O165" s="9">
        <f>VLOOKUP(B165,'2-mer'!$C$1:$V$19,9,FALSE)</f>
        <v>85</v>
      </c>
      <c r="P165" s="9">
        <f>VLOOKUP(B165,'2-mer'!$C$1:$V$19,10,FALSE)</f>
        <v>86</v>
      </c>
      <c r="Q165" s="9">
        <f>VLOOKUP(B165,'2-mer'!$C$1:$V$19,11,FALSE)</f>
        <v>107</v>
      </c>
      <c r="R165" s="9">
        <f>VLOOKUP(B165,'2-mer'!$C$1:$V$19,12,FALSE)</f>
        <v>75</v>
      </c>
      <c r="S165" s="9">
        <f>VLOOKUP(B165,'2-mer'!$C$1:$V$19,13,FALSE)</f>
        <v>118</v>
      </c>
      <c r="T165" s="9">
        <f>VLOOKUP(B165,'2-mer'!$C$1:$V$19,14,FALSE)</f>
        <v>106</v>
      </c>
      <c r="U165" s="9">
        <f>VLOOKUP(B165,'2-mer'!$C$1:$V$19,15,FALSE)</f>
        <v>147</v>
      </c>
      <c r="V165" s="9">
        <f>VLOOKUP(B165,'2-mer'!$C$1:$V$19,16,FALSE)</f>
        <v>106</v>
      </c>
      <c r="W165" s="9">
        <f>VLOOKUP(B165,'2-mer'!$C$1:$V$19,17,FALSE)</f>
        <v>67</v>
      </c>
      <c r="X165" s="9">
        <f>VLOOKUP(B165,'2-mer'!$C$1:$V$19,18,FALSE)</f>
        <v>64</v>
      </c>
      <c r="Y165" s="9">
        <f>VLOOKUP(B165,'2-mer'!$C$1:$V$19,19,FALSE)</f>
        <v>108</v>
      </c>
      <c r="Z165" s="9">
        <f>VLOOKUP(B165,'2-mer'!$C$1:$V$19,20,FALSE)</f>
        <v>59</v>
      </c>
      <c r="AA165" s="9">
        <f>VLOOKUP(B165,'3-mer'!$B:$BQ,4,FALSE)</f>
        <v>20</v>
      </c>
      <c r="AB165" s="9">
        <f>VLOOKUP(B165,'3-mer'!$B:$BQ,5,FALSE)</f>
        <v>32</v>
      </c>
      <c r="AC165" s="9">
        <f>VLOOKUP(B165,'3-mer'!$B:$BQ,6,FALSE)</f>
        <v>35</v>
      </c>
      <c r="AD165" s="9">
        <f>VLOOKUP(B165,'3-mer'!$B:$BQ,7,FALSE)</f>
        <v>20</v>
      </c>
      <c r="AE165" s="9">
        <f>VLOOKUP(B165,'3-mer'!$B:$BQ,8,FALSE)</f>
        <v>27</v>
      </c>
      <c r="AF165" s="9">
        <f>VLOOKUP(B165,'3-mer'!$B:$BQ,9,FALSE)</f>
        <v>25</v>
      </c>
      <c r="AG165" s="9">
        <f>VLOOKUP(B165,'3-mer'!$B:$BQ,10,FALSE)</f>
        <v>28</v>
      </c>
      <c r="AH165" s="9">
        <f>VLOOKUP(B165,'3-mer'!$B:$BQ,11,FALSE)</f>
        <v>18</v>
      </c>
      <c r="AI165" s="9">
        <f>VLOOKUP(B165,'3-mer'!$B:$BQ,12,FALSE)</f>
        <v>23</v>
      </c>
      <c r="AJ165" s="9">
        <f>VLOOKUP(B165,'3-mer'!$B:$BQ,13,FALSE)</f>
        <v>32</v>
      </c>
      <c r="AK165" s="9">
        <f>VLOOKUP(B165,'3-mer'!$B:$BQ,14,FALSE)</f>
        <v>34</v>
      </c>
      <c r="AL165" s="9">
        <f>VLOOKUP(B165,'3-mer'!$B:$BQ,15,FALSE)</f>
        <v>26</v>
      </c>
      <c r="AM165" s="9">
        <f>VLOOKUP(B165,'3-mer'!$B:$BQ,16,FALSE)</f>
        <v>9</v>
      </c>
      <c r="AN165" s="9">
        <f>VLOOKUP(B165,'3-mer'!$B:$BQ,17,FALSE)</f>
        <v>15</v>
      </c>
      <c r="AO165" s="9">
        <f>VLOOKUP(B165,'3-mer'!$B:$BQ,18,FALSE)</f>
        <v>23</v>
      </c>
      <c r="AP165" s="9">
        <f>VLOOKUP(B165,'3-mer'!$B:$BQ,19,FALSE)</f>
        <v>11</v>
      </c>
      <c r="AQ165" s="9">
        <f>VLOOKUP(B165,'3-mer'!$B:$BQ,20,FALSE)</f>
        <v>24</v>
      </c>
      <c r="AR165" s="9">
        <f>VLOOKUP(B165,'3-mer'!$B:$BQ,21,FALSE)</f>
        <v>22</v>
      </c>
      <c r="AS165" s="9">
        <f>VLOOKUP(B165,'3-mer'!$B:$BQ,22,FALSE)</f>
        <v>26</v>
      </c>
      <c r="AT165" s="9">
        <f>VLOOKUP(B165,'3-mer'!$B:$BQ,23,FALSE)</f>
        <v>13</v>
      </c>
      <c r="AU165" s="9">
        <f>VLOOKUP(B165,'3-mer'!$B:$BQ,24,FALSE)</f>
        <v>16</v>
      </c>
      <c r="AV165" s="9">
        <f>VLOOKUP(B165,'3-mer'!$B:$BQ,25,FALSE)</f>
        <v>20</v>
      </c>
      <c r="AW165" s="9">
        <f>VLOOKUP(B165,'3-mer'!$B:$BQ,26,FALSE)</f>
        <v>29</v>
      </c>
      <c r="AX165" s="9">
        <f>VLOOKUP(B165,'3-mer'!$B:$BQ,27,FALSE)</f>
        <v>21</v>
      </c>
      <c r="AY165" s="9">
        <f>VLOOKUP(B165,'3-mer'!$B:$BQ,28,FALSE)</f>
        <v>20</v>
      </c>
      <c r="AZ165" s="9">
        <f>VLOOKUP(B165,'3-mer'!$B:$BQ,29,FALSE)</f>
        <v>26</v>
      </c>
      <c r="BA165" s="9">
        <f>VLOOKUP(B165,'3-mer'!$B:$BQ,30,FALSE)</f>
        <v>36</v>
      </c>
      <c r="BB165" s="9">
        <f>VLOOKUP(B165,'3-mer'!$B:$BQ,31,FALSE)</f>
        <v>25</v>
      </c>
      <c r="BC165" s="9">
        <f>VLOOKUP(B165,'3-mer'!$B:$BQ,32,FALSE)</f>
        <v>15</v>
      </c>
      <c r="BD165" s="9">
        <f>VLOOKUP(B165,'3-mer'!$B:$BQ,33,FALSE)</f>
        <v>16</v>
      </c>
      <c r="BE165" s="9">
        <f>VLOOKUP(B165,'3-mer'!$B:$BQ,34,FALSE)</f>
        <v>27</v>
      </c>
      <c r="BF165" s="9">
        <f>VLOOKUP(B165,'3-mer'!$B:$BQ,35,FALSE)</f>
        <v>17</v>
      </c>
      <c r="BG165" s="9">
        <f>VLOOKUP(B165,'3-mer'!$B:$BQ,36,FALSE)</f>
        <v>36</v>
      </c>
      <c r="BH165" s="9">
        <f>VLOOKUP(B165,'3-mer'!$B:$BQ,37,FALSE)</f>
        <v>27</v>
      </c>
      <c r="BI165" s="9">
        <f>VLOOKUP(B165,'3-mer'!$B:$BQ,38,FALSE)</f>
        <v>33</v>
      </c>
      <c r="BJ165" s="9">
        <f>VLOOKUP(B165,'3-mer'!$B:$BQ,39,FALSE)</f>
        <v>22</v>
      </c>
      <c r="BK165" s="9">
        <f>VLOOKUP(B165,'3-mer'!$B:$BQ,40,FALSE)</f>
        <v>29</v>
      </c>
      <c r="BL165" s="9">
        <f>VLOOKUP(B165,'3-mer'!$B:$BQ,41,FALSE)</f>
        <v>25</v>
      </c>
      <c r="BM165" s="9">
        <f>VLOOKUP(B165,'3-mer'!$B:$BQ,42,FALSE)</f>
        <v>29</v>
      </c>
      <c r="BN165" s="9">
        <f>VLOOKUP(B165,'3-mer'!$B:$BQ,43,FALSE)</f>
        <v>22</v>
      </c>
      <c r="BO165" s="9">
        <f>VLOOKUP(B165,'3-mer'!$B:$BQ,44,FALSE)</f>
        <v>40</v>
      </c>
      <c r="BP165" s="9">
        <f>VLOOKUP(B165,'3-mer'!$B:$BQ,45,FALSE)</f>
        <v>27</v>
      </c>
      <c r="BQ165" s="9">
        <f>VLOOKUP(B165,'3-mer'!$B:$BQ,46,FALSE)</f>
        <v>43</v>
      </c>
      <c r="BR165" s="9">
        <f>VLOOKUP(B165,'3-mer'!$B:$BQ,47,FALSE)</f>
        <v>37</v>
      </c>
      <c r="BS165" s="9">
        <f>VLOOKUP(B165,'3-mer'!$B:$BQ,48,FALSE)</f>
        <v>26</v>
      </c>
      <c r="BT165" s="9">
        <f>VLOOKUP(B165,'3-mer'!$B:$BQ,49,FALSE)</f>
        <v>19</v>
      </c>
      <c r="BU165" s="9">
        <f>VLOOKUP(B165,'3-mer'!$B:$BQ,50,FALSE)</f>
        <v>38</v>
      </c>
      <c r="BV165" s="9">
        <f>VLOOKUP(B165,'3-mer'!$B:$BQ,51,FALSE)</f>
        <v>23</v>
      </c>
      <c r="BW165" s="9">
        <f>VLOOKUP(B165,'3-mer'!$B:$BQ,52,FALSE)</f>
        <v>27</v>
      </c>
      <c r="BX165" s="9">
        <f>VLOOKUP(B165,'3-mer'!$B:$BQ,53,FALSE)</f>
        <v>17</v>
      </c>
      <c r="BY165" s="9">
        <f>VLOOKUP(B165,'3-mer'!$B:$BQ,54,FALSE)</f>
        <v>20</v>
      </c>
      <c r="BZ165" s="9">
        <f>VLOOKUP(B165,'3-mer'!$B:$BQ,55,FALSE)</f>
        <v>3</v>
      </c>
      <c r="CA165" s="9">
        <f>VLOOKUP(B165,'3-mer'!$B:$BQ,56,FALSE)</f>
        <v>13</v>
      </c>
      <c r="CB165" s="9">
        <f>VLOOKUP(B165,'3-mer'!$B:$BQ,7,FALSE)</f>
        <v>20</v>
      </c>
      <c r="CC165" s="9">
        <f>VLOOKUP(B165,'3-mer'!$B:$BQ,58,FALSE)</f>
        <v>21</v>
      </c>
      <c r="CD165" s="9">
        <f>VLOOKUP(B165,'3-mer'!$B:$BQ,60,FALSE)</f>
        <v>14</v>
      </c>
      <c r="CE165" s="9">
        <f>VLOOKUP(B165,'3-mer'!$B:$BQ,61,FALSE)</f>
        <v>35</v>
      </c>
      <c r="CF165" s="9">
        <f>VLOOKUP(B165,'3-mer'!$B:$BQ,62,FALSE)</f>
        <v>21</v>
      </c>
      <c r="CG165" s="9">
        <f>VLOOKUP(B165,'3-mer'!$B:$BQ,63,FALSE)</f>
        <v>34</v>
      </c>
      <c r="CH165" s="9">
        <f>VLOOKUP(B165,'3-mer'!$B:$BQ,64,FALSE)</f>
        <v>18</v>
      </c>
      <c r="CI165" s="9">
        <f>VLOOKUP(B165,'3-mer'!$B:$BQ,65,FALSE)</f>
        <v>17</v>
      </c>
      <c r="CJ165" s="9">
        <f>VLOOKUP(B165,'3-mer'!$B:$BQ,66,FALSE)</f>
        <v>14</v>
      </c>
      <c r="CK165" s="9">
        <f>VLOOKUP(B165,'3-mer'!$B:$BQ,67,FALSE)</f>
        <v>20</v>
      </c>
      <c r="CL165" s="9">
        <f>VLOOKUP(B165,'3-mer'!$B:$BQ,5,FALSE)</f>
        <v>32</v>
      </c>
    </row>
    <row r="166" spans="1:90" ht="15.75" x14ac:dyDescent="0.2">
      <c r="A166" s="68" t="s">
        <v>30</v>
      </c>
      <c r="B166" s="67" t="s">
        <v>14</v>
      </c>
      <c r="C166" s="67">
        <v>285</v>
      </c>
      <c r="D166" s="70" t="e">
        <f>H166/#REF!+3.39</f>
        <v>#REF!</v>
      </c>
      <c r="E166" s="67">
        <v>25</v>
      </c>
      <c r="F166" s="67">
        <v>7.2</v>
      </c>
      <c r="G166" s="67">
        <v>7</v>
      </c>
      <c r="H166" s="70">
        <v>2</v>
      </c>
      <c r="I166" s="70">
        <f>VLOOKUP(B166,'2-mer'!$C$1:$V$19,3,FALSE)</f>
        <v>1507</v>
      </c>
      <c r="J166" s="74">
        <f>VLOOKUP(B166,遗传信息!B:E,4,FALSE)</f>
        <v>43.93</v>
      </c>
      <c r="K166" s="9">
        <f>VLOOKUP(B166,'2-mer'!$C$1:$V$19,4,FALSE)</f>
        <v>107</v>
      </c>
      <c r="L166" s="9">
        <f>VLOOKUP(B166,'2-mer'!$C$1:$V$19,5,FALSE)</f>
        <v>98</v>
      </c>
      <c r="M166" s="9">
        <f>VLOOKUP(B166,'2-mer'!$C$1:$V$19,6,FALSE)</f>
        <v>115</v>
      </c>
      <c r="N166" s="9">
        <f>VLOOKUP(B166,'2-mer'!$C$1:$V$19,8,FALSE)</f>
        <v>58</v>
      </c>
      <c r="O166" s="9">
        <f>VLOOKUP(B166,'2-mer'!$C$1:$V$19,9,FALSE)</f>
        <v>85</v>
      </c>
      <c r="P166" s="9">
        <f>VLOOKUP(B166,'2-mer'!$C$1:$V$19,10,FALSE)</f>
        <v>86</v>
      </c>
      <c r="Q166" s="9">
        <f>VLOOKUP(B166,'2-mer'!$C$1:$V$19,11,FALSE)</f>
        <v>107</v>
      </c>
      <c r="R166" s="9">
        <f>VLOOKUP(B166,'2-mer'!$C$1:$V$19,12,FALSE)</f>
        <v>75</v>
      </c>
      <c r="S166" s="9">
        <f>VLOOKUP(B166,'2-mer'!$C$1:$V$19,13,FALSE)</f>
        <v>118</v>
      </c>
      <c r="T166" s="9">
        <f>VLOOKUP(B166,'2-mer'!$C$1:$V$19,14,FALSE)</f>
        <v>106</v>
      </c>
      <c r="U166" s="9">
        <f>VLOOKUP(B166,'2-mer'!$C$1:$V$19,15,FALSE)</f>
        <v>147</v>
      </c>
      <c r="V166" s="9">
        <f>VLOOKUP(B166,'2-mer'!$C$1:$V$19,16,FALSE)</f>
        <v>106</v>
      </c>
      <c r="W166" s="9">
        <f>VLOOKUP(B166,'2-mer'!$C$1:$V$19,17,FALSE)</f>
        <v>67</v>
      </c>
      <c r="X166" s="9">
        <f>VLOOKUP(B166,'2-mer'!$C$1:$V$19,18,FALSE)</f>
        <v>64</v>
      </c>
      <c r="Y166" s="9">
        <f>VLOOKUP(B166,'2-mer'!$C$1:$V$19,19,FALSE)</f>
        <v>108</v>
      </c>
      <c r="Z166" s="9">
        <f>VLOOKUP(B166,'2-mer'!$C$1:$V$19,20,FALSE)</f>
        <v>59</v>
      </c>
      <c r="AA166" s="9">
        <f>VLOOKUP(B166,'3-mer'!$B:$BQ,4,FALSE)</f>
        <v>20</v>
      </c>
      <c r="AB166" s="9">
        <f>VLOOKUP(B166,'3-mer'!$B:$BQ,5,FALSE)</f>
        <v>32</v>
      </c>
      <c r="AC166" s="9">
        <f>VLOOKUP(B166,'3-mer'!$B:$BQ,6,FALSE)</f>
        <v>35</v>
      </c>
      <c r="AD166" s="9">
        <f>VLOOKUP(B166,'3-mer'!$B:$BQ,7,FALSE)</f>
        <v>20</v>
      </c>
      <c r="AE166" s="9">
        <f>VLOOKUP(B166,'3-mer'!$B:$BQ,8,FALSE)</f>
        <v>27</v>
      </c>
      <c r="AF166" s="9">
        <f>VLOOKUP(B166,'3-mer'!$B:$BQ,9,FALSE)</f>
        <v>25</v>
      </c>
      <c r="AG166" s="9">
        <f>VLOOKUP(B166,'3-mer'!$B:$BQ,10,FALSE)</f>
        <v>28</v>
      </c>
      <c r="AH166" s="9">
        <f>VLOOKUP(B166,'3-mer'!$B:$BQ,11,FALSE)</f>
        <v>18</v>
      </c>
      <c r="AI166" s="9">
        <f>VLOOKUP(B166,'3-mer'!$B:$BQ,12,FALSE)</f>
        <v>23</v>
      </c>
      <c r="AJ166" s="9">
        <f>VLOOKUP(B166,'3-mer'!$B:$BQ,13,FALSE)</f>
        <v>32</v>
      </c>
      <c r="AK166" s="9">
        <f>VLOOKUP(B166,'3-mer'!$B:$BQ,14,FALSE)</f>
        <v>34</v>
      </c>
      <c r="AL166" s="9">
        <f>VLOOKUP(B166,'3-mer'!$B:$BQ,15,FALSE)</f>
        <v>26</v>
      </c>
      <c r="AM166" s="9">
        <f>VLOOKUP(B166,'3-mer'!$B:$BQ,16,FALSE)</f>
        <v>9</v>
      </c>
      <c r="AN166" s="9">
        <f>VLOOKUP(B166,'3-mer'!$B:$BQ,17,FALSE)</f>
        <v>15</v>
      </c>
      <c r="AO166" s="9">
        <f>VLOOKUP(B166,'3-mer'!$B:$BQ,18,FALSE)</f>
        <v>23</v>
      </c>
      <c r="AP166" s="9">
        <f>VLOOKUP(B166,'3-mer'!$B:$BQ,19,FALSE)</f>
        <v>11</v>
      </c>
      <c r="AQ166" s="9">
        <f>VLOOKUP(B166,'3-mer'!$B:$BQ,20,FALSE)</f>
        <v>24</v>
      </c>
      <c r="AR166" s="9">
        <f>VLOOKUP(B166,'3-mer'!$B:$BQ,21,FALSE)</f>
        <v>22</v>
      </c>
      <c r="AS166" s="9">
        <f>VLOOKUP(B166,'3-mer'!$B:$BQ,22,FALSE)</f>
        <v>26</v>
      </c>
      <c r="AT166" s="9">
        <f>VLOOKUP(B166,'3-mer'!$B:$BQ,23,FALSE)</f>
        <v>13</v>
      </c>
      <c r="AU166" s="9">
        <f>VLOOKUP(B166,'3-mer'!$B:$BQ,24,FALSE)</f>
        <v>16</v>
      </c>
      <c r="AV166" s="9">
        <f>VLOOKUP(B166,'3-mer'!$B:$BQ,25,FALSE)</f>
        <v>20</v>
      </c>
      <c r="AW166" s="9">
        <f>VLOOKUP(B166,'3-mer'!$B:$BQ,26,FALSE)</f>
        <v>29</v>
      </c>
      <c r="AX166" s="9">
        <f>VLOOKUP(B166,'3-mer'!$B:$BQ,27,FALSE)</f>
        <v>21</v>
      </c>
      <c r="AY166" s="9">
        <f>VLOOKUP(B166,'3-mer'!$B:$BQ,28,FALSE)</f>
        <v>20</v>
      </c>
      <c r="AZ166" s="9">
        <f>VLOOKUP(B166,'3-mer'!$B:$BQ,29,FALSE)</f>
        <v>26</v>
      </c>
      <c r="BA166" s="9">
        <f>VLOOKUP(B166,'3-mer'!$B:$BQ,30,FALSE)</f>
        <v>36</v>
      </c>
      <c r="BB166" s="9">
        <f>VLOOKUP(B166,'3-mer'!$B:$BQ,31,FALSE)</f>
        <v>25</v>
      </c>
      <c r="BC166" s="9">
        <f>VLOOKUP(B166,'3-mer'!$B:$BQ,32,FALSE)</f>
        <v>15</v>
      </c>
      <c r="BD166" s="9">
        <f>VLOOKUP(B166,'3-mer'!$B:$BQ,33,FALSE)</f>
        <v>16</v>
      </c>
      <c r="BE166" s="9">
        <f>VLOOKUP(B166,'3-mer'!$B:$BQ,34,FALSE)</f>
        <v>27</v>
      </c>
      <c r="BF166" s="9">
        <f>VLOOKUP(B166,'3-mer'!$B:$BQ,35,FALSE)</f>
        <v>17</v>
      </c>
      <c r="BG166" s="9">
        <f>VLOOKUP(B166,'3-mer'!$B:$BQ,36,FALSE)</f>
        <v>36</v>
      </c>
      <c r="BH166" s="9">
        <f>VLOOKUP(B166,'3-mer'!$B:$BQ,37,FALSE)</f>
        <v>27</v>
      </c>
      <c r="BI166" s="9">
        <f>VLOOKUP(B166,'3-mer'!$B:$BQ,38,FALSE)</f>
        <v>33</v>
      </c>
      <c r="BJ166" s="9">
        <f>VLOOKUP(B166,'3-mer'!$B:$BQ,39,FALSE)</f>
        <v>22</v>
      </c>
      <c r="BK166" s="9">
        <f>VLOOKUP(B166,'3-mer'!$B:$BQ,40,FALSE)</f>
        <v>29</v>
      </c>
      <c r="BL166" s="9">
        <f>VLOOKUP(B166,'3-mer'!$B:$BQ,41,FALSE)</f>
        <v>25</v>
      </c>
      <c r="BM166" s="9">
        <f>VLOOKUP(B166,'3-mer'!$B:$BQ,42,FALSE)</f>
        <v>29</v>
      </c>
      <c r="BN166" s="9">
        <f>VLOOKUP(B166,'3-mer'!$B:$BQ,43,FALSE)</f>
        <v>22</v>
      </c>
      <c r="BO166" s="9">
        <f>VLOOKUP(B166,'3-mer'!$B:$BQ,44,FALSE)</f>
        <v>40</v>
      </c>
      <c r="BP166" s="9">
        <f>VLOOKUP(B166,'3-mer'!$B:$BQ,45,FALSE)</f>
        <v>27</v>
      </c>
      <c r="BQ166" s="9">
        <f>VLOOKUP(B166,'3-mer'!$B:$BQ,46,FALSE)</f>
        <v>43</v>
      </c>
      <c r="BR166" s="9">
        <f>VLOOKUP(B166,'3-mer'!$B:$BQ,47,FALSE)</f>
        <v>37</v>
      </c>
      <c r="BS166" s="9">
        <f>VLOOKUP(B166,'3-mer'!$B:$BQ,48,FALSE)</f>
        <v>26</v>
      </c>
      <c r="BT166" s="9">
        <f>VLOOKUP(B166,'3-mer'!$B:$BQ,49,FALSE)</f>
        <v>19</v>
      </c>
      <c r="BU166" s="9">
        <f>VLOOKUP(B166,'3-mer'!$B:$BQ,50,FALSE)</f>
        <v>38</v>
      </c>
      <c r="BV166" s="9">
        <f>VLOOKUP(B166,'3-mer'!$B:$BQ,51,FALSE)</f>
        <v>23</v>
      </c>
      <c r="BW166" s="9">
        <f>VLOOKUP(B166,'3-mer'!$B:$BQ,52,FALSE)</f>
        <v>27</v>
      </c>
      <c r="BX166" s="9">
        <f>VLOOKUP(B166,'3-mer'!$B:$BQ,53,FALSE)</f>
        <v>17</v>
      </c>
      <c r="BY166" s="9">
        <f>VLOOKUP(B166,'3-mer'!$B:$BQ,54,FALSE)</f>
        <v>20</v>
      </c>
      <c r="BZ166" s="9">
        <f>VLOOKUP(B166,'3-mer'!$B:$BQ,55,FALSE)</f>
        <v>3</v>
      </c>
      <c r="CA166" s="9">
        <f>VLOOKUP(B166,'3-mer'!$B:$BQ,56,FALSE)</f>
        <v>13</v>
      </c>
      <c r="CB166" s="9">
        <f>VLOOKUP(B166,'3-mer'!$B:$BQ,7,FALSE)</f>
        <v>20</v>
      </c>
      <c r="CC166" s="9">
        <f>VLOOKUP(B166,'3-mer'!$B:$BQ,58,FALSE)</f>
        <v>21</v>
      </c>
      <c r="CD166" s="9">
        <f>VLOOKUP(B166,'3-mer'!$B:$BQ,60,FALSE)</f>
        <v>14</v>
      </c>
      <c r="CE166" s="9">
        <f>VLOOKUP(B166,'3-mer'!$B:$BQ,61,FALSE)</f>
        <v>35</v>
      </c>
      <c r="CF166" s="9">
        <f>VLOOKUP(B166,'3-mer'!$B:$BQ,62,FALSE)</f>
        <v>21</v>
      </c>
      <c r="CG166" s="9">
        <f>VLOOKUP(B166,'3-mer'!$B:$BQ,63,FALSE)</f>
        <v>34</v>
      </c>
      <c r="CH166" s="9">
        <f>VLOOKUP(B166,'3-mer'!$B:$BQ,64,FALSE)</f>
        <v>18</v>
      </c>
      <c r="CI166" s="9">
        <f>VLOOKUP(B166,'3-mer'!$B:$BQ,65,FALSE)</f>
        <v>17</v>
      </c>
      <c r="CJ166" s="9">
        <f>VLOOKUP(B166,'3-mer'!$B:$BQ,66,FALSE)</f>
        <v>14</v>
      </c>
      <c r="CK166" s="9">
        <f>VLOOKUP(B166,'3-mer'!$B:$BQ,67,FALSE)</f>
        <v>20</v>
      </c>
      <c r="CL166" s="9">
        <f>VLOOKUP(B166,'3-mer'!$B:$BQ,5,FALSE)</f>
        <v>32</v>
      </c>
    </row>
    <row r="167" spans="1:90" ht="15.75" x14ac:dyDescent="0.2">
      <c r="A167" s="68" t="s">
        <v>30</v>
      </c>
      <c r="B167" s="67" t="s">
        <v>14</v>
      </c>
      <c r="C167" s="67">
        <v>285</v>
      </c>
      <c r="D167" s="70" t="e">
        <f>H167/#REF!+3.39</f>
        <v>#REF!</v>
      </c>
      <c r="E167" s="67">
        <v>25</v>
      </c>
      <c r="F167" s="67">
        <v>7.2</v>
      </c>
      <c r="G167" s="67">
        <v>7</v>
      </c>
      <c r="H167" s="70">
        <v>3</v>
      </c>
      <c r="I167" s="70">
        <f>VLOOKUP(B167,'2-mer'!$C$1:$V$19,3,FALSE)</f>
        <v>1507</v>
      </c>
      <c r="J167" s="74">
        <f>VLOOKUP(B167,遗传信息!B:E,4,FALSE)</f>
        <v>43.93</v>
      </c>
      <c r="K167" s="9">
        <f>VLOOKUP(B167,'2-mer'!$C$1:$V$19,4,FALSE)</f>
        <v>107</v>
      </c>
      <c r="L167" s="9">
        <f>VLOOKUP(B167,'2-mer'!$C$1:$V$19,5,FALSE)</f>
        <v>98</v>
      </c>
      <c r="M167" s="9">
        <f>VLOOKUP(B167,'2-mer'!$C$1:$V$19,6,FALSE)</f>
        <v>115</v>
      </c>
      <c r="N167" s="9">
        <f>VLOOKUP(B167,'2-mer'!$C$1:$V$19,8,FALSE)</f>
        <v>58</v>
      </c>
      <c r="O167" s="9">
        <f>VLOOKUP(B167,'2-mer'!$C$1:$V$19,9,FALSE)</f>
        <v>85</v>
      </c>
      <c r="P167" s="9">
        <f>VLOOKUP(B167,'2-mer'!$C$1:$V$19,10,FALSE)</f>
        <v>86</v>
      </c>
      <c r="Q167" s="9">
        <f>VLOOKUP(B167,'2-mer'!$C$1:$V$19,11,FALSE)</f>
        <v>107</v>
      </c>
      <c r="R167" s="9">
        <f>VLOOKUP(B167,'2-mer'!$C$1:$V$19,12,FALSE)</f>
        <v>75</v>
      </c>
      <c r="S167" s="9">
        <f>VLOOKUP(B167,'2-mer'!$C$1:$V$19,13,FALSE)</f>
        <v>118</v>
      </c>
      <c r="T167" s="9">
        <f>VLOOKUP(B167,'2-mer'!$C$1:$V$19,14,FALSE)</f>
        <v>106</v>
      </c>
      <c r="U167" s="9">
        <f>VLOOKUP(B167,'2-mer'!$C$1:$V$19,15,FALSE)</f>
        <v>147</v>
      </c>
      <c r="V167" s="9">
        <f>VLOOKUP(B167,'2-mer'!$C$1:$V$19,16,FALSE)</f>
        <v>106</v>
      </c>
      <c r="W167" s="9">
        <f>VLOOKUP(B167,'2-mer'!$C$1:$V$19,17,FALSE)</f>
        <v>67</v>
      </c>
      <c r="X167" s="9">
        <f>VLOOKUP(B167,'2-mer'!$C$1:$V$19,18,FALSE)</f>
        <v>64</v>
      </c>
      <c r="Y167" s="9">
        <f>VLOOKUP(B167,'2-mer'!$C$1:$V$19,19,FALSE)</f>
        <v>108</v>
      </c>
      <c r="Z167" s="9">
        <f>VLOOKUP(B167,'2-mer'!$C$1:$V$19,20,FALSE)</f>
        <v>59</v>
      </c>
      <c r="AA167" s="9">
        <f>VLOOKUP(B167,'3-mer'!$B:$BQ,4,FALSE)</f>
        <v>20</v>
      </c>
      <c r="AB167" s="9">
        <f>VLOOKUP(B167,'3-mer'!$B:$BQ,5,FALSE)</f>
        <v>32</v>
      </c>
      <c r="AC167" s="9">
        <f>VLOOKUP(B167,'3-mer'!$B:$BQ,6,FALSE)</f>
        <v>35</v>
      </c>
      <c r="AD167" s="9">
        <f>VLOOKUP(B167,'3-mer'!$B:$BQ,7,FALSE)</f>
        <v>20</v>
      </c>
      <c r="AE167" s="9">
        <f>VLOOKUP(B167,'3-mer'!$B:$BQ,8,FALSE)</f>
        <v>27</v>
      </c>
      <c r="AF167" s="9">
        <f>VLOOKUP(B167,'3-mer'!$B:$BQ,9,FALSE)</f>
        <v>25</v>
      </c>
      <c r="AG167" s="9">
        <f>VLOOKUP(B167,'3-mer'!$B:$BQ,10,FALSE)</f>
        <v>28</v>
      </c>
      <c r="AH167" s="9">
        <f>VLOOKUP(B167,'3-mer'!$B:$BQ,11,FALSE)</f>
        <v>18</v>
      </c>
      <c r="AI167" s="9">
        <f>VLOOKUP(B167,'3-mer'!$B:$BQ,12,FALSE)</f>
        <v>23</v>
      </c>
      <c r="AJ167" s="9">
        <f>VLOOKUP(B167,'3-mer'!$B:$BQ,13,FALSE)</f>
        <v>32</v>
      </c>
      <c r="AK167" s="9">
        <f>VLOOKUP(B167,'3-mer'!$B:$BQ,14,FALSE)</f>
        <v>34</v>
      </c>
      <c r="AL167" s="9">
        <f>VLOOKUP(B167,'3-mer'!$B:$BQ,15,FALSE)</f>
        <v>26</v>
      </c>
      <c r="AM167" s="9">
        <f>VLOOKUP(B167,'3-mer'!$B:$BQ,16,FALSE)</f>
        <v>9</v>
      </c>
      <c r="AN167" s="9">
        <f>VLOOKUP(B167,'3-mer'!$B:$BQ,17,FALSE)</f>
        <v>15</v>
      </c>
      <c r="AO167" s="9">
        <f>VLOOKUP(B167,'3-mer'!$B:$BQ,18,FALSE)</f>
        <v>23</v>
      </c>
      <c r="AP167" s="9">
        <f>VLOOKUP(B167,'3-mer'!$B:$BQ,19,FALSE)</f>
        <v>11</v>
      </c>
      <c r="AQ167" s="9">
        <f>VLOOKUP(B167,'3-mer'!$B:$BQ,20,FALSE)</f>
        <v>24</v>
      </c>
      <c r="AR167" s="9">
        <f>VLOOKUP(B167,'3-mer'!$B:$BQ,21,FALSE)</f>
        <v>22</v>
      </c>
      <c r="AS167" s="9">
        <f>VLOOKUP(B167,'3-mer'!$B:$BQ,22,FALSE)</f>
        <v>26</v>
      </c>
      <c r="AT167" s="9">
        <f>VLOOKUP(B167,'3-mer'!$B:$BQ,23,FALSE)</f>
        <v>13</v>
      </c>
      <c r="AU167" s="9">
        <f>VLOOKUP(B167,'3-mer'!$B:$BQ,24,FALSE)</f>
        <v>16</v>
      </c>
      <c r="AV167" s="9">
        <f>VLOOKUP(B167,'3-mer'!$B:$BQ,25,FALSE)</f>
        <v>20</v>
      </c>
      <c r="AW167" s="9">
        <f>VLOOKUP(B167,'3-mer'!$B:$BQ,26,FALSE)</f>
        <v>29</v>
      </c>
      <c r="AX167" s="9">
        <f>VLOOKUP(B167,'3-mer'!$B:$BQ,27,FALSE)</f>
        <v>21</v>
      </c>
      <c r="AY167" s="9">
        <f>VLOOKUP(B167,'3-mer'!$B:$BQ,28,FALSE)</f>
        <v>20</v>
      </c>
      <c r="AZ167" s="9">
        <f>VLOOKUP(B167,'3-mer'!$B:$BQ,29,FALSE)</f>
        <v>26</v>
      </c>
      <c r="BA167" s="9">
        <f>VLOOKUP(B167,'3-mer'!$B:$BQ,30,FALSE)</f>
        <v>36</v>
      </c>
      <c r="BB167" s="9">
        <f>VLOOKUP(B167,'3-mer'!$B:$BQ,31,FALSE)</f>
        <v>25</v>
      </c>
      <c r="BC167" s="9">
        <f>VLOOKUP(B167,'3-mer'!$B:$BQ,32,FALSE)</f>
        <v>15</v>
      </c>
      <c r="BD167" s="9">
        <f>VLOOKUP(B167,'3-mer'!$B:$BQ,33,FALSE)</f>
        <v>16</v>
      </c>
      <c r="BE167" s="9">
        <f>VLOOKUP(B167,'3-mer'!$B:$BQ,34,FALSE)</f>
        <v>27</v>
      </c>
      <c r="BF167" s="9">
        <f>VLOOKUP(B167,'3-mer'!$B:$BQ,35,FALSE)</f>
        <v>17</v>
      </c>
      <c r="BG167" s="9">
        <f>VLOOKUP(B167,'3-mer'!$B:$BQ,36,FALSE)</f>
        <v>36</v>
      </c>
      <c r="BH167" s="9">
        <f>VLOOKUP(B167,'3-mer'!$B:$BQ,37,FALSE)</f>
        <v>27</v>
      </c>
      <c r="BI167" s="9">
        <f>VLOOKUP(B167,'3-mer'!$B:$BQ,38,FALSE)</f>
        <v>33</v>
      </c>
      <c r="BJ167" s="9">
        <f>VLOOKUP(B167,'3-mer'!$B:$BQ,39,FALSE)</f>
        <v>22</v>
      </c>
      <c r="BK167" s="9">
        <f>VLOOKUP(B167,'3-mer'!$B:$BQ,40,FALSE)</f>
        <v>29</v>
      </c>
      <c r="BL167" s="9">
        <f>VLOOKUP(B167,'3-mer'!$B:$BQ,41,FALSE)</f>
        <v>25</v>
      </c>
      <c r="BM167" s="9">
        <f>VLOOKUP(B167,'3-mer'!$B:$BQ,42,FALSE)</f>
        <v>29</v>
      </c>
      <c r="BN167" s="9">
        <f>VLOOKUP(B167,'3-mer'!$B:$BQ,43,FALSE)</f>
        <v>22</v>
      </c>
      <c r="BO167" s="9">
        <f>VLOOKUP(B167,'3-mer'!$B:$BQ,44,FALSE)</f>
        <v>40</v>
      </c>
      <c r="BP167" s="9">
        <f>VLOOKUP(B167,'3-mer'!$B:$BQ,45,FALSE)</f>
        <v>27</v>
      </c>
      <c r="BQ167" s="9">
        <f>VLOOKUP(B167,'3-mer'!$B:$BQ,46,FALSE)</f>
        <v>43</v>
      </c>
      <c r="BR167" s="9">
        <f>VLOOKUP(B167,'3-mer'!$B:$BQ,47,FALSE)</f>
        <v>37</v>
      </c>
      <c r="BS167" s="9">
        <f>VLOOKUP(B167,'3-mer'!$B:$BQ,48,FALSE)</f>
        <v>26</v>
      </c>
      <c r="BT167" s="9">
        <f>VLOOKUP(B167,'3-mer'!$B:$BQ,49,FALSE)</f>
        <v>19</v>
      </c>
      <c r="BU167" s="9">
        <f>VLOOKUP(B167,'3-mer'!$B:$BQ,50,FALSE)</f>
        <v>38</v>
      </c>
      <c r="BV167" s="9">
        <f>VLOOKUP(B167,'3-mer'!$B:$BQ,51,FALSE)</f>
        <v>23</v>
      </c>
      <c r="BW167" s="9">
        <f>VLOOKUP(B167,'3-mer'!$B:$BQ,52,FALSE)</f>
        <v>27</v>
      </c>
      <c r="BX167" s="9">
        <f>VLOOKUP(B167,'3-mer'!$B:$BQ,53,FALSE)</f>
        <v>17</v>
      </c>
      <c r="BY167" s="9">
        <f>VLOOKUP(B167,'3-mer'!$B:$BQ,54,FALSE)</f>
        <v>20</v>
      </c>
      <c r="BZ167" s="9">
        <f>VLOOKUP(B167,'3-mer'!$B:$BQ,55,FALSE)</f>
        <v>3</v>
      </c>
      <c r="CA167" s="9">
        <f>VLOOKUP(B167,'3-mer'!$B:$BQ,56,FALSE)</f>
        <v>13</v>
      </c>
      <c r="CB167" s="9">
        <f>VLOOKUP(B167,'3-mer'!$B:$BQ,7,FALSE)</f>
        <v>20</v>
      </c>
      <c r="CC167" s="9">
        <f>VLOOKUP(B167,'3-mer'!$B:$BQ,58,FALSE)</f>
        <v>21</v>
      </c>
      <c r="CD167" s="9">
        <f>VLOOKUP(B167,'3-mer'!$B:$BQ,60,FALSE)</f>
        <v>14</v>
      </c>
      <c r="CE167" s="9">
        <f>VLOOKUP(B167,'3-mer'!$B:$BQ,61,FALSE)</f>
        <v>35</v>
      </c>
      <c r="CF167" s="9">
        <f>VLOOKUP(B167,'3-mer'!$B:$BQ,62,FALSE)</f>
        <v>21</v>
      </c>
      <c r="CG167" s="9">
        <f>VLOOKUP(B167,'3-mer'!$B:$BQ,63,FALSE)</f>
        <v>34</v>
      </c>
      <c r="CH167" s="9">
        <f>VLOOKUP(B167,'3-mer'!$B:$BQ,64,FALSE)</f>
        <v>18</v>
      </c>
      <c r="CI167" s="9">
        <f>VLOOKUP(B167,'3-mer'!$B:$BQ,65,FALSE)</f>
        <v>17</v>
      </c>
      <c r="CJ167" s="9">
        <f>VLOOKUP(B167,'3-mer'!$B:$BQ,66,FALSE)</f>
        <v>14</v>
      </c>
      <c r="CK167" s="9">
        <f>VLOOKUP(B167,'3-mer'!$B:$BQ,67,FALSE)</f>
        <v>20</v>
      </c>
      <c r="CL167" s="9">
        <f>VLOOKUP(B167,'3-mer'!$B:$BQ,5,FALSE)</f>
        <v>32</v>
      </c>
    </row>
    <row r="168" spans="1:90" ht="15.75" x14ac:dyDescent="0.2">
      <c r="A168" s="68" t="s">
        <v>30</v>
      </c>
      <c r="B168" s="67" t="s">
        <v>14</v>
      </c>
      <c r="C168" s="67">
        <v>285</v>
      </c>
      <c r="D168" s="70" t="e">
        <f>H168/#REF!+3.39</f>
        <v>#REF!</v>
      </c>
      <c r="E168" s="67">
        <v>25</v>
      </c>
      <c r="F168" s="67">
        <v>7.2</v>
      </c>
      <c r="G168" s="67">
        <v>7</v>
      </c>
      <c r="H168" s="70">
        <v>4</v>
      </c>
      <c r="I168" s="70">
        <f>VLOOKUP(B168,'2-mer'!$C$1:$V$19,3,FALSE)</f>
        <v>1507</v>
      </c>
      <c r="J168" s="74">
        <f>VLOOKUP(B168,遗传信息!B:E,4,FALSE)</f>
        <v>43.93</v>
      </c>
      <c r="K168" s="9">
        <f>VLOOKUP(B168,'2-mer'!$C$1:$V$19,4,FALSE)</f>
        <v>107</v>
      </c>
      <c r="L168" s="9">
        <f>VLOOKUP(B168,'2-mer'!$C$1:$V$19,5,FALSE)</f>
        <v>98</v>
      </c>
      <c r="M168" s="9">
        <f>VLOOKUP(B168,'2-mer'!$C$1:$V$19,6,FALSE)</f>
        <v>115</v>
      </c>
      <c r="N168" s="9">
        <f>VLOOKUP(B168,'2-mer'!$C$1:$V$19,8,FALSE)</f>
        <v>58</v>
      </c>
      <c r="O168" s="9">
        <f>VLOOKUP(B168,'2-mer'!$C$1:$V$19,9,FALSE)</f>
        <v>85</v>
      </c>
      <c r="P168" s="9">
        <f>VLOOKUP(B168,'2-mer'!$C$1:$V$19,10,FALSE)</f>
        <v>86</v>
      </c>
      <c r="Q168" s="9">
        <f>VLOOKUP(B168,'2-mer'!$C$1:$V$19,11,FALSE)</f>
        <v>107</v>
      </c>
      <c r="R168" s="9">
        <f>VLOOKUP(B168,'2-mer'!$C$1:$V$19,12,FALSE)</f>
        <v>75</v>
      </c>
      <c r="S168" s="9">
        <f>VLOOKUP(B168,'2-mer'!$C$1:$V$19,13,FALSE)</f>
        <v>118</v>
      </c>
      <c r="T168" s="9">
        <f>VLOOKUP(B168,'2-mer'!$C$1:$V$19,14,FALSE)</f>
        <v>106</v>
      </c>
      <c r="U168" s="9">
        <f>VLOOKUP(B168,'2-mer'!$C$1:$V$19,15,FALSE)</f>
        <v>147</v>
      </c>
      <c r="V168" s="9">
        <f>VLOOKUP(B168,'2-mer'!$C$1:$V$19,16,FALSE)</f>
        <v>106</v>
      </c>
      <c r="W168" s="9">
        <f>VLOOKUP(B168,'2-mer'!$C$1:$V$19,17,FALSE)</f>
        <v>67</v>
      </c>
      <c r="X168" s="9">
        <f>VLOOKUP(B168,'2-mer'!$C$1:$V$19,18,FALSE)</f>
        <v>64</v>
      </c>
      <c r="Y168" s="9">
        <f>VLOOKUP(B168,'2-mer'!$C$1:$V$19,19,FALSE)</f>
        <v>108</v>
      </c>
      <c r="Z168" s="9">
        <f>VLOOKUP(B168,'2-mer'!$C$1:$V$19,20,FALSE)</f>
        <v>59</v>
      </c>
      <c r="AA168" s="9">
        <f>VLOOKUP(B168,'3-mer'!$B:$BQ,4,FALSE)</f>
        <v>20</v>
      </c>
      <c r="AB168" s="9">
        <f>VLOOKUP(B168,'3-mer'!$B:$BQ,5,FALSE)</f>
        <v>32</v>
      </c>
      <c r="AC168" s="9">
        <f>VLOOKUP(B168,'3-mer'!$B:$BQ,6,FALSE)</f>
        <v>35</v>
      </c>
      <c r="AD168" s="9">
        <f>VLOOKUP(B168,'3-mer'!$B:$BQ,7,FALSE)</f>
        <v>20</v>
      </c>
      <c r="AE168" s="9">
        <f>VLOOKUP(B168,'3-mer'!$B:$BQ,8,FALSE)</f>
        <v>27</v>
      </c>
      <c r="AF168" s="9">
        <f>VLOOKUP(B168,'3-mer'!$B:$BQ,9,FALSE)</f>
        <v>25</v>
      </c>
      <c r="AG168" s="9">
        <f>VLOOKUP(B168,'3-mer'!$B:$BQ,10,FALSE)</f>
        <v>28</v>
      </c>
      <c r="AH168" s="9">
        <f>VLOOKUP(B168,'3-mer'!$B:$BQ,11,FALSE)</f>
        <v>18</v>
      </c>
      <c r="AI168" s="9">
        <f>VLOOKUP(B168,'3-mer'!$B:$BQ,12,FALSE)</f>
        <v>23</v>
      </c>
      <c r="AJ168" s="9">
        <f>VLOOKUP(B168,'3-mer'!$B:$BQ,13,FALSE)</f>
        <v>32</v>
      </c>
      <c r="AK168" s="9">
        <f>VLOOKUP(B168,'3-mer'!$B:$BQ,14,FALSE)</f>
        <v>34</v>
      </c>
      <c r="AL168" s="9">
        <f>VLOOKUP(B168,'3-mer'!$B:$BQ,15,FALSE)</f>
        <v>26</v>
      </c>
      <c r="AM168" s="9">
        <f>VLOOKUP(B168,'3-mer'!$B:$BQ,16,FALSE)</f>
        <v>9</v>
      </c>
      <c r="AN168" s="9">
        <f>VLOOKUP(B168,'3-mer'!$B:$BQ,17,FALSE)</f>
        <v>15</v>
      </c>
      <c r="AO168" s="9">
        <f>VLOOKUP(B168,'3-mer'!$B:$BQ,18,FALSE)</f>
        <v>23</v>
      </c>
      <c r="AP168" s="9">
        <f>VLOOKUP(B168,'3-mer'!$B:$BQ,19,FALSE)</f>
        <v>11</v>
      </c>
      <c r="AQ168" s="9">
        <f>VLOOKUP(B168,'3-mer'!$B:$BQ,20,FALSE)</f>
        <v>24</v>
      </c>
      <c r="AR168" s="9">
        <f>VLOOKUP(B168,'3-mer'!$B:$BQ,21,FALSE)</f>
        <v>22</v>
      </c>
      <c r="AS168" s="9">
        <f>VLOOKUP(B168,'3-mer'!$B:$BQ,22,FALSE)</f>
        <v>26</v>
      </c>
      <c r="AT168" s="9">
        <f>VLOOKUP(B168,'3-mer'!$B:$BQ,23,FALSE)</f>
        <v>13</v>
      </c>
      <c r="AU168" s="9">
        <f>VLOOKUP(B168,'3-mer'!$B:$BQ,24,FALSE)</f>
        <v>16</v>
      </c>
      <c r="AV168" s="9">
        <f>VLOOKUP(B168,'3-mer'!$B:$BQ,25,FALSE)</f>
        <v>20</v>
      </c>
      <c r="AW168" s="9">
        <f>VLOOKUP(B168,'3-mer'!$B:$BQ,26,FALSE)</f>
        <v>29</v>
      </c>
      <c r="AX168" s="9">
        <f>VLOOKUP(B168,'3-mer'!$B:$BQ,27,FALSE)</f>
        <v>21</v>
      </c>
      <c r="AY168" s="9">
        <f>VLOOKUP(B168,'3-mer'!$B:$BQ,28,FALSE)</f>
        <v>20</v>
      </c>
      <c r="AZ168" s="9">
        <f>VLOOKUP(B168,'3-mer'!$B:$BQ,29,FALSE)</f>
        <v>26</v>
      </c>
      <c r="BA168" s="9">
        <f>VLOOKUP(B168,'3-mer'!$B:$BQ,30,FALSE)</f>
        <v>36</v>
      </c>
      <c r="BB168" s="9">
        <f>VLOOKUP(B168,'3-mer'!$B:$BQ,31,FALSE)</f>
        <v>25</v>
      </c>
      <c r="BC168" s="9">
        <f>VLOOKUP(B168,'3-mer'!$B:$BQ,32,FALSE)</f>
        <v>15</v>
      </c>
      <c r="BD168" s="9">
        <f>VLOOKUP(B168,'3-mer'!$B:$BQ,33,FALSE)</f>
        <v>16</v>
      </c>
      <c r="BE168" s="9">
        <f>VLOOKUP(B168,'3-mer'!$B:$BQ,34,FALSE)</f>
        <v>27</v>
      </c>
      <c r="BF168" s="9">
        <f>VLOOKUP(B168,'3-mer'!$B:$BQ,35,FALSE)</f>
        <v>17</v>
      </c>
      <c r="BG168" s="9">
        <f>VLOOKUP(B168,'3-mer'!$B:$BQ,36,FALSE)</f>
        <v>36</v>
      </c>
      <c r="BH168" s="9">
        <f>VLOOKUP(B168,'3-mer'!$B:$BQ,37,FALSE)</f>
        <v>27</v>
      </c>
      <c r="BI168" s="9">
        <f>VLOOKUP(B168,'3-mer'!$B:$BQ,38,FALSE)</f>
        <v>33</v>
      </c>
      <c r="BJ168" s="9">
        <f>VLOOKUP(B168,'3-mer'!$B:$BQ,39,FALSE)</f>
        <v>22</v>
      </c>
      <c r="BK168" s="9">
        <f>VLOOKUP(B168,'3-mer'!$B:$BQ,40,FALSE)</f>
        <v>29</v>
      </c>
      <c r="BL168" s="9">
        <f>VLOOKUP(B168,'3-mer'!$B:$BQ,41,FALSE)</f>
        <v>25</v>
      </c>
      <c r="BM168" s="9">
        <f>VLOOKUP(B168,'3-mer'!$B:$BQ,42,FALSE)</f>
        <v>29</v>
      </c>
      <c r="BN168" s="9">
        <f>VLOOKUP(B168,'3-mer'!$B:$BQ,43,FALSE)</f>
        <v>22</v>
      </c>
      <c r="BO168" s="9">
        <f>VLOOKUP(B168,'3-mer'!$B:$BQ,44,FALSE)</f>
        <v>40</v>
      </c>
      <c r="BP168" s="9">
        <f>VLOOKUP(B168,'3-mer'!$B:$BQ,45,FALSE)</f>
        <v>27</v>
      </c>
      <c r="BQ168" s="9">
        <f>VLOOKUP(B168,'3-mer'!$B:$BQ,46,FALSE)</f>
        <v>43</v>
      </c>
      <c r="BR168" s="9">
        <f>VLOOKUP(B168,'3-mer'!$B:$BQ,47,FALSE)</f>
        <v>37</v>
      </c>
      <c r="BS168" s="9">
        <f>VLOOKUP(B168,'3-mer'!$B:$BQ,48,FALSE)</f>
        <v>26</v>
      </c>
      <c r="BT168" s="9">
        <f>VLOOKUP(B168,'3-mer'!$B:$BQ,49,FALSE)</f>
        <v>19</v>
      </c>
      <c r="BU168" s="9">
        <f>VLOOKUP(B168,'3-mer'!$B:$BQ,50,FALSE)</f>
        <v>38</v>
      </c>
      <c r="BV168" s="9">
        <f>VLOOKUP(B168,'3-mer'!$B:$BQ,51,FALSE)</f>
        <v>23</v>
      </c>
      <c r="BW168" s="9">
        <f>VLOOKUP(B168,'3-mer'!$B:$BQ,52,FALSE)</f>
        <v>27</v>
      </c>
      <c r="BX168" s="9">
        <f>VLOOKUP(B168,'3-mer'!$B:$BQ,53,FALSE)</f>
        <v>17</v>
      </c>
      <c r="BY168" s="9">
        <f>VLOOKUP(B168,'3-mer'!$B:$BQ,54,FALSE)</f>
        <v>20</v>
      </c>
      <c r="BZ168" s="9">
        <f>VLOOKUP(B168,'3-mer'!$B:$BQ,55,FALSE)</f>
        <v>3</v>
      </c>
      <c r="CA168" s="9">
        <f>VLOOKUP(B168,'3-mer'!$B:$BQ,56,FALSE)</f>
        <v>13</v>
      </c>
      <c r="CB168" s="9">
        <f>VLOOKUP(B168,'3-mer'!$B:$BQ,7,FALSE)</f>
        <v>20</v>
      </c>
      <c r="CC168" s="9">
        <f>VLOOKUP(B168,'3-mer'!$B:$BQ,58,FALSE)</f>
        <v>21</v>
      </c>
      <c r="CD168" s="9">
        <f>VLOOKUP(B168,'3-mer'!$B:$BQ,60,FALSE)</f>
        <v>14</v>
      </c>
      <c r="CE168" s="9">
        <f>VLOOKUP(B168,'3-mer'!$B:$BQ,61,FALSE)</f>
        <v>35</v>
      </c>
      <c r="CF168" s="9">
        <f>VLOOKUP(B168,'3-mer'!$B:$BQ,62,FALSE)</f>
        <v>21</v>
      </c>
      <c r="CG168" s="9">
        <f>VLOOKUP(B168,'3-mer'!$B:$BQ,63,FALSE)</f>
        <v>34</v>
      </c>
      <c r="CH168" s="9">
        <f>VLOOKUP(B168,'3-mer'!$B:$BQ,64,FALSE)</f>
        <v>18</v>
      </c>
      <c r="CI168" s="9">
        <f>VLOOKUP(B168,'3-mer'!$B:$BQ,65,FALSE)</f>
        <v>17</v>
      </c>
      <c r="CJ168" s="9">
        <f>VLOOKUP(B168,'3-mer'!$B:$BQ,66,FALSE)</f>
        <v>14</v>
      </c>
      <c r="CK168" s="9">
        <f>VLOOKUP(B168,'3-mer'!$B:$BQ,67,FALSE)</f>
        <v>20</v>
      </c>
      <c r="CL168" s="9">
        <f>VLOOKUP(B168,'3-mer'!$B:$BQ,5,FALSE)</f>
        <v>32</v>
      </c>
    </row>
    <row r="169" spans="1:90" ht="15.75" x14ac:dyDescent="0.2">
      <c r="A169" s="68" t="s">
        <v>30</v>
      </c>
      <c r="B169" s="67" t="s">
        <v>14</v>
      </c>
      <c r="C169" s="67">
        <v>300</v>
      </c>
      <c r="D169" s="70">
        <v>50.2</v>
      </c>
      <c r="E169" s="67">
        <v>25</v>
      </c>
      <c r="F169" s="67">
        <v>7.2</v>
      </c>
      <c r="G169" s="67">
        <v>7</v>
      </c>
      <c r="H169" s="70">
        <v>2</v>
      </c>
      <c r="I169" s="70">
        <f>VLOOKUP(B169,'2-mer'!$C$1:$V$19,3,FALSE)</f>
        <v>1507</v>
      </c>
      <c r="J169" s="74">
        <f>VLOOKUP(B169,遗传信息!B:E,4,FALSE)</f>
        <v>43.93</v>
      </c>
      <c r="K169" s="9">
        <f>VLOOKUP(B169,'2-mer'!$C$1:$V$19,4,FALSE)</f>
        <v>107</v>
      </c>
      <c r="L169" s="9">
        <f>VLOOKUP(B169,'2-mer'!$C$1:$V$19,5,FALSE)</f>
        <v>98</v>
      </c>
      <c r="M169" s="9">
        <f>VLOOKUP(B169,'2-mer'!$C$1:$V$19,6,FALSE)</f>
        <v>115</v>
      </c>
      <c r="N169" s="9">
        <f>VLOOKUP(B169,'2-mer'!$C$1:$V$19,8,FALSE)</f>
        <v>58</v>
      </c>
      <c r="O169" s="9">
        <f>VLOOKUP(B169,'2-mer'!$C$1:$V$19,9,FALSE)</f>
        <v>85</v>
      </c>
      <c r="P169" s="9">
        <f>VLOOKUP(B169,'2-mer'!$C$1:$V$19,10,FALSE)</f>
        <v>86</v>
      </c>
      <c r="Q169" s="9">
        <f>VLOOKUP(B169,'2-mer'!$C$1:$V$19,11,FALSE)</f>
        <v>107</v>
      </c>
      <c r="R169" s="9">
        <f>VLOOKUP(B169,'2-mer'!$C$1:$V$19,12,FALSE)</f>
        <v>75</v>
      </c>
      <c r="S169" s="9">
        <f>VLOOKUP(B169,'2-mer'!$C$1:$V$19,13,FALSE)</f>
        <v>118</v>
      </c>
      <c r="T169" s="9">
        <f>VLOOKUP(B169,'2-mer'!$C$1:$V$19,14,FALSE)</f>
        <v>106</v>
      </c>
      <c r="U169" s="9">
        <f>VLOOKUP(B169,'2-mer'!$C$1:$V$19,15,FALSE)</f>
        <v>147</v>
      </c>
      <c r="V169" s="9">
        <f>VLOOKUP(B169,'2-mer'!$C$1:$V$19,16,FALSE)</f>
        <v>106</v>
      </c>
      <c r="W169" s="9">
        <f>VLOOKUP(B169,'2-mer'!$C$1:$V$19,17,FALSE)</f>
        <v>67</v>
      </c>
      <c r="X169" s="9">
        <f>VLOOKUP(B169,'2-mer'!$C$1:$V$19,18,FALSE)</f>
        <v>64</v>
      </c>
      <c r="Y169" s="9">
        <f>VLOOKUP(B169,'2-mer'!$C$1:$V$19,19,FALSE)</f>
        <v>108</v>
      </c>
      <c r="Z169" s="9">
        <f>VLOOKUP(B169,'2-mer'!$C$1:$V$19,20,FALSE)</f>
        <v>59</v>
      </c>
      <c r="AA169" s="9">
        <f>VLOOKUP(B169,'3-mer'!$B:$BQ,4,FALSE)</f>
        <v>20</v>
      </c>
      <c r="AB169" s="9">
        <f>VLOOKUP(B169,'3-mer'!$B:$BQ,5,FALSE)</f>
        <v>32</v>
      </c>
      <c r="AC169" s="9">
        <f>VLOOKUP(B169,'3-mer'!$B:$BQ,6,FALSE)</f>
        <v>35</v>
      </c>
      <c r="AD169" s="9">
        <f>VLOOKUP(B169,'3-mer'!$B:$BQ,7,FALSE)</f>
        <v>20</v>
      </c>
      <c r="AE169" s="9">
        <f>VLOOKUP(B169,'3-mer'!$B:$BQ,8,FALSE)</f>
        <v>27</v>
      </c>
      <c r="AF169" s="9">
        <f>VLOOKUP(B169,'3-mer'!$B:$BQ,9,FALSE)</f>
        <v>25</v>
      </c>
      <c r="AG169" s="9">
        <f>VLOOKUP(B169,'3-mer'!$B:$BQ,10,FALSE)</f>
        <v>28</v>
      </c>
      <c r="AH169" s="9">
        <f>VLOOKUP(B169,'3-mer'!$B:$BQ,11,FALSE)</f>
        <v>18</v>
      </c>
      <c r="AI169" s="9">
        <f>VLOOKUP(B169,'3-mer'!$B:$BQ,12,FALSE)</f>
        <v>23</v>
      </c>
      <c r="AJ169" s="9">
        <f>VLOOKUP(B169,'3-mer'!$B:$BQ,13,FALSE)</f>
        <v>32</v>
      </c>
      <c r="AK169" s="9">
        <f>VLOOKUP(B169,'3-mer'!$B:$BQ,14,FALSE)</f>
        <v>34</v>
      </c>
      <c r="AL169" s="9">
        <f>VLOOKUP(B169,'3-mer'!$B:$BQ,15,FALSE)</f>
        <v>26</v>
      </c>
      <c r="AM169" s="9">
        <f>VLOOKUP(B169,'3-mer'!$B:$BQ,16,FALSE)</f>
        <v>9</v>
      </c>
      <c r="AN169" s="9">
        <f>VLOOKUP(B169,'3-mer'!$B:$BQ,17,FALSE)</f>
        <v>15</v>
      </c>
      <c r="AO169" s="9">
        <f>VLOOKUP(B169,'3-mer'!$B:$BQ,18,FALSE)</f>
        <v>23</v>
      </c>
      <c r="AP169" s="9">
        <f>VLOOKUP(B169,'3-mer'!$B:$BQ,19,FALSE)</f>
        <v>11</v>
      </c>
      <c r="AQ169" s="9">
        <f>VLOOKUP(B169,'3-mer'!$B:$BQ,20,FALSE)</f>
        <v>24</v>
      </c>
      <c r="AR169" s="9">
        <f>VLOOKUP(B169,'3-mer'!$B:$BQ,21,FALSE)</f>
        <v>22</v>
      </c>
      <c r="AS169" s="9">
        <f>VLOOKUP(B169,'3-mer'!$B:$BQ,22,FALSE)</f>
        <v>26</v>
      </c>
      <c r="AT169" s="9">
        <f>VLOOKUP(B169,'3-mer'!$B:$BQ,23,FALSE)</f>
        <v>13</v>
      </c>
      <c r="AU169" s="9">
        <f>VLOOKUP(B169,'3-mer'!$B:$BQ,24,FALSE)</f>
        <v>16</v>
      </c>
      <c r="AV169" s="9">
        <f>VLOOKUP(B169,'3-mer'!$B:$BQ,25,FALSE)</f>
        <v>20</v>
      </c>
      <c r="AW169" s="9">
        <f>VLOOKUP(B169,'3-mer'!$B:$BQ,26,FALSE)</f>
        <v>29</v>
      </c>
      <c r="AX169" s="9">
        <f>VLOOKUP(B169,'3-mer'!$B:$BQ,27,FALSE)</f>
        <v>21</v>
      </c>
      <c r="AY169" s="9">
        <f>VLOOKUP(B169,'3-mer'!$B:$BQ,28,FALSE)</f>
        <v>20</v>
      </c>
      <c r="AZ169" s="9">
        <f>VLOOKUP(B169,'3-mer'!$B:$BQ,29,FALSE)</f>
        <v>26</v>
      </c>
      <c r="BA169" s="9">
        <f>VLOOKUP(B169,'3-mer'!$B:$BQ,30,FALSE)</f>
        <v>36</v>
      </c>
      <c r="BB169" s="9">
        <f>VLOOKUP(B169,'3-mer'!$B:$BQ,31,FALSE)</f>
        <v>25</v>
      </c>
      <c r="BC169" s="9">
        <f>VLOOKUP(B169,'3-mer'!$B:$BQ,32,FALSE)</f>
        <v>15</v>
      </c>
      <c r="BD169" s="9">
        <f>VLOOKUP(B169,'3-mer'!$B:$BQ,33,FALSE)</f>
        <v>16</v>
      </c>
      <c r="BE169" s="9">
        <f>VLOOKUP(B169,'3-mer'!$B:$BQ,34,FALSE)</f>
        <v>27</v>
      </c>
      <c r="BF169" s="9">
        <f>VLOOKUP(B169,'3-mer'!$B:$BQ,35,FALSE)</f>
        <v>17</v>
      </c>
      <c r="BG169" s="9">
        <f>VLOOKUP(B169,'3-mer'!$B:$BQ,36,FALSE)</f>
        <v>36</v>
      </c>
      <c r="BH169" s="9">
        <f>VLOOKUP(B169,'3-mer'!$B:$BQ,37,FALSE)</f>
        <v>27</v>
      </c>
      <c r="BI169" s="9">
        <f>VLOOKUP(B169,'3-mer'!$B:$BQ,38,FALSE)</f>
        <v>33</v>
      </c>
      <c r="BJ169" s="9">
        <f>VLOOKUP(B169,'3-mer'!$B:$BQ,39,FALSE)</f>
        <v>22</v>
      </c>
      <c r="BK169" s="9">
        <f>VLOOKUP(B169,'3-mer'!$B:$BQ,40,FALSE)</f>
        <v>29</v>
      </c>
      <c r="BL169" s="9">
        <f>VLOOKUP(B169,'3-mer'!$B:$BQ,41,FALSE)</f>
        <v>25</v>
      </c>
      <c r="BM169" s="9">
        <f>VLOOKUP(B169,'3-mer'!$B:$BQ,42,FALSE)</f>
        <v>29</v>
      </c>
      <c r="BN169" s="9">
        <f>VLOOKUP(B169,'3-mer'!$B:$BQ,43,FALSE)</f>
        <v>22</v>
      </c>
      <c r="BO169" s="9">
        <f>VLOOKUP(B169,'3-mer'!$B:$BQ,44,FALSE)</f>
        <v>40</v>
      </c>
      <c r="BP169" s="9">
        <f>VLOOKUP(B169,'3-mer'!$B:$BQ,45,FALSE)</f>
        <v>27</v>
      </c>
      <c r="BQ169" s="9">
        <f>VLOOKUP(B169,'3-mer'!$B:$BQ,46,FALSE)</f>
        <v>43</v>
      </c>
      <c r="BR169" s="9">
        <f>VLOOKUP(B169,'3-mer'!$B:$BQ,47,FALSE)</f>
        <v>37</v>
      </c>
      <c r="BS169" s="9">
        <f>VLOOKUP(B169,'3-mer'!$B:$BQ,48,FALSE)</f>
        <v>26</v>
      </c>
      <c r="BT169" s="9">
        <f>VLOOKUP(B169,'3-mer'!$B:$BQ,49,FALSE)</f>
        <v>19</v>
      </c>
      <c r="BU169" s="9">
        <f>VLOOKUP(B169,'3-mer'!$B:$BQ,50,FALSE)</f>
        <v>38</v>
      </c>
      <c r="BV169" s="9">
        <f>VLOOKUP(B169,'3-mer'!$B:$BQ,51,FALSE)</f>
        <v>23</v>
      </c>
      <c r="BW169" s="9">
        <f>VLOOKUP(B169,'3-mer'!$B:$BQ,52,FALSE)</f>
        <v>27</v>
      </c>
      <c r="BX169" s="9">
        <f>VLOOKUP(B169,'3-mer'!$B:$BQ,53,FALSE)</f>
        <v>17</v>
      </c>
      <c r="BY169" s="9">
        <f>VLOOKUP(B169,'3-mer'!$B:$BQ,54,FALSE)</f>
        <v>20</v>
      </c>
      <c r="BZ169" s="9">
        <f>VLOOKUP(B169,'3-mer'!$B:$BQ,55,FALSE)</f>
        <v>3</v>
      </c>
      <c r="CA169" s="9">
        <f>VLOOKUP(B169,'3-mer'!$B:$BQ,56,FALSE)</f>
        <v>13</v>
      </c>
      <c r="CB169" s="9">
        <f>VLOOKUP(B169,'3-mer'!$B:$BQ,7,FALSE)</f>
        <v>20</v>
      </c>
      <c r="CC169" s="9">
        <f>VLOOKUP(B169,'3-mer'!$B:$BQ,58,FALSE)</f>
        <v>21</v>
      </c>
      <c r="CD169" s="9">
        <f>VLOOKUP(B169,'3-mer'!$B:$BQ,60,FALSE)</f>
        <v>14</v>
      </c>
      <c r="CE169" s="9">
        <f>VLOOKUP(B169,'3-mer'!$B:$BQ,61,FALSE)</f>
        <v>35</v>
      </c>
      <c r="CF169" s="9">
        <f>VLOOKUP(B169,'3-mer'!$B:$BQ,62,FALSE)</f>
        <v>21</v>
      </c>
      <c r="CG169" s="9">
        <f>VLOOKUP(B169,'3-mer'!$B:$BQ,63,FALSE)</f>
        <v>34</v>
      </c>
      <c r="CH169" s="9">
        <f>VLOOKUP(B169,'3-mer'!$B:$BQ,64,FALSE)</f>
        <v>18</v>
      </c>
      <c r="CI169" s="9">
        <f>VLOOKUP(B169,'3-mer'!$B:$BQ,65,FALSE)</f>
        <v>17</v>
      </c>
      <c r="CJ169" s="9">
        <f>VLOOKUP(B169,'3-mer'!$B:$BQ,66,FALSE)</f>
        <v>14</v>
      </c>
      <c r="CK169" s="9">
        <f>VLOOKUP(B169,'3-mer'!$B:$BQ,67,FALSE)</f>
        <v>20</v>
      </c>
      <c r="CL169" s="9">
        <f>VLOOKUP(B169,'3-mer'!$B:$BQ,5,FALSE)</f>
        <v>32</v>
      </c>
    </row>
    <row r="170" spans="1:90" ht="15.75" x14ac:dyDescent="0.2">
      <c r="A170" s="68" t="s">
        <v>30</v>
      </c>
      <c r="B170" s="67" t="s">
        <v>14</v>
      </c>
      <c r="C170" s="67">
        <v>300</v>
      </c>
      <c r="D170" s="70" t="e">
        <f>H170/#REF!+17</f>
        <v>#REF!</v>
      </c>
      <c r="E170" s="67">
        <v>25</v>
      </c>
      <c r="F170" s="67">
        <v>7.2</v>
      </c>
      <c r="G170" s="67">
        <v>7</v>
      </c>
      <c r="H170" s="70">
        <v>3</v>
      </c>
      <c r="I170" s="70">
        <f>VLOOKUP(B170,'2-mer'!$C$1:$V$19,3,FALSE)</f>
        <v>1507</v>
      </c>
      <c r="J170" s="74">
        <f>VLOOKUP(B170,遗传信息!B:E,4,FALSE)</f>
        <v>43.93</v>
      </c>
      <c r="K170" s="9">
        <f>VLOOKUP(B170,'2-mer'!$C$1:$V$19,4,FALSE)</f>
        <v>107</v>
      </c>
      <c r="L170" s="9">
        <f>VLOOKUP(B170,'2-mer'!$C$1:$V$19,5,FALSE)</f>
        <v>98</v>
      </c>
      <c r="M170" s="9">
        <f>VLOOKUP(B170,'2-mer'!$C$1:$V$19,6,FALSE)</f>
        <v>115</v>
      </c>
      <c r="N170" s="9">
        <f>VLOOKUP(B170,'2-mer'!$C$1:$V$19,8,FALSE)</f>
        <v>58</v>
      </c>
      <c r="O170" s="9">
        <f>VLOOKUP(B170,'2-mer'!$C$1:$V$19,9,FALSE)</f>
        <v>85</v>
      </c>
      <c r="P170" s="9">
        <f>VLOOKUP(B170,'2-mer'!$C$1:$V$19,10,FALSE)</f>
        <v>86</v>
      </c>
      <c r="Q170" s="9">
        <f>VLOOKUP(B170,'2-mer'!$C$1:$V$19,11,FALSE)</f>
        <v>107</v>
      </c>
      <c r="R170" s="9">
        <f>VLOOKUP(B170,'2-mer'!$C$1:$V$19,12,FALSE)</f>
        <v>75</v>
      </c>
      <c r="S170" s="9">
        <f>VLOOKUP(B170,'2-mer'!$C$1:$V$19,13,FALSE)</f>
        <v>118</v>
      </c>
      <c r="T170" s="9">
        <f>VLOOKUP(B170,'2-mer'!$C$1:$V$19,14,FALSE)</f>
        <v>106</v>
      </c>
      <c r="U170" s="9">
        <f>VLOOKUP(B170,'2-mer'!$C$1:$V$19,15,FALSE)</f>
        <v>147</v>
      </c>
      <c r="V170" s="9">
        <f>VLOOKUP(B170,'2-mer'!$C$1:$V$19,16,FALSE)</f>
        <v>106</v>
      </c>
      <c r="W170" s="9">
        <f>VLOOKUP(B170,'2-mer'!$C$1:$V$19,17,FALSE)</f>
        <v>67</v>
      </c>
      <c r="X170" s="9">
        <f>VLOOKUP(B170,'2-mer'!$C$1:$V$19,18,FALSE)</f>
        <v>64</v>
      </c>
      <c r="Y170" s="9">
        <f>VLOOKUP(B170,'2-mer'!$C$1:$V$19,19,FALSE)</f>
        <v>108</v>
      </c>
      <c r="Z170" s="9">
        <f>VLOOKUP(B170,'2-mer'!$C$1:$V$19,20,FALSE)</f>
        <v>59</v>
      </c>
      <c r="AA170" s="9">
        <f>VLOOKUP(B170,'3-mer'!$B:$BQ,4,FALSE)</f>
        <v>20</v>
      </c>
      <c r="AB170" s="9">
        <f>VLOOKUP(B170,'3-mer'!$B:$BQ,5,FALSE)</f>
        <v>32</v>
      </c>
      <c r="AC170" s="9">
        <f>VLOOKUP(B170,'3-mer'!$B:$BQ,6,FALSE)</f>
        <v>35</v>
      </c>
      <c r="AD170" s="9">
        <f>VLOOKUP(B170,'3-mer'!$B:$BQ,7,FALSE)</f>
        <v>20</v>
      </c>
      <c r="AE170" s="9">
        <f>VLOOKUP(B170,'3-mer'!$B:$BQ,8,FALSE)</f>
        <v>27</v>
      </c>
      <c r="AF170" s="9">
        <f>VLOOKUP(B170,'3-mer'!$B:$BQ,9,FALSE)</f>
        <v>25</v>
      </c>
      <c r="AG170" s="9">
        <f>VLOOKUP(B170,'3-mer'!$B:$BQ,10,FALSE)</f>
        <v>28</v>
      </c>
      <c r="AH170" s="9">
        <f>VLOOKUP(B170,'3-mer'!$B:$BQ,11,FALSE)</f>
        <v>18</v>
      </c>
      <c r="AI170" s="9">
        <f>VLOOKUP(B170,'3-mer'!$B:$BQ,12,FALSE)</f>
        <v>23</v>
      </c>
      <c r="AJ170" s="9">
        <f>VLOOKUP(B170,'3-mer'!$B:$BQ,13,FALSE)</f>
        <v>32</v>
      </c>
      <c r="AK170" s="9">
        <f>VLOOKUP(B170,'3-mer'!$B:$BQ,14,FALSE)</f>
        <v>34</v>
      </c>
      <c r="AL170" s="9">
        <f>VLOOKUP(B170,'3-mer'!$B:$BQ,15,FALSE)</f>
        <v>26</v>
      </c>
      <c r="AM170" s="9">
        <f>VLOOKUP(B170,'3-mer'!$B:$BQ,16,FALSE)</f>
        <v>9</v>
      </c>
      <c r="AN170" s="9">
        <f>VLOOKUP(B170,'3-mer'!$B:$BQ,17,FALSE)</f>
        <v>15</v>
      </c>
      <c r="AO170" s="9">
        <f>VLOOKUP(B170,'3-mer'!$B:$BQ,18,FALSE)</f>
        <v>23</v>
      </c>
      <c r="AP170" s="9">
        <f>VLOOKUP(B170,'3-mer'!$B:$BQ,19,FALSE)</f>
        <v>11</v>
      </c>
      <c r="AQ170" s="9">
        <f>VLOOKUP(B170,'3-mer'!$B:$BQ,20,FALSE)</f>
        <v>24</v>
      </c>
      <c r="AR170" s="9">
        <f>VLOOKUP(B170,'3-mer'!$B:$BQ,21,FALSE)</f>
        <v>22</v>
      </c>
      <c r="AS170" s="9">
        <f>VLOOKUP(B170,'3-mer'!$B:$BQ,22,FALSE)</f>
        <v>26</v>
      </c>
      <c r="AT170" s="9">
        <f>VLOOKUP(B170,'3-mer'!$B:$BQ,23,FALSE)</f>
        <v>13</v>
      </c>
      <c r="AU170" s="9">
        <f>VLOOKUP(B170,'3-mer'!$B:$BQ,24,FALSE)</f>
        <v>16</v>
      </c>
      <c r="AV170" s="9">
        <f>VLOOKUP(B170,'3-mer'!$B:$BQ,25,FALSE)</f>
        <v>20</v>
      </c>
      <c r="AW170" s="9">
        <f>VLOOKUP(B170,'3-mer'!$B:$BQ,26,FALSE)</f>
        <v>29</v>
      </c>
      <c r="AX170" s="9">
        <f>VLOOKUP(B170,'3-mer'!$B:$BQ,27,FALSE)</f>
        <v>21</v>
      </c>
      <c r="AY170" s="9">
        <f>VLOOKUP(B170,'3-mer'!$B:$BQ,28,FALSE)</f>
        <v>20</v>
      </c>
      <c r="AZ170" s="9">
        <f>VLOOKUP(B170,'3-mer'!$B:$BQ,29,FALSE)</f>
        <v>26</v>
      </c>
      <c r="BA170" s="9">
        <f>VLOOKUP(B170,'3-mer'!$B:$BQ,30,FALSE)</f>
        <v>36</v>
      </c>
      <c r="BB170" s="9">
        <f>VLOOKUP(B170,'3-mer'!$B:$BQ,31,FALSE)</f>
        <v>25</v>
      </c>
      <c r="BC170" s="9">
        <f>VLOOKUP(B170,'3-mer'!$B:$BQ,32,FALSE)</f>
        <v>15</v>
      </c>
      <c r="BD170" s="9">
        <f>VLOOKUP(B170,'3-mer'!$B:$BQ,33,FALSE)</f>
        <v>16</v>
      </c>
      <c r="BE170" s="9">
        <f>VLOOKUP(B170,'3-mer'!$B:$BQ,34,FALSE)</f>
        <v>27</v>
      </c>
      <c r="BF170" s="9">
        <f>VLOOKUP(B170,'3-mer'!$B:$BQ,35,FALSE)</f>
        <v>17</v>
      </c>
      <c r="BG170" s="9">
        <f>VLOOKUP(B170,'3-mer'!$B:$BQ,36,FALSE)</f>
        <v>36</v>
      </c>
      <c r="BH170" s="9">
        <f>VLOOKUP(B170,'3-mer'!$B:$BQ,37,FALSE)</f>
        <v>27</v>
      </c>
      <c r="BI170" s="9">
        <f>VLOOKUP(B170,'3-mer'!$B:$BQ,38,FALSE)</f>
        <v>33</v>
      </c>
      <c r="BJ170" s="9">
        <f>VLOOKUP(B170,'3-mer'!$B:$BQ,39,FALSE)</f>
        <v>22</v>
      </c>
      <c r="BK170" s="9">
        <f>VLOOKUP(B170,'3-mer'!$B:$BQ,40,FALSE)</f>
        <v>29</v>
      </c>
      <c r="BL170" s="9">
        <f>VLOOKUP(B170,'3-mer'!$B:$BQ,41,FALSE)</f>
        <v>25</v>
      </c>
      <c r="BM170" s="9">
        <f>VLOOKUP(B170,'3-mer'!$B:$BQ,42,FALSE)</f>
        <v>29</v>
      </c>
      <c r="BN170" s="9">
        <f>VLOOKUP(B170,'3-mer'!$B:$BQ,43,FALSE)</f>
        <v>22</v>
      </c>
      <c r="BO170" s="9">
        <f>VLOOKUP(B170,'3-mer'!$B:$BQ,44,FALSE)</f>
        <v>40</v>
      </c>
      <c r="BP170" s="9">
        <f>VLOOKUP(B170,'3-mer'!$B:$BQ,45,FALSE)</f>
        <v>27</v>
      </c>
      <c r="BQ170" s="9">
        <f>VLOOKUP(B170,'3-mer'!$B:$BQ,46,FALSE)</f>
        <v>43</v>
      </c>
      <c r="BR170" s="9">
        <f>VLOOKUP(B170,'3-mer'!$B:$BQ,47,FALSE)</f>
        <v>37</v>
      </c>
      <c r="BS170" s="9">
        <f>VLOOKUP(B170,'3-mer'!$B:$BQ,48,FALSE)</f>
        <v>26</v>
      </c>
      <c r="BT170" s="9">
        <f>VLOOKUP(B170,'3-mer'!$B:$BQ,49,FALSE)</f>
        <v>19</v>
      </c>
      <c r="BU170" s="9">
        <f>VLOOKUP(B170,'3-mer'!$B:$BQ,50,FALSE)</f>
        <v>38</v>
      </c>
      <c r="BV170" s="9">
        <f>VLOOKUP(B170,'3-mer'!$B:$BQ,51,FALSE)</f>
        <v>23</v>
      </c>
      <c r="BW170" s="9">
        <f>VLOOKUP(B170,'3-mer'!$B:$BQ,52,FALSE)</f>
        <v>27</v>
      </c>
      <c r="BX170" s="9">
        <f>VLOOKUP(B170,'3-mer'!$B:$BQ,53,FALSE)</f>
        <v>17</v>
      </c>
      <c r="BY170" s="9">
        <f>VLOOKUP(B170,'3-mer'!$B:$BQ,54,FALSE)</f>
        <v>20</v>
      </c>
      <c r="BZ170" s="9">
        <f>VLOOKUP(B170,'3-mer'!$B:$BQ,55,FALSE)</f>
        <v>3</v>
      </c>
      <c r="CA170" s="9">
        <f>VLOOKUP(B170,'3-mer'!$B:$BQ,56,FALSE)</f>
        <v>13</v>
      </c>
      <c r="CB170" s="9">
        <f>VLOOKUP(B170,'3-mer'!$B:$BQ,7,FALSE)</f>
        <v>20</v>
      </c>
      <c r="CC170" s="9">
        <f>VLOOKUP(B170,'3-mer'!$B:$BQ,58,FALSE)</f>
        <v>21</v>
      </c>
      <c r="CD170" s="9">
        <f>VLOOKUP(B170,'3-mer'!$B:$BQ,60,FALSE)</f>
        <v>14</v>
      </c>
      <c r="CE170" s="9">
        <f>VLOOKUP(B170,'3-mer'!$B:$BQ,61,FALSE)</f>
        <v>35</v>
      </c>
      <c r="CF170" s="9">
        <f>VLOOKUP(B170,'3-mer'!$B:$BQ,62,FALSE)</f>
        <v>21</v>
      </c>
      <c r="CG170" s="9">
        <f>VLOOKUP(B170,'3-mer'!$B:$BQ,63,FALSE)</f>
        <v>34</v>
      </c>
      <c r="CH170" s="9">
        <f>VLOOKUP(B170,'3-mer'!$B:$BQ,64,FALSE)</f>
        <v>18</v>
      </c>
      <c r="CI170" s="9">
        <f>VLOOKUP(B170,'3-mer'!$B:$BQ,65,FALSE)</f>
        <v>17</v>
      </c>
      <c r="CJ170" s="9">
        <f>VLOOKUP(B170,'3-mer'!$B:$BQ,66,FALSE)</f>
        <v>14</v>
      </c>
      <c r="CK170" s="9">
        <f>VLOOKUP(B170,'3-mer'!$B:$BQ,67,FALSE)</f>
        <v>20</v>
      </c>
      <c r="CL170" s="9">
        <f>VLOOKUP(B170,'3-mer'!$B:$BQ,5,FALSE)</f>
        <v>32</v>
      </c>
    </row>
    <row r="171" spans="1:90" ht="15.75" x14ac:dyDescent="0.2">
      <c r="A171" s="68" t="s">
        <v>30</v>
      </c>
      <c r="B171" s="67" t="s">
        <v>14</v>
      </c>
      <c r="C171" s="67">
        <v>300</v>
      </c>
      <c r="D171" s="70" t="e">
        <f>H171/#REF!+17</f>
        <v>#REF!</v>
      </c>
      <c r="E171" s="67">
        <v>25</v>
      </c>
      <c r="F171" s="67">
        <v>7.2</v>
      </c>
      <c r="G171" s="67">
        <v>7</v>
      </c>
      <c r="H171" s="70">
        <v>4</v>
      </c>
      <c r="I171" s="70">
        <f>VLOOKUP(B171,'2-mer'!$C$1:$V$19,3,FALSE)</f>
        <v>1507</v>
      </c>
      <c r="J171" s="74">
        <f>VLOOKUP(B171,遗传信息!B:E,4,FALSE)</f>
        <v>43.93</v>
      </c>
      <c r="K171" s="9">
        <f>VLOOKUP(B171,'2-mer'!$C$1:$V$19,4,FALSE)</f>
        <v>107</v>
      </c>
      <c r="L171" s="9">
        <f>VLOOKUP(B171,'2-mer'!$C$1:$V$19,5,FALSE)</f>
        <v>98</v>
      </c>
      <c r="M171" s="9">
        <f>VLOOKUP(B171,'2-mer'!$C$1:$V$19,6,FALSE)</f>
        <v>115</v>
      </c>
      <c r="N171" s="9">
        <f>VLOOKUP(B171,'2-mer'!$C$1:$V$19,8,FALSE)</f>
        <v>58</v>
      </c>
      <c r="O171" s="9">
        <f>VLOOKUP(B171,'2-mer'!$C$1:$V$19,9,FALSE)</f>
        <v>85</v>
      </c>
      <c r="P171" s="9">
        <f>VLOOKUP(B171,'2-mer'!$C$1:$V$19,10,FALSE)</f>
        <v>86</v>
      </c>
      <c r="Q171" s="9">
        <f>VLOOKUP(B171,'2-mer'!$C$1:$V$19,11,FALSE)</f>
        <v>107</v>
      </c>
      <c r="R171" s="9">
        <f>VLOOKUP(B171,'2-mer'!$C$1:$V$19,12,FALSE)</f>
        <v>75</v>
      </c>
      <c r="S171" s="9">
        <f>VLOOKUP(B171,'2-mer'!$C$1:$V$19,13,FALSE)</f>
        <v>118</v>
      </c>
      <c r="T171" s="9">
        <f>VLOOKUP(B171,'2-mer'!$C$1:$V$19,14,FALSE)</f>
        <v>106</v>
      </c>
      <c r="U171" s="9">
        <f>VLOOKUP(B171,'2-mer'!$C$1:$V$19,15,FALSE)</f>
        <v>147</v>
      </c>
      <c r="V171" s="9">
        <f>VLOOKUP(B171,'2-mer'!$C$1:$V$19,16,FALSE)</f>
        <v>106</v>
      </c>
      <c r="W171" s="9">
        <f>VLOOKUP(B171,'2-mer'!$C$1:$V$19,17,FALSE)</f>
        <v>67</v>
      </c>
      <c r="X171" s="9">
        <f>VLOOKUP(B171,'2-mer'!$C$1:$V$19,18,FALSE)</f>
        <v>64</v>
      </c>
      <c r="Y171" s="9">
        <f>VLOOKUP(B171,'2-mer'!$C$1:$V$19,19,FALSE)</f>
        <v>108</v>
      </c>
      <c r="Z171" s="9">
        <f>VLOOKUP(B171,'2-mer'!$C$1:$V$19,20,FALSE)</f>
        <v>59</v>
      </c>
      <c r="AA171" s="9">
        <f>VLOOKUP(B171,'3-mer'!$B:$BQ,4,FALSE)</f>
        <v>20</v>
      </c>
      <c r="AB171" s="9">
        <f>VLOOKUP(B171,'3-mer'!$B:$BQ,5,FALSE)</f>
        <v>32</v>
      </c>
      <c r="AC171" s="9">
        <f>VLOOKUP(B171,'3-mer'!$B:$BQ,6,FALSE)</f>
        <v>35</v>
      </c>
      <c r="AD171" s="9">
        <f>VLOOKUP(B171,'3-mer'!$B:$BQ,7,FALSE)</f>
        <v>20</v>
      </c>
      <c r="AE171" s="9">
        <f>VLOOKUP(B171,'3-mer'!$B:$BQ,8,FALSE)</f>
        <v>27</v>
      </c>
      <c r="AF171" s="9">
        <f>VLOOKUP(B171,'3-mer'!$B:$BQ,9,FALSE)</f>
        <v>25</v>
      </c>
      <c r="AG171" s="9">
        <f>VLOOKUP(B171,'3-mer'!$B:$BQ,10,FALSE)</f>
        <v>28</v>
      </c>
      <c r="AH171" s="9">
        <f>VLOOKUP(B171,'3-mer'!$B:$BQ,11,FALSE)</f>
        <v>18</v>
      </c>
      <c r="AI171" s="9">
        <f>VLOOKUP(B171,'3-mer'!$B:$BQ,12,FALSE)</f>
        <v>23</v>
      </c>
      <c r="AJ171" s="9">
        <f>VLOOKUP(B171,'3-mer'!$B:$BQ,13,FALSE)</f>
        <v>32</v>
      </c>
      <c r="AK171" s="9">
        <f>VLOOKUP(B171,'3-mer'!$B:$BQ,14,FALSE)</f>
        <v>34</v>
      </c>
      <c r="AL171" s="9">
        <f>VLOOKUP(B171,'3-mer'!$B:$BQ,15,FALSE)</f>
        <v>26</v>
      </c>
      <c r="AM171" s="9">
        <f>VLOOKUP(B171,'3-mer'!$B:$BQ,16,FALSE)</f>
        <v>9</v>
      </c>
      <c r="AN171" s="9">
        <f>VLOOKUP(B171,'3-mer'!$B:$BQ,17,FALSE)</f>
        <v>15</v>
      </c>
      <c r="AO171" s="9">
        <f>VLOOKUP(B171,'3-mer'!$B:$BQ,18,FALSE)</f>
        <v>23</v>
      </c>
      <c r="AP171" s="9">
        <f>VLOOKUP(B171,'3-mer'!$B:$BQ,19,FALSE)</f>
        <v>11</v>
      </c>
      <c r="AQ171" s="9">
        <f>VLOOKUP(B171,'3-mer'!$B:$BQ,20,FALSE)</f>
        <v>24</v>
      </c>
      <c r="AR171" s="9">
        <f>VLOOKUP(B171,'3-mer'!$B:$BQ,21,FALSE)</f>
        <v>22</v>
      </c>
      <c r="AS171" s="9">
        <f>VLOOKUP(B171,'3-mer'!$B:$BQ,22,FALSE)</f>
        <v>26</v>
      </c>
      <c r="AT171" s="9">
        <f>VLOOKUP(B171,'3-mer'!$B:$BQ,23,FALSE)</f>
        <v>13</v>
      </c>
      <c r="AU171" s="9">
        <f>VLOOKUP(B171,'3-mer'!$B:$BQ,24,FALSE)</f>
        <v>16</v>
      </c>
      <c r="AV171" s="9">
        <f>VLOOKUP(B171,'3-mer'!$B:$BQ,25,FALSE)</f>
        <v>20</v>
      </c>
      <c r="AW171" s="9">
        <f>VLOOKUP(B171,'3-mer'!$B:$BQ,26,FALSE)</f>
        <v>29</v>
      </c>
      <c r="AX171" s="9">
        <f>VLOOKUP(B171,'3-mer'!$B:$BQ,27,FALSE)</f>
        <v>21</v>
      </c>
      <c r="AY171" s="9">
        <f>VLOOKUP(B171,'3-mer'!$B:$BQ,28,FALSE)</f>
        <v>20</v>
      </c>
      <c r="AZ171" s="9">
        <f>VLOOKUP(B171,'3-mer'!$B:$BQ,29,FALSE)</f>
        <v>26</v>
      </c>
      <c r="BA171" s="9">
        <f>VLOOKUP(B171,'3-mer'!$B:$BQ,30,FALSE)</f>
        <v>36</v>
      </c>
      <c r="BB171" s="9">
        <f>VLOOKUP(B171,'3-mer'!$B:$BQ,31,FALSE)</f>
        <v>25</v>
      </c>
      <c r="BC171" s="9">
        <f>VLOOKUP(B171,'3-mer'!$B:$BQ,32,FALSE)</f>
        <v>15</v>
      </c>
      <c r="BD171" s="9">
        <f>VLOOKUP(B171,'3-mer'!$B:$BQ,33,FALSE)</f>
        <v>16</v>
      </c>
      <c r="BE171" s="9">
        <f>VLOOKUP(B171,'3-mer'!$B:$BQ,34,FALSE)</f>
        <v>27</v>
      </c>
      <c r="BF171" s="9">
        <f>VLOOKUP(B171,'3-mer'!$B:$BQ,35,FALSE)</f>
        <v>17</v>
      </c>
      <c r="BG171" s="9">
        <f>VLOOKUP(B171,'3-mer'!$B:$BQ,36,FALSE)</f>
        <v>36</v>
      </c>
      <c r="BH171" s="9">
        <f>VLOOKUP(B171,'3-mer'!$B:$BQ,37,FALSE)</f>
        <v>27</v>
      </c>
      <c r="BI171" s="9">
        <f>VLOOKUP(B171,'3-mer'!$B:$BQ,38,FALSE)</f>
        <v>33</v>
      </c>
      <c r="BJ171" s="9">
        <f>VLOOKUP(B171,'3-mer'!$B:$BQ,39,FALSE)</f>
        <v>22</v>
      </c>
      <c r="BK171" s="9">
        <f>VLOOKUP(B171,'3-mer'!$B:$BQ,40,FALSE)</f>
        <v>29</v>
      </c>
      <c r="BL171" s="9">
        <f>VLOOKUP(B171,'3-mer'!$B:$BQ,41,FALSE)</f>
        <v>25</v>
      </c>
      <c r="BM171" s="9">
        <f>VLOOKUP(B171,'3-mer'!$B:$BQ,42,FALSE)</f>
        <v>29</v>
      </c>
      <c r="BN171" s="9">
        <f>VLOOKUP(B171,'3-mer'!$B:$BQ,43,FALSE)</f>
        <v>22</v>
      </c>
      <c r="BO171" s="9">
        <f>VLOOKUP(B171,'3-mer'!$B:$BQ,44,FALSE)</f>
        <v>40</v>
      </c>
      <c r="BP171" s="9">
        <f>VLOOKUP(B171,'3-mer'!$B:$BQ,45,FALSE)</f>
        <v>27</v>
      </c>
      <c r="BQ171" s="9">
        <f>VLOOKUP(B171,'3-mer'!$B:$BQ,46,FALSE)</f>
        <v>43</v>
      </c>
      <c r="BR171" s="9">
        <f>VLOOKUP(B171,'3-mer'!$B:$BQ,47,FALSE)</f>
        <v>37</v>
      </c>
      <c r="BS171" s="9">
        <f>VLOOKUP(B171,'3-mer'!$B:$BQ,48,FALSE)</f>
        <v>26</v>
      </c>
      <c r="BT171" s="9">
        <f>VLOOKUP(B171,'3-mer'!$B:$BQ,49,FALSE)</f>
        <v>19</v>
      </c>
      <c r="BU171" s="9">
        <f>VLOOKUP(B171,'3-mer'!$B:$BQ,50,FALSE)</f>
        <v>38</v>
      </c>
      <c r="BV171" s="9">
        <f>VLOOKUP(B171,'3-mer'!$B:$BQ,51,FALSE)</f>
        <v>23</v>
      </c>
      <c r="BW171" s="9">
        <f>VLOOKUP(B171,'3-mer'!$B:$BQ,52,FALSE)</f>
        <v>27</v>
      </c>
      <c r="BX171" s="9">
        <f>VLOOKUP(B171,'3-mer'!$B:$BQ,53,FALSE)</f>
        <v>17</v>
      </c>
      <c r="BY171" s="9">
        <f>VLOOKUP(B171,'3-mer'!$B:$BQ,54,FALSE)</f>
        <v>20</v>
      </c>
      <c r="BZ171" s="9">
        <f>VLOOKUP(B171,'3-mer'!$B:$BQ,55,FALSE)</f>
        <v>3</v>
      </c>
      <c r="CA171" s="9">
        <f>VLOOKUP(B171,'3-mer'!$B:$BQ,56,FALSE)</f>
        <v>13</v>
      </c>
      <c r="CB171" s="9">
        <f>VLOOKUP(B171,'3-mer'!$B:$BQ,7,FALSE)</f>
        <v>20</v>
      </c>
      <c r="CC171" s="9">
        <f>VLOOKUP(B171,'3-mer'!$B:$BQ,58,FALSE)</f>
        <v>21</v>
      </c>
      <c r="CD171" s="9">
        <f>VLOOKUP(B171,'3-mer'!$B:$BQ,60,FALSE)</f>
        <v>14</v>
      </c>
      <c r="CE171" s="9">
        <f>VLOOKUP(B171,'3-mer'!$B:$BQ,61,FALSE)</f>
        <v>35</v>
      </c>
      <c r="CF171" s="9">
        <f>VLOOKUP(B171,'3-mer'!$B:$BQ,62,FALSE)</f>
        <v>21</v>
      </c>
      <c r="CG171" s="9">
        <f>VLOOKUP(B171,'3-mer'!$B:$BQ,63,FALSE)</f>
        <v>34</v>
      </c>
      <c r="CH171" s="9">
        <f>VLOOKUP(B171,'3-mer'!$B:$BQ,64,FALSE)</f>
        <v>18</v>
      </c>
      <c r="CI171" s="9">
        <f>VLOOKUP(B171,'3-mer'!$B:$BQ,65,FALSE)</f>
        <v>17</v>
      </c>
      <c r="CJ171" s="9">
        <f>VLOOKUP(B171,'3-mer'!$B:$BQ,66,FALSE)</f>
        <v>14</v>
      </c>
      <c r="CK171" s="9">
        <f>VLOOKUP(B171,'3-mer'!$B:$BQ,67,FALSE)</f>
        <v>20</v>
      </c>
      <c r="CL171" s="9">
        <f>VLOOKUP(B171,'3-mer'!$B:$BQ,5,FALSE)</f>
        <v>32</v>
      </c>
    </row>
    <row r="172" spans="1:90" ht="15.75" x14ac:dyDescent="0.2">
      <c r="A172" s="68" t="s">
        <v>28</v>
      </c>
      <c r="B172" s="67" t="s">
        <v>36</v>
      </c>
      <c r="C172" s="67">
        <v>260</v>
      </c>
      <c r="D172" s="70">
        <v>3.8</v>
      </c>
      <c r="E172" s="67">
        <v>25</v>
      </c>
      <c r="F172" s="67">
        <v>7.2</v>
      </c>
      <c r="G172" s="67">
        <v>6</v>
      </c>
      <c r="H172" s="70">
        <v>0.86</v>
      </c>
      <c r="I172" s="70">
        <f>VLOOKUP(B172,'2-mer'!$C$1:$V$19,3,FALSE)</f>
        <v>1452</v>
      </c>
      <c r="J172" s="74">
        <f>VLOOKUP(B172,遗传信息!B:E,4,FALSE)</f>
        <v>50.74</v>
      </c>
      <c r="K172" s="9">
        <f>VLOOKUP(B172,'2-mer'!$C$1:$V$19,4,FALSE)</f>
        <v>105</v>
      </c>
      <c r="L172" s="9">
        <f>VLOOKUP(B172,'2-mer'!$C$1:$V$19,5,FALSE)</f>
        <v>85</v>
      </c>
      <c r="M172" s="9">
        <f>VLOOKUP(B172,'2-mer'!$C$1:$V$19,6,FALSE)</f>
        <v>109</v>
      </c>
      <c r="N172" s="9">
        <f>VLOOKUP(B172,'2-mer'!$C$1:$V$19,8,FALSE)</f>
        <v>63</v>
      </c>
      <c r="O172" s="9">
        <f>VLOOKUP(B172,'2-mer'!$C$1:$V$19,9,FALSE)</f>
        <v>80</v>
      </c>
      <c r="P172" s="9">
        <f>VLOOKUP(B172,'2-mer'!$C$1:$V$19,10,FALSE)</f>
        <v>78</v>
      </c>
      <c r="Q172" s="9">
        <f>VLOOKUP(B172,'2-mer'!$C$1:$V$19,11,FALSE)</f>
        <v>96</v>
      </c>
      <c r="R172" s="9">
        <f>VLOOKUP(B172,'2-mer'!$C$1:$V$19,12,FALSE)</f>
        <v>75</v>
      </c>
      <c r="S172" s="9">
        <f>VLOOKUP(B172,'2-mer'!$C$1:$V$19,13,FALSE)</f>
        <v>115</v>
      </c>
      <c r="T172" s="9">
        <f>VLOOKUP(B172,'2-mer'!$C$1:$V$19,14,FALSE)</f>
        <v>106</v>
      </c>
      <c r="U172" s="9">
        <f>VLOOKUP(B172,'2-mer'!$C$1:$V$19,15,FALSE)</f>
        <v>147</v>
      </c>
      <c r="V172" s="9">
        <f>VLOOKUP(B172,'2-mer'!$C$1:$V$19,16,FALSE)</f>
        <v>93</v>
      </c>
      <c r="W172" s="9">
        <f>VLOOKUP(B172,'2-mer'!$C$1:$V$19,17,FALSE)</f>
        <v>63</v>
      </c>
      <c r="X172" s="9">
        <f>VLOOKUP(B172,'2-mer'!$C$1:$V$19,18,FALSE)</f>
        <v>61</v>
      </c>
      <c r="Y172" s="9">
        <f>VLOOKUP(B172,'2-mer'!$C$1:$V$19,19,FALSE)</f>
        <v>108</v>
      </c>
      <c r="Z172" s="9">
        <f>VLOOKUP(B172,'2-mer'!$C$1:$V$19,20,FALSE)</f>
        <v>57</v>
      </c>
      <c r="AA172" s="9">
        <f>VLOOKUP(B172,'3-mer'!$B:$BQ,4,FALSE)</f>
        <v>22</v>
      </c>
      <c r="AB172" s="9">
        <f>VLOOKUP(B172,'3-mer'!$B:$BQ,5,FALSE)</f>
        <v>26</v>
      </c>
      <c r="AC172" s="9">
        <f>VLOOKUP(B172,'3-mer'!$B:$BQ,6,FALSE)</f>
        <v>34</v>
      </c>
      <c r="AD172" s="9">
        <f>VLOOKUP(B172,'3-mer'!$B:$BQ,7,FALSE)</f>
        <v>22</v>
      </c>
      <c r="AE172" s="9">
        <f>VLOOKUP(B172,'3-mer'!$B:$BQ,8,FALSE)</f>
        <v>17</v>
      </c>
      <c r="AF172" s="9">
        <f>VLOOKUP(B172,'3-mer'!$B:$BQ,9,FALSE)</f>
        <v>22</v>
      </c>
      <c r="AG172" s="9">
        <f>VLOOKUP(B172,'3-mer'!$B:$BQ,10,FALSE)</f>
        <v>27</v>
      </c>
      <c r="AH172" s="9">
        <f>VLOOKUP(B172,'3-mer'!$B:$BQ,11,FALSE)</f>
        <v>19</v>
      </c>
      <c r="AI172" s="9">
        <f>VLOOKUP(B172,'3-mer'!$B:$BQ,12,FALSE)</f>
        <v>28</v>
      </c>
      <c r="AJ172" s="9">
        <f>VLOOKUP(B172,'3-mer'!$B:$BQ,13,FALSE)</f>
        <v>25</v>
      </c>
      <c r="AK172" s="9">
        <f>VLOOKUP(B172,'3-mer'!$B:$BQ,14,FALSE)</f>
        <v>30</v>
      </c>
      <c r="AL172" s="9">
        <f>VLOOKUP(B172,'3-mer'!$B:$BQ,15,FALSE)</f>
        <v>25</v>
      </c>
      <c r="AM172" s="9">
        <f>VLOOKUP(B172,'3-mer'!$B:$BQ,16,FALSE)</f>
        <v>13</v>
      </c>
      <c r="AN172" s="9">
        <f>VLOOKUP(B172,'3-mer'!$B:$BQ,17,FALSE)</f>
        <v>13</v>
      </c>
      <c r="AO172" s="9">
        <f>VLOOKUP(B172,'3-mer'!$B:$BQ,18,FALSE)</f>
        <v>27</v>
      </c>
      <c r="AP172" s="9">
        <f>VLOOKUP(B172,'3-mer'!$B:$BQ,19,FALSE)</f>
        <v>10</v>
      </c>
      <c r="AQ172" s="9">
        <f>VLOOKUP(B172,'3-mer'!$B:$BQ,20,FALSE)</f>
        <v>22</v>
      </c>
      <c r="AR172" s="9">
        <f>VLOOKUP(B172,'3-mer'!$B:$BQ,21,FALSE)</f>
        <v>16</v>
      </c>
      <c r="AS172" s="9">
        <f>VLOOKUP(B172,'3-mer'!$B:$BQ,22,FALSE)</f>
        <v>25</v>
      </c>
      <c r="AT172" s="9">
        <f>VLOOKUP(B172,'3-mer'!$B:$BQ,23,FALSE)</f>
        <v>16</v>
      </c>
      <c r="AU172" s="9">
        <f>VLOOKUP(B172,'3-mer'!$B:$BQ,24,FALSE)</f>
        <v>17</v>
      </c>
      <c r="AV172" s="9">
        <f>VLOOKUP(B172,'3-mer'!$B:$BQ,25,FALSE)</f>
        <v>15</v>
      </c>
      <c r="AW172" s="9">
        <f>VLOOKUP(B172,'3-mer'!$B:$BQ,26,FALSE)</f>
        <v>21</v>
      </c>
      <c r="AX172" s="9">
        <f>VLOOKUP(B172,'3-mer'!$B:$BQ,27,FALSE)</f>
        <v>25</v>
      </c>
      <c r="AY172" s="9">
        <f>VLOOKUP(B172,'3-mer'!$B:$BQ,28,FALSE)</f>
        <v>18</v>
      </c>
      <c r="AZ172" s="9">
        <f>VLOOKUP(B172,'3-mer'!$B:$BQ,29,FALSE)</f>
        <v>21</v>
      </c>
      <c r="BA172" s="9">
        <f>VLOOKUP(B172,'3-mer'!$B:$BQ,30,FALSE)</f>
        <v>35</v>
      </c>
      <c r="BB172" s="9">
        <f>VLOOKUP(B172,'3-mer'!$B:$BQ,31,FALSE)</f>
        <v>22</v>
      </c>
      <c r="BC172" s="9">
        <f>VLOOKUP(B172,'3-mer'!$B:$BQ,32,FALSE)</f>
        <v>11</v>
      </c>
      <c r="BD172" s="9">
        <f>VLOOKUP(B172,'3-mer'!$B:$BQ,33,FALSE)</f>
        <v>16</v>
      </c>
      <c r="BE172" s="9">
        <f>VLOOKUP(B172,'3-mer'!$B:$BQ,34,FALSE)</f>
        <v>28</v>
      </c>
      <c r="BF172" s="9">
        <f>VLOOKUP(B172,'3-mer'!$B:$BQ,35,FALSE)</f>
        <v>20</v>
      </c>
      <c r="BG172" s="9">
        <f>VLOOKUP(B172,'3-mer'!$B:$BQ,36,FALSE)</f>
        <v>36</v>
      </c>
      <c r="BH172" s="9">
        <f>VLOOKUP(B172,'3-mer'!$B:$BQ,37,FALSE)</f>
        <v>23</v>
      </c>
      <c r="BI172" s="9">
        <f>VLOOKUP(B172,'3-mer'!$B:$BQ,38,FALSE)</f>
        <v>33</v>
      </c>
      <c r="BJ172" s="9">
        <f>VLOOKUP(B172,'3-mer'!$B:$BQ,39,FALSE)</f>
        <v>22</v>
      </c>
      <c r="BK172" s="9">
        <f>VLOOKUP(B172,'3-mer'!$B:$BQ,40,FALSE)</f>
        <v>28</v>
      </c>
      <c r="BL172" s="9">
        <f>VLOOKUP(B172,'3-mer'!$B:$BQ,41,FALSE)</f>
        <v>26</v>
      </c>
      <c r="BM172" s="9">
        <f>VLOOKUP(B172,'3-mer'!$B:$BQ,42,FALSE)</f>
        <v>28</v>
      </c>
      <c r="BN172" s="9">
        <f>VLOOKUP(B172,'3-mer'!$B:$BQ,43,FALSE)</f>
        <v>23</v>
      </c>
      <c r="BO172" s="9">
        <f>VLOOKUP(B172,'3-mer'!$B:$BQ,44,FALSE)</f>
        <v>42</v>
      </c>
      <c r="BP172" s="9">
        <f>VLOOKUP(B172,'3-mer'!$B:$BQ,45,FALSE)</f>
        <v>30</v>
      </c>
      <c r="BQ172" s="9">
        <f>VLOOKUP(B172,'3-mer'!$B:$BQ,46,FALSE)</f>
        <v>46</v>
      </c>
      <c r="BR172" s="9">
        <f>VLOOKUP(B172,'3-mer'!$B:$BQ,47,FALSE)</f>
        <v>29</v>
      </c>
      <c r="BS172" s="9">
        <f>VLOOKUP(B172,'3-mer'!$B:$BQ,48,FALSE)</f>
        <v>23</v>
      </c>
      <c r="BT172" s="9">
        <f>VLOOKUP(B172,'3-mer'!$B:$BQ,49,FALSE)</f>
        <v>22</v>
      </c>
      <c r="BU172" s="9">
        <f>VLOOKUP(B172,'3-mer'!$B:$BQ,50,FALSE)</f>
        <v>30</v>
      </c>
      <c r="BV172" s="9">
        <f>VLOOKUP(B172,'3-mer'!$B:$BQ,51,FALSE)</f>
        <v>18</v>
      </c>
      <c r="BW172" s="9">
        <f>VLOOKUP(B172,'3-mer'!$B:$BQ,52,FALSE)</f>
        <v>25</v>
      </c>
      <c r="BX172" s="9">
        <f>VLOOKUP(B172,'3-mer'!$B:$BQ,53,FALSE)</f>
        <v>19</v>
      </c>
      <c r="BY172" s="9">
        <f>VLOOKUP(B172,'3-mer'!$B:$BQ,54,FALSE)</f>
        <v>16</v>
      </c>
      <c r="BZ172" s="9">
        <f>VLOOKUP(B172,'3-mer'!$B:$BQ,55,FALSE)</f>
        <v>3</v>
      </c>
      <c r="CA172" s="9">
        <f>VLOOKUP(B172,'3-mer'!$B:$BQ,56,FALSE)</f>
        <v>18</v>
      </c>
      <c r="CB172" s="9">
        <f>VLOOKUP(B172,'3-mer'!$B:$BQ,7,FALSE)</f>
        <v>22</v>
      </c>
      <c r="CC172" s="9">
        <f>VLOOKUP(B172,'3-mer'!$B:$BQ,58,FALSE)</f>
        <v>20</v>
      </c>
      <c r="CD172" s="9">
        <f>VLOOKUP(B172,'3-mer'!$B:$BQ,60,FALSE)</f>
        <v>8</v>
      </c>
      <c r="CE172" s="9">
        <f>VLOOKUP(B172,'3-mer'!$B:$BQ,61,FALSE)</f>
        <v>27</v>
      </c>
      <c r="CF172" s="9">
        <f>VLOOKUP(B172,'3-mer'!$B:$BQ,62,FALSE)</f>
        <v>28</v>
      </c>
      <c r="CG172" s="9">
        <f>VLOOKUP(B172,'3-mer'!$B:$BQ,63,FALSE)</f>
        <v>36</v>
      </c>
      <c r="CH172" s="9">
        <f>VLOOKUP(B172,'3-mer'!$B:$BQ,64,FALSE)</f>
        <v>17</v>
      </c>
      <c r="CI172" s="9">
        <f>VLOOKUP(B172,'3-mer'!$B:$BQ,65,FALSE)</f>
        <v>15</v>
      </c>
      <c r="CJ172" s="9">
        <f>VLOOKUP(B172,'3-mer'!$B:$BQ,66,FALSE)</f>
        <v>10</v>
      </c>
      <c r="CK172" s="9">
        <f>VLOOKUP(B172,'3-mer'!$B:$BQ,67,FALSE)</f>
        <v>23</v>
      </c>
      <c r="CL172" s="9">
        <f>VLOOKUP(B172,'3-mer'!$B:$BQ,5,FALSE)</f>
        <v>26</v>
      </c>
    </row>
    <row r="173" spans="1:90" ht="15.75" x14ac:dyDescent="0.2">
      <c r="A173" s="68" t="s">
        <v>28</v>
      </c>
      <c r="B173" s="67" t="s">
        <v>36</v>
      </c>
      <c r="C173" s="67">
        <v>260</v>
      </c>
      <c r="D173" s="70">
        <v>7.93</v>
      </c>
      <c r="E173" s="67">
        <v>25</v>
      </c>
      <c r="F173" s="67">
        <v>7.2</v>
      </c>
      <c r="G173" s="67">
        <v>6</v>
      </c>
      <c r="H173" s="70">
        <v>2.5299999999999998</v>
      </c>
      <c r="I173" s="70">
        <f>VLOOKUP(B173,'2-mer'!$C$1:$V$19,3,FALSE)</f>
        <v>1452</v>
      </c>
      <c r="J173" s="74">
        <f>VLOOKUP(B173,遗传信息!B:E,4,FALSE)</f>
        <v>50.74</v>
      </c>
      <c r="K173" s="9">
        <f>VLOOKUP(B173,'2-mer'!$C$1:$V$19,4,FALSE)</f>
        <v>105</v>
      </c>
      <c r="L173" s="9">
        <f>VLOOKUP(B173,'2-mer'!$C$1:$V$19,5,FALSE)</f>
        <v>85</v>
      </c>
      <c r="M173" s="9">
        <f>VLOOKUP(B173,'2-mer'!$C$1:$V$19,6,FALSE)</f>
        <v>109</v>
      </c>
      <c r="N173" s="9">
        <f>VLOOKUP(B173,'2-mer'!$C$1:$V$19,8,FALSE)</f>
        <v>63</v>
      </c>
      <c r="O173" s="9">
        <f>VLOOKUP(B173,'2-mer'!$C$1:$V$19,9,FALSE)</f>
        <v>80</v>
      </c>
      <c r="P173" s="9">
        <f>VLOOKUP(B173,'2-mer'!$C$1:$V$19,10,FALSE)</f>
        <v>78</v>
      </c>
      <c r="Q173" s="9">
        <f>VLOOKUP(B173,'2-mer'!$C$1:$V$19,11,FALSE)</f>
        <v>96</v>
      </c>
      <c r="R173" s="9">
        <f>VLOOKUP(B173,'2-mer'!$C$1:$V$19,12,FALSE)</f>
        <v>75</v>
      </c>
      <c r="S173" s="9">
        <f>VLOOKUP(B173,'2-mer'!$C$1:$V$19,13,FALSE)</f>
        <v>115</v>
      </c>
      <c r="T173" s="9">
        <f>VLOOKUP(B173,'2-mer'!$C$1:$V$19,14,FALSE)</f>
        <v>106</v>
      </c>
      <c r="U173" s="9">
        <f>VLOOKUP(B173,'2-mer'!$C$1:$V$19,15,FALSE)</f>
        <v>147</v>
      </c>
      <c r="V173" s="9">
        <f>VLOOKUP(B173,'2-mer'!$C$1:$V$19,16,FALSE)</f>
        <v>93</v>
      </c>
      <c r="W173" s="9">
        <f>VLOOKUP(B173,'2-mer'!$C$1:$V$19,17,FALSE)</f>
        <v>63</v>
      </c>
      <c r="X173" s="9">
        <f>VLOOKUP(B173,'2-mer'!$C$1:$V$19,18,FALSE)</f>
        <v>61</v>
      </c>
      <c r="Y173" s="9">
        <f>VLOOKUP(B173,'2-mer'!$C$1:$V$19,19,FALSE)</f>
        <v>108</v>
      </c>
      <c r="Z173" s="9">
        <f>VLOOKUP(B173,'2-mer'!$C$1:$V$19,20,FALSE)</f>
        <v>57</v>
      </c>
      <c r="AA173" s="9">
        <f>VLOOKUP(B173,'3-mer'!$B:$BQ,4,FALSE)</f>
        <v>22</v>
      </c>
      <c r="AB173" s="9">
        <f>VLOOKUP(B173,'3-mer'!$B:$BQ,5,FALSE)</f>
        <v>26</v>
      </c>
      <c r="AC173" s="9">
        <f>VLOOKUP(B173,'3-mer'!$B:$BQ,6,FALSE)</f>
        <v>34</v>
      </c>
      <c r="AD173" s="9">
        <f>VLOOKUP(B173,'3-mer'!$B:$BQ,7,FALSE)</f>
        <v>22</v>
      </c>
      <c r="AE173" s="9">
        <f>VLOOKUP(B173,'3-mer'!$B:$BQ,8,FALSE)</f>
        <v>17</v>
      </c>
      <c r="AF173" s="9">
        <f>VLOOKUP(B173,'3-mer'!$B:$BQ,9,FALSE)</f>
        <v>22</v>
      </c>
      <c r="AG173" s="9">
        <f>VLOOKUP(B173,'3-mer'!$B:$BQ,10,FALSE)</f>
        <v>27</v>
      </c>
      <c r="AH173" s="9">
        <f>VLOOKUP(B173,'3-mer'!$B:$BQ,11,FALSE)</f>
        <v>19</v>
      </c>
      <c r="AI173" s="9">
        <f>VLOOKUP(B173,'3-mer'!$B:$BQ,12,FALSE)</f>
        <v>28</v>
      </c>
      <c r="AJ173" s="9">
        <f>VLOOKUP(B173,'3-mer'!$B:$BQ,13,FALSE)</f>
        <v>25</v>
      </c>
      <c r="AK173" s="9">
        <f>VLOOKUP(B173,'3-mer'!$B:$BQ,14,FALSE)</f>
        <v>30</v>
      </c>
      <c r="AL173" s="9">
        <f>VLOOKUP(B173,'3-mer'!$B:$BQ,15,FALSE)</f>
        <v>25</v>
      </c>
      <c r="AM173" s="9">
        <f>VLOOKUP(B173,'3-mer'!$B:$BQ,16,FALSE)</f>
        <v>13</v>
      </c>
      <c r="AN173" s="9">
        <f>VLOOKUP(B173,'3-mer'!$B:$BQ,17,FALSE)</f>
        <v>13</v>
      </c>
      <c r="AO173" s="9">
        <f>VLOOKUP(B173,'3-mer'!$B:$BQ,18,FALSE)</f>
        <v>27</v>
      </c>
      <c r="AP173" s="9">
        <f>VLOOKUP(B173,'3-mer'!$B:$BQ,19,FALSE)</f>
        <v>10</v>
      </c>
      <c r="AQ173" s="9">
        <f>VLOOKUP(B173,'3-mer'!$B:$BQ,20,FALSE)</f>
        <v>22</v>
      </c>
      <c r="AR173" s="9">
        <f>VLOOKUP(B173,'3-mer'!$B:$BQ,21,FALSE)</f>
        <v>16</v>
      </c>
      <c r="AS173" s="9">
        <f>VLOOKUP(B173,'3-mer'!$B:$BQ,22,FALSE)</f>
        <v>25</v>
      </c>
      <c r="AT173" s="9">
        <f>VLOOKUP(B173,'3-mer'!$B:$BQ,23,FALSE)</f>
        <v>16</v>
      </c>
      <c r="AU173" s="9">
        <f>VLOOKUP(B173,'3-mer'!$B:$BQ,24,FALSE)</f>
        <v>17</v>
      </c>
      <c r="AV173" s="9">
        <f>VLOOKUP(B173,'3-mer'!$B:$BQ,25,FALSE)</f>
        <v>15</v>
      </c>
      <c r="AW173" s="9">
        <f>VLOOKUP(B173,'3-mer'!$B:$BQ,26,FALSE)</f>
        <v>21</v>
      </c>
      <c r="AX173" s="9">
        <f>VLOOKUP(B173,'3-mer'!$B:$BQ,27,FALSE)</f>
        <v>25</v>
      </c>
      <c r="AY173" s="9">
        <f>VLOOKUP(B173,'3-mer'!$B:$BQ,28,FALSE)</f>
        <v>18</v>
      </c>
      <c r="AZ173" s="9">
        <f>VLOOKUP(B173,'3-mer'!$B:$BQ,29,FALSE)</f>
        <v>21</v>
      </c>
      <c r="BA173" s="9">
        <f>VLOOKUP(B173,'3-mer'!$B:$BQ,30,FALSE)</f>
        <v>35</v>
      </c>
      <c r="BB173" s="9">
        <f>VLOOKUP(B173,'3-mer'!$B:$BQ,31,FALSE)</f>
        <v>22</v>
      </c>
      <c r="BC173" s="9">
        <f>VLOOKUP(B173,'3-mer'!$B:$BQ,32,FALSE)</f>
        <v>11</v>
      </c>
      <c r="BD173" s="9">
        <f>VLOOKUP(B173,'3-mer'!$B:$BQ,33,FALSE)</f>
        <v>16</v>
      </c>
      <c r="BE173" s="9">
        <f>VLOOKUP(B173,'3-mer'!$B:$BQ,34,FALSE)</f>
        <v>28</v>
      </c>
      <c r="BF173" s="9">
        <f>VLOOKUP(B173,'3-mer'!$B:$BQ,35,FALSE)</f>
        <v>20</v>
      </c>
      <c r="BG173" s="9">
        <f>VLOOKUP(B173,'3-mer'!$B:$BQ,36,FALSE)</f>
        <v>36</v>
      </c>
      <c r="BH173" s="9">
        <f>VLOOKUP(B173,'3-mer'!$B:$BQ,37,FALSE)</f>
        <v>23</v>
      </c>
      <c r="BI173" s="9">
        <f>VLOOKUP(B173,'3-mer'!$B:$BQ,38,FALSE)</f>
        <v>33</v>
      </c>
      <c r="BJ173" s="9">
        <f>VLOOKUP(B173,'3-mer'!$B:$BQ,39,FALSE)</f>
        <v>22</v>
      </c>
      <c r="BK173" s="9">
        <f>VLOOKUP(B173,'3-mer'!$B:$BQ,40,FALSE)</f>
        <v>28</v>
      </c>
      <c r="BL173" s="9">
        <f>VLOOKUP(B173,'3-mer'!$B:$BQ,41,FALSE)</f>
        <v>26</v>
      </c>
      <c r="BM173" s="9">
        <f>VLOOKUP(B173,'3-mer'!$B:$BQ,42,FALSE)</f>
        <v>28</v>
      </c>
      <c r="BN173" s="9">
        <f>VLOOKUP(B173,'3-mer'!$B:$BQ,43,FALSE)</f>
        <v>23</v>
      </c>
      <c r="BO173" s="9">
        <f>VLOOKUP(B173,'3-mer'!$B:$BQ,44,FALSE)</f>
        <v>42</v>
      </c>
      <c r="BP173" s="9">
        <f>VLOOKUP(B173,'3-mer'!$B:$BQ,45,FALSE)</f>
        <v>30</v>
      </c>
      <c r="BQ173" s="9">
        <f>VLOOKUP(B173,'3-mer'!$B:$BQ,46,FALSE)</f>
        <v>46</v>
      </c>
      <c r="BR173" s="9">
        <f>VLOOKUP(B173,'3-mer'!$B:$BQ,47,FALSE)</f>
        <v>29</v>
      </c>
      <c r="BS173" s="9">
        <f>VLOOKUP(B173,'3-mer'!$B:$BQ,48,FALSE)</f>
        <v>23</v>
      </c>
      <c r="BT173" s="9">
        <f>VLOOKUP(B173,'3-mer'!$B:$BQ,49,FALSE)</f>
        <v>22</v>
      </c>
      <c r="BU173" s="9">
        <f>VLOOKUP(B173,'3-mer'!$B:$BQ,50,FALSE)</f>
        <v>30</v>
      </c>
      <c r="BV173" s="9">
        <f>VLOOKUP(B173,'3-mer'!$B:$BQ,51,FALSE)</f>
        <v>18</v>
      </c>
      <c r="BW173" s="9">
        <f>VLOOKUP(B173,'3-mer'!$B:$BQ,52,FALSE)</f>
        <v>25</v>
      </c>
      <c r="BX173" s="9">
        <f>VLOOKUP(B173,'3-mer'!$B:$BQ,53,FALSE)</f>
        <v>19</v>
      </c>
      <c r="BY173" s="9">
        <f>VLOOKUP(B173,'3-mer'!$B:$BQ,54,FALSE)</f>
        <v>16</v>
      </c>
      <c r="BZ173" s="9">
        <f>VLOOKUP(B173,'3-mer'!$B:$BQ,55,FALSE)</f>
        <v>3</v>
      </c>
      <c r="CA173" s="9">
        <f>VLOOKUP(B173,'3-mer'!$B:$BQ,56,FALSE)</f>
        <v>18</v>
      </c>
      <c r="CB173" s="9">
        <f>VLOOKUP(B173,'3-mer'!$B:$BQ,7,FALSE)</f>
        <v>22</v>
      </c>
      <c r="CC173" s="9">
        <f>VLOOKUP(B173,'3-mer'!$B:$BQ,58,FALSE)</f>
        <v>20</v>
      </c>
      <c r="CD173" s="9">
        <f>VLOOKUP(B173,'3-mer'!$B:$BQ,60,FALSE)</f>
        <v>8</v>
      </c>
      <c r="CE173" s="9">
        <f>VLOOKUP(B173,'3-mer'!$B:$BQ,61,FALSE)</f>
        <v>27</v>
      </c>
      <c r="CF173" s="9">
        <f>VLOOKUP(B173,'3-mer'!$B:$BQ,62,FALSE)</f>
        <v>28</v>
      </c>
      <c r="CG173" s="9">
        <f>VLOOKUP(B173,'3-mer'!$B:$BQ,63,FALSE)</f>
        <v>36</v>
      </c>
      <c r="CH173" s="9">
        <f>VLOOKUP(B173,'3-mer'!$B:$BQ,64,FALSE)</f>
        <v>17</v>
      </c>
      <c r="CI173" s="9">
        <f>VLOOKUP(B173,'3-mer'!$B:$BQ,65,FALSE)</f>
        <v>15</v>
      </c>
      <c r="CJ173" s="9">
        <f>VLOOKUP(B173,'3-mer'!$B:$BQ,66,FALSE)</f>
        <v>10</v>
      </c>
      <c r="CK173" s="9">
        <f>VLOOKUP(B173,'3-mer'!$B:$BQ,67,FALSE)</f>
        <v>23</v>
      </c>
      <c r="CL173" s="9">
        <f>VLOOKUP(B173,'3-mer'!$B:$BQ,5,FALSE)</f>
        <v>26</v>
      </c>
    </row>
    <row r="174" spans="1:90" ht="15.75" x14ac:dyDescent="0.2">
      <c r="A174" s="68" t="s">
        <v>28</v>
      </c>
      <c r="B174" s="67" t="s">
        <v>36</v>
      </c>
      <c r="C174" s="67">
        <v>260</v>
      </c>
      <c r="D174" s="70">
        <v>11.4</v>
      </c>
      <c r="E174" s="67">
        <v>25</v>
      </c>
      <c r="F174" s="67">
        <v>7.2</v>
      </c>
      <c r="G174" s="67">
        <v>6</v>
      </c>
      <c r="H174" s="70">
        <v>3.34</v>
      </c>
      <c r="I174" s="70">
        <f>VLOOKUP(B174,'2-mer'!$C$1:$V$19,3,FALSE)</f>
        <v>1452</v>
      </c>
      <c r="J174" s="74">
        <f>VLOOKUP(B174,遗传信息!B:E,4,FALSE)</f>
        <v>50.74</v>
      </c>
      <c r="K174" s="9">
        <f>VLOOKUP(B174,'2-mer'!$C$1:$V$19,4,FALSE)</f>
        <v>105</v>
      </c>
      <c r="L174" s="9">
        <f>VLOOKUP(B174,'2-mer'!$C$1:$V$19,5,FALSE)</f>
        <v>85</v>
      </c>
      <c r="M174" s="9">
        <f>VLOOKUP(B174,'2-mer'!$C$1:$V$19,6,FALSE)</f>
        <v>109</v>
      </c>
      <c r="N174" s="9">
        <f>VLOOKUP(B174,'2-mer'!$C$1:$V$19,8,FALSE)</f>
        <v>63</v>
      </c>
      <c r="O174" s="9">
        <f>VLOOKUP(B174,'2-mer'!$C$1:$V$19,9,FALSE)</f>
        <v>80</v>
      </c>
      <c r="P174" s="9">
        <f>VLOOKUP(B174,'2-mer'!$C$1:$V$19,10,FALSE)</f>
        <v>78</v>
      </c>
      <c r="Q174" s="9">
        <f>VLOOKUP(B174,'2-mer'!$C$1:$V$19,11,FALSE)</f>
        <v>96</v>
      </c>
      <c r="R174" s="9">
        <f>VLOOKUP(B174,'2-mer'!$C$1:$V$19,12,FALSE)</f>
        <v>75</v>
      </c>
      <c r="S174" s="9">
        <f>VLOOKUP(B174,'2-mer'!$C$1:$V$19,13,FALSE)</f>
        <v>115</v>
      </c>
      <c r="T174" s="9">
        <f>VLOOKUP(B174,'2-mer'!$C$1:$V$19,14,FALSE)</f>
        <v>106</v>
      </c>
      <c r="U174" s="9">
        <f>VLOOKUP(B174,'2-mer'!$C$1:$V$19,15,FALSE)</f>
        <v>147</v>
      </c>
      <c r="V174" s="9">
        <f>VLOOKUP(B174,'2-mer'!$C$1:$V$19,16,FALSE)</f>
        <v>93</v>
      </c>
      <c r="W174" s="9">
        <f>VLOOKUP(B174,'2-mer'!$C$1:$V$19,17,FALSE)</f>
        <v>63</v>
      </c>
      <c r="X174" s="9">
        <f>VLOOKUP(B174,'2-mer'!$C$1:$V$19,18,FALSE)</f>
        <v>61</v>
      </c>
      <c r="Y174" s="9">
        <f>VLOOKUP(B174,'2-mer'!$C$1:$V$19,19,FALSE)</f>
        <v>108</v>
      </c>
      <c r="Z174" s="9">
        <f>VLOOKUP(B174,'2-mer'!$C$1:$V$19,20,FALSE)</f>
        <v>57</v>
      </c>
      <c r="AA174" s="9">
        <f>VLOOKUP(B174,'3-mer'!$B:$BQ,4,FALSE)</f>
        <v>22</v>
      </c>
      <c r="AB174" s="9">
        <f>VLOOKUP(B174,'3-mer'!$B:$BQ,5,FALSE)</f>
        <v>26</v>
      </c>
      <c r="AC174" s="9">
        <f>VLOOKUP(B174,'3-mer'!$B:$BQ,6,FALSE)</f>
        <v>34</v>
      </c>
      <c r="AD174" s="9">
        <f>VLOOKUP(B174,'3-mer'!$B:$BQ,7,FALSE)</f>
        <v>22</v>
      </c>
      <c r="AE174" s="9">
        <f>VLOOKUP(B174,'3-mer'!$B:$BQ,8,FALSE)</f>
        <v>17</v>
      </c>
      <c r="AF174" s="9">
        <f>VLOOKUP(B174,'3-mer'!$B:$BQ,9,FALSE)</f>
        <v>22</v>
      </c>
      <c r="AG174" s="9">
        <f>VLOOKUP(B174,'3-mer'!$B:$BQ,10,FALSE)</f>
        <v>27</v>
      </c>
      <c r="AH174" s="9">
        <f>VLOOKUP(B174,'3-mer'!$B:$BQ,11,FALSE)</f>
        <v>19</v>
      </c>
      <c r="AI174" s="9">
        <f>VLOOKUP(B174,'3-mer'!$B:$BQ,12,FALSE)</f>
        <v>28</v>
      </c>
      <c r="AJ174" s="9">
        <f>VLOOKUP(B174,'3-mer'!$B:$BQ,13,FALSE)</f>
        <v>25</v>
      </c>
      <c r="AK174" s="9">
        <f>VLOOKUP(B174,'3-mer'!$B:$BQ,14,FALSE)</f>
        <v>30</v>
      </c>
      <c r="AL174" s="9">
        <f>VLOOKUP(B174,'3-mer'!$B:$BQ,15,FALSE)</f>
        <v>25</v>
      </c>
      <c r="AM174" s="9">
        <f>VLOOKUP(B174,'3-mer'!$B:$BQ,16,FALSE)</f>
        <v>13</v>
      </c>
      <c r="AN174" s="9">
        <f>VLOOKUP(B174,'3-mer'!$B:$BQ,17,FALSE)</f>
        <v>13</v>
      </c>
      <c r="AO174" s="9">
        <f>VLOOKUP(B174,'3-mer'!$B:$BQ,18,FALSE)</f>
        <v>27</v>
      </c>
      <c r="AP174" s="9">
        <f>VLOOKUP(B174,'3-mer'!$B:$BQ,19,FALSE)</f>
        <v>10</v>
      </c>
      <c r="AQ174" s="9">
        <f>VLOOKUP(B174,'3-mer'!$B:$BQ,20,FALSE)</f>
        <v>22</v>
      </c>
      <c r="AR174" s="9">
        <f>VLOOKUP(B174,'3-mer'!$B:$BQ,21,FALSE)</f>
        <v>16</v>
      </c>
      <c r="AS174" s="9">
        <f>VLOOKUP(B174,'3-mer'!$B:$BQ,22,FALSE)</f>
        <v>25</v>
      </c>
      <c r="AT174" s="9">
        <f>VLOOKUP(B174,'3-mer'!$B:$BQ,23,FALSE)</f>
        <v>16</v>
      </c>
      <c r="AU174" s="9">
        <f>VLOOKUP(B174,'3-mer'!$B:$BQ,24,FALSE)</f>
        <v>17</v>
      </c>
      <c r="AV174" s="9">
        <f>VLOOKUP(B174,'3-mer'!$B:$BQ,25,FALSE)</f>
        <v>15</v>
      </c>
      <c r="AW174" s="9">
        <f>VLOOKUP(B174,'3-mer'!$B:$BQ,26,FALSE)</f>
        <v>21</v>
      </c>
      <c r="AX174" s="9">
        <f>VLOOKUP(B174,'3-mer'!$B:$BQ,27,FALSE)</f>
        <v>25</v>
      </c>
      <c r="AY174" s="9">
        <f>VLOOKUP(B174,'3-mer'!$B:$BQ,28,FALSE)</f>
        <v>18</v>
      </c>
      <c r="AZ174" s="9">
        <f>VLOOKUP(B174,'3-mer'!$B:$BQ,29,FALSE)</f>
        <v>21</v>
      </c>
      <c r="BA174" s="9">
        <f>VLOOKUP(B174,'3-mer'!$B:$BQ,30,FALSE)</f>
        <v>35</v>
      </c>
      <c r="BB174" s="9">
        <f>VLOOKUP(B174,'3-mer'!$B:$BQ,31,FALSE)</f>
        <v>22</v>
      </c>
      <c r="BC174" s="9">
        <f>VLOOKUP(B174,'3-mer'!$B:$BQ,32,FALSE)</f>
        <v>11</v>
      </c>
      <c r="BD174" s="9">
        <f>VLOOKUP(B174,'3-mer'!$B:$BQ,33,FALSE)</f>
        <v>16</v>
      </c>
      <c r="BE174" s="9">
        <f>VLOOKUP(B174,'3-mer'!$B:$BQ,34,FALSE)</f>
        <v>28</v>
      </c>
      <c r="BF174" s="9">
        <f>VLOOKUP(B174,'3-mer'!$B:$BQ,35,FALSE)</f>
        <v>20</v>
      </c>
      <c r="BG174" s="9">
        <f>VLOOKUP(B174,'3-mer'!$B:$BQ,36,FALSE)</f>
        <v>36</v>
      </c>
      <c r="BH174" s="9">
        <f>VLOOKUP(B174,'3-mer'!$B:$BQ,37,FALSE)</f>
        <v>23</v>
      </c>
      <c r="BI174" s="9">
        <f>VLOOKUP(B174,'3-mer'!$B:$BQ,38,FALSE)</f>
        <v>33</v>
      </c>
      <c r="BJ174" s="9">
        <f>VLOOKUP(B174,'3-mer'!$B:$BQ,39,FALSE)</f>
        <v>22</v>
      </c>
      <c r="BK174" s="9">
        <f>VLOOKUP(B174,'3-mer'!$B:$BQ,40,FALSE)</f>
        <v>28</v>
      </c>
      <c r="BL174" s="9">
        <f>VLOOKUP(B174,'3-mer'!$B:$BQ,41,FALSE)</f>
        <v>26</v>
      </c>
      <c r="BM174" s="9">
        <f>VLOOKUP(B174,'3-mer'!$B:$BQ,42,FALSE)</f>
        <v>28</v>
      </c>
      <c r="BN174" s="9">
        <f>VLOOKUP(B174,'3-mer'!$B:$BQ,43,FALSE)</f>
        <v>23</v>
      </c>
      <c r="BO174" s="9">
        <f>VLOOKUP(B174,'3-mer'!$B:$BQ,44,FALSE)</f>
        <v>42</v>
      </c>
      <c r="BP174" s="9">
        <f>VLOOKUP(B174,'3-mer'!$B:$BQ,45,FALSE)</f>
        <v>30</v>
      </c>
      <c r="BQ174" s="9">
        <f>VLOOKUP(B174,'3-mer'!$B:$BQ,46,FALSE)</f>
        <v>46</v>
      </c>
      <c r="BR174" s="9">
        <f>VLOOKUP(B174,'3-mer'!$B:$BQ,47,FALSE)</f>
        <v>29</v>
      </c>
      <c r="BS174" s="9">
        <f>VLOOKUP(B174,'3-mer'!$B:$BQ,48,FALSE)</f>
        <v>23</v>
      </c>
      <c r="BT174" s="9">
        <f>VLOOKUP(B174,'3-mer'!$B:$BQ,49,FALSE)</f>
        <v>22</v>
      </c>
      <c r="BU174" s="9">
        <f>VLOOKUP(B174,'3-mer'!$B:$BQ,50,FALSE)</f>
        <v>30</v>
      </c>
      <c r="BV174" s="9">
        <f>VLOOKUP(B174,'3-mer'!$B:$BQ,51,FALSE)</f>
        <v>18</v>
      </c>
      <c r="BW174" s="9">
        <f>VLOOKUP(B174,'3-mer'!$B:$BQ,52,FALSE)</f>
        <v>25</v>
      </c>
      <c r="BX174" s="9">
        <f>VLOOKUP(B174,'3-mer'!$B:$BQ,53,FALSE)</f>
        <v>19</v>
      </c>
      <c r="BY174" s="9">
        <f>VLOOKUP(B174,'3-mer'!$B:$BQ,54,FALSE)</f>
        <v>16</v>
      </c>
      <c r="BZ174" s="9">
        <f>VLOOKUP(B174,'3-mer'!$B:$BQ,55,FALSE)</f>
        <v>3</v>
      </c>
      <c r="CA174" s="9">
        <f>VLOOKUP(B174,'3-mer'!$B:$BQ,56,FALSE)</f>
        <v>18</v>
      </c>
      <c r="CB174" s="9">
        <f>VLOOKUP(B174,'3-mer'!$B:$BQ,7,FALSE)</f>
        <v>22</v>
      </c>
      <c r="CC174" s="9">
        <f>VLOOKUP(B174,'3-mer'!$B:$BQ,58,FALSE)</f>
        <v>20</v>
      </c>
      <c r="CD174" s="9">
        <f>VLOOKUP(B174,'3-mer'!$B:$BQ,60,FALSE)</f>
        <v>8</v>
      </c>
      <c r="CE174" s="9">
        <f>VLOOKUP(B174,'3-mer'!$B:$BQ,61,FALSE)</f>
        <v>27</v>
      </c>
      <c r="CF174" s="9">
        <f>VLOOKUP(B174,'3-mer'!$B:$BQ,62,FALSE)</f>
        <v>28</v>
      </c>
      <c r="CG174" s="9">
        <f>VLOOKUP(B174,'3-mer'!$B:$BQ,63,FALSE)</f>
        <v>36</v>
      </c>
      <c r="CH174" s="9">
        <f>VLOOKUP(B174,'3-mer'!$B:$BQ,64,FALSE)</f>
        <v>17</v>
      </c>
      <c r="CI174" s="9">
        <f>VLOOKUP(B174,'3-mer'!$B:$BQ,65,FALSE)</f>
        <v>15</v>
      </c>
      <c r="CJ174" s="9">
        <f>VLOOKUP(B174,'3-mer'!$B:$BQ,66,FALSE)</f>
        <v>10</v>
      </c>
      <c r="CK174" s="9">
        <f>VLOOKUP(B174,'3-mer'!$B:$BQ,67,FALSE)</f>
        <v>23</v>
      </c>
      <c r="CL174" s="9">
        <f>VLOOKUP(B174,'3-mer'!$B:$BQ,5,FALSE)</f>
        <v>26</v>
      </c>
    </row>
    <row r="175" spans="1:90" ht="15.75" x14ac:dyDescent="0.2">
      <c r="A175" s="68" t="s">
        <v>28</v>
      </c>
      <c r="B175" s="67" t="s">
        <v>36</v>
      </c>
      <c r="C175" s="67">
        <v>260</v>
      </c>
      <c r="D175" s="70">
        <v>15.27</v>
      </c>
      <c r="E175" s="67">
        <v>25</v>
      </c>
      <c r="F175" s="67">
        <v>7.2</v>
      </c>
      <c r="G175" s="67">
        <v>6</v>
      </c>
      <c r="H175" s="70">
        <v>3.58</v>
      </c>
      <c r="I175" s="70">
        <f>VLOOKUP(B175,'2-mer'!$C$1:$V$19,3,FALSE)</f>
        <v>1452</v>
      </c>
      <c r="J175" s="74">
        <f>VLOOKUP(B175,遗传信息!B:E,4,FALSE)</f>
        <v>50.74</v>
      </c>
      <c r="K175" s="9">
        <f>VLOOKUP(B175,'2-mer'!$C$1:$V$19,4,FALSE)</f>
        <v>105</v>
      </c>
      <c r="L175" s="9">
        <f>VLOOKUP(B175,'2-mer'!$C$1:$V$19,5,FALSE)</f>
        <v>85</v>
      </c>
      <c r="M175" s="9">
        <f>VLOOKUP(B175,'2-mer'!$C$1:$V$19,6,FALSE)</f>
        <v>109</v>
      </c>
      <c r="N175" s="9">
        <f>VLOOKUP(B175,'2-mer'!$C$1:$V$19,8,FALSE)</f>
        <v>63</v>
      </c>
      <c r="O175" s="9">
        <f>VLOOKUP(B175,'2-mer'!$C$1:$V$19,9,FALSE)</f>
        <v>80</v>
      </c>
      <c r="P175" s="9">
        <f>VLOOKUP(B175,'2-mer'!$C$1:$V$19,10,FALSE)</f>
        <v>78</v>
      </c>
      <c r="Q175" s="9">
        <f>VLOOKUP(B175,'2-mer'!$C$1:$V$19,11,FALSE)</f>
        <v>96</v>
      </c>
      <c r="R175" s="9">
        <f>VLOOKUP(B175,'2-mer'!$C$1:$V$19,12,FALSE)</f>
        <v>75</v>
      </c>
      <c r="S175" s="9">
        <f>VLOOKUP(B175,'2-mer'!$C$1:$V$19,13,FALSE)</f>
        <v>115</v>
      </c>
      <c r="T175" s="9">
        <f>VLOOKUP(B175,'2-mer'!$C$1:$V$19,14,FALSE)</f>
        <v>106</v>
      </c>
      <c r="U175" s="9">
        <f>VLOOKUP(B175,'2-mer'!$C$1:$V$19,15,FALSE)</f>
        <v>147</v>
      </c>
      <c r="V175" s="9">
        <f>VLOOKUP(B175,'2-mer'!$C$1:$V$19,16,FALSE)</f>
        <v>93</v>
      </c>
      <c r="W175" s="9">
        <f>VLOOKUP(B175,'2-mer'!$C$1:$V$19,17,FALSE)</f>
        <v>63</v>
      </c>
      <c r="X175" s="9">
        <f>VLOOKUP(B175,'2-mer'!$C$1:$V$19,18,FALSE)</f>
        <v>61</v>
      </c>
      <c r="Y175" s="9">
        <f>VLOOKUP(B175,'2-mer'!$C$1:$V$19,19,FALSE)</f>
        <v>108</v>
      </c>
      <c r="Z175" s="9">
        <f>VLOOKUP(B175,'2-mer'!$C$1:$V$19,20,FALSE)</f>
        <v>57</v>
      </c>
      <c r="AA175" s="9">
        <f>VLOOKUP(B175,'3-mer'!$B:$BQ,4,FALSE)</f>
        <v>22</v>
      </c>
      <c r="AB175" s="9">
        <f>VLOOKUP(B175,'3-mer'!$B:$BQ,5,FALSE)</f>
        <v>26</v>
      </c>
      <c r="AC175" s="9">
        <f>VLOOKUP(B175,'3-mer'!$B:$BQ,6,FALSE)</f>
        <v>34</v>
      </c>
      <c r="AD175" s="9">
        <f>VLOOKUP(B175,'3-mer'!$B:$BQ,7,FALSE)</f>
        <v>22</v>
      </c>
      <c r="AE175" s="9">
        <f>VLOOKUP(B175,'3-mer'!$B:$BQ,8,FALSE)</f>
        <v>17</v>
      </c>
      <c r="AF175" s="9">
        <f>VLOOKUP(B175,'3-mer'!$B:$BQ,9,FALSE)</f>
        <v>22</v>
      </c>
      <c r="AG175" s="9">
        <f>VLOOKUP(B175,'3-mer'!$B:$BQ,10,FALSE)</f>
        <v>27</v>
      </c>
      <c r="AH175" s="9">
        <f>VLOOKUP(B175,'3-mer'!$B:$BQ,11,FALSE)</f>
        <v>19</v>
      </c>
      <c r="AI175" s="9">
        <f>VLOOKUP(B175,'3-mer'!$B:$BQ,12,FALSE)</f>
        <v>28</v>
      </c>
      <c r="AJ175" s="9">
        <f>VLOOKUP(B175,'3-mer'!$B:$BQ,13,FALSE)</f>
        <v>25</v>
      </c>
      <c r="AK175" s="9">
        <f>VLOOKUP(B175,'3-mer'!$B:$BQ,14,FALSE)</f>
        <v>30</v>
      </c>
      <c r="AL175" s="9">
        <f>VLOOKUP(B175,'3-mer'!$B:$BQ,15,FALSE)</f>
        <v>25</v>
      </c>
      <c r="AM175" s="9">
        <f>VLOOKUP(B175,'3-mer'!$B:$BQ,16,FALSE)</f>
        <v>13</v>
      </c>
      <c r="AN175" s="9">
        <f>VLOOKUP(B175,'3-mer'!$B:$BQ,17,FALSE)</f>
        <v>13</v>
      </c>
      <c r="AO175" s="9">
        <f>VLOOKUP(B175,'3-mer'!$B:$BQ,18,FALSE)</f>
        <v>27</v>
      </c>
      <c r="AP175" s="9">
        <f>VLOOKUP(B175,'3-mer'!$B:$BQ,19,FALSE)</f>
        <v>10</v>
      </c>
      <c r="AQ175" s="9">
        <f>VLOOKUP(B175,'3-mer'!$B:$BQ,20,FALSE)</f>
        <v>22</v>
      </c>
      <c r="AR175" s="9">
        <f>VLOOKUP(B175,'3-mer'!$B:$BQ,21,FALSE)</f>
        <v>16</v>
      </c>
      <c r="AS175" s="9">
        <f>VLOOKUP(B175,'3-mer'!$B:$BQ,22,FALSE)</f>
        <v>25</v>
      </c>
      <c r="AT175" s="9">
        <f>VLOOKUP(B175,'3-mer'!$B:$BQ,23,FALSE)</f>
        <v>16</v>
      </c>
      <c r="AU175" s="9">
        <f>VLOOKUP(B175,'3-mer'!$B:$BQ,24,FALSE)</f>
        <v>17</v>
      </c>
      <c r="AV175" s="9">
        <f>VLOOKUP(B175,'3-mer'!$B:$BQ,25,FALSE)</f>
        <v>15</v>
      </c>
      <c r="AW175" s="9">
        <f>VLOOKUP(B175,'3-mer'!$B:$BQ,26,FALSE)</f>
        <v>21</v>
      </c>
      <c r="AX175" s="9">
        <f>VLOOKUP(B175,'3-mer'!$B:$BQ,27,FALSE)</f>
        <v>25</v>
      </c>
      <c r="AY175" s="9">
        <f>VLOOKUP(B175,'3-mer'!$B:$BQ,28,FALSE)</f>
        <v>18</v>
      </c>
      <c r="AZ175" s="9">
        <f>VLOOKUP(B175,'3-mer'!$B:$BQ,29,FALSE)</f>
        <v>21</v>
      </c>
      <c r="BA175" s="9">
        <f>VLOOKUP(B175,'3-mer'!$B:$BQ,30,FALSE)</f>
        <v>35</v>
      </c>
      <c r="BB175" s="9">
        <f>VLOOKUP(B175,'3-mer'!$B:$BQ,31,FALSE)</f>
        <v>22</v>
      </c>
      <c r="BC175" s="9">
        <f>VLOOKUP(B175,'3-mer'!$B:$BQ,32,FALSE)</f>
        <v>11</v>
      </c>
      <c r="BD175" s="9">
        <f>VLOOKUP(B175,'3-mer'!$B:$BQ,33,FALSE)</f>
        <v>16</v>
      </c>
      <c r="BE175" s="9">
        <f>VLOOKUP(B175,'3-mer'!$B:$BQ,34,FALSE)</f>
        <v>28</v>
      </c>
      <c r="BF175" s="9">
        <f>VLOOKUP(B175,'3-mer'!$B:$BQ,35,FALSE)</f>
        <v>20</v>
      </c>
      <c r="BG175" s="9">
        <f>VLOOKUP(B175,'3-mer'!$B:$BQ,36,FALSE)</f>
        <v>36</v>
      </c>
      <c r="BH175" s="9">
        <f>VLOOKUP(B175,'3-mer'!$B:$BQ,37,FALSE)</f>
        <v>23</v>
      </c>
      <c r="BI175" s="9">
        <f>VLOOKUP(B175,'3-mer'!$B:$BQ,38,FALSE)</f>
        <v>33</v>
      </c>
      <c r="BJ175" s="9">
        <f>VLOOKUP(B175,'3-mer'!$B:$BQ,39,FALSE)</f>
        <v>22</v>
      </c>
      <c r="BK175" s="9">
        <f>VLOOKUP(B175,'3-mer'!$B:$BQ,40,FALSE)</f>
        <v>28</v>
      </c>
      <c r="BL175" s="9">
        <f>VLOOKUP(B175,'3-mer'!$B:$BQ,41,FALSE)</f>
        <v>26</v>
      </c>
      <c r="BM175" s="9">
        <f>VLOOKUP(B175,'3-mer'!$B:$BQ,42,FALSE)</f>
        <v>28</v>
      </c>
      <c r="BN175" s="9">
        <f>VLOOKUP(B175,'3-mer'!$B:$BQ,43,FALSE)</f>
        <v>23</v>
      </c>
      <c r="BO175" s="9">
        <f>VLOOKUP(B175,'3-mer'!$B:$BQ,44,FALSE)</f>
        <v>42</v>
      </c>
      <c r="BP175" s="9">
        <f>VLOOKUP(B175,'3-mer'!$B:$BQ,45,FALSE)</f>
        <v>30</v>
      </c>
      <c r="BQ175" s="9">
        <f>VLOOKUP(B175,'3-mer'!$B:$BQ,46,FALSE)</f>
        <v>46</v>
      </c>
      <c r="BR175" s="9">
        <f>VLOOKUP(B175,'3-mer'!$B:$BQ,47,FALSE)</f>
        <v>29</v>
      </c>
      <c r="BS175" s="9">
        <f>VLOOKUP(B175,'3-mer'!$B:$BQ,48,FALSE)</f>
        <v>23</v>
      </c>
      <c r="BT175" s="9">
        <f>VLOOKUP(B175,'3-mer'!$B:$BQ,49,FALSE)</f>
        <v>22</v>
      </c>
      <c r="BU175" s="9">
        <f>VLOOKUP(B175,'3-mer'!$B:$BQ,50,FALSE)</f>
        <v>30</v>
      </c>
      <c r="BV175" s="9">
        <f>VLOOKUP(B175,'3-mer'!$B:$BQ,51,FALSE)</f>
        <v>18</v>
      </c>
      <c r="BW175" s="9">
        <f>VLOOKUP(B175,'3-mer'!$B:$BQ,52,FALSE)</f>
        <v>25</v>
      </c>
      <c r="BX175" s="9">
        <f>VLOOKUP(B175,'3-mer'!$B:$BQ,53,FALSE)</f>
        <v>19</v>
      </c>
      <c r="BY175" s="9">
        <f>VLOOKUP(B175,'3-mer'!$B:$BQ,54,FALSE)</f>
        <v>16</v>
      </c>
      <c r="BZ175" s="9">
        <f>VLOOKUP(B175,'3-mer'!$B:$BQ,55,FALSE)</f>
        <v>3</v>
      </c>
      <c r="CA175" s="9">
        <f>VLOOKUP(B175,'3-mer'!$B:$BQ,56,FALSE)</f>
        <v>18</v>
      </c>
      <c r="CB175" s="9">
        <f>VLOOKUP(B175,'3-mer'!$B:$BQ,7,FALSE)</f>
        <v>22</v>
      </c>
      <c r="CC175" s="9">
        <f>VLOOKUP(B175,'3-mer'!$B:$BQ,58,FALSE)</f>
        <v>20</v>
      </c>
      <c r="CD175" s="9">
        <f>VLOOKUP(B175,'3-mer'!$B:$BQ,60,FALSE)</f>
        <v>8</v>
      </c>
      <c r="CE175" s="9">
        <f>VLOOKUP(B175,'3-mer'!$B:$BQ,61,FALSE)</f>
        <v>27</v>
      </c>
      <c r="CF175" s="9">
        <f>VLOOKUP(B175,'3-mer'!$B:$BQ,62,FALSE)</f>
        <v>28</v>
      </c>
      <c r="CG175" s="9">
        <f>VLOOKUP(B175,'3-mer'!$B:$BQ,63,FALSE)</f>
        <v>36</v>
      </c>
      <c r="CH175" s="9">
        <f>VLOOKUP(B175,'3-mer'!$B:$BQ,64,FALSE)</f>
        <v>17</v>
      </c>
      <c r="CI175" s="9">
        <f>VLOOKUP(B175,'3-mer'!$B:$BQ,65,FALSE)</f>
        <v>15</v>
      </c>
      <c r="CJ175" s="9">
        <f>VLOOKUP(B175,'3-mer'!$B:$BQ,66,FALSE)</f>
        <v>10</v>
      </c>
      <c r="CK175" s="9">
        <f>VLOOKUP(B175,'3-mer'!$B:$BQ,67,FALSE)</f>
        <v>23</v>
      </c>
      <c r="CL175" s="9">
        <f>VLOOKUP(B175,'3-mer'!$B:$BQ,5,FALSE)</f>
        <v>26</v>
      </c>
    </row>
    <row r="176" spans="1:90" ht="15.75" x14ac:dyDescent="0.2">
      <c r="A176" s="68" t="s">
        <v>28</v>
      </c>
      <c r="B176" s="67" t="s">
        <v>36</v>
      </c>
      <c r="C176" s="67">
        <v>280</v>
      </c>
      <c r="D176" s="70">
        <v>3.98</v>
      </c>
      <c r="E176" s="67">
        <v>25</v>
      </c>
      <c r="F176" s="67">
        <v>7.2</v>
      </c>
      <c r="G176" s="67">
        <v>6</v>
      </c>
      <c r="H176" s="70">
        <v>0.63</v>
      </c>
      <c r="I176" s="70">
        <f>VLOOKUP(B176,'2-mer'!$C$1:$V$19,3,FALSE)</f>
        <v>1452</v>
      </c>
      <c r="J176" s="74">
        <f>VLOOKUP(B176,遗传信息!B:E,4,FALSE)</f>
        <v>50.74</v>
      </c>
      <c r="K176" s="9">
        <f>VLOOKUP(B176,'2-mer'!$C$1:$V$19,4,FALSE)</f>
        <v>105</v>
      </c>
      <c r="L176" s="9">
        <f>VLOOKUP(B176,'2-mer'!$C$1:$V$19,5,FALSE)</f>
        <v>85</v>
      </c>
      <c r="M176" s="9">
        <f>VLOOKUP(B176,'2-mer'!$C$1:$V$19,6,FALSE)</f>
        <v>109</v>
      </c>
      <c r="N176" s="9">
        <f>VLOOKUP(B176,'2-mer'!$C$1:$V$19,8,FALSE)</f>
        <v>63</v>
      </c>
      <c r="O176" s="9">
        <f>VLOOKUP(B176,'2-mer'!$C$1:$V$19,9,FALSE)</f>
        <v>80</v>
      </c>
      <c r="P176" s="9">
        <f>VLOOKUP(B176,'2-mer'!$C$1:$V$19,10,FALSE)</f>
        <v>78</v>
      </c>
      <c r="Q176" s="9">
        <f>VLOOKUP(B176,'2-mer'!$C$1:$V$19,11,FALSE)</f>
        <v>96</v>
      </c>
      <c r="R176" s="9">
        <f>VLOOKUP(B176,'2-mer'!$C$1:$V$19,12,FALSE)</f>
        <v>75</v>
      </c>
      <c r="S176" s="9">
        <f>VLOOKUP(B176,'2-mer'!$C$1:$V$19,13,FALSE)</f>
        <v>115</v>
      </c>
      <c r="T176" s="9">
        <f>VLOOKUP(B176,'2-mer'!$C$1:$V$19,14,FALSE)</f>
        <v>106</v>
      </c>
      <c r="U176" s="9">
        <f>VLOOKUP(B176,'2-mer'!$C$1:$V$19,15,FALSE)</f>
        <v>147</v>
      </c>
      <c r="V176" s="9">
        <f>VLOOKUP(B176,'2-mer'!$C$1:$V$19,16,FALSE)</f>
        <v>93</v>
      </c>
      <c r="W176" s="9">
        <f>VLOOKUP(B176,'2-mer'!$C$1:$V$19,17,FALSE)</f>
        <v>63</v>
      </c>
      <c r="X176" s="9">
        <f>VLOOKUP(B176,'2-mer'!$C$1:$V$19,18,FALSE)</f>
        <v>61</v>
      </c>
      <c r="Y176" s="9">
        <f>VLOOKUP(B176,'2-mer'!$C$1:$V$19,19,FALSE)</f>
        <v>108</v>
      </c>
      <c r="Z176" s="9">
        <f>VLOOKUP(B176,'2-mer'!$C$1:$V$19,20,FALSE)</f>
        <v>57</v>
      </c>
      <c r="AA176" s="9">
        <f>VLOOKUP(B176,'3-mer'!$B:$BQ,4,FALSE)</f>
        <v>22</v>
      </c>
      <c r="AB176" s="9">
        <f>VLOOKUP(B176,'3-mer'!$B:$BQ,5,FALSE)</f>
        <v>26</v>
      </c>
      <c r="AC176" s="9">
        <f>VLOOKUP(B176,'3-mer'!$B:$BQ,6,FALSE)</f>
        <v>34</v>
      </c>
      <c r="AD176" s="9">
        <f>VLOOKUP(B176,'3-mer'!$B:$BQ,7,FALSE)</f>
        <v>22</v>
      </c>
      <c r="AE176" s="9">
        <f>VLOOKUP(B176,'3-mer'!$B:$BQ,8,FALSE)</f>
        <v>17</v>
      </c>
      <c r="AF176" s="9">
        <f>VLOOKUP(B176,'3-mer'!$B:$BQ,9,FALSE)</f>
        <v>22</v>
      </c>
      <c r="AG176" s="9">
        <f>VLOOKUP(B176,'3-mer'!$B:$BQ,10,FALSE)</f>
        <v>27</v>
      </c>
      <c r="AH176" s="9">
        <f>VLOOKUP(B176,'3-mer'!$B:$BQ,11,FALSE)</f>
        <v>19</v>
      </c>
      <c r="AI176" s="9">
        <f>VLOOKUP(B176,'3-mer'!$B:$BQ,12,FALSE)</f>
        <v>28</v>
      </c>
      <c r="AJ176" s="9">
        <f>VLOOKUP(B176,'3-mer'!$B:$BQ,13,FALSE)</f>
        <v>25</v>
      </c>
      <c r="AK176" s="9">
        <f>VLOOKUP(B176,'3-mer'!$B:$BQ,14,FALSE)</f>
        <v>30</v>
      </c>
      <c r="AL176" s="9">
        <f>VLOOKUP(B176,'3-mer'!$B:$BQ,15,FALSE)</f>
        <v>25</v>
      </c>
      <c r="AM176" s="9">
        <f>VLOOKUP(B176,'3-mer'!$B:$BQ,16,FALSE)</f>
        <v>13</v>
      </c>
      <c r="AN176" s="9">
        <f>VLOOKUP(B176,'3-mer'!$B:$BQ,17,FALSE)</f>
        <v>13</v>
      </c>
      <c r="AO176" s="9">
        <f>VLOOKUP(B176,'3-mer'!$B:$BQ,18,FALSE)</f>
        <v>27</v>
      </c>
      <c r="AP176" s="9">
        <f>VLOOKUP(B176,'3-mer'!$B:$BQ,19,FALSE)</f>
        <v>10</v>
      </c>
      <c r="AQ176" s="9">
        <f>VLOOKUP(B176,'3-mer'!$B:$BQ,20,FALSE)</f>
        <v>22</v>
      </c>
      <c r="AR176" s="9">
        <f>VLOOKUP(B176,'3-mer'!$B:$BQ,21,FALSE)</f>
        <v>16</v>
      </c>
      <c r="AS176" s="9">
        <f>VLOOKUP(B176,'3-mer'!$B:$BQ,22,FALSE)</f>
        <v>25</v>
      </c>
      <c r="AT176" s="9">
        <f>VLOOKUP(B176,'3-mer'!$B:$BQ,23,FALSE)</f>
        <v>16</v>
      </c>
      <c r="AU176" s="9">
        <f>VLOOKUP(B176,'3-mer'!$B:$BQ,24,FALSE)</f>
        <v>17</v>
      </c>
      <c r="AV176" s="9">
        <f>VLOOKUP(B176,'3-mer'!$B:$BQ,25,FALSE)</f>
        <v>15</v>
      </c>
      <c r="AW176" s="9">
        <f>VLOOKUP(B176,'3-mer'!$B:$BQ,26,FALSE)</f>
        <v>21</v>
      </c>
      <c r="AX176" s="9">
        <f>VLOOKUP(B176,'3-mer'!$B:$BQ,27,FALSE)</f>
        <v>25</v>
      </c>
      <c r="AY176" s="9">
        <f>VLOOKUP(B176,'3-mer'!$B:$BQ,28,FALSE)</f>
        <v>18</v>
      </c>
      <c r="AZ176" s="9">
        <f>VLOOKUP(B176,'3-mer'!$B:$BQ,29,FALSE)</f>
        <v>21</v>
      </c>
      <c r="BA176" s="9">
        <f>VLOOKUP(B176,'3-mer'!$B:$BQ,30,FALSE)</f>
        <v>35</v>
      </c>
      <c r="BB176" s="9">
        <f>VLOOKUP(B176,'3-mer'!$B:$BQ,31,FALSE)</f>
        <v>22</v>
      </c>
      <c r="BC176" s="9">
        <f>VLOOKUP(B176,'3-mer'!$B:$BQ,32,FALSE)</f>
        <v>11</v>
      </c>
      <c r="BD176" s="9">
        <f>VLOOKUP(B176,'3-mer'!$B:$BQ,33,FALSE)</f>
        <v>16</v>
      </c>
      <c r="BE176" s="9">
        <f>VLOOKUP(B176,'3-mer'!$B:$BQ,34,FALSE)</f>
        <v>28</v>
      </c>
      <c r="BF176" s="9">
        <f>VLOOKUP(B176,'3-mer'!$B:$BQ,35,FALSE)</f>
        <v>20</v>
      </c>
      <c r="BG176" s="9">
        <f>VLOOKUP(B176,'3-mer'!$B:$BQ,36,FALSE)</f>
        <v>36</v>
      </c>
      <c r="BH176" s="9">
        <f>VLOOKUP(B176,'3-mer'!$B:$BQ,37,FALSE)</f>
        <v>23</v>
      </c>
      <c r="BI176" s="9">
        <f>VLOOKUP(B176,'3-mer'!$B:$BQ,38,FALSE)</f>
        <v>33</v>
      </c>
      <c r="BJ176" s="9">
        <f>VLOOKUP(B176,'3-mer'!$B:$BQ,39,FALSE)</f>
        <v>22</v>
      </c>
      <c r="BK176" s="9">
        <f>VLOOKUP(B176,'3-mer'!$B:$BQ,40,FALSE)</f>
        <v>28</v>
      </c>
      <c r="BL176" s="9">
        <f>VLOOKUP(B176,'3-mer'!$B:$BQ,41,FALSE)</f>
        <v>26</v>
      </c>
      <c r="BM176" s="9">
        <f>VLOOKUP(B176,'3-mer'!$B:$BQ,42,FALSE)</f>
        <v>28</v>
      </c>
      <c r="BN176" s="9">
        <f>VLOOKUP(B176,'3-mer'!$B:$BQ,43,FALSE)</f>
        <v>23</v>
      </c>
      <c r="BO176" s="9">
        <f>VLOOKUP(B176,'3-mer'!$B:$BQ,44,FALSE)</f>
        <v>42</v>
      </c>
      <c r="BP176" s="9">
        <f>VLOOKUP(B176,'3-mer'!$B:$BQ,45,FALSE)</f>
        <v>30</v>
      </c>
      <c r="BQ176" s="9">
        <f>VLOOKUP(B176,'3-mer'!$B:$BQ,46,FALSE)</f>
        <v>46</v>
      </c>
      <c r="BR176" s="9">
        <f>VLOOKUP(B176,'3-mer'!$B:$BQ,47,FALSE)</f>
        <v>29</v>
      </c>
      <c r="BS176" s="9">
        <f>VLOOKUP(B176,'3-mer'!$B:$BQ,48,FALSE)</f>
        <v>23</v>
      </c>
      <c r="BT176" s="9">
        <f>VLOOKUP(B176,'3-mer'!$B:$BQ,49,FALSE)</f>
        <v>22</v>
      </c>
      <c r="BU176" s="9">
        <f>VLOOKUP(B176,'3-mer'!$B:$BQ,50,FALSE)</f>
        <v>30</v>
      </c>
      <c r="BV176" s="9">
        <f>VLOOKUP(B176,'3-mer'!$B:$BQ,51,FALSE)</f>
        <v>18</v>
      </c>
      <c r="BW176" s="9">
        <f>VLOOKUP(B176,'3-mer'!$B:$BQ,52,FALSE)</f>
        <v>25</v>
      </c>
      <c r="BX176" s="9">
        <f>VLOOKUP(B176,'3-mer'!$B:$BQ,53,FALSE)</f>
        <v>19</v>
      </c>
      <c r="BY176" s="9">
        <f>VLOOKUP(B176,'3-mer'!$B:$BQ,54,FALSE)</f>
        <v>16</v>
      </c>
      <c r="BZ176" s="9">
        <f>VLOOKUP(B176,'3-mer'!$B:$BQ,55,FALSE)</f>
        <v>3</v>
      </c>
      <c r="CA176" s="9">
        <f>VLOOKUP(B176,'3-mer'!$B:$BQ,56,FALSE)</f>
        <v>18</v>
      </c>
      <c r="CB176" s="9">
        <f>VLOOKUP(B176,'3-mer'!$B:$BQ,7,FALSE)</f>
        <v>22</v>
      </c>
      <c r="CC176" s="9">
        <f>VLOOKUP(B176,'3-mer'!$B:$BQ,58,FALSE)</f>
        <v>20</v>
      </c>
      <c r="CD176" s="9">
        <f>VLOOKUP(B176,'3-mer'!$B:$BQ,60,FALSE)</f>
        <v>8</v>
      </c>
      <c r="CE176" s="9">
        <f>VLOOKUP(B176,'3-mer'!$B:$BQ,61,FALSE)</f>
        <v>27</v>
      </c>
      <c r="CF176" s="9">
        <f>VLOOKUP(B176,'3-mer'!$B:$BQ,62,FALSE)</f>
        <v>28</v>
      </c>
      <c r="CG176" s="9">
        <f>VLOOKUP(B176,'3-mer'!$B:$BQ,63,FALSE)</f>
        <v>36</v>
      </c>
      <c r="CH176" s="9">
        <f>VLOOKUP(B176,'3-mer'!$B:$BQ,64,FALSE)</f>
        <v>17</v>
      </c>
      <c r="CI176" s="9">
        <f>VLOOKUP(B176,'3-mer'!$B:$BQ,65,FALSE)</f>
        <v>15</v>
      </c>
      <c r="CJ176" s="9">
        <f>VLOOKUP(B176,'3-mer'!$B:$BQ,66,FALSE)</f>
        <v>10</v>
      </c>
      <c r="CK176" s="9">
        <f>VLOOKUP(B176,'3-mer'!$B:$BQ,67,FALSE)</f>
        <v>23</v>
      </c>
      <c r="CL176" s="9">
        <f>VLOOKUP(B176,'3-mer'!$B:$BQ,5,FALSE)</f>
        <v>26</v>
      </c>
    </row>
    <row r="177" spans="1:90" ht="15.75" x14ac:dyDescent="0.2">
      <c r="A177" s="68" t="s">
        <v>28</v>
      </c>
      <c r="B177" s="67" t="s">
        <v>36</v>
      </c>
      <c r="C177" s="67">
        <v>280</v>
      </c>
      <c r="D177" s="70">
        <v>7.98</v>
      </c>
      <c r="E177" s="67">
        <v>25</v>
      </c>
      <c r="F177" s="67">
        <v>7.2</v>
      </c>
      <c r="G177" s="67">
        <v>6</v>
      </c>
      <c r="H177" s="70">
        <v>2.59</v>
      </c>
      <c r="I177" s="70">
        <f>VLOOKUP(B177,'2-mer'!$C$1:$V$19,3,FALSE)</f>
        <v>1452</v>
      </c>
      <c r="J177" s="74">
        <f>VLOOKUP(B177,遗传信息!B:E,4,FALSE)</f>
        <v>50.74</v>
      </c>
      <c r="K177" s="9">
        <f>VLOOKUP(B177,'2-mer'!$C$1:$V$19,4,FALSE)</f>
        <v>105</v>
      </c>
      <c r="L177" s="9">
        <f>VLOOKUP(B177,'2-mer'!$C$1:$V$19,5,FALSE)</f>
        <v>85</v>
      </c>
      <c r="M177" s="9">
        <f>VLOOKUP(B177,'2-mer'!$C$1:$V$19,6,FALSE)</f>
        <v>109</v>
      </c>
      <c r="N177" s="9">
        <f>VLOOKUP(B177,'2-mer'!$C$1:$V$19,8,FALSE)</f>
        <v>63</v>
      </c>
      <c r="O177" s="9">
        <f>VLOOKUP(B177,'2-mer'!$C$1:$V$19,9,FALSE)</f>
        <v>80</v>
      </c>
      <c r="P177" s="9">
        <f>VLOOKUP(B177,'2-mer'!$C$1:$V$19,10,FALSE)</f>
        <v>78</v>
      </c>
      <c r="Q177" s="9">
        <f>VLOOKUP(B177,'2-mer'!$C$1:$V$19,11,FALSE)</f>
        <v>96</v>
      </c>
      <c r="R177" s="9">
        <f>VLOOKUP(B177,'2-mer'!$C$1:$V$19,12,FALSE)</f>
        <v>75</v>
      </c>
      <c r="S177" s="9">
        <f>VLOOKUP(B177,'2-mer'!$C$1:$V$19,13,FALSE)</f>
        <v>115</v>
      </c>
      <c r="T177" s="9">
        <f>VLOOKUP(B177,'2-mer'!$C$1:$V$19,14,FALSE)</f>
        <v>106</v>
      </c>
      <c r="U177" s="9">
        <f>VLOOKUP(B177,'2-mer'!$C$1:$V$19,15,FALSE)</f>
        <v>147</v>
      </c>
      <c r="V177" s="9">
        <f>VLOOKUP(B177,'2-mer'!$C$1:$V$19,16,FALSE)</f>
        <v>93</v>
      </c>
      <c r="W177" s="9">
        <f>VLOOKUP(B177,'2-mer'!$C$1:$V$19,17,FALSE)</f>
        <v>63</v>
      </c>
      <c r="X177" s="9">
        <f>VLOOKUP(B177,'2-mer'!$C$1:$V$19,18,FALSE)</f>
        <v>61</v>
      </c>
      <c r="Y177" s="9">
        <f>VLOOKUP(B177,'2-mer'!$C$1:$V$19,19,FALSE)</f>
        <v>108</v>
      </c>
      <c r="Z177" s="9">
        <f>VLOOKUP(B177,'2-mer'!$C$1:$V$19,20,FALSE)</f>
        <v>57</v>
      </c>
      <c r="AA177" s="9">
        <f>VLOOKUP(B177,'3-mer'!$B:$BQ,4,FALSE)</f>
        <v>22</v>
      </c>
      <c r="AB177" s="9">
        <f>VLOOKUP(B177,'3-mer'!$B:$BQ,5,FALSE)</f>
        <v>26</v>
      </c>
      <c r="AC177" s="9">
        <f>VLOOKUP(B177,'3-mer'!$B:$BQ,6,FALSE)</f>
        <v>34</v>
      </c>
      <c r="AD177" s="9">
        <f>VLOOKUP(B177,'3-mer'!$B:$BQ,7,FALSE)</f>
        <v>22</v>
      </c>
      <c r="AE177" s="9">
        <f>VLOOKUP(B177,'3-mer'!$B:$BQ,8,FALSE)</f>
        <v>17</v>
      </c>
      <c r="AF177" s="9">
        <f>VLOOKUP(B177,'3-mer'!$B:$BQ,9,FALSE)</f>
        <v>22</v>
      </c>
      <c r="AG177" s="9">
        <f>VLOOKUP(B177,'3-mer'!$B:$BQ,10,FALSE)</f>
        <v>27</v>
      </c>
      <c r="AH177" s="9">
        <f>VLOOKUP(B177,'3-mer'!$B:$BQ,11,FALSE)</f>
        <v>19</v>
      </c>
      <c r="AI177" s="9">
        <f>VLOOKUP(B177,'3-mer'!$B:$BQ,12,FALSE)</f>
        <v>28</v>
      </c>
      <c r="AJ177" s="9">
        <f>VLOOKUP(B177,'3-mer'!$B:$BQ,13,FALSE)</f>
        <v>25</v>
      </c>
      <c r="AK177" s="9">
        <f>VLOOKUP(B177,'3-mer'!$B:$BQ,14,FALSE)</f>
        <v>30</v>
      </c>
      <c r="AL177" s="9">
        <f>VLOOKUP(B177,'3-mer'!$B:$BQ,15,FALSE)</f>
        <v>25</v>
      </c>
      <c r="AM177" s="9">
        <f>VLOOKUP(B177,'3-mer'!$B:$BQ,16,FALSE)</f>
        <v>13</v>
      </c>
      <c r="AN177" s="9">
        <f>VLOOKUP(B177,'3-mer'!$B:$BQ,17,FALSE)</f>
        <v>13</v>
      </c>
      <c r="AO177" s="9">
        <f>VLOOKUP(B177,'3-mer'!$B:$BQ,18,FALSE)</f>
        <v>27</v>
      </c>
      <c r="AP177" s="9">
        <f>VLOOKUP(B177,'3-mer'!$B:$BQ,19,FALSE)</f>
        <v>10</v>
      </c>
      <c r="AQ177" s="9">
        <f>VLOOKUP(B177,'3-mer'!$B:$BQ,20,FALSE)</f>
        <v>22</v>
      </c>
      <c r="AR177" s="9">
        <f>VLOOKUP(B177,'3-mer'!$B:$BQ,21,FALSE)</f>
        <v>16</v>
      </c>
      <c r="AS177" s="9">
        <f>VLOOKUP(B177,'3-mer'!$B:$BQ,22,FALSE)</f>
        <v>25</v>
      </c>
      <c r="AT177" s="9">
        <f>VLOOKUP(B177,'3-mer'!$B:$BQ,23,FALSE)</f>
        <v>16</v>
      </c>
      <c r="AU177" s="9">
        <f>VLOOKUP(B177,'3-mer'!$B:$BQ,24,FALSE)</f>
        <v>17</v>
      </c>
      <c r="AV177" s="9">
        <f>VLOOKUP(B177,'3-mer'!$B:$BQ,25,FALSE)</f>
        <v>15</v>
      </c>
      <c r="AW177" s="9">
        <f>VLOOKUP(B177,'3-mer'!$B:$BQ,26,FALSE)</f>
        <v>21</v>
      </c>
      <c r="AX177" s="9">
        <f>VLOOKUP(B177,'3-mer'!$B:$BQ,27,FALSE)</f>
        <v>25</v>
      </c>
      <c r="AY177" s="9">
        <f>VLOOKUP(B177,'3-mer'!$B:$BQ,28,FALSE)</f>
        <v>18</v>
      </c>
      <c r="AZ177" s="9">
        <f>VLOOKUP(B177,'3-mer'!$B:$BQ,29,FALSE)</f>
        <v>21</v>
      </c>
      <c r="BA177" s="9">
        <f>VLOOKUP(B177,'3-mer'!$B:$BQ,30,FALSE)</f>
        <v>35</v>
      </c>
      <c r="BB177" s="9">
        <f>VLOOKUP(B177,'3-mer'!$B:$BQ,31,FALSE)</f>
        <v>22</v>
      </c>
      <c r="BC177" s="9">
        <f>VLOOKUP(B177,'3-mer'!$B:$BQ,32,FALSE)</f>
        <v>11</v>
      </c>
      <c r="BD177" s="9">
        <f>VLOOKUP(B177,'3-mer'!$B:$BQ,33,FALSE)</f>
        <v>16</v>
      </c>
      <c r="BE177" s="9">
        <f>VLOOKUP(B177,'3-mer'!$B:$BQ,34,FALSE)</f>
        <v>28</v>
      </c>
      <c r="BF177" s="9">
        <f>VLOOKUP(B177,'3-mer'!$B:$BQ,35,FALSE)</f>
        <v>20</v>
      </c>
      <c r="BG177" s="9">
        <f>VLOOKUP(B177,'3-mer'!$B:$BQ,36,FALSE)</f>
        <v>36</v>
      </c>
      <c r="BH177" s="9">
        <f>VLOOKUP(B177,'3-mer'!$B:$BQ,37,FALSE)</f>
        <v>23</v>
      </c>
      <c r="BI177" s="9">
        <f>VLOOKUP(B177,'3-mer'!$B:$BQ,38,FALSE)</f>
        <v>33</v>
      </c>
      <c r="BJ177" s="9">
        <f>VLOOKUP(B177,'3-mer'!$B:$BQ,39,FALSE)</f>
        <v>22</v>
      </c>
      <c r="BK177" s="9">
        <f>VLOOKUP(B177,'3-mer'!$B:$BQ,40,FALSE)</f>
        <v>28</v>
      </c>
      <c r="BL177" s="9">
        <f>VLOOKUP(B177,'3-mer'!$B:$BQ,41,FALSE)</f>
        <v>26</v>
      </c>
      <c r="BM177" s="9">
        <f>VLOOKUP(B177,'3-mer'!$B:$BQ,42,FALSE)</f>
        <v>28</v>
      </c>
      <c r="BN177" s="9">
        <f>VLOOKUP(B177,'3-mer'!$B:$BQ,43,FALSE)</f>
        <v>23</v>
      </c>
      <c r="BO177" s="9">
        <f>VLOOKUP(B177,'3-mer'!$B:$BQ,44,FALSE)</f>
        <v>42</v>
      </c>
      <c r="BP177" s="9">
        <f>VLOOKUP(B177,'3-mer'!$B:$BQ,45,FALSE)</f>
        <v>30</v>
      </c>
      <c r="BQ177" s="9">
        <f>VLOOKUP(B177,'3-mer'!$B:$BQ,46,FALSE)</f>
        <v>46</v>
      </c>
      <c r="BR177" s="9">
        <f>VLOOKUP(B177,'3-mer'!$B:$BQ,47,FALSE)</f>
        <v>29</v>
      </c>
      <c r="BS177" s="9">
        <f>VLOOKUP(B177,'3-mer'!$B:$BQ,48,FALSE)</f>
        <v>23</v>
      </c>
      <c r="BT177" s="9">
        <f>VLOOKUP(B177,'3-mer'!$B:$BQ,49,FALSE)</f>
        <v>22</v>
      </c>
      <c r="BU177" s="9">
        <f>VLOOKUP(B177,'3-mer'!$B:$BQ,50,FALSE)</f>
        <v>30</v>
      </c>
      <c r="BV177" s="9">
        <f>VLOOKUP(B177,'3-mer'!$B:$BQ,51,FALSE)</f>
        <v>18</v>
      </c>
      <c r="BW177" s="9">
        <f>VLOOKUP(B177,'3-mer'!$B:$BQ,52,FALSE)</f>
        <v>25</v>
      </c>
      <c r="BX177" s="9">
        <f>VLOOKUP(B177,'3-mer'!$B:$BQ,53,FALSE)</f>
        <v>19</v>
      </c>
      <c r="BY177" s="9">
        <f>VLOOKUP(B177,'3-mer'!$B:$BQ,54,FALSE)</f>
        <v>16</v>
      </c>
      <c r="BZ177" s="9">
        <f>VLOOKUP(B177,'3-mer'!$B:$BQ,55,FALSE)</f>
        <v>3</v>
      </c>
      <c r="CA177" s="9">
        <f>VLOOKUP(B177,'3-mer'!$B:$BQ,56,FALSE)</f>
        <v>18</v>
      </c>
      <c r="CB177" s="9">
        <f>VLOOKUP(B177,'3-mer'!$B:$BQ,7,FALSE)</f>
        <v>22</v>
      </c>
      <c r="CC177" s="9">
        <f>VLOOKUP(B177,'3-mer'!$B:$BQ,58,FALSE)</f>
        <v>20</v>
      </c>
      <c r="CD177" s="9">
        <f>VLOOKUP(B177,'3-mer'!$B:$BQ,60,FALSE)</f>
        <v>8</v>
      </c>
      <c r="CE177" s="9">
        <f>VLOOKUP(B177,'3-mer'!$B:$BQ,61,FALSE)</f>
        <v>27</v>
      </c>
      <c r="CF177" s="9">
        <f>VLOOKUP(B177,'3-mer'!$B:$BQ,62,FALSE)</f>
        <v>28</v>
      </c>
      <c r="CG177" s="9">
        <f>VLOOKUP(B177,'3-mer'!$B:$BQ,63,FALSE)</f>
        <v>36</v>
      </c>
      <c r="CH177" s="9">
        <f>VLOOKUP(B177,'3-mer'!$B:$BQ,64,FALSE)</f>
        <v>17</v>
      </c>
      <c r="CI177" s="9">
        <f>VLOOKUP(B177,'3-mer'!$B:$BQ,65,FALSE)</f>
        <v>15</v>
      </c>
      <c r="CJ177" s="9">
        <f>VLOOKUP(B177,'3-mer'!$B:$BQ,66,FALSE)</f>
        <v>10</v>
      </c>
      <c r="CK177" s="9">
        <f>VLOOKUP(B177,'3-mer'!$B:$BQ,67,FALSE)</f>
        <v>23</v>
      </c>
      <c r="CL177" s="9">
        <f>VLOOKUP(B177,'3-mer'!$B:$BQ,5,FALSE)</f>
        <v>26</v>
      </c>
    </row>
    <row r="178" spans="1:90" ht="15.75" x14ac:dyDescent="0.2">
      <c r="A178" s="68" t="s">
        <v>28</v>
      </c>
      <c r="B178" s="67" t="s">
        <v>36</v>
      </c>
      <c r="C178" s="67">
        <v>280</v>
      </c>
      <c r="D178" s="70">
        <v>11.93</v>
      </c>
      <c r="E178" s="67">
        <v>25</v>
      </c>
      <c r="F178" s="67">
        <v>7.2</v>
      </c>
      <c r="G178" s="67">
        <v>6</v>
      </c>
      <c r="H178" s="70">
        <v>3.86</v>
      </c>
      <c r="I178" s="70">
        <f>VLOOKUP(B178,'2-mer'!$C$1:$V$19,3,FALSE)</f>
        <v>1452</v>
      </c>
      <c r="J178" s="74">
        <f>VLOOKUP(B178,遗传信息!B:E,4,FALSE)</f>
        <v>50.74</v>
      </c>
      <c r="K178" s="9">
        <f>VLOOKUP(B178,'2-mer'!$C$1:$V$19,4,FALSE)</f>
        <v>105</v>
      </c>
      <c r="L178" s="9">
        <f>VLOOKUP(B178,'2-mer'!$C$1:$V$19,5,FALSE)</f>
        <v>85</v>
      </c>
      <c r="M178" s="9">
        <f>VLOOKUP(B178,'2-mer'!$C$1:$V$19,6,FALSE)</f>
        <v>109</v>
      </c>
      <c r="N178" s="9">
        <f>VLOOKUP(B178,'2-mer'!$C$1:$V$19,8,FALSE)</f>
        <v>63</v>
      </c>
      <c r="O178" s="9">
        <f>VLOOKUP(B178,'2-mer'!$C$1:$V$19,9,FALSE)</f>
        <v>80</v>
      </c>
      <c r="P178" s="9">
        <f>VLOOKUP(B178,'2-mer'!$C$1:$V$19,10,FALSE)</f>
        <v>78</v>
      </c>
      <c r="Q178" s="9">
        <f>VLOOKUP(B178,'2-mer'!$C$1:$V$19,11,FALSE)</f>
        <v>96</v>
      </c>
      <c r="R178" s="9">
        <f>VLOOKUP(B178,'2-mer'!$C$1:$V$19,12,FALSE)</f>
        <v>75</v>
      </c>
      <c r="S178" s="9">
        <f>VLOOKUP(B178,'2-mer'!$C$1:$V$19,13,FALSE)</f>
        <v>115</v>
      </c>
      <c r="T178" s="9">
        <f>VLOOKUP(B178,'2-mer'!$C$1:$V$19,14,FALSE)</f>
        <v>106</v>
      </c>
      <c r="U178" s="9">
        <f>VLOOKUP(B178,'2-mer'!$C$1:$V$19,15,FALSE)</f>
        <v>147</v>
      </c>
      <c r="V178" s="9">
        <f>VLOOKUP(B178,'2-mer'!$C$1:$V$19,16,FALSE)</f>
        <v>93</v>
      </c>
      <c r="W178" s="9">
        <f>VLOOKUP(B178,'2-mer'!$C$1:$V$19,17,FALSE)</f>
        <v>63</v>
      </c>
      <c r="X178" s="9">
        <f>VLOOKUP(B178,'2-mer'!$C$1:$V$19,18,FALSE)</f>
        <v>61</v>
      </c>
      <c r="Y178" s="9">
        <f>VLOOKUP(B178,'2-mer'!$C$1:$V$19,19,FALSE)</f>
        <v>108</v>
      </c>
      <c r="Z178" s="9">
        <f>VLOOKUP(B178,'2-mer'!$C$1:$V$19,20,FALSE)</f>
        <v>57</v>
      </c>
      <c r="AA178" s="9">
        <f>VLOOKUP(B178,'3-mer'!$B:$BQ,4,FALSE)</f>
        <v>22</v>
      </c>
      <c r="AB178" s="9">
        <f>VLOOKUP(B178,'3-mer'!$B:$BQ,5,FALSE)</f>
        <v>26</v>
      </c>
      <c r="AC178" s="9">
        <f>VLOOKUP(B178,'3-mer'!$B:$BQ,6,FALSE)</f>
        <v>34</v>
      </c>
      <c r="AD178" s="9">
        <f>VLOOKUP(B178,'3-mer'!$B:$BQ,7,FALSE)</f>
        <v>22</v>
      </c>
      <c r="AE178" s="9">
        <f>VLOOKUP(B178,'3-mer'!$B:$BQ,8,FALSE)</f>
        <v>17</v>
      </c>
      <c r="AF178" s="9">
        <f>VLOOKUP(B178,'3-mer'!$B:$BQ,9,FALSE)</f>
        <v>22</v>
      </c>
      <c r="AG178" s="9">
        <f>VLOOKUP(B178,'3-mer'!$B:$BQ,10,FALSE)</f>
        <v>27</v>
      </c>
      <c r="AH178" s="9">
        <f>VLOOKUP(B178,'3-mer'!$B:$BQ,11,FALSE)</f>
        <v>19</v>
      </c>
      <c r="AI178" s="9">
        <f>VLOOKUP(B178,'3-mer'!$B:$BQ,12,FALSE)</f>
        <v>28</v>
      </c>
      <c r="AJ178" s="9">
        <f>VLOOKUP(B178,'3-mer'!$B:$BQ,13,FALSE)</f>
        <v>25</v>
      </c>
      <c r="AK178" s="9">
        <f>VLOOKUP(B178,'3-mer'!$B:$BQ,14,FALSE)</f>
        <v>30</v>
      </c>
      <c r="AL178" s="9">
        <f>VLOOKUP(B178,'3-mer'!$B:$BQ,15,FALSE)</f>
        <v>25</v>
      </c>
      <c r="AM178" s="9">
        <f>VLOOKUP(B178,'3-mer'!$B:$BQ,16,FALSE)</f>
        <v>13</v>
      </c>
      <c r="AN178" s="9">
        <f>VLOOKUP(B178,'3-mer'!$B:$BQ,17,FALSE)</f>
        <v>13</v>
      </c>
      <c r="AO178" s="9">
        <f>VLOOKUP(B178,'3-mer'!$B:$BQ,18,FALSE)</f>
        <v>27</v>
      </c>
      <c r="AP178" s="9">
        <f>VLOOKUP(B178,'3-mer'!$B:$BQ,19,FALSE)</f>
        <v>10</v>
      </c>
      <c r="AQ178" s="9">
        <f>VLOOKUP(B178,'3-mer'!$B:$BQ,20,FALSE)</f>
        <v>22</v>
      </c>
      <c r="AR178" s="9">
        <f>VLOOKUP(B178,'3-mer'!$B:$BQ,21,FALSE)</f>
        <v>16</v>
      </c>
      <c r="AS178" s="9">
        <f>VLOOKUP(B178,'3-mer'!$B:$BQ,22,FALSE)</f>
        <v>25</v>
      </c>
      <c r="AT178" s="9">
        <f>VLOOKUP(B178,'3-mer'!$B:$BQ,23,FALSE)</f>
        <v>16</v>
      </c>
      <c r="AU178" s="9">
        <f>VLOOKUP(B178,'3-mer'!$B:$BQ,24,FALSE)</f>
        <v>17</v>
      </c>
      <c r="AV178" s="9">
        <f>VLOOKUP(B178,'3-mer'!$B:$BQ,25,FALSE)</f>
        <v>15</v>
      </c>
      <c r="AW178" s="9">
        <f>VLOOKUP(B178,'3-mer'!$B:$BQ,26,FALSE)</f>
        <v>21</v>
      </c>
      <c r="AX178" s="9">
        <f>VLOOKUP(B178,'3-mer'!$B:$BQ,27,FALSE)</f>
        <v>25</v>
      </c>
      <c r="AY178" s="9">
        <f>VLOOKUP(B178,'3-mer'!$B:$BQ,28,FALSE)</f>
        <v>18</v>
      </c>
      <c r="AZ178" s="9">
        <f>VLOOKUP(B178,'3-mer'!$B:$BQ,29,FALSE)</f>
        <v>21</v>
      </c>
      <c r="BA178" s="9">
        <f>VLOOKUP(B178,'3-mer'!$B:$BQ,30,FALSE)</f>
        <v>35</v>
      </c>
      <c r="BB178" s="9">
        <f>VLOOKUP(B178,'3-mer'!$B:$BQ,31,FALSE)</f>
        <v>22</v>
      </c>
      <c r="BC178" s="9">
        <f>VLOOKUP(B178,'3-mer'!$B:$BQ,32,FALSE)</f>
        <v>11</v>
      </c>
      <c r="BD178" s="9">
        <f>VLOOKUP(B178,'3-mer'!$B:$BQ,33,FALSE)</f>
        <v>16</v>
      </c>
      <c r="BE178" s="9">
        <f>VLOOKUP(B178,'3-mer'!$B:$BQ,34,FALSE)</f>
        <v>28</v>
      </c>
      <c r="BF178" s="9">
        <f>VLOOKUP(B178,'3-mer'!$B:$BQ,35,FALSE)</f>
        <v>20</v>
      </c>
      <c r="BG178" s="9">
        <f>VLOOKUP(B178,'3-mer'!$B:$BQ,36,FALSE)</f>
        <v>36</v>
      </c>
      <c r="BH178" s="9">
        <f>VLOOKUP(B178,'3-mer'!$B:$BQ,37,FALSE)</f>
        <v>23</v>
      </c>
      <c r="BI178" s="9">
        <f>VLOOKUP(B178,'3-mer'!$B:$BQ,38,FALSE)</f>
        <v>33</v>
      </c>
      <c r="BJ178" s="9">
        <f>VLOOKUP(B178,'3-mer'!$B:$BQ,39,FALSE)</f>
        <v>22</v>
      </c>
      <c r="BK178" s="9">
        <f>VLOOKUP(B178,'3-mer'!$B:$BQ,40,FALSE)</f>
        <v>28</v>
      </c>
      <c r="BL178" s="9">
        <f>VLOOKUP(B178,'3-mer'!$B:$BQ,41,FALSE)</f>
        <v>26</v>
      </c>
      <c r="BM178" s="9">
        <f>VLOOKUP(B178,'3-mer'!$B:$BQ,42,FALSE)</f>
        <v>28</v>
      </c>
      <c r="BN178" s="9">
        <f>VLOOKUP(B178,'3-mer'!$B:$BQ,43,FALSE)</f>
        <v>23</v>
      </c>
      <c r="BO178" s="9">
        <f>VLOOKUP(B178,'3-mer'!$B:$BQ,44,FALSE)</f>
        <v>42</v>
      </c>
      <c r="BP178" s="9">
        <f>VLOOKUP(B178,'3-mer'!$B:$BQ,45,FALSE)</f>
        <v>30</v>
      </c>
      <c r="BQ178" s="9">
        <f>VLOOKUP(B178,'3-mer'!$B:$BQ,46,FALSE)</f>
        <v>46</v>
      </c>
      <c r="BR178" s="9">
        <f>VLOOKUP(B178,'3-mer'!$B:$BQ,47,FALSE)</f>
        <v>29</v>
      </c>
      <c r="BS178" s="9">
        <f>VLOOKUP(B178,'3-mer'!$B:$BQ,48,FALSE)</f>
        <v>23</v>
      </c>
      <c r="BT178" s="9">
        <f>VLOOKUP(B178,'3-mer'!$B:$BQ,49,FALSE)</f>
        <v>22</v>
      </c>
      <c r="BU178" s="9">
        <f>VLOOKUP(B178,'3-mer'!$B:$BQ,50,FALSE)</f>
        <v>30</v>
      </c>
      <c r="BV178" s="9">
        <f>VLOOKUP(B178,'3-mer'!$B:$BQ,51,FALSE)</f>
        <v>18</v>
      </c>
      <c r="BW178" s="9">
        <f>VLOOKUP(B178,'3-mer'!$B:$BQ,52,FALSE)</f>
        <v>25</v>
      </c>
      <c r="BX178" s="9">
        <f>VLOOKUP(B178,'3-mer'!$B:$BQ,53,FALSE)</f>
        <v>19</v>
      </c>
      <c r="BY178" s="9">
        <f>VLOOKUP(B178,'3-mer'!$B:$BQ,54,FALSE)</f>
        <v>16</v>
      </c>
      <c r="BZ178" s="9">
        <f>VLOOKUP(B178,'3-mer'!$B:$BQ,55,FALSE)</f>
        <v>3</v>
      </c>
      <c r="CA178" s="9">
        <f>VLOOKUP(B178,'3-mer'!$B:$BQ,56,FALSE)</f>
        <v>18</v>
      </c>
      <c r="CB178" s="9">
        <f>VLOOKUP(B178,'3-mer'!$B:$BQ,7,FALSE)</f>
        <v>22</v>
      </c>
      <c r="CC178" s="9">
        <f>VLOOKUP(B178,'3-mer'!$B:$BQ,58,FALSE)</f>
        <v>20</v>
      </c>
      <c r="CD178" s="9">
        <f>VLOOKUP(B178,'3-mer'!$B:$BQ,60,FALSE)</f>
        <v>8</v>
      </c>
      <c r="CE178" s="9">
        <f>VLOOKUP(B178,'3-mer'!$B:$BQ,61,FALSE)</f>
        <v>27</v>
      </c>
      <c r="CF178" s="9">
        <f>VLOOKUP(B178,'3-mer'!$B:$BQ,62,FALSE)</f>
        <v>28</v>
      </c>
      <c r="CG178" s="9">
        <f>VLOOKUP(B178,'3-mer'!$B:$BQ,63,FALSE)</f>
        <v>36</v>
      </c>
      <c r="CH178" s="9">
        <f>VLOOKUP(B178,'3-mer'!$B:$BQ,64,FALSE)</f>
        <v>17</v>
      </c>
      <c r="CI178" s="9">
        <f>VLOOKUP(B178,'3-mer'!$B:$BQ,65,FALSE)</f>
        <v>15</v>
      </c>
      <c r="CJ178" s="9">
        <f>VLOOKUP(B178,'3-mer'!$B:$BQ,66,FALSE)</f>
        <v>10</v>
      </c>
      <c r="CK178" s="9">
        <f>VLOOKUP(B178,'3-mer'!$B:$BQ,67,FALSE)</f>
        <v>23</v>
      </c>
      <c r="CL178" s="9">
        <f>VLOOKUP(B178,'3-mer'!$B:$BQ,5,FALSE)</f>
        <v>26</v>
      </c>
    </row>
    <row r="179" spans="1:90" ht="15.75" x14ac:dyDescent="0.2">
      <c r="A179" s="68" t="s">
        <v>28</v>
      </c>
      <c r="B179" s="67" t="s">
        <v>36</v>
      </c>
      <c r="C179" s="67">
        <v>280</v>
      </c>
      <c r="D179" s="70">
        <v>15.89</v>
      </c>
      <c r="E179" s="67">
        <v>25</v>
      </c>
      <c r="F179" s="67">
        <v>7.2</v>
      </c>
      <c r="G179" s="67">
        <v>6</v>
      </c>
      <c r="H179" s="70">
        <v>4.46</v>
      </c>
      <c r="I179" s="70">
        <f>VLOOKUP(B179,'2-mer'!$C$1:$V$19,3,FALSE)</f>
        <v>1452</v>
      </c>
      <c r="J179" s="74">
        <f>VLOOKUP(B179,遗传信息!B:E,4,FALSE)</f>
        <v>50.74</v>
      </c>
      <c r="K179" s="9">
        <f>VLOOKUP(B179,'2-mer'!$C$1:$V$19,4,FALSE)</f>
        <v>105</v>
      </c>
      <c r="L179" s="9">
        <f>VLOOKUP(B179,'2-mer'!$C$1:$V$19,5,FALSE)</f>
        <v>85</v>
      </c>
      <c r="M179" s="9">
        <f>VLOOKUP(B179,'2-mer'!$C$1:$V$19,6,FALSE)</f>
        <v>109</v>
      </c>
      <c r="N179" s="9">
        <f>VLOOKUP(B179,'2-mer'!$C$1:$V$19,8,FALSE)</f>
        <v>63</v>
      </c>
      <c r="O179" s="9">
        <f>VLOOKUP(B179,'2-mer'!$C$1:$V$19,9,FALSE)</f>
        <v>80</v>
      </c>
      <c r="P179" s="9">
        <f>VLOOKUP(B179,'2-mer'!$C$1:$V$19,10,FALSE)</f>
        <v>78</v>
      </c>
      <c r="Q179" s="9">
        <f>VLOOKUP(B179,'2-mer'!$C$1:$V$19,11,FALSE)</f>
        <v>96</v>
      </c>
      <c r="R179" s="9">
        <f>VLOOKUP(B179,'2-mer'!$C$1:$V$19,12,FALSE)</f>
        <v>75</v>
      </c>
      <c r="S179" s="9">
        <f>VLOOKUP(B179,'2-mer'!$C$1:$V$19,13,FALSE)</f>
        <v>115</v>
      </c>
      <c r="T179" s="9">
        <f>VLOOKUP(B179,'2-mer'!$C$1:$V$19,14,FALSE)</f>
        <v>106</v>
      </c>
      <c r="U179" s="9">
        <f>VLOOKUP(B179,'2-mer'!$C$1:$V$19,15,FALSE)</f>
        <v>147</v>
      </c>
      <c r="V179" s="9">
        <f>VLOOKUP(B179,'2-mer'!$C$1:$V$19,16,FALSE)</f>
        <v>93</v>
      </c>
      <c r="W179" s="9">
        <f>VLOOKUP(B179,'2-mer'!$C$1:$V$19,17,FALSE)</f>
        <v>63</v>
      </c>
      <c r="X179" s="9">
        <f>VLOOKUP(B179,'2-mer'!$C$1:$V$19,18,FALSE)</f>
        <v>61</v>
      </c>
      <c r="Y179" s="9">
        <f>VLOOKUP(B179,'2-mer'!$C$1:$V$19,19,FALSE)</f>
        <v>108</v>
      </c>
      <c r="Z179" s="9">
        <f>VLOOKUP(B179,'2-mer'!$C$1:$V$19,20,FALSE)</f>
        <v>57</v>
      </c>
      <c r="AA179" s="9">
        <f>VLOOKUP(B179,'3-mer'!$B:$BQ,4,FALSE)</f>
        <v>22</v>
      </c>
      <c r="AB179" s="9">
        <f>VLOOKUP(B179,'3-mer'!$B:$BQ,5,FALSE)</f>
        <v>26</v>
      </c>
      <c r="AC179" s="9">
        <f>VLOOKUP(B179,'3-mer'!$B:$BQ,6,FALSE)</f>
        <v>34</v>
      </c>
      <c r="AD179" s="9">
        <f>VLOOKUP(B179,'3-mer'!$B:$BQ,7,FALSE)</f>
        <v>22</v>
      </c>
      <c r="AE179" s="9">
        <f>VLOOKUP(B179,'3-mer'!$B:$BQ,8,FALSE)</f>
        <v>17</v>
      </c>
      <c r="AF179" s="9">
        <f>VLOOKUP(B179,'3-mer'!$B:$BQ,9,FALSE)</f>
        <v>22</v>
      </c>
      <c r="AG179" s="9">
        <f>VLOOKUP(B179,'3-mer'!$B:$BQ,10,FALSE)</f>
        <v>27</v>
      </c>
      <c r="AH179" s="9">
        <f>VLOOKUP(B179,'3-mer'!$B:$BQ,11,FALSE)</f>
        <v>19</v>
      </c>
      <c r="AI179" s="9">
        <f>VLOOKUP(B179,'3-mer'!$B:$BQ,12,FALSE)</f>
        <v>28</v>
      </c>
      <c r="AJ179" s="9">
        <f>VLOOKUP(B179,'3-mer'!$B:$BQ,13,FALSE)</f>
        <v>25</v>
      </c>
      <c r="AK179" s="9">
        <f>VLOOKUP(B179,'3-mer'!$B:$BQ,14,FALSE)</f>
        <v>30</v>
      </c>
      <c r="AL179" s="9">
        <f>VLOOKUP(B179,'3-mer'!$B:$BQ,15,FALSE)</f>
        <v>25</v>
      </c>
      <c r="AM179" s="9">
        <f>VLOOKUP(B179,'3-mer'!$B:$BQ,16,FALSE)</f>
        <v>13</v>
      </c>
      <c r="AN179" s="9">
        <f>VLOOKUP(B179,'3-mer'!$B:$BQ,17,FALSE)</f>
        <v>13</v>
      </c>
      <c r="AO179" s="9">
        <f>VLOOKUP(B179,'3-mer'!$B:$BQ,18,FALSE)</f>
        <v>27</v>
      </c>
      <c r="AP179" s="9">
        <f>VLOOKUP(B179,'3-mer'!$B:$BQ,19,FALSE)</f>
        <v>10</v>
      </c>
      <c r="AQ179" s="9">
        <f>VLOOKUP(B179,'3-mer'!$B:$BQ,20,FALSE)</f>
        <v>22</v>
      </c>
      <c r="AR179" s="9">
        <f>VLOOKUP(B179,'3-mer'!$B:$BQ,21,FALSE)</f>
        <v>16</v>
      </c>
      <c r="AS179" s="9">
        <f>VLOOKUP(B179,'3-mer'!$B:$BQ,22,FALSE)</f>
        <v>25</v>
      </c>
      <c r="AT179" s="9">
        <f>VLOOKUP(B179,'3-mer'!$B:$BQ,23,FALSE)</f>
        <v>16</v>
      </c>
      <c r="AU179" s="9">
        <f>VLOOKUP(B179,'3-mer'!$B:$BQ,24,FALSE)</f>
        <v>17</v>
      </c>
      <c r="AV179" s="9">
        <f>VLOOKUP(B179,'3-mer'!$B:$BQ,25,FALSE)</f>
        <v>15</v>
      </c>
      <c r="AW179" s="9">
        <f>VLOOKUP(B179,'3-mer'!$B:$BQ,26,FALSE)</f>
        <v>21</v>
      </c>
      <c r="AX179" s="9">
        <f>VLOOKUP(B179,'3-mer'!$B:$BQ,27,FALSE)</f>
        <v>25</v>
      </c>
      <c r="AY179" s="9">
        <f>VLOOKUP(B179,'3-mer'!$B:$BQ,28,FALSE)</f>
        <v>18</v>
      </c>
      <c r="AZ179" s="9">
        <f>VLOOKUP(B179,'3-mer'!$B:$BQ,29,FALSE)</f>
        <v>21</v>
      </c>
      <c r="BA179" s="9">
        <f>VLOOKUP(B179,'3-mer'!$B:$BQ,30,FALSE)</f>
        <v>35</v>
      </c>
      <c r="BB179" s="9">
        <f>VLOOKUP(B179,'3-mer'!$B:$BQ,31,FALSE)</f>
        <v>22</v>
      </c>
      <c r="BC179" s="9">
        <f>VLOOKUP(B179,'3-mer'!$B:$BQ,32,FALSE)</f>
        <v>11</v>
      </c>
      <c r="BD179" s="9">
        <f>VLOOKUP(B179,'3-mer'!$B:$BQ,33,FALSE)</f>
        <v>16</v>
      </c>
      <c r="BE179" s="9">
        <f>VLOOKUP(B179,'3-mer'!$B:$BQ,34,FALSE)</f>
        <v>28</v>
      </c>
      <c r="BF179" s="9">
        <f>VLOOKUP(B179,'3-mer'!$B:$BQ,35,FALSE)</f>
        <v>20</v>
      </c>
      <c r="BG179" s="9">
        <f>VLOOKUP(B179,'3-mer'!$B:$BQ,36,FALSE)</f>
        <v>36</v>
      </c>
      <c r="BH179" s="9">
        <f>VLOOKUP(B179,'3-mer'!$B:$BQ,37,FALSE)</f>
        <v>23</v>
      </c>
      <c r="BI179" s="9">
        <f>VLOOKUP(B179,'3-mer'!$B:$BQ,38,FALSE)</f>
        <v>33</v>
      </c>
      <c r="BJ179" s="9">
        <f>VLOOKUP(B179,'3-mer'!$B:$BQ,39,FALSE)</f>
        <v>22</v>
      </c>
      <c r="BK179" s="9">
        <f>VLOOKUP(B179,'3-mer'!$B:$BQ,40,FALSE)</f>
        <v>28</v>
      </c>
      <c r="BL179" s="9">
        <f>VLOOKUP(B179,'3-mer'!$B:$BQ,41,FALSE)</f>
        <v>26</v>
      </c>
      <c r="BM179" s="9">
        <f>VLOOKUP(B179,'3-mer'!$B:$BQ,42,FALSE)</f>
        <v>28</v>
      </c>
      <c r="BN179" s="9">
        <f>VLOOKUP(B179,'3-mer'!$B:$BQ,43,FALSE)</f>
        <v>23</v>
      </c>
      <c r="BO179" s="9">
        <f>VLOOKUP(B179,'3-mer'!$B:$BQ,44,FALSE)</f>
        <v>42</v>
      </c>
      <c r="BP179" s="9">
        <f>VLOOKUP(B179,'3-mer'!$B:$BQ,45,FALSE)</f>
        <v>30</v>
      </c>
      <c r="BQ179" s="9">
        <f>VLOOKUP(B179,'3-mer'!$B:$BQ,46,FALSE)</f>
        <v>46</v>
      </c>
      <c r="BR179" s="9">
        <f>VLOOKUP(B179,'3-mer'!$B:$BQ,47,FALSE)</f>
        <v>29</v>
      </c>
      <c r="BS179" s="9">
        <f>VLOOKUP(B179,'3-mer'!$B:$BQ,48,FALSE)</f>
        <v>23</v>
      </c>
      <c r="BT179" s="9">
        <f>VLOOKUP(B179,'3-mer'!$B:$BQ,49,FALSE)</f>
        <v>22</v>
      </c>
      <c r="BU179" s="9">
        <f>VLOOKUP(B179,'3-mer'!$B:$BQ,50,FALSE)</f>
        <v>30</v>
      </c>
      <c r="BV179" s="9">
        <f>VLOOKUP(B179,'3-mer'!$B:$BQ,51,FALSE)</f>
        <v>18</v>
      </c>
      <c r="BW179" s="9">
        <f>VLOOKUP(B179,'3-mer'!$B:$BQ,52,FALSE)</f>
        <v>25</v>
      </c>
      <c r="BX179" s="9">
        <f>VLOOKUP(B179,'3-mer'!$B:$BQ,53,FALSE)</f>
        <v>19</v>
      </c>
      <c r="BY179" s="9">
        <f>VLOOKUP(B179,'3-mer'!$B:$BQ,54,FALSE)</f>
        <v>16</v>
      </c>
      <c r="BZ179" s="9">
        <f>VLOOKUP(B179,'3-mer'!$B:$BQ,55,FALSE)</f>
        <v>3</v>
      </c>
      <c r="CA179" s="9">
        <f>VLOOKUP(B179,'3-mer'!$B:$BQ,56,FALSE)</f>
        <v>18</v>
      </c>
      <c r="CB179" s="9">
        <f>VLOOKUP(B179,'3-mer'!$B:$BQ,7,FALSE)</f>
        <v>22</v>
      </c>
      <c r="CC179" s="9">
        <f>VLOOKUP(B179,'3-mer'!$B:$BQ,58,FALSE)</f>
        <v>20</v>
      </c>
      <c r="CD179" s="9">
        <f>VLOOKUP(B179,'3-mer'!$B:$BQ,60,FALSE)</f>
        <v>8</v>
      </c>
      <c r="CE179" s="9">
        <f>VLOOKUP(B179,'3-mer'!$B:$BQ,61,FALSE)</f>
        <v>27</v>
      </c>
      <c r="CF179" s="9">
        <f>VLOOKUP(B179,'3-mer'!$B:$BQ,62,FALSE)</f>
        <v>28</v>
      </c>
      <c r="CG179" s="9">
        <f>VLOOKUP(B179,'3-mer'!$B:$BQ,63,FALSE)</f>
        <v>36</v>
      </c>
      <c r="CH179" s="9">
        <f>VLOOKUP(B179,'3-mer'!$B:$BQ,64,FALSE)</f>
        <v>17</v>
      </c>
      <c r="CI179" s="9">
        <f>VLOOKUP(B179,'3-mer'!$B:$BQ,65,FALSE)</f>
        <v>15</v>
      </c>
      <c r="CJ179" s="9">
        <f>VLOOKUP(B179,'3-mer'!$B:$BQ,66,FALSE)</f>
        <v>10</v>
      </c>
      <c r="CK179" s="9">
        <f>VLOOKUP(B179,'3-mer'!$B:$BQ,67,FALSE)</f>
        <v>23</v>
      </c>
      <c r="CL179" s="9">
        <f>VLOOKUP(B179,'3-mer'!$B:$BQ,5,FALSE)</f>
        <v>26</v>
      </c>
    </row>
    <row r="180" spans="1:90" ht="15.75" x14ac:dyDescent="0.2">
      <c r="A180" s="68" t="s">
        <v>28</v>
      </c>
      <c r="B180" s="67" t="s">
        <v>36</v>
      </c>
      <c r="C180" s="67">
        <v>254</v>
      </c>
      <c r="D180" s="70">
        <v>4</v>
      </c>
      <c r="E180" s="67">
        <v>25</v>
      </c>
      <c r="F180" s="67">
        <v>7.2</v>
      </c>
      <c r="G180" s="67">
        <v>6</v>
      </c>
      <c r="H180" s="70">
        <v>1.0900000000000001</v>
      </c>
      <c r="I180" s="70">
        <f>VLOOKUP(B180,'2-mer'!$C$1:$V$19,3,FALSE)</f>
        <v>1452</v>
      </c>
      <c r="J180" s="74">
        <f>VLOOKUP(B180,遗传信息!B:E,4,FALSE)</f>
        <v>50.74</v>
      </c>
      <c r="K180" s="9">
        <f>VLOOKUP(B180,'2-mer'!$C$1:$V$19,4,FALSE)</f>
        <v>105</v>
      </c>
      <c r="L180" s="9">
        <f>VLOOKUP(B180,'2-mer'!$C$1:$V$19,5,FALSE)</f>
        <v>85</v>
      </c>
      <c r="M180" s="9">
        <f>VLOOKUP(B180,'2-mer'!$C$1:$V$19,6,FALSE)</f>
        <v>109</v>
      </c>
      <c r="N180" s="9">
        <f>VLOOKUP(B180,'2-mer'!$C$1:$V$19,8,FALSE)</f>
        <v>63</v>
      </c>
      <c r="O180" s="9">
        <f>VLOOKUP(B180,'2-mer'!$C$1:$V$19,9,FALSE)</f>
        <v>80</v>
      </c>
      <c r="P180" s="9">
        <f>VLOOKUP(B180,'2-mer'!$C$1:$V$19,10,FALSE)</f>
        <v>78</v>
      </c>
      <c r="Q180" s="9">
        <f>VLOOKUP(B180,'2-mer'!$C$1:$V$19,11,FALSE)</f>
        <v>96</v>
      </c>
      <c r="R180" s="9">
        <f>VLOOKUP(B180,'2-mer'!$C$1:$V$19,12,FALSE)</f>
        <v>75</v>
      </c>
      <c r="S180" s="9">
        <f>VLOOKUP(B180,'2-mer'!$C$1:$V$19,13,FALSE)</f>
        <v>115</v>
      </c>
      <c r="T180" s="9">
        <f>VLOOKUP(B180,'2-mer'!$C$1:$V$19,14,FALSE)</f>
        <v>106</v>
      </c>
      <c r="U180" s="9">
        <f>VLOOKUP(B180,'2-mer'!$C$1:$V$19,15,FALSE)</f>
        <v>147</v>
      </c>
      <c r="V180" s="9">
        <f>VLOOKUP(B180,'2-mer'!$C$1:$V$19,16,FALSE)</f>
        <v>93</v>
      </c>
      <c r="W180" s="9">
        <f>VLOOKUP(B180,'2-mer'!$C$1:$V$19,17,FALSE)</f>
        <v>63</v>
      </c>
      <c r="X180" s="9">
        <f>VLOOKUP(B180,'2-mer'!$C$1:$V$19,18,FALSE)</f>
        <v>61</v>
      </c>
      <c r="Y180" s="9">
        <f>VLOOKUP(B180,'2-mer'!$C$1:$V$19,19,FALSE)</f>
        <v>108</v>
      </c>
      <c r="Z180" s="9">
        <f>VLOOKUP(B180,'2-mer'!$C$1:$V$19,20,FALSE)</f>
        <v>57</v>
      </c>
      <c r="AA180" s="9">
        <f>VLOOKUP(B180,'3-mer'!$B:$BQ,4,FALSE)</f>
        <v>22</v>
      </c>
      <c r="AB180" s="9">
        <f>VLOOKUP(B180,'3-mer'!$B:$BQ,5,FALSE)</f>
        <v>26</v>
      </c>
      <c r="AC180" s="9">
        <f>VLOOKUP(B180,'3-mer'!$B:$BQ,6,FALSE)</f>
        <v>34</v>
      </c>
      <c r="AD180" s="9">
        <f>VLOOKUP(B180,'3-mer'!$B:$BQ,7,FALSE)</f>
        <v>22</v>
      </c>
      <c r="AE180" s="9">
        <f>VLOOKUP(B180,'3-mer'!$B:$BQ,8,FALSE)</f>
        <v>17</v>
      </c>
      <c r="AF180" s="9">
        <f>VLOOKUP(B180,'3-mer'!$B:$BQ,9,FALSE)</f>
        <v>22</v>
      </c>
      <c r="AG180" s="9">
        <f>VLOOKUP(B180,'3-mer'!$B:$BQ,10,FALSE)</f>
        <v>27</v>
      </c>
      <c r="AH180" s="9">
        <f>VLOOKUP(B180,'3-mer'!$B:$BQ,11,FALSE)</f>
        <v>19</v>
      </c>
      <c r="AI180" s="9">
        <f>VLOOKUP(B180,'3-mer'!$B:$BQ,12,FALSE)</f>
        <v>28</v>
      </c>
      <c r="AJ180" s="9">
        <f>VLOOKUP(B180,'3-mer'!$B:$BQ,13,FALSE)</f>
        <v>25</v>
      </c>
      <c r="AK180" s="9">
        <f>VLOOKUP(B180,'3-mer'!$B:$BQ,14,FALSE)</f>
        <v>30</v>
      </c>
      <c r="AL180" s="9">
        <f>VLOOKUP(B180,'3-mer'!$B:$BQ,15,FALSE)</f>
        <v>25</v>
      </c>
      <c r="AM180" s="9">
        <f>VLOOKUP(B180,'3-mer'!$B:$BQ,16,FALSE)</f>
        <v>13</v>
      </c>
      <c r="AN180" s="9">
        <f>VLOOKUP(B180,'3-mer'!$B:$BQ,17,FALSE)</f>
        <v>13</v>
      </c>
      <c r="AO180" s="9">
        <f>VLOOKUP(B180,'3-mer'!$B:$BQ,18,FALSE)</f>
        <v>27</v>
      </c>
      <c r="AP180" s="9">
        <f>VLOOKUP(B180,'3-mer'!$B:$BQ,19,FALSE)</f>
        <v>10</v>
      </c>
      <c r="AQ180" s="9">
        <f>VLOOKUP(B180,'3-mer'!$B:$BQ,20,FALSE)</f>
        <v>22</v>
      </c>
      <c r="AR180" s="9">
        <f>VLOOKUP(B180,'3-mer'!$B:$BQ,21,FALSE)</f>
        <v>16</v>
      </c>
      <c r="AS180" s="9">
        <f>VLOOKUP(B180,'3-mer'!$B:$BQ,22,FALSE)</f>
        <v>25</v>
      </c>
      <c r="AT180" s="9">
        <f>VLOOKUP(B180,'3-mer'!$B:$BQ,23,FALSE)</f>
        <v>16</v>
      </c>
      <c r="AU180" s="9">
        <f>VLOOKUP(B180,'3-mer'!$B:$BQ,24,FALSE)</f>
        <v>17</v>
      </c>
      <c r="AV180" s="9">
        <f>VLOOKUP(B180,'3-mer'!$B:$BQ,25,FALSE)</f>
        <v>15</v>
      </c>
      <c r="AW180" s="9">
        <f>VLOOKUP(B180,'3-mer'!$B:$BQ,26,FALSE)</f>
        <v>21</v>
      </c>
      <c r="AX180" s="9">
        <f>VLOOKUP(B180,'3-mer'!$B:$BQ,27,FALSE)</f>
        <v>25</v>
      </c>
      <c r="AY180" s="9">
        <f>VLOOKUP(B180,'3-mer'!$B:$BQ,28,FALSE)</f>
        <v>18</v>
      </c>
      <c r="AZ180" s="9">
        <f>VLOOKUP(B180,'3-mer'!$B:$BQ,29,FALSE)</f>
        <v>21</v>
      </c>
      <c r="BA180" s="9">
        <f>VLOOKUP(B180,'3-mer'!$B:$BQ,30,FALSE)</f>
        <v>35</v>
      </c>
      <c r="BB180" s="9">
        <f>VLOOKUP(B180,'3-mer'!$B:$BQ,31,FALSE)</f>
        <v>22</v>
      </c>
      <c r="BC180" s="9">
        <f>VLOOKUP(B180,'3-mer'!$B:$BQ,32,FALSE)</f>
        <v>11</v>
      </c>
      <c r="BD180" s="9">
        <f>VLOOKUP(B180,'3-mer'!$B:$BQ,33,FALSE)</f>
        <v>16</v>
      </c>
      <c r="BE180" s="9">
        <f>VLOOKUP(B180,'3-mer'!$B:$BQ,34,FALSE)</f>
        <v>28</v>
      </c>
      <c r="BF180" s="9">
        <f>VLOOKUP(B180,'3-mer'!$B:$BQ,35,FALSE)</f>
        <v>20</v>
      </c>
      <c r="BG180" s="9">
        <f>VLOOKUP(B180,'3-mer'!$B:$BQ,36,FALSE)</f>
        <v>36</v>
      </c>
      <c r="BH180" s="9">
        <f>VLOOKUP(B180,'3-mer'!$B:$BQ,37,FALSE)</f>
        <v>23</v>
      </c>
      <c r="BI180" s="9">
        <f>VLOOKUP(B180,'3-mer'!$B:$BQ,38,FALSE)</f>
        <v>33</v>
      </c>
      <c r="BJ180" s="9">
        <f>VLOOKUP(B180,'3-mer'!$B:$BQ,39,FALSE)</f>
        <v>22</v>
      </c>
      <c r="BK180" s="9">
        <f>VLOOKUP(B180,'3-mer'!$B:$BQ,40,FALSE)</f>
        <v>28</v>
      </c>
      <c r="BL180" s="9">
        <f>VLOOKUP(B180,'3-mer'!$B:$BQ,41,FALSE)</f>
        <v>26</v>
      </c>
      <c r="BM180" s="9">
        <f>VLOOKUP(B180,'3-mer'!$B:$BQ,42,FALSE)</f>
        <v>28</v>
      </c>
      <c r="BN180" s="9">
        <f>VLOOKUP(B180,'3-mer'!$B:$BQ,43,FALSE)</f>
        <v>23</v>
      </c>
      <c r="BO180" s="9">
        <f>VLOOKUP(B180,'3-mer'!$B:$BQ,44,FALSE)</f>
        <v>42</v>
      </c>
      <c r="BP180" s="9">
        <f>VLOOKUP(B180,'3-mer'!$B:$BQ,45,FALSE)</f>
        <v>30</v>
      </c>
      <c r="BQ180" s="9">
        <f>VLOOKUP(B180,'3-mer'!$B:$BQ,46,FALSE)</f>
        <v>46</v>
      </c>
      <c r="BR180" s="9">
        <f>VLOOKUP(B180,'3-mer'!$B:$BQ,47,FALSE)</f>
        <v>29</v>
      </c>
      <c r="BS180" s="9">
        <f>VLOOKUP(B180,'3-mer'!$B:$BQ,48,FALSE)</f>
        <v>23</v>
      </c>
      <c r="BT180" s="9">
        <f>VLOOKUP(B180,'3-mer'!$B:$BQ,49,FALSE)</f>
        <v>22</v>
      </c>
      <c r="BU180" s="9">
        <f>VLOOKUP(B180,'3-mer'!$B:$BQ,50,FALSE)</f>
        <v>30</v>
      </c>
      <c r="BV180" s="9">
        <f>VLOOKUP(B180,'3-mer'!$B:$BQ,51,FALSE)</f>
        <v>18</v>
      </c>
      <c r="BW180" s="9">
        <f>VLOOKUP(B180,'3-mer'!$B:$BQ,52,FALSE)</f>
        <v>25</v>
      </c>
      <c r="BX180" s="9">
        <f>VLOOKUP(B180,'3-mer'!$B:$BQ,53,FALSE)</f>
        <v>19</v>
      </c>
      <c r="BY180" s="9">
        <f>VLOOKUP(B180,'3-mer'!$B:$BQ,54,FALSE)</f>
        <v>16</v>
      </c>
      <c r="BZ180" s="9">
        <f>VLOOKUP(B180,'3-mer'!$B:$BQ,55,FALSE)</f>
        <v>3</v>
      </c>
      <c r="CA180" s="9">
        <f>VLOOKUP(B180,'3-mer'!$B:$BQ,56,FALSE)</f>
        <v>18</v>
      </c>
      <c r="CB180" s="9">
        <f>VLOOKUP(B180,'3-mer'!$B:$BQ,7,FALSE)</f>
        <v>22</v>
      </c>
      <c r="CC180" s="9">
        <f>VLOOKUP(B180,'3-mer'!$B:$BQ,58,FALSE)</f>
        <v>20</v>
      </c>
      <c r="CD180" s="9">
        <f>VLOOKUP(B180,'3-mer'!$B:$BQ,60,FALSE)</f>
        <v>8</v>
      </c>
      <c r="CE180" s="9">
        <f>VLOOKUP(B180,'3-mer'!$B:$BQ,61,FALSE)</f>
        <v>27</v>
      </c>
      <c r="CF180" s="9">
        <f>VLOOKUP(B180,'3-mer'!$B:$BQ,62,FALSE)</f>
        <v>28</v>
      </c>
      <c r="CG180" s="9">
        <f>VLOOKUP(B180,'3-mer'!$B:$BQ,63,FALSE)</f>
        <v>36</v>
      </c>
      <c r="CH180" s="9">
        <f>VLOOKUP(B180,'3-mer'!$B:$BQ,64,FALSE)</f>
        <v>17</v>
      </c>
      <c r="CI180" s="9">
        <f>VLOOKUP(B180,'3-mer'!$B:$BQ,65,FALSE)</f>
        <v>15</v>
      </c>
      <c r="CJ180" s="9">
        <f>VLOOKUP(B180,'3-mer'!$B:$BQ,66,FALSE)</f>
        <v>10</v>
      </c>
      <c r="CK180" s="9">
        <f>VLOOKUP(B180,'3-mer'!$B:$BQ,67,FALSE)</f>
        <v>23</v>
      </c>
      <c r="CL180" s="9">
        <f>VLOOKUP(B180,'3-mer'!$B:$BQ,5,FALSE)</f>
        <v>26</v>
      </c>
    </row>
    <row r="181" spans="1:90" ht="15.75" x14ac:dyDescent="0.2">
      <c r="A181" s="68" t="s">
        <v>28</v>
      </c>
      <c r="B181" s="67" t="s">
        <v>36</v>
      </c>
      <c r="C181" s="67">
        <v>254</v>
      </c>
      <c r="D181" s="70">
        <v>8.0399999999999991</v>
      </c>
      <c r="E181" s="67">
        <v>25</v>
      </c>
      <c r="F181" s="67">
        <v>7.2</v>
      </c>
      <c r="G181" s="67">
        <v>6</v>
      </c>
      <c r="H181" s="70">
        <v>1.74</v>
      </c>
      <c r="I181" s="70">
        <f>VLOOKUP(B181,'2-mer'!$C$1:$V$19,3,FALSE)</f>
        <v>1452</v>
      </c>
      <c r="J181" s="74">
        <f>VLOOKUP(B181,遗传信息!B:E,4,FALSE)</f>
        <v>50.74</v>
      </c>
      <c r="K181" s="9">
        <f>VLOOKUP(B181,'2-mer'!$C$1:$V$19,4,FALSE)</f>
        <v>105</v>
      </c>
      <c r="L181" s="9">
        <f>VLOOKUP(B181,'2-mer'!$C$1:$V$19,5,FALSE)</f>
        <v>85</v>
      </c>
      <c r="M181" s="9">
        <f>VLOOKUP(B181,'2-mer'!$C$1:$V$19,6,FALSE)</f>
        <v>109</v>
      </c>
      <c r="N181" s="9">
        <f>VLOOKUP(B181,'2-mer'!$C$1:$V$19,8,FALSE)</f>
        <v>63</v>
      </c>
      <c r="O181" s="9">
        <f>VLOOKUP(B181,'2-mer'!$C$1:$V$19,9,FALSE)</f>
        <v>80</v>
      </c>
      <c r="P181" s="9">
        <f>VLOOKUP(B181,'2-mer'!$C$1:$V$19,10,FALSE)</f>
        <v>78</v>
      </c>
      <c r="Q181" s="9">
        <f>VLOOKUP(B181,'2-mer'!$C$1:$V$19,11,FALSE)</f>
        <v>96</v>
      </c>
      <c r="R181" s="9">
        <f>VLOOKUP(B181,'2-mer'!$C$1:$V$19,12,FALSE)</f>
        <v>75</v>
      </c>
      <c r="S181" s="9">
        <f>VLOOKUP(B181,'2-mer'!$C$1:$V$19,13,FALSE)</f>
        <v>115</v>
      </c>
      <c r="T181" s="9">
        <f>VLOOKUP(B181,'2-mer'!$C$1:$V$19,14,FALSE)</f>
        <v>106</v>
      </c>
      <c r="U181" s="9">
        <f>VLOOKUP(B181,'2-mer'!$C$1:$V$19,15,FALSE)</f>
        <v>147</v>
      </c>
      <c r="V181" s="9">
        <f>VLOOKUP(B181,'2-mer'!$C$1:$V$19,16,FALSE)</f>
        <v>93</v>
      </c>
      <c r="W181" s="9">
        <f>VLOOKUP(B181,'2-mer'!$C$1:$V$19,17,FALSE)</f>
        <v>63</v>
      </c>
      <c r="X181" s="9">
        <f>VLOOKUP(B181,'2-mer'!$C$1:$V$19,18,FALSE)</f>
        <v>61</v>
      </c>
      <c r="Y181" s="9">
        <f>VLOOKUP(B181,'2-mer'!$C$1:$V$19,19,FALSE)</f>
        <v>108</v>
      </c>
      <c r="Z181" s="9">
        <f>VLOOKUP(B181,'2-mer'!$C$1:$V$19,20,FALSE)</f>
        <v>57</v>
      </c>
      <c r="AA181" s="9">
        <f>VLOOKUP(B181,'3-mer'!$B:$BQ,4,FALSE)</f>
        <v>22</v>
      </c>
      <c r="AB181" s="9">
        <f>VLOOKUP(B181,'3-mer'!$B:$BQ,5,FALSE)</f>
        <v>26</v>
      </c>
      <c r="AC181" s="9">
        <f>VLOOKUP(B181,'3-mer'!$B:$BQ,6,FALSE)</f>
        <v>34</v>
      </c>
      <c r="AD181" s="9">
        <f>VLOOKUP(B181,'3-mer'!$B:$BQ,7,FALSE)</f>
        <v>22</v>
      </c>
      <c r="AE181" s="9">
        <f>VLOOKUP(B181,'3-mer'!$B:$BQ,8,FALSE)</f>
        <v>17</v>
      </c>
      <c r="AF181" s="9">
        <f>VLOOKUP(B181,'3-mer'!$B:$BQ,9,FALSE)</f>
        <v>22</v>
      </c>
      <c r="AG181" s="9">
        <f>VLOOKUP(B181,'3-mer'!$B:$BQ,10,FALSE)</f>
        <v>27</v>
      </c>
      <c r="AH181" s="9">
        <f>VLOOKUP(B181,'3-mer'!$B:$BQ,11,FALSE)</f>
        <v>19</v>
      </c>
      <c r="AI181" s="9">
        <f>VLOOKUP(B181,'3-mer'!$B:$BQ,12,FALSE)</f>
        <v>28</v>
      </c>
      <c r="AJ181" s="9">
        <f>VLOOKUP(B181,'3-mer'!$B:$BQ,13,FALSE)</f>
        <v>25</v>
      </c>
      <c r="AK181" s="9">
        <f>VLOOKUP(B181,'3-mer'!$B:$BQ,14,FALSE)</f>
        <v>30</v>
      </c>
      <c r="AL181" s="9">
        <f>VLOOKUP(B181,'3-mer'!$B:$BQ,15,FALSE)</f>
        <v>25</v>
      </c>
      <c r="AM181" s="9">
        <f>VLOOKUP(B181,'3-mer'!$B:$BQ,16,FALSE)</f>
        <v>13</v>
      </c>
      <c r="AN181" s="9">
        <f>VLOOKUP(B181,'3-mer'!$B:$BQ,17,FALSE)</f>
        <v>13</v>
      </c>
      <c r="AO181" s="9">
        <f>VLOOKUP(B181,'3-mer'!$B:$BQ,18,FALSE)</f>
        <v>27</v>
      </c>
      <c r="AP181" s="9">
        <f>VLOOKUP(B181,'3-mer'!$B:$BQ,19,FALSE)</f>
        <v>10</v>
      </c>
      <c r="AQ181" s="9">
        <f>VLOOKUP(B181,'3-mer'!$B:$BQ,20,FALSE)</f>
        <v>22</v>
      </c>
      <c r="AR181" s="9">
        <f>VLOOKUP(B181,'3-mer'!$B:$BQ,21,FALSE)</f>
        <v>16</v>
      </c>
      <c r="AS181" s="9">
        <f>VLOOKUP(B181,'3-mer'!$B:$BQ,22,FALSE)</f>
        <v>25</v>
      </c>
      <c r="AT181" s="9">
        <f>VLOOKUP(B181,'3-mer'!$B:$BQ,23,FALSE)</f>
        <v>16</v>
      </c>
      <c r="AU181" s="9">
        <f>VLOOKUP(B181,'3-mer'!$B:$BQ,24,FALSE)</f>
        <v>17</v>
      </c>
      <c r="AV181" s="9">
        <f>VLOOKUP(B181,'3-mer'!$B:$BQ,25,FALSE)</f>
        <v>15</v>
      </c>
      <c r="AW181" s="9">
        <f>VLOOKUP(B181,'3-mer'!$B:$BQ,26,FALSE)</f>
        <v>21</v>
      </c>
      <c r="AX181" s="9">
        <f>VLOOKUP(B181,'3-mer'!$B:$BQ,27,FALSE)</f>
        <v>25</v>
      </c>
      <c r="AY181" s="9">
        <f>VLOOKUP(B181,'3-mer'!$B:$BQ,28,FALSE)</f>
        <v>18</v>
      </c>
      <c r="AZ181" s="9">
        <f>VLOOKUP(B181,'3-mer'!$B:$BQ,29,FALSE)</f>
        <v>21</v>
      </c>
      <c r="BA181" s="9">
        <f>VLOOKUP(B181,'3-mer'!$B:$BQ,30,FALSE)</f>
        <v>35</v>
      </c>
      <c r="BB181" s="9">
        <f>VLOOKUP(B181,'3-mer'!$B:$BQ,31,FALSE)</f>
        <v>22</v>
      </c>
      <c r="BC181" s="9">
        <f>VLOOKUP(B181,'3-mer'!$B:$BQ,32,FALSE)</f>
        <v>11</v>
      </c>
      <c r="BD181" s="9">
        <f>VLOOKUP(B181,'3-mer'!$B:$BQ,33,FALSE)</f>
        <v>16</v>
      </c>
      <c r="BE181" s="9">
        <f>VLOOKUP(B181,'3-mer'!$B:$BQ,34,FALSE)</f>
        <v>28</v>
      </c>
      <c r="BF181" s="9">
        <f>VLOOKUP(B181,'3-mer'!$B:$BQ,35,FALSE)</f>
        <v>20</v>
      </c>
      <c r="BG181" s="9">
        <f>VLOOKUP(B181,'3-mer'!$B:$BQ,36,FALSE)</f>
        <v>36</v>
      </c>
      <c r="BH181" s="9">
        <f>VLOOKUP(B181,'3-mer'!$B:$BQ,37,FALSE)</f>
        <v>23</v>
      </c>
      <c r="BI181" s="9">
        <f>VLOOKUP(B181,'3-mer'!$B:$BQ,38,FALSE)</f>
        <v>33</v>
      </c>
      <c r="BJ181" s="9">
        <f>VLOOKUP(B181,'3-mer'!$B:$BQ,39,FALSE)</f>
        <v>22</v>
      </c>
      <c r="BK181" s="9">
        <f>VLOOKUP(B181,'3-mer'!$B:$BQ,40,FALSE)</f>
        <v>28</v>
      </c>
      <c r="BL181" s="9">
        <f>VLOOKUP(B181,'3-mer'!$B:$BQ,41,FALSE)</f>
        <v>26</v>
      </c>
      <c r="BM181" s="9">
        <f>VLOOKUP(B181,'3-mer'!$B:$BQ,42,FALSE)</f>
        <v>28</v>
      </c>
      <c r="BN181" s="9">
        <f>VLOOKUP(B181,'3-mer'!$B:$BQ,43,FALSE)</f>
        <v>23</v>
      </c>
      <c r="BO181" s="9">
        <f>VLOOKUP(B181,'3-mer'!$B:$BQ,44,FALSE)</f>
        <v>42</v>
      </c>
      <c r="BP181" s="9">
        <f>VLOOKUP(B181,'3-mer'!$B:$BQ,45,FALSE)</f>
        <v>30</v>
      </c>
      <c r="BQ181" s="9">
        <f>VLOOKUP(B181,'3-mer'!$B:$BQ,46,FALSE)</f>
        <v>46</v>
      </c>
      <c r="BR181" s="9">
        <f>VLOOKUP(B181,'3-mer'!$B:$BQ,47,FALSE)</f>
        <v>29</v>
      </c>
      <c r="BS181" s="9">
        <f>VLOOKUP(B181,'3-mer'!$B:$BQ,48,FALSE)</f>
        <v>23</v>
      </c>
      <c r="BT181" s="9">
        <f>VLOOKUP(B181,'3-mer'!$B:$BQ,49,FALSE)</f>
        <v>22</v>
      </c>
      <c r="BU181" s="9">
        <f>VLOOKUP(B181,'3-mer'!$B:$BQ,50,FALSE)</f>
        <v>30</v>
      </c>
      <c r="BV181" s="9">
        <f>VLOOKUP(B181,'3-mer'!$B:$BQ,51,FALSE)</f>
        <v>18</v>
      </c>
      <c r="BW181" s="9">
        <f>VLOOKUP(B181,'3-mer'!$B:$BQ,52,FALSE)</f>
        <v>25</v>
      </c>
      <c r="BX181" s="9">
        <f>VLOOKUP(B181,'3-mer'!$B:$BQ,53,FALSE)</f>
        <v>19</v>
      </c>
      <c r="BY181" s="9">
        <f>VLOOKUP(B181,'3-mer'!$B:$BQ,54,FALSE)</f>
        <v>16</v>
      </c>
      <c r="BZ181" s="9">
        <f>VLOOKUP(B181,'3-mer'!$B:$BQ,55,FALSE)</f>
        <v>3</v>
      </c>
      <c r="CA181" s="9">
        <f>VLOOKUP(B181,'3-mer'!$B:$BQ,56,FALSE)</f>
        <v>18</v>
      </c>
      <c r="CB181" s="9">
        <f>VLOOKUP(B181,'3-mer'!$B:$BQ,7,FALSE)</f>
        <v>22</v>
      </c>
      <c r="CC181" s="9">
        <f>VLOOKUP(B181,'3-mer'!$B:$BQ,58,FALSE)</f>
        <v>20</v>
      </c>
      <c r="CD181" s="9">
        <f>VLOOKUP(B181,'3-mer'!$B:$BQ,60,FALSE)</f>
        <v>8</v>
      </c>
      <c r="CE181" s="9">
        <f>VLOOKUP(B181,'3-mer'!$B:$BQ,61,FALSE)</f>
        <v>27</v>
      </c>
      <c r="CF181" s="9">
        <f>VLOOKUP(B181,'3-mer'!$B:$BQ,62,FALSE)</f>
        <v>28</v>
      </c>
      <c r="CG181" s="9">
        <f>VLOOKUP(B181,'3-mer'!$B:$BQ,63,FALSE)</f>
        <v>36</v>
      </c>
      <c r="CH181" s="9">
        <f>VLOOKUP(B181,'3-mer'!$B:$BQ,64,FALSE)</f>
        <v>17</v>
      </c>
      <c r="CI181" s="9">
        <f>VLOOKUP(B181,'3-mer'!$B:$BQ,65,FALSE)</f>
        <v>15</v>
      </c>
      <c r="CJ181" s="9">
        <f>VLOOKUP(B181,'3-mer'!$B:$BQ,66,FALSE)</f>
        <v>10</v>
      </c>
      <c r="CK181" s="9">
        <f>VLOOKUP(B181,'3-mer'!$B:$BQ,67,FALSE)</f>
        <v>23</v>
      </c>
      <c r="CL181" s="9">
        <f>VLOOKUP(B181,'3-mer'!$B:$BQ,5,FALSE)</f>
        <v>26</v>
      </c>
    </row>
    <row r="182" spans="1:90" ht="15.75" x14ac:dyDescent="0.2">
      <c r="A182" s="68" t="s">
        <v>28</v>
      </c>
      <c r="B182" s="67" t="s">
        <v>36</v>
      </c>
      <c r="C182" s="67">
        <v>254</v>
      </c>
      <c r="D182" s="70">
        <v>12</v>
      </c>
      <c r="E182" s="67">
        <v>25</v>
      </c>
      <c r="F182" s="67">
        <v>7.2</v>
      </c>
      <c r="G182" s="67">
        <v>6</v>
      </c>
      <c r="H182" s="70">
        <v>3.44</v>
      </c>
      <c r="I182" s="70">
        <f>VLOOKUP(B182,'2-mer'!$C$1:$V$19,3,FALSE)</f>
        <v>1452</v>
      </c>
      <c r="J182" s="74">
        <f>VLOOKUP(B182,遗传信息!B:E,4,FALSE)</f>
        <v>50.74</v>
      </c>
      <c r="K182" s="9">
        <f>VLOOKUP(B182,'2-mer'!$C$1:$V$19,4,FALSE)</f>
        <v>105</v>
      </c>
      <c r="L182" s="9">
        <f>VLOOKUP(B182,'2-mer'!$C$1:$V$19,5,FALSE)</f>
        <v>85</v>
      </c>
      <c r="M182" s="9">
        <f>VLOOKUP(B182,'2-mer'!$C$1:$V$19,6,FALSE)</f>
        <v>109</v>
      </c>
      <c r="N182" s="9">
        <f>VLOOKUP(B182,'2-mer'!$C$1:$V$19,8,FALSE)</f>
        <v>63</v>
      </c>
      <c r="O182" s="9">
        <f>VLOOKUP(B182,'2-mer'!$C$1:$V$19,9,FALSE)</f>
        <v>80</v>
      </c>
      <c r="P182" s="9">
        <f>VLOOKUP(B182,'2-mer'!$C$1:$V$19,10,FALSE)</f>
        <v>78</v>
      </c>
      <c r="Q182" s="9">
        <f>VLOOKUP(B182,'2-mer'!$C$1:$V$19,11,FALSE)</f>
        <v>96</v>
      </c>
      <c r="R182" s="9">
        <f>VLOOKUP(B182,'2-mer'!$C$1:$V$19,12,FALSE)</f>
        <v>75</v>
      </c>
      <c r="S182" s="9">
        <f>VLOOKUP(B182,'2-mer'!$C$1:$V$19,13,FALSE)</f>
        <v>115</v>
      </c>
      <c r="T182" s="9">
        <f>VLOOKUP(B182,'2-mer'!$C$1:$V$19,14,FALSE)</f>
        <v>106</v>
      </c>
      <c r="U182" s="9">
        <f>VLOOKUP(B182,'2-mer'!$C$1:$V$19,15,FALSE)</f>
        <v>147</v>
      </c>
      <c r="V182" s="9">
        <f>VLOOKUP(B182,'2-mer'!$C$1:$V$19,16,FALSE)</f>
        <v>93</v>
      </c>
      <c r="W182" s="9">
        <f>VLOOKUP(B182,'2-mer'!$C$1:$V$19,17,FALSE)</f>
        <v>63</v>
      </c>
      <c r="X182" s="9">
        <f>VLOOKUP(B182,'2-mer'!$C$1:$V$19,18,FALSE)</f>
        <v>61</v>
      </c>
      <c r="Y182" s="9">
        <f>VLOOKUP(B182,'2-mer'!$C$1:$V$19,19,FALSE)</f>
        <v>108</v>
      </c>
      <c r="Z182" s="9">
        <f>VLOOKUP(B182,'2-mer'!$C$1:$V$19,20,FALSE)</f>
        <v>57</v>
      </c>
      <c r="AA182" s="9">
        <f>VLOOKUP(B182,'3-mer'!$B:$BQ,4,FALSE)</f>
        <v>22</v>
      </c>
      <c r="AB182" s="9">
        <f>VLOOKUP(B182,'3-mer'!$B:$BQ,5,FALSE)</f>
        <v>26</v>
      </c>
      <c r="AC182" s="9">
        <f>VLOOKUP(B182,'3-mer'!$B:$BQ,6,FALSE)</f>
        <v>34</v>
      </c>
      <c r="AD182" s="9">
        <f>VLOOKUP(B182,'3-mer'!$B:$BQ,7,FALSE)</f>
        <v>22</v>
      </c>
      <c r="AE182" s="9">
        <f>VLOOKUP(B182,'3-mer'!$B:$BQ,8,FALSE)</f>
        <v>17</v>
      </c>
      <c r="AF182" s="9">
        <f>VLOOKUP(B182,'3-mer'!$B:$BQ,9,FALSE)</f>
        <v>22</v>
      </c>
      <c r="AG182" s="9">
        <f>VLOOKUP(B182,'3-mer'!$B:$BQ,10,FALSE)</f>
        <v>27</v>
      </c>
      <c r="AH182" s="9">
        <f>VLOOKUP(B182,'3-mer'!$B:$BQ,11,FALSE)</f>
        <v>19</v>
      </c>
      <c r="AI182" s="9">
        <f>VLOOKUP(B182,'3-mer'!$B:$BQ,12,FALSE)</f>
        <v>28</v>
      </c>
      <c r="AJ182" s="9">
        <f>VLOOKUP(B182,'3-mer'!$B:$BQ,13,FALSE)</f>
        <v>25</v>
      </c>
      <c r="AK182" s="9">
        <f>VLOOKUP(B182,'3-mer'!$B:$BQ,14,FALSE)</f>
        <v>30</v>
      </c>
      <c r="AL182" s="9">
        <f>VLOOKUP(B182,'3-mer'!$B:$BQ,15,FALSE)</f>
        <v>25</v>
      </c>
      <c r="AM182" s="9">
        <f>VLOOKUP(B182,'3-mer'!$B:$BQ,16,FALSE)</f>
        <v>13</v>
      </c>
      <c r="AN182" s="9">
        <f>VLOOKUP(B182,'3-mer'!$B:$BQ,17,FALSE)</f>
        <v>13</v>
      </c>
      <c r="AO182" s="9">
        <f>VLOOKUP(B182,'3-mer'!$B:$BQ,18,FALSE)</f>
        <v>27</v>
      </c>
      <c r="AP182" s="9">
        <f>VLOOKUP(B182,'3-mer'!$B:$BQ,19,FALSE)</f>
        <v>10</v>
      </c>
      <c r="AQ182" s="9">
        <f>VLOOKUP(B182,'3-mer'!$B:$BQ,20,FALSE)</f>
        <v>22</v>
      </c>
      <c r="AR182" s="9">
        <f>VLOOKUP(B182,'3-mer'!$B:$BQ,21,FALSE)</f>
        <v>16</v>
      </c>
      <c r="AS182" s="9">
        <f>VLOOKUP(B182,'3-mer'!$B:$BQ,22,FALSE)</f>
        <v>25</v>
      </c>
      <c r="AT182" s="9">
        <f>VLOOKUP(B182,'3-mer'!$B:$BQ,23,FALSE)</f>
        <v>16</v>
      </c>
      <c r="AU182" s="9">
        <f>VLOOKUP(B182,'3-mer'!$B:$BQ,24,FALSE)</f>
        <v>17</v>
      </c>
      <c r="AV182" s="9">
        <f>VLOOKUP(B182,'3-mer'!$B:$BQ,25,FALSE)</f>
        <v>15</v>
      </c>
      <c r="AW182" s="9">
        <f>VLOOKUP(B182,'3-mer'!$B:$BQ,26,FALSE)</f>
        <v>21</v>
      </c>
      <c r="AX182" s="9">
        <f>VLOOKUP(B182,'3-mer'!$B:$BQ,27,FALSE)</f>
        <v>25</v>
      </c>
      <c r="AY182" s="9">
        <f>VLOOKUP(B182,'3-mer'!$B:$BQ,28,FALSE)</f>
        <v>18</v>
      </c>
      <c r="AZ182" s="9">
        <f>VLOOKUP(B182,'3-mer'!$B:$BQ,29,FALSE)</f>
        <v>21</v>
      </c>
      <c r="BA182" s="9">
        <f>VLOOKUP(B182,'3-mer'!$B:$BQ,30,FALSE)</f>
        <v>35</v>
      </c>
      <c r="BB182" s="9">
        <f>VLOOKUP(B182,'3-mer'!$B:$BQ,31,FALSE)</f>
        <v>22</v>
      </c>
      <c r="BC182" s="9">
        <f>VLOOKUP(B182,'3-mer'!$B:$BQ,32,FALSE)</f>
        <v>11</v>
      </c>
      <c r="BD182" s="9">
        <f>VLOOKUP(B182,'3-mer'!$B:$BQ,33,FALSE)</f>
        <v>16</v>
      </c>
      <c r="BE182" s="9">
        <f>VLOOKUP(B182,'3-mer'!$B:$BQ,34,FALSE)</f>
        <v>28</v>
      </c>
      <c r="BF182" s="9">
        <f>VLOOKUP(B182,'3-mer'!$B:$BQ,35,FALSE)</f>
        <v>20</v>
      </c>
      <c r="BG182" s="9">
        <f>VLOOKUP(B182,'3-mer'!$B:$BQ,36,FALSE)</f>
        <v>36</v>
      </c>
      <c r="BH182" s="9">
        <f>VLOOKUP(B182,'3-mer'!$B:$BQ,37,FALSE)</f>
        <v>23</v>
      </c>
      <c r="BI182" s="9">
        <f>VLOOKUP(B182,'3-mer'!$B:$BQ,38,FALSE)</f>
        <v>33</v>
      </c>
      <c r="BJ182" s="9">
        <f>VLOOKUP(B182,'3-mer'!$B:$BQ,39,FALSE)</f>
        <v>22</v>
      </c>
      <c r="BK182" s="9">
        <f>VLOOKUP(B182,'3-mer'!$B:$BQ,40,FALSE)</f>
        <v>28</v>
      </c>
      <c r="BL182" s="9">
        <f>VLOOKUP(B182,'3-mer'!$B:$BQ,41,FALSE)</f>
        <v>26</v>
      </c>
      <c r="BM182" s="9">
        <f>VLOOKUP(B182,'3-mer'!$B:$BQ,42,FALSE)</f>
        <v>28</v>
      </c>
      <c r="BN182" s="9">
        <f>VLOOKUP(B182,'3-mer'!$B:$BQ,43,FALSE)</f>
        <v>23</v>
      </c>
      <c r="BO182" s="9">
        <f>VLOOKUP(B182,'3-mer'!$B:$BQ,44,FALSE)</f>
        <v>42</v>
      </c>
      <c r="BP182" s="9">
        <f>VLOOKUP(B182,'3-mer'!$B:$BQ,45,FALSE)</f>
        <v>30</v>
      </c>
      <c r="BQ182" s="9">
        <f>VLOOKUP(B182,'3-mer'!$B:$BQ,46,FALSE)</f>
        <v>46</v>
      </c>
      <c r="BR182" s="9">
        <f>VLOOKUP(B182,'3-mer'!$B:$BQ,47,FALSE)</f>
        <v>29</v>
      </c>
      <c r="BS182" s="9">
        <f>VLOOKUP(B182,'3-mer'!$B:$BQ,48,FALSE)</f>
        <v>23</v>
      </c>
      <c r="BT182" s="9">
        <f>VLOOKUP(B182,'3-mer'!$B:$BQ,49,FALSE)</f>
        <v>22</v>
      </c>
      <c r="BU182" s="9">
        <f>VLOOKUP(B182,'3-mer'!$B:$BQ,50,FALSE)</f>
        <v>30</v>
      </c>
      <c r="BV182" s="9">
        <f>VLOOKUP(B182,'3-mer'!$B:$BQ,51,FALSE)</f>
        <v>18</v>
      </c>
      <c r="BW182" s="9">
        <f>VLOOKUP(B182,'3-mer'!$B:$BQ,52,FALSE)</f>
        <v>25</v>
      </c>
      <c r="BX182" s="9">
        <f>VLOOKUP(B182,'3-mer'!$B:$BQ,53,FALSE)</f>
        <v>19</v>
      </c>
      <c r="BY182" s="9">
        <f>VLOOKUP(B182,'3-mer'!$B:$BQ,54,FALSE)</f>
        <v>16</v>
      </c>
      <c r="BZ182" s="9">
        <f>VLOOKUP(B182,'3-mer'!$B:$BQ,55,FALSE)</f>
        <v>3</v>
      </c>
      <c r="CA182" s="9">
        <f>VLOOKUP(B182,'3-mer'!$B:$BQ,56,FALSE)</f>
        <v>18</v>
      </c>
      <c r="CB182" s="9">
        <f>VLOOKUP(B182,'3-mer'!$B:$BQ,7,FALSE)</f>
        <v>22</v>
      </c>
      <c r="CC182" s="9">
        <f>VLOOKUP(B182,'3-mer'!$B:$BQ,58,FALSE)</f>
        <v>20</v>
      </c>
      <c r="CD182" s="9">
        <f>VLOOKUP(B182,'3-mer'!$B:$BQ,60,FALSE)</f>
        <v>8</v>
      </c>
      <c r="CE182" s="9">
        <f>VLOOKUP(B182,'3-mer'!$B:$BQ,61,FALSE)</f>
        <v>27</v>
      </c>
      <c r="CF182" s="9">
        <f>VLOOKUP(B182,'3-mer'!$B:$BQ,62,FALSE)</f>
        <v>28</v>
      </c>
      <c r="CG182" s="9">
        <f>VLOOKUP(B182,'3-mer'!$B:$BQ,63,FALSE)</f>
        <v>36</v>
      </c>
      <c r="CH182" s="9">
        <f>VLOOKUP(B182,'3-mer'!$B:$BQ,64,FALSE)</f>
        <v>17</v>
      </c>
      <c r="CI182" s="9">
        <f>VLOOKUP(B182,'3-mer'!$B:$BQ,65,FALSE)</f>
        <v>15</v>
      </c>
      <c r="CJ182" s="9">
        <f>VLOOKUP(B182,'3-mer'!$B:$BQ,66,FALSE)</f>
        <v>10</v>
      </c>
      <c r="CK182" s="9">
        <f>VLOOKUP(B182,'3-mer'!$B:$BQ,67,FALSE)</f>
        <v>23</v>
      </c>
      <c r="CL182" s="9">
        <f>VLOOKUP(B182,'3-mer'!$B:$BQ,5,FALSE)</f>
        <v>26</v>
      </c>
    </row>
    <row r="183" spans="1:90" ht="15.75" x14ac:dyDescent="0.2">
      <c r="A183" s="68" t="s">
        <v>28</v>
      </c>
      <c r="B183" s="67" t="s">
        <v>36</v>
      </c>
      <c r="C183" s="67">
        <v>254</v>
      </c>
      <c r="D183" s="70">
        <v>16</v>
      </c>
      <c r="E183" s="67">
        <v>25</v>
      </c>
      <c r="F183" s="67">
        <v>7.2</v>
      </c>
      <c r="G183" s="67">
        <v>6</v>
      </c>
      <c r="H183" s="70">
        <v>3.69</v>
      </c>
      <c r="I183" s="70">
        <f>VLOOKUP(B183,'2-mer'!$C$1:$V$19,3,FALSE)</f>
        <v>1452</v>
      </c>
      <c r="J183" s="74">
        <f>VLOOKUP(B183,遗传信息!B:E,4,FALSE)</f>
        <v>50.74</v>
      </c>
      <c r="K183" s="9">
        <f>VLOOKUP(B183,'2-mer'!$C$1:$V$19,4,FALSE)</f>
        <v>105</v>
      </c>
      <c r="L183" s="9">
        <f>VLOOKUP(B183,'2-mer'!$C$1:$V$19,5,FALSE)</f>
        <v>85</v>
      </c>
      <c r="M183" s="9">
        <f>VLOOKUP(B183,'2-mer'!$C$1:$V$19,6,FALSE)</f>
        <v>109</v>
      </c>
      <c r="N183" s="9">
        <f>VLOOKUP(B183,'2-mer'!$C$1:$V$19,8,FALSE)</f>
        <v>63</v>
      </c>
      <c r="O183" s="9">
        <f>VLOOKUP(B183,'2-mer'!$C$1:$V$19,9,FALSE)</f>
        <v>80</v>
      </c>
      <c r="P183" s="9">
        <f>VLOOKUP(B183,'2-mer'!$C$1:$V$19,10,FALSE)</f>
        <v>78</v>
      </c>
      <c r="Q183" s="9">
        <f>VLOOKUP(B183,'2-mer'!$C$1:$V$19,11,FALSE)</f>
        <v>96</v>
      </c>
      <c r="R183" s="9">
        <f>VLOOKUP(B183,'2-mer'!$C$1:$V$19,12,FALSE)</f>
        <v>75</v>
      </c>
      <c r="S183" s="9">
        <f>VLOOKUP(B183,'2-mer'!$C$1:$V$19,13,FALSE)</f>
        <v>115</v>
      </c>
      <c r="T183" s="9">
        <f>VLOOKUP(B183,'2-mer'!$C$1:$V$19,14,FALSE)</f>
        <v>106</v>
      </c>
      <c r="U183" s="9">
        <f>VLOOKUP(B183,'2-mer'!$C$1:$V$19,15,FALSE)</f>
        <v>147</v>
      </c>
      <c r="V183" s="9">
        <f>VLOOKUP(B183,'2-mer'!$C$1:$V$19,16,FALSE)</f>
        <v>93</v>
      </c>
      <c r="W183" s="9">
        <f>VLOOKUP(B183,'2-mer'!$C$1:$V$19,17,FALSE)</f>
        <v>63</v>
      </c>
      <c r="X183" s="9">
        <f>VLOOKUP(B183,'2-mer'!$C$1:$V$19,18,FALSE)</f>
        <v>61</v>
      </c>
      <c r="Y183" s="9">
        <f>VLOOKUP(B183,'2-mer'!$C$1:$V$19,19,FALSE)</f>
        <v>108</v>
      </c>
      <c r="Z183" s="9">
        <f>VLOOKUP(B183,'2-mer'!$C$1:$V$19,20,FALSE)</f>
        <v>57</v>
      </c>
      <c r="AA183" s="9">
        <f>VLOOKUP(B183,'3-mer'!$B:$BQ,4,FALSE)</f>
        <v>22</v>
      </c>
      <c r="AB183" s="9">
        <f>VLOOKUP(B183,'3-mer'!$B:$BQ,5,FALSE)</f>
        <v>26</v>
      </c>
      <c r="AC183" s="9">
        <f>VLOOKUP(B183,'3-mer'!$B:$BQ,6,FALSE)</f>
        <v>34</v>
      </c>
      <c r="AD183" s="9">
        <f>VLOOKUP(B183,'3-mer'!$B:$BQ,7,FALSE)</f>
        <v>22</v>
      </c>
      <c r="AE183" s="9">
        <f>VLOOKUP(B183,'3-mer'!$B:$BQ,8,FALSE)</f>
        <v>17</v>
      </c>
      <c r="AF183" s="9">
        <f>VLOOKUP(B183,'3-mer'!$B:$BQ,9,FALSE)</f>
        <v>22</v>
      </c>
      <c r="AG183" s="9">
        <f>VLOOKUP(B183,'3-mer'!$B:$BQ,10,FALSE)</f>
        <v>27</v>
      </c>
      <c r="AH183" s="9">
        <f>VLOOKUP(B183,'3-mer'!$B:$BQ,11,FALSE)</f>
        <v>19</v>
      </c>
      <c r="AI183" s="9">
        <f>VLOOKUP(B183,'3-mer'!$B:$BQ,12,FALSE)</f>
        <v>28</v>
      </c>
      <c r="AJ183" s="9">
        <f>VLOOKUP(B183,'3-mer'!$B:$BQ,13,FALSE)</f>
        <v>25</v>
      </c>
      <c r="AK183" s="9">
        <f>VLOOKUP(B183,'3-mer'!$B:$BQ,14,FALSE)</f>
        <v>30</v>
      </c>
      <c r="AL183" s="9">
        <f>VLOOKUP(B183,'3-mer'!$B:$BQ,15,FALSE)</f>
        <v>25</v>
      </c>
      <c r="AM183" s="9">
        <f>VLOOKUP(B183,'3-mer'!$B:$BQ,16,FALSE)</f>
        <v>13</v>
      </c>
      <c r="AN183" s="9">
        <f>VLOOKUP(B183,'3-mer'!$B:$BQ,17,FALSE)</f>
        <v>13</v>
      </c>
      <c r="AO183" s="9">
        <f>VLOOKUP(B183,'3-mer'!$B:$BQ,18,FALSE)</f>
        <v>27</v>
      </c>
      <c r="AP183" s="9">
        <f>VLOOKUP(B183,'3-mer'!$B:$BQ,19,FALSE)</f>
        <v>10</v>
      </c>
      <c r="AQ183" s="9">
        <f>VLOOKUP(B183,'3-mer'!$B:$BQ,20,FALSE)</f>
        <v>22</v>
      </c>
      <c r="AR183" s="9">
        <f>VLOOKUP(B183,'3-mer'!$B:$BQ,21,FALSE)</f>
        <v>16</v>
      </c>
      <c r="AS183" s="9">
        <f>VLOOKUP(B183,'3-mer'!$B:$BQ,22,FALSE)</f>
        <v>25</v>
      </c>
      <c r="AT183" s="9">
        <f>VLOOKUP(B183,'3-mer'!$B:$BQ,23,FALSE)</f>
        <v>16</v>
      </c>
      <c r="AU183" s="9">
        <f>VLOOKUP(B183,'3-mer'!$B:$BQ,24,FALSE)</f>
        <v>17</v>
      </c>
      <c r="AV183" s="9">
        <f>VLOOKUP(B183,'3-mer'!$B:$BQ,25,FALSE)</f>
        <v>15</v>
      </c>
      <c r="AW183" s="9">
        <f>VLOOKUP(B183,'3-mer'!$B:$BQ,26,FALSE)</f>
        <v>21</v>
      </c>
      <c r="AX183" s="9">
        <f>VLOOKUP(B183,'3-mer'!$B:$BQ,27,FALSE)</f>
        <v>25</v>
      </c>
      <c r="AY183" s="9">
        <f>VLOOKUP(B183,'3-mer'!$B:$BQ,28,FALSE)</f>
        <v>18</v>
      </c>
      <c r="AZ183" s="9">
        <f>VLOOKUP(B183,'3-mer'!$B:$BQ,29,FALSE)</f>
        <v>21</v>
      </c>
      <c r="BA183" s="9">
        <f>VLOOKUP(B183,'3-mer'!$B:$BQ,30,FALSE)</f>
        <v>35</v>
      </c>
      <c r="BB183" s="9">
        <f>VLOOKUP(B183,'3-mer'!$B:$BQ,31,FALSE)</f>
        <v>22</v>
      </c>
      <c r="BC183" s="9">
        <f>VLOOKUP(B183,'3-mer'!$B:$BQ,32,FALSE)</f>
        <v>11</v>
      </c>
      <c r="BD183" s="9">
        <f>VLOOKUP(B183,'3-mer'!$B:$BQ,33,FALSE)</f>
        <v>16</v>
      </c>
      <c r="BE183" s="9">
        <f>VLOOKUP(B183,'3-mer'!$B:$BQ,34,FALSE)</f>
        <v>28</v>
      </c>
      <c r="BF183" s="9">
        <f>VLOOKUP(B183,'3-mer'!$B:$BQ,35,FALSE)</f>
        <v>20</v>
      </c>
      <c r="BG183" s="9">
        <f>VLOOKUP(B183,'3-mer'!$B:$BQ,36,FALSE)</f>
        <v>36</v>
      </c>
      <c r="BH183" s="9">
        <f>VLOOKUP(B183,'3-mer'!$B:$BQ,37,FALSE)</f>
        <v>23</v>
      </c>
      <c r="BI183" s="9">
        <f>VLOOKUP(B183,'3-mer'!$B:$BQ,38,FALSE)</f>
        <v>33</v>
      </c>
      <c r="BJ183" s="9">
        <f>VLOOKUP(B183,'3-mer'!$B:$BQ,39,FALSE)</f>
        <v>22</v>
      </c>
      <c r="BK183" s="9">
        <f>VLOOKUP(B183,'3-mer'!$B:$BQ,40,FALSE)</f>
        <v>28</v>
      </c>
      <c r="BL183" s="9">
        <f>VLOOKUP(B183,'3-mer'!$B:$BQ,41,FALSE)</f>
        <v>26</v>
      </c>
      <c r="BM183" s="9">
        <f>VLOOKUP(B183,'3-mer'!$B:$BQ,42,FALSE)</f>
        <v>28</v>
      </c>
      <c r="BN183" s="9">
        <f>VLOOKUP(B183,'3-mer'!$B:$BQ,43,FALSE)</f>
        <v>23</v>
      </c>
      <c r="BO183" s="9">
        <f>VLOOKUP(B183,'3-mer'!$B:$BQ,44,FALSE)</f>
        <v>42</v>
      </c>
      <c r="BP183" s="9">
        <f>VLOOKUP(B183,'3-mer'!$B:$BQ,45,FALSE)</f>
        <v>30</v>
      </c>
      <c r="BQ183" s="9">
        <f>VLOOKUP(B183,'3-mer'!$B:$BQ,46,FALSE)</f>
        <v>46</v>
      </c>
      <c r="BR183" s="9">
        <f>VLOOKUP(B183,'3-mer'!$B:$BQ,47,FALSE)</f>
        <v>29</v>
      </c>
      <c r="BS183" s="9">
        <f>VLOOKUP(B183,'3-mer'!$B:$BQ,48,FALSE)</f>
        <v>23</v>
      </c>
      <c r="BT183" s="9">
        <f>VLOOKUP(B183,'3-mer'!$B:$BQ,49,FALSE)</f>
        <v>22</v>
      </c>
      <c r="BU183" s="9">
        <f>VLOOKUP(B183,'3-mer'!$B:$BQ,50,FALSE)</f>
        <v>30</v>
      </c>
      <c r="BV183" s="9">
        <f>VLOOKUP(B183,'3-mer'!$B:$BQ,51,FALSE)</f>
        <v>18</v>
      </c>
      <c r="BW183" s="9">
        <f>VLOOKUP(B183,'3-mer'!$B:$BQ,52,FALSE)</f>
        <v>25</v>
      </c>
      <c r="BX183" s="9">
        <f>VLOOKUP(B183,'3-mer'!$B:$BQ,53,FALSE)</f>
        <v>19</v>
      </c>
      <c r="BY183" s="9">
        <f>VLOOKUP(B183,'3-mer'!$B:$BQ,54,FALSE)</f>
        <v>16</v>
      </c>
      <c r="BZ183" s="9">
        <f>VLOOKUP(B183,'3-mer'!$B:$BQ,55,FALSE)</f>
        <v>3</v>
      </c>
      <c r="CA183" s="9">
        <f>VLOOKUP(B183,'3-mer'!$B:$BQ,56,FALSE)</f>
        <v>18</v>
      </c>
      <c r="CB183" s="9">
        <f>VLOOKUP(B183,'3-mer'!$B:$BQ,7,FALSE)</f>
        <v>22</v>
      </c>
      <c r="CC183" s="9">
        <f>VLOOKUP(B183,'3-mer'!$B:$BQ,58,FALSE)</f>
        <v>20</v>
      </c>
      <c r="CD183" s="9">
        <f>VLOOKUP(B183,'3-mer'!$B:$BQ,60,FALSE)</f>
        <v>8</v>
      </c>
      <c r="CE183" s="9">
        <f>VLOOKUP(B183,'3-mer'!$B:$BQ,61,FALSE)</f>
        <v>27</v>
      </c>
      <c r="CF183" s="9">
        <f>VLOOKUP(B183,'3-mer'!$B:$BQ,62,FALSE)</f>
        <v>28</v>
      </c>
      <c r="CG183" s="9">
        <f>VLOOKUP(B183,'3-mer'!$B:$BQ,63,FALSE)</f>
        <v>36</v>
      </c>
      <c r="CH183" s="9">
        <f>VLOOKUP(B183,'3-mer'!$B:$BQ,64,FALSE)</f>
        <v>17</v>
      </c>
      <c r="CI183" s="9">
        <f>VLOOKUP(B183,'3-mer'!$B:$BQ,65,FALSE)</f>
        <v>15</v>
      </c>
      <c r="CJ183" s="9">
        <f>VLOOKUP(B183,'3-mer'!$B:$BQ,66,FALSE)</f>
        <v>10</v>
      </c>
      <c r="CK183" s="9">
        <f>VLOOKUP(B183,'3-mer'!$B:$BQ,67,FALSE)</f>
        <v>23</v>
      </c>
      <c r="CL183" s="9">
        <f>VLOOKUP(B183,'3-mer'!$B:$BQ,5,FALSE)</f>
        <v>26</v>
      </c>
    </row>
    <row r="184" spans="1:90" ht="15.75" x14ac:dyDescent="0.2">
      <c r="A184" s="67" t="s">
        <v>37</v>
      </c>
      <c r="B184" s="67" t="s">
        <v>40</v>
      </c>
      <c r="C184" s="67">
        <v>260</v>
      </c>
      <c r="D184" s="70">
        <v>28.42</v>
      </c>
      <c r="E184" s="67">
        <v>25</v>
      </c>
      <c r="F184" s="67">
        <v>7.2</v>
      </c>
      <c r="G184" s="67">
        <v>6</v>
      </c>
      <c r="H184" s="70">
        <v>0.75</v>
      </c>
      <c r="I184" s="70">
        <f>VLOOKUP(B184,'2-mer'!$C$1:$V$19,3,FALSE)</f>
        <v>1434</v>
      </c>
      <c r="J184" s="74">
        <f>VLOOKUP(B184,遗传信息!B:E,4,FALSE)</f>
        <v>42.07</v>
      </c>
      <c r="K184" s="9">
        <f>VLOOKUP(B184,'2-mer'!$C$1:$V$19,4,FALSE)</f>
        <v>97</v>
      </c>
      <c r="L184" s="9">
        <f>VLOOKUP(B184,'2-mer'!$C$1:$V$19,5,FALSE)</f>
        <v>92</v>
      </c>
      <c r="M184" s="9">
        <f>VLOOKUP(B184,'2-mer'!$C$1:$V$19,6,FALSE)</f>
        <v>113</v>
      </c>
      <c r="N184" s="9">
        <f>VLOOKUP(B184,'2-mer'!$C$1:$V$19,8,FALSE)</f>
        <v>53</v>
      </c>
      <c r="O184" s="9">
        <f>VLOOKUP(B184,'2-mer'!$C$1:$V$19,9,FALSE)</f>
        <v>81</v>
      </c>
      <c r="P184" s="9">
        <f>VLOOKUP(B184,'2-mer'!$C$1:$V$19,10,FALSE)</f>
        <v>82</v>
      </c>
      <c r="Q184" s="9">
        <f>VLOOKUP(B184,'2-mer'!$C$1:$V$19,11,FALSE)</f>
        <v>100</v>
      </c>
      <c r="R184" s="9">
        <f>VLOOKUP(B184,'2-mer'!$C$1:$V$19,12,FALSE)</f>
        <v>75</v>
      </c>
      <c r="S184" s="9">
        <f>VLOOKUP(B184,'2-mer'!$C$1:$V$19,13,FALSE)</f>
        <v>118</v>
      </c>
      <c r="T184" s="9">
        <f>VLOOKUP(B184,'2-mer'!$C$1:$V$19,14,FALSE)</f>
        <v>102</v>
      </c>
      <c r="U184" s="9">
        <f>VLOOKUP(B184,'2-mer'!$C$1:$V$19,15,FALSE)</f>
        <v>136</v>
      </c>
      <c r="V184" s="9">
        <f>VLOOKUP(B184,'2-mer'!$C$1:$V$19,16,FALSE)</f>
        <v>97</v>
      </c>
      <c r="W184" s="9">
        <f>VLOOKUP(B184,'2-mer'!$C$1:$V$19,17,FALSE)</f>
        <v>60</v>
      </c>
      <c r="X184" s="9">
        <f>VLOOKUP(B184,'2-mer'!$C$1:$V$19,18,FALSE)</f>
        <v>62</v>
      </c>
      <c r="Y184" s="9">
        <f>VLOOKUP(B184,'2-mer'!$C$1:$V$19,19,FALSE)</f>
        <v>104</v>
      </c>
      <c r="Z184" s="9">
        <f>VLOOKUP(B184,'2-mer'!$C$1:$V$19,20,FALSE)</f>
        <v>61</v>
      </c>
      <c r="AA184" s="9">
        <f>VLOOKUP(B184,'3-mer'!$B:$BQ,4,FALSE)</f>
        <v>18</v>
      </c>
      <c r="AB184" s="9">
        <f>VLOOKUP(B184,'3-mer'!$B:$BQ,5,FALSE)</f>
        <v>29</v>
      </c>
      <c r="AC184" s="9">
        <f>VLOOKUP(B184,'3-mer'!$B:$BQ,6,FALSE)</f>
        <v>33</v>
      </c>
      <c r="AD184" s="9">
        <f>VLOOKUP(B184,'3-mer'!$B:$BQ,7,FALSE)</f>
        <v>17</v>
      </c>
      <c r="AE184" s="9">
        <f>VLOOKUP(B184,'3-mer'!$B:$BQ,8,FALSE)</f>
        <v>23</v>
      </c>
      <c r="AF184" s="9">
        <f>VLOOKUP(B184,'3-mer'!$B:$BQ,9,FALSE)</f>
        <v>24</v>
      </c>
      <c r="AG184" s="9">
        <f>VLOOKUP(B184,'3-mer'!$B:$BQ,10,FALSE)</f>
        <v>26</v>
      </c>
      <c r="AH184" s="9">
        <f>VLOOKUP(B184,'3-mer'!$B:$BQ,11,FALSE)</f>
        <v>19</v>
      </c>
      <c r="AI184" s="9">
        <f>VLOOKUP(B184,'3-mer'!$B:$BQ,12,FALSE)</f>
        <v>26</v>
      </c>
      <c r="AJ184" s="9">
        <f>VLOOKUP(B184,'3-mer'!$B:$BQ,13,FALSE)</f>
        <v>31</v>
      </c>
      <c r="AK184" s="9">
        <f>VLOOKUP(B184,'3-mer'!$B:$BQ,14,FALSE)</f>
        <v>29</v>
      </c>
      <c r="AL184" s="9">
        <f>VLOOKUP(B184,'3-mer'!$B:$BQ,15,FALSE)</f>
        <v>27</v>
      </c>
      <c r="AM184" s="9">
        <f>VLOOKUP(B184,'3-mer'!$B:$BQ,16,FALSE)</f>
        <v>8</v>
      </c>
      <c r="AN184" s="9">
        <f>VLOOKUP(B184,'3-mer'!$B:$BQ,17,FALSE)</f>
        <v>13</v>
      </c>
      <c r="AO184" s="9">
        <f>VLOOKUP(B184,'3-mer'!$B:$BQ,18,FALSE)</f>
        <v>22</v>
      </c>
      <c r="AP184" s="9">
        <f>VLOOKUP(B184,'3-mer'!$B:$BQ,19,FALSE)</f>
        <v>10</v>
      </c>
      <c r="AQ184" s="9">
        <f>VLOOKUP(B184,'3-mer'!$B:$BQ,20,FALSE)</f>
        <v>22</v>
      </c>
      <c r="AR184" s="9">
        <f>VLOOKUP(B184,'3-mer'!$B:$BQ,21,FALSE)</f>
        <v>22</v>
      </c>
      <c r="AS184" s="9">
        <f>VLOOKUP(B184,'3-mer'!$B:$BQ,22,FALSE)</f>
        <v>25</v>
      </c>
      <c r="AT184" s="9">
        <f>VLOOKUP(B184,'3-mer'!$B:$BQ,23,FALSE)</f>
        <v>12</v>
      </c>
      <c r="AU184" s="9">
        <f>VLOOKUP(B184,'3-mer'!$B:$BQ,24,FALSE)</f>
        <v>15</v>
      </c>
      <c r="AV184" s="9">
        <f>VLOOKUP(B184,'3-mer'!$B:$BQ,25,FALSE)</f>
        <v>20</v>
      </c>
      <c r="AW184" s="9">
        <f>VLOOKUP(B184,'3-mer'!$B:$BQ,26,FALSE)</f>
        <v>28</v>
      </c>
      <c r="AX184" s="9">
        <f>VLOOKUP(B184,'3-mer'!$B:$BQ,27,FALSE)</f>
        <v>19</v>
      </c>
      <c r="AY184" s="9">
        <f>VLOOKUP(B184,'3-mer'!$B:$BQ,28,FALSE)</f>
        <v>19</v>
      </c>
      <c r="AZ184" s="9">
        <f>VLOOKUP(B184,'3-mer'!$B:$BQ,29,FALSE)</f>
        <v>26</v>
      </c>
      <c r="BA184" s="9">
        <f>VLOOKUP(B184,'3-mer'!$B:$BQ,30,FALSE)</f>
        <v>35</v>
      </c>
      <c r="BB184" s="9">
        <f>VLOOKUP(B184,'3-mer'!$B:$BQ,31,FALSE)</f>
        <v>20</v>
      </c>
      <c r="BC184" s="9">
        <f>VLOOKUP(B184,'3-mer'!$B:$BQ,32,FALSE)</f>
        <v>13</v>
      </c>
      <c r="BD184" s="9">
        <f>VLOOKUP(B184,'3-mer'!$B:$BQ,33,FALSE)</f>
        <v>17</v>
      </c>
      <c r="BE184" s="9">
        <f>VLOOKUP(B184,'3-mer'!$B:$BQ,34,FALSE)</f>
        <v>28</v>
      </c>
      <c r="BF184" s="9">
        <f>VLOOKUP(B184,'3-mer'!$B:$BQ,35,FALSE)</f>
        <v>17</v>
      </c>
      <c r="BG184" s="9">
        <f>VLOOKUP(B184,'3-mer'!$B:$BQ,36,FALSE)</f>
        <v>33</v>
      </c>
      <c r="BH184" s="9">
        <f>VLOOKUP(B184,'3-mer'!$B:$BQ,37,FALSE)</f>
        <v>28</v>
      </c>
      <c r="BI184" s="9">
        <f>VLOOKUP(B184,'3-mer'!$B:$BQ,38,FALSE)</f>
        <v>35</v>
      </c>
      <c r="BJ184" s="9">
        <f>VLOOKUP(B184,'3-mer'!$B:$BQ,39,FALSE)</f>
        <v>21</v>
      </c>
      <c r="BK184" s="9">
        <f>VLOOKUP(B184,'3-mer'!$B:$BQ,40,FALSE)</f>
        <v>30</v>
      </c>
      <c r="BL184" s="9">
        <f>VLOOKUP(B184,'3-mer'!$B:$BQ,41,FALSE)</f>
        <v>23</v>
      </c>
      <c r="BM184" s="9">
        <f>VLOOKUP(B184,'3-mer'!$B:$BQ,42,FALSE)</f>
        <v>27</v>
      </c>
      <c r="BN184" s="9">
        <f>VLOOKUP(B184,'3-mer'!$B:$BQ,43,FALSE)</f>
        <v>22</v>
      </c>
      <c r="BO184" s="9">
        <f>VLOOKUP(B184,'3-mer'!$B:$BQ,44,FALSE)</f>
        <v>40</v>
      </c>
      <c r="BP184" s="9">
        <f>VLOOKUP(B184,'3-mer'!$B:$BQ,45,FALSE)</f>
        <v>23</v>
      </c>
      <c r="BQ184" s="9">
        <f>VLOOKUP(B184,'3-mer'!$B:$BQ,46,FALSE)</f>
        <v>40</v>
      </c>
      <c r="BR184" s="9">
        <f>VLOOKUP(B184,'3-mer'!$B:$BQ,47,FALSE)</f>
        <v>33</v>
      </c>
      <c r="BS184" s="9">
        <f>VLOOKUP(B184,'3-mer'!$B:$BQ,48,FALSE)</f>
        <v>21</v>
      </c>
      <c r="BT184" s="9">
        <f>VLOOKUP(B184,'3-mer'!$B:$BQ,49,FALSE)</f>
        <v>18</v>
      </c>
      <c r="BU184" s="9">
        <f>VLOOKUP(B184,'3-mer'!$B:$BQ,50,FALSE)</f>
        <v>35</v>
      </c>
      <c r="BV184" s="9">
        <f>VLOOKUP(B184,'3-mer'!$B:$BQ,51,FALSE)</f>
        <v>23</v>
      </c>
      <c r="BW184" s="9">
        <f>VLOOKUP(B184,'3-mer'!$B:$BQ,52,FALSE)</f>
        <v>24</v>
      </c>
      <c r="BX184" s="9">
        <f>VLOOKUP(B184,'3-mer'!$B:$BQ,53,FALSE)</f>
        <v>13</v>
      </c>
      <c r="BY184" s="9">
        <f>VLOOKUP(B184,'3-mer'!$B:$BQ,54,FALSE)</f>
        <v>20</v>
      </c>
      <c r="BZ184" s="9">
        <f>VLOOKUP(B184,'3-mer'!$B:$BQ,55,FALSE)</f>
        <v>3</v>
      </c>
      <c r="CA184" s="9">
        <f>VLOOKUP(B184,'3-mer'!$B:$BQ,56,FALSE)</f>
        <v>13</v>
      </c>
      <c r="CB184" s="9">
        <f>VLOOKUP(B184,'3-mer'!$B:$BQ,7,FALSE)</f>
        <v>17</v>
      </c>
      <c r="CC184" s="9">
        <f>VLOOKUP(B184,'3-mer'!$B:$BQ,58,FALSE)</f>
        <v>19</v>
      </c>
      <c r="CD184" s="9">
        <f>VLOOKUP(B184,'3-mer'!$B:$BQ,60,FALSE)</f>
        <v>15</v>
      </c>
      <c r="CE184" s="9">
        <f>VLOOKUP(B184,'3-mer'!$B:$BQ,61,FALSE)</f>
        <v>33</v>
      </c>
      <c r="CF184" s="9">
        <f>VLOOKUP(B184,'3-mer'!$B:$BQ,62,FALSE)</f>
        <v>22</v>
      </c>
      <c r="CG184" s="9">
        <f>VLOOKUP(B184,'3-mer'!$B:$BQ,63,FALSE)</f>
        <v>32</v>
      </c>
      <c r="CH184" s="9">
        <f>VLOOKUP(B184,'3-mer'!$B:$BQ,64,FALSE)</f>
        <v>17</v>
      </c>
      <c r="CI184" s="9">
        <f>VLOOKUP(B184,'3-mer'!$B:$BQ,65,FALSE)</f>
        <v>18</v>
      </c>
      <c r="CJ184" s="9">
        <f>VLOOKUP(B184,'3-mer'!$B:$BQ,66,FALSE)</f>
        <v>14</v>
      </c>
      <c r="CK184" s="9">
        <f>VLOOKUP(B184,'3-mer'!$B:$BQ,67,FALSE)</f>
        <v>18</v>
      </c>
      <c r="CL184" s="9">
        <f>VLOOKUP(B184,'3-mer'!$B:$BQ,5,FALSE)</f>
        <v>29</v>
      </c>
    </row>
    <row r="185" spans="1:90" ht="15.75" x14ac:dyDescent="0.2">
      <c r="A185" s="67" t="s">
        <v>37</v>
      </c>
      <c r="B185" s="67" t="s">
        <v>40</v>
      </c>
      <c r="C185" s="67">
        <v>260</v>
      </c>
      <c r="D185" s="70">
        <v>114.83</v>
      </c>
      <c r="E185" s="67">
        <v>25</v>
      </c>
      <c r="F185" s="67">
        <v>7.2</v>
      </c>
      <c r="G185" s="67">
        <v>6</v>
      </c>
      <c r="H185" s="70">
        <v>1.69</v>
      </c>
      <c r="I185" s="70">
        <f>VLOOKUP(B185,'2-mer'!$C$1:$V$19,3,FALSE)</f>
        <v>1434</v>
      </c>
      <c r="J185" s="74">
        <f>VLOOKUP(B185,遗传信息!B:E,4,FALSE)</f>
        <v>42.07</v>
      </c>
      <c r="K185" s="9">
        <f>VLOOKUP(B185,'2-mer'!$C$1:$V$19,4,FALSE)</f>
        <v>97</v>
      </c>
      <c r="L185" s="9">
        <f>VLOOKUP(B185,'2-mer'!$C$1:$V$19,5,FALSE)</f>
        <v>92</v>
      </c>
      <c r="M185" s="9">
        <f>VLOOKUP(B185,'2-mer'!$C$1:$V$19,6,FALSE)</f>
        <v>113</v>
      </c>
      <c r="N185" s="9">
        <f>VLOOKUP(B185,'2-mer'!$C$1:$V$19,8,FALSE)</f>
        <v>53</v>
      </c>
      <c r="O185" s="9">
        <f>VLOOKUP(B185,'2-mer'!$C$1:$V$19,9,FALSE)</f>
        <v>81</v>
      </c>
      <c r="P185" s="9">
        <f>VLOOKUP(B185,'2-mer'!$C$1:$V$19,10,FALSE)</f>
        <v>82</v>
      </c>
      <c r="Q185" s="9">
        <f>VLOOKUP(B185,'2-mer'!$C$1:$V$19,11,FALSE)</f>
        <v>100</v>
      </c>
      <c r="R185" s="9">
        <f>VLOOKUP(B185,'2-mer'!$C$1:$V$19,12,FALSE)</f>
        <v>75</v>
      </c>
      <c r="S185" s="9">
        <f>VLOOKUP(B185,'2-mer'!$C$1:$V$19,13,FALSE)</f>
        <v>118</v>
      </c>
      <c r="T185" s="9">
        <f>VLOOKUP(B185,'2-mer'!$C$1:$V$19,14,FALSE)</f>
        <v>102</v>
      </c>
      <c r="U185" s="9">
        <f>VLOOKUP(B185,'2-mer'!$C$1:$V$19,15,FALSE)</f>
        <v>136</v>
      </c>
      <c r="V185" s="9">
        <f>VLOOKUP(B185,'2-mer'!$C$1:$V$19,16,FALSE)</f>
        <v>97</v>
      </c>
      <c r="W185" s="9">
        <f>VLOOKUP(B185,'2-mer'!$C$1:$V$19,17,FALSE)</f>
        <v>60</v>
      </c>
      <c r="X185" s="9">
        <f>VLOOKUP(B185,'2-mer'!$C$1:$V$19,18,FALSE)</f>
        <v>62</v>
      </c>
      <c r="Y185" s="9">
        <f>VLOOKUP(B185,'2-mer'!$C$1:$V$19,19,FALSE)</f>
        <v>104</v>
      </c>
      <c r="Z185" s="9">
        <f>VLOOKUP(B185,'2-mer'!$C$1:$V$19,20,FALSE)</f>
        <v>61</v>
      </c>
      <c r="AA185" s="9">
        <f>VLOOKUP(B185,'3-mer'!$B:$BQ,4,FALSE)</f>
        <v>18</v>
      </c>
      <c r="AB185" s="9">
        <f>VLOOKUP(B185,'3-mer'!$B:$BQ,5,FALSE)</f>
        <v>29</v>
      </c>
      <c r="AC185" s="9">
        <f>VLOOKUP(B185,'3-mer'!$B:$BQ,6,FALSE)</f>
        <v>33</v>
      </c>
      <c r="AD185" s="9">
        <f>VLOOKUP(B185,'3-mer'!$B:$BQ,7,FALSE)</f>
        <v>17</v>
      </c>
      <c r="AE185" s="9">
        <f>VLOOKUP(B185,'3-mer'!$B:$BQ,8,FALSE)</f>
        <v>23</v>
      </c>
      <c r="AF185" s="9">
        <f>VLOOKUP(B185,'3-mer'!$B:$BQ,9,FALSE)</f>
        <v>24</v>
      </c>
      <c r="AG185" s="9">
        <f>VLOOKUP(B185,'3-mer'!$B:$BQ,10,FALSE)</f>
        <v>26</v>
      </c>
      <c r="AH185" s="9">
        <f>VLOOKUP(B185,'3-mer'!$B:$BQ,11,FALSE)</f>
        <v>19</v>
      </c>
      <c r="AI185" s="9">
        <f>VLOOKUP(B185,'3-mer'!$B:$BQ,12,FALSE)</f>
        <v>26</v>
      </c>
      <c r="AJ185" s="9">
        <f>VLOOKUP(B185,'3-mer'!$B:$BQ,13,FALSE)</f>
        <v>31</v>
      </c>
      <c r="AK185" s="9">
        <f>VLOOKUP(B185,'3-mer'!$B:$BQ,14,FALSE)</f>
        <v>29</v>
      </c>
      <c r="AL185" s="9">
        <f>VLOOKUP(B185,'3-mer'!$B:$BQ,15,FALSE)</f>
        <v>27</v>
      </c>
      <c r="AM185" s="9">
        <f>VLOOKUP(B185,'3-mer'!$B:$BQ,16,FALSE)</f>
        <v>8</v>
      </c>
      <c r="AN185" s="9">
        <f>VLOOKUP(B185,'3-mer'!$B:$BQ,17,FALSE)</f>
        <v>13</v>
      </c>
      <c r="AO185" s="9">
        <f>VLOOKUP(B185,'3-mer'!$B:$BQ,18,FALSE)</f>
        <v>22</v>
      </c>
      <c r="AP185" s="9">
        <f>VLOOKUP(B185,'3-mer'!$B:$BQ,19,FALSE)</f>
        <v>10</v>
      </c>
      <c r="AQ185" s="9">
        <f>VLOOKUP(B185,'3-mer'!$B:$BQ,20,FALSE)</f>
        <v>22</v>
      </c>
      <c r="AR185" s="9">
        <f>VLOOKUP(B185,'3-mer'!$B:$BQ,21,FALSE)</f>
        <v>22</v>
      </c>
      <c r="AS185" s="9">
        <f>VLOOKUP(B185,'3-mer'!$B:$BQ,22,FALSE)</f>
        <v>25</v>
      </c>
      <c r="AT185" s="9">
        <f>VLOOKUP(B185,'3-mer'!$B:$BQ,23,FALSE)</f>
        <v>12</v>
      </c>
      <c r="AU185" s="9">
        <f>VLOOKUP(B185,'3-mer'!$B:$BQ,24,FALSE)</f>
        <v>15</v>
      </c>
      <c r="AV185" s="9">
        <f>VLOOKUP(B185,'3-mer'!$B:$BQ,25,FALSE)</f>
        <v>20</v>
      </c>
      <c r="AW185" s="9">
        <f>VLOOKUP(B185,'3-mer'!$B:$BQ,26,FALSE)</f>
        <v>28</v>
      </c>
      <c r="AX185" s="9">
        <f>VLOOKUP(B185,'3-mer'!$B:$BQ,27,FALSE)</f>
        <v>19</v>
      </c>
      <c r="AY185" s="9">
        <f>VLOOKUP(B185,'3-mer'!$B:$BQ,28,FALSE)</f>
        <v>19</v>
      </c>
      <c r="AZ185" s="9">
        <f>VLOOKUP(B185,'3-mer'!$B:$BQ,29,FALSE)</f>
        <v>26</v>
      </c>
      <c r="BA185" s="9">
        <f>VLOOKUP(B185,'3-mer'!$B:$BQ,30,FALSE)</f>
        <v>35</v>
      </c>
      <c r="BB185" s="9">
        <f>VLOOKUP(B185,'3-mer'!$B:$BQ,31,FALSE)</f>
        <v>20</v>
      </c>
      <c r="BC185" s="9">
        <f>VLOOKUP(B185,'3-mer'!$B:$BQ,32,FALSE)</f>
        <v>13</v>
      </c>
      <c r="BD185" s="9">
        <f>VLOOKUP(B185,'3-mer'!$B:$BQ,33,FALSE)</f>
        <v>17</v>
      </c>
      <c r="BE185" s="9">
        <f>VLOOKUP(B185,'3-mer'!$B:$BQ,34,FALSE)</f>
        <v>28</v>
      </c>
      <c r="BF185" s="9">
        <f>VLOOKUP(B185,'3-mer'!$B:$BQ,35,FALSE)</f>
        <v>17</v>
      </c>
      <c r="BG185" s="9">
        <f>VLOOKUP(B185,'3-mer'!$B:$BQ,36,FALSE)</f>
        <v>33</v>
      </c>
      <c r="BH185" s="9">
        <f>VLOOKUP(B185,'3-mer'!$B:$BQ,37,FALSE)</f>
        <v>28</v>
      </c>
      <c r="BI185" s="9">
        <f>VLOOKUP(B185,'3-mer'!$B:$BQ,38,FALSE)</f>
        <v>35</v>
      </c>
      <c r="BJ185" s="9">
        <f>VLOOKUP(B185,'3-mer'!$B:$BQ,39,FALSE)</f>
        <v>21</v>
      </c>
      <c r="BK185" s="9">
        <f>VLOOKUP(B185,'3-mer'!$B:$BQ,40,FALSE)</f>
        <v>30</v>
      </c>
      <c r="BL185" s="9">
        <f>VLOOKUP(B185,'3-mer'!$B:$BQ,41,FALSE)</f>
        <v>23</v>
      </c>
      <c r="BM185" s="9">
        <f>VLOOKUP(B185,'3-mer'!$B:$BQ,42,FALSE)</f>
        <v>27</v>
      </c>
      <c r="BN185" s="9">
        <f>VLOOKUP(B185,'3-mer'!$B:$BQ,43,FALSE)</f>
        <v>22</v>
      </c>
      <c r="BO185" s="9">
        <f>VLOOKUP(B185,'3-mer'!$B:$BQ,44,FALSE)</f>
        <v>40</v>
      </c>
      <c r="BP185" s="9">
        <f>VLOOKUP(B185,'3-mer'!$B:$BQ,45,FALSE)</f>
        <v>23</v>
      </c>
      <c r="BQ185" s="9">
        <f>VLOOKUP(B185,'3-mer'!$B:$BQ,46,FALSE)</f>
        <v>40</v>
      </c>
      <c r="BR185" s="9">
        <f>VLOOKUP(B185,'3-mer'!$B:$BQ,47,FALSE)</f>
        <v>33</v>
      </c>
      <c r="BS185" s="9">
        <f>VLOOKUP(B185,'3-mer'!$B:$BQ,48,FALSE)</f>
        <v>21</v>
      </c>
      <c r="BT185" s="9">
        <f>VLOOKUP(B185,'3-mer'!$B:$BQ,49,FALSE)</f>
        <v>18</v>
      </c>
      <c r="BU185" s="9">
        <f>VLOOKUP(B185,'3-mer'!$B:$BQ,50,FALSE)</f>
        <v>35</v>
      </c>
      <c r="BV185" s="9">
        <f>VLOOKUP(B185,'3-mer'!$B:$BQ,51,FALSE)</f>
        <v>23</v>
      </c>
      <c r="BW185" s="9">
        <f>VLOOKUP(B185,'3-mer'!$B:$BQ,52,FALSE)</f>
        <v>24</v>
      </c>
      <c r="BX185" s="9">
        <f>VLOOKUP(B185,'3-mer'!$B:$BQ,53,FALSE)</f>
        <v>13</v>
      </c>
      <c r="BY185" s="9">
        <f>VLOOKUP(B185,'3-mer'!$B:$BQ,54,FALSE)</f>
        <v>20</v>
      </c>
      <c r="BZ185" s="9">
        <f>VLOOKUP(B185,'3-mer'!$B:$BQ,55,FALSE)</f>
        <v>3</v>
      </c>
      <c r="CA185" s="9">
        <f>VLOOKUP(B185,'3-mer'!$B:$BQ,56,FALSE)</f>
        <v>13</v>
      </c>
      <c r="CB185" s="9">
        <f>VLOOKUP(B185,'3-mer'!$B:$BQ,7,FALSE)</f>
        <v>17</v>
      </c>
      <c r="CC185" s="9">
        <f>VLOOKUP(B185,'3-mer'!$B:$BQ,58,FALSE)</f>
        <v>19</v>
      </c>
      <c r="CD185" s="9">
        <f>VLOOKUP(B185,'3-mer'!$B:$BQ,60,FALSE)</f>
        <v>15</v>
      </c>
      <c r="CE185" s="9">
        <f>VLOOKUP(B185,'3-mer'!$B:$BQ,61,FALSE)</f>
        <v>33</v>
      </c>
      <c r="CF185" s="9">
        <f>VLOOKUP(B185,'3-mer'!$B:$BQ,62,FALSE)</f>
        <v>22</v>
      </c>
      <c r="CG185" s="9">
        <f>VLOOKUP(B185,'3-mer'!$B:$BQ,63,FALSE)</f>
        <v>32</v>
      </c>
      <c r="CH185" s="9">
        <f>VLOOKUP(B185,'3-mer'!$B:$BQ,64,FALSE)</f>
        <v>17</v>
      </c>
      <c r="CI185" s="9">
        <f>VLOOKUP(B185,'3-mer'!$B:$BQ,65,FALSE)</f>
        <v>18</v>
      </c>
      <c r="CJ185" s="9">
        <f>VLOOKUP(B185,'3-mer'!$B:$BQ,66,FALSE)</f>
        <v>14</v>
      </c>
      <c r="CK185" s="9">
        <f>VLOOKUP(B185,'3-mer'!$B:$BQ,67,FALSE)</f>
        <v>18</v>
      </c>
      <c r="CL185" s="9">
        <f>VLOOKUP(B185,'3-mer'!$B:$BQ,5,FALSE)</f>
        <v>29</v>
      </c>
    </row>
    <row r="186" spans="1:90" ht="15.75" x14ac:dyDescent="0.2">
      <c r="A186" s="67" t="s">
        <v>37</v>
      </c>
      <c r="B186" s="67" t="s">
        <v>40</v>
      </c>
      <c r="C186" s="67">
        <v>260</v>
      </c>
      <c r="D186" s="70">
        <v>143.1</v>
      </c>
      <c r="E186" s="67">
        <v>25</v>
      </c>
      <c r="F186" s="67">
        <v>7.2</v>
      </c>
      <c r="G186" s="67">
        <v>5</v>
      </c>
      <c r="H186" s="70">
        <v>2</v>
      </c>
      <c r="I186" s="70">
        <f>VLOOKUP(B186,'2-mer'!$C$1:$V$19,3,FALSE)</f>
        <v>1434</v>
      </c>
      <c r="J186" s="74">
        <f>VLOOKUP(B186,遗传信息!B:E,4,FALSE)</f>
        <v>42.07</v>
      </c>
      <c r="K186" s="9">
        <f>VLOOKUP(B186,'2-mer'!$C$1:$V$19,4,FALSE)</f>
        <v>97</v>
      </c>
      <c r="L186" s="9">
        <f>VLOOKUP(B186,'2-mer'!$C$1:$V$19,5,FALSE)</f>
        <v>92</v>
      </c>
      <c r="M186" s="9">
        <f>VLOOKUP(B186,'2-mer'!$C$1:$V$19,6,FALSE)</f>
        <v>113</v>
      </c>
      <c r="N186" s="9">
        <f>VLOOKUP(B186,'2-mer'!$C$1:$V$19,8,FALSE)</f>
        <v>53</v>
      </c>
      <c r="O186" s="9">
        <f>VLOOKUP(B186,'2-mer'!$C$1:$V$19,9,FALSE)</f>
        <v>81</v>
      </c>
      <c r="P186" s="9">
        <f>VLOOKUP(B186,'2-mer'!$C$1:$V$19,10,FALSE)</f>
        <v>82</v>
      </c>
      <c r="Q186" s="9">
        <f>VLOOKUP(B186,'2-mer'!$C$1:$V$19,11,FALSE)</f>
        <v>100</v>
      </c>
      <c r="R186" s="9">
        <f>VLOOKUP(B186,'2-mer'!$C$1:$V$19,12,FALSE)</f>
        <v>75</v>
      </c>
      <c r="S186" s="9">
        <f>VLOOKUP(B186,'2-mer'!$C$1:$V$19,13,FALSE)</f>
        <v>118</v>
      </c>
      <c r="T186" s="9">
        <f>VLOOKUP(B186,'2-mer'!$C$1:$V$19,14,FALSE)</f>
        <v>102</v>
      </c>
      <c r="U186" s="9">
        <f>VLOOKUP(B186,'2-mer'!$C$1:$V$19,15,FALSE)</f>
        <v>136</v>
      </c>
      <c r="V186" s="9">
        <f>VLOOKUP(B186,'2-mer'!$C$1:$V$19,16,FALSE)</f>
        <v>97</v>
      </c>
      <c r="W186" s="9">
        <f>VLOOKUP(B186,'2-mer'!$C$1:$V$19,17,FALSE)</f>
        <v>60</v>
      </c>
      <c r="X186" s="9">
        <f>VLOOKUP(B186,'2-mer'!$C$1:$V$19,18,FALSE)</f>
        <v>62</v>
      </c>
      <c r="Y186" s="9">
        <f>VLOOKUP(B186,'2-mer'!$C$1:$V$19,19,FALSE)</f>
        <v>104</v>
      </c>
      <c r="Z186" s="9">
        <f>VLOOKUP(B186,'2-mer'!$C$1:$V$19,20,FALSE)</f>
        <v>61</v>
      </c>
      <c r="AA186" s="9">
        <f>VLOOKUP(B186,'3-mer'!$B:$BQ,4,FALSE)</f>
        <v>18</v>
      </c>
      <c r="AB186" s="9">
        <f>VLOOKUP(B186,'3-mer'!$B:$BQ,5,FALSE)</f>
        <v>29</v>
      </c>
      <c r="AC186" s="9">
        <f>VLOOKUP(B186,'3-mer'!$B:$BQ,6,FALSE)</f>
        <v>33</v>
      </c>
      <c r="AD186" s="9">
        <f>VLOOKUP(B186,'3-mer'!$B:$BQ,7,FALSE)</f>
        <v>17</v>
      </c>
      <c r="AE186" s="9">
        <f>VLOOKUP(B186,'3-mer'!$B:$BQ,8,FALSE)</f>
        <v>23</v>
      </c>
      <c r="AF186" s="9">
        <f>VLOOKUP(B186,'3-mer'!$B:$BQ,9,FALSE)</f>
        <v>24</v>
      </c>
      <c r="AG186" s="9">
        <f>VLOOKUP(B186,'3-mer'!$B:$BQ,10,FALSE)</f>
        <v>26</v>
      </c>
      <c r="AH186" s="9">
        <f>VLOOKUP(B186,'3-mer'!$B:$BQ,11,FALSE)</f>
        <v>19</v>
      </c>
      <c r="AI186" s="9">
        <f>VLOOKUP(B186,'3-mer'!$B:$BQ,12,FALSE)</f>
        <v>26</v>
      </c>
      <c r="AJ186" s="9">
        <f>VLOOKUP(B186,'3-mer'!$B:$BQ,13,FALSE)</f>
        <v>31</v>
      </c>
      <c r="AK186" s="9">
        <f>VLOOKUP(B186,'3-mer'!$B:$BQ,14,FALSE)</f>
        <v>29</v>
      </c>
      <c r="AL186" s="9">
        <f>VLOOKUP(B186,'3-mer'!$B:$BQ,15,FALSE)</f>
        <v>27</v>
      </c>
      <c r="AM186" s="9">
        <f>VLOOKUP(B186,'3-mer'!$B:$BQ,16,FALSE)</f>
        <v>8</v>
      </c>
      <c r="AN186" s="9">
        <f>VLOOKUP(B186,'3-mer'!$B:$BQ,17,FALSE)</f>
        <v>13</v>
      </c>
      <c r="AO186" s="9">
        <f>VLOOKUP(B186,'3-mer'!$B:$BQ,18,FALSE)</f>
        <v>22</v>
      </c>
      <c r="AP186" s="9">
        <f>VLOOKUP(B186,'3-mer'!$B:$BQ,19,FALSE)</f>
        <v>10</v>
      </c>
      <c r="AQ186" s="9">
        <f>VLOOKUP(B186,'3-mer'!$B:$BQ,20,FALSE)</f>
        <v>22</v>
      </c>
      <c r="AR186" s="9">
        <f>VLOOKUP(B186,'3-mer'!$B:$BQ,21,FALSE)</f>
        <v>22</v>
      </c>
      <c r="AS186" s="9">
        <f>VLOOKUP(B186,'3-mer'!$B:$BQ,22,FALSE)</f>
        <v>25</v>
      </c>
      <c r="AT186" s="9">
        <f>VLOOKUP(B186,'3-mer'!$B:$BQ,23,FALSE)</f>
        <v>12</v>
      </c>
      <c r="AU186" s="9">
        <f>VLOOKUP(B186,'3-mer'!$B:$BQ,24,FALSE)</f>
        <v>15</v>
      </c>
      <c r="AV186" s="9">
        <f>VLOOKUP(B186,'3-mer'!$B:$BQ,25,FALSE)</f>
        <v>20</v>
      </c>
      <c r="AW186" s="9">
        <f>VLOOKUP(B186,'3-mer'!$B:$BQ,26,FALSE)</f>
        <v>28</v>
      </c>
      <c r="AX186" s="9">
        <f>VLOOKUP(B186,'3-mer'!$B:$BQ,27,FALSE)</f>
        <v>19</v>
      </c>
      <c r="AY186" s="9">
        <f>VLOOKUP(B186,'3-mer'!$B:$BQ,28,FALSE)</f>
        <v>19</v>
      </c>
      <c r="AZ186" s="9">
        <f>VLOOKUP(B186,'3-mer'!$B:$BQ,29,FALSE)</f>
        <v>26</v>
      </c>
      <c r="BA186" s="9">
        <f>VLOOKUP(B186,'3-mer'!$B:$BQ,30,FALSE)</f>
        <v>35</v>
      </c>
      <c r="BB186" s="9">
        <f>VLOOKUP(B186,'3-mer'!$B:$BQ,31,FALSE)</f>
        <v>20</v>
      </c>
      <c r="BC186" s="9">
        <f>VLOOKUP(B186,'3-mer'!$B:$BQ,32,FALSE)</f>
        <v>13</v>
      </c>
      <c r="BD186" s="9">
        <f>VLOOKUP(B186,'3-mer'!$B:$BQ,33,FALSE)</f>
        <v>17</v>
      </c>
      <c r="BE186" s="9">
        <f>VLOOKUP(B186,'3-mer'!$B:$BQ,34,FALSE)</f>
        <v>28</v>
      </c>
      <c r="BF186" s="9">
        <f>VLOOKUP(B186,'3-mer'!$B:$BQ,35,FALSE)</f>
        <v>17</v>
      </c>
      <c r="BG186" s="9">
        <f>VLOOKUP(B186,'3-mer'!$B:$BQ,36,FALSE)</f>
        <v>33</v>
      </c>
      <c r="BH186" s="9">
        <f>VLOOKUP(B186,'3-mer'!$B:$BQ,37,FALSE)</f>
        <v>28</v>
      </c>
      <c r="BI186" s="9">
        <f>VLOOKUP(B186,'3-mer'!$B:$BQ,38,FALSE)</f>
        <v>35</v>
      </c>
      <c r="BJ186" s="9">
        <f>VLOOKUP(B186,'3-mer'!$B:$BQ,39,FALSE)</f>
        <v>21</v>
      </c>
      <c r="BK186" s="9">
        <f>VLOOKUP(B186,'3-mer'!$B:$BQ,40,FALSE)</f>
        <v>30</v>
      </c>
      <c r="BL186" s="9">
        <f>VLOOKUP(B186,'3-mer'!$B:$BQ,41,FALSE)</f>
        <v>23</v>
      </c>
      <c r="BM186" s="9">
        <f>VLOOKUP(B186,'3-mer'!$B:$BQ,42,FALSE)</f>
        <v>27</v>
      </c>
      <c r="BN186" s="9">
        <f>VLOOKUP(B186,'3-mer'!$B:$BQ,43,FALSE)</f>
        <v>22</v>
      </c>
      <c r="BO186" s="9">
        <f>VLOOKUP(B186,'3-mer'!$B:$BQ,44,FALSE)</f>
        <v>40</v>
      </c>
      <c r="BP186" s="9">
        <f>VLOOKUP(B186,'3-mer'!$B:$BQ,45,FALSE)</f>
        <v>23</v>
      </c>
      <c r="BQ186" s="9">
        <f>VLOOKUP(B186,'3-mer'!$B:$BQ,46,FALSE)</f>
        <v>40</v>
      </c>
      <c r="BR186" s="9">
        <f>VLOOKUP(B186,'3-mer'!$B:$BQ,47,FALSE)</f>
        <v>33</v>
      </c>
      <c r="BS186" s="9">
        <f>VLOOKUP(B186,'3-mer'!$B:$BQ,48,FALSE)</f>
        <v>21</v>
      </c>
      <c r="BT186" s="9">
        <f>VLOOKUP(B186,'3-mer'!$B:$BQ,49,FALSE)</f>
        <v>18</v>
      </c>
      <c r="BU186" s="9">
        <f>VLOOKUP(B186,'3-mer'!$B:$BQ,50,FALSE)</f>
        <v>35</v>
      </c>
      <c r="BV186" s="9">
        <f>VLOOKUP(B186,'3-mer'!$B:$BQ,51,FALSE)</f>
        <v>23</v>
      </c>
      <c r="BW186" s="9">
        <f>VLOOKUP(B186,'3-mer'!$B:$BQ,52,FALSE)</f>
        <v>24</v>
      </c>
      <c r="BX186" s="9">
        <f>VLOOKUP(B186,'3-mer'!$B:$BQ,53,FALSE)</f>
        <v>13</v>
      </c>
      <c r="BY186" s="9">
        <f>VLOOKUP(B186,'3-mer'!$B:$BQ,54,FALSE)</f>
        <v>20</v>
      </c>
      <c r="BZ186" s="9">
        <f>VLOOKUP(B186,'3-mer'!$B:$BQ,55,FALSE)</f>
        <v>3</v>
      </c>
      <c r="CA186" s="9">
        <f>VLOOKUP(B186,'3-mer'!$B:$BQ,56,FALSE)</f>
        <v>13</v>
      </c>
      <c r="CB186" s="9">
        <f>VLOOKUP(B186,'3-mer'!$B:$BQ,7,FALSE)</f>
        <v>17</v>
      </c>
      <c r="CC186" s="9">
        <f>VLOOKUP(B186,'3-mer'!$B:$BQ,58,FALSE)</f>
        <v>19</v>
      </c>
      <c r="CD186" s="9">
        <f>VLOOKUP(B186,'3-mer'!$B:$BQ,60,FALSE)</f>
        <v>15</v>
      </c>
      <c r="CE186" s="9">
        <f>VLOOKUP(B186,'3-mer'!$B:$BQ,61,FALSE)</f>
        <v>33</v>
      </c>
      <c r="CF186" s="9">
        <f>VLOOKUP(B186,'3-mer'!$B:$BQ,62,FALSE)</f>
        <v>22</v>
      </c>
      <c r="CG186" s="9">
        <f>VLOOKUP(B186,'3-mer'!$B:$BQ,63,FALSE)</f>
        <v>32</v>
      </c>
      <c r="CH186" s="9">
        <f>VLOOKUP(B186,'3-mer'!$B:$BQ,64,FALSE)</f>
        <v>17</v>
      </c>
      <c r="CI186" s="9">
        <f>VLOOKUP(B186,'3-mer'!$B:$BQ,65,FALSE)</f>
        <v>18</v>
      </c>
      <c r="CJ186" s="9">
        <f>VLOOKUP(B186,'3-mer'!$B:$BQ,66,FALSE)</f>
        <v>14</v>
      </c>
      <c r="CK186" s="9">
        <f>VLOOKUP(B186,'3-mer'!$B:$BQ,67,FALSE)</f>
        <v>18</v>
      </c>
      <c r="CL186" s="9">
        <f>VLOOKUP(B186,'3-mer'!$B:$BQ,5,FALSE)</f>
        <v>29</v>
      </c>
    </row>
    <row r="187" spans="1:90" ht="15.75" x14ac:dyDescent="0.2">
      <c r="A187" s="67" t="s">
        <v>37</v>
      </c>
      <c r="B187" s="67" t="s">
        <v>40</v>
      </c>
      <c r="C187" s="67">
        <v>260</v>
      </c>
      <c r="D187" s="70">
        <v>229.9</v>
      </c>
      <c r="E187" s="67">
        <v>25</v>
      </c>
      <c r="F187" s="67">
        <v>7.2</v>
      </c>
      <c r="G187" s="67">
        <v>5</v>
      </c>
      <c r="H187" s="70">
        <v>3.07</v>
      </c>
      <c r="I187" s="70">
        <f>VLOOKUP(B187,'2-mer'!$C$1:$V$19,3,FALSE)</f>
        <v>1434</v>
      </c>
      <c r="J187" s="74">
        <f>VLOOKUP(B187,遗传信息!B:E,4,FALSE)</f>
        <v>42.07</v>
      </c>
      <c r="K187" s="9">
        <f>VLOOKUP(B187,'2-mer'!$C$1:$V$19,4,FALSE)</f>
        <v>97</v>
      </c>
      <c r="L187" s="9">
        <f>VLOOKUP(B187,'2-mer'!$C$1:$V$19,5,FALSE)</f>
        <v>92</v>
      </c>
      <c r="M187" s="9">
        <f>VLOOKUP(B187,'2-mer'!$C$1:$V$19,6,FALSE)</f>
        <v>113</v>
      </c>
      <c r="N187" s="9">
        <f>VLOOKUP(B187,'2-mer'!$C$1:$V$19,8,FALSE)</f>
        <v>53</v>
      </c>
      <c r="O187" s="9">
        <f>VLOOKUP(B187,'2-mer'!$C$1:$V$19,9,FALSE)</f>
        <v>81</v>
      </c>
      <c r="P187" s="9">
        <f>VLOOKUP(B187,'2-mer'!$C$1:$V$19,10,FALSE)</f>
        <v>82</v>
      </c>
      <c r="Q187" s="9">
        <f>VLOOKUP(B187,'2-mer'!$C$1:$V$19,11,FALSE)</f>
        <v>100</v>
      </c>
      <c r="R187" s="9">
        <f>VLOOKUP(B187,'2-mer'!$C$1:$V$19,12,FALSE)</f>
        <v>75</v>
      </c>
      <c r="S187" s="9">
        <f>VLOOKUP(B187,'2-mer'!$C$1:$V$19,13,FALSE)</f>
        <v>118</v>
      </c>
      <c r="T187" s="9">
        <f>VLOOKUP(B187,'2-mer'!$C$1:$V$19,14,FALSE)</f>
        <v>102</v>
      </c>
      <c r="U187" s="9">
        <f>VLOOKUP(B187,'2-mer'!$C$1:$V$19,15,FALSE)</f>
        <v>136</v>
      </c>
      <c r="V187" s="9">
        <f>VLOOKUP(B187,'2-mer'!$C$1:$V$19,16,FALSE)</f>
        <v>97</v>
      </c>
      <c r="W187" s="9">
        <f>VLOOKUP(B187,'2-mer'!$C$1:$V$19,17,FALSE)</f>
        <v>60</v>
      </c>
      <c r="X187" s="9">
        <f>VLOOKUP(B187,'2-mer'!$C$1:$V$19,18,FALSE)</f>
        <v>62</v>
      </c>
      <c r="Y187" s="9">
        <f>VLOOKUP(B187,'2-mer'!$C$1:$V$19,19,FALSE)</f>
        <v>104</v>
      </c>
      <c r="Z187" s="9">
        <f>VLOOKUP(B187,'2-mer'!$C$1:$V$19,20,FALSE)</f>
        <v>61</v>
      </c>
      <c r="AA187" s="9">
        <f>VLOOKUP(B187,'3-mer'!$B:$BQ,4,FALSE)</f>
        <v>18</v>
      </c>
      <c r="AB187" s="9">
        <f>VLOOKUP(B187,'3-mer'!$B:$BQ,5,FALSE)</f>
        <v>29</v>
      </c>
      <c r="AC187" s="9">
        <f>VLOOKUP(B187,'3-mer'!$B:$BQ,6,FALSE)</f>
        <v>33</v>
      </c>
      <c r="AD187" s="9">
        <f>VLOOKUP(B187,'3-mer'!$B:$BQ,7,FALSE)</f>
        <v>17</v>
      </c>
      <c r="AE187" s="9">
        <f>VLOOKUP(B187,'3-mer'!$B:$BQ,8,FALSE)</f>
        <v>23</v>
      </c>
      <c r="AF187" s="9">
        <f>VLOOKUP(B187,'3-mer'!$B:$BQ,9,FALSE)</f>
        <v>24</v>
      </c>
      <c r="AG187" s="9">
        <f>VLOOKUP(B187,'3-mer'!$B:$BQ,10,FALSE)</f>
        <v>26</v>
      </c>
      <c r="AH187" s="9">
        <f>VLOOKUP(B187,'3-mer'!$B:$BQ,11,FALSE)</f>
        <v>19</v>
      </c>
      <c r="AI187" s="9">
        <f>VLOOKUP(B187,'3-mer'!$B:$BQ,12,FALSE)</f>
        <v>26</v>
      </c>
      <c r="AJ187" s="9">
        <f>VLOOKUP(B187,'3-mer'!$B:$BQ,13,FALSE)</f>
        <v>31</v>
      </c>
      <c r="AK187" s="9">
        <f>VLOOKUP(B187,'3-mer'!$B:$BQ,14,FALSE)</f>
        <v>29</v>
      </c>
      <c r="AL187" s="9">
        <f>VLOOKUP(B187,'3-mer'!$B:$BQ,15,FALSE)</f>
        <v>27</v>
      </c>
      <c r="AM187" s="9">
        <f>VLOOKUP(B187,'3-mer'!$B:$BQ,16,FALSE)</f>
        <v>8</v>
      </c>
      <c r="AN187" s="9">
        <f>VLOOKUP(B187,'3-mer'!$B:$BQ,17,FALSE)</f>
        <v>13</v>
      </c>
      <c r="AO187" s="9">
        <f>VLOOKUP(B187,'3-mer'!$B:$BQ,18,FALSE)</f>
        <v>22</v>
      </c>
      <c r="AP187" s="9">
        <f>VLOOKUP(B187,'3-mer'!$B:$BQ,19,FALSE)</f>
        <v>10</v>
      </c>
      <c r="AQ187" s="9">
        <f>VLOOKUP(B187,'3-mer'!$B:$BQ,20,FALSE)</f>
        <v>22</v>
      </c>
      <c r="AR187" s="9">
        <f>VLOOKUP(B187,'3-mer'!$B:$BQ,21,FALSE)</f>
        <v>22</v>
      </c>
      <c r="AS187" s="9">
        <f>VLOOKUP(B187,'3-mer'!$B:$BQ,22,FALSE)</f>
        <v>25</v>
      </c>
      <c r="AT187" s="9">
        <f>VLOOKUP(B187,'3-mer'!$B:$BQ,23,FALSE)</f>
        <v>12</v>
      </c>
      <c r="AU187" s="9">
        <f>VLOOKUP(B187,'3-mer'!$B:$BQ,24,FALSE)</f>
        <v>15</v>
      </c>
      <c r="AV187" s="9">
        <f>VLOOKUP(B187,'3-mer'!$B:$BQ,25,FALSE)</f>
        <v>20</v>
      </c>
      <c r="AW187" s="9">
        <f>VLOOKUP(B187,'3-mer'!$B:$BQ,26,FALSE)</f>
        <v>28</v>
      </c>
      <c r="AX187" s="9">
        <f>VLOOKUP(B187,'3-mer'!$B:$BQ,27,FALSE)</f>
        <v>19</v>
      </c>
      <c r="AY187" s="9">
        <f>VLOOKUP(B187,'3-mer'!$B:$BQ,28,FALSE)</f>
        <v>19</v>
      </c>
      <c r="AZ187" s="9">
        <f>VLOOKUP(B187,'3-mer'!$B:$BQ,29,FALSE)</f>
        <v>26</v>
      </c>
      <c r="BA187" s="9">
        <f>VLOOKUP(B187,'3-mer'!$B:$BQ,30,FALSE)</f>
        <v>35</v>
      </c>
      <c r="BB187" s="9">
        <f>VLOOKUP(B187,'3-mer'!$B:$BQ,31,FALSE)</f>
        <v>20</v>
      </c>
      <c r="BC187" s="9">
        <f>VLOOKUP(B187,'3-mer'!$B:$BQ,32,FALSE)</f>
        <v>13</v>
      </c>
      <c r="BD187" s="9">
        <f>VLOOKUP(B187,'3-mer'!$B:$BQ,33,FALSE)</f>
        <v>17</v>
      </c>
      <c r="BE187" s="9">
        <f>VLOOKUP(B187,'3-mer'!$B:$BQ,34,FALSE)</f>
        <v>28</v>
      </c>
      <c r="BF187" s="9">
        <f>VLOOKUP(B187,'3-mer'!$B:$BQ,35,FALSE)</f>
        <v>17</v>
      </c>
      <c r="BG187" s="9">
        <f>VLOOKUP(B187,'3-mer'!$B:$BQ,36,FALSE)</f>
        <v>33</v>
      </c>
      <c r="BH187" s="9">
        <f>VLOOKUP(B187,'3-mer'!$B:$BQ,37,FALSE)</f>
        <v>28</v>
      </c>
      <c r="BI187" s="9">
        <f>VLOOKUP(B187,'3-mer'!$B:$BQ,38,FALSE)</f>
        <v>35</v>
      </c>
      <c r="BJ187" s="9">
        <f>VLOOKUP(B187,'3-mer'!$B:$BQ,39,FALSE)</f>
        <v>21</v>
      </c>
      <c r="BK187" s="9">
        <f>VLOOKUP(B187,'3-mer'!$B:$BQ,40,FALSE)</f>
        <v>30</v>
      </c>
      <c r="BL187" s="9">
        <f>VLOOKUP(B187,'3-mer'!$B:$BQ,41,FALSE)</f>
        <v>23</v>
      </c>
      <c r="BM187" s="9">
        <f>VLOOKUP(B187,'3-mer'!$B:$BQ,42,FALSE)</f>
        <v>27</v>
      </c>
      <c r="BN187" s="9">
        <f>VLOOKUP(B187,'3-mer'!$B:$BQ,43,FALSE)</f>
        <v>22</v>
      </c>
      <c r="BO187" s="9">
        <f>VLOOKUP(B187,'3-mer'!$B:$BQ,44,FALSE)</f>
        <v>40</v>
      </c>
      <c r="BP187" s="9">
        <f>VLOOKUP(B187,'3-mer'!$B:$BQ,45,FALSE)</f>
        <v>23</v>
      </c>
      <c r="BQ187" s="9">
        <f>VLOOKUP(B187,'3-mer'!$B:$BQ,46,FALSE)</f>
        <v>40</v>
      </c>
      <c r="BR187" s="9">
        <f>VLOOKUP(B187,'3-mer'!$B:$BQ,47,FALSE)</f>
        <v>33</v>
      </c>
      <c r="BS187" s="9">
        <f>VLOOKUP(B187,'3-mer'!$B:$BQ,48,FALSE)</f>
        <v>21</v>
      </c>
      <c r="BT187" s="9">
        <f>VLOOKUP(B187,'3-mer'!$B:$BQ,49,FALSE)</f>
        <v>18</v>
      </c>
      <c r="BU187" s="9">
        <f>VLOOKUP(B187,'3-mer'!$B:$BQ,50,FALSE)</f>
        <v>35</v>
      </c>
      <c r="BV187" s="9">
        <f>VLOOKUP(B187,'3-mer'!$B:$BQ,51,FALSE)</f>
        <v>23</v>
      </c>
      <c r="BW187" s="9">
        <f>VLOOKUP(B187,'3-mer'!$B:$BQ,52,FALSE)</f>
        <v>24</v>
      </c>
      <c r="BX187" s="9">
        <f>VLOOKUP(B187,'3-mer'!$B:$BQ,53,FALSE)</f>
        <v>13</v>
      </c>
      <c r="BY187" s="9">
        <f>VLOOKUP(B187,'3-mer'!$B:$BQ,54,FALSE)</f>
        <v>20</v>
      </c>
      <c r="BZ187" s="9">
        <f>VLOOKUP(B187,'3-mer'!$B:$BQ,55,FALSE)</f>
        <v>3</v>
      </c>
      <c r="CA187" s="9">
        <f>VLOOKUP(B187,'3-mer'!$B:$BQ,56,FALSE)</f>
        <v>13</v>
      </c>
      <c r="CB187" s="9">
        <f>VLOOKUP(B187,'3-mer'!$B:$BQ,7,FALSE)</f>
        <v>17</v>
      </c>
      <c r="CC187" s="9">
        <f>VLOOKUP(B187,'3-mer'!$B:$BQ,58,FALSE)</f>
        <v>19</v>
      </c>
      <c r="CD187" s="9">
        <f>VLOOKUP(B187,'3-mer'!$B:$BQ,60,FALSE)</f>
        <v>15</v>
      </c>
      <c r="CE187" s="9">
        <f>VLOOKUP(B187,'3-mer'!$B:$BQ,61,FALSE)</f>
        <v>33</v>
      </c>
      <c r="CF187" s="9">
        <f>VLOOKUP(B187,'3-mer'!$B:$BQ,62,FALSE)</f>
        <v>22</v>
      </c>
      <c r="CG187" s="9">
        <f>VLOOKUP(B187,'3-mer'!$B:$BQ,63,FALSE)</f>
        <v>32</v>
      </c>
      <c r="CH187" s="9">
        <f>VLOOKUP(B187,'3-mer'!$B:$BQ,64,FALSE)</f>
        <v>17</v>
      </c>
      <c r="CI187" s="9">
        <f>VLOOKUP(B187,'3-mer'!$B:$BQ,65,FALSE)</f>
        <v>18</v>
      </c>
      <c r="CJ187" s="9">
        <f>VLOOKUP(B187,'3-mer'!$B:$BQ,66,FALSE)</f>
        <v>14</v>
      </c>
      <c r="CK187" s="9">
        <f>VLOOKUP(B187,'3-mer'!$B:$BQ,67,FALSE)</f>
        <v>18</v>
      </c>
      <c r="CL187" s="9">
        <f>VLOOKUP(B187,'3-mer'!$B:$BQ,5,FALSE)</f>
        <v>29</v>
      </c>
    </row>
    <row r="188" spans="1:90" ht="15.75" x14ac:dyDescent="0.2">
      <c r="A188" s="67" t="s">
        <v>37</v>
      </c>
      <c r="B188" s="67" t="s">
        <v>40</v>
      </c>
      <c r="C188" s="67">
        <v>280</v>
      </c>
      <c r="D188" s="70">
        <v>60.44</v>
      </c>
      <c r="E188" s="67">
        <v>25</v>
      </c>
      <c r="F188" s="67">
        <v>7.2</v>
      </c>
      <c r="G188" s="67">
        <v>5</v>
      </c>
      <c r="H188" s="70">
        <v>0.93</v>
      </c>
      <c r="I188" s="70">
        <f>VLOOKUP(B188,'2-mer'!$C$1:$V$19,3,FALSE)</f>
        <v>1434</v>
      </c>
      <c r="J188" s="74">
        <f>VLOOKUP(B188,遗传信息!B:E,4,FALSE)</f>
        <v>42.07</v>
      </c>
      <c r="K188" s="9">
        <f>VLOOKUP(B188,'2-mer'!$C$1:$V$19,4,FALSE)</f>
        <v>97</v>
      </c>
      <c r="L188" s="9">
        <f>VLOOKUP(B188,'2-mer'!$C$1:$V$19,5,FALSE)</f>
        <v>92</v>
      </c>
      <c r="M188" s="9">
        <f>VLOOKUP(B188,'2-mer'!$C$1:$V$19,6,FALSE)</f>
        <v>113</v>
      </c>
      <c r="N188" s="9">
        <f>VLOOKUP(B188,'2-mer'!$C$1:$V$19,8,FALSE)</f>
        <v>53</v>
      </c>
      <c r="O188" s="9">
        <f>VLOOKUP(B188,'2-mer'!$C$1:$V$19,9,FALSE)</f>
        <v>81</v>
      </c>
      <c r="P188" s="9">
        <f>VLOOKUP(B188,'2-mer'!$C$1:$V$19,10,FALSE)</f>
        <v>82</v>
      </c>
      <c r="Q188" s="9">
        <f>VLOOKUP(B188,'2-mer'!$C$1:$V$19,11,FALSE)</f>
        <v>100</v>
      </c>
      <c r="R188" s="9">
        <f>VLOOKUP(B188,'2-mer'!$C$1:$V$19,12,FALSE)</f>
        <v>75</v>
      </c>
      <c r="S188" s="9">
        <f>VLOOKUP(B188,'2-mer'!$C$1:$V$19,13,FALSE)</f>
        <v>118</v>
      </c>
      <c r="T188" s="9">
        <f>VLOOKUP(B188,'2-mer'!$C$1:$V$19,14,FALSE)</f>
        <v>102</v>
      </c>
      <c r="U188" s="9">
        <f>VLOOKUP(B188,'2-mer'!$C$1:$V$19,15,FALSE)</f>
        <v>136</v>
      </c>
      <c r="V188" s="9">
        <f>VLOOKUP(B188,'2-mer'!$C$1:$V$19,16,FALSE)</f>
        <v>97</v>
      </c>
      <c r="W188" s="9">
        <f>VLOOKUP(B188,'2-mer'!$C$1:$V$19,17,FALSE)</f>
        <v>60</v>
      </c>
      <c r="X188" s="9">
        <f>VLOOKUP(B188,'2-mer'!$C$1:$V$19,18,FALSE)</f>
        <v>62</v>
      </c>
      <c r="Y188" s="9">
        <f>VLOOKUP(B188,'2-mer'!$C$1:$V$19,19,FALSE)</f>
        <v>104</v>
      </c>
      <c r="Z188" s="9">
        <f>VLOOKUP(B188,'2-mer'!$C$1:$V$19,20,FALSE)</f>
        <v>61</v>
      </c>
      <c r="AA188" s="9">
        <f>VLOOKUP(B188,'3-mer'!$B:$BQ,4,FALSE)</f>
        <v>18</v>
      </c>
      <c r="AB188" s="9">
        <f>VLOOKUP(B188,'3-mer'!$B:$BQ,5,FALSE)</f>
        <v>29</v>
      </c>
      <c r="AC188" s="9">
        <f>VLOOKUP(B188,'3-mer'!$B:$BQ,6,FALSE)</f>
        <v>33</v>
      </c>
      <c r="AD188" s="9">
        <f>VLOOKUP(B188,'3-mer'!$B:$BQ,7,FALSE)</f>
        <v>17</v>
      </c>
      <c r="AE188" s="9">
        <f>VLOOKUP(B188,'3-mer'!$B:$BQ,8,FALSE)</f>
        <v>23</v>
      </c>
      <c r="AF188" s="9">
        <f>VLOOKUP(B188,'3-mer'!$B:$BQ,9,FALSE)</f>
        <v>24</v>
      </c>
      <c r="AG188" s="9">
        <f>VLOOKUP(B188,'3-mer'!$B:$BQ,10,FALSE)</f>
        <v>26</v>
      </c>
      <c r="AH188" s="9">
        <f>VLOOKUP(B188,'3-mer'!$B:$BQ,11,FALSE)</f>
        <v>19</v>
      </c>
      <c r="AI188" s="9">
        <f>VLOOKUP(B188,'3-mer'!$B:$BQ,12,FALSE)</f>
        <v>26</v>
      </c>
      <c r="AJ188" s="9">
        <f>VLOOKUP(B188,'3-mer'!$B:$BQ,13,FALSE)</f>
        <v>31</v>
      </c>
      <c r="AK188" s="9">
        <f>VLOOKUP(B188,'3-mer'!$B:$BQ,14,FALSE)</f>
        <v>29</v>
      </c>
      <c r="AL188" s="9">
        <f>VLOOKUP(B188,'3-mer'!$B:$BQ,15,FALSE)</f>
        <v>27</v>
      </c>
      <c r="AM188" s="9">
        <f>VLOOKUP(B188,'3-mer'!$B:$BQ,16,FALSE)</f>
        <v>8</v>
      </c>
      <c r="AN188" s="9">
        <f>VLOOKUP(B188,'3-mer'!$B:$BQ,17,FALSE)</f>
        <v>13</v>
      </c>
      <c r="AO188" s="9">
        <f>VLOOKUP(B188,'3-mer'!$B:$BQ,18,FALSE)</f>
        <v>22</v>
      </c>
      <c r="AP188" s="9">
        <f>VLOOKUP(B188,'3-mer'!$B:$BQ,19,FALSE)</f>
        <v>10</v>
      </c>
      <c r="AQ188" s="9">
        <f>VLOOKUP(B188,'3-mer'!$B:$BQ,20,FALSE)</f>
        <v>22</v>
      </c>
      <c r="AR188" s="9">
        <f>VLOOKUP(B188,'3-mer'!$B:$BQ,21,FALSE)</f>
        <v>22</v>
      </c>
      <c r="AS188" s="9">
        <f>VLOOKUP(B188,'3-mer'!$B:$BQ,22,FALSE)</f>
        <v>25</v>
      </c>
      <c r="AT188" s="9">
        <f>VLOOKUP(B188,'3-mer'!$B:$BQ,23,FALSE)</f>
        <v>12</v>
      </c>
      <c r="AU188" s="9">
        <f>VLOOKUP(B188,'3-mer'!$B:$BQ,24,FALSE)</f>
        <v>15</v>
      </c>
      <c r="AV188" s="9">
        <f>VLOOKUP(B188,'3-mer'!$B:$BQ,25,FALSE)</f>
        <v>20</v>
      </c>
      <c r="AW188" s="9">
        <f>VLOOKUP(B188,'3-mer'!$B:$BQ,26,FALSE)</f>
        <v>28</v>
      </c>
      <c r="AX188" s="9">
        <f>VLOOKUP(B188,'3-mer'!$B:$BQ,27,FALSE)</f>
        <v>19</v>
      </c>
      <c r="AY188" s="9">
        <f>VLOOKUP(B188,'3-mer'!$B:$BQ,28,FALSE)</f>
        <v>19</v>
      </c>
      <c r="AZ188" s="9">
        <f>VLOOKUP(B188,'3-mer'!$B:$BQ,29,FALSE)</f>
        <v>26</v>
      </c>
      <c r="BA188" s="9">
        <f>VLOOKUP(B188,'3-mer'!$B:$BQ,30,FALSE)</f>
        <v>35</v>
      </c>
      <c r="BB188" s="9">
        <f>VLOOKUP(B188,'3-mer'!$B:$BQ,31,FALSE)</f>
        <v>20</v>
      </c>
      <c r="BC188" s="9">
        <f>VLOOKUP(B188,'3-mer'!$B:$BQ,32,FALSE)</f>
        <v>13</v>
      </c>
      <c r="BD188" s="9">
        <f>VLOOKUP(B188,'3-mer'!$B:$BQ,33,FALSE)</f>
        <v>17</v>
      </c>
      <c r="BE188" s="9">
        <f>VLOOKUP(B188,'3-mer'!$B:$BQ,34,FALSE)</f>
        <v>28</v>
      </c>
      <c r="BF188" s="9">
        <f>VLOOKUP(B188,'3-mer'!$B:$BQ,35,FALSE)</f>
        <v>17</v>
      </c>
      <c r="BG188" s="9">
        <f>VLOOKUP(B188,'3-mer'!$B:$BQ,36,FALSE)</f>
        <v>33</v>
      </c>
      <c r="BH188" s="9">
        <f>VLOOKUP(B188,'3-mer'!$B:$BQ,37,FALSE)</f>
        <v>28</v>
      </c>
      <c r="BI188" s="9">
        <f>VLOOKUP(B188,'3-mer'!$B:$BQ,38,FALSE)</f>
        <v>35</v>
      </c>
      <c r="BJ188" s="9">
        <f>VLOOKUP(B188,'3-mer'!$B:$BQ,39,FALSE)</f>
        <v>21</v>
      </c>
      <c r="BK188" s="9">
        <f>VLOOKUP(B188,'3-mer'!$B:$BQ,40,FALSE)</f>
        <v>30</v>
      </c>
      <c r="BL188" s="9">
        <f>VLOOKUP(B188,'3-mer'!$B:$BQ,41,FALSE)</f>
        <v>23</v>
      </c>
      <c r="BM188" s="9">
        <f>VLOOKUP(B188,'3-mer'!$B:$BQ,42,FALSE)</f>
        <v>27</v>
      </c>
      <c r="BN188" s="9">
        <f>VLOOKUP(B188,'3-mer'!$B:$BQ,43,FALSE)</f>
        <v>22</v>
      </c>
      <c r="BO188" s="9">
        <f>VLOOKUP(B188,'3-mer'!$B:$BQ,44,FALSE)</f>
        <v>40</v>
      </c>
      <c r="BP188" s="9">
        <f>VLOOKUP(B188,'3-mer'!$B:$BQ,45,FALSE)</f>
        <v>23</v>
      </c>
      <c r="BQ188" s="9">
        <f>VLOOKUP(B188,'3-mer'!$B:$BQ,46,FALSE)</f>
        <v>40</v>
      </c>
      <c r="BR188" s="9">
        <f>VLOOKUP(B188,'3-mer'!$B:$BQ,47,FALSE)</f>
        <v>33</v>
      </c>
      <c r="BS188" s="9">
        <f>VLOOKUP(B188,'3-mer'!$B:$BQ,48,FALSE)</f>
        <v>21</v>
      </c>
      <c r="BT188" s="9">
        <f>VLOOKUP(B188,'3-mer'!$B:$BQ,49,FALSE)</f>
        <v>18</v>
      </c>
      <c r="BU188" s="9">
        <f>VLOOKUP(B188,'3-mer'!$B:$BQ,50,FALSE)</f>
        <v>35</v>
      </c>
      <c r="BV188" s="9">
        <f>VLOOKUP(B188,'3-mer'!$B:$BQ,51,FALSE)</f>
        <v>23</v>
      </c>
      <c r="BW188" s="9">
        <f>VLOOKUP(B188,'3-mer'!$B:$BQ,52,FALSE)</f>
        <v>24</v>
      </c>
      <c r="BX188" s="9">
        <f>VLOOKUP(B188,'3-mer'!$B:$BQ,53,FALSE)</f>
        <v>13</v>
      </c>
      <c r="BY188" s="9">
        <f>VLOOKUP(B188,'3-mer'!$B:$BQ,54,FALSE)</f>
        <v>20</v>
      </c>
      <c r="BZ188" s="9">
        <f>VLOOKUP(B188,'3-mer'!$B:$BQ,55,FALSE)</f>
        <v>3</v>
      </c>
      <c r="CA188" s="9">
        <f>VLOOKUP(B188,'3-mer'!$B:$BQ,56,FALSE)</f>
        <v>13</v>
      </c>
      <c r="CB188" s="9">
        <f>VLOOKUP(B188,'3-mer'!$B:$BQ,7,FALSE)</f>
        <v>17</v>
      </c>
      <c r="CC188" s="9">
        <f>VLOOKUP(B188,'3-mer'!$B:$BQ,58,FALSE)</f>
        <v>19</v>
      </c>
      <c r="CD188" s="9">
        <f>VLOOKUP(B188,'3-mer'!$B:$BQ,60,FALSE)</f>
        <v>15</v>
      </c>
      <c r="CE188" s="9">
        <f>VLOOKUP(B188,'3-mer'!$B:$BQ,61,FALSE)</f>
        <v>33</v>
      </c>
      <c r="CF188" s="9">
        <f>VLOOKUP(B188,'3-mer'!$B:$BQ,62,FALSE)</f>
        <v>22</v>
      </c>
      <c r="CG188" s="9">
        <f>VLOOKUP(B188,'3-mer'!$B:$BQ,63,FALSE)</f>
        <v>32</v>
      </c>
      <c r="CH188" s="9">
        <f>VLOOKUP(B188,'3-mer'!$B:$BQ,64,FALSE)</f>
        <v>17</v>
      </c>
      <c r="CI188" s="9">
        <f>VLOOKUP(B188,'3-mer'!$B:$BQ,65,FALSE)</f>
        <v>18</v>
      </c>
      <c r="CJ188" s="9">
        <f>VLOOKUP(B188,'3-mer'!$B:$BQ,66,FALSE)</f>
        <v>14</v>
      </c>
      <c r="CK188" s="9">
        <f>VLOOKUP(B188,'3-mer'!$B:$BQ,67,FALSE)</f>
        <v>18</v>
      </c>
      <c r="CL188" s="9">
        <f>VLOOKUP(B188,'3-mer'!$B:$BQ,5,FALSE)</f>
        <v>29</v>
      </c>
    </row>
    <row r="189" spans="1:90" ht="15.75" x14ac:dyDescent="0.2">
      <c r="A189" s="67" t="s">
        <v>37</v>
      </c>
      <c r="B189" s="67" t="s">
        <v>40</v>
      </c>
      <c r="C189" s="67">
        <v>280</v>
      </c>
      <c r="D189" s="70">
        <v>119.26</v>
      </c>
      <c r="E189" s="67">
        <v>25</v>
      </c>
      <c r="F189" s="67">
        <v>7.2</v>
      </c>
      <c r="G189" s="67">
        <v>5</v>
      </c>
      <c r="H189" s="70">
        <v>1.59</v>
      </c>
      <c r="I189" s="70">
        <f>VLOOKUP(B189,'2-mer'!$C$1:$V$19,3,FALSE)</f>
        <v>1434</v>
      </c>
      <c r="J189" s="74">
        <f>VLOOKUP(B189,遗传信息!B:E,4,FALSE)</f>
        <v>42.07</v>
      </c>
      <c r="K189" s="9">
        <f>VLOOKUP(B189,'2-mer'!$C$1:$V$19,4,FALSE)</f>
        <v>97</v>
      </c>
      <c r="L189" s="9">
        <f>VLOOKUP(B189,'2-mer'!$C$1:$V$19,5,FALSE)</f>
        <v>92</v>
      </c>
      <c r="M189" s="9">
        <f>VLOOKUP(B189,'2-mer'!$C$1:$V$19,6,FALSE)</f>
        <v>113</v>
      </c>
      <c r="N189" s="9">
        <f>VLOOKUP(B189,'2-mer'!$C$1:$V$19,8,FALSE)</f>
        <v>53</v>
      </c>
      <c r="O189" s="9">
        <f>VLOOKUP(B189,'2-mer'!$C$1:$V$19,9,FALSE)</f>
        <v>81</v>
      </c>
      <c r="P189" s="9">
        <f>VLOOKUP(B189,'2-mer'!$C$1:$V$19,10,FALSE)</f>
        <v>82</v>
      </c>
      <c r="Q189" s="9">
        <f>VLOOKUP(B189,'2-mer'!$C$1:$V$19,11,FALSE)</f>
        <v>100</v>
      </c>
      <c r="R189" s="9">
        <f>VLOOKUP(B189,'2-mer'!$C$1:$V$19,12,FALSE)</f>
        <v>75</v>
      </c>
      <c r="S189" s="9">
        <f>VLOOKUP(B189,'2-mer'!$C$1:$V$19,13,FALSE)</f>
        <v>118</v>
      </c>
      <c r="T189" s="9">
        <f>VLOOKUP(B189,'2-mer'!$C$1:$V$19,14,FALSE)</f>
        <v>102</v>
      </c>
      <c r="U189" s="9">
        <f>VLOOKUP(B189,'2-mer'!$C$1:$V$19,15,FALSE)</f>
        <v>136</v>
      </c>
      <c r="V189" s="9">
        <f>VLOOKUP(B189,'2-mer'!$C$1:$V$19,16,FALSE)</f>
        <v>97</v>
      </c>
      <c r="W189" s="9">
        <f>VLOOKUP(B189,'2-mer'!$C$1:$V$19,17,FALSE)</f>
        <v>60</v>
      </c>
      <c r="X189" s="9">
        <f>VLOOKUP(B189,'2-mer'!$C$1:$V$19,18,FALSE)</f>
        <v>62</v>
      </c>
      <c r="Y189" s="9">
        <f>VLOOKUP(B189,'2-mer'!$C$1:$V$19,19,FALSE)</f>
        <v>104</v>
      </c>
      <c r="Z189" s="9">
        <f>VLOOKUP(B189,'2-mer'!$C$1:$V$19,20,FALSE)</f>
        <v>61</v>
      </c>
      <c r="AA189" s="9">
        <f>VLOOKUP(B189,'3-mer'!$B:$BQ,4,FALSE)</f>
        <v>18</v>
      </c>
      <c r="AB189" s="9">
        <f>VLOOKUP(B189,'3-mer'!$B:$BQ,5,FALSE)</f>
        <v>29</v>
      </c>
      <c r="AC189" s="9">
        <f>VLOOKUP(B189,'3-mer'!$B:$BQ,6,FALSE)</f>
        <v>33</v>
      </c>
      <c r="AD189" s="9">
        <f>VLOOKUP(B189,'3-mer'!$B:$BQ,7,FALSE)</f>
        <v>17</v>
      </c>
      <c r="AE189" s="9">
        <f>VLOOKUP(B189,'3-mer'!$B:$BQ,8,FALSE)</f>
        <v>23</v>
      </c>
      <c r="AF189" s="9">
        <f>VLOOKUP(B189,'3-mer'!$B:$BQ,9,FALSE)</f>
        <v>24</v>
      </c>
      <c r="AG189" s="9">
        <f>VLOOKUP(B189,'3-mer'!$B:$BQ,10,FALSE)</f>
        <v>26</v>
      </c>
      <c r="AH189" s="9">
        <f>VLOOKUP(B189,'3-mer'!$B:$BQ,11,FALSE)</f>
        <v>19</v>
      </c>
      <c r="AI189" s="9">
        <f>VLOOKUP(B189,'3-mer'!$B:$BQ,12,FALSE)</f>
        <v>26</v>
      </c>
      <c r="AJ189" s="9">
        <f>VLOOKUP(B189,'3-mer'!$B:$BQ,13,FALSE)</f>
        <v>31</v>
      </c>
      <c r="AK189" s="9">
        <f>VLOOKUP(B189,'3-mer'!$B:$BQ,14,FALSE)</f>
        <v>29</v>
      </c>
      <c r="AL189" s="9">
        <f>VLOOKUP(B189,'3-mer'!$B:$BQ,15,FALSE)</f>
        <v>27</v>
      </c>
      <c r="AM189" s="9">
        <f>VLOOKUP(B189,'3-mer'!$B:$BQ,16,FALSE)</f>
        <v>8</v>
      </c>
      <c r="AN189" s="9">
        <f>VLOOKUP(B189,'3-mer'!$B:$BQ,17,FALSE)</f>
        <v>13</v>
      </c>
      <c r="AO189" s="9">
        <f>VLOOKUP(B189,'3-mer'!$B:$BQ,18,FALSE)</f>
        <v>22</v>
      </c>
      <c r="AP189" s="9">
        <f>VLOOKUP(B189,'3-mer'!$B:$BQ,19,FALSE)</f>
        <v>10</v>
      </c>
      <c r="AQ189" s="9">
        <f>VLOOKUP(B189,'3-mer'!$B:$BQ,20,FALSE)</f>
        <v>22</v>
      </c>
      <c r="AR189" s="9">
        <f>VLOOKUP(B189,'3-mer'!$B:$BQ,21,FALSE)</f>
        <v>22</v>
      </c>
      <c r="AS189" s="9">
        <f>VLOOKUP(B189,'3-mer'!$B:$BQ,22,FALSE)</f>
        <v>25</v>
      </c>
      <c r="AT189" s="9">
        <f>VLOOKUP(B189,'3-mer'!$B:$BQ,23,FALSE)</f>
        <v>12</v>
      </c>
      <c r="AU189" s="9">
        <f>VLOOKUP(B189,'3-mer'!$B:$BQ,24,FALSE)</f>
        <v>15</v>
      </c>
      <c r="AV189" s="9">
        <f>VLOOKUP(B189,'3-mer'!$B:$BQ,25,FALSE)</f>
        <v>20</v>
      </c>
      <c r="AW189" s="9">
        <f>VLOOKUP(B189,'3-mer'!$B:$BQ,26,FALSE)</f>
        <v>28</v>
      </c>
      <c r="AX189" s="9">
        <f>VLOOKUP(B189,'3-mer'!$B:$BQ,27,FALSE)</f>
        <v>19</v>
      </c>
      <c r="AY189" s="9">
        <f>VLOOKUP(B189,'3-mer'!$B:$BQ,28,FALSE)</f>
        <v>19</v>
      </c>
      <c r="AZ189" s="9">
        <f>VLOOKUP(B189,'3-mer'!$B:$BQ,29,FALSE)</f>
        <v>26</v>
      </c>
      <c r="BA189" s="9">
        <f>VLOOKUP(B189,'3-mer'!$B:$BQ,30,FALSE)</f>
        <v>35</v>
      </c>
      <c r="BB189" s="9">
        <f>VLOOKUP(B189,'3-mer'!$B:$BQ,31,FALSE)</f>
        <v>20</v>
      </c>
      <c r="BC189" s="9">
        <f>VLOOKUP(B189,'3-mer'!$B:$BQ,32,FALSE)</f>
        <v>13</v>
      </c>
      <c r="BD189" s="9">
        <f>VLOOKUP(B189,'3-mer'!$B:$BQ,33,FALSE)</f>
        <v>17</v>
      </c>
      <c r="BE189" s="9">
        <f>VLOOKUP(B189,'3-mer'!$B:$BQ,34,FALSE)</f>
        <v>28</v>
      </c>
      <c r="BF189" s="9">
        <f>VLOOKUP(B189,'3-mer'!$B:$BQ,35,FALSE)</f>
        <v>17</v>
      </c>
      <c r="BG189" s="9">
        <f>VLOOKUP(B189,'3-mer'!$B:$BQ,36,FALSE)</f>
        <v>33</v>
      </c>
      <c r="BH189" s="9">
        <f>VLOOKUP(B189,'3-mer'!$B:$BQ,37,FALSE)</f>
        <v>28</v>
      </c>
      <c r="BI189" s="9">
        <f>VLOOKUP(B189,'3-mer'!$B:$BQ,38,FALSE)</f>
        <v>35</v>
      </c>
      <c r="BJ189" s="9">
        <f>VLOOKUP(B189,'3-mer'!$B:$BQ,39,FALSE)</f>
        <v>21</v>
      </c>
      <c r="BK189" s="9">
        <f>VLOOKUP(B189,'3-mer'!$B:$BQ,40,FALSE)</f>
        <v>30</v>
      </c>
      <c r="BL189" s="9">
        <f>VLOOKUP(B189,'3-mer'!$B:$BQ,41,FALSE)</f>
        <v>23</v>
      </c>
      <c r="BM189" s="9">
        <f>VLOOKUP(B189,'3-mer'!$B:$BQ,42,FALSE)</f>
        <v>27</v>
      </c>
      <c r="BN189" s="9">
        <f>VLOOKUP(B189,'3-mer'!$B:$BQ,43,FALSE)</f>
        <v>22</v>
      </c>
      <c r="BO189" s="9">
        <f>VLOOKUP(B189,'3-mer'!$B:$BQ,44,FALSE)</f>
        <v>40</v>
      </c>
      <c r="BP189" s="9">
        <f>VLOOKUP(B189,'3-mer'!$B:$BQ,45,FALSE)</f>
        <v>23</v>
      </c>
      <c r="BQ189" s="9">
        <f>VLOOKUP(B189,'3-mer'!$B:$BQ,46,FALSE)</f>
        <v>40</v>
      </c>
      <c r="BR189" s="9">
        <f>VLOOKUP(B189,'3-mer'!$B:$BQ,47,FALSE)</f>
        <v>33</v>
      </c>
      <c r="BS189" s="9">
        <f>VLOOKUP(B189,'3-mer'!$B:$BQ,48,FALSE)</f>
        <v>21</v>
      </c>
      <c r="BT189" s="9">
        <f>VLOOKUP(B189,'3-mer'!$B:$BQ,49,FALSE)</f>
        <v>18</v>
      </c>
      <c r="BU189" s="9">
        <f>VLOOKUP(B189,'3-mer'!$B:$BQ,50,FALSE)</f>
        <v>35</v>
      </c>
      <c r="BV189" s="9">
        <f>VLOOKUP(B189,'3-mer'!$B:$BQ,51,FALSE)</f>
        <v>23</v>
      </c>
      <c r="BW189" s="9">
        <f>VLOOKUP(B189,'3-mer'!$B:$BQ,52,FALSE)</f>
        <v>24</v>
      </c>
      <c r="BX189" s="9">
        <f>VLOOKUP(B189,'3-mer'!$B:$BQ,53,FALSE)</f>
        <v>13</v>
      </c>
      <c r="BY189" s="9">
        <f>VLOOKUP(B189,'3-mer'!$B:$BQ,54,FALSE)</f>
        <v>20</v>
      </c>
      <c r="BZ189" s="9">
        <f>VLOOKUP(B189,'3-mer'!$B:$BQ,55,FALSE)</f>
        <v>3</v>
      </c>
      <c r="CA189" s="9">
        <f>VLOOKUP(B189,'3-mer'!$B:$BQ,56,FALSE)</f>
        <v>13</v>
      </c>
      <c r="CB189" s="9">
        <f>VLOOKUP(B189,'3-mer'!$B:$BQ,7,FALSE)</f>
        <v>17</v>
      </c>
      <c r="CC189" s="9">
        <f>VLOOKUP(B189,'3-mer'!$B:$BQ,58,FALSE)</f>
        <v>19</v>
      </c>
      <c r="CD189" s="9">
        <f>VLOOKUP(B189,'3-mer'!$B:$BQ,60,FALSE)</f>
        <v>15</v>
      </c>
      <c r="CE189" s="9">
        <f>VLOOKUP(B189,'3-mer'!$B:$BQ,61,FALSE)</f>
        <v>33</v>
      </c>
      <c r="CF189" s="9">
        <f>VLOOKUP(B189,'3-mer'!$B:$BQ,62,FALSE)</f>
        <v>22</v>
      </c>
      <c r="CG189" s="9">
        <f>VLOOKUP(B189,'3-mer'!$B:$BQ,63,FALSE)</f>
        <v>32</v>
      </c>
      <c r="CH189" s="9">
        <f>VLOOKUP(B189,'3-mer'!$B:$BQ,64,FALSE)</f>
        <v>17</v>
      </c>
      <c r="CI189" s="9">
        <f>VLOOKUP(B189,'3-mer'!$B:$BQ,65,FALSE)</f>
        <v>18</v>
      </c>
      <c r="CJ189" s="9">
        <f>VLOOKUP(B189,'3-mer'!$B:$BQ,66,FALSE)</f>
        <v>14</v>
      </c>
      <c r="CK189" s="9">
        <f>VLOOKUP(B189,'3-mer'!$B:$BQ,67,FALSE)</f>
        <v>18</v>
      </c>
      <c r="CL189" s="9">
        <f>VLOOKUP(B189,'3-mer'!$B:$BQ,5,FALSE)</f>
        <v>29</v>
      </c>
    </row>
    <row r="190" spans="1:90" ht="15.75" x14ac:dyDescent="0.2">
      <c r="A190" s="67" t="s">
        <v>37</v>
      </c>
      <c r="B190" s="67" t="s">
        <v>40</v>
      </c>
      <c r="C190" s="67">
        <v>280</v>
      </c>
      <c r="D190" s="70">
        <v>175.9</v>
      </c>
      <c r="E190" s="67">
        <v>25</v>
      </c>
      <c r="F190" s="67">
        <v>7.2</v>
      </c>
      <c r="G190" s="67">
        <v>5</v>
      </c>
      <c r="H190" s="70">
        <v>2</v>
      </c>
      <c r="I190" s="70">
        <f>VLOOKUP(B190,'2-mer'!$C$1:$V$19,3,FALSE)</f>
        <v>1434</v>
      </c>
      <c r="J190" s="74">
        <f>VLOOKUP(B190,遗传信息!B:E,4,FALSE)</f>
        <v>42.07</v>
      </c>
      <c r="K190" s="9">
        <f>VLOOKUP(B190,'2-mer'!$C$1:$V$19,4,FALSE)</f>
        <v>97</v>
      </c>
      <c r="L190" s="9">
        <f>VLOOKUP(B190,'2-mer'!$C$1:$V$19,5,FALSE)</f>
        <v>92</v>
      </c>
      <c r="M190" s="9">
        <f>VLOOKUP(B190,'2-mer'!$C$1:$V$19,6,FALSE)</f>
        <v>113</v>
      </c>
      <c r="N190" s="9">
        <f>VLOOKUP(B190,'2-mer'!$C$1:$V$19,8,FALSE)</f>
        <v>53</v>
      </c>
      <c r="O190" s="9">
        <f>VLOOKUP(B190,'2-mer'!$C$1:$V$19,9,FALSE)</f>
        <v>81</v>
      </c>
      <c r="P190" s="9">
        <f>VLOOKUP(B190,'2-mer'!$C$1:$V$19,10,FALSE)</f>
        <v>82</v>
      </c>
      <c r="Q190" s="9">
        <f>VLOOKUP(B190,'2-mer'!$C$1:$V$19,11,FALSE)</f>
        <v>100</v>
      </c>
      <c r="R190" s="9">
        <f>VLOOKUP(B190,'2-mer'!$C$1:$V$19,12,FALSE)</f>
        <v>75</v>
      </c>
      <c r="S190" s="9">
        <f>VLOOKUP(B190,'2-mer'!$C$1:$V$19,13,FALSE)</f>
        <v>118</v>
      </c>
      <c r="T190" s="9">
        <f>VLOOKUP(B190,'2-mer'!$C$1:$V$19,14,FALSE)</f>
        <v>102</v>
      </c>
      <c r="U190" s="9">
        <f>VLOOKUP(B190,'2-mer'!$C$1:$V$19,15,FALSE)</f>
        <v>136</v>
      </c>
      <c r="V190" s="9">
        <f>VLOOKUP(B190,'2-mer'!$C$1:$V$19,16,FALSE)</f>
        <v>97</v>
      </c>
      <c r="W190" s="9">
        <f>VLOOKUP(B190,'2-mer'!$C$1:$V$19,17,FALSE)</f>
        <v>60</v>
      </c>
      <c r="X190" s="9">
        <f>VLOOKUP(B190,'2-mer'!$C$1:$V$19,18,FALSE)</f>
        <v>62</v>
      </c>
      <c r="Y190" s="9">
        <f>VLOOKUP(B190,'2-mer'!$C$1:$V$19,19,FALSE)</f>
        <v>104</v>
      </c>
      <c r="Z190" s="9">
        <f>VLOOKUP(B190,'2-mer'!$C$1:$V$19,20,FALSE)</f>
        <v>61</v>
      </c>
      <c r="AA190" s="9">
        <f>VLOOKUP(B190,'3-mer'!$B:$BQ,4,FALSE)</f>
        <v>18</v>
      </c>
      <c r="AB190" s="9">
        <f>VLOOKUP(B190,'3-mer'!$B:$BQ,5,FALSE)</f>
        <v>29</v>
      </c>
      <c r="AC190" s="9">
        <f>VLOOKUP(B190,'3-mer'!$B:$BQ,6,FALSE)</f>
        <v>33</v>
      </c>
      <c r="AD190" s="9">
        <f>VLOOKUP(B190,'3-mer'!$B:$BQ,7,FALSE)</f>
        <v>17</v>
      </c>
      <c r="AE190" s="9">
        <f>VLOOKUP(B190,'3-mer'!$B:$BQ,8,FALSE)</f>
        <v>23</v>
      </c>
      <c r="AF190" s="9">
        <f>VLOOKUP(B190,'3-mer'!$B:$BQ,9,FALSE)</f>
        <v>24</v>
      </c>
      <c r="AG190" s="9">
        <f>VLOOKUP(B190,'3-mer'!$B:$BQ,10,FALSE)</f>
        <v>26</v>
      </c>
      <c r="AH190" s="9">
        <f>VLOOKUP(B190,'3-mer'!$B:$BQ,11,FALSE)</f>
        <v>19</v>
      </c>
      <c r="AI190" s="9">
        <f>VLOOKUP(B190,'3-mer'!$B:$BQ,12,FALSE)</f>
        <v>26</v>
      </c>
      <c r="AJ190" s="9">
        <f>VLOOKUP(B190,'3-mer'!$B:$BQ,13,FALSE)</f>
        <v>31</v>
      </c>
      <c r="AK190" s="9">
        <f>VLOOKUP(B190,'3-mer'!$B:$BQ,14,FALSE)</f>
        <v>29</v>
      </c>
      <c r="AL190" s="9">
        <f>VLOOKUP(B190,'3-mer'!$B:$BQ,15,FALSE)</f>
        <v>27</v>
      </c>
      <c r="AM190" s="9">
        <f>VLOOKUP(B190,'3-mer'!$B:$BQ,16,FALSE)</f>
        <v>8</v>
      </c>
      <c r="AN190" s="9">
        <f>VLOOKUP(B190,'3-mer'!$B:$BQ,17,FALSE)</f>
        <v>13</v>
      </c>
      <c r="AO190" s="9">
        <f>VLOOKUP(B190,'3-mer'!$B:$BQ,18,FALSE)</f>
        <v>22</v>
      </c>
      <c r="AP190" s="9">
        <f>VLOOKUP(B190,'3-mer'!$B:$BQ,19,FALSE)</f>
        <v>10</v>
      </c>
      <c r="AQ190" s="9">
        <f>VLOOKUP(B190,'3-mer'!$B:$BQ,20,FALSE)</f>
        <v>22</v>
      </c>
      <c r="AR190" s="9">
        <f>VLOOKUP(B190,'3-mer'!$B:$BQ,21,FALSE)</f>
        <v>22</v>
      </c>
      <c r="AS190" s="9">
        <f>VLOOKUP(B190,'3-mer'!$B:$BQ,22,FALSE)</f>
        <v>25</v>
      </c>
      <c r="AT190" s="9">
        <f>VLOOKUP(B190,'3-mer'!$B:$BQ,23,FALSE)</f>
        <v>12</v>
      </c>
      <c r="AU190" s="9">
        <f>VLOOKUP(B190,'3-mer'!$B:$BQ,24,FALSE)</f>
        <v>15</v>
      </c>
      <c r="AV190" s="9">
        <f>VLOOKUP(B190,'3-mer'!$B:$BQ,25,FALSE)</f>
        <v>20</v>
      </c>
      <c r="AW190" s="9">
        <f>VLOOKUP(B190,'3-mer'!$B:$BQ,26,FALSE)</f>
        <v>28</v>
      </c>
      <c r="AX190" s="9">
        <f>VLOOKUP(B190,'3-mer'!$B:$BQ,27,FALSE)</f>
        <v>19</v>
      </c>
      <c r="AY190" s="9">
        <f>VLOOKUP(B190,'3-mer'!$B:$BQ,28,FALSE)</f>
        <v>19</v>
      </c>
      <c r="AZ190" s="9">
        <f>VLOOKUP(B190,'3-mer'!$B:$BQ,29,FALSE)</f>
        <v>26</v>
      </c>
      <c r="BA190" s="9">
        <f>VLOOKUP(B190,'3-mer'!$B:$BQ,30,FALSE)</f>
        <v>35</v>
      </c>
      <c r="BB190" s="9">
        <f>VLOOKUP(B190,'3-mer'!$B:$BQ,31,FALSE)</f>
        <v>20</v>
      </c>
      <c r="BC190" s="9">
        <f>VLOOKUP(B190,'3-mer'!$B:$BQ,32,FALSE)</f>
        <v>13</v>
      </c>
      <c r="BD190" s="9">
        <f>VLOOKUP(B190,'3-mer'!$B:$BQ,33,FALSE)</f>
        <v>17</v>
      </c>
      <c r="BE190" s="9">
        <f>VLOOKUP(B190,'3-mer'!$B:$BQ,34,FALSE)</f>
        <v>28</v>
      </c>
      <c r="BF190" s="9">
        <f>VLOOKUP(B190,'3-mer'!$B:$BQ,35,FALSE)</f>
        <v>17</v>
      </c>
      <c r="BG190" s="9">
        <f>VLOOKUP(B190,'3-mer'!$B:$BQ,36,FALSE)</f>
        <v>33</v>
      </c>
      <c r="BH190" s="9">
        <f>VLOOKUP(B190,'3-mer'!$B:$BQ,37,FALSE)</f>
        <v>28</v>
      </c>
      <c r="BI190" s="9">
        <f>VLOOKUP(B190,'3-mer'!$B:$BQ,38,FALSE)</f>
        <v>35</v>
      </c>
      <c r="BJ190" s="9">
        <f>VLOOKUP(B190,'3-mer'!$B:$BQ,39,FALSE)</f>
        <v>21</v>
      </c>
      <c r="BK190" s="9">
        <f>VLOOKUP(B190,'3-mer'!$B:$BQ,40,FALSE)</f>
        <v>30</v>
      </c>
      <c r="BL190" s="9">
        <f>VLOOKUP(B190,'3-mer'!$B:$BQ,41,FALSE)</f>
        <v>23</v>
      </c>
      <c r="BM190" s="9">
        <f>VLOOKUP(B190,'3-mer'!$B:$BQ,42,FALSE)</f>
        <v>27</v>
      </c>
      <c r="BN190" s="9">
        <f>VLOOKUP(B190,'3-mer'!$B:$BQ,43,FALSE)</f>
        <v>22</v>
      </c>
      <c r="BO190" s="9">
        <f>VLOOKUP(B190,'3-mer'!$B:$BQ,44,FALSE)</f>
        <v>40</v>
      </c>
      <c r="BP190" s="9">
        <f>VLOOKUP(B190,'3-mer'!$B:$BQ,45,FALSE)</f>
        <v>23</v>
      </c>
      <c r="BQ190" s="9">
        <f>VLOOKUP(B190,'3-mer'!$B:$BQ,46,FALSE)</f>
        <v>40</v>
      </c>
      <c r="BR190" s="9">
        <f>VLOOKUP(B190,'3-mer'!$B:$BQ,47,FALSE)</f>
        <v>33</v>
      </c>
      <c r="BS190" s="9">
        <f>VLOOKUP(B190,'3-mer'!$B:$BQ,48,FALSE)</f>
        <v>21</v>
      </c>
      <c r="BT190" s="9">
        <f>VLOOKUP(B190,'3-mer'!$B:$BQ,49,FALSE)</f>
        <v>18</v>
      </c>
      <c r="BU190" s="9">
        <f>VLOOKUP(B190,'3-mer'!$B:$BQ,50,FALSE)</f>
        <v>35</v>
      </c>
      <c r="BV190" s="9">
        <f>VLOOKUP(B190,'3-mer'!$B:$BQ,51,FALSE)</f>
        <v>23</v>
      </c>
      <c r="BW190" s="9">
        <f>VLOOKUP(B190,'3-mer'!$B:$BQ,52,FALSE)</f>
        <v>24</v>
      </c>
      <c r="BX190" s="9">
        <f>VLOOKUP(B190,'3-mer'!$B:$BQ,53,FALSE)</f>
        <v>13</v>
      </c>
      <c r="BY190" s="9">
        <f>VLOOKUP(B190,'3-mer'!$B:$BQ,54,FALSE)</f>
        <v>20</v>
      </c>
      <c r="BZ190" s="9">
        <f>VLOOKUP(B190,'3-mer'!$B:$BQ,55,FALSE)</f>
        <v>3</v>
      </c>
      <c r="CA190" s="9">
        <f>VLOOKUP(B190,'3-mer'!$B:$BQ,56,FALSE)</f>
        <v>13</v>
      </c>
      <c r="CB190" s="9">
        <f>VLOOKUP(B190,'3-mer'!$B:$BQ,7,FALSE)</f>
        <v>17</v>
      </c>
      <c r="CC190" s="9">
        <f>VLOOKUP(B190,'3-mer'!$B:$BQ,58,FALSE)</f>
        <v>19</v>
      </c>
      <c r="CD190" s="9">
        <f>VLOOKUP(B190,'3-mer'!$B:$BQ,60,FALSE)</f>
        <v>15</v>
      </c>
      <c r="CE190" s="9">
        <f>VLOOKUP(B190,'3-mer'!$B:$BQ,61,FALSE)</f>
        <v>33</v>
      </c>
      <c r="CF190" s="9">
        <f>VLOOKUP(B190,'3-mer'!$B:$BQ,62,FALSE)</f>
        <v>22</v>
      </c>
      <c r="CG190" s="9">
        <f>VLOOKUP(B190,'3-mer'!$B:$BQ,63,FALSE)</f>
        <v>32</v>
      </c>
      <c r="CH190" s="9">
        <f>VLOOKUP(B190,'3-mer'!$B:$BQ,64,FALSE)</f>
        <v>17</v>
      </c>
      <c r="CI190" s="9">
        <f>VLOOKUP(B190,'3-mer'!$B:$BQ,65,FALSE)</f>
        <v>18</v>
      </c>
      <c r="CJ190" s="9">
        <f>VLOOKUP(B190,'3-mer'!$B:$BQ,66,FALSE)</f>
        <v>14</v>
      </c>
      <c r="CK190" s="9">
        <f>VLOOKUP(B190,'3-mer'!$B:$BQ,67,FALSE)</f>
        <v>18</v>
      </c>
      <c r="CL190" s="9">
        <f>VLOOKUP(B190,'3-mer'!$B:$BQ,5,FALSE)</f>
        <v>29</v>
      </c>
    </row>
    <row r="191" spans="1:90" ht="15.75" x14ac:dyDescent="0.2">
      <c r="A191" s="67" t="s">
        <v>37</v>
      </c>
      <c r="B191" s="67" t="s">
        <v>40</v>
      </c>
      <c r="C191" s="67">
        <v>280</v>
      </c>
      <c r="D191" s="70">
        <v>239.38</v>
      </c>
      <c r="E191" s="67">
        <v>25</v>
      </c>
      <c r="F191" s="67">
        <v>7.2</v>
      </c>
      <c r="G191" s="67">
        <v>5</v>
      </c>
      <c r="H191" s="70">
        <v>2.63</v>
      </c>
      <c r="I191" s="70">
        <f>VLOOKUP(B191,'2-mer'!$C$1:$V$19,3,FALSE)</f>
        <v>1434</v>
      </c>
      <c r="J191" s="74">
        <f>VLOOKUP(B191,遗传信息!B:E,4,FALSE)</f>
        <v>42.07</v>
      </c>
      <c r="K191" s="9">
        <f>VLOOKUP(B191,'2-mer'!$C$1:$V$19,4,FALSE)</f>
        <v>97</v>
      </c>
      <c r="L191" s="9">
        <f>VLOOKUP(B191,'2-mer'!$C$1:$V$19,5,FALSE)</f>
        <v>92</v>
      </c>
      <c r="M191" s="9">
        <f>VLOOKUP(B191,'2-mer'!$C$1:$V$19,6,FALSE)</f>
        <v>113</v>
      </c>
      <c r="N191" s="9">
        <f>VLOOKUP(B191,'2-mer'!$C$1:$V$19,8,FALSE)</f>
        <v>53</v>
      </c>
      <c r="O191" s="9">
        <f>VLOOKUP(B191,'2-mer'!$C$1:$V$19,9,FALSE)</f>
        <v>81</v>
      </c>
      <c r="P191" s="9">
        <f>VLOOKUP(B191,'2-mer'!$C$1:$V$19,10,FALSE)</f>
        <v>82</v>
      </c>
      <c r="Q191" s="9">
        <f>VLOOKUP(B191,'2-mer'!$C$1:$V$19,11,FALSE)</f>
        <v>100</v>
      </c>
      <c r="R191" s="9">
        <f>VLOOKUP(B191,'2-mer'!$C$1:$V$19,12,FALSE)</f>
        <v>75</v>
      </c>
      <c r="S191" s="9">
        <f>VLOOKUP(B191,'2-mer'!$C$1:$V$19,13,FALSE)</f>
        <v>118</v>
      </c>
      <c r="T191" s="9">
        <f>VLOOKUP(B191,'2-mer'!$C$1:$V$19,14,FALSE)</f>
        <v>102</v>
      </c>
      <c r="U191" s="9">
        <f>VLOOKUP(B191,'2-mer'!$C$1:$V$19,15,FALSE)</f>
        <v>136</v>
      </c>
      <c r="V191" s="9">
        <f>VLOOKUP(B191,'2-mer'!$C$1:$V$19,16,FALSE)</f>
        <v>97</v>
      </c>
      <c r="W191" s="9">
        <f>VLOOKUP(B191,'2-mer'!$C$1:$V$19,17,FALSE)</f>
        <v>60</v>
      </c>
      <c r="X191" s="9">
        <f>VLOOKUP(B191,'2-mer'!$C$1:$V$19,18,FALSE)</f>
        <v>62</v>
      </c>
      <c r="Y191" s="9">
        <f>VLOOKUP(B191,'2-mer'!$C$1:$V$19,19,FALSE)</f>
        <v>104</v>
      </c>
      <c r="Z191" s="9">
        <f>VLOOKUP(B191,'2-mer'!$C$1:$V$19,20,FALSE)</f>
        <v>61</v>
      </c>
      <c r="AA191" s="9">
        <f>VLOOKUP(B191,'3-mer'!$B:$BQ,4,FALSE)</f>
        <v>18</v>
      </c>
      <c r="AB191" s="9">
        <f>VLOOKUP(B191,'3-mer'!$B:$BQ,5,FALSE)</f>
        <v>29</v>
      </c>
      <c r="AC191" s="9">
        <f>VLOOKUP(B191,'3-mer'!$B:$BQ,6,FALSE)</f>
        <v>33</v>
      </c>
      <c r="AD191" s="9">
        <f>VLOOKUP(B191,'3-mer'!$B:$BQ,7,FALSE)</f>
        <v>17</v>
      </c>
      <c r="AE191" s="9">
        <f>VLOOKUP(B191,'3-mer'!$B:$BQ,8,FALSE)</f>
        <v>23</v>
      </c>
      <c r="AF191" s="9">
        <f>VLOOKUP(B191,'3-mer'!$B:$BQ,9,FALSE)</f>
        <v>24</v>
      </c>
      <c r="AG191" s="9">
        <f>VLOOKUP(B191,'3-mer'!$B:$BQ,10,FALSE)</f>
        <v>26</v>
      </c>
      <c r="AH191" s="9">
        <f>VLOOKUP(B191,'3-mer'!$B:$BQ,11,FALSE)</f>
        <v>19</v>
      </c>
      <c r="AI191" s="9">
        <f>VLOOKUP(B191,'3-mer'!$B:$BQ,12,FALSE)</f>
        <v>26</v>
      </c>
      <c r="AJ191" s="9">
        <f>VLOOKUP(B191,'3-mer'!$B:$BQ,13,FALSE)</f>
        <v>31</v>
      </c>
      <c r="AK191" s="9">
        <f>VLOOKUP(B191,'3-mer'!$B:$BQ,14,FALSE)</f>
        <v>29</v>
      </c>
      <c r="AL191" s="9">
        <f>VLOOKUP(B191,'3-mer'!$B:$BQ,15,FALSE)</f>
        <v>27</v>
      </c>
      <c r="AM191" s="9">
        <f>VLOOKUP(B191,'3-mer'!$B:$BQ,16,FALSE)</f>
        <v>8</v>
      </c>
      <c r="AN191" s="9">
        <f>VLOOKUP(B191,'3-mer'!$B:$BQ,17,FALSE)</f>
        <v>13</v>
      </c>
      <c r="AO191" s="9">
        <f>VLOOKUP(B191,'3-mer'!$B:$BQ,18,FALSE)</f>
        <v>22</v>
      </c>
      <c r="AP191" s="9">
        <f>VLOOKUP(B191,'3-mer'!$B:$BQ,19,FALSE)</f>
        <v>10</v>
      </c>
      <c r="AQ191" s="9">
        <f>VLOOKUP(B191,'3-mer'!$B:$BQ,20,FALSE)</f>
        <v>22</v>
      </c>
      <c r="AR191" s="9">
        <f>VLOOKUP(B191,'3-mer'!$B:$BQ,21,FALSE)</f>
        <v>22</v>
      </c>
      <c r="AS191" s="9">
        <f>VLOOKUP(B191,'3-mer'!$B:$BQ,22,FALSE)</f>
        <v>25</v>
      </c>
      <c r="AT191" s="9">
        <f>VLOOKUP(B191,'3-mer'!$B:$BQ,23,FALSE)</f>
        <v>12</v>
      </c>
      <c r="AU191" s="9">
        <f>VLOOKUP(B191,'3-mer'!$B:$BQ,24,FALSE)</f>
        <v>15</v>
      </c>
      <c r="AV191" s="9">
        <f>VLOOKUP(B191,'3-mer'!$B:$BQ,25,FALSE)</f>
        <v>20</v>
      </c>
      <c r="AW191" s="9">
        <f>VLOOKUP(B191,'3-mer'!$B:$BQ,26,FALSE)</f>
        <v>28</v>
      </c>
      <c r="AX191" s="9">
        <f>VLOOKUP(B191,'3-mer'!$B:$BQ,27,FALSE)</f>
        <v>19</v>
      </c>
      <c r="AY191" s="9">
        <f>VLOOKUP(B191,'3-mer'!$B:$BQ,28,FALSE)</f>
        <v>19</v>
      </c>
      <c r="AZ191" s="9">
        <f>VLOOKUP(B191,'3-mer'!$B:$BQ,29,FALSE)</f>
        <v>26</v>
      </c>
      <c r="BA191" s="9">
        <f>VLOOKUP(B191,'3-mer'!$B:$BQ,30,FALSE)</f>
        <v>35</v>
      </c>
      <c r="BB191" s="9">
        <f>VLOOKUP(B191,'3-mer'!$B:$BQ,31,FALSE)</f>
        <v>20</v>
      </c>
      <c r="BC191" s="9">
        <f>VLOOKUP(B191,'3-mer'!$B:$BQ,32,FALSE)</f>
        <v>13</v>
      </c>
      <c r="BD191" s="9">
        <f>VLOOKUP(B191,'3-mer'!$B:$BQ,33,FALSE)</f>
        <v>17</v>
      </c>
      <c r="BE191" s="9">
        <f>VLOOKUP(B191,'3-mer'!$B:$BQ,34,FALSE)</f>
        <v>28</v>
      </c>
      <c r="BF191" s="9">
        <f>VLOOKUP(B191,'3-mer'!$B:$BQ,35,FALSE)</f>
        <v>17</v>
      </c>
      <c r="BG191" s="9">
        <f>VLOOKUP(B191,'3-mer'!$B:$BQ,36,FALSE)</f>
        <v>33</v>
      </c>
      <c r="BH191" s="9">
        <f>VLOOKUP(B191,'3-mer'!$B:$BQ,37,FALSE)</f>
        <v>28</v>
      </c>
      <c r="BI191" s="9">
        <f>VLOOKUP(B191,'3-mer'!$B:$BQ,38,FALSE)</f>
        <v>35</v>
      </c>
      <c r="BJ191" s="9">
        <f>VLOOKUP(B191,'3-mer'!$B:$BQ,39,FALSE)</f>
        <v>21</v>
      </c>
      <c r="BK191" s="9">
        <f>VLOOKUP(B191,'3-mer'!$B:$BQ,40,FALSE)</f>
        <v>30</v>
      </c>
      <c r="BL191" s="9">
        <f>VLOOKUP(B191,'3-mer'!$B:$BQ,41,FALSE)</f>
        <v>23</v>
      </c>
      <c r="BM191" s="9">
        <f>VLOOKUP(B191,'3-mer'!$B:$BQ,42,FALSE)</f>
        <v>27</v>
      </c>
      <c r="BN191" s="9">
        <f>VLOOKUP(B191,'3-mer'!$B:$BQ,43,FALSE)</f>
        <v>22</v>
      </c>
      <c r="BO191" s="9">
        <f>VLOOKUP(B191,'3-mer'!$B:$BQ,44,FALSE)</f>
        <v>40</v>
      </c>
      <c r="BP191" s="9">
        <f>VLOOKUP(B191,'3-mer'!$B:$BQ,45,FALSE)</f>
        <v>23</v>
      </c>
      <c r="BQ191" s="9">
        <f>VLOOKUP(B191,'3-mer'!$B:$BQ,46,FALSE)</f>
        <v>40</v>
      </c>
      <c r="BR191" s="9">
        <f>VLOOKUP(B191,'3-mer'!$B:$BQ,47,FALSE)</f>
        <v>33</v>
      </c>
      <c r="BS191" s="9">
        <f>VLOOKUP(B191,'3-mer'!$B:$BQ,48,FALSE)</f>
        <v>21</v>
      </c>
      <c r="BT191" s="9">
        <f>VLOOKUP(B191,'3-mer'!$B:$BQ,49,FALSE)</f>
        <v>18</v>
      </c>
      <c r="BU191" s="9">
        <f>VLOOKUP(B191,'3-mer'!$B:$BQ,50,FALSE)</f>
        <v>35</v>
      </c>
      <c r="BV191" s="9">
        <f>VLOOKUP(B191,'3-mer'!$B:$BQ,51,FALSE)</f>
        <v>23</v>
      </c>
      <c r="BW191" s="9">
        <f>VLOOKUP(B191,'3-mer'!$B:$BQ,52,FALSE)</f>
        <v>24</v>
      </c>
      <c r="BX191" s="9">
        <f>VLOOKUP(B191,'3-mer'!$B:$BQ,53,FALSE)</f>
        <v>13</v>
      </c>
      <c r="BY191" s="9">
        <f>VLOOKUP(B191,'3-mer'!$B:$BQ,54,FALSE)</f>
        <v>20</v>
      </c>
      <c r="BZ191" s="9">
        <f>VLOOKUP(B191,'3-mer'!$B:$BQ,55,FALSE)</f>
        <v>3</v>
      </c>
      <c r="CA191" s="9">
        <f>VLOOKUP(B191,'3-mer'!$B:$BQ,56,FALSE)</f>
        <v>13</v>
      </c>
      <c r="CB191" s="9">
        <f>VLOOKUP(B191,'3-mer'!$B:$BQ,7,FALSE)</f>
        <v>17</v>
      </c>
      <c r="CC191" s="9">
        <f>VLOOKUP(B191,'3-mer'!$B:$BQ,58,FALSE)</f>
        <v>19</v>
      </c>
      <c r="CD191" s="9">
        <f>VLOOKUP(B191,'3-mer'!$B:$BQ,60,FALSE)</f>
        <v>15</v>
      </c>
      <c r="CE191" s="9">
        <f>VLOOKUP(B191,'3-mer'!$B:$BQ,61,FALSE)</f>
        <v>33</v>
      </c>
      <c r="CF191" s="9">
        <f>VLOOKUP(B191,'3-mer'!$B:$BQ,62,FALSE)</f>
        <v>22</v>
      </c>
      <c r="CG191" s="9">
        <f>VLOOKUP(B191,'3-mer'!$B:$BQ,63,FALSE)</f>
        <v>32</v>
      </c>
      <c r="CH191" s="9">
        <f>VLOOKUP(B191,'3-mer'!$B:$BQ,64,FALSE)</f>
        <v>17</v>
      </c>
      <c r="CI191" s="9">
        <f>VLOOKUP(B191,'3-mer'!$B:$BQ,65,FALSE)</f>
        <v>18</v>
      </c>
      <c r="CJ191" s="9">
        <f>VLOOKUP(B191,'3-mer'!$B:$BQ,66,FALSE)</f>
        <v>14</v>
      </c>
      <c r="CK191" s="9">
        <f>VLOOKUP(B191,'3-mer'!$B:$BQ,67,FALSE)</f>
        <v>18</v>
      </c>
      <c r="CL191" s="9">
        <f>VLOOKUP(B191,'3-mer'!$B:$BQ,5,FALSE)</f>
        <v>29</v>
      </c>
    </row>
    <row r="192" spans="1:90" ht="15.75" x14ac:dyDescent="0.2">
      <c r="A192" s="67" t="s">
        <v>37</v>
      </c>
      <c r="B192" s="67" t="s">
        <v>40</v>
      </c>
      <c r="C192" s="67">
        <v>254</v>
      </c>
      <c r="D192" s="70">
        <v>29.82</v>
      </c>
      <c r="E192" s="67">
        <v>25</v>
      </c>
      <c r="F192" s="67">
        <v>7.2</v>
      </c>
      <c r="G192" s="67">
        <v>5</v>
      </c>
      <c r="H192" s="70">
        <v>0.35</v>
      </c>
      <c r="I192" s="70">
        <f>VLOOKUP(B192,'2-mer'!$C$1:$V$19,3,FALSE)</f>
        <v>1434</v>
      </c>
      <c r="J192" s="74">
        <f>VLOOKUP(B192,遗传信息!B:E,4,FALSE)</f>
        <v>42.07</v>
      </c>
      <c r="K192" s="9">
        <f>VLOOKUP(B192,'2-mer'!$C$1:$V$19,4,FALSE)</f>
        <v>97</v>
      </c>
      <c r="L192" s="9">
        <f>VLOOKUP(B192,'2-mer'!$C$1:$V$19,5,FALSE)</f>
        <v>92</v>
      </c>
      <c r="M192" s="9">
        <f>VLOOKUP(B192,'2-mer'!$C$1:$V$19,6,FALSE)</f>
        <v>113</v>
      </c>
      <c r="N192" s="9">
        <f>VLOOKUP(B192,'2-mer'!$C$1:$V$19,8,FALSE)</f>
        <v>53</v>
      </c>
      <c r="O192" s="9">
        <f>VLOOKUP(B192,'2-mer'!$C$1:$V$19,9,FALSE)</f>
        <v>81</v>
      </c>
      <c r="P192" s="9">
        <f>VLOOKUP(B192,'2-mer'!$C$1:$V$19,10,FALSE)</f>
        <v>82</v>
      </c>
      <c r="Q192" s="9">
        <f>VLOOKUP(B192,'2-mer'!$C$1:$V$19,11,FALSE)</f>
        <v>100</v>
      </c>
      <c r="R192" s="9">
        <f>VLOOKUP(B192,'2-mer'!$C$1:$V$19,12,FALSE)</f>
        <v>75</v>
      </c>
      <c r="S192" s="9">
        <f>VLOOKUP(B192,'2-mer'!$C$1:$V$19,13,FALSE)</f>
        <v>118</v>
      </c>
      <c r="T192" s="9">
        <f>VLOOKUP(B192,'2-mer'!$C$1:$V$19,14,FALSE)</f>
        <v>102</v>
      </c>
      <c r="U192" s="9">
        <f>VLOOKUP(B192,'2-mer'!$C$1:$V$19,15,FALSE)</f>
        <v>136</v>
      </c>
      <c r="V192" s="9">
        <f>VLOOKUP(B192,'2-mer'!$C$1:$V$19,16,FALSE)</f>
        <v>97</v>
      </c>
      <c r="W192" s="9">
        <f>VLOOKUP(B192,'2-mer'!$C$1:$V$19,17,FALSE)</f>
        <v>60</v>
      </c>
      <c r="X192" s="9">
        <f>VLOOKUP(B192,'2-mer'!$C$1:$V$19,18,FALSE)</f>
        <v>62</v>
      </c>
      <c r="Y192" s="9">
        <f>VLOOKUP(B192,'2-mer'!$C$1:$V$19,19,FALSE)</f>
        <v>104</v>
      </c>
      <c r="Z192" s="9">
        <f>VLOOKUP(B192,'2-mer'!$C$1:$V$19,20,FALSE)</f>
        <v>61</v>
      </c>
      <c r="AA192" s="9">
        <f>VLOOKUP(B192,'3-mer'!$B:$BQ,4,FALSE)</f>
        <v>18</v>
      </c>
      <c r="AB192" s="9">
        <f>VLOOKUP(B192,'3-mer'!$B:$BQ,5,FALSE)</f>
        <v>29</v>
      </c>
      <c r="AC192" s="9">
        <f>VLOOKUP(B192,'3-mer'!$B:$BQ,6,FALSE)</f>
        <v>33</v>
      </c>
      <c r="AD192" s="9">
        <f>VLOOKUP(B192,'3-mer'!$B:$BQ,7,FALSE)</f>
        <v>17</v>
      </c>
      <c r="AE192" s="9">
        <f>VLOOKUP(B192,'3-mer'!$B:$BQ,8,FALSE)</f>
        <v>23</v>
      </c>
      <c r="AF192" s="9">
        <f>VLOOKUP(B192,'3-mer'!$B:$BQ,9,FALSE)</f>
        <v>24</v>
      </c>
      <c r="AG192" s="9">
        <f>VLOOKUP(B192,'3-mer'!$B:$BQ,10,FALSE)</f>
        <v>26</v>
      </c>
      <c r="AH192" s="9">
        <f>VLOOKUP(B192,'3-mer'!$B:$BQ,11,FALSE)</f>
        <v>19</v>
      </c>
      <c r="AI192" s="9">
        <f>VLOOKUP(B192,'3-mer'!$B:$BQ,12,FALSE)</f>
        <v>26</v>
      </c>
      <c r="AJ192" s="9">
        <f>VLOOKUP(B192,'3-mer'!$B:$BQ,13,FALSE)</f>
        <v>31</v>
      </c>
      <c r="AK192" s="9">
        <f>VLOOKUP(B192,'3-mer'!$B:$BQ,14,FALSE)</f>
        <v>29</v>
      </c>
      <c r="AL192" s="9">
        <f>VLOOKUP(B192,'3-mer'!$B:$BQ,15,FALSE)</f>
        <v>27</v>
      </c>
      <c r="AM192" s="9">
        <f>VLOOKUP(B192,'3-mer'!$B:$BQ,16,FALSE)</f>
        <v>8</v>
      </c>
      <c r="AN192" s="9">
        <f>VLOOKUP(B192,'3-mer'!$B:$BQ,17,FALSE)</f>
        <v>13</v>
      </c>
      <c r="AO192" s="9">
        <f>VLOOKUP(B192,'3-mer'!$B:$BQ,18,FALSE)</f>
        <v>22</v>
      </c>
      <c r="AP192" s="9">
        <f>VLOOKUP(B192,'3-mer'!$B:$BQ,19,FALSE)</f>
        <v>10</v>
      </c>
      <c r="AQ192" s="9">
        <f>VLOOKUP(B192,'3-mer'!$B:$BQ,20,FALSE)</f>
        <v>22</v>
      </c>
      <c r="AR192" s="9">
        <f>VLOOKUP(B192,'3-mer'!$B:$BQ,21,FALSE)</f>
        <v>22</v>
      </c>
      <c r="AS192" s="9">
        <f>VLOOKUP(B192,'3-mer'!$B:$BQ,22,FALSE)</f>
        <v>25</v>
      </c>
      <c r="AT192" s="9">
        <f>VLOOKUP(B192,'3-mer'!$B:$BQ,23,FALSE)</f>
        <v>12</v>
      </c>
      <c r="AU192" s="9">
        <f>VLOOKUP(B192,'3-mer'!$B:$BQ,24,FALSE)</f>
        <v>15</v>
      </c>
      <c r="AV192" s="9">
        <f>VLOOKUP(B192,'3-mer'!$B:$BQ,25,FALSE)</f>
        <v>20</v>
      </c>
      <c r="AW192" s="9">
        <f>VLOOKUP(B192,'3-mer'!$B:$BQ,26,FALSE)</f>
        <v>28</v>
      </c>
      <c r="AX192" s="9">
        <f>VLOOKUP(B192,'3-mer'!$B:$BQ,27,FALSE)</f>
        <v>19</v>
      </c>
      <c r="AY192" s="9">
        <f>VLOOKUP(B192,'3-mer'!$B:$BQ,28,FALSE)</f>
        <v>19</v>
      </c>
      <c r="AZ192" s="9">
        <f>VLOOKUP(B192,'3-mer'!$B:$BQ,29,FALSE)</f>
        <v>26</v>
      </c>
      <c r="BA192" s="9">
        <f>VLOOKUP(B192,'3-mer'!$B:$BQ,30,FALSE)</f>
        <v>35</v>
      </c>
      <c r="BB192" s="9">
        <f>VLOOKUP(B192,'3-mer'!$B:$BQ,31,FALSE)</f>
        <v>20</v>
      </c>
      <c r="BC192" s="9">
        <f>VLOOKUP(B192,'3-mer'!$B:$BQ,32,FALSE)</f>
        <v>13</v>
      </c>
      <c r="BD192" s="9">
        <f>VLOOKUP(B192,'3-mer'!$B:$BQ,33,FALSE)</f>
        <v>17</v>
      </c>
      <c r="BE192" s="9">
        <f>VLOOKUP(B192,'3-mer'!$B:$BQ,34,FALSE)</f>
        <v>28</v>
      </c>
      <c r="BF192" s="9">
        <f>VLOOKUP(B192,'3-mer'!$B:$BQ,35,FALSE)</f>
        <v>17</v>
      </c>
      <c r="BG192" s="9">
        <f>VLOOKUP(B192,'3-mer'!$B:$BQ,36,FALSE)</f>
        <v>33</v>
      </c>
      <c r="BH192" s="9">
        <f>VLOOKUP(B192,'3-mer'!$B:$BQ,37,FALSE)</f>
        <v>28</v>
      </c>
      <c r="BI192" s="9">
        <f>VLOOKUP(B192,'3-mer'!$B:$BQ,38,FALSE)</f>
        <v>35</v>
      </c>
      <c r="BJ192" s="9">
        <f>VLOOKUP(B192,'3-mer'!$B:$BQ,39,FALSE)</f>
        <v>21</v>
      </c>
      <c r="BK192" s="9">
        <f>VLOOKUP(B192,'3-mer'!$B:$BQ,40,FALSE)</f>
        <v>30</v>
      </c>
      <c r="BL192" s="9">
        <f>VLOOKUP(B192,'3-mer'!$B:$BQ,41,FALSE)</f>
        <v>23</v>
      </c>
      <c r="BM192" s="9">
        <f>VLOOKUP(B192,'3-mer'!$B:$BQ,42,FALSE)</f>
        <v>27</v>
      </c>
      <c r="BN192" s="9">
        <f>VLOOKUP(B192,'3-mer'!$B:$BQ,43,FALSE)</f>
        <v>22</v>
      </c>
      <c r="BO192" s="9">
        <f>VLOOKUP(B192,'3-mer'!$B:$BQ,44,FALSE)</f>
        <v>40</v>
      </c>
      <c r="BP192" s="9">
        <f>VLOOKUP(B192,'3-mer'!$B:$BQ,45,FALSE)</f>
        <v>23</v>
      </c>
      <c r="BQ192" s="9">
        <f>VLOOKUP(B192,'3-mer'!$B:$BQ,46,FALSE)</f>
        <v>40</v>
      </c>
      <c r="BR192" s="9">
        <f>VLOOKUP(B192,'3-mer'!$B:$BQ,47,FALSE)</f>
        <v>33</v>
      </c>
      <c r="BS192" s="9">
        <f>VLOOKUP(B192,'3-mer'!$B:$BQ,48,FALSE)</f>
        <v>21</v>
      </c>
      <c r="BT192" s="9">
        <f>VLOOKUP(B192,'3-mer'!$B:$BQ,49,FALSE)</f>
        <v>18</v>
      </c>
      <c r="BU192" s="9">
        <f>VLOOKUP(B192,'3-mer'!$B:$BQ,50,FALSE)</f>
        <v>35</v>
      </c>
      <c r="BV192" s="9">
        <f>VLOOKUP(B192,'3-mer'!$B:$BQ,51,FALSE)</f>
        <v>23</v>
      </c>
      <c r="BW192" s="9">
        <f>VLOOKUP(B192,'3-mer'!$B:$BQ,52,FALSE)</f>
        <v>24</v>
      </c>
      <c r="BX192" s="9">
        <f>VLOOKUP(B192,'3-mer'!$B:$BQ,53,FALSE)</f>
        <v>13</v>
      </c>
      <c r="BY192" s="9">
        <f>VLOOKUP(B192,'3-mer'!$B:$BQ,54,FALSE)</f>
        <v>20</v>
      </c>
      <c r="BZ192" s="9">
        <f>VLOOKUP(B192,'3-mer'!$B:$BQ,55,FALSE)</f>
        <v>3</v>
      </c>
      <c r="CA192" s="9">
        <f>VLOOKUP(B192,'3-mer'!$B:$BQ,56,FALSE)</f>
        <v>13</v>
      </c>
      <c r="CB192" s="9">
        <f>VLOOKUP(B192,'3-mer'!$B:$BQ,7,FALSE)</f>
        <v>17</v>
      </c>
      <c r="CC192" s="9">
        <f>VLOOKUP(B192,'3-mer'!$B:$BQ,58,FALSE)</f>
        <v>19</v>
      </c>
      <c r="CD192" s="9">
        <f>VLOOKUP(B192,'3-mer'!$B:$BQ,60,FALSE)</f>
        <v>15</v>
      </c>
      <c r="CE192" s="9">
        <f>VLOOKUP(B192,'3-mer'!$B:$BQ,61,FALSE)</f>
        <v>33</v>
      </c>
      <c r="CF192" s="9">
        <f>VLOOKUP(B192,'3-mer'!$B:$BQ,62,FALSE)</f>
        <v>22</v>
      </c>
      <c r="CG192" s="9">
        <f>VLOOKUP(B192,'3-mer'!$B:$BQ,63,FALSE)</f>
        <v>32</v>
      </c>
      <c r="CH192" s="9">
        <f>VLOOKUP(B192,'3-mer'!$B:$BQ,64,FALSE)</f>
        <v>17</v>
      </c>
      <c r="CI192" s="9">
        <f>VLOOKUP(B192,'3-mer'!$B:$BQ,65,FALSE)</f>
        <v>18</v>
      </c>
      <c r="CJ192" s="9">
        <f>VLOOKUP(B192,'3-mer'!$B:$BQ,66,FALSE)</f>
        <v>14</v>
      </c>
      <c r="CK192" s="9">
        <f>VLOOKUP(B192,'3-mer'!$B:$BQ,67,FALSE)</f>
        <v>18</v>
      </c>
      <c r="CL192" s="9">
        <f>VLOOKUP(B192,'3-mer'!$B:$BQ,5,FALSE)</f>
        <v>29</v>
      </c>
    </row>
    <row r="193" spans="1:90" ht="15.75" x14ac:dyDescent="0.2">
      <c r="A193" s="67" t="s">
        <v>37</v>
      </c>
      <c r="B193" s="67" t="s">
        <v>40</v>
      </c>
      <c r="C193" s="67">
        <v>254</v>
      </c>
      <c r="D193" s="70">
        <v>60.19</v>
      </c>
      <c r="E193" s="67">
        <v>25</v>
      </c>
      <c r="F193" s="67">
        <v>7.2</v>
      </c>
      <c r="G193" s="67">
        <v>5</v>
      </c>
      <c r="H193" s="70">
        <v>0.7</v>
      </c>
      <c r="I193" s="70">
        <f>VLOOKUP(B193,'2-mer'!$C$1:$V$19,3,FALSE)</f>
        <v>1434</v>
      </c>
      <c r="J193" s="74">
        <f>VLOOKUP(B193,遗传信息!B:E,4,FALSE)</f>
        <v>42.07</v>
      </c>
      <c r="K193" s="9">
        <f>VLOOKUP(B193,'2-mer'!$C$1:$V$19,4,FALSE)</f>
        <v>97</v>
      </c>
      <c r="L193" s="9">
        <f>VLOOKUP(B193,'2-mer'!$C$1:$V$19,5,FALSE)</f>
        <v>92</v>
      </c>
      <c r="M193" s="9">
        <f>VLOOKUP(B193,'2-mer'!$C$1:$V$19,6,FALSE)</f>
        <v>113</v>
      </c>
      <c r="N193" s="9">
        <f>VLOOKUP(B193,'2-mer'!$C$1:$V$19,8,FALSE)</f>
        <v>53</v>
      </c>
      <c r="O193" s="9">
        <f>VLOOKUP(B193,'2-mer'!$C$1:$V$19,9,FALSE)</f>
        <v>81</v>
      </c>
      <c r="P193" s="9">
        <f>VLOOKUP(B193,'2-mer'!$C$1:$V$19,10,FALSE)</f>
        <v>82</v>
      </c>
      <c r="Q193" s="9">
        <f>VLOOKUP(B193,'2-mer'!$C$1:$V$19,11,FALSE)</f>
        <v>100</v>
      </c>
      <c r="R193" s="9">
        <f>VLOOKUP(B193,'2-mer'!$C$1:$V$19,12,FALSE)</f>
        <v>75</v>
      </c>
      <c r="S193" s="9">
        <f>VLOOKUP(B193,'2-mer'!$C$1:$V$19,13,FALSE)</f>
        <v>118</v>
      </c>
      <c r="T193" s="9">
        <f>VLOOKUP(B193,'2-mer'!$C$1:$V$19,14,FALSE)</f>
        <v>102</v>
      </c>
      <c r="U193" s="9">
        <f>VLOOKUP(B193,'2-mer'!$C$1:$V$19,15,FALSE)</f>
        <v>136</v>
      </c>
      <c r="V193" s="9">
        <f>VLOOKUP(B193,'2-mer'!$C$1:$V$19,16,FALSE)</f>
        <v>97</v>
      </c>
      <c r="W193" s="9">
        <f>VLOOKUP(B193,'2-mer'!$C$1:$V$19,17,FALSE)</f>
        <v>60</v>
      </c>
      <c r="X193" s="9">
        <f>VLOOKUP(B193,'2-mer'!$C$1:$V$19,18,FALSE)</f>
        <v>62</v>
      </c>
      <c r="Y193" s="9">
        <f>VLOOKUP(B193,'2-mer'!$C$1:$V$19,19,FALSE)</f>
        <v>104</v>
      </c>
      <c r="Z193" s="9">
        <f>VLOOKUP(B193,'2-mer'!$C$1:$V$19,20,FALSE)</f>
        <v>61</v>
      </c>
      <c r="AA193" s="9">
        <f>VLOOKUP(B193,'3-mer'!$B:$BQ,4,FALSE)</f>
        <v>18</v>
      </c>
      <c r="AB193" s="9">
        <f>VLOOKUP(B193,'3-mer'!$B:$BQ,5,FALSE)</f>
        <v>29</v>
      </c>
      <c r="AC193" s="9">
        <f>VLOOKUP(B193,'3-mer'!$B:$BQ,6,FALSE)</f>
        <v>33</v>
      </c>
      <c r="AD193" s="9">
        <f>VLOOKUP(B193,'3-mer'!$B:$BQ,7,FALSE)</f>
        <v>17</v>
      </c>
      <c r="AE193" s="9">
        <f>VLOOKUP(B193,'3-mer'!$B:$BQ,8,FALSE)</f>
        <v>23</v>
      </c>
      <c r="AF193" s="9">
        <f>VLOOKUP(B193,'3-mer'!$B:$BQ,9,FALSE)</f>
        <v>24</v>
      </c>
      <c r="AG193" s="9">
        <f>VLOOKUP(B193,'3-mer'!$B:$BQ,10,FALSE)</f>
        <v>26</v>
      </c>
      <c r="AH193" s="9">
        <f>VLOOKUP(B193,'3-mer'!$B:$BQ,11,FALSE)</f>
        <v>19</v>
      </c>
      <c r="AI193" s="9">
        <f>VLOOKUP(B193,'3-mer'!$B:$BQ,12,FALSE)</f>
        <v>26</v>
      </c>
      <c r="AJ193" s="9">
        <f>VLOOKUP(B193,'3-mer'!$B:$BQ,13,FALSE)</f>
        <v>31</v>
      </c>
      <c r="AK193" s="9">
        <f>VLOOKUP(B193,'3-mer'!$B:$BQ,14,FALSE)</f>
        <v>29</v>
      </c>
      <c r="AL193" s="9">
        <f>VLOOKUP(B193,'3-mer'!$B:$BQ,15,FALSE)</f>
        <v>27</v>
      </c>
      <c r="AM193" s="9">
        <f>VLOOKUP(B193,'3-mer'!$B:$BQ,16,FALSE)</f>
        <v>8</v>
      </c>
      <c r="AN193" s="9">
        <f>VLOOKUP(B193,'3-mer'!$B:$BQ,17,FALSE)</f>
        <v>13</v>
      </c>
      <c r="AO193" s="9">
        <f>VLOOKUP(B193,'3-mer'!$B:$BQ,18,FALSE)</f>
        <v>22</v>
      </c>
      <c r="AP193" s="9">
        <f>VLOOKUP(B193,'3-mer'!$B:$BQ,19,FALSE)</f>
        <v>10</v>
      </c>
      <c r="AQ193" s="9">
        <f>VLOOKUP(B193,'3-mer'!$B:$BQ,20,FALSE)</f>
        <v>22</v>
      </c>
      <c r="AR193" s="9">
        <f>VLOOKUP(B193,'3-mer'!$B:$BQ,21,FALSE)</f>
        <v>22</v>
      </c>
      <c r="AS193" s="9">
        <f>VLOOKUP(B193,'3-mer'!$B:$BQ,22,FALSE)</f>
        <v>25</v>
      </c>
      <c r="AT193" s="9">
        <f>VLOOKUP(B193,'3-mer'!$B:$BQ,23,FALSE)</f>
        <v>12</v>
      </c>
      <c r="AU193" s="9">
        <f>VLOOKUP(B193,'3-mer'!$B:$BQ,24,FALSE)</f>
        <v>15</v>
      </c>
      <c r="AV193" s="9">
        <f>VLOOKUP(B193,'3-mer'!$B:$BQ,25,FALSE)</f>
        <v>20</v>
      </c>
      <c r="AW193" s="9">
        <f>VLOOKUP(B193,'3-mer'!$B:$BQ,26,FALSE)</f>
        <v>28</v>
      </c>
      <c r="AX193" s="9">
        <f>VLOOKUP(B193,'3-mer'!$B:$BQ,27,FALSE)</f>
        <v>19</v>
      </c>
      <c r="AY193" s="9">
        <f>VLOOKUP(B193,'3-mer'!$B:$BQ,28,FALSE)</f>
        <v>19</v>
      </c>
      <c r="AZ193" s="9">
        <f>VLOOKUP(B193,'3-mer'!$B:$BQ,29,FALSE)</f>
        <v>26</v>
      </c>
      <c r="BA193" s="9">
        <f>VLOOKUP(B193,'3-mer'!$B:$BQ,30,FALSE)</f>
        <v>35</v>
      </c>
      <c r="BB193" s="9">
        <f>VLOOKUP(B193,'3-mer'!$B:$BQ,31,FALSE)</f>
        <v>20</v>
      </c>
      <c r="BC193" s="9">
        <f>VLOOKUP(B193,'3-mer'!$B:$BQ,32,FALSE)</f>
        <v>13</v>
      </c>
      <c r="BD193" s="9">
        <f>VLOOKUP(B193,'3-mer'!$B:$BQ,33,FALSE)</f>
        <v>17</v>
      </c>
      <c r="BE193" s="9">
        <f>VLOOKUP(B193,'3-mer'!$B:$BQ,34,FALSE)</f>
        <v>28</v>
      </c>
      <c r="BF193" s="9">
        <f>VLOOKUP(B193,'3-mer'!$B:$BQ,35,FALSE)</f>
        <v>17</v>
      </c>
      <c r="BG193" s="9">
        <f>VLOOKUP(B193,'3-mer'!$B:$BQ,36,FALSE)</f>
        <v>33</v>
      </c>
      <c r="BH193" s="9">
        <f>VLOOKUP(B193,'3-mer'!$B:$BQ,37,FALSE)</f>
        <v>28</v>
      </c>
      <c r="BI193" s="9">
        <f>VLOOKUP(B193,'3-mer'!$B:$BQ,38,FALSE)</f>
        <v>35</v>
      </c>
      <c r="BJ193" s="9">
        <f>VLOOKUP(B193,'3-mer'!$B:$BQ,39,FALSE)</f>
        <v>21</v>
      </c>
      <c r="BK193" s="9">
        <f>VLOOKUP(B193,'3-mer'!$B:$BQ,40,FALSE)</f>
        <v>30</v>
      </c>
      <c r="BL193" s="9">
        <f>VLOOKUP(B193,'3-mer'!$B:$BQ,41,FALSE)</f>
        <v>23</v>
      </c>
      <c r="BM193" s="9">
        <f>VLOOKUP(B193,'3-mer'!$B:$BQ,42,FALSE)</f>
        <v>27</v>
      </c>
      <c r="BN193" s="9">
        <f>VLOOKUP(B193,'3-mer'!$B:$BQ,43,FALSE)</f>
        <v>22</v>
      </c>
      <c r="BO193" s="9">
        <f>VLOOKUP(B193,'3-mer'!$B:$BQ,44,FALSE)</f>
        <v>40</v>
      </c>
      <c r="BP193" s="9">
        <f>VLOOKUP(B193,'3-mer'!$B:$BQ,45,FALSE)</f>
        <v>23</v>
      </c>
      <c r="BQ193" s="9">
        <f>VLOOKUP(B193,'3-mer'!$B:$BQ,46,FALSE)</f>
        <v>40</v>
      </c>
      <c r="BR193" s="9">
        <f>VLOOKUP(B193,'3-mer'!$B:$BQ,47,FALSE)</f>
        <v>33</v>
      </c>
      <c r="BS193" s="9">
        <f>VLOOKUP(B193,'3-mer'!$B:$BQ,48,FALSE)</f>
        <v>21</v>
      </c>
      <c r="BT193" s="9">
        <f>VLOOKUP(B193,'3-mer'!$B:$BQ,49,FALSE)</f>
        <v>18</v>
      </c>
      <c r="BU193" s="9">
        <f>VLOOKUP(B193,'3-mer'!$B:$BQ,50,FALSE)</f>
        <v>35</v>
      </c>
      <c r="BV193" s="9">
        <f>VLOOKUP(B193,'3-mer'!$B:$BQ,51,FALSE)</f>
        <v>23</v>
      </c>
      <c r="BW193" s="9">
        <f>VLOOKUP(B193,'3-mer'!$B:$BQ,52,FALSE)</f>
        <v>24</v>
      </c>
      <c r="BX193" s="9">
        <f>VLOOKUP(B193,'3-mer'!$B:$BQ,53,FALSE)</f>
        <v>13</v>
      </c>
      <c r="BY193" s="9">
        <f>VLOOKUP(B193,'3-mer'!$B:$BQ,54,FALSE)</f>
        <v>20</v>
      </c>
      <c r="BZ193" s="9">
        <f>VLOOKUP(B193,'3-mer'!$B:$BQ,55,FALSE)</f>
        <v>3</v>
      </c>
      <c r="CA193" s="9">
        <f>VLOOKUP(B193,'3-mer'!$B:$BQ,56,FALSE)</f>
        <v>13</v>
      </c>
      <c r="CB193" s="9">
        <f>VLOOKUP(B193,'3-mer'!$B:$BQ,7,FALSE)</f>
        <v>17</v>
      </c>
      <c r="CC193" s="9">
        <f>VLOOKUP(B193,'3-mer'!$B:$BQ,58,FALSE)</f>
        <v>19</v>
      </c>
      <c r="CD193" s="9">
        <f>VLOOKUP(B193,'3-mer'!$B:$BQ,60,FALSE)</f>
        <v>15</v>
      </c>
      <c r="CE193" s="9">
        <f>VLOOKUP(B193,'3-mer'!$B:$BQ,61,FALSE)</f>
        <v>33</v>
      </c>
      <c r="CF193" s="9">
        <f>VLOOKUP(B193,'3-mer'!$B:$BQ,62,FALSE)</f>
        <v>22</v>
      </c>
      <c r="CG193" s="9">
        <f>VLOOKUP(B193,'3-mer'!$B:$BQ,63,FALSE)</f>
        <v>32</v>
      </c>
      <c r="CH193" s="9">
        <f>VLOOKUP(B193,'3-mer'!$B:$BQ,64,FALSE)</f>
        <v>17</v>
      </c>
      <c r="CI193" s="9">
        <f>VLOOKUP(B193,'3-mer'!$B:$BQ,65,FALSE)</f>
        <v>18</v>
      </c>
      <c r="CJ193" s="9">
        <f>VLOOKUP(B193,'3-mer'!$B:$BQ,66,FALSE)</f>
        <v>14</v>
      </c>
      <c r="CK193" s="9">
        <f>VLOOKUP(B193,'3-mer'!$B:$BQ,67,FALSE)</f>
        <v>18</v>
      </c>
      <c r="CL193" s="9">
        <f>VLOOKUP(B193,'3-mer'!$B:$BQ,5,FALSE)</f>
        <v>29</v>
      </c>
    </row>
    <row r="194" spans="1:90" ht="15.75" x14ac:dyDescent="0.2">
      <c r="A194" s="67" t="s">
        <v>37</v>
      </c>
      <c r="B194" s="67" t="s">
        <v>40</v>
      </c>
      <c r="C194" s="67">
        <v>254</v>
      </c>
      <c r="D194" s="70">
        <v>188.8</v>
      </c>
      <c r="E194" s="67">
        <v>25</v>
      </c>
      <c r="F194" s="67">
        <v>7.2</v>
      </c>
      <c r="G194" s="67">
        <v>5</v>
      </c>
      <c r="H194" s="70">
        <v>2</v>
      </c>
      <c r="I194" s="70">
        <f>VLOOKUP(B194,'2-mer'!$C$1:$V$19,3,FALSE)</f>
        <v>1434</v>
      </c>
      <c r="J194" s="74">
        <f>VLOOKUP(B194,遗传信息!B:E,4,FALSE)</f>
        <v>42.07</v>
      </c>
      <c r="K194" s="9">
        <f>VLOOKUP(B194,'2-mer'!$C$1:$V$19,4,FALSE)</f>
        <v>97</v>
      </c>
      <c r="L194" s="9">
        <f>VLOOKUP(B194,'2-mer'!$C$1:$V$19,5,FALSE)</f>
        <v>92</v>
      </c>
      <c r="M194" s="9">
        <f>VLOOKUP(B194,'2-mer'!$C$1:$V$19,6,FALSE)</f>
        <v>113</v>
      </c>
      <c r="N194" s="9">
        <f>VLOOKUP(B194,'2-mer'!$C$1:$V$19,8,FALSE)</f>
        <v>53</v>
      </c>
      <c r="O194" s="9">
        <f>VLOOKUP(B194,'2-mer'!$C$1:$V$19,9,FALSE)</f>
        <v>81</v>
      </c>
      <c r="P194" s="9">
        <f>VLOOKUP(B194,'2-mer'!$C$1:$V$19,10,FALSE)</f>
        <v>82</v>
      </c>
      <c r="Q194" s="9">
        <f>VLOOKUP(B194,'2-mer'!$C$1:$V$19,11,FALSE)</f>
        <v>100</v>
      </c>
      <c r="R194" s="9">
        <f>VLOOKUP(B194,'2-mer'!$C$1:$V$19,12,FALSE)</f>
        <v>75</v>
      </c>
      <c r="S194" s="9">
        <f>VLOOKUP(B194,'2-mer'!$C$1:$V$19,13,FALSE)</f>
        <v>118</v>
      </c>
      <c r="T194" s="9">
        <f>VLOOKUP(B194,'2-mer'!$C$1:$V$19,14,FALSE)</f>
        <v>102</v>
      </c>
      <c r="U194" s="9">
        <f>VLOOKUP(B194,'2-mer'!$C$1:$V$19,15,FALSE)</f>
        <v>136</v>
      </c>
      <c r="V194" s="9">
        <f>VLOOKUP(B194,'2-mer'!$C$1:$V$19,16,FALSE)</f>
        <v>97</v>
      </c>
      <c r="W194" s="9">
        <f>VLOOKUP(B194,'2-mer'!$C$1:$V$19,17,FALSE)</f>
        <v>60</v>
      </c>
      <c r="X194" s="9">
        <f>VLOOKUP(B194,'2-mer'!$C$1:$V$19,18,FALSE)</f>
        <v>62</v>
      </c>
      <c r="Y194" s="9">
        <f>VLOOKUP(B194,'2-mer'!$C$1:$V$19,19,FALSE)</f>
        <v>104</v>
      </c>
      <c r="Z194" s="9">
        <f>VLOOKUP(B194,'2-mer'!$C$1:$V$19,20,FALSE)</f>
        <v>61</v>
      </c>
      <c r="AA194" s="9">
        <f>VLOOKUP(B194,'3-mer'!$B:$BQ,4,FALSE)</f>
        <v>18</v>
      </c>
      <c r="AB194" s="9">
        <f>VLOOKUP(B194,'3-mer'!$B:$BQ,5,FALSE)</f>
        <v>29</v>
      </c>
      <c r="AC194" s="9">
        <f>VLOOKUP(B194,'3-mer'!$B:$BQ,6,FALSE)</f>
        <v>33</v>
      </c>
      <c r="AD194" s="9">
        <f>VLOOKUP(B194,'3-mer'!$B:$BQ,7,FALSE)</f>
        <v>17</v>
      </c>
      <c r="AE194" s="9">
        <f>VLOOKUP(B194,'3-mer'!$B:$BQ,8,FALSE)</f>
        <v>23</v>
      </c>
      <c r="AF194" s="9">
        <f>VLOOKUP(B194,'3-mer'!$B:$BQ,9,FALSE)</f>
        <v>24</v>
      </c>
      <c r="AG194" s="9">
        <f>VLOOKUP(B194,'3-mer'!$B:$BQ,10,FALSE)</f>
        <v>26</v>
      </c>
      <c r="AH194" s="9">
        <f>VLOOKUP(B194,'3-mer'!$B:$BQ,11,FALSE)</f>
        <v>19</v>
      </c>
      <c r="AI194" s="9">
        <f>VLOOKUP(B194,'3-mer'!$B:$BQ,12,FALSE)</f>
        <v>26</v>
      </c>
      <c r="AJ194" s="9">
        <f>VLOOKUP(B194,'3-mer'!$B:$BQ,13,FALSE)</f>
        <v>31</v>
      </c>
      <c r="AK194" s="9">
        <f>VLOOKUP(B194,'3-mer'!$B:$BQ,14,FALSE)</f>
        <v>29</v>
      </c>
      <c r="AL194" s="9">
        <f>VLOOKUP(B194,'3-mer'!$B:$BQ,15,FALSE)</f>
        <v>27</v>
      </c>
      <c r="AM194" s="9">
        <f>VLOOKUP(B194,'3-mer'!$B:$BQ,16,FALSE)</f>
        <v>8</v>
      </c>
      <c r="AN194" s="9">
        <f>VLOOKUP(B194,'3-mer'!$B:$BQ,17,FALSE)</f>
        <v>13</v>
      </c>
      <c r="AO194" s="9">
        <f>VLOOKUP(B194,'3-mer'!$B:$BQ,18,FALSE)</f>
        <v>22</v>
      </c>
      <c r="AP194" s="9">
        <f>VLOOKUP(B194,'3-mer'!$B:$BQ,19,FALSE)</f>
        <v>10</v>
      </c>
      <c r="AQ194" s="9">
        <f>VLOOKUP(B194,'3-mer'!$B:$BQ,20,FALSE)</f>
        <v>22</v>
      </c>
      <c r="AR194" s="9">
        <f>VLOOKUP(B194,'3-mer'!$B:$BQ,21,FALSE)</f>
        <v>22</v>
      </c>
      <c r="AS194" s="9">
        <f>VLOOKUP(B194,'3-mer'!$B:$BQ,22,FALSE)</f>
        <v>25</v>
      </c>
      <c r="AT194" s="9">
        <f>VLOOKUP(B194,'3-mer'!$B:$BQ,23,FALSE)</f>
        <v>12</v>
      </c>
      <c r="AU194" s="9">
        <f>VLOOKUP(B194,'3-mer'!$B:$BQ,24,FALSE)</f>
        <v>15</v>
      </c>
      <c r="AV194" s="9">
        <f>VLOOKUP(B194,'3-mer'!$B:$BQ,25,FALSE)</f>
        <v>20</v>
      </c>
      <c r="AW194" s="9">
        <f>VLOOKUP(B194,'3-mer'!$B:$BQ,26,FALSE)</f>
        <v>28</v>
      </c>
      <c r="AX194" s="9">
        <f>VLOOKUP(B194,'3-mer'!$B:$BQ,27,FALSE)</f>
        <v>19</v>
      </c>
      <c r="AY194" s="9">
        <f>VLOOKUP(B194,'3-mer'!$B:$BQ,28,FALSE)</f>
        <v>19</v>
      </c>
      <c r="AZ194" s="9">
        <f>VLOOKUP(B194,'3-mer'!$B:$BQ,29,FALSE)</f>
        <v>26</v>
      </c>
      <c r="BA194" s="9">
        <f>VLOOKUP(B194,'3-mer'!$B:$BQ,30,FALSE)</f>
        <v>35</v>
      </c>
      <c r="BB194" s="9">
        <f>VLOOKUP(B194,'3-mer'!$B:$BQ,31,FALSE)</f>
        <v>20</v>
      </c>
      <c r="BC194" s="9">
        <f>VLOOKUP(B194,'3-mer'!$B:$BQ,32,FALSE)</f>
        <v>13</v>
      </c>
      <c r="BD194" s="9">
        <f>VLOOKUP(B194,'3-mer'!$B:$BQ,33,FALSE)</f>
        <v>17</v>
      </c>
      <c r="BE194" s="9">
        <f>VLOOKUP(B194,'3-mer'!$B:$BQ,34,FALSE)</f>
        <v>28</v>
      </c>
      <c r="BF194" s="9">
        <f>VLOOKUP(B194,'3-mer'!$B:$BQ,35,FALSE)</f>
        <v>17</v>
      </c>
      <c r="BG194" s="9">
        <f>VLOOKUP(B194,'3-mer'!$B:$BQ,36,FALSE)</f>
        <v>33</v>
      </c>
      <c r="BH194" s="9">
        <f>VLOOKUP(B194,'3-mer'!$B:$BQ,37,FALSE)</f>
        <v>28</v>
      </c>
      <c r="BI194" s="9">
        <f>VLOOKUP(B194,'3-mer'!$B:$BQ,38,FALSE)</f>
        <v>35</v>
      </c>
      <c r="BJ194" s="9">
        <f>VLOOKUP(B194,'3-mer'!$B:$BQ,39,FALSE)</f>
        <v>21</v>
      </c>
      <c r="BK194" s="9">
        <f>VLOOKUP(B194,'3-mer'!$B:$BQ,40,FALSE)</f>
        <v>30</v>
      </c>
      <c r="BL194" s="9">
        <f>VLOOKUP(B194,'3-mer'!$B:$BQ,41,FALSE)</f>
        <v>23</v>
      </c>
      <c r="BM194" s="9">
        <f>VLOOKUP(B194,'3-mer'!$B:$BQ,42,FALSE)</f>
        <v>27</v>
      </c>
      <c r="BN194" s="9">
        <f>VLOOKUP(B194,'3-mer'!$B:$BQ,43,FALSE)</f>
        <v>22</v>
      </c>
      <c r="BO194" s="9">
        <f>VLOOKUP(B194,'3-mer'!$B:$BQ,44,FALSE)</f>
        <v>40</v>
      </c>
      <c r="BP194" s="9">
        <f>VLOOKUP(B194,'3-mer'!$B:$BQ,45,FALSE)</f>
        <v>23</v>
      </c>
      <c r="BQ194" s="9">
        <f>VLOOKUP(B194,'3-mer'!$B:$BQ,46,FALSE)</f>
        <v>40</v>
      </c>
      <c r="BR194" s="9">
        <f>VLOOKUP(B194,'3-mer'!$B:$BQ,47,FALSE)</f>
        <v>33</v>
      </c>
      <c r="BS194" s="9">
        <f>VLOOKUP(B194,'3-mer'!$B:$BQ,48,FALSE)</f>
        <v>21</v>
      </c>
      <c r="BT194" s="9">
        <f>VLOOKUP(B194,'3-mer'!$B:$BQ,49,FALSE)</f>
        <v>18</v>
      </c>
      <c r="BU194" s="9">
        <f>VLOOKUP(B194,'3-mer'!$B:$BQ,50,FALSE)</f>
        <v>35</v>
      </c>
      <c r="BV194" s="9">
        <f>VLOOKUP(B194,'3-mer'!$B:$BQ,51,FALSE)</f>
        <v>23</v>
      </c>
      <c r="BW194" s="9">
        <f>VLOOKUP(B194,'3-mer'!$B:$BQ,52,FALSE)</f>
        <v>24</v>
      </c>
      <c r="BX194" s="9">
        <f>VLOOKUP(B194,'3-mer'!$B:$BQ,53,FALSE)</f>
        <v>13</v>
      </c>
      <c r="BY194" s="9">
        <f>VLOOKUP(B194,'3-mer'!$B:$BQ,54,FALSE)</f>
        <v>20</v>
      </c>
      <c r="BZ194" s="9">
        <f>VLOOKUP(B194,'3-mer'!$B:$BQ,55,FALSE)</f>
        <v>3</v>
      </c>
      <c r="CA194" s="9">
        <f>VLOOKUP(B194,'3-mer'!$B:$BQ,56,FALSE)</f>
        <v>13</v>
      </c>
      <c r="CB194" s="9">
        <f>VLOOKUP(B194,'3-mer'!$B:$BQ,7,FALSE)</f>
        <v>17</v>
      </c>
      <c r="CC194" s="9">
        <f>VLOOKUP(B194,'3-mer'!$B:$BQ,58,FALSE)</f>
        <v>19</v>
      </c>
      <c r="CD194" s="9">
        <f>VLOOKUP(B194,'3-mer'!$B:$BQ,60,FALSE)</f>
        <v>15</v>
      </c>
      <c r="CE194" s="9">
        <f>VLOOKUP(B194,'3-mer'!$B:$BQ,61,FALSE)</f>
        <v>33</v>
      </c>
      <c r="CF194" s="9">
        <f>VLOOKUP(B194,'3-mer'!$B:$BQ,62,FALSE)</f>
        <v>22</v>
      </c>
      <c r="CG194" s="9">
        <f>VLOOKUP(B194,'3-mer'!$B:$BQ,63,FALSE)</f>
        <v>32</v>
      </c>
      <c r="CH194" s="9">
        <f>VLOOKUP(B194,'3-mer'!$B:$BQ,64,FALSE)</f>
        <v>17</v>
      </c>
      <c r="CI194" s="9">
        <f>VLOOKUP(B194,'3-mer'!$B:$BQ,65,FALSE)</f>
        <v>18</v>
      </c>
      <c r="CJ194" s="9">
        <f>VLOOKUP(B194,'3-mer'!$B:$BQ,66,FALSE)</f>
        <v>14</v>
      </c>
      <c r="CK194" s="9">
        <f>VLOOKUP(B194,'3-mer'!$B:$BQ,67,FALSE)</f>
        <v>18</v>
      </c>
      <c r="CL194" s="9">
        <f>VLOOKUP(B194,'3-mer'!$B:$BQ,5,FALSE)</f>
        <v>29</v>
      </c>
    </row>
    <row r="195" spans="1:90" ht="15.75" x14ac:dyDescent="0.2">
      <c r="A195" s="67" t="s">
        <v>37</v>
      </c>
      <c r="B195" s="67" t="s">
        <v>40</v>
      </c>
      <c r="C195" s="67">
        <v>254</v>
      </c>
      <c r="D195" s="70">
        <v>241.16</v>
      </c>
      <c r="E195" s="67">
        <v>25</v>
      </c>
      <c r="F195" s="67">
        <v>7.2</v>
      </c>
      <c r="G195" s="67">
        <v>5</v>
      </c>
      <c r="H195" s="70">
        <v>2.4500000000000002</v>
      </c>
      <c r="I195" s="70">
        <f>VLOOKUP(B195,'2-mer'!$C$1:$V$19,3,FALSE)</f>
        <v>1434</v>
      </c>
      <c r="J195" s="74">
        <f>VLOOKUP(B195,遗传信息!B:E,4,FALSE)</f>
        <v>42.07</v>
      </c>
      <c r="K195" s="9">
        <f>VLOOKUP(B195,'2-mer'!$C$1:$V$19,4,FALSE)</f>
        <v>97</v>
      </c>
      <c r="L195" s="9">
        <f>VLOOKUP(B195,'2-mer'!$C$1:$V$19,5,FALSE)</f>
        <v>92</v>
      </c>
      <c r="M195" s="9">
        <f>VLOOKUP(B195,'2-mer'!$C$1:$V$19,6,FALSE)</f>
        <v>113</v>
      </c>
      <c r="N195" s="9">
        <f>VLOOKUP(B195,'2-mer'!$C$1:$V$19,8,FALSE)</f>
        <v>53</v>
      </c>
      <c r="O195" s="9">
        <f>VLOOKUP(B195,'2-mer'!$C$1:$V$19,9,FALSE)</f>
        <v>81</v>
      </c>
      <c r="P195" s="9">
        <f>VLOOKUP(B195,'2-mer'!$C$1:$V$19,10,FALSE)</f>
        <v>82</v>
      </c>
      <c r="Q195" s="9">
        <f>VLOOKUP(B195,'2-mer'!$C$1:$V$19,11,FALSE)</f>
        <v>100</v>
      </c>
      <c r="R195" s="9">
        <f>VLOOKUP(B195,'2-mer'!$C$1:$V$19,12,FALSE)</f>
        <v>75</v>
      </c>
      <c r="S195" s="9">
        <f>VLOOKUP(B195,'2-mer'!$C$1:$V$19,13,FALSE)</f>
        <v>118</v>
      </c>
      <c r="T195" s="9">
        <f>VLOOKUP(B195,'2-mer'!$C$1:$V$19,14,FALSE)</f>
        <v>102</v>
      </c>
      <c r="U195" s="9">
        <f>VLOOKUP(B195,'2-mer'!$C$1:$V$19,15,FALSE)</f>
        <v>136</v>
      </c>
      <c r="V195" s="9">
        <f>VLOOKUP(B195,'2-mer'!$C$1:$V$19,16,FALSE)</f>
        <v>97</v>
      </c>
      <c r="W195" s="9">
        <f>VLOOKUP(B195,'2-mer'!$C$1:$V$19,17,FALSE)</f>
        <v>60</v>
      </c>
      <c r="X195" s="9">
        <f>VLOOKUP(B195,'2-mer'!$C$1:$V$19,18,FALSE)</f>
        <v>62</v>
      </c>
      <c r="Y195" s="9">
        <f>VLOOKUP(B195,'2-mer'!$C$1:$V$19,19,FALSE)</f>
        <v>104</v>
      </c>
      <c r="Z195" s="9">
        <f>VLOOKUP(B195,'2-mer'!$C$1:$V$19,20,FALSE)</f>
        <v>61</v>
      </c>
      <c r="AA195" s="9">
        <f>VLOOKUP(B195,'3-mer'!$B:$BQ,4,FALSE)</f>
        <v>18</v>
      </c>
      <c r="AB195" s="9">
        <f>VLOOKUP(B195,'3-mer'!$B:$BQ,5,FALSE)</f>
        <v>29</v>
      </c>
      <c r="AC195" s="9">
        <f>VLOOKUP(B195,'3-mer'!$B:$BQ,6,FALSE)</f>
        <v>33</v>
      </c>
      <c r="AD195" s="9">
        <f>VLOOKUP(B195,'3-mer'!$B:$BQ,7,FALSE)</f>
        <v>17</v>
      </c>
      <c r="AE195" s="9">
        <f>VLOOKUP(B195,'3-mer'!$B:$BQ,8,FALSE)</f>
        <v>23</v>
      </c>
      <c r="AF195" s="9">
        <f>VLOOKUP(B195,'3-mer'!$B:$BQ,9,FALSE)</f>
        <v>24</v>
      </c>
      <c r="AG195" s="9">
        <f>VLOOKUP(B195,'3-mer'!$B:$BQ,10,FALSE)</f>
        <v>26</v>
      </c>
      <c r="AH195" s="9">
        <f>VLOOKUP(B195,'3-mer'!$B:$BQ,11,FALSE)</f>
        <v>19</v>
      </c>
      <c r="AI195" s="9">
        <f>VLOOKUP(B195,'3-mer'!$B:$BQ,12,FALSE)</f>
        <v>26</v>
      </c>
      <c r="AJ195" s="9">
        <f>VLOOKUP(B195,'3-mer'!$B:$BQ,13,FALSE)</f>
        <v>31</v>
      </c>
      <c r="AK195" s="9">
        <f>VLOOKUP(B195,'3-mer'!$B:$BQ,14,FALSE)</f>
        <v>29</v>
      </c>
      <c r="AL195" s="9">
        <f>VLOOKUP(B195,'3-mer'!$B:$BQ,15,FALSE)</f>
        <v>27</v>
      </c>
      <c r="AM195" s="9">
        <f>VLOOKUP(B195,'3-mer'!$B:$BQ,16,FALSE)</f>
        <v>8</v>
      </c>
      <c r="AN195" s="9">
        <f>VLOOKUP(B195,'3-mer'!$B:$BQ,17,FALSE)</f>
        <v>13</v>
      </c>
      <c r="AO195" s="9">
        <f>VLOOKUP(B195,'3-mer'!$B:$BQ,18,FALSE)</f>
        <v>22</v>
      </c>
      <c r="AP195" s="9">
        <f>VLOOKUP(B195,'3-mer'!$B:$BQ,19,FALSE)</f>
        <v>10</v>
      </c>
      <c r="AQ195" s="9">
        <f>VLOOKUP(B195,'3-mer'!$B:$BQ,20,FALSE)</f>
        <v>22</v>
      </c>
      <c r="AR195" s="9">
        <f>VLOOKUP(B195,'3-mer'!$B:$BQ,21,FALSE)</f>
        <v>22</v>
      </c>
      <c r="AS195" s="9">
        <f>VLOOKUP(B195,'3-mer'!$B:$BQ,22,FALSE)</f>
        <v>25</v>
      </c>
      <c r="AT195" s="9">
        <f>VLOOKUP(B195,'3-mer'!$B:$BQ,23,FALSE)</f>
        <v>12</v>
      </c>
      <c r="AU195" s="9">
        <f>VLOOKUP(B195,'3-mer'!$B:$BQ,24,FALSE)</f>
        <v>15</v>
      </c>
      <c r="AV195" s="9">
        <f>VLOOKUP(B195,'3-mer'!$B:$BQ,25,FALSE)</f>
        <v>20</v>
      </c>
      <c r="AW195" s="9">
        <f>VLOOKUP(B195,'3-mer'!$B:$BQ,26,FALSE)</f>
        <v>28</v>
      </c>
      <c r="AX195" s="9">
        <f>VLOOKUP(B195,'3-mer'!$B:$BQ,27,FALSE)</f>
        <v>19</v>
      </c>
      <c r="AY195" s="9">
        <f>VLOOKUP(B195,'3-mer'!$B:$BQ,28,FALSE)</f>
        <v>19</v>
      </c>
      <c r="AZ195" s="9">
        <f>VLOOKUP(B195,'3-mer'!$B:$BQ,29,FALSE)</f>
        <v>26</v>
      </c>
      <c r="BA195" s="9">
        <f>VLOOKUP(B195,'3-mer'!$B:$BQ,30,FALSE)</f>
        <v>35</v>
      </c>
      <c r="BB195" s="9">
        <f>VLOOKUP(B195,'3-mer'!$B:$BQ,31,FALSE)</f>
        <v>20</v>
      </c>
      <c r="BC195" s="9">
        <f>VLOOKUP(B195,'3-mer'!$B:$BQ,32,FALSE)</f>
        <v>13</v>
      </c>
      <c r="BD195" s="9">
        <f>VLOOKUP(B195,'3-mer'!$B:$BQ,33,FALSE)</f>
        <v>17</v>
      </c>
      <c r="BE195" s="9">
        <f>VLOOKUP(B195,'3-mer'!$B:$BQ,34,FALSE)</f>
        <v>28</v>
      </c>
      <c r="BF195" s="9">
        <f>VLOOKUP(B195,'3-mer'!$B:$BQ,35,FALSE)</f>
        <v>17</v>
      </c>
      <c r="BG195" s="9">
        <f>VLOOKUP(B195,'3-mer'!$B:$BQ,36,FALSE)</f>
        <v>33</v>
      </c>
      <c r="BH195" s="9">
        <f>VLOOKUP(B195,'3-mer'!$B:$BQ,37,FALSE)</f>
        <v>28</v>
      </c>
      <c r="BI195" s="9">
        <f>VLOOKUP(B195,'3-mer'!$B:$BQ,38,FALSE)</f>
        <v>35</v>
      </c>
      <c r="BJ195" s="9">
        <f>VLOOKUP(B195,'3-mer'!$B:$BQ,39,FALSE)</f>
        <v>21</v>
      </c>
      <c r="BK195" s="9">
        <f>VLOOKUP(B195,'3-mer'!$B:$BQ,40,FALSE)</f>
        <v>30</v>
      </c>
      <c r="BL195" s="9">
        <f>VLOOKUP(B195,'3-mer'!$B:$BQ,41,FALSE)</f>
        <v>23</v>
      </c>
      <c r="BM195" s="9">
        <f>VLOOKUP(B195,'3-mer'!$B:$BQ,42,FALSE)</f>
        <v>27</v>
      </c>
      <c r="BN195" s="9">
        <f>VLOOKUP(B195,'3-mer'!$B:$BQ,43,FALSE)</f>
        <v>22</v>
      </c>
      <c r="BO195" s="9">
        <f>VLOOKUP(B195,'3-mer'!$B:$BQ,44,FALSE)</f>
        <v>40</v>
      </c>
      <c r="BP195" s="9">
        <f>VLOOKUP(B195,'3-mer'!$B:$BQ,45,FALSE)</f>
        <v>23</v>
      </c>
      <c r="BQ195" s="9">
        <f>VLOOKUP(B195,'3-mer'!$B:$BQ,46,FALSE)</f>
        <v>40</v>
      </c>
      <c r="BR195" s="9">
        <f>VLOOKUP(B195,'3-mer'!$B:$BQ,47,FALSE)</f>
        <v>33</v>
      </c>
      <c r="BS195" s="9">
        <f>VLOOKUP(B195,'3-mer'!$B:$BQ,48,FALSE)</f>
        <v>21</v>
      </c>
      <c r="BT195" s="9">
        <f>VLOOKUP(B195,'3-mer'!$B:$BQ,49,FALSE)</f>
        <v>18</v>
      </c>
      <c r="BU195" s="9">
        <f>VLOOKUP(B195,'3-mer'!$B:$BQ,50,FALSE)</f>
        <v>35</v>
      </c>
      <c r="BV195" s="9">
        <f>VLOOKUP(B195,'3-mer'!$B:$BQ,51,FALSE)</f>
        <v>23</v>
      </c>
      <c r="BW195" s="9">
        <f>VLOOKUP(B195,'3-mer'!$B:$BQ,52,FALSE)</f>
        <v>24</v>
      </c>
      <c r="BX195" s="9">
        <f>VLOOKUP(B195,'3-mer'!$B:$BQ,53,FALSE)</f>
        <v>13</v>
      </c>
      <c r="BY195" s="9">
        <f>VLOOKUP(B195,'3-mer'!$B:$BQ,54,FALSE)</f>
        <v>20</v>
      </c>
      <c r="BZ195" s="9">
        <f>VLOOKUP(B195,'3-mer'!$B:$BQ,55,FALSE)</f>
        <v>3</v>
      </c>
      <c r="CA195" s="9">
        <f>VLOOKUP(B195,'3-mer'!$B:$BQ,56,FALSE)</f>
        <v>13</v>
      </c>
      <c r="CB195" s="9">
        <f>VLOOKUP(B195,'3-mer'!$B:$BQ,7,FALSE)</f>
        <v>17</v>
      </c>
      <c r="CC195" s="9">
        <f>VLOOKUP(B195,'3-mer'!$B:$BQ,58,FALSE)</f>
        <v>19</v>
      </c>
      <c r="CD195" s="9">
        <f>VLOOKUP(B195,'3-mer'!$B:$BQ,60,FALSE)</f>
        <v>15</v>
      </c>
      <c r="CE195" s="9">
        <f>VLOOKUP(B195,'3-mer'!$B:$BQ,61,FALSE)</f>
        <v>33</v>
      </c>
      <c r="CF195" s="9">
        <f>VLOOKUP(B195,'3-mer'!$B:$BQ,62,FALSE)</f>
        <v>22</v>
      </c>
      <c r="CG195" s="9">
        <f>VLOOKUP(B195,'3-mer'!$B:$BQ,63,FALSE)</f>
        <v>32</v>
      </c>
      <c r="CH195" s="9">
        <f>VLOOKUP(B195,'3-mer'!$B:$BQ,64,FALSE)</f>
        <v>17</v>
      </c>
      <c r="CI195" s="9">
        <f>VLOOKUP(B195,'3-mer'!$B:$BQ,65,FALSE)</f>
        <v>18</v>
      </c>
      <c r="CJ195" s="9">
        <f>VLOOKUP(B195,'3-mer'!$B:$BQ,66,FALSE)</f>
        <v>14</v>
      </c>
      <c r="CK195" s="9">
        <f>VLOOKUP(B195,'3-mer'!$B:$BQ,67,FALSE)</f>
        <v>18</v>
      </c>
      <c r="CL195" s="9">
        <f>VLOOKUP(B195,'3-mer'!$B:$BQ,5,FALSE)</f>
        <v>29</v>
      </c>
    </row>
    <row r="196" spans="1:90" ht="15.75" x14ac:dyDescent="0.2">
      <c r="A196" s="68" t="s">
        <v>12</v>
      </c>
      <c r="B196" s="67" t="s">
        <v>14</v>
      </c>
      <c r="C196" s="67">
        <v>269</v>
      </c>
      <c r="D196" s="70">
        <v>117</v>
      </c>
      <c r="E196" s="67">
        <v>37</v>
      </c>
      <c r="F196" s="67">
        <v>7.4</v>
      </c>
      <c r="G196" s="67">
        <v>6</v>
      </c>
      <c r="H196" s="70">
        <v>1.9</v>
      </c>
      <c r="I196" s="70">
        <f>VLOOKUP(B196,'2-mer'!$C$1:$V$19,3,FALSE)</f>
        <v>1507</v>
      </c>
      <c r="J196" s="74">
        <f>VLOOKUP(B196,遗传信息!B:E,4,FALSE)</f>
        <v>43.93</v>
      </c>
      <c r="K196" s="9">
        <f>VLOOKUP(B196,'2-mer'!$C$1:$V$19,4,FALSE)</f>
        <v>107</v>
      </c>
      <c r="L196" s="9">
        <f>VLOOKUP(B196,'2-mer'!$C$1:$V$19,5,FALSE)</f>
        <v>98</v>
      </c>
      <c r="M196" s="9">
        <f>VLOOKUP(B196,'2-mer'!$C$1:$V$19,6,FALSE)</f>
        <v>115</v>
      </c>
      <c r="N196" s="9">
        <f>VLOOKUP(B196,'2-mer'!$C$1:$V$19,8,FALSE)</f>
        <v>58</v>
      </c>
      <c r="O196" s="9">
        <f>VLOOKUP(B196,'2-mer'!$C$1:$V$19,9,FALSE)</f>
        <v>85</v>
      </c>
      <c r="P196" s="9">
        <f>VLOOKUP(B196,'2-mer'!$C$1:$V$19,10,FALSE)</f>
        <v>86</v>
      </c>
      <c r="Q196" s="9">
        <f>VLOOKUP(B196,'2-mer'!$C$1:$V$19,11,FALSE)</f>
        <v>107</v>
      </c>
      <c r="R196" s="9">
        <f>VLOOKUP(B196,'2-mer'!$C$1:$V$19,12,FALSE)</f>
        <v>75</v>
      </c>
      <c r="S196" s="9">
        <f>VLOOKUP(B196,'2-mer'!$C$1:$V$19,13,FALSE)</f>
        <v>118</v>
      </c>
      <c r="T196" s="9">
        <f>VLOOKUP(B196,'2-mer'!$C$1:$V$19,14,FALSE)</f>
        <v>106</v>
      </c>
      <c r="U196" s="9">
        <f>VLOOKUP(B196,'2-mer'!$C$1:$V$19,15,FALSE)</f>
        <v>147</v>
      </c>
      <c r="V196" s="9">
        <f>VLOOKUP(B196,'2-mer'!$C$1:$V$19,16,FALSE)</f>
        <v>106</v>
      </c>
      <c r="W196" s="9">
        <f>VLOOKUP(B196,'2-mer'!$C$1:$V$19,17,FALSE)</f>
        <v>67</v>
      </c>
      <c r="X196" s="9">
        <f>VLOOKUP(B196,'2-mer'!$C$1:$V$19,18,FALSE)</f>
        <v>64</v>
      </c>
      <c r="Y196" s="9">
        <f>VLOOKUP(B196,'2-mer'!$C$1:$V$19,19,FALSE)</f>
        <v>108</v>
      </c>
      <c r="Z196" s="9">
        <f>VLOOKUP(B196,'2-mer'!$C$1:$V$19,20,FALSE)</f>
        <v>59</v>
      </c>
      <c r="AA196" s="9">
        <f>VLOOKUP(B196,'3-mer'!$B:$BQ,4,FALSE)</f>
        <v>20</v>
      </c>
      <c r="AB196" s="9">
        <f>VLOOKUP(B196,'3-mer'!$B:$BQ,5,FALSE)</f>
        <v>32</v>
      </c>
      <c r="AC196" s="9">
        <f>VLOOKUP(B196,'3-mer'!$B:$BQ,6,FALSE)</f>
        <v>35</v>
      </c>
      <c r="AD196" s="9">
        <f>VLOOKUP(B196,'3-mer'!$B:$BQ,7,FALSE)</f>
        <v>20</v>
      </c>
      <c r="AE196" s="9">
        <f>VLOOKUP(B196,'3-mer'!$B:$BQ,8,FALSE)</f>
        <v>27</v>
      </c>
      <c r="AF196" s="9">
        <f>VLOOKUP(B196,'3-mer'!$B:$BQ,9,FALSE)</f>
        <v>25</v>
      </c>
      <c r="AG196" s="9">
        <f>VLOOKUP(B196,'3-mer'!$B:$BQ,10,FALSE)</f>
        <v>28</v>
      </c>
      <c r="AH196" s="9">
        <f>VLOOKUP(B196,'3-mer'!$B:$BQ,11,FALSE)</f>
        <v>18</v>
      </c>
      <c r="AI196" s="9">
        <f>VLOOKUP(B196,'3-mer'!$B:$BQ,12,FALSE)</f>
        <v>23</v>
      </c>
      <c r="AJ196" s="9">
        <f>VLOOKUP(B196,'3-mer'!$B:$BQ,13,FALSE)</f>
        <v>32</v>
      </c>
      <c r="AK196" s="9">
        <f>VLOOKUP(B196,'3-mer'!$B:$BQ,14,FALSE)</f>
        <v>34</v>
      </c>
      <c r="AL196" s="9">
        <f>VLOOKUP(B196,'3-mer'!$B:$BQ,15,FALSE)</f>
        <v>26</v>
      </c>
      <c r="AM196" s="9">
        <f>VLOOKUP(B196,'3-mer'!$B:$BQ,16,FALSE)</f>
        <v>9</v>
      </c>
      <c r="AN196" s="9">
        <f>VLOOKUP(B196,'3-mer'!$B:$BQ,17,FALSE)</f>
        <v>15</v>
      </c>
      <c r="AO196" s="9">
        <f>VLOOKUP(B196,'3-mer'!$B:$BQ,18,FALSE)</f>
        <v>23</v>
      </c>
      <c r="AP196" s="9">
        <f>VLOOKUP(B196,'3-mer'!$B:$BQ,19,FALSE)</f>
        <v>11</v>
      </c>
      <c r="AQ196" s="9">
        <f>VLOOKUP(B196,'3-mer'!$B:$BQ,20,FALSE)</f>
        <v>24</v>
      </c>
      <c r="AR196" s="9">
        <f>VLOOKUP(B196,'3-mer'!$B:$BQ,21,FALSE)</f>
        <v>22</v>
      </c>
      <c r="AS196" s="9">
        <f>VLOOKUP(B196,'3-mer'!$B:$BQ,22,FALSE)</f>
        <v>26</v>
      </c>
      <c r="AT196" s="9">
        <f>VLOOKUP(B196,'3-mer'!$B:$BQ,23,FALSE)</f>
        <v>13</v>
      </c>
      <c r="AU196" s="9">
        <f>VLOOKUP(B196,'3-mer'!$B:$BQ,24,FALSE)</f>
        <v>16</v>
      </c>
      <c r="AV196" s="9">
        <f>VLOOKUP(B196,'3-mer'!$B:$BQ,25,FALSE)</f>
        <v>20</v>
      </c>
      <c r="AW196" s="9">
        <f>VLOOKUP(B196,'3-mer'!$B:$BQ,26,FALSE)</f>
        <v>29</v>
      </c>
      <c r="AX196" s="9">
        <f>VLOOKUP(B196,'3-mer'!$B:$BQ,27,FALSE)</f>
        <v>21</v>
      </c>
      <c r="AY196" s="9">
        <f>VLOOKUP(B196,'3-mer'!$B:$BQ,28,FALSE)</f>
        <v>20</v>
      </c>
      <c r="AZ196" s="9">
        <f>VLOOKUP(B196,'3-mer'!$B:$BQ,29,FALSE)</f>
        <v>26</v>
      </c>
      <c r="BA196" s="9">
        <f>VLOOKUP(B196,'3-mer'!$B:$BQ,30,FALSE)</f>
        <v>36</v>
      </c>
      <c r="BB196" s="9">
        <f>VLOOKUP(B196,'3-mer'!$B:$BQ,31,FALSE)</f>
        <v>25</v>
      </c>
      <c r="BC196" s="9">
        <f>VLOOKUP(B196,'3-mer'!$B:$BQ,32,FALSE)</f>
        <v>15</v>
      </c>
      <c r="BD196" s="9">
        <f>VLOOKUP(B196,'3-mer'!$B:$BQ,33,FALSE)</f>
        <v>16</v>
      </c>
      <c r="BE196" s="9">
        <f>VLOOKUP(B196,'3-mer'!$B:$BQ,34,FALSE)</f>
        <v>27</v>
      </c>
      <c r="BF196" s="9">
        <f>VLOOKUP(B196,'3-mer'!$B:$BQ,35,FALSE)</f>
        <v>17</v>
      </c>
      <c r="BG196" s="9">
        <f>VLOOKUP(B196,'3-mer'!$B:$BQ,36,FALSE)</f>
        <v>36</v>
      </c>
      <c r="BH196" s="9">
        <f>VLOOKUP(B196,'3-mer'!$B:$BQ,37,FALSE)</f>
        <v>27</v>
      </c>
      <c r="BI196" s="9">
        <f>VLOOKUP(B196,'3-mer'!$B:$BQ,38,FALSE)</f>
        <v>33</v>
      </c>
      <c r="BJ196" s="9">
        <f>VLOOKUP(B196,'3-mer'!$B:$BQ,39,FALSE)</f>
        <v>22</v>
      </c>
      <c r="BK196" s="9">
        <f>VLOOKUP(B196,'3-mer'!$B:$BQ,40,FALSE)</f>
        <v>29</v>
      </c>
      <c r="BL196" s="9">
        <f>VLOOKUP(B196,'3-mer'!$B:$BQ,41,FALSE)</f>
        <v>25</v>
      </c>
      <c r="BM196" s="9">
        <f>VLOOKUP(B196,'3-mer'!$B:$BQ,42,FALSE)</f>
        <v>29</v>
      </c>
      <c r="BN196" s="9">
        <f>VLOOKUP(B196,'3-mer'!$B:$BQ,43,FALSE)</f>
        <v>22</v>
      </c>
      <c r="BO196" s="9">
        <f>VLOOKUP(B196,'3-mer'!$B:$BQ,44,FALSE)</f>
        <v>40</v>
      </c>
      <c r="BP196" s="9">
        <f>VLOOKUP(B196,'3-mer'!$B:$BQ,45,FALSE)</f>
        <v>27</v>
      </c>
      <c r="BQ196" s="9">
        <f>VLOOKUP(B196,'3-mer'!$B:$BQ,46,FALSE)</f>
        <v>43</v>
      </c>
      <c r="BR196" s="9">
        <f>VLOOKUP(B196,'3-mer'!$B:$BQ,47,FALSE)</f>
        <v>37</v>
      </c>
      <c r="BS196" s="9">
        <f>VLOOKUP(B196,'3-mer'!$B:$BQ,48,FALSE)</f>
        <v>26</v>
      </c>
      <c r="BT196" s="9">
        <f>VLOOKUP(B196,'3-mer'!$B:$BQ,49,FALSE)</f>
        <v>19</v>
      </c>
      <c r="BU196" s="9">
        <f>VLOOKUP(B196,'3-mer'!$B:$BQ,50,FALSE)</f>
        <v>38</v>
      </c>
      <c r="BV196" s="9">
        <f>VLOOKUP(B196,'3-mer'!$B:$BQ,51,FALSE)</f>
        <v>23</v>
      </c>
      <c r="BW196" s="9">
        <f>VLOOKUP(B196,'3-mer'!$B:$BQ,52,FALSE)</f>
        <v>27</v>
      </c>
      <c r="BX196" s="9">
        <f>VLOOKUP(B196,'3-mer'!$B:$BQ,53,FALSE)</f>
        <v>17</v>
      </c>
      <c r="BY196" s="9">
        <f>VLOOKUP(B196,'3-mer'!$B:$BQ,54,FALSE)</f>
        <v>20</v>
      </c>
      <c r="BZ196" s="9">
        <f>VLOOKUP(B196,'3-mer'!$B:$BQ,55,FALSE)</f>
        <v>3</v>
      </c>
      <c r="CA196" s="9">
        <f>VLOOKUP(B196,'3-mer'!$B:$BQ,56,FALSE)</f>
        <v>13</v>
      </c>
      <c r="CB196" s="9">
        <f>VLOOKUP(B196,'3-mer'!$B:$BQ,7,FALSE)</f>
        <v>20</v>
      </c>
      <c r="CC196" s="9">
        <f>VLOOKUP(B196,'3-mer'!$B:$BQ,58,FALSE)</f>
        <v>21</v>
      </c>
      <c r="CD196" s="9">
        <f>VLOOKUP(B196,'3-mer'!$B:$BQ,60,FALSE)</f>
        <v>14</v>
      </c>
      <c r="CE196" s="9">
        <f>VLOOKUP(B196,'3-mer'!$B:$BQ,61,FALSE)</f>
        <v>35</v>
      </c>
      <c r="CF196" s="9">
        <f>VLOOKUP(B196,'3-mer'!$B:$BQ,62,FALSE)</f>
        <v>21</v>
      </c>
      <c r="CG196" s="9">
        <f>VLOOKUP(B196,'3-mer'!$B:$BQ,63,FALSE)</f>
        <v>34</v>
      </c>
      <c r="CH196" s="9">
        <f>VLOOKUP(B196,'3-mer'!$B:$BQ,64,FALSE)</f>
        <v>18</v>
      </c>
      <c r="CI196" s="9">
        <f>VLOOKUP(B196,'3-mer'!$B:$BQ,65,FALSE)</f>
        <v>17</v>
      </c>
      <c r="CJ196" s="9">
        <f>VLOOKUP(B196,'3-mer'!$B:$BQ,66,FALSE)</f>
        <v>14</v>
      </c>
      <c r="CK196" s="9">
        <f>VLOOKUP(B196,'3-mer'!$B:$BQ,67,FALSE)</f>
        <v>20</v>
      </c>
      <c r="CL196" s="9">
        <f>VLOOKUP(B196,'3-mer'!$B:$BQ,5,FALSE)</f>
        <v>32</v>
      </c>
    </row>
    <row r="197" spans="1:90" ht="15.75" x14ac:dyDescent="0.2">
      <c r="A197" s="68" t="s">
        <v>12</v>
      </c>
      <c r="B197" s="67" t="s">
        <v>14</v>
      </c>
      <c r="C197" s="67">
        <v>269</v>
      </c>
      <c r="D197" s="70">
        <v>146</v>
      </c>
      <c r="E197" s="67">
        <v>37</v>
      </c>
      <c r="F197" s="67">
        <v>7.4</v>
      </c>
      <c r="G197" s="67">
        <v>6</v>
      </c>
      <c r="H197" s="70">
        <v>2.2999999999999998</v>
      </c>
      <c r="I197" s="70">
        <f>VLOOKUP(B197,'2-mer'!$C$1:$V$19,3,FALSE)</f>
        <v>1507</v>
      </c>
      <c r="J197" s="74">
        <f>VLOOKUP(B197,遗传信息!B:E,4,FALSE)</f>
        <v>43.93</v>
      </c>
      <c r="K197" s="9">
        <f>VLOOKUP(B197,'2-mer'!$C$1:$V$19,4,FALSE)</f>
        <v>107</v>
      </c>
      <c r="L197" s="9">
        <f>VLOOKUP(B197,'2-mer'!$C$1:$V$19,5,FALSE)</f>
        <v>98</v>
      </c>
      <c r="M197" s="9">
        <f>VLOOKUP(B197,'2-mer'!$C$1:$V$19,6,FALSE)</f>
        <v>115</v>
      </c>
      <c r="N197" s="9">
        <f>VLOOKUP(B197,'2-mer'!$C$1:$V$19,8,FALSE)</f>
        <v>58</v>
      </c>
      <c r="O197" s="9">
        <f>VLOOKUP(B197,'2-mer'!$C$1:$V$19,9,FALSE)</f>
        <v>85</v>
      </c>
      <c r="P197" s="9">
        <f>VLOOKUP(B197,'2-mer'!$C$1:$V$19,10,FALSE)</f>
        <v>86</v>
      </c>
      <c r="Q197" s="9">
        <f>VLOOKUP(B197,'2-mer'!$C$1:$V$19,11,FALSE)</f>
        <v>107</v>
      </c>
      <c r="R197" s="9">
        <f>VLOOKUP(B197,'2-mer'!$C$1:$V$19,12,FALSE)</f>
        <v>75</v>
      </c>
      <c r="S197" s="9">
        <f>VLOOKUP(B197,'2-mer'!$C$1:$V$19,13,FALSE)</f>
        <v>118</v>
      </c>
      <c r="T197" s="9">
        <f>VLOOKUP(B197,'2-mer'!$C$1:$V$19,14,FALSE)</f>
        <v>106</v>
      </c>
      <c r="U197" s="9">
        <f>VLOOKUP(B197,'2-mer'!$C$1:$V$19,15,FALSE)</f>
        <v>147</v>
      </c>
      <c r="V197" s="9">
        <f>VLOOKUP(B197,'2-mer'!$C$1:$V$19,16,FALSE)</f>
        <v>106</v>
      </c>
      <c r="W197" s="9">
        <f>VLOOKUP(B197,'2-mer'!$C$1:$V$19,17,FALSE)</f>
        <v>67</v>
      </c>
      <c r="X197" s="9">
        <f>VLOOKUP(B197,'2-mer'!$C$1:$V$19,18,FALSE)</f>
        <v>64</v>
      </c>
      <c r="Y197" s="9">
        <f>VLOOKUP(B197,'2-mer'!$C$1:$V$19,19,FALSE)</f>
        <v>108</v>
      </c>
      <c r="Z197" s="9">
        <f>VLOOKUP(B197,'2-mer'!$C$1:$V$19,20,FALSE)</f>
        <v>59</v>
      </c>
      <c r="AA197" s="9">
        <f>VLOOKUP(B197,'3-mer'!$B:$BQ,4,FALSE)</f>
        <v>20</v>
      </c>
      <c r="AB197" s="9">
        <f>VLOOKUP(B197,'3-mer'!$B:$BQ,5,FALSE)</f>
        <v>32</v>
      </c>
      <c r="AC197" s="9">
        <f>VLOOKUP(B197,'3-mer'!$B:$BQ,6,FALSE)</f>
        <v>35</v>
      </c>
      <c r="AD197" s="9">
        <f>VLOOKUP(B197,'3-mer'!$B:$BQ,7,FALSE)</f>
        <v>20</v>
      </c>
      <c r="AE197" s="9">
        <f>VLOOKUP(B197,'3-mer'!$B:$BQ,8,FALSE)</f>
        <v>27</v>
      </c>
      <c r="AF197" s="9">
        <f>VLOOKUP(B197,'3-mer'!$B:$BQ,9,FALSE)</f>
        <v>25</v>
      </c>
      <c r="AG197" s="9">
        <f>VLOOKUP(B197,'3-mer'!$B:$BQ,10,FALSE)</f>
        <v>28</v>
      </c>
      <c r="AH197" s="9">
        <f>VLOOKUP(B197,'3-mer'!$B:$BQ,11,FALSE)</f>
        <v>18</v>
      </c>
      <c r="AI197" s="9">
        <f>VLOOKUP(B197,'3-mer'!$B:$BQ,12,FALSE)</f>
        <v>23</v>
      </c>
      <c r="AJ197" s="9">
        <f>VLOOKUP(B197,'3-mer'!$B:$BQ,13,FALSE)</f>
        <v>32</v>
      </c>
      <c r="AK197" s="9">
        <f>VLOOKUP(B197,'3-mer'!$B:$BQ,14,FALSE)</f>
        <v>34</v>
      </c>
      <c r="AL197" s="9">
        <f>VLOOKUP(B197,'3-mer'!$B:$BQ,15,FALSE)</f>
        <v>26</v>
      </c>
      <c r="AM197" s="9">
        <f>VLOOKUP(B197,'3-mer'!$B:$BQ,16,FALSE)</f>
        <v>9</v>
      </c>
      <c r="AN197" s="9">
        <f>VLOOKUP(B197,'3-mer'!$B:$BQ,17,FALSE)</f>
        <v>15</v>
      </c>
      <c r="AO197" s="9">
        <f>VLOOKUP(B197,'3-mer'!$B:$BQ,18,FALSE)</f>
        <v>23</v>
      </c>
      <c r="AP197" s="9">
        <f>VLOOKUP(B197,'3-mer'!$B:$BQ,19,FALSE)</f>
        <v>11</v>
      </c>
      <c r="AQ197" s="9">
        <f>VLOOKUP(B197,'3-mer'!$B:$BQ,20,FALSE)</f>
        <v>24</v>
      </c>
      <c r="AR197" s="9">
        <f>VLOOKUP(B197,'3-mer'!$B:$BQ,21,FALSE)</f>
        <v>22</v>
      </c>
      <c r="AS197" s="9">
        <f>VLOOKUP(B197,'3-mer'!$B:$BQ,22,FALSE)</f>
        <v>26</v>
      </c>
      <c r="AT197" s="9">
        <f>VLOOKUP(B197,'3-mer'!$B:$BQ,23,FALSE)</f>
        <v>13</v>
      </c>
      <c r="AU197" s="9">
        <f>VLOOKUP(B197,'3-mer'!$B:$BQ,24,FALSE)</f>
        <v>16</v>
      </c>
      <c r="AV197" s="9">
        <f>VLOOKUP(B197,'3-mer'!$B:$BQ,25,FALSE)</f>
        <v>20</v>
      </c>
      <c r="AW197" s="9">
        <f>VLOOKUP(B197,'3-mer'!$B:$BQ,26,FALSE)</f>
        <v>29</v>
      </c>
      <c r="AX197" s="9">
        <f>VLOOKUP(B197,'3-mer'!$B:$BQ,27,FALSE)</f>
        <v>21</v>
      </c>
      <c r="AY197" s="9">
        <f>VLOOKUP(B197,'3-mer'!$B:$BQ,28,FALSE)</f>
        <v>20</v>
      </c>
      <c r="AZ197" s="9">
        <f>VLOOKUP(B197,'3-mer'!$B:$BQ,29,FALSE)</f>
        <v>26</v>
      </c>
      <c r="BA197" s="9">
        <f>VLOOKUP(B197,'3-mer'!$B:$BQ,30,FALSE)</f>
        <v>36</v>
      </c>
      <c r="BB197" s="9">
        <f>VLOOKUP(B197,'3-mer'!$B:$BQ,31,FALSE)</f>
        <v>25</v>
      </c>
      <c r="BC197" s="9">
        <f>VLOOKUP(B197,'3-mer'!$B:$BQ,32,FALSE)</f>
        <v>15</v>
      </c>
      <c r="BD197" s="9">
        <f>VLOOKUP(B197,'3-mer'!$B:$BQ,33,FALSE)</f>
        <v>16</v>
      </c>
      <c r="BE197" s="9">
        <f>VLOOKUP(B197,'3-mer'!$B:$BQ,34,FALSE)</f>
        <v>27</v>
      </c>
      <c r="BF197" s="9">
        <f>VLOOKUP(B197,'3-mer'!$B:$BQ,35,FALSE)</f>
        <v>17</v>
      </c>
      <c r="BG197" s="9">
        <f>VLOOKUP(B197,'3-mer'!$B:$BQ,36,FALSE)</f>
        <v>36</v>
      </c>
      <c r="BH197" s="9">
        <f>VLOOKUP(B197,'3-mer'!$B:$BQ,37,FALSE)</f>
        <v>27</v>
      </c>
      <c r="BI197" s="9">
        <f>VLOOKUP(B197,'3-mer'!$B:$BQ,38,FALSE)</f>
        <v>33</v>
      </c>
      <c r="BJ197" s="9">
        <f>VLOOKUP(B197,'3-mer'!$B:$BQ,39,FALSE)</f>
        <v>22</v>
      </c>
      <c r="BK197" s="9">
        <f>VLOOKUP(B197,'3-mer'!$B:$BQ,40,FALSE)</f>
        <v>29</v>
      </c>
      <c r="BL197" s="9">
        <f>VLOOKUP(B197,'3-mer'!$B:$BQ,41,FALSE)</f>
        <v>25</v>
      </c>
      <c r="BM197" s="9">
        <f>VLOOKUP(B197,'3-mer'!$B:$BQ,42,FALSE)</f>
        <v>29</v>
      </c>
      <c r="BN197" s="9">
        <f>VLOOKUP(B197,'3-mer'!$B:$BQ,43,FALSE)</f>
        <v>22</v>
      </c>
      <c r="BO197" s="9">
        <f>VLOOKUP(B197,'3-mer'!$B:$BQ,44,FALSE)</f>
        <v>40</v>
      </c>
      <c r="BP197" s="9">
        <f>VLOOKUP(B197,'3-mer'!$B:$BQ,45,FALSE)</f>
        <v>27</v>
      </c>
      <c r="BQ197" s="9">
        <f>VLOOKUP(B197,'3-mer'!$B:$BQ,46,FALSE)</f>
        <v>43</v>
      </c>
      <c r="BR197" s="9">
        <f>VLOOKUP(B197,'3-mer'!$B:$BQ,47,FALSE)</f>
        <v>37</v>
      </c>
      <c r="BS197" s="9">
        <f>VLOOKUP(B197,'3-mer'!$B:$BQ,48,FALSE)</f>
        <v>26</v>
      </c>
      <c r="BT197" s="9">
        <f>VLOOKUP(B197,'3-mer'!$B:$BQ,49,FALSE)</f>
        <v>19</v>
      </c>
      <c r="BU197" s="9">
        <f>VLOOKUP(B197,'3-mer'!$B:$BQ,50,FALSE)</f>
        <v>38</v>
      </c>
      <c r="BV197" s="9">
        <f>VLOOKUP(B197,'3-mer'!$B:$BQ,51,FALSE)</f>
        <v>23</v>
      </c>
      <c r="BW197" s="9">
        <f>VLOOKUP(B197,'3-mer'!$B:$BQ,52,FALSE)</f>
        <v>27</v>
      </c>
      <c r="BX197" s="9">
        <f>VLOOKUP(B197,'3-mer'!$B:$BQ,53,FALSE)</f>
        <v>17</v>
      </c>
      <c r="BY197" s="9">
        <f>VLOOKUP(B197,'3-mer'!$B:$BQ,54,FALSE)</f>
        <v>20</v>
      </c>
      <c r="BZ197" s="9">
        <f>VLOOKUP(B197,'3-mer'!$B:$BQ,55,FALSE)</f>
        <v>3</v>
      </c>
      <c r="CA197" s="9">
        <f>VLOOKUP(B197,'3-mer'!$B:$BQ,56,FALSE)</f>
        <v>13</v>
      </c>
      <c r="CB197" s="9">
        <f>VLOOKUP(B197,'3-mer'!$B:$BQ,7,FALSE)</f>
        <v>20</v>
      </c>
      <c r="CC197" s="9">
        <f>VLOOKUP(B197,'3-mer'!$B:$BQ,58,FALSE)</f>
        <v>21</v>
      </c>
      <c r="CD197" s="9">
        <f>VLOOKUP(B197,'3-mer'!$B:$BQ,60,FALSE)</f>
        <v>14</v>
      </c>
      <c r="CE197" s="9">
        <f>VLOOKUP(B197,'3-mer'!$B:$BQ,61,FALSE)</f>
        <v>35</v>
      </c>
      <c r="CF197" s="9">
        <f>VLOOKUP(B197,'3-mer'!$B:$BQ,62,FALSE)</f>
        <v>21</v>
      </c>
      <c r="CG197" s="9">
        <f>VLOOKUP(B197,'3-mer'!$B:$BQ,63,FALSE)</f>
        <v>34</v>
      </c>
      <c r="CH197" s="9">
        <f>VLOOKUP(B197,'3-mer'!$B:$BQ,64,FALSE)</f>
        <v>18</v>
      </c>
      <c r="CI197" s="9">
        <f>VLOOKUP(B197,'3-mer'!$B:$BQ,65,FALSE)</f>
        <v>17</v>
      </c>
      <c r="CJ197" s="9">
        <f>VLOOKUP(B197,'3-mer'!$B:$BQ,66,FALSE)</f>
        <v>14</v>
      </c>
      <c r="CK197" s="9">
        <f>VLOOKUP(B197,'3-mer'!$B:$BQ,67,FALSE)</f>
        <v>20</v>
      </c>
      <c r="CL197" s="9">
        <f>VLOOKUP(B197,'3-mer'!$B:$BQ,5,FALSE)</f>
        <v>32</v>
      </c>
    </row>
    <row r="198" spans="1:90" ht="15.75" x14ac:dyDescent="0.2">
      <c r="A198" s="68" t="s">
        <v>12</v>
      </c>
      <c r="B198" s="67" t="s">
        <v>14</v>
      </c>
      <c r="C198" s="67">
        <v>269</v>
      </c>
      <c r="D198" s="70">
        <v>175</v>
      </c>
      <c r="E198" s="67">
        <v>37</v>
      </c>
      <c r="F198" s="67">
        <v>7.4</v>
      </c>
      <c r="G198" s="67">
        <v>6</v>
      </c>
      <c r="H198" s="70">
        <v>2.7</v>
      </c>
      <c r="I198" s="70">
        <f>VLOOKUP(B198,'2-mer'!$C$1:$V$19,3,FALSE)</f>
        <v>1507</v>
      </c>
      <c r="J198" s="74">
        <f>VLOOKUP(B198,遗传信息!B:E,4,FALSE)</f>
        <v>43.93</v>
      </c>
      <c r="K198" s="9">
        <f>VLOOKUP(B198,'2-mer'!$C$1:$V$19,4,FALSE)</f>
        <v>107</v>
      </c>
      <c r="L198" s="9">
        <f>VLOOKUP(B198,'2-mer'!$C$1:$V$19,5,FALSE)</f>
        <v>98</v>
      </c>
      <c r="M198" s="9">
        <f>VLOOKUP(B198,'2-mer'!$C$1:$V$19,6,FALSE)</f>
        <v>115</v>
      </c>
      <c r="N198" s="9">
        <f>VLOOKUP(B198,'2-mer'!$C$1:$V$19,8,FALSE)</f>
        <v>58</v>
      </c>
      <c r="O198" s="9">
        <f>VLOOKUP(B198,'2-mer'!$C$1:$V$19,9,FALSE)</f>
        <v>85</v>
      </c>
      <c r="P198" s="9">
        <f>VLOOKUP(B198,'2-mer'!$C$1:$V$19,10,FALSE)</f>
        <v>86</v>
      </c>
      <c r="Q198" s="9">
        <f>VLOOKUP(B198,'2-mer'!$C$1:$V$19,11,FALSE)</f>
        <v>107</v>
      </c>
      <c r="R198" s="9">
        <f>VLOOKUP(B198,'2-mer'!$C$1:$V$19,12,FALSE)</f>
        <v>75</v>
      </c>
      <c r="S198" s="9">
        <f>VLOOKUP(B198,'2-mer'!$C$1:$V$19,13,FALSE)</f>
        <v>118</v>
      </c>
      <c r="T198" s="9">
        <f>VLOOKUP(B198,'2-mer'!$C$1:$V$19,14,FALSE)</f>
        <v>106</v>
      </c>
      <c r="U198" s="9">
        <f>VLOOKUP(B198,'2-mer'!$C$1:$V$19,15,FALSE)</f>
        <v>147</v>
      </c>
      <c r="V198" s="9">
        <f>VLOOKUP(B198,'2-mer'!$C$1:$V$19,16,FALSE)</f>
        <v>106</v>
      </c>
      <c r="W198" s="9">
        <f>VLOOKUP(B198,'2-mer'!$C$1:$V$19,17,FALSE)</f>
        <v>67</v>
      </c>
      <c r="X198" s="9">
        <f>VLOOKUP(B198,'2-mer'!$C$1:$V$19,18,FALSE)</f>
        <v>64</v>
      </c>
      <c r="Y198" s="9">
        <f>VLOOKUP(B198,'2-mer'!$C$1:$V$19,19,FALSE)</f>
        <v>108</v>
      </c>
      <c r="Z198" s="9">
        <f>VLOOKUP(B198,'2-mer'!$C$1:$V$19,20,FALSE)</f>
        <v>59</v>
      </c>
      <c r="AA198" s="9">
        <f>VLOOKUP(B198,'3-mer'!$B:$BQ,4,FALSE)</f>
        <v>20</v>
      </c>
      <c r="AB198" s="9">
        <f>VLOOKUP(B198,'3-mer'!$B:$BQ,5,FALSE)</f>
        <v>32</v>
      </c>
      <c r="AC198" s="9">
        <f>VLOOKUP(B198,'3-mer'!$B:$BQ,6,FALSE)</f>
        <v>35</v>
      </c>
      <c r="AD198" s="9">
        <f>VLOOKUP(B198,'3-mer'!$B:$BQ,7,FALSE)</f>
        <v>20</v>
      </c>
      <c r="AE198" s="9">
        <f>VLOOKUP(B198,'3-mer'!$B:$BQ,8,FALSE)</f>
        <v>27</v>
      </c>
      <c r="AF198" s="9">
        <f>VLOOKUP(B198,'3-mer'!$B:$BQ,9,FALSE)</f>
        <v>25</v>
      </c>
      <c r="AG198" s="9">
        <f>VLOOKUP(B198,'3-mer'!$B:$BQ,10,FALSE)</f>
        <v>28</v>
      </c>
      <c r="AH198" s="9">
        <f>VLOOKUP(B198,'3-mer'!$B:$BQ,11,FALSE)</f>
        <v>18</v>
      </c>
      <c r="AI198" s="9">
        <f>VLOOKUP(B198,'3-mer'!$B:$BQ,12,FALSE)</f>
        <v>23</v>
      </c>
      <c r="AJ198" s="9">
        <f>VLOOKUP(B198,'3-mer'!$B:$BQ,13,FALSE)</f>
        <v>32</v>
      </c>
      <c r="AK198" s="9">
        <f>VLOOKUP(B198,'3-mer'!$B:$BQ,14,FALSE)</f>
        <v>34</v>
      </c>
      <c r="AL198" s="9">
        <f>VLOOKUP(B198,'3-mer'!$B:$BQ,15,FALSE)</f>
        <v>26</v>
      </c>
      <c r="AM198" s="9">
        <f>VLOOKUP(B198,'3-mer'!$B:$BQ,16,FALSE)</f>
        <v>9</v>
      </c>
      <c r="AN198" s="9">
        <f>VLOOKUP(B198,'3-mer'!$B:$BQ,17,FALSE)</f>
        <v>15</v>
      </c>
      <c r="AO198" s="9">
        <f>VLOOKUP(B198,'3-mer'!$B:$BQ,18,FALSE)</f>
        <v>23</v>
      </c>
      <c r="AP198" s="9">
        <f>VLOOKUP(B198,'3-mer'!$B:$BQ,19,FALSE)</f>
        <v>11</v>
      </c>
      <c r="AQ198" s="9">
        <f>VLOOKUP(B198,'3-mer'!$B:$BQ,20,FALSE)</f>
        <v>24</v>
      </c>
      <c r="AR198" s="9">
        <f>VLOOKUP(B198,'3-mer'!$B:$BQ,21,FALSE)</f>
        <v>22</v>
      </c>
      <c r="AS198" s="9">
        <f>VLOOKUP(B198,'3-mer'!$B:$BQ,22,FALSE)</f>
        <v>26</v>
      </c>
      <c r="AT198" s="9">
        <f>VLOOKUP(B198,'3-mer'!$B:$BQ,23,FALSE)</f>
        <v>13</v>
      </c>
      <c r="AU198" s="9">
        <f>VLOOKUP(B198,'3-mer'!$B:$BQ,24,FALSE)</f>
        <v>16</v>
      </c>
      <c r="AV198" s="9">
        <f>VLOOKUP(B198,'3-mer'!$B:$BQ,25,FALSE)</f>
        <v>20</v>
      </c>
      <c r="AW198" s="9">
        <f>VLOOKUP(B198,'3-mer'!$B:$BQ,26,FALSE)</f>
        <v>29</v>
      </c>
      <c r="AX198" s="9">
        <f>VLOOKUP(B198,'3-mer'!$B:$BQ,27,FALSE)</f>
        <v>21</v>
      </c>
      <c r="AY198" s="9">
        <f>VLOOKUP(B198,'3-mer'!$B:$BQ,28,FALSE)</f>
        <v>20</v>
      </c>
      <c r="AZ198" s="9">
        <f>VLOOKUP(B198,'3-mer'!$B:$BQ,29,FALSE)</f>
        <v>26</v>
      </c>
      <c r="BA198" s="9">
        <f>VLOOKUP(B198,'3-mer'!$B:$BQ,30,FALSE)</f>
        <v>36</v>
      </c>
      <c r="BB198" s="9">
        <f>VLOOKUP(B198,'3-mer'!$B:$BQ,31,FALSE)</f>
        <v>25</v>
      </c>
      <c r="BC198" s="9">
        <f>VLOOKUP(B198,'3-mer'!$B:$BQ,32,FALSE)</f>
        <v>15</v>
      </c>
      <c r="BD198" s="9">
        <f>VLOOKUP(B198,'3-mer'!$B:$BQ,33,FALSE)</f>
        <v>16</v>
      </c>
      <c r="BE198" s="9">
        <f>VLOOKUP(B198,'3-mer'!$B:$BQ,34,FALSE)</f>
        <v>27</v>
      </c>
      <c r="BF198" s="9">
        <f>VLOOKUP(B198,'3-mer'!$B:$BQ,35,FALSE)</f>
        <v>17</v>
      </c>
      <c r="BG198" s="9">
        <f>VLOOKUP(B198,'3-mer'!$B:$BQ,36,FALSE)</f>
        <v>36</v>
      </c>
      <c r="BH198" s="9">
        <f>VLOOKUP(B198,'3-mer'!$B:$BQ,37,FALSE)</f>
        <v>27</v>
      </c>
      <c r="BI198" s="9">
        <f>VLOOKUP(B198,'3-mer'!$B:$BQ,38,FALSE)</f>
        <v>33</v>
      </c>
      <c r="BJ198" s="9">
        <f>VLOOKUP(B198,'3-mer'!$B:$BQ,39,FALSE)</f>
        <v>22</v>
      </c>
      <c r="BK198" s="9">
        <f>VLOOKUP(B198,'3-mer'!$B:$BQ,40,FALSE)</f>
        <v>29</v>
      </c>
      <c r="BL198" s="9">
        <f>VLOOKUP(B198,'3-mer'!$B:$BQ,41,FALSE)</f>
        <v>25</v>
      </c>
      <c r="BM198" s="9">
        <f>VLOOKUP(B198,'3-mer'!$B:$BQ,42,FALSE)</f>
        <v>29</v>
      </c>
      <c r="BN198" s="9">
        <f>VLOOKUP(B198,'3-mer'!$B:$BQ,43,FALSE)</f>
        <v>22</v>
      </c>
      <c r="BO198" s="9">
        <f>VLOOKUP(B198,'3-mer'!$B:$BQ,44,FALSE)</f>
        <v>40</v>
      </c>
      <c r="BP198" s="9">
        <f>VLOOKUP(B198,'3-mer'!$B:$BQ,45,FALSE)</f>
        <v>27</v>
      </c>
      <c r="BQ198" s="9">
        <f>VLOOKUP(B198,'3-mer'!$B:$BQ,46,FALSE)</f>
        <v>43</v>
      </c>
      <c r="BR198" s="9">
        <f>VLOOKUP(B198,'3-mer'!$B:$BQ,47,FALSE)</f>
        <v>37</v>
      </c>
      <c r="BS198" s="9">
        <f>VLOOKUP(B198,'3-mer'!$B:$BQ,48,FALSE)</f>
        <v>26</v>
      </c>
      <c r="BT198" s="9">
        <f>VLOOKUP(B198,'3-mer'!$B:$BQ,49,FALSE)</f>
        <v>19</v>
      </c>
      <c r="BU198" s="9">
        <f>VLOOKUP(B198,'3-mer'!$B:$BQ,50,FALSE)</f>
        <v>38</v>
      </c>
      <c r="BV198" s="9">
        <f>VLOOKUP(B198,'3-mer'!$B:$BQ,51,FALSE)</f>
        <v>23</v>
      </c>
      <c r="BW198" s="9">
        <f>VLOOKUP(B198,'3-mer'!$B:$BQ,52,FALSE)</f>
        <v>27</v>
      </c>
      <c r="BX198" s="9">
        <f>VLOOKUP(B198,'3-mer'!$B:$BQ,53,FALSE)</f>
        <v>17</v>
      </c>
      <c r="BY198" s="9">
        <f>VLOOKUP(B198,'3-mer'!$B:$BQ,54,FALSE)</f>
        <v>20</v>
      </c>
      <c r="BZ198" s="9">
        <f>VLOOKUP(B198,'3-mer'!$B:$BQ,55,FALSE)</f>
        <v>3</v>
      </c>
      <c r="CA198" s="9">
        <f>VLOOKUP(B198,'3-mer'!$B:$BQ,56,FALSE)</f>
        <v>13</v>
      </c>
      <c r="CB198" s="9">
        <f>VLOOKUP(B198,'3-mer'!$B:$BQ,7,FALSE)</f>
        <v>20</v>
      </c>
      <c r="CC198" s="9">
        <f>VLOOKUP(B198,'3-mer'!$B:$BQ,58,FALSE)</f>
        <v>21</v>
      </c>
      <c r="CD198" s="9">
        <f>VLOOKUP(B198,'3-mer'!$B:$BQ,60,FALSE)</f>
        <v>14</v>
      </c>
      <c r="CE198" s="9">
        <f>VLOOKUP(B198,'3-mer'!$B:$BQ,61,FALSE)</f>
        <v>35</v>
      </c>
      <c r="CF198" s="9">
        <f>VLOOKUP(B198,'3-mer'!$B:$BQ,62,FALSE)</f>
        <v>21</v>
      </c>
      <c r="CG198" s="9">
        <f>VLOOKUP(B198,'3-mer'!$B:$BQ,63,FALSE)</f>
        <v>34</v>
      </c>
      <c r="CH198" s="9">
        <f>VLOOKUP(B198,'3-mer'!$B:$BQ,64,FALSE)</f>
        <v>18</v>
      </c>
      <c r="CI198" s="9">
        <f>VLOOKUP(B198,'3-mer'!$B:$BQ,65,FALSE)</f>
        <v>17</v>
      </c>
      <c r="CJ198" s="9">
        <f>VLOOKUP(B198,'3-mer'!$B:$BQ,66,FALSE)</f>
        <v>14</v>
      </c>
      <c r="CK198" s="9">
        <f>VLOOKUP(B198,'3-mer'!$B:$BQ,67,FALSE)</f>
        <v>20</v>
      </c>
      <c r="CL198" s="9">
        <f>VLOOKUP(B198,'3-mer'!$B:$BQ,5,FALSE)</f>
        <v>32</v>
      </c>
    </row>
    <row r="199" spans="1:90" ht="15.75" x14ac:dyDescent="0.2">
      <c r="A199" s="68" t="s">
        <v>12</v>
      </c>
      <c r="B199" s="67" t="s">
        <v>14</v>
      </c>
      <c r="C199" s="67">
        <v>269</v>
      </c>
      <c r="D199" s="70">
        <v>204</v>
      </c>
      <c r="E199" s="67">
        <v>37</v>
      </c>
      <c r="F199" s="67">
        <v>7.4</v>
      </c>
      <c r="G199" s="67">
        <v>6</v>
      </c>
      <c r="H199" s="70">
        <v>3.1</v>
      </c>
      <c r="I199" s="70">
        <f>VLOOKUP(B199,'2-mer'!$C$1:$V$19,3,FALSE)</f>
        <v>1507</v>
      </c>
      <c r="J199" s="74">
        <f>VLOOKUP(B199,遗传信息!B:E,4,FALSE)</f>
        <v>43.93</v>
      </c>
      <c r="K199" s="9">
        <f>VLOOKUP(B199,'2-mer'!$C$1:$V$19,4,FALSE)</f>
        <v>107</v>
      </c>
      <c r="L199" s="9">
        <f>VLOOKUP(B199,'2-mer'!$C$1:$V$19,5,FALSE)</f>
        <v>98</v>
      </c>
      <c r="M199" s="9">
        <f>VLOOKUP(B199,'2-mer'!$C$1:$V$19,6,FALSE)</f>
        <v>115</v>
      </c>
      <c r="N199" s="9">
        <f>VLOOKUP(B199,'2-mer'!$C$1:$V$19,8,FALSE)</f>
        <v>58</v>
      </c>
      <c r="O199" s="9">
        <f>VLOOKUP(B199,'2-mer'!$C$1:$V$19,9,FALSE)</f>
        <v>85</v>
      </c>
      <c r="P199" s="9">
        <f>VLOOKUP(B199,'2-mer'!$C$1:$V$19,10,FALSE)</f>
        <v>86</v>
      </c>
      <c r="Q199" s="9">
        <f>VLOOKUP(B199,'2-mer'!$C$1:$V$19,11,FALSE)</f>
        <v>107</v>
      </c>
      <c r="R199" s="9">
        <f>VLOOKUP(B199,'2-mer'!$C$1:$V$19,12,FALSE)</f>
        <v>75</v>
      </c>
      <c r="S199" s="9">
        <f>VLOOKUP(B199,'2-mer'!$C$1:$V$19,13,FALSE)</f>
        <v>118</v>
      </c>
      <c r="T199" s="9">
        <f>VLOOKUP(B199,'2-mer'!$C$1:$V$19,14,FALSE)</f>
        <v>106</v>
      </c>
      <c r="U199" s="9">
        <f>VLOOKUP(B199,'2-mer'!$C$1:$V$19,15,FALSE)</f>
        <v>147</v>
      </c>
      <c r="V199" s="9">
        <f>VLOOKUP(B199,'2-mer'!$C$1:$V$19,16,FALSE)</f>
        <v>106</v>
      </c>
      <c r="W199" s="9">
        <f>VLOOKUP(B199,'2-mer'!$C$1:$V$19,17,FALSE)</f>
        <v>67</v>
      </c>
      <c r="X199" s="9">
        <f>VLOOKUP(B199,'2-mer'!$C$1:$V$19,18,FALSE)</f>
        <v>64</v>
      </c>
      <c r="Y199" s="9">
        <f>VLOOKUP(B199,'2-mer'!$C$1:$V$19,19,FALSE)</f>
        <v>108</v>
      </c>
      <c r="Z199" s="9">
        <f>VLOOKUP(B199,'2-mer'!$C$1:$V$19,20,FALSE)</f>
        <v>59</v>
      </c>
      <c r="AA199" s="9">
        <f>VLOOKUP(B199,'3-mer'!$B:$BQ,4,FALSE)</f>
        <v>20</v>
      </c>
      <c r="AB199" s="9">
        <f>VLOOKUP(B199,'3-mer'!$B:$BQ,5,FALSE)</f>
        <v>32</v>
      </c>
      <c r="AC199" s="9">
        <f>VLOOKUP(B199,'3-mer'!$B:$BQ,6,FALSE)</f>
        <v>35</v>
      </c>
      <c r="AD199" s="9">
        <f>VLOOKUP(B199,'3-mer'!$B:$BQ,7,FALSE)</f>
        <v>20</v>
      </c>
      <c r="AE199" s="9">
        <f>VLOOKUP(B199,'3-mer'!$B:$BQ,8,FALSE)</f>
        <v>27</v>
      </c>
      <c r="AF199" s="9">
        <f>VLOOKUP(B199,'3-mer'!$B:$BQ,9,FALSE)</f>
        <v>25</v>
      </c>
      <c r="AG199" s="9">
        <f>VLOOKUP(B199,'3-mer'!$B:$BQ,10,FALSE)</f>
        <v>28</v>
      </c>
      <c r="AH199" s="9">
        <f>VLOOKUP(B199,'3-mer'!$B:$BQ,11,FALSE)</f>
        <v>18</v>
      </c>
      <c r="AI199" s="9">
        <f>VLOOKUP(B199,'3-mer'!$B:$BQ,12,FALSE)</f>
        <v>23</v>
      </c>
      <c r="AJ199" s="9">
        <f>VLOOKUP(B199,'3-mer'!$B:$BQ,13,FALSE)</f>
        <v>32</v>
      </c>
      <c r="AK199" s="9">
        <f>VLOOKUP(B199,'3-mer'!$B:$BQ,14,FALSE)</f>
        <v>34</v>
      </c>
      <c r="AL199" s="9">
        <f>VLOOKUP(B199,'3-mer'!$B:$BQ,15,FALSE)</f>
        <v>26</v>
      </c>
      <c r="AM199" s="9">
        <f>VLOOKUP(B199,'3-mer'!$B:$BQ,16,FALSE)</f>
        <v>9</v>
      </c>
      <c r="AN199" s="9">
        <f>VLOOKUP(B199,'3-mer'!$B:$BQ,17,FALSE)</f>
        <v>15</v>
      </c>
      <c r="AO199" s="9">
        <f>VLOOKUP(B199,'3-mer'!$B:$BQ,18,FALSE)</f>
        <v>23</v>
      </c>
      <c r="AP199" s="9">
        <f>VLOOKUP(B199,'3-mer'!$B:$BQ,19,FALSE)</f>
        <v>11</v>
      </c>
      <c r="AQ199" s="9">
        <f>VLOOKUP(B199,'3-mer'!$B:$BQ,20,FALSE)</f>
        <v>24</v>
      </c>
      <c r="AR199" s="9">
        <f>VLOOKUP(B199,'3-mer'!$B:$BQ,21,FALSE)</f>
        <v>22</v>
      </c>
      <c r="AS199" s="9">
        <f>VLOOKUP(B199,'3-mer'!$B:$BQ,22,FALSE)</f>
        <v>26</v>
      </c>
      <c r="AT199" s="9">
        <f>VLOOKUP(B199,'3-mer'!$B:$BQ,23,FALSE)</f>
        <v>13</v>
      </c>
      <c r="AU199" s="9">
        <f>VLOOKUP(B199,'3-mer'!$B:$BQ,24,FALSE)</f>
        <v>16</v>
      </c>
      <c r="AV199" s="9">
        <f>VLOOKUP(B199,'3-mer'!$B:$BQ,25,FALSE)</f>
        <v>20</v>
      </c>
      <c r="AW199" s="9">
        <f>VLOOKUP(B199,'3-mer'!$B:$BQ,26,FALSE)</f>
        <v>29</v>
      </c>
      <c r="AX199" s="9">
        <f>VLOOKUP(B199,'3-mer'!$B:$BQ,27,FALSE)</f>
        <v>21</v>
      </c>
      <c r="AY199" s="9">
        <f>VLOOKUP(B199,'3-mer'!$B:$BQ,28,FALSE)</f>
        <v>20</v>
      </c>
      <c r="AZ199" s="9">
        <f>VLOOKUP(B199,'3-mer'!$B:$BQ,29,FALSE)</f>
        <v>26</v>
      </c>
      <c r="BA199" s="9">
        <f>VLOOKUP(B199,'3-mer'!$B:$BQ,30,FALSE)</f>
        <v>36</v>
      </c>
      <c r="BB199" s="9">
        <f>VLOOKUP(B199,'3-mer'!$B:$BQ,31,FALSE)</f>
        <v>25</v>
      </c>
      <c r="BC199" s="9">
        <f>VLOOKUP(B199,'3-mer'!$B:$BQ,32,FALSE)</f>
        <v>15</v>
      </c>
      <c r="BD199" s="9">
        <f>VLOOKUP(B199,'3-mer'!$B:$BQ,33,FALSE)</f>
        <v>16</v>
      </c>
      <c r="BE199" s="9">
        <f>VLOOKUP(B199,'3-mer'!$B:$BQ,34,FALSE)</f>
        <v>27</v>
      </c>
      <c r="BF199" s="9">
        <f>VLOOKUP(B199,'3-mer'!$B:$BQ,35,FALSE)</f>
        <v>17</v>
      </c>
      <c r="BG199" s="9">
        <f>VLOOKUP(B199,'3-mer'!$B:$BQ,36,FALSE)</f>
        <v>36</v>
      </c>
      <c r="BH199" s="9">
        <f>VLOOKUP(B199,'3-mer'!$B:$BQ,37,FALSE)</f>
        <v>27</v>
      </c>
      <c r="BI199" s="9">
        <f>VLOOKUP(B199,'3-mer'!$B:$BQ,38,FALSE)</f>
        <v>33</v>
      </c>
      <c r="BJ199" s="9">
        <f>VLOOKUP(B199,'3-mer'!$B:$BQ,39,FALSE)</f>
        <v>22</v>
      </c>
      <c r="BK199" s="9">
        <f>VLOOKUP(B199,'3-mer'!$B:$BQ,40,FALSE)</f>
        <v>29</v>
      </c>
      <c r="BL199" s="9">
        <f>VLOOKUP(B199,'3-mer'!$B:$BQ,41,FALSE)</f>
        <v>25</v>
      </c>
      <c r="BM199" s="9">
        <f>VLOOKUP(B199,'3-mer'!$B:$BQ,42,FALSE)</f>
        <v>29</v>
      </c>
      <c r="BN199" s="9">
        <f>VLOOKUP(B199,'3-mer'!$B:$BQ,43,FALSE)</f>
        <v>22</v>
      </c>
      <c r="BO199" s="9">
        <f>VLOOKUP(B199,'3-mer'!$B:$BQ,44,FALSE)</f>
        <v>40</v>
      </c>
      <c r="BP199" s="9">
        <f>VLOOKUP(B199,'3-mer'!$B:$BQ,45,FALSE)</f>
        <v>27</v>
      </c>
      <c r="BQ199" s="9">
        <f>VLOOKUP(B199,'3-mer'!$B:$BQ,46,FALSE)</f>
        <v>43</v>
      </c>
      <c r="BR199" s="9">
        <f>VLOOKUP(B199,'3-mer'!$B:$BQ,47,FALSE)</f>
        <v>37</v>
      </c>
      <c r="BS199" s="9">
        <f>VLOOKUP(B199,'3-mer'!$B:$BQ,48,FALSE)</f>
        <v>26</v>
      </c>
      <c r="BT199" s="9">
        <f>VLOOKUP(B199,'3-mer'!$B:$BQ,49,FALSE)</f>
        <v>19</v>
      </c>
      <c r="BU199" s="9">
        <f>VLOOKUP(B199,'3-mer'!$B:$BQ,50,FALSE)</f>
        <v>38</v>
      </c>
      <c r="BV199" s="9">
        <f>VLOOKUP(B199,'3-mer'!$B:$BQ,51,FALSE)</f>
        <v>23</v>
      </c>
      <c r="BW199" s="9">
        <f>VLOOKUP(B199,'3-mer'!$B:$BQ,52,FALSE)</f>
        <v>27</v>
      </c>
      <c r="BX199" s="9">
        <f>VLOOKUP(B199,'3-mer'!$B:$BQ,53,FALSE)</f>
        <v>17</v>
      </c>
      <c r="BY199" s="9">
        <f>VLOOKUP(B199,'3-mer'!$B:$BQ,54,FALSE)</f>
        <v>20</v>
      </c>
      <c r="BZ199" s="9">
        <f>VLOOKUP(B199,'3-mer'!$B:$BQ,55,FALSE)</f>
        <v>3</v>
      </c>
      <c r="CA199" s="9">
        <f>VLOOKUP(B199,'3-mer'!$B:$BQ,56,FALSE)</f>
        <v>13</v>
      </c>
      <c r="CB199" s="9">
        <f>VLOOKUP(B199,'3-mer'!$B:$BQ,7,FALSE)</f>
        <v>20</v>
      </c>
      <c r="CC199" s="9">
        <f>VLOOKUP(B199,'3-mer'!$B:$BQ,58,FALSE)</f>
        <v>21</v>
      </c>
      <c r="CD199" s="9">
        <f>VLOOKUP(B199,'3-mer'!$B:$BQ,60,FALSE)</f>
        <v>14</v>
      </c>
      <c r="CE199" s="9">
        <f>VLOOKUP(B199,'3-mer'!$B:$BQ,61,FALSE)</f>
        <v>35</v>
      </c>
      <c r="CF199" s="9">
        <f>VLOOKUP(B199,'3-mer'!$B:$BQ,62,FALSE)</f>
        <v>21</v>
      </c>
      <c r="CG199" s="9">
        <f>VLOOKUP(B199,'3-mer'!$B:$BQ,63,FALSE)</f>
        <v>34</v>
      </c>
      <c r="CH199" s="9">
        <f>VLOOKUP(B199,'3-mer'!$B:$BQ,64,FALSE)</f>
        <v>18</v>
      </c>
      <c r="CI199" s="9">
        <f>VLOOKUP(B199,'3-mer'!$B:$BQ,65,FALSE)</f>
        <v>17</v>
      </c>
      <c r="CJ199" s="9">
        <f>VLOOKUP(B199,'3-mer'!$B:$BQ,66,FALSE)</f>
        <v>14</v>
      </c>
      <c r="CK199" s="9">
        <f>VLOOKUP(B199,'3-mer'!$B:$BQ,67,FALSE)</f>
        <v>20</v>
      </c>
      <c r="CL199" s="9">
        <f>VLOOKUP(B199,'3-mer'!$B:$BQ,5,FALSE)</f>
        <v>32</v>
      </c>
    </row>
    <row r="200" spans="1:90" ht="15.75" x14ac:dyDescent="0.2">
      <c r="A200" s="68" t="s">
        <v>12</v>
      </c>
      <c r="B200" s="67" t="s">
        <v>14</v>
      </c>
      <c r="C200" s="67">
        <v>269</v>
      </c>
      <c r="D200" s="70">
        <v>233</v>
      </c>
      <c r="E200" s="67">
        <v>37</v>
      </c>
      <c r="F200" s="67">
        <v>7.4</v>
      </c>
      <c r="G200" s="67">
        <v>6</v>
      </c>
      <c r="H200" s="70">
        <v>3.6</v>
      </c>
      <c r="I200" s="70">
        <f>VLOOKUP(B200,'2-mer'!$C$1:$V$19,3,FALSE)</f>
        <v>1507</v>
      </c>
      <c r="J200" s="74">
        <f>VLOOKUP(B200,遗传信息!B:E,4,FALSE)</f>
        <v>43.93</v>
      </c>
      <c r="K200" s="9">
        <f>VLOOKUP(B200,'2-mer'!$C$1:$V$19,4,FALSE)</f>
        <v>107</v>
      </c>
      <c r="L200" s="9">
        <f>VLOOKUP(B200,'2-mer'!$C$1:$V$19,5,FALSE)</f>
        <v>98</v>
      </c>
      <c r="M200" s="9">
        <f>VLOOKUP(B200,'2-mer'!$C$1:$V$19,6,FALSE)</f>
        <v>115</v>
      </c>
      <c r="N200" s="9">
        <f>VLOOKUP(B200,'2-mer'!$C$1:$V$19,8,FALSE)</f>
        <v>58</v>
      </c>
      <c r="O200" s="9">
        <f>VLOOKUP(B200,'2-mer'!$C$1:$V$19,9,FALSE)</f>
        <v>85</v>
      </c>
      <c r="P200" s="9">
        <f>VLOOKUP(B200,'2-mer'!$C$1:$V$19,10,FALSE)</f>
        <v>86</v>
      </c>
      <c r="Q200" s="9">
        <f>VLOOKUP(B200,'2-mer'!$C$1:$V$19,11,FALSE)</f>
        <v>107</v>
      </c>
      <c r="R200" s="9">
        <f>VLOOKUP(B200,'2-mer'!$C$1:$V$19,12,FALSE)</f>
        <v>75</v>
      </c>
      <c r="S200" s="9">
        <f>VLOOKUP(B200,'2-mer'!$C$1:$V$19,13,FALSE)</f>
        <v>118</v>
      </c>
      <c r="T200" s="9">
        <f>VLOOKUP(B200,'2-mer'!$C$1:$V$19,14,FALSE)</f>
        <v>106</v>
      </c>
      <c r="U200" s="9">
        <f>VLOOKUP(B200,'2-mer'!$C$1:$V$19,15,FALSE)</f>
        <v>147</v>
      </c>
      <c r="V200" s="9">
        <f>VLOOKUP(B200,'2-mer'!$C$1:$V$19,16,FALSE)</f>
        <v>106</v>
      </c>
      <c r="W200" s="9">
        <f>VLOOKUP(B200,'2-mer'!$C$1:$V$19,17,FALSE)</f>
        <v>67</v>
      </c>
      <c r="X200" s="9">
        <f>VLOOKUP(B200,'2-mer'!$C$1:$V$19,18,FALSE)</f>
        <v>64</v>
      </c>
      <c r="Y200" s="9">
        <f>VLOOKUP(B200,'2-mer'!$C$1:$V$19,19,FALSE)</f>
        <v>108</v>
      </c>
      <c r="Z200" s="9">
        <f>VLOOKUP(B200,'2-mer'!$C$1:$V$19,20,FALSE)</f>
        <v>59</v>
      </c>
      <c r="AA200" s="9">
        <f>VLOOKUP(B200,'3-mer'!$B:$BQ,4,FALSE)</f>
        <v>20</v>
      </c>
      <c r="AB200" s="9">
        <f>VLOOKUP(B200,'3-mer'!$B:$BQ,5,FALSE)</f>
        <v>32</v>
      </c>
      <c r="AC200" s="9">
        <f>VLOOKUP(B200,'3-mer'!$B:$BQ,6,FALSE)</f>
        <v>35</v>
      </c>
      <c r="AD200" s="9">
        <f>VLOOKUP(B200,'3-mer'!$B:$BQ,7,FALSE)</f>
        <v>20</v>
      </c>
      <c r="AE200" s="9">
        <f>VLOOKUP(B200,'3-mer'!$B:$BQ,8,FALSE)</f>
        <v>27</v>
      </c>
      <c r="AF200" s="9">
        <f>VLOOKUP(B200,'3-mer'!$B:$BQ,9,FALSE)</f>
        <v>25</v>
      </c>
      <c r="AG200" s="9">
        <f>VLOOKUP(B200,'3-mer'!$B:$BQ,10,FALSE)</f>
        <v>28</v>
      </c>
      <c r="AH200" s="9">
        <f>VLOOKUP(B200,'3-mer'!$B:$BQ,11,FALSE)</f>
        <v>18</v>
      </c>
      <c r="AI200" s="9">
        <f>VLOOKUP(B200,'3-mer'!$B:$BQ,12,FALSE)</f>
        <v>23</v>
      </c>
      <c r="AJ200" s="9">
        <f>VLOOKUP(B200,'3-mer'!$B:$BQ,13,FALSE)</f>
        <v>32</v>
      </c>
      <c r="AK200" s="9">
        <f>VLOOKUP(B200,'3-mer'!$B:$BQ,14,FALSE)</f>
        <v>34</v>
      </c>
      <c r="AL200" s="9">
        <f>VLOOKUP(B200,'3-mer'!$B:$BQ,15,FALSE)</f>
        <v>26</v>
      </c>
      <c r="AM200" s="9">
        <f>VLOOKUP(B200,'3-mer'!$B:$BQ,16,FALSE)</f>
        <v>9</v>
      </c>
      <c r="AN200" s="9">
        <f>VLOOKUP(B200,'3-mer'!$B:$BQ,17,FALSE)</f>
        <v>15</v>
      </c>
      <c r="AO200" s="9">
        <f>VLOOKUP(B200,'3-mer'!$B:$BQ,18,FALSE)</f>
        <v>23</v>
      </c>
      <c r="AP200" s="9">
        <f>VLOOKUP(B200,'3-mer'!$B:$BQ,19,FALSE)</f>
        <v>11</v>
      </c>
      <c r="AQ200" s="9">
        <f>VLOOKUP(B200,'3-mer'!$B:$BQ,20,FALSE)</f>
        <v>24</v>
      </c>
      <c r="AR200" s="9">
        <f>VLOOKUP(B200,'3-mer'!$B:$BQ,21,FALSE)</f>
        <v>22</v>
      </c>
      <c r="AS200" s="9">
        <f>VLOOKUP(B200,'3-mer'!$B:$BQ,22,FALSE)</f>
        <v>26</v>
      </c>
      <c r="AT200" s="9">
        <f>VLOOKUP(B200,'3-mer'!$B:$BQ,23,FALSE)</f>
        <v>13</v>
      </c>
      <c r="AU200" s="9">
        <f>VLOOKUP(B200,'3-mer'!$B:$BQ,24,FALSE)</f>
        <v>16</v>
      </c>
      <c r="AV200" s="9">
        <f>VLOOKUP(B200,'3-mer'!$B:$BQ,25,FALSE)</f>
        <v>20</v>
      </c>
      <c r="AW200" s="9">
        <f>VLOOKUP(B200,'3-mer'!$B:$BQ,26,FALSE)</f>
        <v>29</v>
      </c>
      <c r="AX200" s="9">
        <f>VLOOKUP(B200,'3-mer'!$B:$BQ,27,FALSE)</f>
        <v>21</v>
      </c>
      <c r="AY200" s="9">
        <f>VLOOKUP(B200,'3-mer'!$B:$BQ,28,FALSE)</f>
        <v>20</v>
      </c>
      <c r="AZ200" s="9">
        <f>VLOOKUP(B200,'3-mer'!$B:$BQ,29,FALSE)</f>
        <v>26</v>
      </c>
      <c r="BA200" s="9">
        <f>VLOOKUP(B200,'3-mer'!$B:$BQ,30,FALSE)</f>
        <v>36</v>
      </c>
      <c r="BB200" s="9">
        <f>VLOOKUP(B200,'3-mer'!$B:$BQ,31,FALSE)</f>
        <v>25</v>
      </c>
      <c r="BC200" s="9">
        <f>VLOOKUP(B200,'3-mer'!$B:$BQ,32,FALSE)</f>
        <v>15</v>
      </c>
      <c r="BD200" s="9">
        <f>VLOOKUP(B200,'3-mer'!$B:$BQ,33,FALSE)</f>
        <v>16</v>
      </c>
      <c r="BE200" s="9">
        <f>VLOOKUP(B200,'3-mer'!$B:$BQ,34,FALSE)</f>
        <v>27</v>
      </c>
      <c r="BF200" s="9">
        <f>VLOOKUP(B200,'3-mer'!$B:$BQ,35,FALSE)</f>
        <v>17</v>
      </c>
      <c r="BG200" s="9">
        <f>VLOOKUP(B200,'3-mer'!$B:$BQ,36,FALSE)</f>
        <v>36</v>
      </c>
      <c r="BH200" s="9">
        <f>VLOOKUP(B200,'3-mer'!$B:$BQ,37,FALSE)</f>
        <v>27</v>
      </c>
      <c r="BI200" s="9">
        <f>VLOOKUP(B200,'3-mer'!$B:$BQ,38,FALSE)</f>
        <v>33</v>
      </c>
      <c r="BJ200" s="9">
        <f>VLOOKUP(B200,'3-mer'!$B:$BQ,39,FALSE)</f>
        <v>22</v>
      </c>
      <c r="BK200" s="9">
        <f>VLOOKUP(B200,'3-mer'!$B:$BQ,40,FALSE)</f>
        <v>29</v>
      </c>
      <c r="BL200" s="9">
        <f>VLOOKUP(B200,'3-mer'!$B:$BQ,41,FALSE)</f>
        <v>25</v>
      </c>
      <c r="BM200" s="9">
        <f>VLOOKUP(B200,'3-mer'!$B:$BQ,42,FALSE)</f>
        <v>29</v>
      </c>
      <c r="BN200" s="9">
        <f>VLOOKUP(B200,'3-mer'!$B:$BQ,43,FALSE)</f>
        <v>22</v>
      </c>
      <c r="BO200" s="9">
        <f>VLOOKUP(B200,'3-mer'!$B:$BQ,44,FALSE)</f>
        <v>40</v>
      </c>
      <c r="BP200" s="9">
        <f>VLOOKUP(B200,'3-mer'!$B:$BQ,45,FALSE)</f>
        <v>27</v>
      </c>
      <c r="BQ200" s="9">
        <f>VLOOKUP(B200,'3-mer'!$B:$BQ,46,FALSE)</f>
        <v>43</v>
      </c>
      <c r="BR200" s="9">
        <f>VLOOKUP(B200,'3-mer'!$B:$BQ,47,FALSE)</f>
        <v>37</v>
      </c>
      <c r="BS200" s="9">
        <f>VLOOKUP(B200,'3-mer'!$B:$BQ,48,FALSE)</f>
        <v>26</v>
      </c>
      <c r="BT200" s="9">
        <f>VLOOKUP(B200,'3-mer'!$B:$BQ,49,FALSE)</f>
        <v>19</v>
      </c>
      <c r="BU200" s="9">
        <f>VLOOKUP(B200,'3-mer'!$B:$BQ,50,FALSE)</f>
        <v>38</v>
      </c>
      <c r="BV200" s="9">
        <f>VLOOKUP(B200,'3-mer'!$B:$BQ,51,FALSE)</f>
        <v>23</v>
      </c>
      <c r="BW200" s="9">
        <f>VLOOKUP(B200,'3-mer'!$B:$BQ,52,FALSE)</f>
        <v>27</v>
      </c>
      <c r="BX200" s="9">
        <f>VLOOKUP(B200,'3-mer'!$B:$BQ,53,FALSE)</f>
        <v>17</v>
      </c>
      <c r="BY200" s="9">
        <f>VLOOKUP(B200,'3-mer'!$B:$BQ,54,FALSE)</f>
        <v>20</v>
      </c>
      <c r="BZ200" s="9">
        <f>VLOOKUP(B200,'3-mer'!$B:$BQ,55,FALSE)</f>
        <v>3</v>
      </c>
      <c r="CA200" s="9">
        <f>VLOOKUP(B200,'3-mer'!$B:$BQ,56,FALSE)</f>
        <v>13</v>
      </c>
      <c r="CB200" s="9">
        <f>VLOOKUP(B200,'3-mer'!$B:$BQ,7,FALSE)</f>
        <v>20</v>
      </c>
      <c r="CC200" s="9">
        <f>VLOOKUP(B200,'3-mer'!$B:$BQ,58,FALSE)</f>
        <v>21</v>
      </c>
      <c r="CD200" s="9">
        <f>VLOOKUP(B200,'3-mer'!$B:$BQ,60,FALSE)</f>
        <v>14</v>
      </c>
      <c r="CE200" s="9">
        <f>VLOOKUP(B200,'3-mer'!$B:$BQ,61,FALSE)</f>
        <v>35</v>
      </c>
      <c r="CF200" s="9">
        <f>VLOOKUP(B200,'3-mer'!$B:$BQ,62,FALSE)</f>
        <v>21</v>
      </c>
      <c r="CG200" s="9">
        <f>VLOOKUP(B200,'3-mer'!$B:$BQ,63,FALSE)</f>
        <v>34</v>
      </c>
      <c r="CH200" s="9">
        <f>VLOOKUP(B200,'3-mer'!$B:$BQ,64,FALSE)</f>
        <v>18</v>
      </c>
      <c r="CI200" s="9">
        <f>VLOOKUP(B200,'3-mer'!$B:$BQ,65,FALSE)</f>
        <v>17</v>
      </c>
      <c r="CJ200" s="9">
        <f>VLOOKUP(B200,'3-mer'!$B:$BQ,66,FALSE)</f>
        <v>14</v>
      </c>
      <c r="CK200" s="9">
        <f>VLOOKUP(B200,'3-mer'!$B:$BQ,67,FALSE)</f>
        <v>20</v>
      </c>
      <c r="CL200" s="9">
        <f>VLOOKUP(B200,'3-mer'!$B:$BQ,5,FALSE)</f>
        <v>32</v>
      </c>
    </row>
    <row r="201" spans="1:90" ht="15.75" x14ac:dyDescent="0.2">
      <c r="A201" s="68" t="s">
        <v>12</v>
      </c>
      <c r="B201" s="67" t="s">
        <v>14</v>
      </c>
      <c r="C201" s="67">
        <v>282</v>
      </c>
      <c r="D201" s="70">
        <v>230</v>
      </c>
      <c r="E201" s="67">
        <v>37</v>
      </c>
      <c r="F201" s="67">
        <v>7.4</v>
      </c>
      <c r="G201" s="67">
        <v>6</v>
      </c>
      <c r="H201" s="70">
        <v>2.4</v>
      </c>
      <c r="I201" s="70">
        <f>VLOOKUP(B201,'2-mer'!$C$1:$V$19,3,FALSE)</f>
        <v>1507</v>
      </c>
      <c r="J201" s="74">
        <f>VLOOKUP(B201,遗传信息!B:E,4,FALSE)</f>
        <v>43.93</v>
      </c>
      <c r="K201" s="9">
        <f>VLOOKUP(B201,'2-mer'!$C$1:$V$19,4,FALSE)</f>
        <v>107</v>
      </c>
      <c r="L201" s="9">
        <f>VLOOKUP(B201,'2-mer'!$C$1:$V$19,5,FALSE)</f>
        <v>98</v>
      </c>
      <c r="M201" s="9">
        <f>VLOOKUP(B201,'2-mer'!$C$1:$V$19,6,FALSE)</f>
        <v>115</v>
      </c>
      <c r="N201" s="9">
        <f>VLOOKUP(B201,'2-mer'!$C$1:$V$19,8,FALSE)</f>
        <v>58</v>
      </c>
      <c r="O201" s="9">
        <f>VLOOKUP(B201,'2-mer'!$C$1:$V$19,9,FALSE)</f>
        <v>85</v>
      </c>
      <c r="P201" s="9">
        <f>VLOOKUP(B201,'2-mer'!$C$1:$V$19,10,FALSE)</f>
        <v>86</v>
      </c>
      <c r="Q201" s="9">
        <f>VLOOKUP(B201,'2-mer'!$C$1:$V$19,11,FALSE)</f>
        <v>107</v>
      </c>
      <c r="R201" s="9">
        <f>VLOOKUP(B201,'2-mer'!$C$1:$V$19,12,FALSE)</f>
        <v>75</v>
      </c>
      <c r="S201" s="9">
        <f>VLOOKUP(B201,'2-mer'!$C$1:$V$19,13,FALSE)</f>
        <v>118</v>
      </c>
      <c r="T201" s="9">
        <f>VLOOKUP(B201,'2-mer'!$C$1:$V$19,14,FALSE)</f>
        <v>106</v>
      </c>
      <c r="U201" s="9">
        <f>VLOOKUP(B201,'2-mer'!$C$1:$V$19,15,FALSE)</f>
        <v>147</v>
      </c>
      <c r="V201" s="9">
        <f>VLOOKUP(B201,'2-mer'!$C$1:$V$19,16,FALSE)</f>
        <v>106</v>
      </c>
      <c r="W201" s="9">
        <f>VLOOKUP(B201,'2-mer'!$C$1:$V$19,17,FALSE)</f>
        <v>67</v>
      </c>
      <c r="X201" s="9">
        <f>VLOOKUP(B201,'2-mer'!$C$1:$V$19,18,FALSE)</f>
        <v>64</v>
      </c>
      <c r="Y201" s="9">
        <f>VLOOKUP(B201,'2-mer'!$C$1:$V$19,19,FALSE)</f>
        <v>108</v>
      </c>
      <c r="Z201" s="9">
        <f>VLOOKUP(B201,'2-mer'!$C$1:$V$19,20,FALSE)</f>
        <v>59</v>
      </c>
      <c r="AA201" s="9">
        <f>VLOOKUP(B201,'3-mer'!$B:$BQ,4,FALSE)</f>
        <v>20</v>
      </c>
      <c r="AB201" s="9">
        <f>VLOOKUP(B201,'3-mer'!$B:$BQ,5,FALSE)</f>
        <v>32</v>
      </c>
      <c r="AC201" s="9">
        <f>VLOOKUP(B201,'3-mer'!$B:$BQ,6,FALSE)</f>
        <v>35</v>
      </c>
      <c r="AD201" s="9">
        <f>VLOOKUP(B201,'3-mer'!$B:$BQ,7,FALSE)</f>
        <v>20</v>
      </c>
      <c r="AE201" s="9">
        <f>VLOOKUP(B201,'3-mer'!$B:$BQ,8,FALSE)</f>
        <v>27</v>
      </c>
      <c r="AF201" s="9">
        <f>VLOOKUP(B201,'3-mer'!$B:$BQ,9,FALSE)</f>
        <v>25</v>
      </c>
      <c r="AG201" s="9">
        <f>VLOOKUP(B201,'3-mer'!$B:$BQ,10,FALSE)</f>
        <v>28</v>
      </c>
      <c r="AH201" s="9">
        <f>VLOOKUP(B201,'3-mer'!$B:$BQ,11,FALSE)</f>
        <v>18</v>
      </c>
      <c r="AI201" s="9">
        <f>VLOOKUP(B201,'3-mer'!$B:$BQ,12,FALSE)</f>
        <v>23</v>
      </c>
      <c r="AJ201" s="9">
        <f>VLOOKUP(B201,'3-mer'!$B:$BQ,13,FALSE)</f>
        <v>32</v>
      </c>
      <c r="AK201" s="9">
        <f>VLOOKUP(B201,'3-mer'!$B:$BQ,14,FALSE)</f>
        <v>34</v>
      </c>
      <c r="AL201" s="9">
        <f>VLOOKUP(B201,'3-mer'!$B:$BQ,15,FALSE)</f>
        <v>26</v>
      </c>
      <c r="AM201" s="9">
        <f>VLOOKUP(B201,'3-mer'!$B:$BQ,16,FALSE)</f>
        <v>9</v>
      </c>
      <c r="AN201" s="9">
        <f>VLOOKUP(B201,'3-mer'!$B:$BQ,17,FALSE)</f>
        <v>15</v>
      </c>
      <c r="AO201" s="9">
        <f>VLOOKUP(B201,'3-mer'!$B:$BQ,18,FALSE)</f>
        <v>23</v>
      </c>
      <c r="AP201" s="9">
        <f>VLOOKUP(B201,'3-mer'!$B:$BQ,19,FALSE)</f>
        <v>11</v>
      </c>
      <c r="AQ201" s="9">
        <f>VLOOKUP(B201,'3-mer'!$B:$BQ,20,FALSE)</f>
        <v>24</v>
      </c>
      <c r="AR201" s="9">
        <f>VLOOKUP(B201,'3-mer'!$B:$BQ,21,FALSE)</f>
        <v>22</v>
      </c>
      <c r="AS201" s="9">
        <f>VLOOKUP(B201,'3-mer'!$B:$BQ,22,FALSE)</f>
        <v>26</v>
      </c>
      <c r="AT201" s="9">
        <f>VLOOKUP(B201,'3-mer'!$B:$BQ,23,FALSE)</f>
        <v>13</v>
      </c>
      <c r="AU201" s="9">
        <f>VLOOKUP(B201,'3-mer'!$B:$BQ,24,FALSE)</f>
        <v>16</v>
      </c>
      <c r="AV201" s="9">
        <f>VLOOKUP(B201,'3-mer'!$B:$BQ,25,FALSE)</f>
        <v>20</v>
      </c>
      <c r="AW201" s="9">
        <f>VLOOKUP(B201,'3-mer'!$B:$BQ,26,FALSE)</f>
        <v>29</v>
      </c>
      <c r="AX201" s="9">
        <f>VLOOKUP(B201,'3-mer'!$B:$BQ,27,FALSE)</f>
        <v>21</v>
      </c>
      <c r="AY201" s="9">
        <f>VLOOKUP(B201,'3-mer'!$B:$BQ,28,FALSE)</f>
        <v>20</v>
      </c>
      <c r="AZ201" s="9">
        <f>VLOOKUP(B201,'3-mer'!$B:$BQ,29,FALSE)</f>
        <v>26</v>
      </c>
      <c r="BA201" s="9">
        <f>VLOOKUP(B201,'3-mer'!$B:$BQ,30,FALSE)</f>
        <v>36</v>
      </c>
      <c r="BB201" s="9">
        <f>VLOOKUP(B201,'3-mer'!$B:$BQ,31,FALSE)</f>
        <v>25</v>
      </c>
      <c r="BC201" s="9">
        <f>VLOOKUP(B201,'3-mer'!$B:$BQ,32,FALSE)</f>
        <v>15</v>
      </c>
      <c r="BD201" s="9">
        <f>VLOOKUP(B201,'3-mer'!$B:$BQ,33,FALSE)</f>
        <v>16</v>
      </c>
      <c r="BE201" s="9">
        <f>VLOOKUP(B201,'3-mer'!$B:$BQ,34,FALSE)</f>
        <v>27</v>
      </c>
      <c r="BF201" s="9">
        <f>VLOOKUP(B201,'3-mer'!$B:$BQ,35,FALSE)</f>
        <v>17</v>
      </c>
      <c r="BG201" s="9">
        <f>VLOOKUP(B201,'3-mer'!$B:$BQ,36,FALSE)</f>
        <v>36</v>
      </c>
      <c r="BH201" s="9">
        <f>VLOOKUP(B201,'3-mer'!$B:$BQ,37,FALSE)</f>
        <v>27</v>
      </c>
      <c r="BI201" s="9">
        <f>VLOOKUP(B201,'3-mer'!$B:$BQ,38,FALSE)</f>
        <v>33</v>
      </c>
      <c r="BJ201" s="9">
        <f>VLOOKUP(B201,'3-mer'!$B:$BQ,39,FALSE)</f>
        <v>22</v>
      </c>
      <c r="BK201" s="9">
        <f>VLOOKUP(B201,'3-mer'!$B:$BQ,40,FALSE)</f>
        <v>29</v>
      </c>
      <c r="BL201" s="9">
        <f>VLOOKUP(B201,'3-mer'!$B:$BQ,41,FALSE)</f>
        <v>25</v>
      </c>
      <c r="BM201" s="9">
        <f>VLOOKUP(B201,'3-mer'!$B:$BQ,42,FALSE)</f>
        <v>29</v>
      </c>
      <c r="BN201" s="9">
        <f>VLOOKUP(B201,'3-mer'!$B:$BQ,43,FALSE)</f>
        <v>22</v>
      </c>
      <c r="BO201" s="9">
        <f>VLOOKUP(B201,'3-mer'!$B:$BQ,44,FALSE)</f>
        <v>40</v>
      </c>
      <c r="BP201" s="9">
        <f>VLOOKUP(B201,'3-mer'!$B:$BQ,45,FALSE)</f>
        <v>27</v>
      </c>
      <c r="BQ201" s="9">
        <f>VLOOKUP(B201,'3-mer'!$B:$BQ,46,FALSE)</f>
        <v>43</v>
      </c>
      <c r="BR201" s="9">
        <f>VLOOKUP(B201,'3-mer'!$B:$BQ,47,FALSE)</f>
        <v>37</v>
      </c>
      <c r="BS201" s="9">
        <f>VLOOKUP(B201,'3-mer'!$B:$BQ,48,FALSE)</f>
        <v>26</v>
      </c>
      <c r="BT201" s="9">
        <f>VLOOKUP(B201,'3-mer'!$B:$BQ,49,FALSE)</f>
        <v>19</v>
      </c>
      <c r="BU201" s="9">
        <f>VLOOKUP(B201,'3-mer'!$B:$BQ,50,FALSE)</f>
        <v>38</v>
      </c>
      <c r="BV201" s="9">
        <f>VLOOKUP(B201,'3-mer'!$B:$BQ,51,FALSE)</f>
        <v>23</v>
      </c>
      <c r="BW201" s="9">
        <f>VLOOKUP(B201,'3-mer'!$B:$BQ,52,FALSE)</f>
        <v>27</v>
      </c>
      <c r="BX201" s="9">
        <f>VLOOKUP(B201,'3-mer'!$B:$BQ,53,FALSE)</f>
        <v>17</v>
      </c>
      <c r="BY201" s="9">
        <f>VLOOKUP(B201,'3-mer'!$B:$BQ,54,FALSE)</f>
        <v>20</v>
      </c>
      <c r="BZ201" s="9">
        <f>VLOOKUP(B201,'3-mer'!$B:$BQ,55,FALSE)</f>
        <v>3</v>
      </c>
      <c r="CA201" s="9">
        <f>VLOOKUP(B201,'3-mer'!$B:$BQ,56,FALSE)</f>
        <v>13</v>
      </c>
      <c r="CB201" s="9">
        <f>VLOOKUP(B201,'3-mer'!$B:$BQ,7,FALSE)</f>
        <v>20</v>
      </c>
      <c r="CC201" s="9">
        <f>VLOOKUP(B201,'3-mer'!$B:$BQ,58,FALSE)</f>
        <v>21</v>
      </c>
      <c r="CD201" s="9">
        <f>VLOOKUP(B201,'3-mer'!$B:$BQ,60,FALSE)</f>
        <v>14</v>
      </c>
      <c r="CE201" s="9">
        <f>VLOOKUP(B201,'3-mer'!$B:$BQ,61,FALSE)</f>
        <v>35</v>
      </c>
      <c r="CF201" s="9">
        <f>VLOOKUP(B201,'3-mer'!$B:$BQ,62,FALSE)</f>
        <v>21</v>
      </c>
      <c r="CG201" s="9">
        <f>VLOOKUP(B201,'3-mer'!$B:$BQ,63,FALSE)</f>
        <v>34</v>
      </c>
      <c r="CH201" s="9">
        <f>VLOOKUP(B201,'3-mer'!$B:$BQ,64,FALSE)</f>
        <v>18</v>
      </c>
      <c r="CI201" s="9">
        <f>VLOOKUP(B201,'3-mer'!$B:$BQ,65,FALSE)</f>
        <v>17</v>
      </c>
      <c r="CJ201" s="9">
        <f>VLOOKUP(B201,'3-mer'!$B:$BQ,66,FALSE)</f>
        <v>14</v>
      </c>
      <c r="CK201" s="9">
        <f>VLOOKUP(B201,'3-mer'!$B:$BQ,67,FALSE)</f>
        <v>20</v>
      </c>
      <c r="CL201" s="9">
        <f>VLOOKUP(B201,'3-mer'!$B:$BQ,5,FALSE)</f>
        <v>32</v>
      </c>
    </row>
    <row r="202" spans="1:90" ht="15.75" x14ac:dyDescent="0.2">
      <c r="A202" s="68" t="s">
        <v>12</v>
      </c>
      <c r="B202" s="67" t="s">
        <v>14</v>
      </c>
      <c r="C202" s="67">
        <v>282</v>
      </c>
      <c r="D202" s="70">
        <v>287</v>
      </c>
      <c r="E202" s="67">
        <v>37</v>
      </c>
      <c r="F202" s="67">
        <v>7.4</v>
      </c>
      <c r="G202" s="67">
        <v>6</v>
      </c>
      <c r="H202" s="70">
        <v>3</v>
      </c>
      <c r="I202" s="70">
        <f>VLOOKUP(B202,'2-mer'!$C$1:$V$19,3,FALSE)</f>
        <v>1507</v>
      </c>
      <c r="J202" s="74">
        <f>VLOOKUP(B202,遗传信息!B:E,4,FALSE)</f>
        <v>43.93</v>
      </c>
      <c r="K202" s="9">
        <f>VLOOKUP(B202,'2-mer'!$C$1:$V$19,4,FALSE)</f>
        <v>107</v>
      </c>
      <c r="L202" s="9">
        <f>VLOOKUP(B202,'2-mer'!$C$1:$V$19,5,FALSE)</f>
        <v>98</v>
      </c>
      <c r="M202" s="9">
        <f>VLOOKUP(B202,'2-mer'!$C$1:$V$19,6,FALSE)</f>
        <v>115</v>
      </c>
      <c r="N202" s="9">
        <f>VLOOKUP(B202,'2-mer'!$C$1:$V$19,8,FALSE)</f>
        <v>58</v>
      </c>
      <c r="O202" s="9">
        <f>VLOOKUP(B202,'2-mer'!$C$1:$V$19,9,FALSE)</f>
        <v>85</v>
      </c>
      <c r="P202" s="9">
        <f>VLOOKUP(B202,'2-mer'!$C$1:$V$19,10,FALSE)</f>
        <v>86</v>
      </c>
      <c r="Q202" s="9">
        <f>VLOOKUP(B202,'2-mer'!$C$1:$V$19,11,FALSE)</f>
        <v>107</v>
      </c>
      <c r="R202" s="9">
        <f>VLOOKUP(B202,'2-mer'!$C$1:$V$19,12,FALSE)</f>
        <v>75</v>
      </c>
      <c r="S202" s="9">
        <f>VLOOKUP(B202,'2-mer'!$C$1:$V$19,13,FALSE)</f>
        <v>118</v>
      </c>
      <c r="T202" s="9">
        <f>VLOOKUP(B202,'2-mer'!$C$1:$V$19,14,FALSE)</f>
        <v>106</v>
      </c>
      <c r="U202" s="9">
        <f>VLOOKUP(B202,'2-mer'!$C$1:$V$19,15,FALSE)</f>
        <v>147</v>
      </c>
      <c r="V202" s="9">
        <f>VLOOKUP(B202,'2-mer'!$C$1:$V$19,16,FALSE)</f>
        <v>106</v>
      </c>
      <c r="W202" s="9">
        <f>VLOOKUP(B202,'2-mer'!$C$1:$V$19,17,FALSE)</f>
        <v>67</v>
      </c>
      <c r="X202" s="9">
        <f>VLOOKUP(B202,'2-mer'!$C$1:$V$19,18,FALSE)</f>
        <v>64</v>
      </c>
      <c r="Y202" s="9">
        <f>VLOOKUP(B202,'2-mer'!$C$1:$V$19,19,FALSE)</f>
        <v>108</v>
      </c>
      <c r="Z202" s="9">
        <f>VLOOKUP(B202,'2-mer'!$C$1:$V$19,20,FALSE)</f>
        <v>59</v>
      </c>
      <c r="AA202" s="9">
        <f>VLOOKUP(B202,'3-mer'!$B:$BQ,4,FALSE)</f>
        <v>20</v>
      </c>
      <c r="AB202" s="9">
        <f>VLOOKUP(B202,'3-mer'!$B:$BQ,5,FALSE)</f>
        <v>32</v>
      </c>
      <c r="AC202" s="9">
        <f>VLOOKUP(B202,'3-mer'!$B:$BQ,6,FALSE)</f>
        <v>35</v>
      </c>
      <c r="AD202" s="9">
        <f>VLOOKUP(B202,'3-mer'!$B:$BQ,7,FALSE)</f>
        <v>20</v>
      </c>
      <c r="AE202" s="9">
        <f>VLOOKUP(B202,'3-mer'!$B:$BQ,8,FALSE)</f>
        <v>27</v>
      </c>
      <c r="AF202" s="9">
        <f>VLOOKUP(B202,'3-mer'!$B:$BQ,9,FALSE)</f>
        <v>25</v>
      </c>
      <c r="AG202" s="9">
        <f>VLOOKUP(B202,'3-mer'!$B:$BQ,10,FALSE)</f>
        <v>28</v>
      </c>
      <c r="AH202" s="9">
        <f>VLOOKUP(B202,'3-mer'!$B:$BQ,11,FALSE)</f>
        <v>18</v>
      </c>
      <c r="AI202" s="9">
        <f>VLOOKUP(B202,'3-mer'!$B:$BQ,12,FALSE)</f>
        <v>23</v>
      </c>
      <c r="AJ202" s="9">
        <f>VLOOKUP(B202,'3-mer'!$B:$BQ,13,FALSE)</f>
        <v>32</v>
      </c>
      <c r="AK202" s="9">
        <f>VLOOKUP(B202,'3-mer'!$B:$BQ,14,FALSE)</f>
        <v>34</v>
      </c>
      <c r="AL202" s="9">
        <f>VLOOKUP(B202,'3-mer'!$B:$BQ,15,FALSE)</f>
        <v>26</v>
      </c>
      <c r="AM202" s="9">
        <f>VLOOKUP(B202,'3-mer'!$B:$BQ,16,FALSE)</f>
        <v>9</v>
      </c>
      <c r="AN202" s="9">
        <f>VLOOKUP(B202,'3-mer'!$B:$BQ,17,FALSE)</f>
        <v>15</v>
      </c>
      <c r="AO202" s="9">
        <f>VLOOKUP(B202,'3-mer'!$B:$BQ,18,FALSE)</f>
        <v>23</v>
      </c>
      <c r="AP202" s="9">
        <f>VLOOKUP(B202,'3-mer'!$B:$BQ,19,FALSE)</f>
        <v>11</v>
      </c>
      <c r="AQ202" s="9">
        <f>VLOOKUP(B202,'3-mer'!$B:$BQ,20,FALSE)</f>
        <v>24</v>
      </c>
      <c r="AR202" s="9">
        <f>VLOOKUP(B202,'3-mer'!$B:$BQ,21,FALSE)</f>
        <v>22</v>
      </c>
      <c r="AS202" s="9">
        <f>VLOOKUP(B202,'3-mer'!$B:$BQ,22,FALSE)</f>
        <v>26</v>
      </c>
      <c r="AT202" s="9">
        <f>VLOOKUP(B202,'3-mer'!$B:$BQ,23,FALSE)</f>
        <v>13</v>
      </c>
      <c r="AU202" s="9">
        <f>VLOOKUP(B202,'3-mer'!$B:$BQ,24,FALSE)</f>
        <v>16</v>
      </c>
      <c r="AV202" s="9">
        <f>VLOOKUP(B202,'3-mer'!$B:$BQ,25,FALSE)</f>
        <v>20</v>
      </c>
      <c r="AW202" s="9">
        <f>VLOOKUP(B202,'3-mer'!$B:$BQ,26,FALSE)</f>
        <v>29</v>
      </c>
      <c r="AX202" s="9">
        <f>VLOOKUP(B202,'3-mer'!$B:$BQ,27,FALSE)</f>
        <v>21</v>
      </c>
      <c r="AY202" s="9">
        <f>VLOOKUP(B202,'3-mer'!$B:$BQ,28,FALSE)</f>
        <v>20</v>
      </c>
      <c r="AZ202" s="9">
        <f>VLOOKUP(B202,'3-mer'!$B:$BQ,29,FALSE)</f>
        <v>26</v>
      </c>
      <c r="BA202" s="9">
        <f>VLOOKUP(B202,'3-mer'!$B:$BQ,30,FALSE)</f>
        <v>36</v>
      </c>
      <c r="BB202" s="9">
        <f>VLOOKUP(B202,'3-mer'!$B:$BQ,31,FALSE)</f>
        <v>25</v>
      </c>
      <c r="BC202" s="9">
        <f>VLOOKUP(B202,'3-mer'!$B:$BQ,32,FALSE)</f>
        <v>15</v>
      </c>
      <c r="BD202" s="9">
        <f>VLOOKUP(B202,'3-mer'!$B:$BQ,33,FALSE)</f>
        <v>16</v>
      </c>
      <c r="BE202" s="9">
        <f>VLOOKUP(B202,'3-mer'!$B:$BQ,34,FALSE)</f>
        <v>27</v>
      </c>
      <c r="BF202" s="9">
        <f>VLOOKUP(B202,'3-mer'!$B:$BQ,35,FALSE)</f>
        <v>17</v>
      </c>
      <c r="BG202" s="9">
        <f>VLOOKUP(B202,'3-mer'!$B:$BQ,36,FALSE)</f>
        <v>36</v>
      </c>
      <c r="BH202" s="9">
        <f>VLOOKUP(B202,'3-mer'!$B:$BQ,37,FALSE)</f>
        <v>27</v>
      </c>
      <c r="BI202" s="9">
        <f>VLOOKUP(B202,'3-mer'!$B:$BQ,38,FALSE)</f>
        <v>33</v>
      </c>
      <c r="BJ202" s="9">
        <f>VLOOKUP(B202,'3-mer'!$B:$BQ,39,FALSE)</f>
        <v>22</v>
      </c>
      <c r="BK202" s="9">
        <f>VLOOKUP(B202,'3-mer'!$B:$BQ,40,FALSE)</f>
        <v>29</v>
      </c>
      <c r="BL202" s="9">
        <f>VLOOKUP(B202,'3-mer'!$B:$BQ,41,FALSE)</f>
        <v>25</v>
      </c>
      <c r="BM202" s="9">
        <f>VLOOKUP(B202,'3-mer'!$B:$BQ,42,FALSE)</f>
        <v>29</v>
      </c>
      <c r="BN202" s="9">
        <f>VLOOKUP(B202,'3-mer'!$B:$BQ,43,FALSE)</f>
        <v>22</v>
      </c>
      <c r="BO202" s="9">
        <f>VLOOKUP(B202,'3-mer'!$B:$BQ,44,FALSE)</f>
        <v>40</v>
      </c>
      <c r="BP202" s="9">
        <f>VLOOKUP(B202,'3-mer'!$B:$BQ,45,FALSE)</f>
        <v>27</v>
      </c>
      <c r="BQ202" s="9">
        <f>VLOOKUP(B202,'3-mer'!$B:$BQ,46,FALSE)</f>
        <v>43</v>
      </c>
      <c r="BR202" s="9">
        <f>VLOOKUP(B202,'3-mer'!$B:$BQ,47,FALSE)</f>
        <v>37</v>
      </c>
      <c r="BS202" s="9">
        <f>VLOOKUP(B202,'3-mer'!$B:$BQ,48,FALSE)</f>
        <v>26</v>
      </c>
      <c r="BT202" s="9">
        <f>VLOOKUP(B202,'3-mer'!$B:$BQ,49,FALSE)</f>
        <v>19</v>
      </c>
      <c r="BU202" s="9">
        <f>VLOOKUP(B202,'3-mer'!$B:$BQ,50,FALSE)</f>
        <v>38</v>
      </c>
      <c r="BV202" s="9">
        <f>VLOOKUP(B202,'3-mer'!$B:$BQ,51,FALSE)</f>
        <v>23</v>
      </c>
      <c r="BW202" s="9">
        <f>VLOOKUP(B202,'3-mer'!$B:$BQ,52,FALSE)</f>
        <v>27</v>
      </c>
      <c r="BX202" s="9">
        <f>VLOOKUP(B202,'3-mer'!$B:$BQ,53,FALSE)</f>
        <v>17</v>
      </c>
      <c r="BY202" s="9">
        <f>VLOOKUP(B202,'3-mer'!$B:$BQ,54,FALSE)</f>
        <v>20</v>
      </c>
      <c r="BZ202" s="9">
        <f>VLOOKUP(B202,'3-mer'!$B:$BQ,55,FALSE)</f>
        <v>3</v>
      </c>
      <c r="CA202" s="9">
        <f>VLOOKUP(B202,'3-mer'!$B:$BQ,56,FALSE)</f>
        <v>13</v>
      </c>
      <c r="CB202" s="9">
        <f>VLOOKUP(B202,'3-mer'!$B:$BQ,7,FALSE)</f>
        <v>20</v>
      </c>
      <c r="CC202" s="9">
        <f>VLOOKUP(B202,'3-mer'!$B:$BQ,58,FALSE)</f>
        <v>21</v>
      </c>
      <c r="CD202" s="9">
        <f>VLOOKUP(B202,'3-mer'!$B:$BQ,60,FALSE)</f>
        <v>14</v>
      </c>
      <c r="CE202" s="9">
        <f>VLOOKUP(B202,'3-mer'!$B:$BQ,61,FALSE)</f>
        <v>35</v>
      </c>
      <c r="CF202" s="9">
        <f>VLOOKUP(B202,'3-mer'!$B:$BQ,62,FALSE)</f>
        <v>21</v>
      </c>
      <c r="CG202" s="9">
        <f>VLOOKUP(B202,'3-mer'!$B:$BQ,63,FALSE)</f>
        <v>34</v>
      </c>
      <c r="CH202" s="9">
        <f>VLOOKUP(B202,'3-mer'!$B:$BQ,64,FALSE)</f>
        <v>18</v>
      </c>
      <c r="CI202" s="9">
        <f>VLOOKUP(B202,'3-mer'!$B:$BQ,65,FALSE)</f>
        <v>17</v>
      </c>
      <c r="CJ202" s="9">
        <f>VLOOKUP(B202,'3-mer'!$B:$BQ,66,FALSE)</f>
        <v>14</v>
      </c>
      <c r="CK202" s="9">
        <f>VLOOKUP(B202,'3-mer'!$B:$BQ,67,FALSE)</f>
        <v>20</v>
      </c>
      <c r="CL202" s="9">
        <f>VLOOKUP(B202,'3-mer'!$B:$BQ,5,FALSE)</f>
        <v>32</v>
      </c>
    </row>
    <row r="203" spans="1:90" ht="15.75" x14ac:dyDescent="0.2">
      <c r="A203" s="68" t="s">
        <v>12</v>
      </c>
      <c r="B203" s="67" t="s">
        <v>14</v>
      </c>
      <c r="C203" s="67">
        <v>282</v>
      </c>
      <c r="D203" s="70">
        <v>345</v>
      </c>
      <c r="E203" s="67">
        <v>37</v>
      </c>
      <c r="F203" s="67">
        <v>7.4</v>
      </c>
      <c r="G203" s="67">
        <v>6</v>
      </c>
      <c r="H203" s="70">
        <v>3.7</v>
      </c>
      <c r="I203" s="70">
        <f>VLOOKUP(B203,'2-mer'!$C$1:$V$19,3,FALSE)</f>
        <v>1507</v>
      </c>
      <c r="J203" s="74">
        <f>VLOOKUP(B203,遗传信息!B:E,4,FALSE)</f>
        <v>43.93</v>
      </c>
      <c r="K203" s="9">
        <f>VLOOKUP(B203,'2-mer'!$C$1:$V$19,4,FALSE)</f>
        <v>107</v>
      </c>
      <c r="L203" s="9">
        <f>VLOOKUP(B203,'2-mer'!$C$1:$V$19,5,FALSE)</f>
        <v>98</v>
      </c>
      <c r="M203" s="9">
        <f>VLOOKUP(B203,'2-mer'!$C$1:$V$19,6,FALSE)</f>
        <v>115</v>
      </c>
      <c r="N203" s="9">
        <f>VLOOKUP(B203,'2-mer'!$C$1:$V$19,8,FALSE)</f>
        <v>58</v>
      </c>
      <c r="O203" s="9">
        <f>VLOOKUP(B203,'2-mer'!$C$1:$V$19,9,FALSE)</f>
        <v>85</v>
      </c>
      <c r="P203" s="9">
        <f>VLOOKUP(B203,'2-mer'!$C$1:$V$19,10,FALSE)</f>
        <v>86</v>
      </c>
      <c r="Q203" s="9">
        <f>VLOOKUP(B203,'2-mer'!$C$1:$V$19,11,FALSE)</f>
        <v>107</v>
      </c>
      <c r="R203" s="9">
        <f>VLOOKUP(B203,'2-mer'!$C$1:$V$19,12,FALSE)</f>
        <v>75</v>
      </c>
      <c r="S203" s="9">
        <f>VLOOKUP(B203,'2-mer'!$C$1:$V$19,13,FALSE)</f>
        <v>118</v>
      </c>
      <c r="T203" s="9">
        <f>VLOOKUP(B203,'2-mer'!$C$1:$V$19,14,FALSE)</f>
        <v>106</v>
      </c>
      <c r="U203" s="9">
        <f>VLOOKUP(B203,'2-mer'!$C$1:$V$19,15,FALSE)</f>
        <v>147</v>
      </c>
      <c r="V203" s="9">
        <f>VLOOKUP(B203,'2-mer'!$C$1:$V$19,16,FALSE)</f>
        <v>106</v>
      </c>
      <c r="W203" s="9">
        <f>VLOOKUP(B203,'2-mer'!$C$1:$V$19,17,FALSE)</f>
        <v>67</v>
      </c>
      <c r="X203" s="9">
        <f>VLOOKUP(B203,'2-mer'!$C$1:$V$19,18,FALSE)</f>
        <v>64</v>
      </c>
      <c r="Y203" s="9">
        <f>VLOOKUP(B203,'2-mer'!$C$1:$V$19,19,FALSE)</f>
        <v>108</v>
      </c>
      <c r="Z203" s="9">
        <f>VLOOKUP(B203,'2-mer'!$C$1:$V$19,20,FALSE)</f>
        <v>59</v>
      </c>
      <c r="AA203" s="9">
        <f>VLOOKUP(B203,'3-mer'!$B:$BQ,4,FALSE)</f>
        <v>20</v>
      </c>
      <c r="AB203" s="9">
        <f>VLOOKUP(B203,'3-mer'!$B:$BQ,5,FALSE)</f>
        <v>32</v>
      </c>
      <c r="AC203" s="9">
        <f>VLOOKUP(B203,'3-mer'!$B:$BQ,6,FALSE)</f>
        <v>35</v>
      </c>
      <c r="AD203" s="9">
        <f>VLOOKUP(B203,'3-mer'!$B:$BQ,7,FALSE)</f>
        <v>20</v>
      </c>
      <c r="AE203" s="9">
        <f>VLOOKUP(B203,'3-mer'!$B:$BQ,8,FALSE)</f>
        <v>27</v>
      </c>
      <c r="AF203" s="9">
        <f>VLOOKUP(B203,'3-mer'!$B:$BQ,9,FALSE)</f>
        <v>25</v>
      </c>
      <c r="AG203" s="9">
        <f>VLOOKUP(B203,'3-mer'!$B:$BQ,10,FALSE)</f>
        <v>28</v>
      </c>
      <c r="AH203" s="9">
        <f>VLOOKUP(B203,'3-mer'!$B:$BQ,11,FALSE)</f>
        <v>18</v>
      </c>
      <c r="AI203" s="9">
        <f>VLOOKUP(B203,'3-mer'!$B:$BQ,12,FALSE)</f>
        <v>23</v>
      </c>
      <c r="AJ203" s="9">
        <f>VLOOKUP(B203,'3-mer'!$B:$BQ,13,FALSE)</f>
        <v>32</v>
      </c>
      <c r="AK203" s="9">
        <f>VLOOKUP(B203,'3-mer'!$B:$BQ,14,FALSE)</f>
        <v>34</v>
      </c>
      <c r="AL203" s="9">
        <f>VLOOKUP(B203,'3-mer'!$B:$BQ,15,FALSE)</f>
        <v>26</v>
      </c>
      <c r="AM203" s="9">
        <f>VLOOKUP(B203,'3-mer'!$B:$BQ,16,FALSE)</f>
        <v>9</v>
      </c>
      <c r="AN203" s="9">
        <f>VLOOKUP(B203,'3-mer'!$B:$BQ,17,FALSE)</f>
        <v>15</v>
      </c>
      <c r="AO203" s="9">
        <f>VLOOKUP(B203,'3-mer'!$B:$BQ,18,FALSE)</f>
        <v>23</v>
      </c>
      <c r="AP203" s="9">
        <f>VLOOKUP(B203,'3-mer'!$B:$BQ,19,FALSE)</f>
        <v>11</v>
      </c>
      <c r="AQ203" s="9">
        <f>VLOOKUP(B203,'3-mer'!$B:$BQ,20,FALSE)</f>
        <v>24</v>
      </c>
      <c r="AR203" s="9">
        <f>VLOOKUP(B203,'3-mer'!$B:$BQ,21,FALSE)</f>
        <v>22</v>
      </c>
      <c r="AS203" s="9">
        <f>VLOOKUP(B203,'3-mer'!$B:$BQ,22,FALSE)</f>
        <v>26</v>
      </c>
      <c r="AT203" s="9">
        <f>VLOOKUP(B203,'3-mer'!$B:$BQ,23,FALSE)</f>
        <v>13</v>
      </c>
      <c r="AU203" s="9">
        <f>VLOOKUP(B203,'3-mer'!$B:$BQ,24,FALSE)</f>
        <v>16</v>
      </c>
      <c r="AV203" s="9">
        <f>VLOOKUP(B203,'3-mer'!$B:$BQ,25,FALSE)</f>
        <v>20</v>
      </c>
      <c r="AW203" s="9">
        <f>VLOOKUP(B203,'3-mer'!$B:$BQ,26,FALSE)</f>
        <v>29</v>
      </c>
      <c r="AX203" s="9">
        <f>VLOOKUP(B203,'3-mer'!$B:$BQ,27,FALSE)</f>
        <v>21</v>
      </c>
      <c r="AY203" s="9">
        <f>VLOOKUP(B203,'3-mer'!$B:$BQ,28,FALSE)</f>
        <v>20</v>
      </c>
      <c r="AZ203" s="9">
        <f>VLOOKUP(B203,'3-mer'!$B:$BQ,29,FALSE)</f>
        <v>26</v>
      </c>
      <c r="BA203" s="9">
        <f>VLOOKUP(B203,'3-mer'!$B:$BQ,30,FALSE)</f>
        <v>36</v>
      </c>
      <c r="BB203" s="9">
        <f>VLOOKUP(B203,'3-mer'!$B:$BQ,31,FALSE)</f>
        <v>25</v>
      </c>
      <c r="BC203" s="9">
        <f>VLOOKUP(B203,'3-mer'!$B:$BQ,32,FALSE)</f>
        <v>15</v>
      </c>
      <c r="BD203" s="9">
        <f>VLOOKUP(B203,'3-mer'!$B:$BQ,33,FALSE)</f>
        <v>16</v>
      </c>
      <c r="BE203" s="9">
        <f>VLOOKUP(B203,'3-mer'!$B:$BQ,34,FALSE)</f>
        <v>27</v>
      </c>
      <c r="BF203" s="9">
        <f>VLOOKUP(B203,'3-mer'!$B:$BQ,35,FALSE)</f>
        <v>17</v>
      </c>
      <c r="BG203" s="9">
        <f>VLOOKUP(B203,'3-mer'!$B:$BQ,36,FALSE)</f>
        <v>36</v>
      </c>
      <c r="BH203" s="9">
        <f>VLOOKUP(B203,'3-mer'!$B:$BQ,37,FALSE)</f>
        <v>27</v>
      </c>
      <c r="BI203" s="9">
        <f>VLOOKUP(B203,'3-mer'!$B:$BQ,38,FALSE)</f>
        <v>33</v>
      </c>
      <c r="BJ203" s="9">
        <f>VLOOKUP(B203,'3-mer'!$B:$BQ,39,FALSE)</f>
        <v>22</v>
      </c>
      <c r="BK203" s="9">
        <f>VLOOKUP(B203,'3-mer'!$B:$BQ,40,FALSE)</f>
        <v>29</v>
      </c>
      <c r="BL203" s="9">
        <f>VLOOKUP(B203,'3-mer'!$B:$BQ,41,FALSE)</f>
        <v>25</v>
      </c>
      <c r="BM203" s="9">
        <f>VLOOKUP(B203,'3-mer'!$B:$BQ,42,FALSE)</f>
        <v>29</v>
      </c>
      <c r="BN203" s="9">
        <f>VLOOKUP(B203,'3-mer'!$B:$BQ,43,FALSE)</f>
        <v>22</v>
      </c>
      <c r="BO203" s="9">
        <f>VLOOKUP(B203,'3-mer'!$B:$BQ,44,FALSE)</f>
        <v>40</v>
      </c>
      <c r="BP203" s="9">
        <f>VLOOKUP(B203,'3-mer'!$B:$BQ,45,FALSE)</f>
        <v>27</v>
      </c>
      <c r="BQ203" s="9">
        <f>VLOOKUP(B203,'3-mer'!$B:$BQ,46,FALSE)</f>
        <v>43</v>
      </c>
      <c r="BR203" s="9">
        <f>VLOOKUP(B203,'3-mer'!$B:$BQ,47,FALSE)</f>
        <v>37</v>
      </c>
      <c r="BS203" s="9">
        <f>VLOOKUP(B203,'3-mer'!$B:$BQ,48,FALSE)</f>
        <v>26</v>
      </c>
      <c r="BT203" s="9">
        <f>VLOOKUP(B203,'3-mer'!$B:$BQ,49,FALSE)</f>
        <v>19</v>
      </c>
      <c r="BU203" s="9">
        <f>VLOOKUP(B203,'3-mer'!$B:$BQ,50,FALSE)</f>
        <v>38</v>
      </c>
      <c r="BV203" s="9">
        <f>VLOOKUP(B203,'3-mer'!$B:$BQ,51,FALSE)</f>
        <v>23</v>
      </c>
      <c r="BW203" s="9">
        <f>VLOOKUP(B203,'3-mer'!$B:$BQ,52,FALSE)</f>
        <v>27</v>
      </c>
      <c r="BX203" s="9">
        <f>VLOOKUP(B203,'3-mer'!$B:$BQ,53,FALSE)</f>
        <v>17</v>
      </c>
      <c r="BY203" s="9">
        <f>VLOOKUP(B203,'3-mer'!$B:$BQ,54,FALSE)</f>
        <v>20</v>
      </c>
      <c r="BZ203" s="9">
        <f>VLOOKUP(B203,'3-mer'!$B:$BQ,55,FALSE)</f>
        <v>3</v>
      </c>
      <c r="CA203" s="9">
        <f>VLOOKUP(B203,'3-mer'!$B:$BQ,56,FALSE)</f>
        <v>13</v>
      </c>
      <c r="CB203" s="9">
        <f>VLOOKUP(B203,'3-mer'!$B:$BQ,7,FALSE)</f>
        <v>20</v>
      </c>
      <c r="CC203" s="9">
        <f>VLOOKUP(B203,'3-mer'!$B:$BQ,58,FALSE)</f>
        <v>21</v>
      </c>
      <c r="CD203" s="9">
        <f>VLOOKUP(B203,'3-mer'!$B:$BQ,60,FALSE)</f>
        <v>14</v>
      </c>
      <c r="CE203" s="9">
        <f>VLOOKUP(B203,'3-mer'!$B:$BQ,61,FALSE)</f>
        <v>35</v>
      </c>
      <c r="CF203" s="9">
        <f>VLOOKUP(B203,'3-mer'!$B:$BQ,62,FALSE)</f>
        <v>21</v>
      </c>
      <c r="CG203" s="9">
        <f>VLOOKUP(B203,'3-mer'!$B:$BQ,63,FALSE)</f>
        <v>34</v>
      </c>
      <c r="CH203" s="9">
        <f>VLOOKUP(B203,'3-mer'!$B:$BQ,64,FALSE)</f>
        <v>18</v>
      </c>
      <c r="CI203" s="9">
        <f>VLOOKUP(B203,'3-mer'!$B:$BQ,65,FALSE)</f>
        <v>17</v>
      </c>
      <c r="CJ203" s="9">
        <f>VLOOKUP(B203,'3-mer'!$B:$BQ,66,FALSE)</f>
        <v>14</v>
      </c>
      <c r="CK203" s="9">
        <f>VLOOKUP(B203,'3-mer'!$B:$BQ,67,FALSE)</f>
        <v>20</v>
      </c>
      <c r="CL203" s="9">
        <f>VLOOKUP(B203,'3-mer'!$B:$BQ,5,FALSE)</f>
        <v>32</v>
      </c>
    </row>
    <row r="204" spans="1:90" ht="15.75" x14ac:dyDescent="0.2">
      <c r="A204" s="68" t="s">
        <v>12</v>
      </c>
      <c r="B204" s="67" t="s">
        <v>14</v>
      </c>
      <c r="C204" s="67">
        <v>282</v>
      </c>
      <c r="D204" s="70">
        <v>402</v>
      </c>
      <c r="E204" s="67">
        <v>37</v>
      </c>
      <c r="F204" s="67">
        <v>7.4</v>
      </c>
      <c r="G204" s="67">
        <v>6</v>
      </c>
      <c r="H204" s="70">
        <v>4.4000000000000004</v>
      </c>
      <c r="I204" s="70">
        <f>VLOOKUP(B204,'2-mer'!$C$1:$V$19,3,FALSE)</f>
        <v>1507</v>
      </c>
      <c r="J204" s="74">
        <f>VLOOKUP(B204,遗传信息!B:E,4,FALSE)</f>
        <v>43.93</v>
      </c>
      <c r="K204" s="9">
        <f>VLOOKUP(B204,'2-mer'!$C$1:$V$19,4,FALSE)</f>
        <v>107</v>
      </c>
      <c r="L204" s="9">
        <f>VLOOKUP(B204,'2-mer'!$C$1:$V$19,5,FALSE)</f>
        <v>98</v>
      </c>
      <c r="M204" s="9">
        <f>VLOOKUP(B204,'2-mer'!$C$1:$V$19,6,FALSE)</f>
        <v>115</v>
      </c>
      <c r="N204" s="9">
        <f>VLOOKUP(B204,'2-mer'!$C$1:$V$19,8,FALSE)</f>
        <v>58</v>
      </c>
      <c r="O204" s="9">
        <f>VLOOKUP(B204,'2-mer'!$C$1:$V$19,9,FALSE)</f>
        <v>85</v>
      </c>
      <c r="P204" s="9">
        <f>VLOOKUP(B204,'2-mer'!$C$1:$V$19,10,FALSE)</f>
        <v>86</v>
      </c>
      <c r="Q204" s="9">
        <f>VLOOKUP(B204,'2-mer'!$C$1:$V$19,11,FALSE)</f>
        <v>107</v>
      </c>
      <c r="R204" s="9">
        <f>VLOOKUP(B204,'2-mer'!$C$1:$V$19,12,FALSE)</f>
        <v>75</v>
      </c>
      <c r="S204" s="9">
        <f>VLOOKUP(B204,'2-mer'!$C$1:$V$19,13,FALSE)</f>
        <v>118</v>
      </c>
      <c r="T204" s="9">
        <f>VLOOKUP(B204,'2-mer'!$C$1:$V$19,14,FALSE)</f>
        <v>106</v>
      </c>
      <c r="U204" s="9">
        <f>VLOOKUP(B204,'2-mer'!$C$1:$V$19,15,FALSE)</f>
        <v>147</v>
      </c>
      <c r="V204" s="9">
        <f>VLOOKUP(B204,'2-mer'!$C$1:$V$19,16,FALSE)</f>
        <v>106</v>
      </c>
      <c r="W204" s="9">
        <f>VLOOKUP(B204,'2-mer'!$C$1:$V$19,17,FALSE)</f>
        <v>67</v>
      </c>
      <c r="X204" s="9">
        <f>VLOOKUP(B204,'2-mer'!$C$1:$V$19,18,FALSE)</f>
        <v>64</v>
      </c>
      <c r="Y204" s="9">
        <f>VLOOKUP(B204,'2-mer'!$C$1:$V$19,19,FALSE)</f>
        <v>108</v>
      </c>
      <c r="Z204" s="9">
        <f>VLOOKUP(B204,'2-mer'!$C$1:$V$19,20,FALSE)</f>
        <v>59</v>
      </c>
      <c r="AA204" s="9">
        <f>VLOOKUP(B204,'3-mer'!$B:$BQ,4,FALSE)</f>
        <v>20</v>
      </c>
      <c r="AB204" s="9">
        <f>VLOOKUP(B204,'3-mer'!$B:$BQ,5,FALSE)</f>
        <v>32</v>
      </c>
      <c r="AC204" s="9">
        <f>VLOOKUP(B204,'3-mer'!$B:$BQ,6,FALSE)</f>
        <v>35</v>
      </c>
      <c r="AD204" s="9">
        <f>VLOOKUP(B204,'3-mer'!$B:$BQ,7,FALSE)</f>
        <v>20</v>
      </c>
      <c r="AE204" s="9">
        <f>VLOOKUP(B204,'3-mer'!$B:$BQ,8,FALSE)</f>
        <v>27</v>
      </c>
      <c r="AF204" s="9">
        <f>VLOOKUP(B204,'3-mer'!$B:$BQ,9,FALSE)</f>
        <v>25</v>
      </c>
      <c r="AG204" s="9">
        <f>VLOOKUP(B204,'3-mer'!$B:$BQ,10,FALSE)</f>
        <v>28</v>
      </c>
      <c r="AH204" s="9">
        <f>VLOOKUP(B204,'3-mer'!$B:$BQ,11,FALSE)</f>
        <v>18</v>
      </c>
      <c r="AI204" s="9">
        <f>VLOOKUP(B204,'3-mer'!$B:$BQ,12,FALSE)</f>
        <v>23</v>
      </c>
      <c r="AJ204" s="9">
        <f>VLOOKUP(B204,'3-mer'!$B:$BQ,13,FALSE)</f>
        <v>32</v>
      </c>
      <c r="AK204" s="9">
        <f>VLOOKUP(B204,'3-mer'!$B:$BQ,14,FALSE)</f>
        <v>34</v>
      </c>
      <c r="AL204" s="9">
        <f>VLOOKUP(B204,'3-mer'!$B:$BQ,15,FALSE)</f>
        <v>26</v>
      </c>
      <c r="AM204" s="9">
        <f>VLOOKUP(B204,'3-mer'!$B:$BQ,16,FALSE)</f>
        <v>9</v>
      </c>
      <c r="AN204" s="9">
        <f>VLOOKUP(B204,'3-mer'!$B:$BQ,17,FALSE)</f>
        <v>15</v>
      </c>
      <c r="AO204" s="9">
        <f>VLOOKUP(B204,'3-mer'!$B:$BQ,18,FALSE)</f>
        <v>23</v>
      </c>
      <c r="AP204" s="9">
        <f>VLOOKUP(B204,'3-mer'!$B:$BQ,19,FALSE)</f>
        <v>11</v>
      </c>
      <c r="AQ204" s="9">
        <f>VLOOKUP(B204,'3-mer'!$B:$BQ,20,FALSE)</f>
        <v>24</v>
      </c>
      <c r="AR204" s="9">
        <f>VLOOKUP(B204,'3-mer'!$B:$BQ,21,FALSE)</f>
        <v>22</v>
      </c>
      <c r="AS204" s="9">
        <f>VLOOKUP(B204,'3-mer'!$B:$BQ,22,FALSE)</f>
        <v>26</v>
      </c>
      <c r="AT204" s="9">
        <f>VLOOKUP(B204,'3-mer'!$B:$BQ,23,FALSE)</f>
        <v>13</v>
      </c>
      <c r="AU204" s="9">
        <f>VLOOKUP(B204,'3-mer'!$B:$BQ,24,FALSE)</f>
        <v>16</v>
      </c>
      <c r="AV204" s="9">
        <f>VLOOKUP(B204,'3-mer'!$B:$BQ,25,FALSE)</f>
        <v>20</v>
      </c>
      <c r="AW204" s="9">
        <f>VLOOKUP(B204,'3-mer'!$B:$BQ,26,FALSE)</f>
        <v>29</v>
      </c>
      <c r="AX204" s="9">
        <f>VLOOKUP(B204,'3-mer'!$B:$BQ,27,FALSE)</f>
        <v>21</v>
      </c>
      <c r="AY204" s="9">
        <f>VLOOKUP(B204,'3-mer'!$B:$BQ,28,FALSE)</f>
        <v>20</v>
      </c>
      <c r="AZ204" s="9">
        <f>VLOOKUP(B204,'3-mer'!$B:$BQ,29,FALSE)</f>
        <v>26</v>
      </c>
      <c r="BA204" s="9">
        <f>VLOOKUP(B204,'3-mer'!$B:$BQ,30,FALSE)</f>
        <v>36</v>
      </c>
      <c r="BB204" s="9">
        <f>VLOOKUP(B204,'3-mer'!$B:$BQ,31,FALSE)</f>
        <v>25</v>
      </c>
      <c r="BC204" s="9">
        <f>VLOOKUP(B204,'3-mer'!$B:$BQ,32,FALSE)</f>
        <v>15</v>
      </c>
      <c r="BD204" s="9">
        <f>VLOOKUP(B204,'3-mer'!$B:$BQ,33,FALSE)</f>
        <v>16</v>
      </c>
      <c r="BE204" s="9">
        <f>VLOOKUP(B204,'3-mer'!$B:$BQ,34,FALSE)</f>
        <v>27</v>
      </c>
      <c r="BF204" s="9">
        <f>VLOOKUP(B204,'3-mer'!$B:$BQ,35,FALSE)</f>
        <v>17</v>
      </c>
      <c r="BG204" s="9">
        <f>VLOOKUP(B204,'3-mer'!$B:$BQ,36,FALSE)</f>
        <v>36</v>
      </c>
      <c r="BH204" s="9">
        <f>VLOOKUP(B204,'3-mer'!$B:$BQ,37,FALSE)</f>
        <v>27</v>
      </c>
      <c r="BI204" s="9">
        <f>VLOOKUP(B204,'3-mer'!$B:$BQ,38,FALSE)</f>
        <v>33</v>
      </c>
      <c r="BJ204" s="9">
        <f>VLOOKUP(B204,'3-mer'!$B:$BQ,39,FALSE)</f>
        <v>22</v>
      </c>
      <c r="BK204" s="9">
        <f>VLOOKUP(B204,'3-mer'!$B:$BQ,40,FALSE)</f>
        <v>29</v>
      </c>
      <c r="BL204" s="9">
        <f>VLOOKUP(B204,'3-mer'!$B:$BQ,41,FALSE)</f>
        <v>25</v>
      </c>
      <c r="BM204" s="9">
        <f>VLOOKUP(B204,'3-mer'!$B:$BQ,42,FALSE)</f>
        <v>29</v>
      </c>
      <c r="BN204" s="9">
        <f>VLOOKUP(B204,'3-mer'!$B:$BQ,43,FALSE)</f>
        <v>22</v>
      </c>
      <c r="BO204" s="9">
        <f>VLOOKUP(B204,'3-mer'!$B:$BQ,44,FALSE)</f>
        <v>40</v>
      </c>
      <c r="BP204" s="9">
        <f>VLOOKUP(B204,'3-mer'!$B:$BQ,45,FALSE)</f>
        <v>27</v>
      </c>
      <c r="BQ204" s="9">
        <f>VLOOKUP(B204,'3-mer'!$B:$BQ,46,FALSE)</f>
        <v>43</v>
      </c>
      <c r="BR204" s="9">
        <f>VLOOKUP(B204,'3-mer'!$B:$BQ,47,FALSE)</f>
        <v>37</v>
      </c>
      <c r="BS204" s="9">
        <f>VLOOKUP(B204,'3-mer'!$B:$BQ,48,FALSE)</f>
        <v>26</v>
      </c>
      <c r="BT204" s="9">
        <f>VLOOKUP(B204,'3-mer'!$B:$BQ,49,FALSE)</f>
        <v>19</v>
      </c>
      <c r="BU204" s="9">
        <f>VLOOKUP(B204,'3-mer'!$B:$BQ,50,FALSE)</f>
        <v>38</v>
      </c>
      <c r="BV204" s="9">
        <f>VLOOKUP(B204,'3-mer'!$B:$BQ,51,FALSE)</f>
        <v>23</v>
      </c>
      <c r="BW204" s="9">
        <f>VLOOKUP(B204,'3-mer'!$B:$BQ,52,FALSE)</f>
        <v>27</v>
      </c>
      <c r="BX204" s="9">
        <f>VLOOKUP(B204,'3-mer'!$B:$BQ,53,FALSE)</f>
        <v>17</v>
      </c>
      <c r="BY204" s="9">
        <f>VLOOKUP(B204,'3-mer'!$B:$BQ,54,FALSE)</f>
        <v>20</v>
      </c>
      <c r="BZ204" s="9">
        <f>VLOOKUP(B204,'3-mer'!$B:$BQ,55,FALSE)</f>
        <v>3</v>
      </c>
      <c r="CA204" s="9">
        <f>VLOOKUP(B204,'3-mer'!$B:$BQ,56,FALSE)</f>
        <v>13</v>
      </c>
      <c r="CB204" s="9">
        <f>VLOOKUP(B204,'3-mer'!$B:$BQ,7,FALSE)</f>
        <v>20</v>
      </c>
      <c r="CC204" s="9">
        <f>VLOOKUP(B204,'3-mer'!$B:$BQ,58,FALSE)</f>
        <v>21</v>
      </c>
      <c r="CD204" s="9">
        <f>VLOOKUP(B204,'3-mer'!$B:$BQ,60,FALSE)</f>
        <v>14</v>
      </c>
      <c r="CE204" s="9">
        <f>VLOOKUP(B204,'3-mer'!$B:$BQ,61,FALSE)</f>
        <v>35</v>
      </c>
      <c r="CF204" s="9">
        <f>VLOOKUP(B204,'3-mer'!$B:$BQ,62,FALSE)</f>
        <v>21</v>
      </c>
      <c r="CG204" s="9">
        <f>VLOOKUP(B204,'3-mer'!$B:$BQ,63,FALSE)</f>
        <v>34</v>
      </c>
      <c r="CH204" s="9">
        <f>VLOOKUP(B204,'3-mer'!$B:$BQ,64,FALSE)</f>
        <v>18</v>
      </c>
      <c r="CI204" s="9">
        <f>VLOOKUP(B204,'3-mer'!$B:$BQ,65,FALSE)</f>
        <v>17</v>
      </c>
      <c r="CJ204" s="9">
        <f>VLOOKUP(B204,'3-mer'!$B:$BQ,66,FALSE)</f>
        <v>14</v>
      </c>
      <c r="CK204" s="9">
        <f>VLOOKUP(B204,'3-mer'!$B:$BQ,67,FALSE)</f>
        <v>20</v>
      </c>
      <c r="CL204" s="9">
        <f>VLOOKUP(B204,'3-mer'!$B:$BQ,5,FALSE)</f>
        <v>32</v>
      </c>
    </row>
    <row r="205" spans="1:90" ht="15.75" x14ac:dyDescent="0.2">
      <c r="A205" s="68" t="s">
        <v>12</v>
      </c>
      <c r="B205" s="67" t="s">
        <v>14</v>
      </c>
      <c r="C205" s="67">
        <v>282</v>
      </c>
      <c r="D205" s="70">
        <v>460</v>
      </c>
      <c r="E205" s="67">
        <v>37</v>
      </c>
      <c r="F205" s="67">
        <v>7.4</v>
      </c>
      <c r="G205" s="67">
        <v>6</v>
      </c>
      <c r="H205" s="70">
        <v>5.0999999999999996</v>
      </c>
      <c r="I205" s="70">
        <f>VLOOKUP(B205,'2-mer'!$C$1:$V$19,3,FALSE)</f>
        <v>1507</v>
      </c>
      <c r="J205" s="74">
        <f>VLOOKUP(B205,遗传信息!B:E,4,FALSE)</f>
        <v>43.93</v>
      </c>
      <c r="K205" s="9">
        <f>VLOOKUP(B205,'2-mer'!$C$1:$V$19,4,FALSE)</f>
        <v>107</v>
      </c>
      <c r="L205" s="9">
        <f>VLOOKUP(B205,'2-mer'!$C$1:$V$19,5,FALSE)</f>
        <v>98</v>
      </c>
      <c r="M205" s="9">
        <f>VLOOKUP(B205,'2-mer'!$C$1:$V$19,6,FALSE)</f>
        <v>115</v>
      </c>
      <c r="N205" s="9">
        <f>VLOOKUP(B205,'2-mer'!$C$1:$V$19,8,FALSE)</f>
        <v>58</v>
      </c>
      <c r="O205" s="9">
        <f>VLOOKUP(B205,'2-mer'!$C$1:$V$19,9,FALSE)</f>
        <v>85</v>
      </c>
      <c r="P205" s="9">
        <f>VLOOKUP(B205,'2-mer'!$C$1:$V$19,10,FALSE)</f>
        <v>86</v>
      </c>
      <c r="Q205" s="9">
        <f>VLOOKUP(B205,'2-mer'!$C$1:$V$19,11,FALSE)</f>
        <v>107</v>
      </c>
      <c r="R205" s="9">
        <f>VLOOKUP(B205,'2-mer'!$C$1:$V$19,12,FALSE)</f>
        <v>75</v>
      </c>
      <c r="S205" s="9">
        <f>VLOOKUP(B205,'2-mer'!$C$1:$V$19,13,FALSE)</f>
        <v>118</v>
      </c>
      <c r="T205" s="9">
        <f>VLOOKUP(B205,'2-mer'!$C$1:$V$19,14,FALSE)</f>
        <v>106</v>
      </c>
      <c r="U205" s="9">
        <f>VLOOKUP(B205,'2-mer'!$C$1:$V$19,15,FALSE)</f>
        <v>147</v>
      </c>
      <c r="V205" s="9">
        <f>VLOOKUP(B205,'2-mer'!$C$1:$V$19,16,FALSE)</f>
        <v>106</v>
      </c>
      <c r="W205" s="9">
        <f>VLOOKUP(B205,'2-mer'!$C$1:$V$19,17,FALSE)</f>
        <v>67</v>
      </c>
      <c r="X205" s="9">
        <f>VLOOKUP(B205,'2-mer'!$C$1:$V$19,18,FALSE)</f>
        <v>64</v>
      </c>
      <c r="Y205" s="9">
        <f>VLOOKUP(B205,'2-mer'!$C$1:$V$19,19,FALSE)</f>
        <v>108</v>
      </c>
      <c r="Z205" s="9">
        <f>VLOOKUP(B205,'2-mer'!$C$1:$V$19,20,FALSE)</f>
        <v>59</v>
      </c>
      <c r="AA205" s="9">
        <f>VLOOKUP(B205,'3-mer'!$B:$BQ,4,FALSE)</f>
        <v>20</v>
      </c>
      <c r="AB205" s="9">
        <f>VLOOKUP(B205,'3-mer'!$B:$BQ,5,FALSE)</f>
        <v>32</v>
      </c>
      <c r="AC205" s="9">
        <f>VLOOKUP(B205,'3-mer'!$B:$BQ,6,FALSE)</f>
        <v>35</v>
      </c>
      <c r="AD205" s="9">
        <f>VLOOKUP(B205,'3-mer'!$B:$BQ,7,FALSE)</f>
        <v>20</v>
      </c>
      <c r="AE205" s="9">
        <f>VLOOKUP(B205,'3-mer'!$B:$BQ,8,FALSE)</f>
        <v>27</v>
      </c>
      <c r="AF205" s="9">
        <f>VLOOKUP(B205,'3-mer'!$B:$BQ,9,FALSE)</f>
        <v>25</v>
      </c>
      <c r="AG205" s="9">
        <f>VLOOKUP(B205,'3-mer'!$B:$BQ,10,FALSE)</f>
        <v>28</v>
      </c>
      <c r="AH205" s="9">
        <f>VLOOKUP(B205,'3-mer'!$B:$BQ,11,FALSE)</f>
        <v>18</v>
      </c>
      <c r="AI205" s="9">
        <f>VLOOKUP(B205,'3-mer'!$B:$BQ,12,FALSE)</f>
        <v>23</v>
      </c>
      <c r="AJ205" s="9">
        <f>VLOOKUP(B205,'3-mer'!$B:$BQ,13,FALSE)</f>
        <v>32</v>
      </c>
      <c r="AK205" s="9">
        <f>VLOOKUP(B205,'3-mer'!$B:$BQ,14,FALSE)</f>
        <v>34</v>
      </c>
      <c r="AL205" s="9">
        <f>VLOOKUP(B205,'3-mer'!$B:$BQ,15,FALSE)</f>
        <v>26</v>
      </c>
      <c r="AM205" s="9">
        <f>VLOOKUP(B205,'3-mer'!$B:$BQ,16,FALSE)</f>
        <v>9</v>
      </c>
      <c r="AN205" s="9">
        <f>VLOOKUP(B205,'3-mer'!$B:$BQ,17,FALSE)</f>
        <v>15</v>
      </c>
      <c r="AO205" s="9">
        <f>VLOOKUP(B205,'3-mer'!$B:$BQ,18,FALSE)</f>
        <v>23</v>
      </c>
      <c r="AP205" s="9">
        <f>VLOOKUP(B205,'3-mer'!$B:$BQ,19,FALSE)</f>
        <v>11</v>
      </c>
      <c r="AQ205" s="9">
        <f>VLOOKUP(B205,'3-mer'!$B:$BQ,20,FALSE)</f>
        <v>24</v>
      </c>
      <c r="AR205" s="9">
        <f>VLOOKUP(B205,'3-mer'!$B:$BQ,21,FALSE)</f>
        <v>22</v>
      </c>
      <c r="AS205" s="9">
        <f>VLOOKUP(B205,'3-mer'!$B:$BQ,22,FALSE)</f>
        <v>26</v>
      </c>
      <c r="AT205" s="9">
        <f>VLOOKUP(B205,'3-mer'!$B:$BQ,23,FALSE)</f>
        <v>13</v>
      </c>
      <c r="AU205" s="9">
        <f>VLOOKUP(B205,'3-mer'!$B:$BQ,24,FALSE)</f>
        <v>16</v>
      </c>
      <c r="AV205" s="9">
        <f>VLOOKUP(B205,'3-mer'!$B:$BQ,25,FALSE)</f>
        <v>20</v>
      </c>
      <c r="AW205" s="9">
        <f>VLOOKUP(B205,'3-mer'!$B:$BQ,26,FALSE)</f>
        <v>29</v>
      </c>
      <c r="AX205" s="9">
        <f>VLOOKUP(B205,'3-mer'!$B:$BQ,27,FALSE)</f>
        <v>21</v>
      </c>
      <c r="AY205" s="9">
        <f>VLOOKUP(B205,'3-mer'!$B:$BQ,28,FALSE)</f>
        <v>20</v>
      </c>
      <c r="AZ205" s="9">
        <f>VLOOKUP(B205,'3-mer'!$B:$BQ,29,FALSE)</f>
        <v>26</v>
      </c>
      <c r="BA205" s="9">
        <f>VLOOKUP(B205,'3-mer'!$B:$BQ,30,FALSE)</f>
        <v>36</v>
      </c>
      <c r="BB205" s="9">
        <f>VLOOKUP(B205,'3-mer'!$B:$BQ,31,FALSE)</f>
        <v>25</v>
      </c>
      <c r="BC205" s="9">
        <f>VLOOKUP(B205,'3-mer'!$B:$BQ,32,FALSE)</f>
        <v>15</v>
      </c>
      <c r="BD205" s="9">
        <f>VLOOKUP(B205,'3-mer'!$B:$BQ,33,FALSE)</f>
        <v>16</v>
      </c>
      <c r="BE205" s="9">
        <f>VLOOKUP(B205,'3-mer'!$B:$BQ,34,FALSE)</f>
        <v>27</v>
      </c>
      <c r="BF205" s="9">
        <f>VLOOKUP(B205,'3-mer'!$B:$BQ,35,FALSE)</f>
        <v>17</v>
      </c>
      <c r="BG205" s="9">
        <f>VLOOKUP(B205,'3-mer'!$B:$BQ,36,FALSE)</f>
        <v>36</v>
      </c>
      <c r="BH205" s="9">
        <f>VLOOKUP(B205,'3-mer'!$B:$BQ,37,FALSE)</f>
        <v>27</v>
      </c>
      <c r="BI205" s="9">
        <f>VLOOKUP(B205,'3-mer'!$B:$BQ,38,FALSE)</f>
        <v>33</v>
      </c>
      <c r="BJ205" s="9">
        <f>VLOOKUP(B205,'3-mer'!$B:$BQ,39,FALSE)</f>
        <v>22</v>
      </c>
      <c r="BK205" s="9">
        <f>VLOOKUP(B205,'3-mer'!$B:$BQ,40,FALSE)</f>
        <v>29</v>
      </c>
      <c r="BL205" s="9">
        <f>VLOOKUP(B205,'3-mer'!$B:$BQ,41,FALSE)</f>
        <v>25</v>
      </c>
      <c r="BM205" s="9">
        <f>VLOOKUP(B205,'3-mer'!$B:$BQ,42,FALSE)</f>
        <v>29</v>
      </c>
      <c r="BN205" s="9">
        <f>VLOOKUP(B205,'3-mer'!$B:$BQ,43,FALSE)</f>
        <v>22</v>
      </c>
      <c r="BO205" s="9">
        <f>VLOOKUP(B205,'3-mer'!$B:$BQ,44,FALSE)</f>
        <v>40</v>
      </c>
      <c r="BP205" s="9">
        <f>VLOOKUP(B205,'3-mer'!$B:$BQ,45,FALSE)</f>
        <v>27</v>
      </c>
      <c r="BQ205" s="9">
        <f>VLOOKUP(B205,'3-mer'!$B:$BQ,46,FALSE)</f>
        <v>43</v>
      </c>
      <c r="BR205" s="9">
        <f>VLOOKUP(B205,'3-mer'!$B:$BQ,47,FALSE)</f>
        <v>37</v>
      </c>
      <c r="BS205" s="9">
        <f>VLOOKUP(B205,'3-mer'!$B:$BQ,48,FALSE)</f>
        <v>26</v>
      </c>
      <c r="BT205" s="9">
        <f>VLOOKUP(B205,'3-mer'!$B:$BQ,49,FALSE)</f>
        <v>19</v>
      </c>
      <c r="BU205" s="9">
        <f>VLOOKUP(B205,'3-mer'!$B:$BQ,50,FALSE)</f>
        <v>38</v>
      </c>
      <c r="BV205" s="9">
        <f>VLOOKUP(B205,'3-mer'!$B:$BQ,51,FALSE)</f>
        <v>23</v>
      </c>
      <c r="BW205" s="9">
        <f>VLOOKUP(B205,'3-mer'!$B:$BQ,52,FALSE)</f>
        <v>27</v>
      </c>
      <c r="BX205" s="9">
        <f>VLOOKUP(B205,'3-mer'!$B:$BQ,53,FALSE)</f>
        <v>17</v>
      </c>
      <c r="BY205" s="9">
        <f>VLOOKUP(B205,'3-mer'!$B:$BQ,54,FALSE)</f>
        <v>20</v>
      </c>
      <c r="BZ205" s="9">
        <f>VLOOKUP(B205,'3-mer'!$B:$BQ,55,FALSE)</f>
        <v>3</v>
      </c>
      <c r="CA205" s="9">
        <f>VLOOKUP(B205,'3-mer'!$B:$BQ,56,FALSE)</f>
        <v>13</v>
      </c>
      <c r="CB205" s="9">
        <f>VLOOKUP(B205,'3-mer'!$B:$BQ,7,FALSE)</f>
        <v>20</v>
      </c>
      <c r="CC205" s="9">
        <f>VLOOKUP(B205,'3-mer'!$B:$BQ,58,FALSE)</f>
        <v>21</v>
      </c>
      <c r="CD205" s="9">
        <f>VLOOKUP(B205,'3-mer'!$B:$BQ,60,FALSE)</f>
        <v>14</v>
      </c>
      <c r="CE205" s="9">
        <f>VLOOKUP(B205,'3-mer'!$B:$BQ,61,FALSE)</f>
        <v>35</v>
      </c>
      <c r="CF205" s="9">
        <f>VLOOKUP(B205,'3-mer'!$B:$BQ,62,FALSE)</f>
        <v>21</v>
      </c>
      <c r="CG205" s="9">
        <f>VLOOKUP(B205,'3-mer'!$B:$BQ,63,FALSE)</f>
        <v>34</v>
      </c>
      <c r="CH205" s="9">
        <f>VLOOKUP(B205,'3-mer'!$B:$BQ,64,FALSE)</f>
        <v>18</v>
      </c>
      <c r="CI205" s="9">
        <f>VLOOKUP(B205,'3-mer'!$B:$BQ,65,FALSE)</f>
        <v>17</v>
      </c>
      <c r="CJ205" s="9">
        <f>VLOOKUP(B205,'3-mer'!$B:$BQ,66,FALSE)</f>
        <v>14</v>
      </c>
      <c r="CK205" s="9">
        <f>VLOOKUP(B205,'3-mer'!$B:$BQ,67,FALSE)</f>
        <v>20</v>
      </c>
      <c r="CL205" s="9">
        <f>VLOOKUP(B205,'3-mer'!$B:$BQ,5,FALSE)</f>
        <v>32</v>
      </c>
    </row>
    <row r="206" spans="1:90" ht="15.75" x14ac:dyDescent="0.2">
      <c r="A206" s="68" t="s">
        <v>15</v>
      </c>
      <c r="B206" s="68" t="s">
        <v>17</v>
      </c>
      <c r="C206" s="67">
        <v>254</v>
      </c>
      <c r="D206" s="70">
        <v>2</v>
      </c>
      <c r="E206" s="67"/>
      <c r="F206" s="67">
        <v>7.2</v>
      </c>
      <c r="G206" s="67">
        <v>6</v>
      </c>
      <c r="H206" s="70" t="e">
        <f>D206*#REF!</f>
        <v>#REF!</v>
      </c>
      <c r="I206" s="70">
        <f>VLOOKUP(B206,'2-mer'!$C$1:$V$19,3,FALSE)</f>
        <v>1467</v>
      </c>
      <c r="J206" s="74">
        <f>VLOOKUP(B206,遗传信息!B:E,4,FALSE)</f>
        <v>38.32</v>
      </c>
      <c r="K206" s="9">
        <f>VLOOKUP(B206,'2-mer'!$C$1:$V$19,4,FALSE)</f>
        <v>99</v>
      </c>
      <c r="L206" s="9">
        <f>VLOOKUP(B206,'2-mer'!$C$1:$V$19,5,FALSE)</f>
        <v>93</v>
      </c>
      <c r="M206" s="9">
        <f>VLOOKUP(B206,'2-mer'!$C$1:$V$19,6,FALSE)</f>
        <v>107</v>
      </c>
      <c r="N206" s="9">
        <f>VLOOKUP(B206,'2-mer'!$C$1:$V$19,8,FALSE)</f>
        <v>72</v>
      </c>
      <c r="O206" s="9">
        <f>VLOOKUP(B206,'2-mer'!$C$1:$V$19,9,FALSE)</f>
        <v>79</v>
      </c>
      <c r="P206" s="9">
        <f>VLOOKUP(B206,'2-mer'!$C$1:$V$19,10,FALSE)</f>
        <v>66</v>
      </c>
      <c r="Q206" s="9">
        <f>VLOOKUP(B206,'2-mer'!$C$1:$V$19,11,FALSE)</f>
        <v>90</v>
      </c>
      <c r="R206" s="9">
        <f>VLOOKUP(B206,'2-mer'!$C$1:$V$19,12,FALSE)</f>
        <v>74</v>
      </c>
      <c r="S206" s="9">
        <f>VLOOKUP(B206,'2-mer'!$C$1:$V$19,13,FALSE)</f>
        <v>114</v>
      </c>
      <c r="T206" s="9">
        <f>VLOOKUP(B206,'2-mer'!$C$1:$V$19,14,FALSE)</f>
        <v>97</v>
      </c>
      <c r="U206" s="9">
        <f>VLOOKUP(B206,'2-mer'!$C$1:$V$19,15,FALSE)</f>
        <v>158</v>
      </c>
      <c r="V206" s="9">
        <f>VLOOKUP(B206,'2-mer'!$C$1:$V$19,16,FALSE)</f>
        <v>98</v>
      </c>
      <c r="W206" s="9">
        <f>VLOOKUP(B206,'2-mer'!$C$1:$V$19,17,FALSE)</f>
        <v>79</v>
      </c>
      <c r="X206" s="9">
        <f>VLOOKUP(B206,'2-mer'!$C$1:$V$19,18,FALSE)</f>
        <v>53</v>
      </c>
      <c r="Y206" s="9">
        <f>VLOOKUP(B206,'2-mer'!$C$1:$V$19,19,FALSE)</f>
        <v>111</v>
      </c>
      <c r="Z206" s="9">
        <f>VLOOKUP(B206,'2-mer'!$C$1:$V$19,20,FALSE)</f>
        <v>62</v>
      </c>
      <c r="AA206" s="9">
        <f>VLOOKUP(B206,'3-mer'!$B:$BQ,4,FALSE)</f>
        <v>18</v>
      </c>
      <c r="AB206" s="9">
        <f>VLOOKUP(B206,'3-mer'!$B:$BQ,5,FALSE)</f>
        <v>26</v>
      </c>
      <c r="AC206" s="9">
        <f>VLOOKUP(B206,'3-mer'!$B:$BQ,6,FALSE)</f>
        <v>31</v>
      </c>
      <c r="AD206" s="9">
        <f>VLOOKUP(B206,'3-mer'!$B:$BQ,7,FALSE)</f>
        <v>24</v>
      </c>
      <c r="AE206" s="9">
        <f>VLOOKUP(B206,'3-mer'!$B:$BQ,8,FALSE)</f>
        <v>24</v>
      </c>
      <c r="AF206" s="9">
        <f>VLOOKUP(B206,'3-mer'!$B:$BQ,9,FALSE)</f>
        <v>23</v>
      </c>
      <c r="AG206" s="9">
        <f>VLOOKUP(B206,'3-mer'!$B:$BQ,10,FALSE)</f>
        <v>25</v>
      </c>
      <c r="AH206" s="9">
        <f>VLOOKUP(B206,'3-mer'!$B:$BQ,11,FALSE)</f>
        <v>21</v>
      </c>
      <c r="AI206" s="9">
        <f>VLOOKUP(B206,'3-mer'!$B:$BQ,12,FALSE)</f>
        <v>25</v>
      </c>
      <c r="AJ206" s="9">
        <f>VLOOKUP(B206,'3-mer'!$B:$BQ,13,FALSE)</f>
        <v>27</v>
      </c>
      <c r="AK206" s="9">
        <f>VLOOKUP(B206,'3-mer'!$B:$BQ,14,FALSE)</f>
        <v>28</v>
      </c>
      <c r="AL206" s="9">
        <f>VLOOKUP(B206,'3-mer'!$B:$BQ,15,FALSE)</f>
        <v>27</v>
      </c>
      <c r="AM206" s="9">
        <f>VLOOKUP(B206,'3-mer'!$B:$BQ,16,FALSE)</f>
        <v>18</v>
      </c>
      <c r="AN206" s="9">
        <f>VLOOKUP(B206,'3-mer'!$B:$BQ,17,FALSE)</f>
        <v>11</v>
      </c>
      <c r="AO206" s="9">
        <f>VLOOKUP(B206,'3-mer'!$B:$BQ,18,FALSE)</f>
        <v>25</v>
      </c>
      <c r="AP206" s="9">
        <f>VLOOKUP(B206,'3-mer'!$B:$BQ,19,FALSE)</f>
        <v>18</v>
      </c>
      <c r="AQ206" s="9">
        <f>VLOOKUP(B206,'3-mer'!$B:$BQ,20,FALSE)</f>
        <v>20</v>
      </c>
      <c r="AR206" s="9">
        <f>VLOOKUP(B206,'3-mer'!$B:$BQ,21,FALSE)</f>
        <v>21</v>
      </c>
      <c r="AS206" s="9">
        <f>VLOOKUP(B206,'3-mer'!$B:$BQ,22,FALSE)</f>
        <v>23</v>
      </c>
      <c r="AT206" s="9">
        <f>VLOOKUP(B206,'3-mer'!$B:$BQ,23,FALSE)</f>
        <v>15</v>
      </c>
      <c r="AU206" s="9">
        <f>VLOOKUP(B206,'3-mer'!$B:$BQ,24,FALSE)</f>
        <v>14</v>
      </c>
      <c r="AV206" s="9">
        <f>VLOOKUP(B206,'3-mer'!$B:$BQ,25,FALSE)</f>
        <v>10</v>
      </c>
      <c r="AW206" s="9">
        <f>VLOOKUP(B206,'3-mer'!$B:$BQ,26,FALSE)</f>
        <v>17</v>
      </c>
      <c r="AX206" s="9">
        <f>VLOOKUP(B206,'3-mer'!$B:$BQ,27,FALSE)</f>
        <v>25</v>
      </c>
      <c r="AY206" s="9">
        <f>VLOOKUP(B206,'3-mer'!$B:$BQ,28,FALSE)</f>
        <v>21</v>
      </c>
      <c r="AZ206" s="9">
        <f>VLOOKUP(B206,'3-mer'!$B:$BQ,29,FALSE)</f>
        <v>18</v>
      </c>
      <c r="BA206" s="9">
        <f>VLOOKUP(B206,'3-mer'!$B:$BQ,30,FALSE)</f>
        <v>31</v>
      </c>
      <c r="BB206" s="9">
        <f>VLOOKUP(B206,'3-mer'!$B:$BQ,31,FALSE)</f>
        <v>20</v>
      </c>
      <c r="BC206" s="9">
        <f>VLOOKUP(B206,'3-mer'!$B:$BQ,32,FALSE)</f>
        <v>16</v>
      </c>
      <c r="BD206" s="9">
        <f>VLOOKUP(B206,'3-mer'!$B:$BQ,33,FALSE)</f>
        <v>9</v>
      </c>
      <c r="BE206" s="9">
        <f>VLOOKUP(B206,'3-mer'!$B:$BQ,34,FALSE)</f>
        <v>32</v>
      </c>
      <c r="BF206" s="9">
        <f>VLOOKUP(B206,'3-mer'!$B:$BQ,35,FALSE)</f>
        <v>17</v>
      </c>
      <c r="BG206" s="9">
        <f>VLOOKUP(B206,'3-mer'!$B:$BQ,36,FALSE)</f>
        <v>33</v>
      </c>
      <c r="BH206" s="9">
        <f>VLOOKUP(B206,'3-mer'!$B:$BQ,37,FALSE)</f>
        <v>24</v>
      </c>
      <c r="BI206" s="9">
        <f>VLOOKUP(B206,'3-mer'!$B:$BQ,38,FALSE)</f>
        <v>31</v>
      </c>
      <c r="BJ206" s="9">
        <f>VLOOKUP(B206,'3-mer'!$B:$BQ,39,FALSE)</f>
        <v>26</v>
      </c>
      <c r="BK206" s="9">
        <f>VLOOKUP(B206,'3-mer'!$B:$BQ,40,FALSE)</f>
        <v>29</v>
      </c>
      <c r="BL206" s="9">
        <f>VLOOKUP(B206,'3-mer'!$B:$BQ,41,FALSE)</f>
        <v>19</v>
      </c>
      <c r="BM206" s="9">
        <f>VLOOKUP(B206,'3-mer'!$B:$BQ,42,FALSE)</f>
        <v>28</v>
      </c>
      <c r="BN206" s="9">
        <f>VLOOKUP(B206,'3-mer'!$B:$BQ,43,FALSE)</f>
        <v>21</v>
      </c>
      <c r="BO206" s="9">
        <f>VLOOKUP(B206,'3-mer'!$B:$BQ,44,FALSE)</f>
        <v>37</v>
      </c>
      <c r="BP206" s="9">
        <f>VLOOKUP(B206,'3-mer'!$B:$BQ,45,FALSE)</f>
        <v>31</v>
      </c>
      <c r="BQ206" s="9">
        <f>VLOOKUP(B206,'3-mer'!$B:$BQ,46,FALSE)</f>
        <v>56</v>
      </c>
      <c r="BR206" s="9">
        <f>VLOOKUP(B206,'3-mer'!$B:$BQ,47,FALSE)</f>
        <v>34</v>
      </c>
      <c r="BS206" s="9">
        <f>VLOOKUP(B206,'3-mer'!$B:$BQ,48,FALSE)</f>
        <v>20</v>
      </c>
      <c r="BT206" s="9">
        <f>VLOOKUP(B206,'3-mer'!$B:$BQ,49,FALSE)</f>
        <v>24</v>
      </c>
      <c r="BU206" s="9">
        <f>VLOOKUP(B206,'3-mer'!$B:$BQ,50,FALSE)</f>
        <v>33</v>
      </c>
      <c r="BV206" s="9">
        <f>VLOOKUP(B206,'3-mer'!$B:$BQ,51,FALSE)</f>
        <v>20</v>
      </c>
      <c r="BW206" s="9">
        <f>VLOOKUP(B206,'3-mer'!$B:$BQ,52,FALSE)</f>
        <v>28</v>
      </c>
      <c r="BX206" s="9">
        <f>VLOOKUP(B206,'3-mer'!$B:$BQ,53,FALSE)</f>
        <v>22</v>
      </c>
      <c r="BY206" s="9">
        <f>VLOOKUP(B206,'3-mer'!$B:$BQ,54,FALSE)</f>
        <v>22</v>
      </c>
      <c r="BZ206" s="9">
        <f>VLOOKUP(B206,'3-mer'!$B:$BQ,55,FALSE)</f>
        <v>7</v>
      </c>
      <c r="CA206" s="9">
        <f>VLOOKUP(B206,'3-mer'!$B:$BQ,56,FALSE)</f>
        <v>12</v>
      </c>
      <c r="CB206" s="9">
        <f>VLOOKUP(B206,'3-mer'!$B:$BQ,7,FALSE)</f>
        <v>24</v>
      </c>
      <c r="CC206" s="9">
        <f>VLOOKUP(B206,'3-mer'!$B:$BQ,58,FALSE)</f>
        <v>20</v>
      </c>
      <c r="CD206" s="9">
        <f>VLOOKUP(B206,'3-mer'!$B:$BQ,60,FALSE)</f>
        <v>7</v>
      </c>
      <c r="CE206" s="9">
        <f>VLOOKUP(B206,'3-mer'!$B:$BQ,61,FALSE)</f>
        <v>30</v>
      </c>
      <c r="CF206" s="9">
        <f>VLOOKUP(B206,'3-mer'!$B:$BQ,62,FALSE)</f>
        <v>20</v>
      </c>
      <c r="CG206" s="9">
        <f>VLOOKUP(B206,'3-mer'!$B:$BQ,63,FALSE)</f>
        <v>43</v>
      </c>
      <c r="CH206" s="9">
        <f>VLOOKUP(B206,'3-mer'!$B:$BQ,64,FALSE)</f>
        <v>17</v>
      </c>
      <c r="CI206" s="9">
        <f>VLOOKUP(B206,'3-mer'!$B:$BQ,65,FALSE)</f>
        <v>25</v>
      </c>
      <c r="CJ206" s="9">
        <f>VLOOKUP(B206,'3-mer'!$B:$BQ,66,FALSE)</f>
        <v>9</v>
      </c>
      <c r="CK206" s="9">
        <f>VLOOKUP(B206,'3-mer'!$B:$BQ,67,FALSE)</f>
        <v>21</v>
      </c>
      <c r="CL206" s="9">
        <f>VLOOKUP(B206,'3-mer'!$B:$BQ,5,FALSE)</f>
        <v>26</v>
      </c>
    </row>
    <row r="207" spans="1:90" ht="15.75" x14ac:dyDescent="0.2">
      <c r="A207" s="68" t="s">
        <v>15</v>
      </c>
      <c r="B207" s="68" t="s">
        <v>17</v>
      </c>
      <c r="C207" s="67">
        <v>254</v>
      </c>
      <c r="D207" s="70">
        <v>4</v>
      </c>
      <c r="E207" s="67"/>
      <c r="F207" s="67">
        <v>7.2</v>
      </c>
      <c r="G207" s="67">
        <v>6</v>
      </c>
      <c r="H207" s="70" t="e">
        <f>D207*#REF!</f>
        <v>#REF!</v>
      </c>
      <c r="I207" s="70">
        <f>VLOOKUP(B207,'2-mer'!$C$1:$V$19,3,FALSE)</f>
        <v>1467</v>
      </c>
      <c r="J207" s="74">
        <f>VLOOKUP(B207,遗传信息!B:E,4,FALSE)</f>
        <v>38.32</v>
      </c>
      <c r="K207" s="9">
        <f>VLOOKUP(B207,'2-mer'!$C$1:$V$19,4,FALSE)</f>
        <v>99</v>
      </c>
      <c r="L207" s="9">
        <f>VLOOKUP(B207,'2-mer'!$C$1:$V$19,5,FALSE)</f>
        <v>93</v>
      </c>
      <c r="M207" s="9">
        <f>VLOOKUP(B207,'2-mer'!$C$1:$V$19,6,FALSE)</f>
        <v>107</v>
      </c>
      <c r="N207" s="9">
        <f>VLOOKUP(B207,'2-mer'!$C$1:$V$19,8,FALSE)</f>
        <v>72</v>
      </c>
      <c r="O207" s="9">
        <f>VLOOKUP(B207,'2-mer'!$C$1:$V$19,9,FALSE)</f>
        <v>79</v>
      </c>
      <c r="P207" s="9">
        <f>VLOOKUP(B207,'2-mer'!$C$1:$V$19,10,FALSE)</f>
        <v>66</v>
      </c>
      <c r="Q207" s="9">
        <f>VLOOKUP(B207,'2-mer'!$C$1:$V$19,11,FALSE)</f>
        <v>90</v>
      </c>
      <c r="R207" s="9">
        <f>VLOOKUP(B207,'2-mer'!$C$1:$V$19,12,FALSE)</f>
        <v>74</v>
      </c>
      <c r="S207" s="9">
        <f>VLOOKUP(B207,'2-mer'!$C$1:$V$19,13,FALSE)</f>
        <v>114</v>
      </c>
      <c r="T207" s="9">
        <f>VLOOKUP(B207,'2-mer'!$C$1:$V$19,14,FALSE)</f>
        <v>97</v>
      </c>
      <c r="U207" s="9">
        <f>VLOOKUP(B207,'2-mer'!$C$1:$V$19,15,FALSE)</f>
        <v>158</v>
      </c>
      <c r="V207" s="9">
        <f>VLOOKUP(B207,'2-mer'!$C$1:$V$19,16,FALSE)</f>
        <v>98</v>
      </c>
      <c r="W207" s="9">
        <f>VLOOKUP(B207,'2-mer'!$C$1:$V$19,17,FALSE)</f>
        <v>79</v>
      </c>
      <c r="X207" s="9">
        <f>VLOOKUP(B207,'2-mer'!$C$1:$V$19,18,FALSE)</f>
        <v>53</v>
      </c>
      <c r="Y207" s="9">
        <f>VLOOKUP(B207,'2-mer'!$C$1:$V$19,19,FALSE)</f>
        <v>111</v>
      </c>
      <c r="Z207" s="9">
        <f>VLOOKUP(B207,'2-mer'!$C$1:$V$19,20,FALSE)</f>
        <v>62</v>
      </c>
      <c r="AA207" s="9">
        <f>VLOOKUP(B207,'3-mer'!$B:$BQ,4,FALSE)</f>
        <v>18</v>
      </c>
      <c r="AB207" s="9">
        <f>VLOOKUP(B207,'3-mer'!$B:$BQ,5,FALSE)</f>
        <v>26</v>
      </c>
      <c r="AC207" s="9">
        <f>VLOOKUP(B207,'3-mer'!$B:$BQ,6,FALSE)</f>
        <v>31</v>
      </c>
      <c r="AD207" s="9">
        <f>VLOOKUP(B207,'3-mer'!$B:$BQ,7,FALSE)</f>
        <v>24</v>
      </c>
      <c r="AE207" s="9">
        <f>VLOOKUP(B207,'3-mer'!$B:$BQ,8,FALSE)</f>
        <v>24</v>
      </c>
      <c r="AF207" s="9">
        <f>VLOOKUP(B207,'3-mer'!$B:$BQ,9,FALSE)</f>
        <v>23</v>
      </c>
      <c r="AG207" s="9">
        <f>VLOOKUP(B207,'3-mer'!$B:$BQ,10,FALSE)</f>
        <v>25</v>
      </c>
      <c r="AH207" s="9">
        <f>VLOOKUP(B207,'3-mer'!$B:$BQ,11,FALSE)</f>
        <v>21</v>
      </c>
      <c r="AI207" s="9">
        <f>VLOOKUP(B207,'3-mer'!$B:$BQ,12,FALSE)</f>
        <v>25</v>
      </c>
      <c r="AJ207" s="9">
        <f>VLOOKUP(B207,'3-mer'!$B:$BQ,13,FALSE)</f>
        <v>27</v>
      </c>
      <c r="AK207" s="9">
        <f>VLOOKUP(B207,'3-mer'!$B:$BQ,14,FALSE)</f>
        <v>28</v>
      </c>
      <c r="AL207" s="9">
        <f>VLOOKUP(B207,'3-mer'!$B:$BQ,15,FALSE)</f>
        <v>27</v>
      </c>
      <c r="AM207" s="9">
        <f>VLOOKUP(B207,'3-mer'!$B:$BQ,16,FALSE)</f>
        <v>18</v>
      </c>
      <c r="AN207" s="9">
        <f>VLOOKUP(B207,'3-mer'!$B:$BQ,17,FALSE)</f>
        <v>11</v>
      </c>
      <c r="AO207" s="9">
        <f>VLOOKUP(B207,'3-mer'!$B:$BQ,18,FALSE)</f>
        <v>25</v>
      </c>
      <c r="AP207" s="9">
        <f>VLOOKUP(B207,'3-mer'!$B:$BQ,19,FALSE)</f>
        <v>18</v>
      </c>
      <c r="AQ207" s="9">
        <f>VLOOKUP(B207,'3-mer'!$B:$BQ,20,FALSE)</f>
        <v>20</v>
      </c>
      <c r="AR207" s="9">
        <f>VLOOKUP(B207,'3-mer'!$B:$BQ,21,FALSE)</f>
        <v>21</v>
      </c>
      <c r="AS207" s="9">
        <f>VLOOKUP(B207,'3-mer'!$B:$BQ,22,FALSE)</f>
        <v>23</v>
      </c>
      <c r="AT207" s="9">
        <f>VLOOKUP(B207,'3-mer'!$B:$BQ,23,FALSE)</f>
        <v>15</v>
      </c>
      <c r="AU207" s="9">
        <f>VLOOKUP(B207,'3-mer'!$B:$BQ,24,FALSE)</f>
        <v>14</v>
      </c>
      <c r="AV207" s="9">
        <f>VLOOKUP(B207,'3-mer'!$B:$BQ,25,FALSE)</f>
        <v>10</v>
      </c>
      <c r="AW207" s="9">
        <f>VLOOKUP(B207,'3-mer'!$B:$BQ,26,FALSE)</f>
        <v>17</v>
      </c>
      <c r="AX207" s="9">
        <f>VLOOKUP(B207,'3-mer'!$B:$BQ,27,FALSE)</f>
        <v>25</v>
      </c>
      <c r="AY207" s="9">
        <f>VLOOKUP(B207,'3-mer'!$B:$BQ,28,FALSE)</f>
        <v>21</v>
      </c>
      <c r="AZ207" s="9">
        <f>VLOOKUP(B207,'3-mer'!$B:$BQ,29,FALSE)</f>
        <v>18</v>
      </c>
      <c r="BA207" s="9">
        <f>VLOOKUP(B207,'3-mer'!$B:$BQ,30,FALSE)</f>
        <v>31</v>
      </c>
      <c r="BB207" s="9">
        <f>VLOOKUP(B207,'3-mer'!$B:$BQ,31,FALSE)</f>
        <v>20</v>
      </c>
      <c r="BC207" s="9">
        <f>VLOOKUP(B207,'3-mer'!$B:$BQ,32,FALSE)</f>
        <v>16</v>
      </c>
      <c r="BD207" s="9">
        <f>VLOOKUP(B207,'3-mer'!$B:$BQ,33,FALSE)</f>
        <v>9</v>
      </c>
      <c r="BE207" s="9">
        <f>VLOOKUP(B207,'3-mer'!$B:$BQ,34,FALSE)</f>
        <v>32</v>
      </c>
      <c r="BF207" s="9">
        <f>VLOOKUP(B207,'3-mer'!$B:$BQ,35,FALSE)</f>
        <v>17</v>
      </c>
      <c r="BG207" s="9">
        <f>VLOOKUP(B207,'3-mer'!$B:$BQ,36,FALSE)</f>
        <v>33</v>
      </c>
      <c r="BH207" s="9">
        <f>VLOOKUP(B207,'3-mer'!$B:$BQ,37,FALSE)</f>
        <v>24</v>
      </c>
      <c r="BI207" s="9">
        <f>VLOOKUP(B207,'3-mer'!$B:$BQ,38,FALSE)</f>
        <v>31</v>
      </c>
      <c r="BJ207" s="9">
        <f>VLOOKUP(B207,'3-mer'!$B:$BQ,39,FALSE)</f>
        <v>26</v>
      </c>
      <c r="BK207" s="9">
        <f>VLOOKUP(B207,'3-mer'!$B:$BQ,40,FALSE)</f>
        <v>29</v>
      </c>
      <c r="BL207" s="9">
        <f>VLOOKUP(B207,'3-mer'!$B:$BQ,41,FALSE)</f>
        <v>19</v>
      </c>
      <c r="BM207" s="9">
        <f>VLOOKUP(B207,'3-mer'!$B:$BQ,42,FALSE)</f>
        <v>28</v>
      </c>
      <c r="BN207" s="9">
        <f>VLOOKUP(B207,'3-mer'!$B:$BQ,43,FALSE)</f>
        <v>21</v>
      </c>
      <c r="BO207" s="9">
        <f>VLOOKUP(B207,'3-mer'!$B:$BQ,44,FALSE)</f>
        <v>37</v>
      </c>
      <c r="BP207" s="9">
        <f>VLOOKUP(B207,'3-mer'!$B:$BQ,45,FALSE)</f>
        <v>31</v>
      </c>
      <c r="BQ207" s="9">
        <f>VLOOKUP(B207,'3-mer'!$B:$BQ,46,FALSE)</f>
        <v>56</v>
      </c>
      <c r="BR207" s="9">
        <f>VLOOKUP(B207,'3-mer'!$B:$BQ,47,FALSE)</f>
        <v>34</v>
      </c>
      <c r="BS207" s="9">
        <f>VLOOKUP(B207,'3-mer'!$B:$BQ,48,FALSE)</f>
        <v>20</v>
      </c>
      <c r="BT207" s="9">
        <f>VLOOKUP(B207,'3-mer'!$B:$BQ,49,FALSE)</f>
        <v>24</v>
      </c>
      <c r="BU207" s="9">
        <f>VLOOKUP(B207,'3-mer'!$B:$BQ,50,FALSE)</f>
        <v>33</v>
      </c>
      <c r="BV207" s="9">
        <f>VLOOKUP(B207,'3-mer'!$B:$BQ,51,FALSE)</f>
        <v>20</v>
      </c>
      <c r="BW207" s="9">
        <f>VLOOKUP(B207,'3-mer'!$B:$BQ,52,FALSE)</f>
        <v>28</v>
      </c>
      <c r="BX207" s="9">
        <f>VLOOKUP(B207,'3-mer'!$B:$BQ,53,FALSE)</f>
        <v>22</v>
      </c>
      <c r="BY207" s="9">
        <f>VLOOKUP(B207,'3-mer'!$B:$BQ,54,FALSE)</f>
        <v>22</v>
      </c>
      <c r="BZ207" s="9">
        <f>VLOOKUP(B207,'3-mer'!$B:$BQ,55,FALSE)</f>
        <v>7</v>
      </c>
      <c r="CA207" s="9">
        <f>VLOOKUP(B207,'3-mer'!$B:$BQ,56,FALSE)</f>
        <v>12</v>
      </c>
      <c r="CB207" s="9">
        <f>VLOOKUP(B207,'3-mer'!$B:$BQ,7,FALSE)</f>
        <v>24</v>
      </c>
      <c r="CC207" s="9">
        <f>VLOOKUP(B207,'3-mer'!$B:$BQ,58,FALSE)</f>
        <v>20</v>
      </c>
      <c r="CD207" s="9">
        <f>VLOOKUP(B207,'3-mer'!$B:$BQ,60,FALSE)</f>
        <v>7</v>
      </c>
      <c r="CE207" s="9">
        <f>VLOOKUP(B207,'3-mer'!$B:$BQ,61,FALSE)</f>
        <v>30</v>
      </c>
      <c r="CF207" s="9">
        <f>VLOOKUP(B207,'3-mer'!$B:$BQ,62,FALSE)</f>
        <v>20</v>
      </c>
      <c r="CG207" s="9">
        <f>VLOOKUP(B207,'3-mer'!$B:$BQ,63,FALSE)</f>
        <v>43</v>
      </c>
      <c r="CH207" s="9">
        <f>VLOOKUP(B207,'3-mer'!$B:$BQ,64,FALSE)</f>
        <v>17</v>
      </c>
      <c r="CI207" s="9">
        <f>VLOOKUP(B207,'3-mer'!$B:$BQ,65,FALSE)</f>
        <v>25</v>
      </c>
      <c r="CJ207" s="9">
        <f>VLOOKUP(B207,'3-mer'!$B:$BQ,66,FALSE)</f>
        <v>9</v>
      </c>
      <c r="CK207" s="9">
        <f>VLOOKUP(B207,'3-mer'!$B:$BQ,67,FALSE)</f>
        <v>21</v>
      </c>
      <c r="CL207" s="9">
        <f>VLOOKUP(B207,'3-mer'!$B:$BQ,5,FALSE)</f>
        <v>26</v>
      </c>
    </row>
    <row r="208" spans="1:90" ht="15.75" x14ac:dyDescent="0.2">
      <c r="A208" s="68" t="s">
        <v>15</v>
      </c>
      <c r="B208" s="68" t="s">
        <v>17</v>
      </c>
      <c r="C208" s="67">
        <v>254</v>
      </c>
      <c r="D208" s="70">
        <v>6</v>
      </c>
      <c r="E208" s="67"/>
      <c r="F208" s="67">
        <v>7.2</v>
      </c>
      <c r="G208" s="67">
        <v>6</v>
      </c>
      <c r="H208" s="70" t="e">
        <f>D208*#REF!</f>
        <v>#REF!</v>
      </c>
      <c r="I208" s="70">
        <f>VLOOKUP(B208,'2-mer'!$C$1:$V$19,3,FALSE)</f>
        <v>1467</v>
      </c>
      <c r="J208" s="74">
        <f>VLOOKUP(B208,遗传信息!B:E,4,FALSE)</f>
        <v>38.32</v>
      </c>
      <c r="K208" s="9">
        <f>VLOOKUP(B208,'2-mer'!$C$1:$V$19,4,FALSE)</f>
        <v>99</v>
      </c>
      <c r="L208" s="9">
        <f>VLOOKUP(B208,'2-mer'!$C$1:$V$19,5,FALSE)</f>
        <v>93</v>
      </c>
      <c r="M208" s="9">
        <f>VLOOKUP(B208,'2-mer'!$C$1:$V$19,6,FALSE)</f>
        <v>107</v>
      </c>
      <c r="N208" s="9">
        <f>VLOOKUP(B208,'2-mer'!$C$1:$V$19,8,FALSE)</f>
        <v>72</v>
      </c>
      <c r="O208" s="9">
        <f>VLOOKUP(B208,'2-mer'!$C$1:$V$19,9,FALSE)</f>
        <v>79</v>
      </c>
      <c r="P208" s="9">
        <f>VLOOKUP(B208,'2-mer'!$C$1:$V$19,10,FALSE)</f>
        <v>66</v>
      </c>
      <c r="Q208" s="9">
        <f>VLOOKUP(B208,'2-mer'!$C$1:$V$19,11,FALSE)</f>
        <v>90</v>
      </c>
      <c r="R208" s="9">
        <f>VLOOKUP(B208,'2-mer'!$C$1:$V$19,12,FALSE)</f>
        <v>74</v>
      </c>
      <c r="S208" s="9">
        <f>VLOOKUP(B208,'2-mer'!$C$1:$V$19,13,FALSE)</f>
        <v>114</v>
      </c>
      <c r="T208" s="9">
        <f>VLOOKUP(B208,'2-mer'!$C$1:$V$19,14,FALSE)</f>
        <v>97</v>
      </c>
      <c r="U208" s="9">
        <f>VLOOKUP(B208,'2-mer'!$C$1:$V$19,15,FALSE)</f>
        <v>158</v>
      </c>
      <c r="V208" s="9">
        <f>VLOOKUP(B208,'2-mer'!$C$1:$V$19,16,FALSE)</f>
        <v>98</v>
      </c>
      <c r="W208" s="9">
        <f>VLOOKUP(B208,'2-mer'!$C$1:$V$19,17,FALSE)</f>
        <v>79</v>
      </c>
      <c r="X208" s="9">
        <f>VLOOKUP(B208,'2-mer'!$C$1:$V$19,18,FALSE)</f>
        <v>53</v>
      </c>
      <c r="Y208" s="9">
        <f>VLOOKUP(B208,'2-mer'!$C$1:$V$19,19,FALSE)</f>
        <v>111</v>
      </c>
      <c r="Z208" s="9">
        <f>VLOOKUP(B208,'2-mer'!$C$1:$V$19,20,FALSE)</f>
        <v>62</v>
      </c>
      <c r="AA208" s="9">
        <f>VLOOKUP(B208,'3-mer'!$B:$BQ,4,FALSE)</f>
        <v>18</v>
      </c>
      <c r="AB208" s="9">
        <f>VLOOKUP(B208,'3-mer'!$B:$BQ,5,FALSE)</f>
        <v>26</v>
      </c>
      <c r="AC208" s="9">
        <f>VLOOKUP(B208,'3-mer'!$B:$BQ,6,FALSE)</f>
        <v>31</v>
      </c>
      <c r="AD208" s="9">
        <f>VLOOKUP(B208,'3-mer'!$B:$BQ,7,FALSE)</f>
        <v>24</v>
      </c>
      <c r="AE208" s="9">
        <f>VLOOKUP(B208,'3-mer'!$B:$BQ,8,FALSE)</f>
        <v>24</v>
      </c>
      <c r="AF208" s="9">
        <f>VLOOKUP(B208,'3-mer'!$B:$BQ,9,FALSE)</f>
        <v>23</v>
      </c>
      <c r="AG208" s="9">
        <f>VLOOKUP(B208,'3-mer'!$B:$BQ,10,FALSE)</f>
        <v>25</v>
      </c>
      <c r="AH208" s="9">
        <f>VLOOKUP(B208,'3-mer'!$B:$BQ,11,FALSE)</f>
        <v>21</v>
      </c>
      <c r="AI208" s="9">
        <f>VLOOKUP(B208,'3-mer'!$B:$BQ,12,FALSE)</f>
        <v>25</v>
      </c>
      <c r="AJ208" s="9">
        <f>VLOOKUP(B208,'3-mer'!$B:$BQ,13,FALSE)</f>
        <v>27</v>
      </c>
      <c r="AK208" s="9">
        <f>VLOOKUP(B208,'3-mer'!$B:$BQ,14,FALSE)</f>
        <v>28</v>
      </c>
      <c r="AL208" s="9">
        <f>VLOOKUP(B208,'3-mer'!$B:$BQ,15,FALSE)</f>
        <v>27</v>
      </c>
      <c r="AM208" s="9">
        <f>VLOOKUP(B208,'3-mer'!$B:$BQ,16,FALSE)</f>
        <v>18</v>
      </c>
      <c r="AN208" s="9">
        <f>VLOOKUP(B208,'3-mer'!$B:$BQ,17,FALSE)</f>
        <v>11</v>
      </c>
      <c r="AO208" s="9">
        <f>VLOOKUP(B208,'3-mer'!$B:$BQ,18,FALSE)</f>
        <v>25</v>
      </c>
      <c r="AP208" s="9">
        <f>VLOOKUP(B208,'3-mer'!$B:$BQ,19,FALSE)</f>
        <v>18</v>
      </c>
      <c r="AQ208" s="9">
        <f>VLOOKUP(B208,'3-mer'!$B:$BQ,20,FALSE)</f>
        <v>20</v>
      </c>
      <c r="AR208" s="9">
        <f>VLOOKUP(B208,'3-mer'!$B:$BQ,21,FALSE)</f>
        <v>21</v>
      </c>
      <c r="AS208" s="9">
        <f>VLOOKUP(B208,'3-mer'!$B:$BQ,22,FALSE)</f>
        <v>23</v>
      </c>
      <c r="AT208" s="9">
        <f>VLOOKUP(B208,'3-mer'!$B:$BQ,23,FALSE)</f>
        <v>15</v>
      </c>
      <c r="AU208" s="9">
        <f>VLOOKUP(B208,'3-mer'!$B:$BQ,24,FALSE)</f>
        <v>14</v>
      </c>
      <c r="AV208" s="9">
        <f>VLOOKUP(B208,'3-mer'!$B:$BQ,25,FALSE)</f>
        <v>10</v>
      </c>
      <c r="AW208" s="9">
        <f>VLOOKUP(B208,'3-mer'!$B:$BQ,26,FALSE)</f>
        <v>17</v>
      </c>
      <c r="AX208" s="9">
        <f>VLOOKUP(B208,'3-mer'!$B:$BQ,27,FALSE)</f>
        <v>25</v>
      </c>
      <c r="AY208" s="9">
        <f>VLOOKUP(B208,'3-mer'!$B:$BQ,28,FALSE)</f>
        <v>21</v>
      </c>
      <c r="AZ208" s="9">
        <f>VLOOKUP(B208,'3-mer'!$B:$BQ,29,FALSE)</f>
        <v>18</v>
      </c>
      <c r="BA208" s="9">
        <f>VLOOKUP(B208,'3-mer'!$B:$BQ,30,FALSE)</f>
        <v>31</v>
      </c>
      <c r="BB208" s="9">
        <f>VLOOKUP(B208,'3-mer'!$B:$BQ,31,FALSE)</f>
        <v>20</v>
      </c>
      <c r="BC208" s="9">
        <f>VLOOKUP(B208,'3-mer'!$B:$BQ,32,FALSE)</f>
        <v>16</v>
      </c>
      <c r="BD208" s="9">
        <f>VLOOKUP(B208,'3-mer'!$B:$BQ,33,FALSE)</f>
        <v>9</v>
      </c>
      <c r="BE208" s="9">
        <f>VLOOKUP(B208,'3-mer'!$B:$BQ,34,FALSE)</f>
        <v>32</v>
      </c>
      <c r="BF208" s="9">
        <f>VLOOKUP(B208,'3-mer'!$B:$BQ,35,FALSE)</f>
        <v>17</v>
      </c>
      <c r="BG208" s="9">
        <f>VLOOKUP(B208,'3-mer'!$B:$BQ,36,FALSE)</f>
        <v>33</v>
      </c>
      <c r="BH208" s="9">
        <f>VLOOKUP(B208,'3-mer'!$B:$BQ,37,FALSE)</f>
        <v>24</v>
      </c>
      <c r="BI208" s="9">
        <f>VLOOKUP(B208,'3-mer'!$B:$BQ,38,FALSE)</f>
        <v>31</v>
      </c>
      <c r="BJ208" s="9">
        <f>VLOOKUP(B208,'3-mer'!$B:$BQ,39,FALSE)</f>
        <v>26</v>
      </c>
      <c r="BK208" s="9">
        <f>VLOOKUP(B208,'3-mer'!$B:$BQ,40,FALSE)</f>
        <v>29</v>
      </c>
      <c r="BL208" s="9">
        <f>VLOOKUP(B208,'3-mer'!$B:$BQ,41,FALSE)</f>
        <v>19</v>
      </c>
      <c r="BM208" s="9">
        <f>VLOOKUP(B208,'3-mer'!$B:$BQ,42,FALSE)</f>
        <v>28</v>
      </c>
      <c r="BN208" s="9">
        <f>VLOOKUP(B208,'3-mer'!$B:$BQ,43,FALSE)</f>
        <v>21</v>
      </c>
      <c r="BO208" s="9">
        <f>VLOOKUP(B208,'3-mer'!$B:$BQ,44,FALSE)</f>
        <v>37</v>
      </c>
      <c r="BP208" s="9">
        <f>VLOOKUP(B208,'3-mer'!$B:$BQ,45,FALSE)</f>
        <v>31</v>
      </c>
      <c r="BQ208" s="9">
        <f>VLOOKUP(B208,'3-mer'!$B:$BQ,46,FALSE)</f>
        <v>56</v>
      </c>
      <c r="BR208" s="9">
        <f>VLOOKUP(B208,'3-mer'!$B:$BQ,47,FALSE)</f>
        <v>34</v>
      </c>
      <c r="BS208" s="9">
        <f>VLOOKUP(B208,'3-mer'!$B:$BQ,48,FALSE)</f>
        <v>20</v>
      </c>
      <c r="BT208" s="9">
        <f>VLOOKUP(B208,'3-mer'!$B:$BQ,49,FALSE)</f>
        <v>24</v>
      </c>
      <c r="BU208" s="9">
        <f>VLOOKUP(B208,'3-mer'!$B:$BQ,50,FALSE)</f>
        <v>33</v>
      </c>
      <c r="BV208" s="9">
        <f>VLOOKUP(B208,'3-mer'!$B:$BQ,51,FALSE)</f>
        <v>20</v>
      </c>
      <c r="BW208" s="9">
        <f>VLOOKUP(B208,'3-mer'!$B:$BQ,52,FALSE)</f>
        <v>28</v>
      </c>
      <c r="BX208" s="9">
        <f>VLOOKUP(B208,'3-mer'!$B:$BQ,53,FALSE)</f>
        <v>22</v>
      </c>
      <c r="BY208" s="9">
        <f>VLOOKUP(B208,'3-mer'!$B:$BQ,54,FALSE)</f>
        <v>22</v>
      </c>
      <c r="BZ208" s="9">
        <f>VLOOKUP(B208,'3-mer'!$B:$BQ,55,FALSE)</f>
        <v>7</v>
      </c>
      <c r="CA208" s="9">
        <f>VLOOKUP(B208,'3-mer'!$B:$BQ,56,FALSE)</f>
        <v>12</v>
      </c>
      <c r="CB208" s="9">
        <f>VLOOKUP(B208,'3-mer'!$B:$BQ,7,FALSE)</f>
        <v>24</v>
      </c>
      <c r="CC208" s="9">
        <f>VLOOKUP(B208,'3-mer'!$B:$BQ,58,FALSE)</f>
        <v>20</v>
      </c>
      <c r="CD208" s="9">
        <f>VLOOKUP(B208,'3-mer'!$B:$BQ,60,FALSE)</f>
        <v>7</v>
      </c>
      <c r="CE208" s="9">
        <f>VLOOKUP(B208,'3-mer'!$B:$BQ,61,FALSE)</f>
        <v>30</v>
      </c>
      <c r="CF208" s="9">
        <f>VLOOKUP(B208,'3-mer'!$B:$BQ,62,FALSE)</f>
        <v>20</v>
      </c>
      <c r="CG208" s="9">
        <f>VLOOKUP(B208,'3-mer'!$B:$BQ,63,FALSE)</f>
        <v>43</v>
      </c>
      <c r="CH208" s="9">
        <f>VLOOKUP(B208,'3-mer'!$B:$BQ,64,FALSE)</f>
        <v>17</v>
      </c>
      <c r="CI208" s="9">
        <f>VLOOKUP(B208,'3-mer'!$B:$BQ,65,FALSE)</f>
        <v>25</v>
      </c>
      <c r="CJ208" s="9">
        <f>VLOOKUP(B208,'3-mer'!$B:$BQ,66,FALSE)</f>
        <v>9</v>
      </c>
      <c r="CK208" s="9">
        <f>VLOOKUP(B208,'3-mer'!$B:$BQ,67,FALSE)</f>
        <v>21</v>
      </c>
      <c r="CL208" s="9">
        <f>VLOOKUP(B208,'3-mer'!$B:$BQ,5,FALSE)</f>
        <v>26</v>
      </c>
    </row>
    <row r="209" spans="1:90" ht="15.75" x14ac:dyDescent="0.2">
      <c r="A209" s="68" t="s">
        <v>15</v>
      </c>
      <c r="B209" s="68" t="s">
        <v>17</v>
      </c>
      <c r="C209" s="67">
        <v>254</v>
      </c>
      <c r="D209" s="70">
        <v>8</v>
      </c>
      <c r="E209" s="67"/>
      <c r="F209" s="67">
        <v>7.2</v>
      </c>
      <c r="G209" s="67">
        <v>6</v>
      </c>
      <c r="H209" s="70" t="e">
        <f>D209*#REF!</f>
        <v>#REF!</v>
      </c>
      <c r="I209" s="70">
        <f>VLOOKUP(B209,'2-mer'!$C$1:$V$19,3,FALSE)</f>
        <v>1467</v>
      </c>
      <c r="J209" s="74">
        <f>VLOOKUP(B209,遗传信息!B:E,4,FALSE)</f>
        <v>38.32</v>
      </c>
      <c r="K209" s="9">
        <f>VLOOKUP(B209,'2-mer'!$C$1:$V$19,4,FALSE)</f>
        <v>99</v>
      </c>
      <c r="L209" s="9">
        <f>VLOOKUP(B209,'2-mer'!$C$1:$V$19,5,FALSE)</f>
        <v>93</v>
      </c>
      <c r="M209" s="9">
        <f>VLOOKUP(B209,'2-mer'!$C$1:$V$19,6,FALSE)</f>
        <v>107</v>
      </c>
      <c r="N209" s="9">
        <f>VLOOKUP(B209,'2-mer'!$C$1:$V$19,8,FALSE)</f>
        <v>72</v>
      </c>
      <c r="O209" s="9">
        <f>VLOOKUP(B209,'2-mer'!$C$1:$V$19,9,FALSE)</f>
        <v>79</v>
      </c>
      <c r="P209" s="9">
        <f>VLOOKUP(B209,'2-mer'!$C$1:$V$19,10,FALSE)</f>
        <v>66</v>
      </c>
      <c r="Q209" s="9">
        <f>VLOOKUP(B209,'2-mer'!$C$1:$V$19,11,FALSE)</f>
        <v>90</v>
      </c>
      <c r="R209" s="9">
        <f>VLOOKUP(B209,'2-mer'!$C$1:$V$19,12,FALSE)</f>
        <v>74</v>
      </c>
      <c r="S209" s="9">
        <f>VLOOKUP(B209,'2-mer'!$C$1:$V$19,13,FALSE)</f>
        <v>114</v>
      </c>
      <c r="T209" s="9">
        <f>VLOOKUP(B209,'2-mer'!$C$1:$V$19,14,FALSE)</f>
        <v>97</v>
      </c>
      <c r="U209" s="9">
        <f>VLOOKUP(B209,'2-mer'!$C$1:$V$19,15,FALSE)</f>
        <v>158</v>
      </c>
      <c r="V209" s="9">
        <f>VLOOKUP(B209,'2-mer'!$C$1:$V$19,16,FALSE)</f>
        <v>98</v>
      </c>
      <c r="W209" s="9">
        <f>VLOOKUP(B209,'2-mer'!$C$1:$V$19,17,FALSE)</f>
        <v>79</v>
      </c>
      <c r="X209" s="9">
        <f>VLOOKUP(B209,'2-mer'!$C$1:$V$19,18,FALSE)</f>
        <v>53</v>
      </c>
      <c r="Y209" s="9">
        <f>VLOOKUP(B209,'2-mer'!$C$1:$V$19,19,FALSE)</f>
        <v>111</v>
      </c>
      <c r="Z209" s="9">
        <f>VLOOKUP(B209,'2-mer'!$C$1:$V$19,20,FALSE)</f>
        <v>62</v>
      </c>
      <c r="AA209" s="9">
        <f>VLOOKUP(B209,'3-mer'!$B:$BQ,4,FALSE)</f>
        <v>18</v>
      </c>
      <c r="AB209" s="9">
        <f>VLOOKUP(B209,'3-mer'!$B:$BQ,5,FALSE)</f>
        <v>26</v>
      </c>
      <c r="AC209" s="9">
        <f>VLOOKUP(B209,'3-mer'!$B:$BQ,6,FALSE)</f>
        <v>31</v>
      </c>
      <c r="AD209" s="9">
        <f>VLOOKUP(B209,'3-mer'!$B:$BQ,7,FALSE)</f>
        <v>24</v>
      </c>
      <c r="AE209" s="9">
        <f>VLOOKUP(B209,'3-mer'!$B:$BQ,8,FALSE)</f>
        <v>24</v>
      </c>
      <c r="AF209" s="9">
        <f>VLOOKUP(B209,'3-mer'!$B:$BQ,9,FALSE)</f>
        <v>23</v>
      </c>
      <c r="AG209" s="9">
        <f>VLOOKUP(B209,'3-mer'!$B:$BQ,10,FALSE)</f>
        <v>25</v>
      </c>
      <c r="AH209" s="9">
        <f>VLOOKUP(B209,'3-mer'!$B:$BQ,11,FALSE)</f>
        <v>21</v>
      </c>
      <c r="AI209" s="9">
        <f>VLOOKUP(B209,'3-mer'!$B:$BQ,12,FALSE)</f>
        <v>25</v>
      </c>
      <c r="AJ209" s="9">
        <f>VLOOKUP(B209,'3-mer'!$B:$BQ,13,FALSE)</f>
        <v>27</v>
      </c>
      <c r="AK209" s="9">
        <f>VLOOKUP(B209,'3-mer'!$B:$BQ,14,FALSE)</f>
        <v>28</v>
      </c>
      <c r="AL209" s="9">
        <f>VLOOKUP(B209,'3-mer'!$B:$BQ,15,FALSE)</f>
        <v>27</v>
      </c>
      <c r="AM209" s="9">
        <f>VLOOKUP(B209,'3-mer'!$B:$BQ,16,FALSE)</f>
        <v>18</v>
      </c>
      <c r="AN209" s="9">
        <f>VLOOKUP(B209,'3-mer'!$B:$BQ,17,FALSE)</f>
        <v>11</v>
      </c>
      <c r="AO209" s="9">
        <f>VLOOKUP(B209,'3-mer'!$B:$BQ,18,FALSE)</f>
        <v>25</v>
      </c>
      <c r="AP209" s="9">
        <f>VLOOKUP(B209,'3-mer'!$B:$BQ,19,FALSE)</f>
        <v>18</v>
      </c>
      <c r="AQ209" s="9">
        <f>VLOOKUP(B209,'3-mer'!$B:$BQ,20,FALSE)</f>
        <v>20</v>
      </c>
      <c r="AR209" s="9">
        <f>VLOOKUP(B209,'3-mer'!$B:$BQ,21,FALSE)</f>
        <v>21</v>
      </c>
      <c r="AS209" s="9">
        <f>VLOOKUP(B209,'3-mer'!$B:$BQ,22,FALSE)</f>
        <v>23</v>
      </c>
      <c r="AT209" s="9">
        <f>VLOOKUP(B209,'3-mer'!$B:$BQ,23,FALSE)</f>
        <v>15</v>
      </c>
      <c r="AU209" s="9">
        <f>VLOOKUP(B209,'3-mer'!$B:$BQ,24,FALSE)</f>
        <v>14</v>
      </c>
      <c r="AV209" s="9">
        <f>VLOOKUP(B209,'3-mer'!$B:$BQ,25,FALSE)</f>
        <v>10</v>
      </c>
      <c r="AW209" s="9">
        <f>VLOOKUP(B209,'3-mer'!$B:$BQ,26,FALSE)</f>
        <v>17</v>
      </c>
      <c r="AX209" s="9">
        <f>VLOOKUP(B209,'3-mer'!$B:$BQ,27,FALSE)</f>
        <v>25</v>
      </c>
      <c r="AY209" s="9">
        <f>VLOOKUP(B209,'3-mer'!$B:$BQ,28,FALSE)</f>
        <v>21</v>
      </c>
      <c r="AZ209" s="9">
        <f>VLOOKUP(B209,'3-mer'!$B:$BQ,29,FALSE)</f>
        <v>18</v>
      </c>
      <c r="BA209" s="9">
        <f>VLOOKUP(B209,'3-mer'!$B:$BQ,30,FALSE)</f>
        <v>31</v>
      </c>
      <c r="BB209" s="9">
        <f>VLOOKUP(B209,'3-mer'!$B:$BQ,31,FALSE)</f>
        <v>20</v>
      </c>
      <c r="BC209" s="9">
        <f>VLOOKUP(B209,'3-mer'!$B:$BQ,32,FALSE)</f>
        <v>16</v>
      </c>
      <c r="BD209" s="9">
        <f>VLOOKUP(B209,'3-mer'!$B:$BQ,33,FALSE)</f>
        <v>9</v>
      </c>
      <c r="BE209" s="9">
        <f>VLOOKUP(B209,'3-mer'!$B:$BQ,34,FALSE)</f>
        <v>32</v>
      </c>
      <c r="BF209" s="9">
        <f>VLOOKUP(B209,'3-mer'!$B:$BQ,35,FALSE)</f>
        <v>17</v>
      </c>
      <c r="BG209" s="9">
        <f>VLOOKUP(B209,'3-mer'!$B:$BQ,36,FALSE)</f>
        <v>33</v>
      </c>
      <c r="BH209" s="9">
        <f>VLOOKUP(B209,'3-mer'!$B:$BQ,37,FALSE)</f>
        <v>24</v>
      </c>
      <c r="BI209" s="9">
        <f>VLOOKUP(B209,'3-mer'!$B:$BQ,38,FALSE)</f>
        <v>31</v>
      </c>
      <c r="BJ209" s="9">
        <f>VLOOKUP(B209,'3-mer'!$B:$BQ,39,FALSE)</f>
        <v>26</v>
      </c>
      <c r="BK209" s="9">
        <f>VLOOKUP(B209,'3-mer'!$B:$BQ,40,FALSE)</f>
        <v>29</v>
      </c>
      <c r="BL209" s="9">
        <f>VLOOKUP(B209,'3-mer'!$B:$BQ,41,FALSE)</f>
        <v>19</v>
      </c>
      <c r="BM209" s="9">
        <f>VLOOKUP(B209,'3-mer'!$B:$BQ,42,FALSE)</f>
        <v>28</v>
      </c>
      <c r="BN209" s="9">
        <f>VLOOKUP(B209,'3-mer'!$B:$BQ,43,FALSE)</f>
        <v>21</v>
      </c>
      <c r="BO209" s="9">
        <f>VLOOKUP(B209,'3-mer'!$B:$BQ,44,FALSE)</f>
        <v>37</v>
      </c>
      <c r="BP209" s="9">
        <f>VLOOKUP(B209,'3-mer'!$B:$BQ,45,FALSE)</f>
        <v>31</v>
      </c>
      <c r="BQ209" s="9">
        <f>VLOOKUP(B209,'3-mer'!$B:$BQ,46,FALSE)</f>
        <v>56</v>
      </c>
      <c r="BR209" s="9">
        <f>VLOOKUP(B209,'3-mer'!$B:$BQ,47,FALSE)</f>
        <v>34</v>
      </c>
      <c r="BS209" s="9">
        <f>VLOOKUP(B209,'3-mer'!$B:$BQ,48,FALSE)</f>
        <v>20</v>
      </c>
      <c r="BT209" s="9">
        <f>VLOOKUP(B209,'3-mer'!$B:$BQ,49,FALSE)</f>
        <v>24</v>
      </c>
      <c r="BU209" s="9">
        <f>VLOOKUP(B209,'3-mer'!$B:$BQ,50,FALSE)</f>
        <v>33</v>
      </c>
      <c r="BV209" s="9">
        <f>VLOOKUP(B209,'3-mer'!$B:$BQ,51,FALSE)</f>
        <v>20</v>
      </c>
      <c r="BW209" s="9">
        <f>VLOOKUP(B209,'3-mer'!$B:$BQ,52,FALSE)</f>
        <v>28</v>
      </c>
      <c r="BX209" s="9">
        <f>VLOOKUP(B209,'3-mer'!$B:$BQ,53,FALSE)</f>
        <v>22</v>
      </c>
      <c r="BY209" s="9">
        <f>VLOOKUP(B209,'3-mer'!$B:$BQ,54,FALSE)</f>
        <v>22</v>
      </c>
      <c r="BZ209" s="9">
        <f>VLOOKUP(B209,'3-mer'!$B:$BQ,55,FALSE)</f>
        <v>7</v>
      </c>
      <c r="CA209" s="9">
        <f>VLOOKUP(B209,'3-mer'!$B:$BQ,56,FALSE)</f>
        <v>12</v>
      </c>
      <c r="CB209" s="9">
        <f>VLOOKUP(B209,'3-mer'!$B:$BQ,7,FALSE)</f>
        <v>24</v>
      </c>
      <c r="CC209" s="9">
        <f>VLOOKUP(B209,'3-mer'!$B:$BQ,58,FALSE)</f>
        <v>20</v>
      </c>
      <c r="CD209" s="9">
        <f>VLOOKUP(B209,'3-mer'!$B:$BQ,60,FALSE)</f>
        <v>7</v>
      </c>
      <c r="CE209" s="9">
        <f>VLOOKUP(B209,'3-mer'!$B:$BQ,61,FALSE)</f>
        <v>30</v>
      </c>
      <c r="CF209" s="9">
        <f>VLOOKUP(B209,'3-mer'!$B:$BQ,62,FALSE)</f>
        <v>20</v>
      </c>
      <c r="CG209" s="9">
        <f>VLOOKUP(B209,'3-mer'!$B:$BQ,63,FALSE)</f>
        <v>43</v>
      </c>
      <c r="CH209" s="9">
        <f>VLOOKUP(B209,'3-mer'!$B:$BQ,64,FALSE)</f>
        <v>17</v>
      </c>
      <c r="CI209" s="9">
        <f>VLOOKUP(B209,'3-mer'!$B:$BQ,65,FALSE)</f>
        <v>25</v>
      </c>
      <c r="CJ209" s="9">
        <f>VLOOKUP(B209,'3-mer'!$B:$BQ,66,FALSE)</f>
        <v>9</v>
      </c>
      <c r="CK209" s="9">
        <f>VLOOKUP(B209,'3-mer'!$B:$BQ,67,FALSE)</f>
        <v>21</v>
      </c>
      <c r="CL209" s="9">
        <f>VLOOKUP(B209,'3-mer'!$B:$BQ,5,FALSE)</f>
        <v>26</v>
      </c>
    </row>
    <row r="210" spans="1:90" ht="15.75" x14ac:dyDescent="0.2">
      <c r="A210" s="67" t="s">
        <v>34</v>
      </c>
      <c r="B210" s="67" t="s">
        <v>51</v>
      </c>
      <c r="C210" s="67">
        <v>254</v>
      </c>
      <c r="D210" s="70">
        <v>2</v>
      </c>
      <c r="E210" s="67"/>
      <c r="F210" s="67">
        <v>7.2</v>
      </c>
      <c r="G210" s="67">
        <v>6</v>
      </c>
      <c r="H210" s="70" t="e">
        <f>D210*#REF!</f>
        <v>#REF!</v>
      </c>
      <c r="I210" s="70">
        <f>VLOOKUP(B210,'2-mer'!$C$1:$V$19,3,FALSE)</f>
        <v>1467</v>
      </c>
      <c r="J210" s="74">
        <f>VLOOKUP(B210,遗传信息!B:E,4,FALSE)</f>
        <v>50.609999999999992</v>
      </c>
      <c r="K210" s="9">
        <f>VLOOKUP(B210,'2-mer'!$C$1:$V$19,4,FALSE)</f>
        <v>105</v>
      </c>
      <c r="L210" s="9">
        <f>VLOOKUP(B210,'2-mer'!$C$1:$V$19,5,FALSE)</f>
        <v>89</v>
      </c>
      <c r="M210" s="9">
        <f>VLOOKUP(B210,'2-mer'!$C$1:$V$19,6,FALSE)</f>
        <v>107</v>
      </c>
      <c r="N210" s="9">
        <f>VLOOKUP(B210,'2-mer'!$C$1:$V$19,8,FALSE)</f>
        <v>63</v>
      </c>
      <c r="O210" s="9">
        <f>VLOOKUP(B210,'2-mer'!$C$1:$V$19,9,FALSE)</f>
        <v>81</v>
      </c>
      <c r="P210" s="9">
        <f>VLOOKUP(B210,'2-mer'!$C$1:$V$19,10,FALSE)</f>
        <v>80</v>
      </c>
      <c r="Q210" s="9">
        <f>VLOOKUP(B210,'2-mer'!$C$1:$V$19,11,FALSE)</f>
        <v>98</v>
      </c>
      <c r="R210" s="9">
        <f>VLOOKUP(B210,'2-mer'!$C$1:$V$19,12,FALSE)</f>
        <v>77</v>
      </c>
      <c r="S210" s="9">
        <f>VLOOKUP(B210,'2-mer'!$C$1:$V$19,13,FALSE)</f>
        <v>115</v>
      </c>
      <c r="T210" s="9">
        <f>VLOOKUP(B210,'2-mer'!$C$1:$V$19,14,FALSE)</f>
        <v>107</v>
      </c>
      <c r="U210" s="9">
        <f>VLOOKUP(B210,'2-mer'!$C$1:$V$19,15,FALSE)</f>
        <v>149</v>
      </c>
      <c r="V210" s="9">
        <f>VLOOKUP(B210,'2-mer'!$C$1:$V$19,16,FALSE)</f>
        <v>94</v>
      </c>
      <c r="W210" s="9">
        <f>VLOOKUP(B210,'2-mer'!$C$1:$V$19,17,FALSE)</f>
        <v>62</v>
      </c>
      <c r="X210" s="9">
        <f>VLOOKUP(B210,'2-mer'!$C$1:$V$19,18,FALSE)</f>
        <v>60</v>
      </c>
      <c r="Y210" s="9">
        <f>VLOOKUP(B210,'2-mer'!$C$1:$V$19,19,FALSE)</f>
        <v>109</v>
      </c>
      <c r="Z210" s="9">
        <f>VLOOKUP(B210,'2-mer'!$C$1:$V$19,20,FALSE)</f>
        <v>58</v>
      </c>
      <c r="AA210" s="9">
        <f>VLOOKUP(B210,'3-mer'!$B:$BQ,4,FALSE)</f>
        <v>21</v>
      </c>
      <c r="AB210" s="9">
        <f>VLOOKUP(B210,'3-mer'!$B:$BQ,5,FALSE)</f>
        <v>26</v>
      </c>
      <c r="AC210" s="9">
        <f>VLOOKUP(B210,'3-mer'!$B:$BQ,6,FALSE)</f>
        <v>35</v>
      </c>
      <c r="AD210" s="9">
        <f>VLOOKUP(B210,'3-mer'!$B:$BQ,7,FALSE)</f>
        <v>22</v>
      </c>
      <c r="AE210" s="9">
        <f>VLOOKUP(B210,'3-mer'!$B:$BQ,8,FALSE)</f>
        <v>17</v>
      </c>
      <c r="AF210" s="9">
        <f>VLOOKUP(B210,'3-mer'!$B:$BQ,9,FALSE)</f>
        <v>23</v>
      </c>
      <c r="AG210" s="9">
        <f>VLOOKUP(B210,'3-mer'!$B:$BQ,10,FALSE)</f>
        <v>28</v>
      </c>
      <c r="AH210" s="9">
        <f>VLOOKUP(B210,'3-mer'!$B:$BQ,11,FALSE)</f>
        <v>21</v>
      </c>
      <c r="AI210" s="9">
        <f>VLOOKUP(B210,'3-mer'!$B:$BQ,12,FALSE)</f>
        <v>27</v>
      </c>
      <c r="AJ210" s="9">
        <f>VLOOKUP(B210,'3-mer'!$B:$BQ,13,FALSE)</f>
        <v>28</v>
      </c>
      <c r="AK210" s="9">
        <f>VLOOKUP(B210,'3-mer'!$B:$BQ,14,FALSE)</f>
        <v>28</v>
      </c>
      <c r="AL210" s="9">
        <f>VLOOKUP(B210,'3-mer'!$B:$BQ,15,FALSE)</f>
        <v>23</v>
      </c>
      <c r="AM210" s="9">
        <f>VLOOKUP(B210,'3-mer'!$B:$BQ,16,FALSE)</f>
        <v>13</v>
      </c>
      <c r="AN210" s="9">
        <f>VLOOKUP(B210,'3-mer'!$B:$BQ,17,FALSE)</f>
        <v>12</v>
      </c>
      <c r="AO210" s="9">
        <f>VLOOKUP(B210,'3-mer'!$B:$BQ,18,FALSE)</f>
        <v>27</v>
      </c>
      <c r="AP210" s="9">
        <f>VLOOKUP(B210,'3-mer'!$B:$BQ,19,FALSE)</f>
        <v>11</v>
      </c>
      <c r="AQ210" s="9">
        <f>VLOOKUP(B210,'3-mer'!$B:$BQ,20,FALSE)</f>
        <v>22</v>
      </c>
      <c r="AR210" s="9">
        <f>VLOOKUP(B210,'3-mer'!$B:$BQ,21,FALSE)</f>
        <v>19</v>
      </c>
      <c r="AS210" s="9">
        <f>VLOOKUP(B210,'3-mer'!$B:$BQ,22,FALSE)</f>
        <v>24</v>
      </c>
      <c r="AT210" s="9">
        <f>VLOOKUP(B210,'3-mer'!$B:$BQ,23,FALSE)</f>
        <v>16</v>
      </c>
      <c r="AU210" s="9">
        <f>VLOOKUP(B210,'3-mer'!$B:$BQ,24,FALSE)</f>
        <v>18</v>
      </c>
      <c r="AV210" s="9">
        <f>VLOOKUP(B210,'3-mer'!$B:$BQ,25,FALSE)</f>
        <v>16</v>
      </c>
      <c r="AW210" s="9">
        <f>VLOOKUP(B210,'3-mer'!$B:$BQ,26,FALSE)</f>
        <v>21</v>
      </c>
      <c r="AX210" s="9">
        <f>VLOOKUP(B210,'3-mer'!$B:$BQ,27,FALSE)</f>
        <v>25</v>
      </c>
      <c r="AY210" s="9">
        <f>VLOOKUP(B210,'3-mer'!$B:$BQ,28,FALSE)</f>
        <v>17</v>
      </c>
      <c r="AZ210" s="9">
        <f>VLOOKUP(B210,'3-mer'!$B:$BQ,29,FALSE)</f>
        <v>23</v>
      </c>
      <c r="BA210" s="9">
        <f>VLOOKUP(B210,'3-mer'!$B:$BQ,30,FALSE)</f>
        <v>36</v>
      </c>
      <c r="BB210" s="9">
        <f>VLOOKUP(B210,'3-mer'!$B:$BQ,31,FALSE)</f>
        <v>22</v>
      </c>
      <c r="BC210" s="9">
        <f>VLOOKUP(B210,'3-mer'!$B:$BQ,32,FALSE)</f>
        <v>11</v>
      </c>
      <c r="BD210" s="9">
        <f>VLOOKUP(B210,'3-mer'!$B:$BQ,33,FALSE)</f>
        <v>15</v>
      </c>
      <c r="BE210" s="9">
        <f>VLOOKUP(B210,'3-mer'!$B:$BQ,34,FALSE)</f>
        <v>28</v>
      </c>
      <c r="BF210" s="9">
        <f>VLOOKUP(B210,'3-mer'!$B:$BQ,35,FALSE)</f>
        <v>21</v>
      </c>
      <c r="BG210" s="9">
        <f>VLOOKUP(B210,'3-mer'!$B:$BQ,36,FALSE)</f>
        <v>37</v>
      </c>
      <c r="BH210" s="9">
        <f>VLOOKUP(B210,'3-mer'!$B:$BQ,37,FALSE)</f>
        <v>24</v>
      </c>
      <c r="BI210" s="9">
        <f>VLOOKUP(B210,'3-mer'!$B:$BQ,38,FALSE)</f>
        <v>33</v>
      </c>
      <c r="BJ210" s="9">
        <f>VLOOKUP(B210,'3-mer'!$B:$BQ,39,FALSE)</f>
        <v>21</v>
      </c>
      <c r="BK210" s="9">
        <f>VLOOKUP(B210,'3-mer'!$B:$BQ,40,FALSE)</f>
        <v>29</v>
      </c>
      <c r="BL210" s="9">
        <f>VLOOKUP(B210,'3-mer'!$B:$BQ,41,FALSE)</f>
        <v>26</v>
      </c>
      <c r="BM210" s="9">
        <f>VLOOKUP(B210,'3-mer'!$B:$BQ,42,FALSE)</f>
        <v>29</v>
      </c>
      <c r="BN210" s="9">
        <f>VLOOKUP(B210,'3-mer'!$B:$BQ,43,FALSE)</f>
        <v>23</v>
      </c>
      <c r="BO210" s="9">
        <f>VLOOKUP(B210,'3-mer'!$B:$BQ,44,FALSE)</f>
        <v>42</v>
      </c>
      <c r="BP210" s="9">
        <f>VLOOKUP(B210,'3-mer'!$B:$BQ,45,FALSE)</f>
        <v>29</v>
      </c>
      <c r="BQ210" s="9">
        <f>VLOOKUP(B210,'3-mer'!$B:$BQ,46,FALSE)</f>
        <v>48</v>
      </c>
      <c r="BR210" s="9">
        <f>VLOOKUP(B210,'3-mer'!$B:$BQ,47,FALSE)</f>
        <v>30</v>
      </c>
      <c r="BS210" s="9">
        <f>VLOOKUP(B210,'3-mer'!$B:$BQ,48,FALSE)</f>
        <v>22</v>
      </c>
      <c r="BT210" s="9">
        <f>VLOOKUP(B210,'3-mer'!$B:$BQ,49,FALSE)</f>
        <v>22</v>
      </c>
      <c r="BU210" s="9">
        <f>VLOOKUP(B210,'3-mer'!$B:$BQ,50,FALSE)</f>
        <v>32</v>
      </c>
      <c r="BV210" s="9">
        <f>VLOOKUP(B210,'3-mer'!$B:$BQ,51,FALSE)</f>
        <v>17</v>
      </c>
      <c r="BW210" s="9">
        <f>VLOOKUP(B210,'3-mer'!$B:$BQ,52,FALSE)</f>
        <v>25</v>
      </c>
      <c r="BX210" s="9">
        <f>VLOOKUP(B210,'3-mer'!$B:$BQ,53,FALSE)</f>
        <v>20</v>
      </c>
      <c r="BY210" s="9">
        <f>VLOOKUP(B210,'3-mer'!$B:$BQ,54,FALSE)</f>
        <v>14</v>
      </c>
      <c r="BZ210" s="9">
        <f>VLOOKUP(B210,'3-mer'!$B:$BQ,55,FALSE)</f>
        <v>3</v>
      </c>
      <c r="CA210" s="9">
        <f>VLOOKUP(B210,'3-mer'!$B:$BQ,56,FALSE)</f>
        <v>17</v>
      </c>
      <c r="CB210" s="9">
        <f>VLOOKUP(B210,'3-mer'!$B:$BQ,7,FALSE)</f>
        <v>22</v>
      </c>
      <c r="CC210" s="9">
        <f>VLOOKUP(B210,'3-mer'!$B:$BQ,58,FALSE)</f>
        <v>20</v>
      </c>
      <c r="CD210" s="9">
        <f>VLOOKUP(B210,'3-mer'!$B:$BQ,60,FALSE)</f>
        <v>8</v>
      </c>
      <c r="CE210" s="9">
        <f>VLOOKUP(B210,'3-mer'!$B:$BQ,61,FALSE)</f>
        <v>29</v>
      </c>
      <c r="CF210" s="9">
        <f>VLOOKUP(B210,'3-mer'!$B:$BQ,62,FALSE)</f>
        <v>26</v>
      </c>
      <c r="CG210" s="9">
        <f>VLOOKUP(B210,'3-mer'!$B:$BQ,63,FALSE)</f>
        <v>36</v>
      </c>
      <c r="CH210" s="9">
        <f>VLOOKUP(B210,'3-mer'!$B:$BQ,64,FALSE)</f>
        <v>18</v>
      </c>
      <c r="CI210" s="9">
        <f>VLOOKUP(B210,'3-mer'!$B:$BQ,65,FALSE)</f>
        <v>16</v>
      </c>
      <c r="CJ210" s="9">
        <f>VLOOKUP(B210,'3-mer'!$B:$BQ,66,FALSE)</f>
        <v>11</v>
      </c>
      <c r="CK210" s="9">
        <f>VLOOKUP(B210,'3-mer'!$B:$BQ,67,FALSE)</f>
        <v>22</v>
      </c>
      <c r="CL210" s="9">
        <f>VLOOKUP(B210,'3-mer'!$B:$BQ,5,FALSE)</f>
        <v>26</v>
      </c>
    </row>
    <row r="211" spans="1:90" ht="15.75" x14ac:dyDescent="0.2">
      <c r="A211" s="67" t="s">
        <v>34</v>
      </c>
      <c r="B211" s="67" t="s">
        <v>51</v>
      </c>
      <c r="C211" s="67">
        <v>254</v>
      </c>
      <c r="D211" s="70">
        <v>4</v>
      </c>
      <c r="E211" s="67"/>
      <c r="F211" s="67">
        <v>7.2</v>
      </c>
      <c r="G211" s="67">
        <v>6</v>
      </c>
      <c r="H211" s="70" t="e">
        <f>D211*#REF!</f>
        <v>#REF!</v>
      </c>
      <c r="I211" s="70">
        <f>VLOOKUP(B211,'2-mer'!$C$1:$V$19,3,FALSE)</f>
        <v>1467</v>
      </c>
      <c r="J211" s="74">
        <f>VLOOKUP(B211,遗传信息!B:E,4,FALSE)</f>
        <v>50.609999999999992</v>
      </c>
      <c r="K211" s="9">
        <f>VLOOKUP(B211,'2-mer'!$C$1:$V$19,4,FALSE)</f>
        <v>105</v>
      </c>
      <c r="L211" s="9">
        <f>VLOOKUP(B211,'2-mer'!$C$1:$V$19,5,FALSE)</f>
        <v>89</v>
      </c>
      <c r="M211" s="9">
        <f>VLOOKUP(B211,'2-mer'!$C$1:$V$19,6,FALSE)</f>
        <v>107</v>
      </c>
      <c r="N211" s="9">
        <f>VLOOKUP(B211,'2-mer'!$C$1:$V$19,8,FALSE)</f>
        <v>63</v>
      </c>
      <c r="O211" s="9">
        <f>VLOOKUP(B211,'2-mer'!$C$1:$V$19,9,FALSE)</f>
        <v>81</v>
      </c>
      <c r="P211" s="9">
        <f>VLOOKUP(B211,'2-mer'!$C$1:$V$19,10,FALSE)</f>
        <v>80</v>
      </c>
      <c r="Q211" s="9">
        <f>VLOOKUP(B211,'2-mer'!$C$1:$V$19,11,FALSE)</f>
        <v>98</v>
      </c>
      <c r="R211" s="9">
        <f>VLOOKUP(B211,'2-mer'!$C$1:$V$19,12,FALSE)</f>
        <v>77</v>
      </c>
      <c r="S211" s="9">
        <f>VLOOKUP(B211,'2-mer'!$C$1:$V$19,13,FALSE)</f>
        <v>115</v>
      </c>
      <c r="T211" s="9">
        <f>VLOOKUP(B211,'2-mer'!$C$1:$V$19,14,FALSE)</f>
        <v>107</v>
      </c>
      <c r="U211" s="9">
        <f>VLOOKUP(B211,'2-mer'!$C$1:$V$19,15,FALSE)</f>
        <v>149</v>
      </c>
      <c r="V211" s="9">
        <f>VLOOKUP(B211,'2-mer'!$C$1:$V$19,16,FALSE)</f>
        <v>94</v>
      </c>
      <c r="W211" s="9">
        <f>VLOOKUP(B211,'2-mer'!$C$1:$V$19,17,FALSE)</f>
        <v>62</v>
      </c>
      <c r="X211" s="9">
        <f>VLOOKUP(B211,'2-mer'!$C$1:$V$19,18,FALSE)</f>
        <v>60</v>
      </c>
      <c r="Y211" s="9">
        <f>VLOOKUP(B211,'2-mer'!$C$1:$V$19,19,FALSE)</f>
        <v>109</v>
      </c>
      <c r="Z211" s="9">
        <f>VLOOKUP(B211,'2-mer'!$C$1:$V$19,20,FALSE)</f>
        <v>58</v>
      </c>
      <c r="AA211" s="9">
        <f>VLOOKUP(B211,'3-mer'!$B:$BQ,4,FALSE)</f>
        <v>21</v>
      </c>
      <c r="AB211" s="9">
        <f>VLOOKUP(B211,'3-mer'!$B:$BQ,5,FALSE)</f>
        <v>26</v>
      </c>
      <c r="AC211" s="9">
        <f>VLOOKUP(B211,'3-mer'!$B:$BQ,6,FALSE)</f>
        <v>35</v>
      </c>
      <c r="AD211" s="9">
        <f>VLOOKUP(B211,'3-mer'!$B:$BQ,7,FALSE)</f>
        <v>22</v>
      </c>
      <c r="AE211" s="9">
        <f>VLOOKUP(B211,'3-mer'!$B:$BQ,8,FALSE)</f>
        <v>17</v>
      </c>
      <c r="AF211" s="9">
        <f>VLOOKUP(B211,'3-mer'!$B:$BQ,9,FALSE)</f>
        <v>23</v>
      </c>
      <c r="AG211" s="9">
        <f>VLOOKUP(B211,'3-mer'!$B:$BQ,10,FALSE)</f>
        <v>28</v>
      </c>
      <c r="AH211" s="9">
        <f>VLOOKUP(B211,'3-mer'!$B:$BQ,11,FALSE)</f>
        <v>21</v>
      </c>
      <c r="AI211" s="9">
        <f>VLOOKUP(B211,'3-mer'!$B:$BQ,12,FALSE)</f>
        <v>27</v>
      </c>
      <c r="AJ211" s="9">
        <f>VLOOKUP(B211,'3-mer'!$B:$BQ,13,FALSE)</f>
        <v>28</v>
      </c>
      <c r="AK211" s="9">
        <f>VLOOKUP(B211,'3-mer'!$B:$BQ,14,FALSE)</f>
        <v>28</v>
      </c>
      <c r="AL211" s="9">
        <f>VLOOKUP(B211,'3-mer'!$B:$BQ,15,FALSE)</f>
        <v>23</v>
      </c>
      <c r="AM211" s="9">
        <f>VLOOKUP(B211,'3-mer'!$B:$BQ,16,FALSE)</f>
        <v>13</v>
      </c>
      <c r="AN211" s="9">
        <f>VLOOKUP(B211,'3-mer'!$B:$BQ,17,FALSE)</f>
        <v>12</v>
      </c>
      <c r="AO211" s="9">
        <f>VLOOKUP(B211,'3-mer'!$B:$BQ,18,FALSE)</f>
        <v>27</v>
      </c>
      <c r="AP211" s="9">
        <f>VLOOKUP(B211,'3-mer'!$B:$BQ,19,FALSE)</f>
        <v>11</v>
      </c>
      <c r="AQ211" s="9">
        <f>VLOOKUP(B211,'3-mer'!$B:$BQ,20,FALSE)</f>
        <v>22</v>
      </c>
      <c r="AR211" s="9">
        <f>VLOOKUP(B211,'3-mer'!$B:$BQ,21,FALSE)</f>
        <v>19</v>
      </c>
      <c r="AS211" s="9">
        <f>VLOOKUP(B211,'3-mer'!$B:$BQ,22,FALSE)</f>
        <v>24</v>
      </c>
      <c r="AT211" s="9">
        <f>VLOOKUP(B211,'3-mer'!$B:$BQ,23,FALSE)</f>
        <v>16</v>
      </c>
      <c r="AU211" s="9">
        <f>VLOOKUP(B211,'3-mer'!$B:$BQ,24,FALSE)</f>
        <v>18</v>
      </c>
      <c r="AV211" s="9">
        <f>VLOOKUP(B211,'3-mer'!$B:$BQ,25,FALSE)</f>
        <v>16</v>
      </c>
      <c r="AW211" s="9">
        <f>VLOOKUP(B211,'3-mer'!$B:$BQ,26,FALSE)</f>
        <v>21</v>
      </c>
      <c r="AX211" s="9">
        <f>VLOOKUP(B211,'3-mer'!$B:$BQ,27,FALSE)</f>
        <v>25</v>
      </c>
      <c r="AY211" s="9">
        <f>VLOOKUP(B211,'3-mer'!$B:$BQ,28,FALSE)</f>
        <v>17</v>
      </c>
      <c r="AZ211" s="9">
        <f>VLOOKUP(B211,'3-mer'!$B:$BQ,29,FALSE)</f>
        <v>23</v>
      </c>
      <c r="BA211" s="9">
        <f>VLOOKUP(B211,'3-mer'!$B:$BQ,30,FALSE)</f>
        <v>36</v>
      </c>
      <c r="BB211" s="9">
        <f>VLOOKUP(B211,'3-mer'!$B:$BQ,31,FALSE)</f>
        <v>22</v>
      </c>
      <c r="BC211" s="9">
        <f>VLOOKUP(B211,'3-mer'!$B:$BQ,32,FALSE)</f>
        <v>11</v>
      </c>
      <c r="BD211" s="9">
        <f>VLOOKUP(B211,'3-mer'!$B:$BQ,33,FALSE)</f>
        <v>15</v>
      </c>
      <c r="BE211" s="9">
        <f>VLOOKUP(B211,'3-mer'!$B:$BQ,34,FALSE)</f>
        <v>28</v>
      </c>
      <c r="BF211" s="9">
        <f>VLOOKUP(B211,'3-mer'!$B:$BQ,35,FALSE)</f>
        <v>21</v>
      </c>
      <c r="BG211" s="9">
        <f>VLOOKUP(B211,'3-mer'!$B:$BQ,36,FALSE)</f>
        <v>37</v>
      </c>
      <c r="BH211" s="9">
        <f>VLOOKUP(B211,'3-mer'!$B:$BQ,37,FALSE)</f>
        <v>24</v>
      </c>
      <c r="BI211" s="9">
        <f>VLOOKUP(B211,'3-mer'!$B:$BQ,38,FALSE)</f>
        <v>33</v>
      </c>
      <c r="BJ211" s="9">
        <f>VLOOKUP(B211,'3-mer'!$B:$BQ,39,FALSE)</f>
        <v>21</v>
      </c>
      <c r="BK211" s="9">
        <f>VLOOKUP(B211,'3-mer'!$B:$BQ,40,FALSE)</f>
        <v>29</v>
      </c>
      <c r="BL211" s="9">
        <f>VLOOKUP(B211,'3-mer'!$B:$BQ,41,FALSE)</f>
        <v>26</v>
      </c>
      <c r="BM211" s="9">
        <f>VLOOKUP(B211,'3-mer'!$B:$BQ,42,FALSE)</f>
        <v>29</v>
      </c>
      <c r="BN211" s="9">
        <f>VLOOKUP(B211,'3-mer'!$B:$BQ,43,FALSE)</f>
        <v>23</v>
      </c>
      <c r="BO211" s="9">
        <f>VLOOKUP(B211,'3-mer'!$B:$BQ,44,FALSE)</f>
        <v>42</v>
      </c>
      <c r="BP211" s="9">
        <f>VLOOKUP(B211,'3-mer'!$B:$BQ,45,FALSE)</f>
        <v>29</v>
      </c>
      <c r="BQ211" s="9">
        <f>VLOOKUP(B211,'3-mer'!$B:$BQ,46,FALSE)</f>
        <v>48</v>
      </c>
      <c r="BR211" s="9">
        <f>VLOOKUP(B211,'3-mer'!$B:$BQ,47,FALSE)</f>
        <v>30</v>
      </c>
      <c r="BS211" s="9">
        <f>VLOOKUP(B211,'3-mer'!$B:$BQ,48,FALSE)</f>
        <v>22</v>
      </c>
      <c r="BT211" s="9">
        <f>VLOOKUP(B211,'3-mer'!$B:$BQ,49,FALSE)</f>
        <v>22</v>
      </c>
      <c r="BU211" s="9">
        <f>VLOOKUP(B211,'3-mer'!$B:$BQ,50,FALSE)</f>
        <v>32</v>
      </c>
      <c r="BV211" s="9">
        <f>VLOOKUP(B211,'3-mer'!$B:$BQ,51,FALSE)</f>
        <v>17</v>
      </c>
      <c r="BW211" s="9">
        <f>VLOOKUP(B211,'3-mer'!$B:$BQ,52,FALSE)</f>
        <v>25</v>
      </c>
      <c r="BX211" s="9">
        <f>VLOOKUP(B211,'3-mer'!$B:$BQ,53,FALSE)</f>
        <v>20</v>
      </c>
      <c r="BY211" s="9">
        <f>VLOOKUP(B211,'3-mer'!$B:$BQ,54,FALSE)</f>
        <v>14</v>
      </c>
      <c r="BZ211" s="9">
        <f>VLOOKUP(B211,'3-mer'!$B:$BQ,55,FALSE)</f>
        <v>3</v>
      </c>
      <c r="CA211" s="9">
        <f>VLOOKUP(B211,'3-mer'!$B:$BQ,56,FALSE)</f>
        <v>17</v>
      </c>
      <c r="CB211" s="9">
        <f>VLOOKUP(B211,'3-mer'!$B:$BQ,7,FALSE)</f>
        <v>22</v>
      </c>
      <c r="CC211" s="9">
        <f>VLOOKUP(B211,'3-mer'!$B:$BQ,58,FALSE)</f>
        <v>20</v>
      </c>
      <c r="CD211" s="9">
        <f>VLOOKUP(B211,'3-mer'!$B:$BQ,60,FALSE)</f>
        <v>8</v>
      </c>
      <c r="CE211" s="9">
        <f>VLOOKUP(B211,'3-mer'!$B:$BQ,61,FALSE)</f>
        <v>29</v>
      </c>
      <c r="CF211" s="9">
        <f>VLOOKUP(B211,'3-mer'!$B:$BQ,62,FALSE)</f>
        <v>26</v>
      </c>
      <c r="CG211" s="9">
        <f>VLOOKUP(B211,'3-mer'!$B:$BQ,63,FALSE)</f>
        <v>36</v>
      </c>
      <c r="CH211" s="9">
        <f>VLOOKUP(B211,'3-mer'!$B:$BQ,64,FALSE)</f>
        <v>18</v>
      </c>
      <c r="CI211" s="9">
        <f>VLOOKUP(B211,'3-mer'!$B:$BQ,65,FALSE)</f>
        <v>16</v>
      </c>
      <c r="CJ211" s="9">
        <f>VLOOKUP(B211,'3-mer'!$B:$BQ,66,FALSE)</f>
        <v>11</v>
      </c>
      <c r="CK211" s="9">
        <f>VLOOKUP(B211,'3-mer'!$B:$BQ,67,FALSE)</f>
        <v>22</v>
      </c>
      <c r="CL211" s="9">
        <f>VLOOKUP(B211,'3-mer'!$B:$BQ,5,FALSE)</f>
        <v>26</v>
      </c>
    </row>
    <row r="212" spans="1:90" ht="15.75" x14ac:dyDescent="0.2">
      <c r="A212" s="67" t="s">
        <v>34</v>
      </c>
      <c r="B212" s="67" t="s">
        <v>51</v>
      </c>
      <c r="C212" s="67">
        <v>254</v>
      </c>
      <c r="D212" s="70">
        <v>6</v>
      </c>
      <c r="E212" s="67"/>
      <c r="F212" s="67">
        <v>7.2</v>
      </c>
      <c r="G212" s="67">
        <v>6</v>
      </c>
      <c r="H212" s="70" t="e">
        <f>D212*#REF!</f>
        <v>#REF!</v>
      </c>
      <c r="I212" s="70">
        <f>VLOOKUP(B212,'2-mer'!$C$1:$V$19,3,FALSE)</f>
        <v>1467</v>
      </c>
      <c r="J212" s="74">
        <f>VLOOKUP(B212,遗传信息!B:E,4,FALSE)</f>
        <v>50.609999999999992</v>
      </c>
      <c r="K212" s="9">
        <f>VLOOKUP(B212,'2-mer'!$C$1:$V$19,4,FALSE)</f>
        <v>105</v>
      </c>
      <c r="L212" s="9">
        <f>VLOOKUP(B212,'2-mer'!$C$1:$V$19,5,FALSE)</f>
        <v>89</v>
      </c>
      <c r="M212" s="9">
        <f>VLOOKUP(B212,'2-mer'!$C$1:$V$19,6,FALSE)</f>
        <v>107</v>
      </c>
      <c r="N212" s="9">
        <f>VLOOKUP(B212,'2-mer'!$C$1:$V$19,8,FALSE)</f>
        <v>63</v>
      </c>
      <c r="O212" s="9">
        <f>VLOOKUP(B212,'2-mer'!$C$1:$V$19,9,FALSE)</f>
        <v>81</v>
      </c>
      <c r="P212" s="9">
        <f>VLOOKUP(B212,'2-mer'!$C$1:$V$19,10,FALSE)</f>
        <v>80</v>
      </c>
      <c r="Q212" s="9">
        <f>VLOOKUP(B212,'2-mer'!$C$1:$V$19,11,FALSE)</f>
        <v>98</v>
      </c>
      <c r="R212" s="9">
        <f>VLOOKUP(B212,'2-mer'!$C$1:$V$19,12,FALSE)</f>
        <v>77</v>
      </c>
      <c r="S212" s="9">
        <f>VLOOKUP(B212,'2-mer'!$C$1:$V$19,13,FALSE)</f>
        <v>115</v>
      </c>
      <c r="T212" s="9">
        <f>VLOOKUP(B212,'2-mer'!$C$1:$V$19,14,FALSE)</f>
        <v>107</v>
      </c>
      <c r="U212" s="9">
        <f>VLOOKUP(B212,'2-mer'!$C$1:$V$19,15,FALSE)</f>
        <v>149</v>
      </c>
      <c r="V212" s="9">
        <f>VLOOKUP(B212,'2-mer'!$C$1:$V$19,16,FALSE)</f>
        <v>94</v>
      </c>
      <c r="W212" s="9">
        <f>VLOOKUP(B212,'2-mer'!$C$1:$V$19,17,FALSE)</f>
        <v>62</v>
      </c>
      <c r="X212" s="9">
        <f>VLOOKUP(B212,'2-mer'!$C$1:$V$19,18,FALSE)</f>
        <v>60</v>
      </c>
      <c r="Y212" s="9">
        <f>VLOOKUP(B212,'2-mer'!$C$1:$V$19,19,FALSE)</f>
        <v>109</v>
      </c>
      <c r="Z212" s="9">
        <f>VLOOKUP(B212,'2-mer'!$C$1:$V$19,20,FALSE)</f>
        <v>58</v>
      </c>
      <c r="AA212" s="9">
        <f>VLOOKUP(B212,'3-mer'!$B:$BQ,4,FALSE)</f>
        <v>21</v>
      </c>
      <c r="AB212" s="9">
        <f>VLOOKUP(B212,'3-mer'!$B:$BQ,5,FALSE)</f>
        <v>26</v>
      </c>
      <c r="AC212" s="9">
        <f>VLOOKUP(B212,'3-mer'!$B:$BQ,6,FALSE)</f>
        <v>35</v>
      </c>
      <c r="AD212" s="9">
        <f>VLOOKUP(B212,'3-mer'!$B:$BQ,7,FALSE)</f>
        <v>22</v>
      </c>
      <c r="AE212" s="9">
        <f>VLOOKUP(B212,'3-mer'!$B:$BQ,8,FALSE)</f>
        <v>17</v>
      </c>
      <c r="AF212" s="9">
        <f>VLOOKUP(B212,'3-mer'!$B:$BQ,9,FALSE)</f>
        <v>23</v>
      </c>
      <c r="AG212" s="9">
        <f>VLOOKUP(B212,'3-mer'!$B:$BQ,10,FALSE)</f>
        <v>28</v>
      </c>
      <c r="AH212" s="9">
        <f>VLOOKUP(B212,'3-mer'!$B:$BQ,11,FALSE)</f>
        <v>21</v>
      </c>
      <c r="AI212" s="9">
        <f>VLOOKUP(B212,'3-mer'!$B:$BQ,12,FALSE)</f>
        <v>27</v>
      </c>
      <c r="AJ212" s="9">
        <f>VLOOKUP(B212,'3-mer'!$B:$BQ,13,FALSE)</f>
        <v>28</v>
      </c>
      <c r="AK212" s="9">
        <f>VLOOKUP(B212,'3-mer'!$B:$BQ,14,FALSE)</f>
        <v>28</v>
      </c>
      <c r="AL212" s="9">
        <f>VLOOKUP(B212,'3-mer'!$B:$BQ,15,FALSE)</f>
        <v>23</v>
      </c>
      <c r="AM212" s="9">
        <f>VLOOKUP(B212,'3-mer'!$B:$BQ,16,FALSE)</f>
        <v>13</v>
      </c>
      <c r="AN212" s="9">
        <f>VLOOKUP(B212,'3-mer'!$B:$BQ,17,FALSE)</f>
        <v>12</v>
      </c>
      <c r="AO212" s="9">
        <f>VLOOKUP(B212,'3-mer'!$B:$BQ,18,FALSE)</f>
        <v>27</v>
      </c>
      <c r="AP212" s="9">
        <f>VLOOKUP(B212,'3-mer'!$B:$BQ,19,FALSE)</f>
        <v>11</v>
      </c>
      <c r="AQ212" s="9">
        <f>VLOOKUP(B212,'3-mer'!$B:$BQ,20,FALSE)</f>
        <v>22</v>
      </c>
      <c r="AR212" s="9">
        <f>VLOOKUP(B212,'3-mer'!$B:$BQ,21,FALSE)</f>
        <v>19</v>
      </c>
      <c r="AS212" s="9">
        <f>VLOOKUP(B212,'3-mer'!$B:$BQ,22,FALSE)</f>
        <v>24</v>
      </c>
      <c r="AT212" s="9">
        <f>VLOOKUP(B212,'3-mer'!$B:$BQ,23,FALSE)</f>
        <v>16</v>
      </c>
      <c r="AU212" s="9">
        <f>VLOOKUP(B212,'3-mer'!$B:$BQ,24,FALSE)</f>
        <v>18</v>
      </c>
      <c r="AV212" s="9">
        <f>VLOOKUP(B212,'3-mer'!$B:$BQ,25,FALSE)</f>
        <v>16</v>
      </c>
      <c r="AW212" s="9">
        <f>VLOOKUP(B212,'3-mer'!$B:$BQ,26,FALSE)</f>
        <v>21</v>
      </c>
      <c r="AX212" s="9">
        <f>VLOOKUP(B212,'3-mer'!$B:$BQ,27,FALSE)</f>
        <v>25</v>
      </c>
      <c r="AY212" s="9">
        <f>VLOOKUP(B212,'3-mer'!$B:$BQ,28,FALSE)</f>
        <v>17</v>
      </c>
      <c r="AZ212" s="9">
        <f>VLOOKUP(B212,'3-mer'!$B:$BQ,29,FALSE)</f>
        <v>23</v>
      </c>
      <c r="BA212" s="9">
        <f>VLOOKUP(B212,'3-mer'!$B:$BQ,30,FALSE)</f>
        <v>36</v>
      </c>
      <c r="BB212" s="9">
        <f>VLOOKUP(B212,'3-mer'!$B:$BQ,31,FALSE)</f>
        <v>22</v>
      </c>
      <c r="BC212" s="9">
        <f>VLOOKUP(B212,'3-mer'!$B:$BQ,32,FALSE)</f>
        <v>11</v>
      </c>
      <c r="BD212" s="9">
        <f>VLOOKUP(B212,'3-mer'!$B:$BQ,33,FALSE)</f>
        <v>15</v>
      </c>
      <c r="BE212" s="9">
        <f>VLOOKUP(B212,'3-mer'!$B:$BQ,34,FALSE)</f>
        <v>28</v>
      </c>
      <c r="BF212" s="9">
        <f>VLOOKUP(B212,'3-mer'!$B:$BQ,35,FALSE)</f>
        <v>21</v>
      </c>
      <c r="BG212" s="9">
        <f>VLOOKUP(B212,'3-mer'!$B:$BQ,36,FALSE)</f>
        <v>37</v>
      </c>
      <c r="BH212" s="9">
        <f>VLOOKUP(B212,'3-mer'!$B:$BQ,37,FALSE)</f>
        <v>24</v>
      </c>
      <c r="BI212" s="9">
        <f>VLOOKUP(B212,'3-mer'!$B:$BQ,38,FALSE)</f>
        <v>33</v>
      </c>
      <c r="BJ212" s="9">
        <f>VLOOKUP(B212,'3-mer'!$B:$BQ,39,FALSE)</f>
        <v>21</v>
      </c>
      <c r="BK212" s="9">
        <f>VLOOKUP(B212,'3-mer'!$B:$BQ,40,FALSE)</f>
        <v>29</v>
      </c>
      <c r="BL212" s="9">
        <f>VLOOKUP(B212,'3-mer'!$B:$BQ,41,FALSE)</f>
        <v>26</v>
      </c>
      <c r="BM212" s="9">
        <f>VLOOKUP(B212,'3-mer'!$B:$BQ,42,FALSE)</f>
        <v>29</v>
      </c>
      <c r="BN212" s="9">
        <f>VLOOKUP(B212,'3-mer'!$B:$BQ,43,FALSE)</f>
        <v>23</v>
      </c>
      <c r="BO212" s="9">
        <f>VLOOKUP(B212,'3-mer'!$B:$BQ,44,FALSE)</f>
        <v>42</v>
      </c>
      <c r="BP212" s="9">
        <f>VLOOKUP(B212,'3-mer'!$B:$BQ,45,FALSE)</f>
        <v>29</v>
      </c>
      <c r="BQ212" s="9">
        <f>VLOOKUP(B212,'3-mer'!$B:$BQ,46,FALSE)</f>
        <v>48</v>
      </c>
      <c r="BR212" s="9">
        <f>VLOOKUP(B212,'3-mer'!$B:$BQ,47,FALSE)</f>
        <v>30</v>
      </c>
      <c r="BS212" s="9">
        <f>VLOOKUP(B212,'3-mer'!$B:$BQ,48,FALSE)</f>
        <v>22</v>
      </c>
      <c r="BT212" s="9">
        <f>VLOOKUP(B212,'3-mer'!$B:$BQ,49,FALSE)</f>
        <v>22</v>
      </c>
      <c r="BU212" s="9">
        <f>VLOOKUP(B212,'3-mer'!$B:$BQ,50,FALSE)</f>
        <v>32</v>
      </c>
      <c r="BV212" s="9">
        <f>VLOOKUP(B212,'3-mer'!$B:$BQ,51,FALSE)</f>
        <v>17</v>
      </c>
      <c r="BW212" s="9">
        <f>VLOOKUP(B212,'3-mer'!$B:$BQ,52,FALSE)</f>
        <v>25</v>
      </c>
      <c r="BX212" s="9">
        <f>VLOOKUP(B212,'3-mer'!$B:$BQ,53,FALSE)</f>
        <v>20</v>
      </c>
      <c r="BY212" s="9">
        <f>VLOOKUP(B212,'3-mer'!$B:$BQ,54,FALSE)</f>
        <v>14</v>
      </c>
      <c r="BZ212" s="9">
        <f>VLOOKUP(B212,'3-mer'!$B:$BQ,55,FALSE)</f>
        <v>3</v>
      </c>
      <c r="CA212" s="9">
        <f>VLOOKUP(B212,'3-mer'!$B:$BQ,56,FALSE)</f>
        <v>17</v>
      </c>
      <c r="CB212" s="9">
        <f>VLOOKUP(B212,'3-mer'!$B:$BQ,7,FALSE)</f>
        <v>22</v>
      </c>
      <c r="CC212" s="9">
        <f>VLOOKUP(B212,'3-mer'!$B:$BQ,58,FALSE)</f>
        <v>20</v>
      </c>
      <c r="CD212" s="9">
        <f>VLOOKUP(B212,'3-mer'!$B:$BQ,60,FALSE)</f>
        <v>8</v>
      </c>
      <c r="CE212" s="9">
        <f>VLOOKUP(B212,'3-mer'!$B:$BQ,61,FALSE)</f>
        <v>29</v>
      </c>
      <c r="CF212" s="9">
        <f>VLOOKUP(B212,'3-mer'!$B:$BQ,62,FALSE)</f>
        <v>26</v>
      </c>
      <c r="CG212" s="9">
        <f>VLOOKUP(B212,'3-mer'!$B:$BQ,63,FALSE)</f>
        <v>36</v>
      </c>
      <c r="CH212" s="9">
        <f>VLOOKUP(B212,'3-mer'!$B:$BQ,64,FALSE)</f>
        <v>18</v>
      </c>
      <c r="CI212" s="9">
        <f>VLOOKUP(B212,'3-mer'!$B:$BQ,65,FALSE)</f>
        <v>16</v>
      </c>
      <c r="CJ212" s="9">
        <f>VLOOKUP(B212,'3-mer'!$B:$BQ,66,FALSE)</f>
        <v>11</v>
      </c>
      <c r="CK212" s="9">
        <f>VLOOKUP(B212,'3-mer'!$B:$BQ,67,FALSE)</f>
        <v>22</v>
      </c>
      <c r="CL212" s="9">
        <f>VLOOKUP(B212,'3-mer'!$B:$BQ,5,FALSE)</f>
        <v>26</v>
      </c>
    </row>
    <row r="213" spans="1:90" ht="15.75" x14ac:dyDescent="0.2">
      <c r="A213" s="67" t="s">
        <v>34</v>
      </c>
      <c r="B213" s="67" t="s">
        <v>51</v>
      </c>
      <c r="C213" s="67">
        <v>254</v>
      </c>
      <c r="D213" s="70">
        <v>8</v>
      </c>
      <c r="E213" s="67"/>
      <c r="F213" s="67">
        <v>7.2</v>
      </c>
      <c r="G213" s="67">
        <v>6</v>
      </c>
      <c r="H213" s="70" t="e">
        <f>D213*#REF!</f>
        <v>#REF!</v>
      </c>
      <c r="I213" s="70">
        <f>VLOOKUP(B213,'2-mer'!$C$1:$V$19,3,FALSE)</f>
        <v>1467</v>
      </c>
      <c r="J213" s="74">
        <f>VLOOKUP(B213,遗传信息!B:E,4,FALSE)</f>
        <v>50.609999999999992</v>
      </c>
      <c r="K213" s="9">
        <f>VLOOKUP(B213,'2-mer'!$C$1:$V$19,4,FALSE)</f>
        <v>105</v>
      </c>
      <c r="L213" s="9">
        <f>VLOOKUP(B213,'2-mer'!$C$1:$V$19,5,FALSE)</f>
        <v>89</v>
      </c>
      <c r="M213" s="9">
        <f>VLOOKUP(B213,'2-mer'!$C$1:$V$19,6,FALSE)</f>
        <v>107</v>
      </c>
      <c r="N213" s="9">
        <f>VLOOKUP(B213,'2-mer'!$C$1:$V$19,8,FALSE)</f>
        <v>63</v>
      </c>
      <c r="O213" s="9">
        <f>VLOOKUP(B213,'2-mer'!$C$1:$V$19,9,FALSE)</f>
        <v>81</v>
      </c>
      <c r="P213" s="9">
        <f>VLOOKUP(B213,'2-mer'!$C$1:$V$19,10,FALSE)</f>
        <v>80</v>
      </c>
      <c r="Q213" s="9">
        <f>VLOOKUP(B213,'2-mer'!$C$1:$V$19,11,FALSE)</f>
        <v>98</v>
      </c>
      <c r="R213" s="9">
        <f>VLOOKUP(B213,'2-mer'!$C$1:$V$19,12,FALSE)</f>
        <v>77</v>
      </c>
      <c r="S213" s="9">
        <f>VLOOKUP(B213,'2-mer'!$C$1:$V$19,13,FALSE)</f>
        <v>115</v>
      </c>
      <c r="T213" s="9">
        <f>VLOOKUP(B213,'2-mer'!$C$1:$V$19,14,FALSE)</f>
        <v>107</v>
      </c>
      <c r="U213" s="9">
        <f>VLOOKUP(B213,'2-mer'!$C$1:$V$19,15,FALSE)</f>
        <v>149</v>
      </c>
      <c r="V213" s="9">
        <f>VLOOKUP(B213,'2-mer'!$C$1:$V$19,16,FALSE)</f>
        <v>94</v>
      </c>
      <c r="W213" s="9">
        <f>VLOOKUP(B213,'2-mer'!$C$1:$V$19,17,FALSE)</f>
        <v>62</v>
      </c>
      <c r="X213" s="9">
        <f>VLOOKUP(B213,'2-mer'!$C$1:$V$19,18,FALSE)</f>
        <v>60</v>
      </c>
      <c r="Y213" s="9">
        <f>VLOOKUP(B213,'2-mer'!$C$1:$V$19,19,FALSE)</f>
        <v>109</v>
      </c>
      <c r="Z213" s="9">
        <f>VLOOKUP(B213,'2-mer'!$C$1:$V$19,20,FALSE)</f>
        <v>58</v>
      </c>
      <c r="AA213" s="9">
        <f>VLOOKUP(B213,'3-mer'!$B:$BQ,4,FALSE)</f>
        <v>21</v>
      </c>
      <c r="AB213" s="9">
        <f>VLOOKUP(B213,'3-mer'!$B:$BQ,5,FALSE)</f>
        <v>26</v>
      </c>
      <c r="AC213" s="9">
        <f>VLOOKUP(B213,'3-mer'!$B:$BQ,6,FALSE)</f>
        <v>35</v>
      </c>
      <c r="AD213" s="9">
        <f>VLOOKUP(B213,'3-mer'!$B:$BQ,7,FALSE)</f>
        <v>22</v>
      </c>
      <c r="AE213" s="9">
        <f>VLOOKUP(B213,'3-mer'!$B:$BQ,8,FALSE)</f>
        <v>17</v>
      </c>
      <c r="AF213" s="9">
        <f>VLOOKUP(B213,'3-mer'!$B:$BQ,9,FALSE)</f>
        <v>23</v>
      </c>
      <c r="AG213" s="9">
        <f>VLOOKUP(B213,'3-mer'!$B:$BQ,10,FALSE)</f>
        <v>28</v>
      </c>
      <c r="AH213" s="9">
        <f>VLOOKUP(B213,'3-mer'!$B:$BQ,11,FALSE)</f>
        <v>21</v>
      </c>
      <c r="AI213" s="9">
        <f>VLOOKUP(B213,'3-mer'!$B:$BQ,12,FALSE)</f>
        <v>27</v>
      </c>
      <c r="AJ213" s="9">
        <f>VLOOKUP(B213,'3-mer'!$B:$BQ,13,FALSE)</f>
        <v>28</v>
      </c>
      <c r="AK213" s="9">
        <f>VLOOKUP(B213,'3-mer'!$B:$BQ,14,FALSE)</f>
        <v>28</v>
      </c>
      <c r="AL213" s="9">
        <f>VLOOKUP(B213,'3-mer'!$B:$BQ,15,FALSE)</f>
        <v>23</v>
      </c>
      <c r="AM213" s="9">
        <f>VLOOKUP(B213,'3-mer'!$B:$BQ,16,FALSE)</f>
        <v>13</v>
      </c>
      <c r="AN213" s="9">
        <f>VLOOKUP(B213,'3-mer'!$B:$BQ,17,FALSE)</f>
        <v>12</v>
      </c>
      <c r="AO213" s="9">
        <f>VLOOKUP(B213,'3-mer'!$B:$BQ,18,FALSE)</f>
        <v>27</v>
      </c>
      <c r="AP213" s="9">
        <f>VLOOKUP(B213,'3-mer'!$B:$BQ,19,FALSE)</f>
        <v>11</v>
      </c>
      <c r="AQ213" s="9">
        <f>VLOOKUP(B213,'3-mer'!$B:$BQ,20,FALSE)</f>
        <v>22</v>
      </c>
      <c r="AR213" s="9">
        <f>VLOOKUP(B213,'3-mer'!$B:$BQ,21,FALSE)</f>
        <v>19</v>
      </c>
      <c r="AS213" s="9">
        <f>VLOOKUP(B213,'3-mer'!$B:$BQ,22,FALSE)</f>
        <v>24</v>
      </c>
      <c r="AT213" s="9">
        <f>VLOOKUP(B213,'3-mer'!$B:$BQ,23,FALSE)</f>
        <v>16</v>
      </c>
      <c r="AU213" s="9">
        <f>VLOOKUP(B213,'3-mer'!$B:$BQ,24,FALSE)</f>
        <v>18</v>
      </c>
      <c r="AV213" s="9">
        <f>VLOOKUP(B213,'3-mer'!$B:$BQ,25,FALSE)</f>
        <v>16</v>
      </c>
      <c r="AW213" s="9">
        <f>VLOOKUP(B213,'3-mer'!$B:$BQ,26,FALSE)</f>
        <v>21</v>
      </c>
      <c r="AX213" s="9">
        <f>VLOOKUP(B213,'3-mer'!$B:$BQ,27,FALSE)</f>
        <v>25</v>
      </c>
      <c r="AY213" s="9">
        <f>VLOOKUP(B213,'3-mer'!$B:$BQ,28,FALSE)</f>
        <v>17</v>
      </c>
      <c r="AZ213" s="9">
        <f>VLOOKUP(B213,'3-mer'!$B:$BQ,29,FALSE)</f>
        <v>23</v>
      </c>
      <c r="BA213" s="9">
        <f>VLOOKUP(B213,'3-mer'!$B:$BQ,30,FALSE)</f>
        <v>36</v>
      </c>
      <c r="BB213" s="9">
        <f>VLOOKUP(B213,'3-mer'!$B:$BQ,31,FALSE)</f>
        <v>22</v>
      </c>
      <c r="BC213" s="9">
        <f>VLOOKUP(B213,'3-mer'!$B:$BQ,32,FALSE)</f>
        <v>11</v>
      </c>
      <c r="BD213" s="9">
        <f>VLOOKUP(B213,'3-mer'!$B:$BQ,33,FALSE)</f>
        <v>15</v>
      </c>
      <c r="BE213" s="9">
        <f>VLOOKUP(B213,'3-mer'!$B:$BQ,34,FALSE)</f>
        <v>28</v>
      </c>
      <c r="BF213" s="9">
        <f>VLOOKUP(B213,'3-mer'!$B:$BQ,35,FALSE)</f>
        <v>21</v>
      </c>
      <c r="BG213" s="9">
        <f>VLOOKUP(B213,'3-mer'!$B:$BQ,36,FALSE)</f>
        <v>37</v>
      </c>
      <c r="BH213" s="9">
        <f>VLOOKUP(B213,'3-mer'!$B:$BQ,37,FALSE)</f>
        <v>24</v>
      </c>
      <c r="BI213" s="9">
        <f>VLOOKUP(B213,'3-mer'!$B:$BQ,38,FALSE)</f>
        <v>33</v>
      </c>
      <c r="BJ213" s="9">
        <f>VLOOKUP(B213,'3-mer'!$B:$BQ,39,FALSE)</f>
        <v>21</v>
      </c>
      <c r="BK213" s="9">
        <f>VLOOKUP(B213,'3-mer'!$B:$BQ,40,FALSE)</f>
        <v>29</v>
      </c>
      <c r="BL213" s="9">
        <f>VLOOKUP(B213,'3-mer'!$B:$BQ,41,FALSE)</f>
        <v>26</v>
      </c>
      <c r="BM213" s="9">
        <f>VLOOKUP(B213,'3-mer'!$B:$BQ,42,FALSE)</f>
        <v>29</v>
      </c>
      <c r="BN213" s="9">
        <f>VLOOKUP(B213,'3-mer'!$B:$BQ,43,FALSE)</f>
        <v>23</v>
      </c>
      <c r="BO213" s="9">
        <f>VLOOKUP(B213,'3-mer'!$B:$BQ,44,FALSE)</f>
        <v>42</v>
      </c>
      <c r="BP213" s="9">
        <f>VLOOKUP(B213,'3-mer'!$B:$BQ,45,FALSE)</f>
        <v>29</v>
      </c>
      <c r="BQ213" s="9">
        <f>VLOOKUP(B213,'3-mer'!$B:$BQ,46,FALSE)</f>
        <v>48</v>
      </c>
      <c r="BR213" s="9">
        <f>VLOOKUP(B213,'3-mer'!$B:$BQ,47,FALSE)</f>
        <v>30</v>
      </c>
      <c r="BS213" s="9">
        <f>VLOOKUP(B213,'3-mer'!$B:$BQ,48,FALSE)</f>
        <v>22</v>
      </c>
      <c r="BT213" s="9">
        <f>VLOOKUP(B213,'3-mer'!$B:$BQ,49,FALSE)</f>
        <v>22</v>
      </c>
      <c r="BU213" s="9">
        <f>VLOOKUP(B213,'3-mer'!$B:$BQ,50,FALSE)</f>
        <v>32</v>
      </c>
      <c r="BV213" s="9">
        <f>VLOOKUP(B213,'3-mer'!$B:$BQ,51,FALSE)</f>
        <v>17</v>
      </c>
      <c r="BW213" s="9">
        <f>VLOOKUP(B213,'3-mer'!$B:$BQ,52,FALSE)</f>
        <v>25</v>
      </c>
      <c r="BX213" s="9">
        <f>VLOOKUP(B213,'3-mer'!$B:$BQ,53,FALSE)</f>
        <v>20</v>
      </c>
      <c r="BY213" s="9">
        <f>VLOOKUP(B213,'3-mer'!$B:$BQ,54,FALSE)</f>
        <v>14</v>
      </c>
      <c r="BZ213" s="9">
        <f>VLOOKUP(B213,'3-mer'!$B:$BQ,55,FALSE)</f>
        <v>3</v>
      </c>
      <c r="CA213" s="9">
        <f>VLOOKUP(B213,'3-mer'!$B:$BQ,56,FALSE)</f>
        <v>17</v>
      </c>
      <c r="CB213" s="9">
        <f>VLOOKUP(B213,'3-mer'!$B:$BQ,7,FALSE)</f>
        <v>22</v>
      </c>
      <c r="CC213" s="9">
        <f>VLOOKUP(B213,'3-mer'!$B:$BQ,58,FALSE)</f>
        <v>20</v>
      </c>
      <c r="CD213" s="9">
        <f>VLOOKUP(B213,'3-mer'!$B:$BQ,60,FALSE)</f>
        <v>8</v>
      </c>
      <c r="CE213" s="9">
        <f>VLOOKUP(B213,'3-mer'!$B:$BQ,61,FALSE)</f>
        <v>29</v>
      </c>
      <c r="CF213" s="9">
        <f>VLOOKUP(B213,'3-mer'!$B:$BQ,62,FALSE)</f>
        <v>26</v>
      </c>
      <c r="CG213" s="9">
        <f>VLOOKUP(B213,'3-mer'!$B:$BQ,63,FALSE)</f>
        <v>36</v>
      </c>
      <c r="CH213" s="9">
        <f>VLOOKUP(B213,'3-mer'!$B:$BQ,64,FALSE)</f>
        <v>18</v>
      </c>
      <c r="CI213" s="9">
        <f>VLOOKUP(B213,'3-mer'!$B:$BQ,65,FALSE)</f>
        <v>16</v>
      </c>
      <c r="CJ213" s="9">
        <f>VLOOKUP(B213,'3-mer'!$B:$BQ,66,FALSE)</f>
        <v>11</v>
      </c>
      <c r="CK213" s="9">
        <f>VLOOKUP(B213,'3-mer'!$B:$BQ,67,FALSE)</f>
        <v>22</v>
      </c>
      <c r="CL213" s="9">
        <f>VLOOKUP(B213,'3-mer'!$B:$BQ,5,FALSE)</f>
        <v>26</v>
      </c>
    </row>
    <row r="214" spans="1:90" ht="15.75" x14ac:dyDescent="0.2">
      <c r="A214" s="63" t="s">
        <v>15</v>
      </c>
      <c r="B214" s="68" t="s">
        <v>17</v>
      </c>
      <c r="C214" s="67">
        <v>254</v>
      </c>
      <c r="D214" s="57">
        <v>1.7000000000000002</v>
      </c>
      <c r="E214" s="67">
        <v>25</v>
      </c>
      <c r="F214" s="67">
        <v>7.2</v>
      </c>
      <c r="G214" s="64">
        <v>5.6989700043360187</v>
      </c>
      <c r="H214" s="57">
        <v>1</v>
      </c>
      <c r="I214" s="70">
        <f>VLOOKUP(B214,'2-mer'!$C$1:$V$19,3,FALSE)</f>
        <v>1467</v>
      </c>
      <c r="J214" s="74">
        <f>VLOOKUP(B214,遗传信息!B:E,4,FALSE)</f>
        <v>38.32</v>
      </c>
      <c r="K214" s="9">
        <f>VLOOKUP(B214,'2-mer'!$C$1:$V$19,4,FALSE)</f>
        <v>99</v>
      </c>
      <c r="L214" s="9">
        <f>VLOOKUP(B214,'2-mer'!$C$1:$V$19,5,FALSE)</f>
        <v>93</v>
      </c>
      <c r="M214" s="9">
        <f>VLOOKUP(B214,'2-mer'!$C$1:$V$19,6,FALSE)</f>
        <v>107</v>
      </c>
      <c r="N214" s="9">
        <f>VLOOKUP(B214,'2-mer'!$C$1:$V$19,8,FALSE)</f>
        <v>72</v>
      </c>
      <c r="O214" s="9">
        <f>VLOOKUP(B214,'2-mer'!$C$1:$V$19,9,FALSE)</f>
        <v>79</v>
      </c>
      <c r="P214" s="9">
        <f>VLOOKUP(B214,'2-mer'!$C$1:$V$19,10,FALSE)</f>
        <v>66</v>
      </c>
      <c r="Q214" s="9">
        <f>VLOOKUP(B214,'2-mer'!$C$1:$V$19,11,FALSE)</f>
        <v>90</v>
      </c>
      <c r="R214" s="9">
        <f>VLOOKUP(B214,'2-mer'!$C$1:$V$19,12,FALSE)</f>
        <v>74</v>
      </c>
      <c r="S214" s="9">
        <f>VLOOKUP(B214,'2-mer'!$C$1:$V$19,13,FALSE)</f>
        <v>114</v>
      </c>
      <c r="T214" s="9">
        <f>VLOOKUP(B214,'2-mer'!$C$1:$V$19,14,FALSE)</f>
        <v>97</v>
      </c>
      <c r="U214" s="9">
        <f>VLOOKUP(B214,'2-mer'!$C$1:$V$19,15,FALSE)</f>
        <v>158</v>
      </c>
      <c r="V214" s="9">
        <f>VLOOKUP(B214,'2-mer'!$C$1:$V$19,16,FALSE)</f>
        <v>98</v>
      </c>
      <c r="W214" s="9">
        <f>VLOOKUP(B214,'2-mer'!$C$1:$V$19,17,FALSE)</f>
        <v>79</v>
      </c>
      <c r="X214" s="9">
        <f>VLOOKUP(B214,'2-mer'!$C$1:$V$19,18,FALSE)</f>
        <v>53</v>
      </c>
      <c r="Y214" s="9">
        <f>VLOOKUP(B214,'2-mer'!$C$1:$V$19,19,FALSE)</f>
        <v>111</v>
      </c>
      <c r="Z214" s="9">
        <f>VLOOKUP(B214,'2-mer'!$C$1:$V$19,20,FALSE)</f>
        <v>62</v>
      </c>
      <c r="AA214" s="9">
        <f>VLOOKUP(B214,'3-mer'!$B:$BQ,4,FALSE)</f>
        <v>18</v>
      </c>
      <c r="AB214" s="9">
        <f>VLOOKUP(B214,'3-mer'!$B:$BQ,5,FALSE)</f>
        <v>26</v>
      </c>
      <c r="AC214" s="9">
        <f>VLOOKUP(B214,'3-mer'!$B:$BQ,6,FALSE)</f>
        <v>31</v>
      </c>
      <c r="AD214" s="9">
        <f>VLOOKUP(B214,'3-mer'!$B:$BQ,7,FALSE)</f>
        <v>24</v>
      </c>
      <c r="AE214" s="9">
        <f>VLOOKUP(B214,'3-mer'!$B:$BQ,8,FALSE)</f>
        <v>24</v>
      </c>
      <c r="AF214" s="9">
        <f>VLOOKUP(B214,'3-mer'!$B:$BQ,9,FALSE)</f>
        <v>23</v>
      </c>
      <c r="AG214" s="9">
        <f>VLOOKUP(B214,'3-mer'!$B:$BQ,10,FALSE)</f>
        <v>25</v>
      </c>
      <c r="AH214" s="9">
        <f>VLOOKUP(B214,'3-mer'!$B:$BQ,11,FALSE)</f>
        <v>21</v>
      </c>
      <c r="AI214" s="9">
        <f>VLOOKUP(B214,'3-mer'!$B:$BQ,12,FALSE)</f>
        <v>25</v>
      </c>
      <c r="AJ214" s="9">
        <f>VLOOKUP(B214,'3-mer'!$B:$BQ,13,FALSE)</f>
        <v>27</v>
      </c>
      <c r="AK214" s="9">
        <f>VLOOKUP(B214,'3-mer'!$B:$BQ,14,FALSE)</f>
        <v>28</v>
      </c>
      <c r="AL214" s="9">
        <f>VLOOKUP(B214,'3-mer'!$B:$BQ,15,FALSE)</f>
        <v>27</v>
      </c>
      <c r="AM214" s="9">
        <f>VLOOKUP(B214,'3-mer'!$B:$BQ,16,FALSE)</f>
        <v>18</v>
      </c>
      <c r="AN214" s="9">
        <f>VLOOKUP(B214,'3-mer'!$B:$BQ,17,FALSE)</f>
        <v>11</v>
      </c>
      <c r="AO214" s="9">
        <f>VLOOKUP(B214,'3-mer'!$B:$BQ,18,FALSE)</f>
        <v>25</v>
      </c>
      <c r="AP214" s="9">
        <f>VLOOKUP(B214,'3-mer'!$B:$BQ,19,FALSE)</f>
        <v>18</v>
      </c>
      <c r="AQ214" s="9">
        <f>VLOOKUP(B214,'3-mer'!$B:$BQ,20,FALSE)</f>
        <v>20</v>
      </c>
      <c r="AR214" s="9">
        <f>VLOOKUP(B214,'3-mer'!$B:$BQ,21,FALSE)</f>
        <v>21</v>
      </c>
      <c r="AS214" s="9">
        <f>VLOOKUP(B214,'3-mer'!$B:$BQ,22,FALSE)</f>
        <v>23</v>
      </c>
      <c r="AT214" s="9">
        <f>VLOOKUP(B214,'3-mer'!$B:$BQ,23,FALSE)</f>
        <v>15</v>
      </c>
      <c r="AU214" s="9">
        <f>VLOOKUP(B214,'3-mer'!$B:$BQ,24,FALSE)</f>
        <v>14</v>
      </c>
      <c r="AV214" s="9">
        <f>VLOOKUP(B214,'3-mer'!$B:$BQ,25,FALSE)</f>
        <v>10</v>
      </c>
      <c r="AW214" s="9">
        <f>VLOOKUP(B214,'3-mer'!$B:$BQ,26,FALSE)</f>
        <v>17</v>
      </c>
      <c r="AX214" s="9">
        <f>VLOOKUP(B214,'3-mer'!$B:$BQ,27,FALSE)</f>
        <v>25</v>
      </c>
      <c r="AY214" s="9">
        <f>VLOOKUP(B214,'3-mer'!$B:$BQ,28,FALSE)</f>
        <v>21</v>
      </c>
      <c r="AZ214" s="9">
        <f>VLOOKUP(B214,'3-mer'!$B:$BQ,29,FALSE)</f>
        <v>18</v>
      </c>
      <c r="BA214" s="9">
        <f>VLOOKUP(B214,'3-mer'!$B:$BQ,30,FALSE)</f>
        <v>31</v>
      </c>
      <c r="BB214" s="9">
        <f>VLOOKUP(B214,'3-mer'!$B:$BQ,31,FALSE)</f>
        <v>20</v>
      </c>
      <c r="BC214" s="9">
        <f>VLOOKUP(B214,'3-mer'!$B:$BQ,32,FALSE)</f>
        <v>16</v>
      </c>
      <c r="BD214" s="9">
        <f>VLOOKUP(B214,'3-mer'!$B:$BQ,33,FALSE)</f>
        <v>9</v>
      </c>
      <c r="BE214" s="9">
        <f>VLOOKUP(B214,'3-mer'!$B:$BQ,34,FALSE)</f>
        <v>32</v>
      </c>
      <c r="BF214" s="9">
        <f>VLOOKUP(B214,'3-mer'!$B:$BQ,35,FALSE)</f>
        <v>17</v>
      </c>
      <c r="BG214" s="9">
        <f>VLOOKUP(B214,'3-mer'!$B:$BQ,36,FALSE)</f>
        <v>33</v>
      </c>
      <c r="BH214" s="9">
        <f>VLOOKUP(B214,'3-mer'!$B:$BQ,37,FALSE)</f>
        <v>24</v>
      </c>
      <c r="BI214" s="9">
        <f>VLOOKUP(B214,'3-mer'!$B:$BQ,38,FALSE)</f>
        <v>31</v>
      </c>
      <c r="BJ214" s="9">
        <f>VLOOKUP(B214,'3-mer'!$B:$BQ,39,FALSE)</f>
        <v>26</v>
      </c>
      <c r="BK214" s="9">
        <f>VLOOKUP(B214,'3-mer'!$B:$BQ,40,FALSE)</f>
        <v>29</v>
      </c>
      <c r="BL214" s="9">
        <f>VLOOKUP(B214,'3-mer'!$B:$BQ,41,FALSE)</f>
        <v>19</v>
      </c>
      <c r="BM214" s="9">
        <f>VLOOKUP(B214,'3-mer'!$B:$BQ,42,FALSE)</f>
        <v>28</v>
      </c>
      <c r="BN214" s="9">
        <f>VLOOKUP(B214,'3-mer'!$B:$BQ,43,FALSE)</f>
        <v>21</v>
      </c>
      <c r="BO214" s="9">
        <f>VLOOKUP(B214,'3-mer'!$B:$BQ,44,FALSE)</f>
        <v>37</v>
      </c>
      <c r="BP214" s="9">
        <f>VLOOKUP(B214,'3-mer'!$B:$BQ,45,FALSE)</f>
        <v>31</v>
      </c>
      <c r="BQ214" s="9">
        <f>VLOOKUP(B214,'3-mer'!$B:$BQ,46,FALSE)</f>
        <v>56</v>
      </c>
      <c r="BR214" s="9">
        <f>VLOOKUP(B214,'3-mer'!$B:$BQ,47,FALSE)</f>
        <v>34</v>
      </c>
      <c r="BS214" s="9">
        <f>VLOOKUP(B214,'3-mer'!$B:$BQ,48,FALSE)</f>
        <v>20</v>
      </c>
      <c r="BT214" s="9">
        <f>VLOOKUP(B214,'3-mer'!$B:$BQ,49,FALSE)</f>
        <v>24</v>
      </c>
      <c r="BU214" s="9">
        <f>VLOOKUP(B214,'3-mer'!$B:$BQ,50,FALSE)</f>
        <v>33</v>
      </c>
      <c r="BV214" s="9">
        <f>VLOOKUP(B214,'3-mer'!$B:$BQ,51,FALSE)</f>
        <v>20</v>
      </c>
      <c r="BW214" s="9">
        <f>VLOOKUP(B214,'3-mer'!$B:$BQ,52,FALSE)</f>
        <v>28</v>
      </c>
      <c r="BX214" s="9">
        <f>VLOOKUP(B214,'3-mer'!$B:$BQ,53,FALSE)</f>
        <v>22</v>
      </c>
      <c r="BY214" s="9">
        <f>VLOOKUP(B214,'3-mer'!$B:$BQ,54,FALSE)</f>
        <v>22</v>
      </c>
      <c r="BZ214" s="9">
        <f>VLOOKUP(B214,'3-mer'!$B:$BQ,55,FALSE)</f>
        <v>7</v>
      </c>
      <c r="CA214" s="9">
        <f>VLOOKUP(B214,'3-mer'!$B:$BQ,56,FALSE)</f>
        <v>12</v>
      </c>
      <c r="CB214" s="9">
        <f>VLOOKUP(B214,'3-mer'!$B:$BQ,7,FALSE)</f>
        <v>24</v>
      </c>
      <c r="CC214" s="9">
        <f>VLOOKUP(B214,'3-mer'!$B:$BQ,58,FALSE)</f>
        <v>20</v>
      </c>
      <c r="CD214" s="9">
        <f>VLOOKUP(B214,'3-mer'!$B:$BQ,60,FALSE)</f>
        <v>7</v>
      </c>
      <c r="CE214" s="9">
        <f>VLOOKUP(B214,'3-mer'!$B:$BQ,61,FALSE)</f>
        <v>30</v>
      </c>
      <c r="CF214" s="9">
        <f>VLOOKUP(B214,'3-mer'!$B:$BQ,62,FALSE)</f>
        <v>20</v>
      </c>
      <c r="CG214" s="9">
        <f>VLOOKUP(B214,'3-mer'!$B:$BQ,63,FALSE)</f>
        <v>43</v>
      </c>
      <c r="CH214" s="9">
        <f>VLOOKUP(B214,'3-mer'!$B:$BQ,64,FALSE)</f>
        <v>17</v>
      </c>
      <c r="CI214" s="9">
        <f>VLOOKUP(B214,'3-mer'!$B:$BQ,65,FALSE)</f>
        <v>25</v>
      </c>
      <c r="CJ214" s="9">
        <f>VLOOKUP(B214,'3-mer'!$B:$BQ,66,FALSE)</f>
        <v>9</v>
      </c>
      <c r="CK214" s="9">
        <f>VLOOKUP(B214,'3-mer'!$B:$BQ,67,FALSE)</f>
        <v>21</v>
      </c>
      <c r="CL214" s="9">
        <f>VLOOKUP(B214,'3-mer'!$B:$BQ,5,FALSE)</f>
        <v>26</v>
      </c>
    </row>
    <row r="215" spans="1:90" ht="15.75" x14ac:dyDescent="0.2">
      <c r="A215" s="63" t="s">
        <v>15</v>
      </c>
      <c r="B215" s="68" t="s">
        <v>17</v>
      </c>
      <c r="C215" s="67">
        <v>254</v>
      </c>
      <c r="D215" s="57">
        <v>3</v>
      </c>
      <c r="E215" s="67">
        <v>25</v>
      </c>
      <c r="F215" s="67">
        <v>7.2</v>
      </c>
      <c r="G215" s="64">
        <v>5.6989700043360187</v>
      </c>
      <c r="H215" s="57">
        <v>2</v>
      </c>
      <c r="I215" s="70">
        <f>VLOOKUP(B215,'2-mer'!$C$1:$V$19,3,FALSE)</f>
        <v>1467</v>
      </c>
      <c r="J215" s="74">
        <f>VLOOKUP(B215,遗传信息!B:E,4,FALSE)</f>
        <v>38.32</v>
      </c>
      <c r="K215" s="9">
        <f>VLOOKUP(B215,'2-mer'!$C$1:$V$19,4,FALSE)</f>
        <v>99</v>
      </c>
      <c r="L215" s="9">
        <f>VLOOKUP(B215,'2-mer'!$C$1:$V$19,5,FALSE)</f>
        <v>93</v>
      </c>
      <c r="M215" s="9">
        <f>VLOOKUP(B215,'2-mer'!$C$1:$V$19,6,FALSE)</f>
        <v>107</v>
      </c>
      <c r="N215" s="9">
        <f>VLOOKUP(B215,'2-mer'!$C$1:$V$19,8,FALSE)</f>
        <v>72</v>
      </c>
      <c r="O215" s="9">
        <f>VLOOKUP(B215,'2-mer'!$C$1:$V$19,9,FALSE)</f>
        <v>79</v>
      </c>
      <c r="P215" s="9">
        <f>VLOOKUP(B215,'2-mer'!$C$1:$V$19,10,FALSE)</f>
        <v>66</v>
      </c>
      <c r="Q215" s="9">
        <f>VLOOKUP(B215,'2-mer'!$C$1:$V$19,11,FALSE)</f>
        <v>90</v>
      </c>
      <c r="R215" s="9">
        <f>VLOOKUP(B215,'2-mer'!$C$1:$V$19,12,FALSE)</f>
        <v>74</v>
      </c>
      <c r="S215" s="9">
        <f>VLOOKUP(B215,'2-mer'!$C$1:$V$19,13,FALSE)</f>
        <v>114</v>
      </c>
      <c r="T215" s="9">
        <f>VLOOKUP(B215,'2-mer'!$C$1:$V$19,14,FALSE)</f>
        <v>97</v>
      </c>
      <c r="U215" s="9">
        <f>VLOOKUP(B215,'2-mer'!$C$1:$V$19,15,FALSE)</f>
        <v>158</v>
      </c>
      <c r="V215" s="9">
        <f>VLOOKUP(B215,'2-mer'!$C$1:$V$19,16,FALSE)</f>
        <v>98</v>
      </c>
      <c r="W215" s="9">
        <f>VLOOKUP(B215,'2-mer'!$C$1:$V$19,17,FALSE)</f>
        <v>79</v>
      </c>
      <c r="X215" s="9">
        <f>VLOOKUP(B215,'2-mer'!$C$1:$V$19,18,FALSE)</f>
        <v>53</v>
      </c>
      <c r="Y215" s="9">
        <f>VLOOKUP(B215,'2-mer'!$C$1:$V$19,19,FALSE)</f>
        <v>111</v>
      </c>
      <c r="Z215" s="9">
        <f>VLOOKUP(B215,'2-mer'!$C$1:$V$19,20,FALSE)</f>
        <v>62</v>
      </c>
      <c r="AA215" s="9">
        <f>VLOOKUP(B215,'3-mer'!$B:$BQ,4,FALSE)</f>
        <v>18</v>
      </c>
      <c r="AB215" s="9">
        <f>VLOOKUP(B215,'3-mer'!$B:$BQ,5,FALSE)</f>
        <v>26</v>
      </c>
      <c r="AC215" s="9">
        <f>VLOOKUP(B215,'3-mer'!$B:$BQ,6,FALSE)</f>
        <v>31</v>
      </c>
      <c r="AD215" s="9">
        <f>VLOOKUP(B215,'3-mer'!$B:$BQ,7,FALSE)</f>
        <v>24</v>
      </c>
      <c r="AE215" s="9">
        <f>VLOOKUP(B215,'3-mer'!$B:$BQ,8,FALSE)</f>
        <v>24</v>
      </c>
      <c r="AF215" s="9">
        <f>VLOOKUP(B215,'3-mer'!$B:$BQ,9,FALSE)</f>
        <v>23</v>
      </c>
      <c r="AG215" s="9">
        <f>VLOOKUP(B215,'3-mer'!$B:$BQ,10,FALSE)</f>
        <v>25</v>
      </c>
      <c r="AH215" s="9">
        <f>VLOOKUP(B215,'3-mer'!$B:$BQ,11,FALSE)</f>
        <v>21</v>
      </c>
      <c r="AI215" s="9">
        <f>VLOOKUP(B215,'3-mer'!$B:$BQ,12,FALSE)</f>
        <v>25</v>
      </c>
      <c r="AJ215" s="9">
        <f>VLOOKUP(B215,'3-mer'!$B:$BQ,13,FALSE)</f>
        <v>27</v>
      </c>
      <c r="AK215" s="9">
        <f>VLOOKUP(B215,'3-mer'!$B:$BQ,14,FALSE)</f>
        <v>28</v>
      </c>
      <c r="AL215" s="9">
        <f>VLOOKUP(B215,'3-mer'!$B:$BQ,15,FALSE)</f>
        <v>27</v>
      </c>
      <c r="AM215" s="9">
        <f>VLOOKUP(B215,'3-mer'!$B:$BQ,16,FALSE)</f>
        <v>18</v>
      </c>
      <c r="AN215" s="9">
        <f>VLOOKUP(B215,'3-mer'!$B:$BQ,17,FALSE)</f>
        <v>11</v>
      </c>
      <c r="AO215" s="9">
        <f>VLOOKUP(B215,'3-mer'!$B:$BQ,18,FALSE)</f>
        <v>25</v>
      </c>
      <c r="AP215" s="9">
        <f>VLOOKUP(B215,'3-mer'!$B:$BQ,19,FALSE)</f>
        <v>18</v>
      </c>
      <c r="AQ215" s="9">
        <f>VLOOKUP(B215,'3-mer'!$B:$BQ,20,FALSE)</f>
        <v>20</v>
      </c>
      <c r="AR215" s="9">
        <f>VLOOKUP(B215,'3-mer'!$B:$BQ,21,FALSE)</f>
        <v>21</v>
      </c>
      <c r="AS215" s="9">
        <f>VLOOKUP(B215,'3-mer'!$B:$BQ,22,FALSE)</f>
        <v>23</v>
      </c>
      <c r="AT215" s="9">
        <f>VLOOKUP(B215,'3-mer'!$B:$BQ,23,FALSE)</f>
        <v>15</v>
      </c>
      <c r="AU215" s="9">
        <f>VLOOKUP(B215,'3-mer'!$B:$BQ,24,FALSE)</f>
        <v>14</v>
      </c>
      <c r="AV215" s="9">
        <f>VLOOKUP(B215,'3-mer'!$B:$BQ,25,FALSE)</f>
        <v>10</v>
      </c>
      <c r="AW215" s="9">
        <f>VLOOKUP(B215,'3-mer'!$B:$BQ,26,FALSE)</f>
        <v>17</v>
      </c>
      <c r="AX215" s="9">
        <f>VLOOKUP(B215,'3-mer'!$B:$BQ,27,FALSE)</f>
        <v>25</v>
      </c>
      <c r="AY215" s="9">
        <f>VLOOKUP(B215,'3-mer'!$B:$BQ,28,FALSE)</f>
        <v>21</v>
      </c>
      <c r="AZ215" s="9">
        <f>VLOOKUP(B215,'3-mer'!$B:$BQ,29,FALSE)</f>
        <v>18</v>
      </c>
      <c r="BA215" s="9">
        <f>VLOOKUP(B215,'3-mer'!$B:$BQ,30,FALSE)</f>
        <v>31</v>
      </c>
      <c r="BB215" s="9">
        <f>VLOOKUP(B215,'3-mer'!$B:$BQ,31,FALSE)</f>
        <v>20</v>
      </c>
      <c r="BC215" s="9">
        <f>VLOOKUP(B215,'3-mer'!$B:$BQ,32,FALSE)</f>
        <v>16</v>
      </c>
      <c r="BD215" s="9">
        <f>VLOOKUP(B215,'3-mer'!$B:$BQ,33,FALSE)</f>
        <v>9</v>
      </c>
      <c r="BE215" s="9">
        <f>VLOOKUP(B215,'3-mer'!$B:$BQ,34,FALSE)</f>
        <v>32</v>
      </c>
      <c r="BF215" s="9">
        <f>VLOOKUP(B215,'3-mer'!$B:$BQ,35,FALSE)</f>
        <v>17</v>
      </c>
      <c r="BG215" s="9">
        <f>VLOOKUP(B215,'3-mer'!$B:$BQ,36,FALSE)</f>
        <v>33</v>
      </c>
      <c r="BH215" s="9">
        <f>VLOOKUP(B215,'3-mer'!$B:$BQ,37,FALSE)</f>
        <v>24</v>
      </c>
      <c r="BI215" s="9">
        <f>VLOOKUP(B215,'3-mer'!$B:$BQ,38,FALSE)</f>
        <v>31</v>
      </c>
      <c r="BJ215" s="9">
        <f>VLOOKUP(B215,'3-mer'!$B:$BQ,39,FALSE)</f>
        <v>26</v>
      </c>
      <c r="BK215" s="9">
        <f>VLOOKUP(B215,'3-mer'!$B:$BQ,40,FALSE)</f>
        <v>29</v>
      </c>
      <c r="BL215" s="9">
        <f>VLOOKUP(B215,'3-mer'!$B:$BQ,41,FALSE)</f>
        <v>19</v>
      </c>
      <c r="BM215" s="9">
        <f>VLOOKUP(B215,'3-mer'!$B:$BQ,42,FALSE)</f>
        <v>28</v>
      </c>
      <c r="BN215" s="9">
        <f>VLOOKUP(B215,'3-mer'!$B:$BQ,43,FALSE)</f>
        <v>21</v>
      </c>
      <c r="BO215" s="9">
        <f>VLOOKUP(B215,'3-mer'!$B:$BQ,44,FALSE)</f>
        <v>37</v>
      </c>
      <c r="BP215" s="9">
        <f>VLOOKUP(B215,'3-mer'!$B:$BQ,45,FALSE)</f>
        <v>31</v>
      </c>
      <c r="BQ215" s="9">
        <f>VLOOKUP(B215,'3-mer'!$B:$BQ,46,FALSE)</f>
        <v>56</v>
      </c>
      <c r="BR215" s="9">
        <f>VLOOKUP(B215,'3-mer'!$B:$BQ,47,FALSE)</f>
        <v>34</v>
      </c>
      <c r="BS215" s="9">
        <f>VLOOKUP(B215,'3-mer'!$B:$BQ,48,FALSE)</f>
        <v>20</v>
      </c>
      <c r="BT215" s="9">
        <f>VLOOKUP(B215,'3-mer'!$B:$BQ,49,FALSE)</f>
        <v>24</v>
      </c>
      <c r="BU215" s="9">
        <f>VLOOKUP(B215,'3-mer'!$B:$BQ,50,FALSE)</f>
        <v>33</v>
      </c>
      <c r="BV215" s="9">
        <f>VLOOKUP(B215,'3-mer'!$B:$BQ,51,FALSE)</f>
        <v>20</v>
      </c>
      <c r="BW215" s="9">
        <f>VLOOKUP(B215,'3-mer'!$B:$BQ,52,FALSE)</f>
        <v>28</v>
      </c>
      <c r="BX215" s="9">
        <f>VLOOKUP(B215,'3-mer'!$B:$BQ,53,FALSE)</f>
        <v>22</v>
      </c>
      <c r="BY215" s="9">
        <f>VLOOKUP(B215,'3-mer'!$B:$BQ,54,FALSE)</f>
        <v>22</v>
      </c>
      <c r="BZ215" s="9">
        <f>VLOOKUP(B215,'3-mer'!$B:$BQ,55,FALSE)</f>
        <v>7</v>
      </c>
      <c r="CA215" s="9">
        <f>VLOOKUP(B215,'3-mer'!$B:$BQ,56,FALSE)</f>
        <v>12</v>
      </c>
      <c r="CB215" s="9">
        <f>VLOOKUP(B215,'3-mer'!$B:$BQ,7,FALSE)</f>
        <v>24</v>
      </c>
      <c r="CC215" s="9">
        <f>VLOOKUP(B215,'3-mer'!$B:$BQ,58,FALSE)</f>
        <v>20</v>
      </c>
      <c r="CD215" s="9">
        <f>VLOOKUP(B215,'3-mer'!$B:$BQ,60,FALSE)</f>
        <v>7</v>
      </c>
      <c r="CE215" s="9">
        <f>VLOOKUP(B215,'3-mer'!$B:$BQ,61,FALSE)</f>
        <v>30</v>
      </c>
      <c r="CF215" s="9">
        <f>VLOOKUP(B215,'3-mer'!$B:$BQ,62,FALSE)</f>
        <v>20</v>
      </c>
      <c r="CG215" s="9">
        <f>VLOOKUP(B215,'3-mer'!$B:$BQ,63,FALSE)</f>
        <v>43</v>
      </c>
      <c r="CH215" s="9">
        <f>VLOOKUP(B215,'3-mer'!$B:$BQ,64,FALSE)</f>
        <v>17</v>
      </c>
      <c r="CI215" s="9">
        <f>VLOOKUP(B215,'3-mer'!$B:$BQ,65,FALSE)</f>
        <v>25</v>
      </c>
      <c r="CJ215" s="9">
        <f>VLOOKUP(B215,'3-mer'!$B:$BQ,66,FALSE)</f>
        <v>9</v>
      </c>
      <c r="CK215" s="9">
        <f>VLOOKUP(B215,'3-mer'!$B:$BQ,67,FALSE)</f>
        <v>21</v>
      </c>
      <c r="CL215" s="9">
        <f>VLOOKUP(B215,'3-mer'!$B:$BQ,5,FALSE)</f>
        <v>26</v>
      </c>
    </row>
    <row r="216" spans="1:90" ht="15.75" x14ac:dyDescent="0.2">
      <c r="A216" s="68" t="s">
        <v>15</v>
      </c>
      <c r="B216" s="68" t="s">
        <v>17</v>
      </c>
      <c r="C216" s="67">
        <v>254</v>
      </c>
      <c r="D216" s="70">
        <v>4.3</v>
      </c>
      <c r="E216" s="67">
        <v>25</v>
      </c>
      <c r="F216" s="67">
        <v>7.2</v>
      </c>
      <c r="G216" s="67">
        <v>5.6989700043360187</v>
      </c>
      <c r="H216" s="70">
        <v>3</v>
      </c>
      <c r="I216" s="70">
        <f>VLOOKUP(B216,'2-mer'!$C$1:$V$19,3,FALSE)</f>
        <v>1467</v>
      </c>
      <c r="J216" s="74">
        <f>VLOOKUP(B216,遗传信息!B:E,4,FALSE)</f>
        <v>38.32</v>
      </c>
      <c r="K216" s="9">
        <f>VLOOKUP(B216,'2-mer'!$C$1:$V$19,4,FALSE)</f>
        <v>99</v>
      </c>
      <c r="L216" s="9">
        <f>VLOOKUP(B216,'2-mer'!$C$1:$V$19,5,FALSE)</f>
        <v>93</v>
      </c>
      <c r="M216" s="9">
        <f>VLOOKUP(B216,'2-mer'!$C$1:$V$19,6,FALSE)</f>
        <v>107</v>
      </c>
      <c r="N216" s="9">
        <f>VLOOKUP(B216,'2-mer'!$C$1:$V$19,8,FALSE)</f>
        <v>72</v>
      </c>
      <c r="O216" s="9">
        <f>VLOOKUP(B216,'2-mer'!$C$1:$V$19,9,FALSE)</f>
        <v>79</v>
      </c>
      <c r="P216" s="9">
        <f>VLOOKUP(B216,'2-mer'!$C$1:$V$19,10,FALSE)</f>
        <v>66</v>
      </c>
      <c r="Q216" s="9">
        <f>VLOOKUP(B216,'2-mer'!$C$1:$V$19,11,FALSE)</f>
        <v>90</v>
      </c>
      <c r="R216" s="9">
        <f>VLOOKUP(B216,'2-mer'!$C$1:$V$19,12,FALSE)</f>
        <v>74</v>
      </c>
      <c r="S216" s="9">
        <f>VLOOKUP(B216,'2-mer'!$C$1:$V$19,13,FALSE)</f>
        <v>114</v>
      </c>
      <c r="T216" s="9">
        <f>VLOOKUP(B216,'2-mer'!$C$1:$V$19,14,FALSE)</f>
        <v>97</v>
      </c>
      <c r="U216" s="9">
        <f>VLOOKUP(B216,'2-mer'!$C$1:$V$19,15,FALSE)</f>
        <v>158</v>
      </c>
      <c r="V216" s="9">
        <f>VLOOKUP(B216,'2-mer'!$C$1:$V$19,16,FALSE)</f>
        <v>98</v>
      </c>
      <c r="W216" s="9">
        <f>VLOOKUP(B216,'2-mer'!$C$1:$V$19,17,FALSE)</f>
        <v>79</v>
      </c>
      <c r="X216" s="9">
        <f>VLOOKUP(B216,'2-mer'!$C$1:$V$19,18,FALSE)</f>
        <v>53</v>
      </c>
      <c r="Y216" s="9">
        <f>VLOOKUP(B216,'2-mer'!$C$1:$V$19,19,FALSE)</f>
        <v>111</v>
      </c>
      <c r="Z216" s="9">
        <f>VLOOKUP(B216,'2-mer'!$C$1:$V$19,20,FALSE)</f>
        <v>62</v>
      </c>
      <c r="AA216" s="9">
        <f>VLOOKUP(B216,'3-mer'!$B:$BQ,4,FALSE)</f>
        <v>18</v>
      </c>
      <c r="AB216" s="9">
        <f>VLOOKUP(B216,'3-mer'!$B:$BQ,5,FALSE)</f>
        <v>26</v>
      </c>
      <c r="AC216" s="9">
        <f>VLOOKUP(B216,'3-mer'!$B:$BQ,6,FALSE)</f>
        <v>31</v>
      </c>
      <c r="AD216" s="9">
        <f>VLOOKUP(B216,'3-mer'!$B:$BQ,7,FALSE)</f>
        <v>24</v>
      </c>
      <c r="AE216" s="9">
        <f>VLOOKUP(B216,'3-mer'!$B:$BQ,8,FALSE)</f>
        <v>24</v>
      </c>
      <c r="AF216" s="9">
        <f>VLOOKUP(B216,'3-mer'!$B:$BQ,9,FALSE)</f>
        <v>23</v>
      </c>
      <c r="AG216" s="9">
        <f>VLOOKUP(B216,'3-mer'!$B:$BQ,10,FALSE)</f>
        <v>25</v>
      </c>
      <c r="AH216" s="9">
        <f>VLOOKUP(B216,'3-mer'!$B:$BQ,11,FALSE)</f>
        <v>21</v>
      </c>
      <c r="AI216" s="9">
        <f>VLOOKUP(B216,'3-mer'!$B:$BQ,12,FALSE)</f>
        <v>25</v>
      </c>
      <c r="AJ216" s="9">
        <f>VLOOKUP(B216,'3-mer'!$B:$BQ,13,FALSE)</f>
        <v>27</v>
      </c>
      <c r="AK216" s="9">
        <f>VLOOKUP(B216,'3-mer'!$B:$BQ,14,FALSE)</f>
        <v>28</v>
      </c>
      <c r="AL216" s="9">
        <f>VLOOKUP(B216,'3-mer'!$B:$BQ,15,FALSE)</f>
        <v>27</v>
      </c>
      <c r="AM216" s="9">
        <f>VLOOKUP(B216,'3-mer'!$B:$BQ,16,FALSE)</f>
        <v>18</v>
      </c>
      <c r="AN216" s="9">
        <f>VLOOKUP(B216,'3-mer'!$B:$BQ,17,FALSE)</f>
        <v>11</v>
      </c>
      <c r="AO216" s="9">
        <f>VLOOKUP(B216,'3-mer'!$B:$BQ,18,FALSE)</f>
        <v>25</v>
      </c>
      <c r="AP216" s="9">
        <f>VLOOKUP(B216,'3-mer'!$B:$BQ,19,FALSE)</f>
        <v>18</v>
      </c>
      <c r="AQ216" s="9">
        <f>VLOOKUP(B216,'3-mer'!$B:$BQ,20,FALSE)</f>
        <v>20</v>
      </c>
      <c r="AR216" s="9">
        <f>VLOOKUP(B216,'3-mer'!$B:$BQ,21,FALSE)</f>
        <v>21</v>
      </c>
      <c r="AS216" s="9">
        <f>VLOOKUP(B216,'3-mer'!$B:$BQ,22,FALSE)</f>
        <v>23</v>
      </c>
      <c r="AT216" s="9">
        <f>VLOOKUP(B216,'3-mer'!$B:$BQ,23,FALSE)</f>
        <v>15</v>
      </c>
      <c r="AU216" s="9">
        <f>VLOOKUP(B216,'3-mer'!$B:$BQ,24,FALSE)</f>
        <v>14</v>
      </c>
      <c r="AV216" s="9">
        <f>VLOOKUP(B216,'3-mer'!$B:$BQ,25,FALSE)</f>
        <v>10</v>
      </c>
      <c r="AW216" s="9">
        <f>VLOOKUP(B216,'3-mer'!$B:$BQ,26,FALSE)</f>
        <v>17</v>
      </c>
      <c r="AX216" s="9">
        <f>VLOOKUP(B216,'3-mer'!$B:$BQ,27,FALSE)</f>
        <v>25</v>
      </c>
      <c r="AY216" s="9">
        <f>VLOOKUP(B216,'3-mer'!$B:$BQ,28,FALSE)</f>
        <v>21</v>
      </c>
      <c r="AZ216" s="9">
        <f>VLOOKUP(B216,'3-mer'!$B:$BQ,29,FALSE)</f>
        <v>18</v>
      </c>
      <c r="BA216" s="9">
        <f>VLOOKUP(B216,'3-mer'!$B:$BQ,30,FALSE)</f>
        <v>31</v>
      </c>
      <c r="BB216" s="9">
        <f>VLOOKUP(B216,'3-mer'!$B:$BQ,31,FALSE)</f>
        <v>20</v>
      </c>
      <c r="BC216" s="9">
        <f>VLOOKUP(B216,'3-mer'!$B:$BQ,32,FALSE)</f>
        <v>16</v>
      </c>
      <c r="BD216" s="9">
        <f>VLOOKUP(B216,'3-mer'!$B:$BQ,33,FALSE)</f>
        <v>9</v>
      </c>
      <c r="BE216" s="9">
        <f>VLOOKUP(B216,'3-mer'!$B:$BQ,34,FALSE)</f>
        <v>32</v>
      </c>
      <c r="BF216" s="9">
        <f>VLOOKUP(B216,'3-mer'!$B:$BQ,35,FALSE)</f>
        <v>17</v>
      </c>
      <c r="BG216" s="9">
        <f>VLOOKUP(B216,'3-mer'!$B:$BQ,36,FALSE)</f>
        <v>33</v>
      </c>
      <c r="BH216" s="9">
        <f>VLOOKUP(B216,'3-mer'!$B:$BQ,37,FALSE)</f>
        <v>24</v>
      </c>
      <c r="BI216" s="9">
        <f>VLOOKUP(B216,'3-mer'!$B:$BQ,38,FALSE)</f>
        <v>31</v>
      </c>
      <c r="BJ216" s="9">
        <f>VLOOKUP(B216,'3-mer'!$B:$BQ,39,FALSE)</f>
        <v>26</v>
      </c>
      <c r="BK216" s="9">
        <f>VLOOKUP(B216,'3-mer'!$B:$BQ,40,FALSE)</f>
        <v>29</v>
      </c>
      <c r="BL216" s="9">
        <f>VLOOKUP(B216,'3-mer'!$B:$BQ,41,FALSE)</f>
        <v>19</v>
      </c>
      <c r="BM216" s="9">
        <f>VLOOKUP(B216,'3-mer'!$B:$BQ,42,FALSE)</f>
        <v>28</v>
      </c>
      <c r="BN216" s="9">
        <f>VLOOKUP(B216,'3-mer'!$B:$BQ,43,FALSE)</f>
        <v>21</v>
      </c>
      <c r="BO216" s="9">
        <f>VLOOKUP(B216,'3-mer'!$B:$BQ,44,FALSE)</f>
        <v>37</v>
      </c>
      <c r="BP216" s="9">
        <f>VLOOKUP(B216,'3-mer'!$B:$BQ,45,FALSE)</f>
        <v>31</v>
      </c>
      <c r="BQ216" s="9">
        <f>VLOOKUP(B216,'3-mer'!$B:$BQ,46,FALSE)</f>
        <v>56</v>
      </c>
      <c r="BR216" s="9">
        <f>VLOOKUP(B216,'3-mer'!$B:$BQ,47,FALSE)</f>
        <v>34</v>
      </c>
      <c r="BS216" s="9">
        <f>VLOOKUP(B216,'3-mer'!$B:$BQ,48,FALSE)</f>
        <v>20</v>
      </c>
      <c r="BT216" s="9">
        <f>VLOOKUP(B216,'3-mer'!$B:$BQ,49,FALSE)</f>
        <v>24</v>
      </c>
      <c r="BU216" s="9">
        <f>VLOOKUP(B216,'3-mer'!$B:$BQ,50,FALSE)</f>
        <v>33</v>
      </c>
      <c r="BV216" s="9">
        <f>VLOOKUP(B216,'3-mer'!$B:$BQ,51,FALSE)</f>
        <v>20</v>
      </c>
      <c r="BW216" s="9">
        <f>VLOOKUP(B216,'3-mer'!$B:$BQ,52,FALSE)</f>
        <v>28</v>
      </c>
      <c r="BX216" s="9">
        <f>VLOOKUP(B216,'3-mer'!$B:$BQ,53,FALSE)</f>
        <v>22</v>
      </c>
      <c r="BY216" s="9">
        <f>VLOOKUP(B216,'3-mer'!$B:$BQ,54,FALSE)</f>
        <v>22</v>
      </c>
      <c r="BZ216" s="9">
        <f>VLOOKUP(B216,'3-mer'!$B:$BQ,55,FALSE)</f>
        <v>7</v>
      </c>
      <c r="CA216" s="9">
        <f>VLOOKUP(B216,'3-mer'!$B:$BQ,56,FALSE)</f>
        <v>12</v>
      </c>
      <c r="CB216" s="9">
        <f>VLOOKUP(B216,'3-mer'!$B:$BQ,7,FALSE)</f>
        <v>24</v>
      </c>
      <c r="CC216" s="9">
        <f>VLOOKUP(B216,'3-mer'!$B:$BQ,58,FALSE)</f>
        <v>20</v>
      </c>
      <c r="CD216" s="9">
        <f>VLOOKUP(B216,'3-mer'!$B:$BQ,60,FALSE)</f>
        <v>7</v>
      </c>
      <c r="CE216" s="9">
        <f>VLOOKUP(B216,'3-mer'!$B:$BQ,61,FALSE)</f>
        <v>30</v>
      </c>
      <c r="CF216" s="9">
        <f>VLOOKUP(B216,'3-mer'!$B:$BQ,62,FALSE)</f>
        <v>20</v>
      </c>
      <c r="CG216" s="9">
        <f>VLOOKUP(B216,'3-mer'!$B:$BQ,63,FALSE)</f>
        <v>43</v>
      </c>
      <c r="CH216" s="9">
        <f>VLOOKUP(B216,'3-mer'!$B:$BQ,64,FALSE)</f>
        <v>17</v>
      </c>
      <c r="CI216" s="9">
        <f>VLOOKUP(B216,'3-mer'!$B:$BQ,65,FALSE)</f>
        <v>25</v>
      </c>
      <c r="CJ216" s="9">
        <f>VLOOKUP(B216,'3-mer'!$B:$BQ,66,FALSE)</f>
        <v>9</v>
      </c>
      <c r="CK216" s="9">
        <f>VLOOKUP(B216,'3-mer'!$B:$BQ,67,FALSE)</f>
        <v>21</v>
      </c>
      <c r="CL216" s="9">
        <f>VLOOKUP(B216,'3-mer'!$B:$BQ,5,FALSE)</f>
        <v>26</v>
      </c>
    </row>
    <row r="217" spans="1:90" ht="15.75" x14ac:dyDescent="0.2">
      <c r="A217" s="68" t="s">
        <v>15</v>
      </c>
      <c r="B217" s="68" t="s">
        <v>17</v>
      </c>
      <c r="C217" s="67">
        <v>254</v>
      </c>
      <c r="D217" s="70">
        <v>5.7</v>
      </c>
      <c r="E217" s="67">
        <v>25</v>
      </c>
      <c r="F217" s="67">
        <v>7.2</v>
      </c>
      <c r="G217" s="67">
        <v>5.6989700043360187</v>
      </c>
      <c r="H217" s="70">
        <v>4</v>
      </c>
      <c r="I217" s="70">
        <f>VLOOKUP(B217,'2-mer'!$C$1:$V$19,3,FALSE)</f>
        <v>1467</v>
      </c>
      <c r="J217" s="74">
        <f>VLOOKUP(B217,遗传信息!B:E,4,FALSE)</f>
        <v>38.32</v>
      </c>
      <c r="K217" s="9">
        <f>VLOOKUP(B217,'2-mer'!$C$1:$V$19,4,FALSE)</f>
        <v>99</v>
      </c>
      <c r="L217" s="9">
        <f>VLOOKUP(B217,'2-mer'!$C$1:$V$19,5,FALSE)</f>
        <v>93</v>
      </c>
      <c r="M217" s="9">
        <f>VLOOKUP(B217,'2-mer'!$C$1:$V$19,6,FALSE)</f>
        <v>107</v>
      </c>
      <c r="N217" s="9">
        <f>VLOOKUP(B217,'2-mer'!$C$1:$V$19,8,FALSE)</f>
        <v>72</v>
      </c>
      <c r="O217" s="9">
        <f>VLOOKUP(B217,'2-mer'!$C$1:$V$19,9,FALSE)</f>
        <v>79</v>
      </c>
      <c r="P217" s="9">
        <f>VLOOKUP(B217,'2-mer'!$C$1:$V$19,10,FALSE)</f>
        <v>66</v>
      </c>
      <c r="Q217" s="9">
        <f>VLOOKUP(B217,'2-mer'!$C$1:$V$19,11,FALSE)</f>
        <v>90</v>
      </c>
      <c r="R217" s="9">
        <f>VLOOKUP(B217,'2-mer'!$C$1:$V$19,12,FALSE)</f>
        <v>74</v>
      </c>
      <c r="S217" s="9">
        <f>VLOOKUP(B217,'2-mer'!$C$1:$V$19,13,FALSE)</f>
        <v>114</v>
      </c>
      <c r="T217" s="9">
        <f>VLOOKUP(B217,'2-mer'!$C$1:$V$19,14,FALSE)</f>
        <v>97</v>
      </c>
      <c r="U217" s="9">
        <f>VLOOKUP(B217,'2-mer'!$C$1:$V$19,15,FALSE)</f>
        <v>158</v>
      </c>
      <c r="V217" s="9">
        <f>VLOOKUP(B217,'2-mer'!$C$1:$V$19,16,FALSE)</f>
        <v>98</v>
      </c>
      <c r="W217" s="9">
        <f>VLOOKUP(B217,'2-mer'!$C$1:$V$19,17,FALSE)</f>
        <v>79</v>
      </c>
      <c r="X217" s="9">
        <f>VLOOKUP(B217,'2-mer'!$C$1:$V$19,18,FALSE)</f>
        <v>53</v>
      </c>
      <c r="Y217" s="9">
        <f>VLOOKUP(B217,'2-mer'!$C$1:$V$19,19,FALSE)</f>
        <v>111</v>
      </c>
      <c r="Z217" s="9">
        <f>VLOOKUP(B217,'2-mer'!$C$1:$V$19,20,FALSE)</f>
        <v>62</v>
      </c>
      <c r="AA217" s="9">
        <f>VLOOKUP(B217,'3-mer'!$B:$BQ,4,FALSE)</f>
        <v>18</v>
      </c>
      <c r="AB217" s="9">
        <f>VLOOKUP(B217,'3-mer'!$B:$BQ,5,FALSE)</f>
        <v>26</v>
      </c>
      <c r="AC217" s="9">
        <f>VLOOKUP(B217,'3-mer'!$B:$BQ,6,FALSE)</f>
        <v>31</v>
      </c>
      <c r="AD217" s="9">
        <f>VLOOKUP(B217,'3-mer'!$B:$BQ,7,FALSE)</f>
        <v>24</v>
      </c>
      <c r="AE217" s="9">
        <f>VLOOKUP(B217,'3-mer'!$B:$BQ,8,FALSE)</f>
        <v>24</v>
      </c>
      <c r="AF217" s="9">
        <f>VLOOKUP(B217,'3-mer'!$B:$BQ,9,FALSE)</f>
        <v>23</v>
      </c>
      <c r="AG217" s="9">
        <f>VLOOKUP(B217,'3-mer'!$B:$BQ,10,FALSE)</f>
        <v>25</v>
      </c>
      <c r="AH217" s="9">
        <f>VLOOKUP(B217,'3-mer'!$B:$BQ,11,FALSE)</f>
        <v>21</v>
      </c>
      <c r="AI217" s="9">
        <f>VLOOKUP(B217,'3-mer'!$B:$BQ,12,FALSE)</f>
        <v>25</v>
      </c>
      <c r="AJ217" s="9">
        <f>VLOOKUP(B217,'3-mer'!$B:$BQ,13,FALSE)</f>
        <v>27</v>
      </c>
      <c r="AK217" s="9">
        <f>VLOOKUP(B217,'3-mer'!$B:$BQ,14,FALSE)</f>
        <v>28</v>
      </c>
      <c r="AL217" s="9">
        <f>VLOOKUP(B217,'3-mer'!$B:$BQ,15,FALSE)</f>
        <v>27</v>
      </c>
      <c r="AM217" s="9">
        <f>VLOOKUP(B217,'3-mer'!$B:$BQ,16,FALSE)</f>
        <v>18</v>
      </c>
      <c r="AN217" s="9">
        <f>VLOOKUP(B217,'3-mer'!$B:$BQ,17,FALSE)</f>
        <v>11</v>
      </c>
      <c r="AO217" s="9">
        <f>VLOOKUP(B217,'3-mer'!$B:$BQ,18,FALSE)</f>
        <v>25</v>
      </c>
      <c r="AP217" s="9">
        <f>VLOOKUP(B217,'3-mer'!$B:$BQ,19,FALSE)</f>
        <v>18</v>
      </c>
      <c r="AQ217" s="9">
        <f>VLOOKUP(B217,'3-mer'!$B:$BQ,20,FALSE)</f>
        <v>20</v>
      </c>
      <c r="AR217" s="9">
        <f>VLOOKUP(B217,'3-mer'!$B:$BQ,21,FALSE)</f>
        <v>21</v>
      </c>
      <c r="AS217" s="9">
        <f>VLOOKUP(B217,'3-mer'!$B:$BQ,22,FALSE)</f>
        <v>23</v>
      </c>
      <c r="AT217" s="9">
        <f>VLOOKUP(B217,'3-mer'!$B:$BQ,23,FALSE)</f>
        <v>15</v>
      </c>
      <c r="AU217" s="9">
        <f>VLOOKUP(B217,'3-mer'!$B:$BQ,24,FALSE)</f>
        <v>14</v>
      </c>
      <c r="AV217" s="9">
        <f>VLOOKUP(B217,'3-mer'!$B:$BQ,25,FALSE)</f>
        <v>10</v>
      </c>
      <c r="AW217" s="9">
        <f>VLOOKUP(B217,'3-mer'!$B:$BQ,26,FALSE)</f>
        <v>17</v>
      </c>
      <c r="AX217" s="9">
        <f>VLOOKUP(B217,'3-mer'!$B:$BQ,27,FALSE)</f>
        <v>25</v>
      </c>
      <c r="AY217" s="9">
        <f>VLOOKUP(B217,'3-mer'!$B:$BQ,28,FALSE)</f>
        <v>21</v>
      </c>
      <c r="AZ217" s="9">
        <f>VLOOKUP(B217,'3-mer'!$B:$BQ,29,FALSE)</f>
        <v>18</v>
      </c>
      <c r="BA217" s="9">
        <f>VLOOKUP(B217,'3-mer'!$B:$BQ,30,FALSE)</f>
        <v>31</v>
      </c>
      <c r="BB217" s="9">
        <f>VLOOKUP(B217,'3-mer'!$B:$BQ,31,FALSE)</f>
        <v>20</v>
      </c>
      <c r="BC217" s="9">
        <f>VLOOKUP(B217,'3-mer'!$B:$BQ,32,FALSE)</f>
        <v>16</v>
      </c>
      <c r="BD217" s="9">
        <f>VLOOKUP(B217,'3-mer'!$B:$BQ,33,FALSE)</f>
        <v>9</v>
      </c>
      <c r="BE217" s="9">
        <f>VLOOKUP(B217,'3-mer'!$B:$BQ,34,FALSE)</f>
        <v>32</v>
      </c>
      <c r="BF217" s="9">
        <f>VLOOKUP(B217,'3-mer'!$B:$BQ,35,FALSE)</f>
        <v>17</v>
      </c>
      <c r="BG217" s="9">
        <f>VLOOKUP(B217,'3-mer'!$B:$BQ,36,FALSE)</f>
        <v>33</v>
      </c>
      <c r="BH217" s="9">
        <f>VLOOKUP(B217,'3-mer'!$B:$BQ,37,FALSE)</f>
        <v>24</v>
      </c>
      <c r="BI217" s="9">
        <f>VLOOKUP(B217,'3-mer'!$B:$BQ,38,FALSE)</f>
        <v>31</v>
      </c>
      <c r="BJ217" s="9">
        <f>VLOOKUP(B217,'3-mer'!$B:$BQ,39,FALSE)</f>
        <v>26</v>
      </c>
      <c r="BK217" s="9">
        <f>VLOOKUP(B217,'3-mer'!$B:$BQ,40,FALSE)</f>
        <v>29</v>
      </c>
      <c r="BL217" s="9">
        <f>VLOOKUP(B217,'3-mer'!$B:$BQ,41,FALSE)</f>
        <v>19</v>
      </c>
      <c r="BM217" s="9">
        <f>VLOOKUP(B217,'3-mer'!$B:$BQ,42,FALSE)</f>
        <v>28</v>
      </c>
      <c r="BN217" s="9">
        <f>VLOOKUP(B217,'3-mer'!$B:$BQ,43,FALSE)</f>
        <v>21</v>
      </c>
      <c r="BO217" s="9">
        <f>VLOOKUP(B217,'3-mer'!$B:$BQ,44,FALSE)</f>
        <v>37</v>
      </c>
      <c r="BP217" s="9">
        <f>VLOOKUP(B217,'3-mer'!$B:$BQ,45,FALSE)</f>
        <v>31</v>
      </c>
      <c r="BQ217" s="9">
        <f>VLOOKUP(B217,'3-mer'!$B:$BQ,46,FALSE)</f>
        <v>56</v>
      </c>
      <c r="BR217" s="9">
        <f>VLOOKUP(B217,'3-mer'!$B:$BQ,47,FALSE)</f>
        <v>34</v>
      </c>
      <c r="BS217" s="9">
        <f>VLOOKUP(B217,'3-mer'!$B:$BQ,48,FALSE)</f>
        <v>20</v>
      </c>
      <c r="BT217" s="9">
        <f>VLOOKUP(B217,'3-mer'!$B:$BQ,49,FALSE)</f>
        <v>24</v>
      </c>
      <c r="BU217" s="9">
        <f>VLOOKUP(B217,'3-mer'!$B:$BQ,50,FALSE)</f>
        <v>33</v>
      </c>
      <c r="BV217" s="9">
        <f>VLOOKUP(B217,'3-mer'!$B:$BQ,51,FALSE)</f>
        <v>20</v>
      </c>
      <c r="BW217" s="9">
        <f>VLOOKUP(B217,'3-mer'!$B:$BQ,52,FALSE)</f>
        <v>28</v>
      </c>
      <c r="BX217" s="9">
        <f>VLOOKUP(B217,'3-mer'!$B:$BQ,53,FALSE)</f>
        <v>22</v>
      </c>
      <c r="BY217" s="9">
        <f>VLOOKUP(B217,'3-mer'!$B:$BQ,54,FALSE)</f>
        <v>22</v>
      </c>
      <c r="BZ217" s="9">
        <f>VLOOKUP(B217,'3-mer'!$B:$BQ,55,FALSE)</f>
        <v>7</v>
      </c>
      <c r="CA217" s="9">
        <f>VLOOKUP(B217,'3-mer'!$B:$BQ,56,FALSE)</f>
        <v>12</v>
      </c>
      <c r="CB217" s="9">
        <f>VLOOKUP(B217,'3-mer'!$B:$BQ,7,FALSE)</f>
        <v>24</v>
      </c>
      <c r="CC217" s="9">
        <f>VLOOKUP(B217,'3-mer'!$B:$BQ,58,FALSE)</f>
        <v>20</v>
      </c>
      <c r="CD217" s="9">
        <f>VLOOKUP(B217,'3-mer'!$B:$BQ,60,FALSE)</f>
        <v>7</v>
      </c>
      <c r="CE217" s="9">
        <f>VLOOKUP(B217,'3-mer'!$B:$BQ,61,FALSE)</f>
        <v>30</v>
      </c>
      <c r="CF217" s="9">
        <f>VLOOKUP(B217,'3-mer'!$B:$BQ,62,FALSE)</f>
        <v>20</v>
      </c>
      <c r="CG217" s="9">
        <f>VLOOKUP(B217,'3-mer'!$B:$BQ,63,FALSE)</f>
        <v>43</v>
      </c>
      <c r="CH217" s="9">
        <f>VLOOKUP(B217,'3-mer'!$B:$BQ,64,FALSE)</f>
        <v>17</v>
      </c>
      <c r="CI217" s="9">
        <f>VLOOKUP(B217,'3-mer'!$B:$BQ,65,FALSE)</f>
        <v>25</v>
      </c>
      <c r="CJ217" s="9">
        <f>VLOOKUP(B217,'3-mer'!$B:$BQ,66,FALSE)</f>
        <v>9</v>
      </c>
      <c r="CK217" s="9">
        <f>VLOOKUP(B217,'3-mer'!$B:$BQ,67,FALSE)</f>
        <v>21</v>
      </c>
      <c r="CL217" s="9">
        <f>VLOOKUP(B217,'3-mer'!$B:$BQ,5,FALSE)</f>
        <v>26</v>
      </c>
    </row>
    <row r="218" spans="1:90" ht="15.75" x14ac:dyDescent="0.2">
      <c r="A218" s="68" t="s">
        <v>15</v>
      </c>
      <c r="B218" s="68" t="s">
        <v>47</v>
      </c>
      <c r="C218" s="67">
        <v>254</v>
      </c>
      <c r="D218" s="70">
        <v>1.7</v>
      </c>
      <c r="E218" s="67">
        <v>25</v>
      </c>
      <c r="F218" s="67">
        <v>7.2</v>
      </c>
      <c r="G218" s="67">
        <v>5.6989700043360196</v>
      </c>
      <c r="H218" s="70">
        <v>1</v>
      </c>
      <c r="I218" s="70">
        <f>VLOOKUP(B218,'2-mer'!$C$1:$V$19,3,FALSE)</f>
        <v>1452</v>
      </c>
      <c r="J218" s="74">
        <f>VLOOKUP(B218,遗传信息!B:E,4,FALSE)</f>
        <v>38.35</v>
      </c>
      <c r="K218" s="9">
        <f>VLOOKUP(B218,'2-mer'!$C$1:$V$19,4,FALSE)</f>
        <v>105</v>
      </c>
      <c r="L218" s="9">
        <f>VLOOKUP(B218,'2-mer'!$C$1:$V$19,5,FALSE)</f>
        <v>85</v>
      </c>
      <c r="M218" s="9">
        <f>VLOOKUP(B218,'2-mer'!$C$1:$V$19,6,FALSE)</f>
        <v>109</v>
      </c>
      <c r="N218" s="9">
        <f>VLOOKUP(B218,'2-mer'!$C$1:$V$19,8,FALSE)</f>
        <v>63</v>
      </c>
      <c r="O218" s="9">
        <f>VLOOKUP(B218,'2-mer'!$C$1:$V$19,9,FALSE)</f>
        <v>80</v>
      </c>
      <c r="P218" s="9">
        <f>VLOOKUP(B218,'2-mer'!$C$1:$V$19,10,FALSE)</f>
        <v>78</v>
      </c>
      <c r="Q218" s="9">
        <f>VLOOKUP(B218,'2-mer'!$C$1:$V$19,11,FALSE)</f>
        <v>96</v>
      </c>
      <c r="R218" s="9">
        <f>VLOOKUP(B218,'2-mer'!$C$1:$V$19,12,FALSE)</f>
        <v>75</v>
      </c>
      <c r="S218" s="9">
        <f>VLOOKUP(B218,'2-mer'!$C$1:$V$19,13,FALSE)</f>
        <v>115</v>
      </c>
      <c r="T218" s="9">
        <f>VLOOKUP(B218,'2-mer'!$C$1:$V$19,14,FALSE)</f>
        <v>106</v>
      </c>
      <c r="U218" s="9">
        <f>VLOOKUP(B218,'2-mer'!$C$1:$V$19,15,FALSE)</f>
        <v>147</v>
      </c>
      <c r="V218" s="9">
        <f>VLOOKUP(B218,'2-mer'!$C$1:$V$19,16,FALSE)</f>
        <v>93</v>
      </c>
      <c r="W218" s="9">
        <f>VLOOKUP(B218,'2-mer'!$C$1:$V$19,17,FALSE)</f>
        <v>63</v>
      </c>
      <c r="X218" s="9">
        <f>VLOOKUP(B218,'2-mer'!$C$1:$V$19,18,FALSE)</f>
        <v>61</v>
      </c>
      <c r="Y218" s="9">
        <f>VLOOKUP(B218,'2-mer'!$C$1:$V$19,19,FALSE)</f>
        <v>108</v>
      </c>
      <c r="Z218" s="9">
        <f>VLOOKUP(B218,'2-mer'!$C$1:$V$19,20,FALSE)</f>
        <v>57</v>
      </c>
      <c r="AA218" s="9">
        <f>VLOOKUP(B218,'3-mer'!$B:$BQ,4,FALSE)</f>
        <v>22</v>
      </c>
      <c r="AB218" s="9">
        <f>VLOOKUP(B218,'3-mer'!$B:$BQ,5,FALSE)</f>
        <v>26</v>
      </c>
      <c r="AC218" s="9">
        <f>VLOOKUP(B218,'3-mer'!$B:$BQ,6,FALSE)</f>
        <v>34</v>
      </c>
      <c r="AD218" s="9">
        <f>VLOOKUP(B218,'3-mer'!$B:$BQ,7,FALSE)</f>
        <v>22</v>
      </c>
      <c r="AE218" s="9">
        <f>VLOOKUP(B218,'3-mer'!$B:$BQ,8,FALSE)</f>
        <v>17</v>
      </c>
      <c r="AF218" s="9">
        <f>VLOOKUP(B218,'3-mer'!$B:$BQ,9,FALSE)</f>
        <v>22</v>
      </c>
      <c r="AG218" s="9">
        <f>VLOOKUP(B218,'3-mer'!$B:$BQ,10,FALSE)</f>
        <v>27</v>
      </c>
      <c r="AH218" s="9">
        <f>VLOOKUP(B218,'3-mer'!$B:$BQ,11,FALSE)</f>
        <v>19</v>
      </c>
      <c r="AI218" s="9">
        <f>VLOOKUP(B218,'3-mer'!$B:$BQ,12,FALSE)</f>
        <v>28</v>
      </c>
      <c r="AJ218" s="9">
        <f>VLOOKUP(B218,'3-mer'!$B:$BQ,13,FALSE)</f>
        <v>25</v>
      </c>
      <c r="AK218" s="9">
        <f>VLOOKUP(B218,'3-mer'!$B:$BQ,14,FALSE)</f>
        <v>30</v>
      </c>
      <c r="AL218" s="9">
        <f>VLOOKUP(B218,'3-mer'!$B:$BQ,15,FALSE)</f>
        <v>25</v>
      </c>
      <c r="AM218" s="9">
        <f>VLOOKUP(B218,'3-mer'!$B:$BQ,16,FALSE)</f>
        <v>13</v>
      </c>
      <c r="AN218" s="9">
        <f>VLOOKUP(B218,'3-mer'!$B:$BQ,17,FALSE)</f>
        <v>13</v>
      </c>
      <c r="AO218" s="9">
        <f>VLOOKUP(B218,'3-mer'!$B:$BQ,18,FALSE)</f>
        <v>27</v>
      </c>
      <c r="AP218" s="9">
        <f>VLOOKUP(B218,'3-mer'!$B:$BQ,19,FALSE)</f>
        <v>10</v>
      </c>
      <c r="AQ218" s="9">
        <f>VLOOKUP(B218,'3-mer'!$B:$BQ,20,FALSE)</f>
        <v>22</v>
      </c>
      <c r="AR218" s="9">
        <f>VLOOKUP(B218,'3-mer'!$B:$BQ,21,FALSE)</f>
        <v>16</v>
      </c>
      <c r="AS218" s="9">
        <f>VLOOKUP(B218,'3-mer'!$B:$BQ,22,FALSE)</f>
        <v>25</v>
      </c>
      <c r="AT218" s="9">
        <f>VLOOKUP(B218,'3-mer'!$B:$BQ,23,FALSE)</f>
        <v>16</v>
      </c>
      <c r="AU218" s="9">
        <f>VLOOKUP(B218,'3-mer'!$B:$BQ,24,FALSE)</f>
        <v>17</v>
      </c>
      <c r="AV218" s="9">
        <f>VLOOKUP(B218,'3-mer'!$B:$BQ,25,FALSE)</f>
        <v>15</v>
      </c>
      <c r="AW218" s="9">
        <f>VLOOKUP(B218,'3-mer'!$B:$BQ,26,FALSE)</f>
        <v>21</v>
      </c>
      <c r="AX218" s="9">
        <f>VLOOKUP(B218,'3-mer'!$B:$BQ,27,FALSE)</f>
        <v>25</v>
      </c>
      <c r="AY218" s="9">
        <f>VLOOKUP(B218,'3-mer'!$B:$BQ,28,FALSE)</f>
        <v>18</v>
      </c>
      <c r="AZ218" s="9">
        <f>VLOOKUP(B218,'3-mer'!$B:$BQ,29,FALSE)</f>
        <v>21</v>
      </c>
      <c r="BA218" s="9">
        <f>VLOOKUP(B218,'3-mer'!$B:$BQ,30,FALSE)</f>
        <v>35</v>
      </c>
      <c r="BB218" s="9">
        <f>VLOOKUP(B218,'3-mer'!$B:$BQ,31,FALSE)</f>
        <v>22</v>
      </c>
      <c r="BC218" s="9">
        <f>VLOOKUP(B218,'3-mer'!$B:$BQ,32,FALSE)</f>
        <v>11</v>
      </c>
      <c r="BD218" s="9">
        <f>VLOOKUP(B218,'3-mer'!$B:$BQ,33,FALSE)</f>
        <v>16</v>
      </c>
      <c r="BE218" s="9">
        <f>VLOOKUP(B218,'3-mer'!$B:$BQ,34,FALSE)</f>
        <v>28</v>
      </c>
      <c r="BF218" s="9">
        <f>VLOOKUP(B218,'3-mer'!$B:$BQ,35,FALSE)</f>
        <v>20</v>
      </c>
      <c r="BG218" s="9">
        <f>VLOOKUP(B218,'3-mer'!$B:$BQ,36,FALSE)</f>
        <v>36</v>
      </c>
      <c r="BH218" s="9">
        <f>VLOOKUP(B218,'3-mer'!$B:$BQ,37,FALSE)</f>
        <v>23</v>
      </c>
      <c r="BI218" s="9">
        <f>VLOOKUP(B218,'3-mer'!$B:$BQ,38,FALSE)</f>
        <v>33</v>
      </c>
      <c r="BJ218" s="9">
        <f>VLOOKUP(B218,'3-mer'!$B:$BQ,39,FALSE)</f>
        <v>22</v>
      </c>
      <c r="BK218" s="9">
        <f>VLOOKUP(B218,'3-mer'!$B:$BQ,40,FALSE)</f>
        <v>28</v>
      </c>
      <c r="BL218" s="9">
        <f>VLOOKUP(B218,'3-mer'!$B:$BQ,41,FALSE)</f>
        <v>26</v>
      </c>
      <c r="BM218" s="9">
        <f>VLOOKUP(B218,'3-mer'!$B:$BQ,42,FALSE)</f>
        <v>28</v>
      </c>
      <c r="BN218" s="9">
        <f>VLOOKUP(B218,'3-mer'!$B:$BQ,43,FALSE)</f>
        <v>23</v>
      </c>
      <c r="BO218" s="9">
        <f>VLOOKUP(B218,'3-mer'!$B:$BQ,44,FALSE)</f>
        <v>42</v>
      </c>
      <c r="BP218" s="9">
        <f>VLOOKUP(B218,'3-mer'!$B:$BQ,45,FALSE)</f>
        <v>30</v>
      </c>
      <c r="BQ218" s="9">
        <f>VLOOKUP(B218,'3-mer'!$B:$BQ,46,FALSE)</f>
        <v>46</v>
      </c>
      <c r="BR218" s="9">
        <f>VLOOKUP(B218,'3-mer'!$B:$BQ,47,FALSE)</f>
        <v>29</v>
      </c>
      <c r="BS218" s="9">
        <f>VLOOKUP(B218,'3-mer'!$B:$BQ,48,FALSE)</f>
        <v>23</v>
      </c>
      <c r="BT218" s="9">
        <f>VLOOKUP(B218,'3-mer'!$B:$BQ,49,FALSE)</f>
        <v>22</v>
      </c>
      <c r="BU218" s="9">
        <f>VLOOKUP(B218,'3-mer'!$B:$BQ,50,FALSE)</f>
        <v>30</v>
      </c>
      <c r="BV218" s="9">
        <f>VLOOKUP(B218,'3-mer'!$B:$BQ,51,FALSE)</f>
        <v>18</v>
      </c>
      <c r="BW218" s="9">
        <f>VLOOKUP(B218,'3-mer'!$B:$BQ,52,FALSE)</f>
        <v>25</v>
      </c>
      <c r="BX218" s="9">
        <f>VLOOKUP(B218,'3-mer'!$B:$BQ,53,FALSE)</f>
        <v>19</v>
      </c>
      <c r="BY218" s="9">
        <f>VLOOKUP(B218,'3-mer'!$B:$BQ,54,FALSE)</f>
        <v>16</v>
      </c>
      <c r="BZ218" s="9">
        <f>VLOOKUP(B218,'3-mer'!$B:$BQ,55,FALSE)</f>
        <v>3</v>
      </c>
      <c r="CA218" s="9">
        <f>VLOOKUP(B218,'3-mer'!$B:$BQ,56,FALSE)</f>
        <v>18</v>
      </c>
      <c r="CB218" s="9">
        <f>VLOOKUP(B218,'3-mer'!$B:$BQ,7,FALSE)</f>
        <v>22</v>
      </c>
      <c r="CC218" s="9">
        <f>VLOOKUP(B218,'3-mer'!$B:$BQ,58,FALSE)</f>
        <v>20</v>
      </c>
      <c r="CD218" s="9">
        <f>VLOOKUP(B218,'3-mer'!$B:$BQ,60,FALSE)</f>
        <v>8</v>
      </c>
      <c r="CE218" s="9">
        <f>VLOOKUP(B218,'3-mer'!$B:$BQ,61,FALSE)</f>
        <v>27</v>
      </c>
      <c r="CF218" s="9">
        <f>VLOOKUP(B218,'3-mer'!$B:$BQ,62,FALSE)</f>
        <v>28</v>
      </c>
      <c r="CG218" s="9">
        <f>VLOOKUP(B218,'3-mer'!$B:$BQ,63,FALSE)</f>
        <v>36</v>
      </c>
      <c r="CH218" s="9">
        <f>VLOOKUP(B218,'3-mer'!$B:$BQ,64,FALSE)</f>
        <v>17</v>
      </c>
      <c r="CI218" s="9">
        <f>VLOOKUP(B218,'3-mer'!$B:$BQ,65,FALSE)</f>
        <v>15</v>
      </c>
      <c r="CJ218" s="9">
        <f>VLOOKUP(B218,'3-mer'!$B:$BQ,66,FALSE)</f>
        <v>10</v>
      </c>
      <c r="CK218" s="9">
        <f>VLOOKUP(B218,'3-mer'!$B:$BQ,67,FALSE)</f>
        <v>23</v>
      </c>
      <c r="CL218" s="9">
        <f>VLOOKUP(B218,'3-mer'!$B:$BQ,5,FALSE)</f>
        <v>26</v>
      </c>
    </row>
    <row r="219" spans="1:90" ht="15.75" x14ac:dyDescent="0.2">
      <c r="A219" s="68" t="s">
        <v>15</v>
      </c>
      <c r="B219" s="68" t="s">
        <v>47</v>
      </c>
      <c r="C219" s="67">
        <v>254</v>
      </c>
      <c r="D219" s="70">
        <v>3.1</v>
      </c>
      <c r="E219" s="67">
        <v>25</v>
      </c>
      <c r="F219" s="67">
        <v>7.2</v>
      </c>
      <c r="G219" s="67">
        <v>5.6989700043360196</v>
      </c>
      <c r="H219" s="70">
        <v>2</v>
      </c>
      <c r="I219" s="70">
        <f>VLOOKUP(B219,'2-mer'!$C$1:$V$19,3,FALSE)</f>
        <v>1452</v>
      </c>
      <c r="J219" s="74">
        <f>VLOOKUP(B219,遗传信息!B:E,4,FALSE)</f>
        <v>38.35</v>
      </c>
      <c r="K219" s="9">
        <f>VLOOKUP(B219,'2-mer'!$C$1:$V$19,4,FALSE)</f>
        <v>105</v>
      </c>
      <c r="L219" s="9">
        <f>VLOOKUP(B219,'2-mer'!$C$1:$V$19,5,FALSE)</f>
        <v>85</v>
      </c>
      <c r="M219" s="9">
        <f>VLOOKUP(B219,'2-mer'!$C$1:$V$19,6,FALSE)</f>
        <v>109</v>
      </c>
      <c r="N219" s="9">
        <f>VLOOKUP(B219,'2-mer'!$C$1:$V$19,8,FALSE)</f>
        <v>63</v>
      </c>
      <c r="O219" s="9">
        <f>VLOOKUP(B219,'2-mer'!$C$1:$V$19,9,FALSE)</f>
        <v>80</v>
      </c>
      <c r="P219" s="9">
        <f>VLOOKUP(B219,'2-mer'!$C$1:$V$19,10,FALSE)</f>
        <v>78</v>
      </c>
      <c r="Q219" s="9">
        <f>VLOOKUP(B219,'2-mer'!$C$1:$V$19,11,FALSE)</f>
        <v>96</v>
      </c>
      <c r="R219" s="9">
        <f>VLOOKUP(B219,'2-mer'!$C$1:$V$19,12,FALSE)</f>
        <v>75</v>
      </c>
      <c r="S219" s="9">
        <f>VLOOKUP(B219,'2-mer'!$C$1:$V$19,13,FALSE)</f>
        <v>115</v>
      </c>
      <c r="T219" s="9">
        <f>VLOOKUP(B219,'2-mer'!$C$1:$V$19,14,FALSE)</f>
        <v>106</v>
      </c>
      <c r="U219" s="9">
        <f>VLOOKUP(B219,'2-mer'!$C$1:$V$19,15,FALSE)</f>
        <v>147</v>
      </c>
      <c r="V219" s="9">
        <f>VLOOKUP(B219,'2-mer'!$C$1:$V$19,16,FALSE)</f>
        <v>93</v>
      </c>
      <c r="W219" s="9">
        <f>VLOOKUP(B219,'2-mer'!$C$1:$V$19,17,FALSE)</f>
        <v>63</v>
      </c>
      <c r="X219" s="9">
        <f>VLOOKUP(B219,'2-mer'!$C$1:$V$19,18,FALSE)</f>
        <v>61</v>
      </c>
      <c r="Y219" s="9">
        <f>VLOOKUP(B219,'2-mer'!$C$1:$V$19,19,FALSE)</f>
        <v>108</v>
      </c>
      <c r="Z219" s="9">
        <f>VLOOKUP(B219,'2-mer'!$C$1:$V$19,20,FALSE)</f>
        <v>57</v>
      </c>
      <c r="AA219" s="9">
        <f>VLOOKUP(B219,'3-mer'!$B:$BQ,4,FALSE)</f>
        <v>22</v>
      </c>
      <c r="AB219" s="9">
        <f>VLOOKUP(B219,'3-mer'!$B:$BQ,5,FALSE)</f>
        <v>26</v>
      </c>
      <c r="AC219" s="9">
        <f>VLOOKUP(B219,'3-mer'!$B:$BQ,6,FALSE)</f>
        <v>34</v>
      </c>
      <c r="AD219" s="9">
        <f>VLOOKUP(B219,'3-mer'!$B:$BQ,7,FALSE)</f>
        <v>22</v>
      </c>
      <c r="AE219" s="9">
        <f>VLOOKUP(B219,'3-mer'!$B:$BQ,8,FALSE)</f>
        <v>17</v>
      </c>
      <c r="AF219" s="9">
        <f>VLOOKUP(B219,'3-mer'!$B:$BQ,9,FALSE)</f>
        <v>22</v>
      </c>
      <c r="AG219" s="9">
        <f>VLOOKUP(B219,'3-mer'!$B:$BQ,10,FALSE)</f>
        <v>27</v>
      </c>
      <c r="AH219" s="9">
        <f>VLOOKUP(B219,'3-mer'!$B:$BQ,11,FALSE)</f>
        <v>19</v>
      </c>
      <c r="AI219" s="9">
        <f>VLOOKUP(B219,'3-mer'!$B:$BQ,12,FALSE)</f>
        <v>28</v>
      </c>
      <c r="AJ219" s="9">
        <f>VLOOKUP(B219,'3-mer'!$B:$BQ,13,FALSE)</f>
        <v>25</v>
      </c>
      <c r="AK219" s="9">
        <f>VLOOKUP(B219,'3-mer'!$B:$BQ,14,FALSE)</f>
        <v>30</v>
      </c>
      <c r="AL219" s="9">
        <f>VLOOKUP(B219,'3-mer'!$B:$BQ,15,FALSE)</f>
        <v>25</v>
      </c>
      <c r="AM219" s="9">
        <f>VLOOKUP(B219,'3-mer'!$B:$BQ,16,FALSE)</f>
        <v>13</v>
      </c>
      <c r="AN219" s="9">
        <f>VLOOKUP(B219,'3-mer'!$B:$BQ,17,FALSE)</f>
        <v>13</v>
      </c>
      <c r="AO219" s="9">
        <f>VLOOKUP(B219,'3-mer'!$B:$BQ,18,FALSE)</f>
        <v>27</v>
      </c>
      <c r="AP219" s="9">
        <f>VLOOKUP(B219,'3-mer'!$B:$BQ,19,FALSE)</f>
        <v>10</v>
      </c>
      <c r="AQ219" s="9">
        <f>VLOOKUP(B219,'3-mer'!$B:$BQ,20,FALSE)</f>
        <v>22</v>
      </c>
      <c r="AR219" s="9">
        <f>VLOOKUP(B219,'3-mer'!$B:$BQ,21,FALSE)</f>
        <v>16</v>
      </c>
      <c r="AS219" s="9">
        <f>VLOOKUP(B219,'3-mer'!$B:$BQ,22,FALSE)</f>
        <v>25</v>
      </c>
      <c r="AT219" s="9">
        <f>VLOOKUP(B219,'3-mer'!$B:$BQ,23,FALSE)</f>
        <v>16</v>
      </c>
      <c r="AU219" s="9">
        <f>VLOOKUP(B219,'3-mer'!$B:$BQ,24,FALSE)</f>
        <v>17</v>
      </c>
      <c r="AV219" s="9">
        <f>VLOOKUP(B219,'3-mer'!$B:$BQ,25,FALSE)</f>
        <v>15</v>
      </c>
      <c r="AW219" s="9">
        <f>VLOOKUP(B219,'3-mer'!$B:$BQ,26,FALSE)</f>
        <v>21</v>
      </c>
      <c r="AX219" s="9">
        <f>VLOOKUP(B219,'3-mer'!$B:$BQ,27,FALSE)</f>
        <v>25</v>
      </c>
      <c r="AY219" s="9">
        <f>VLOOKUP(B219,'3-mer'!$B:$BQ,28,FALSE)</f>
        <v>18</v>
      </c>
      <c r="AZ219" s="9">
        <f>VLOOKUP(B219,'3-mer'!$B:$BQ,29,FALSE)</f>
        <v>21</v>
      </c>
      <c r="BA219" s="9">
        <f>VLOOKUP(B219,'3-mer'!$B:$BQ,30,FALSE)</f>
        <v>35</v>
      </c>
      <c r="BB219" s="9">
        <f>VLOOKUP(B219,'3-mer'!$B:$BQ,31,FALSE)</f>
        <v>22</v>
      </c>
      <c r="BC219" s="9">
        <f>VLOOKUP(B219,'3-mer'!$B:$BQ,32,FALSE)</f>
        <v>11</v>
      </c>
      <c r="BD219" s="9">
        <f>VLOOKUP(B219,'3-mer'!$B:$BQ,33,FALSE)</f>
        <v>16</v>
      </c>
      <c r="BE219" s="9">
        <f>VLOOKUP(B219,'3-mer'!$B:$BQ,34,FALSE)</f>
        <v>28</v>
      </c>
      <c r="BF219" s="9">
        <f>VLOOKUP(B219,'3-mer'!$B:$BQ,35,FALSE)</f>
        <v>20</v>
      </c>
      <c r="BG219" s="9">
        <f>VLOOKUP(B219,'3-mer'!$B:$BQ,36,FALSE)</f>
        <v>36</v>
      </c>
      <c r="BH219" s="9">
        <f>VLOOKUP(B219,'3-mer'!$B:$BQ,37,FALSE)</f>
        <v>23</v>
      </c>
      <c r="BI219" s="9">
        <f>VLOOKUP(B219,'3-mer'!$B:$BQ,38,FALSE)</f>
        <v>33</v>
      </c>
      <c r="BJ219" s="9">
        <f>VLOOKUP(B219,'3-mer'!$B:$BQ,39,FALSE)</f>
        <v>22</v>
      </c>
      <c r="BK219" s="9">
        <f>VLOOKUP(B219,'3-mer'!$B:$BQ,40,FALSE)</f>
        <v>28</v>
      </c>
      <c r="BL219" s="9">
        <f>VLOOKUP(B219,'3-mer'!$B:$BQ,41,FALSE)</f>
        <v>26</v>
      </c>
      <c r="BM219" s="9">
        <f>VLOOKUP(B219,'3-mer'!$B:$BQ,42,FALSE)</f>
        <v>28</v>
      </c>
      <c r="BN219" s="9">
        <f>VLOOKUP(B219,'3-mer'!$B:$BQ,43,FALSE)</f>
        <v>23</v>
      </c>
      <c r="BO219" s="9">
        <f>VLOOKUP(B219,'3-mer'!$B:$BQ,44,FALSE)</f>
        <v>42</v>
      </c>
      <c r="BP219" s="9">
        <f>VLOOKUP(B219,'3-mer'!$B:$BQ,45,FALSE)</f>
        <v>30</v>
      </c>
      <c r="BQ219" s="9">
        <f>VLOOKUP(B219,'3-mer'!$B:$BQ,46,FALSE)</f>
        <v>46</v>
      </c>
      <c r="BR219" s="9">
        <f>VLOOKUP(B219,'3-mer'!$B:$BQ,47,FALSE)</f>
        <v>29</v>
      </c>
      <c r="BS219" s="9">
        <f>VLOOKUP(B219,'3-mer'!$B:$BQ,48,FALSE)</f>
        <v>23</v>
      </c>
      <c r="BT219" s="9">
        <f>VLOOKUP(B219,'3-mer'!$B:$BQ,49,FALSE)</f>
        <v>22</v>
      </c>
      <c r="BU219" s="9">
        <f>VLOOKUP(B219,'3-mer'!$B:$BQ,50,FALSE)</f>
        <v>30</v>
      </c>
      <c r="BV219" s="9">
        <f>VLOOKUP(B219,'3-mer'!$B:$BQ,51,FALSE)</f>
        <v>18</v>
      </c>
      <c r="BW219" s="9">
        <f>VLOOKUP(B219,'3-mer'!$B:$BQ,52,FALSE)</f>
        <v>25</v>
      </c>
      <c r="BX219" s="9">
        <f>VLOOKUP(B219,'3-mer'!$B:$BQ,53,FALSE)</f>
        <v>19</v>
      </c>
      <c r="BY219" s="9">
        <f>VLOOKUP(B219,'3-mer'!$B:$BQ,54,FALSE)</f>
        <v>16</v>
      </c>
      <c r="BZ219" s="9">
        <f>VLOOKUP(B219,'3-mer'!$B:$BQ,55,FALSE)</f>
        <v>3</v>
      </c>
      <c r="CA219" s="9">
        <f>VLOOKUP(B219,'3-mer'!$B:$BQ,56,FALSE)</f>
        <v>18</v>
      </c>
      <c r="CB219" s="9">
        <f>VLOOKUP(B219,'3-mer'!$B:$BQ,7,FALSE)</f>
        <v>22</v>
      </c>
      <c r="CC219" s="9">
        <f>VLOOKUP(B219,'3-mer'!$B:$BQ,58,FALSE)</f>
        <v>20</v>
      </c>
      <c r="CD219" s="9">
        <f>VLOOKUP(B219,'3-mer'!$B:$BQ,60,FALSE)</f>
        <v>8</v>
      </c>
      <c r="CE219" s="9">
        <f>VLOOKUP(B219,'3-mer'!$B:$BQ,61,FALSE)</f>
        <v>27</v>
      </c>
      <c r="CF219" s="9">
        <f>VLOOKUP(B219,'3-mer'!$B:$BQ,62,FALSE)</f>
        <v>28</v>
      </c>
      <c r="CG219" s="9">
        <f>VLOOKUP(B219,'3-mer'!$B:$BQ,63,FALSE)</f>
        <v>36</v>
      </c>
      <c r="CH219" s="9">
        <f>VLOOKUP(B219,'3-mer'!$B:$BQ,64,FALSE)</f>
        <v>17</v>
      </c>
      <c r="CI219" s="9">
        <f>VLOOKUP(B219,'3-mer'!$B:$BQ,65,FALSE)</f>
        <v>15</v>
      </c>
      <c r="CJ219" s="9">
        <f>VLOOKUP(B219,'3-mer'!$B:$BQ,66,FALSE)</f>
        <v>10</v>
      </c>
      <c r="CK219" s="9">
        <f>VLOOKUP(B219,'3-mer'!$B:$BQ,67,FALSE)</f>
        <v>23</v>
      </c>
      <c r="CL219" s="9">
        <f>VLOOKUP(B219,'3-mer'!$B:$BQ,5,FALSE)</f>
        <v>26</v>
      </c>
    </row>
    <row r="220" spans="1:90" ht="15.75" x14ac:dyDescent="0.2">
      <c r="A220" s="68" t="s">
        <v>15</v>
      </c>
      <c r="B220" s="68" t="s">
        <v>47</v>
      </c>
      <c r="C220" s="67">
        <v>254</v>
      </c>
      <c r="D220" s="70">
        <v>4.5</v>
      </c>
      <c r="E220" s="67">
        <v>25</v>
      </c>
      <c r="F220" s="67">
        <v>7.2</v>
      </c>
      <c r="G220" s="67">
        <v>5.6989700043360196</v>
      </c>
      <c r="H220" s="70">
        <v>3</v>
      </c>
      <c r="I220" s="70">
        <f>VLOOKUP(B220,'2-mer'!$C$1:$V$19,3,FALSE)</f>
        <v>1452</v>
      </c>
      <c r="J220" s="74">
        <f>VLOOKUP(B220,遗传信息!B:E,4,FALSE)</f>
        <v>38.35</v>
      </c>
      <c r="K220" s="9">
        <f>VLOOKUP(B220,'2-mer'!$C$1:$V$19,4,FALSE)</f>
        <v>105</v>
      </c>
      <c r="L220" s="9">
        <f>VLOOKUP(B220,'2-mer'!$C$1:$V$19,5,FALSE)</f>
        <v>85</v>
      </c>
      <c r="M220" s="9">
        <f>VLOOKUP(B220,'2-mer'!$C$1:$V$19,6,FALSE)</f>
        <v>109</v>
      </c>
      <c r="N220" s="9">
        <f>VLOOKUP(B220,'2-mer'!$C$1:$V$19,8,FALSE)</f>
        <v>63</v>
      </c>
      <c r="O220" s="9">
        <f>VLOOKUP(B220,'2-mer'!$C$1:$V$19,9,FALSE)</f>
        <v>80</v>
      </c>
      <c r="P220" s="9">
        <f>VLOOKUP(B220,'2-mer'!$C$1:$V$19,10,FALSE)</f>
        <v>78</v>
      </c>
      <c r="Q220" s="9">
        <f>VLOOKUP(B220,'2-mer'!$C$1:$V$19,11,FALSE)</f>
        <v>96</v>
      </c>
      <c r="R220" s="9">
        <f>VLOOKUP(B220,'2-mer'!$C$1:$V$19,12,FALSE)</f>
        <v>75</v>
      </c>
      <c r="S220" s="9">
        <f>VLOOKUP(B220,'2-mer'!$C$1:$V$19,13,FALSE)</f>
        <v>115</v>
      </c>
      <c r="T220" s="9">
        <f>VLOOKUP(B220,'2-mer'!$C$1:$V$19,14,FALSE)</f>
        <v>106</v>
      </c>
      <c r="U220" s="9">
        <f>VLOOKUP(B220,'2-mer'!$C$1:$V$19,15,FALSE)</f>
        <v>147</v>
      </c>
      <c r="V220" s="9">
        <f>VLOOKUP(B220,'2-mer'!$C$1:$V$19,16,FALSE)</f>
        <v>93</v>
      </c>
      <c r="W220" s="9">
        <f>VLOOKUP(B220,'2-mer'!$C$1:$V$19,17,FALSE)</f>
        <v>63</v>
      </c>
      <c r="X220" s="9">
        <f>VLOOKUP(B220,'2-mer'!$C$1:$V$19,18,FALSE)</f>
        <v>61</v>
      </c>
      <c r="Y220" s="9">
        <f>VLOOKUP(B220,'2-mer'!$C$1:$V$19,19,FALSE)</f>
        <v>108</v>
      </c>
      <c r="Z220" s="9">
        <f>VLOOKUP(B220,'2-mer'!$C$1:$V$19,20,FALSE)</f>
        <v>57</v>
      </c>
      <c r="AA220" s="9">
        <f>VLOOKUP(B220,'3-mer'!$B:$BQ,4,FALSE)</f>
        <v>22</v>
      </c>
      <c r="AB220" s="9">
        <f>VLOOKUP(B220,'3-mer'!$B:$BQ,5,FALSE)</f>
        <v>26</v>
      </c>
      <c r="AC220" s="9">
        <f>VLOOKUP(B220,'3-mer'!$B:$BQ,6,FALSE)</f>
        <v>34</v>
      </c>
      <c r="AD220" s="9">
        <f>VLOOKUP(B220,'3-mer'!$B:$BQ,7,FALSE)</f>
        <v>22</v>
      </c>
      <c r="AE220" s="9">
        <f>VLOOKUP(B220,'3-mer'!$B:$BQ,8,FALSE)</f>
        <v>17</v>
      </c>
      <c r="AF220" s="9">
        <f>VLOOKUP(B220,'3-mer'!$B:$BQ,9,FALSE)</f>
        <v>22</v>
      </c>
      <c r="AG220" s="9">
        <f>VLOOKUP(B220,'3-mer'!$B:$BQ,10,FALSE)</f>
        <v>27</v>
      </c>
      <c r="AH220" s="9">
        <f>VLOOKUP(B220,'3-mer'!$B:$BQ,11,FALSE)</f>
        <v>19</v>
      </c>
      <c r="AI220" s="9">
        <f>VLOOKUP(B220,'3-mer'!$B:$BQ,12,FALSE)</f>
        <v>28</v>
      </c>
      <c r="AJ220" s="9">
        <f>VLOOKUP(B220,'3-mer'!$B:$BQ,13,FALSE)</f>
        <v>25</v>
      </c>
      <c r="AK220" s="9">
        <f>VLOOKUP(B220,'3-mer'!$B:$BQ,14,FALSE)</f>
        <v>30</v>
      </c>
      <c r="AL220" s="9">
        <f>VLOOKUP(B220,'3-mer'!$B:$BQ,15,FALSE)</f>
        <v>25</v>
      </c>
      <c r="AM220" s="9">
        <f>VLOOKUP(B220,'3-mer'!$B:$BQ,16,FALSE)</f>
        <v>13</v>
      </c>
      <c r="AN220" s="9">
        <f>VLOOKUP(B220,'3-mer'!$B:$BQ,17,FALSE)</f>
        <v>13</v>
      </c>
      <c r="AO220" s="9">
        <f>VLOOKUP(B220,'3-mer'!$B:$BQ,18,FALSE)</f>
        <v>27</v>
      </c>
      <c r="AP220" s="9">
        <f>VLOOKUP(B220,'3-mer'!$B:$BQ,19,FALSE)</f>
        <v>10</v>
      </c>
      <c r="AQ220" s="9">
        <f>VLOOKUP(B220,'3-mer'!$B:$BQ,20,FALSE)</f>
        <v>22</v>
      </c>
      <c r="AR220" s="9">
        <f>VLOOKUP(B220,'3-mer'!$B:$BQ,21,FALSE)</f>
        <v>16</v>
      </c>
      <c r="AS220" s="9">
        <f>VLOOKUP(B220,'3-mer'!$B:$BQ,22,FALSE)</f>
        <v>25</v>
      </c>
      <c r="AT220" s="9">
        <f>VLOOKUP(B220,'3-mer'!$B:$BQ,23,FALSE)</f>
        <v>16</v>
      </c>
      <c r="AU220" s="9">
        <f>VLOOKUP(B220,'3-mer'!$B:$BQ,24,FALSE)</f>
        <v>17</v>
      </c>
      <c r="AV220" s="9">
        <f>VLOOKUP(B220,'3-mer'!$B:$BQ,25,FALSE)</f>
        <v>15</v>
      </c>
      <c r="AW220" s="9">
        <f>VLOOKUP(B220,'3-mer'!$B:$BQ,26,FALSE)</f>
        <v>21</v>
      </c>
      <c r="AX220" s="9">
        <f>VLOOKUP(B220,'3-mer'!$B:$BQ,27,FALSE)</f>
        <v>25</v>
      </c>
      <c r="AY220" s="9">
        <f>VLOOKUP(B220,'3-mer'!$B:$BQ,28,FALSE)</f>
        <v>18</v>
      </c>
      <c r="AZ220" s="9">
        <f>VLOOKUP(B220,'3-mer'!$B:$BQ,29,FALSE)</f>
        <v>21</v>
      </c>
      <c r="BA220" s="9">
        <f>VLOOKUP(B220,'3-mer'!$B:$BQ,30,FALSE)</f>
        <v>35</v>
      </c>
      <c r="BB220" s="9">
        <f>VLOOKUP(B220,'3-mer'!$B:$BQ,31,FALSE)</f>
        <v>22</v>
      </c>
      <c r="BC220" s="9">
        <f>VLOOKUP(B220,'3-mer'!$B:$BQ,32,FALSE)</f>
        <v>11</v>
      </c>
      <c r="BD220" s="9">
        <f>VLOOKUP(B220,'3-mer'!$B:$BQ,33,FALSE)</f>
        <v>16</v>
      </c>
      <c r="BE220" s="9">
        <f>VLOOKUP(B220,'3-mer'!$B:$BQ,34,FALSE)</f>
        <v>28</v>
      </c>
      <c r="BF220" s="9">
        <f>VLOOKUP(B220,'3-mer'!$B:$BQ,35,FALSE)</f>
        <v>20</v>
      </c>
      <c r="BG220" s="9">
        <f>VLOOKUP(B220,'3-mer'!$B:$BQ,36,FALSE)</f>
        <v>36</v>
      </c>
      <c r="BH220" s="9">
        <f>VLOOKUP(B220,'3-mer'!$B:$BQ,37,FALSE)</f>
        <v>23</v>
      </c>
      <c r="BI220" s="9">
        <f>VLOOKUP(B220,'3-mer'!$B:$BQ,38,FALSE)</f>
        <v>33</v>
      </c>
      <c r="BJ220" s="9">
        <f>VLOOKUP(B220,'3-mer'!$B:$BQ,39,FALSE)</f>
        <v>22</v>
      </c>
      <c r="BK220" s="9">
        <f>VLOOKUP(B220,'3-mer'!$B:$BQ,40,FALSE)</f>
        <v>28</v>
      </c>
      <c r="BL220" s="9">
        <f>VLOOKUP(B220,'3-mer'!$B:$BQ,41,FALSE)</f>
        <v>26</v>
      </c>
      <c r="BM220" s="9">
        <f>VLOOKUP(B220,'3-mer'!$B:$BQ,42,FALSE)</f>
        <v>28</v>
      </c>
      <c r="BN220" s="9">
        <f>VLOOKUP(B220,'3-mer'!$B:$BQ,43,FALSE)</f>
        <v>23</v>
      </c>
      <c r="BO220" s="9">
        <f>VLOOKUP(B220,'3-mer'!$B:$BQ,44,FALSE)</f>
        <v>42</v>
      </c>
      <c r="BP220" s="9">
        <f>VLOOKUP(B220,'3-mer'!$B:$BQ,45,FALSE)</f>
        <v>30</v>
      </c>
      <c r="BQ220" s="9">
        <f>VLOOKUP(B220,'3-mer'!$B:$BQ,46,FALSE)</f>
        <v>46</v>
      </c>
      <c r="BR220" s="9">
        <f>VLOOKUP(B220,'3-mer'!$B:$BQ,47,FALSE)</f>
        <v>29</v>
      </c>
      <c r="BS220" s="9">
        <f>VLOOKUP(B220,'3-mer'!$B:$BQ,48,FALSE)</f>
        <v>23</v>
      </c>
      <c r="BT220" s="9">
        <f>VLOOKUP(B220,'3-mer'!$B:$BQ,49,FALSE)</f>
        <v>22</v>
      </c>
      <c r="BU220" s="9">
        <f>VLOOKUP(B220,'3-mer'!$B:$BQ,50,FALSE)</f>
        <v>30</v>
      </c>
      <c r="BV220" s="9">
        <f>VLOOKUP(B220,'3-mer'!$B:$BQ,51,FALSE)</f>
        <v>18</v>
      </c>
      <c r="BW220" s="9">
        <f>VLOOKUP(B220,'3-mer'!$B:$BQ,52,FALSE)</f>
        <v>25</v>
      </c>
      <c r="BX220" s="9">
        <f>VLOOKUP(B220,'3-mer'!$B:$BQ,53,FALSE)</f>
        <v>19</v>
      </c>
      <c r="BY220" s="9">
        <f>VLOOKUP(B220,'3-mer'!$B:$BQ,54,FALSE)</f>
        <v>16</v>
      </c>
      <c r="BZ220" s="9">
        <f>VLOOKUP(B220,'3-mer'!$B:$BQ,55,FALSE)</f>
        <v>3</v>
      </c>
      <c r="CA220" s="9">
        <f>VLOOKUP(B220,'3-mer'!$B:$BQ,56,FALSE)</f>
        <v>18</v>
      </c>
      <c r="CB220" s="9">
        <f>VLOOKUP(B220,'3-mer'!$B:$BQ,7,FALSE)</f>
        <v>22</v>
      </c>
      <c r="CC220" s="9">
        <f>VLOOKUP(B220,'3-mer'!$B:$BQ,58,FALSE)</f>
        <v>20</v>
      </c>
      <c r="CD220" s="9">
        <f>VLOOKUP(B220,'3-mer'!$B:$BQ,60,FALSE)</f>
        <v>8</v>
      </c>
      <c r="CE220" s="9">
        <f>VLOOKUP(B220,'3-mer'!$B:$BQ,61,FALSE)</f>
        <v>27</v>
      </c>
      <c r="CF220" s="9">
        <f>VLOOKUP(B220,'3-mer'!$B:$BQ,62,FALSE)</f>
        <v>28</v>
      </c>
      <c r="CG220" s="9">
        <f>VLOOKUP(B220,'3-mer'!$B:$BQ,63,FALSE)</f>
        <v>36</v>
      </c>
      <c r="CH220" s="9">
        <f>VLOOKUP(B220,'3-mer'!$B:$BQ,64,FALSE)</f>
        <v>17</v>
      </c>
      <c r="CI220" s="9">
        <f>VLOOKUP(B220,'3-mer'!$B:$BQ,65,FALSE)</f>
        <v>15</v>
      </c>
      <c r="CJ220" s="9">
        <f>VLOOKUP(B220,'3-mer'!$B:$BQ,66,FALSE)</f>
        <v>10</v>
      </c>
      <c r="CK220" s="9">
        <f>VLOOKUP(B220,'3-mer'!$B:$BQ,67,FALSE)</f>
        <v>23</v>
      </c>
      <c r="CL220" s="9">
        <f>VLOOKUP(B220,'3-mer'!$B:$BQ,5,FALSE)</f>
        <v>26</v>
      </c>
    </row>
    <row r="221" spans="1:90" ht="15.75" x14ac:dyDescent="0.2">
      <c r="A221" s="68" t="s">
        <v>15</v>
      </c>
      <c r="B221" s="68" t="s">
        <v>47</v>
      </c>
      <c r="C221" s="67">
        <v>254</v>
      </c>
      <c r="D221" s="70">
        <v>5.8000000000000007</v>
      </c>
      <c r="E221" s="67">
        <v>25</v>
      </c>
      <c r="F221" s="67">
        <v>7.2</v>
      </c>
      <c r="G221" s="67">
        <v>5.6989700043360196</v>
      </c>
      <c r="H221" s="70">
        <v>4</v>
      </c>
      <c r="I221" s="70">
        <f>VLOOKUP(B221,'2-mer'!$C$1:$V$19,3,FALSE)</f>
        <v>1452</v>
      </c>
      <c r="J221" s="74">
        <f>VLOOKUP(B221,遗传信息!B:E,4,FALSE)</f>
        <v>38.35</v>
      </c>
      <c r="K221" s="9">
        <f>VLOOKUP(B221,'2-mer'!$C$1:$V$19,4,FALSE)</f>
        <v>105</v>
      </c>
      <c r="L221" s="9">
        <f>VLOOKUP(B221,'2-mer'!$C$1:$V$19,5,FALSE)</f>
        <v>85</v>
      </c>
      <c r="M221" s="9">
        <f>VLOOKUP(B221,'2-mer'!$C$1:$V$19,6,FALSE)</f>
        <v>109</v>
      </c>
      <c r="N221" s="9">
        <f>VLOOKUP(B221,'2-mer'!$C$1:$V$19,8,FALSE)</f>
        <v>63</v>
      </c>
      <c r="O221" s="9">
        <f>VLOOKUP(B221,'2-mer'!$C$1:$V$19,9,FALSE)</f>
        <v>80</v>
      </c>
      <c r="P221" s="9">
        <f>VLOOKUP(B221,'2-mer'!$C$1:$V$19,10,FALSE)</f>
        <v>78</v>
      </c>
      <c r="Q221" s="9">
        <f>VLOOKUP(B221,'2-mer'!$C$1:$V$19,11,FALSE)</f>
        <v>96</v>
      </c>
      <c r="R221" s="9">
        <f>VLOOKUP(B221,'2-mer'!$C$1:$V$19,12,FALSE)</f>
        <v>75</v>
      </c>
      <c r="S221" s="9">
        <f>VLOOKUP(B221,'2-mer'!$C$1:$V$19,13,FALSE)</f>
        <v>115</v>
      </c>
      <c r="T221" s="9">
        <f>VLOOKUP(B221,'2-mer'!$C$1:$V$19,14,FALSE)</f>
        <v>106</v>
      </c>
      <c r="U221" s="9">
        <f>VLOOKUP(B221,'2-mer'!$C$1:$V$19,15,FALSE)</f>
        <v>147</v>
      </c>
      <c r="V221" s="9">
        <f>VLOOKUP(B221,'2-mer'!$C$1:$V$19,16,FALSE)</f>
        <v>93</v>
      </c>
      <c r="W221" s="9">
        <f>VLOOKUP(B221,'2-mer'!$C$1:$V$19,17,FALSE)</f>
        <v>63</v>
      </c>
      <c r="X221" s="9">
        <f>VLOOKUP(B221,'2-mer'!$C$1:$V$19,18,FALSE)</f>
        <v>61</v>
      </c>
      <c r="Y221" s="9">
        <f>VLOOKUP(B221,'2-mer'!$C$1:$V$19,19,FALSE)</f>
        <v>108</v>
      </c>
      <c r="Z221" s="9">
        <f>VLOOKUP(B221,'2-mer'!$C$1:$V$19,20,FALSE)</f>
        <v>57</v>
      </c>
      <c r="AA221" s="9">
        <f>VLOOKUP(B221,'3-mer'!$B:$BQ,4,FALSE)</f>
        <v>22</v>
      </c>
      <c r="AB221" s="9">
        <f>VLOOKUP(B221,'3-mer'!$B:$BQ,5,FALSE)</f>
        <v>26</v>
      </c>
      <c r="AC221" s="9">
        <f>VLOOKUP(B221,'3-mer'!$B:$BQ,6,FALSE)</f>
        <v>34</v>
      </c>
      <c r="AD221" s="9">
        <f>VLOOKUP(B221,'3-mer'!$B:$BQ,7,FALSE)</f>
        <v>22</v>
      </c>
      <c r="AE221" s="9">
        <f>VLOOKUP(B221,'3-mer'!$B:$BQ,8,FALSE)</f>
        <v>17</v>
      </c>
      <c r="AF221" s="9">
        <f>VLOOKUP(B221,'3-mer'!$B:$BQ,9,FALSE)</f>
        <v>22</v>
      </c>
      <c r="AG221" s="9">
        <f>VLOOKUP(B221,'3-mer'!$B:$BQ,10,FALSE)</f>
        <v>27</v>
      </c>
      <c r="AH221" s="9">
        <f>VLOOKUP(B221,'3-mer'!$B:$BQ,11,FALSE)</f>
        <v>19</v>
      </c>
      <c r="AI221" s="9">
        <f>VLOOKUP(B221,'3-mer'!$B:$BQ,12,FALSE)</f>
        <v>28</v>
      </c>
      <c r="AJ221" s="9">
        <f>VLOOKUP(B221,'3-mer'!$B:$BQ,13,FALSE)</f>
        <v>25</v>
      </c>
      <c r="AK221" s="9">
        <f>VLOOKUP(B221,'3-mer'!$B:$BQ,14,FALSE)</f>
        <v>30</v>
      </c>
      <c r="AL221" s="9">
        <f>VLOOKUP(B221,'3-mer'!$B:$BQ,15,FALSE)</f>
        <v>25</v>
      </c>
      <c r="AM221" s="9">
        <f>VLOOKUP(B221,'3-mer'!$B:$BQ,16,FALSE)</f>
        <v>13</v>
      </c>
      <c r="AN221" s="9">
        <f>VLOOKUP(B221,'3-mer'!$B:$BQ,17,FALSE)</f>
        <v>13</v>
      </c>
      <c r="AO221" s="9">
        <f>VLOOKUP(B221,'3-mer'!$B:$BQ,18,FALSE)</f>
        <v>27</v>
      </c>
      <c r="AP221" s="9">
        <f>VLOOKUP(B221,'3-mer'!$B:$BQ,19,FALSE)</f>
        <v>10</v>
      </c>
      <c r="AQ221" s="9">
        <f>VLOOKUP(B221,'3-mer'!$B:$BQ,20,FALSE)</f>
        <v>22</v>
      </c>
      <c r="AR221" s="9">
        <f>VLOOKUP(B221,'3-mer'!$B:$BQ,21,FALSE)</f>
        <v>16</v>
      </c>
      <c r="AS221" s="9">
        <f>VLOOKUP(B221,'3-mer'!$B:$BQ,22,FALSE)</f>
        <v>25</v>
      </c>
      <c r="AT221" s="9">
        <f>VLOOKUP(B221,'3-mer'!$B:$BQ,23,FALSE)</f>
        <v>16</v>
      </c>
      <c r="AU221" s="9">
        <f>VLOOKUP(B221,'3-mer'!$B:$BQ,24,FALSE)</f>
        <v>17</v>
      </c>
      <c r="AV221" s="9">
        <f>VLOOKUP(B221,'3-mer'!$B:$BQ,25,FALSE)</f>
        <v>15</v>
      </c>
      <c r="AW221" s="9">
        <f>VLOOKUP(B221,'3-mer'!$B:$BQ,26,FALSE)</f>
        <v>21</v>
      </c>
      <c r="AX221" s="9">
        <f>VLOOKUP(B221,'3-mer'!$B:$BQ,27,FALSE)</f>
        <v>25</v>
      </c>
      <c r="AY221" s="9">
        <f>VLOOKUP(B221,'3-mer'!$B:$BQ,28,FALSE)</f>
        <v>18</v>
      </c>
      <c r="AZ221" s="9">
        <f>VLOOKUP(B221,'3-mer'!$B:$BQ,29,FALSE)</f>
        <v>21</v>
      </c>
      <c r="BA221" s="9">
        <f>VLOOKUP(B221,'3-mer'!$B:$BQ,30,FALSE)</f>
        <v>35</v>
      </c>
      <c r="BB221" s="9">
        <f>VLOOKUP(B221,'3-mer'!$B:$BQ,31,FALSE)</f>
        <v>22</v>
      </c>
      <c r="BC221" s="9">
        <f>VLOOKUP(B221,'3-mer'!$B:$BQ,32,FALSE)</f>
        <v>11</v>
      </c>
      <c r="BD221" s="9">
        <f>VLOOKUP(B221,'3-mer'!$B:$BQ,33,FALSE)</f>
        <v>16</v>
      </c>
      <c r="BE221" s="9">
        <f>VLOOKUP(B221,'3-mer'!$B:$BQ,34,FALSE)</f>
        <v>28</v>
      </c>
      <c r="BF221" s="9">
        <f>VLOOKUP(B221,'3-mer'!$B:$BQ,35,FALSE)</f>
        <v>20</v>
      </c>
      <c r="BG221" s="9">
        <f>VLOOKUP(B221,'3-mer'!$B:$BQ,36,FALSE)</f>
        <v>36</v>
      </c>
      <c r="BH221" s="9">
        <f>VLOOKUP(B221,'3-mer'!$B:$BQ,37,FALSE)</f>
        <v>23</v>
      </c>
      <c r="BI221" s="9">
        <f>VLOOKUP(B221,'3-mer'!$B:$BQ,38,FALSE)</f>
        <v>33</v>
      </c>
      <c r="BJ221" s="9">
        <f>VLOOKUP(B221,'3-mer'!$B:$BQ,39,FALSE)</f>
        <v>22</v>
      </c>
      <c r="BK221" s="9">
        <f>VLOOKUP(B221,'3-mer'!$B:$BQ,40,FALSE)</f>
        <v>28</v>
      </c>
      <c r="BL221" s="9">
        <f>VLOOKUP(B221,'3-mer'!$B:$BQ,41,FALSE)</f>
        <v>26</v>
      </c>
      <c r="BM221" s="9">
        <f>VLOOKUP(B221,'3-mer'!$B:$BQ,42,FALSE)</f>
        <v>28</v>
      </c>
      <c r="BN221" s="9">
        <f>VLOOKUP(B221,'3-mer'!$B:$BQ,43,FALSE)</f>
        <v>23</v>
      </c>
      <c r="BO221" s="9">
        <f>VLOOKUP(B221,'3-mer'!$B:$BQ,44,FALSE)</f>
        <v>42</v>
      </c>
      <c r="BP221" s="9">
        <f>VLOOKUP(B221,'3-mer'!$B:$BQ,45,FALSE)</f>
        <v>30</v>
      </c>
      <c r="BQ221" s="9">
        <f>VLOOKUP(B221,'3-mer'!$B:$BQ,46,FALSE)</f>
        <v>46</v>
      </c>
      <c r="BR221" s="9">
        <f>VLOOKUP(B221,'3-mer'!$B:$BQ,47,FALSE)</f>
        <v>29</v>
      </c>
      <c r="BS221" s="9">
        <f>VLOOKUP(B221,'3-mer'!$B:$BQ,48,FALSE)</f>
        <v>23</v>
      </c>
      <c r="BT221" s="9">
        <f>VLOOKUP(B221,'3-mer'!$B:$BQ,49,FALSE)</f>
        <v>22</v>
      </c>
      <c r="BU221" s="9">
        <f>VLOOKUP(B221,'3-mer'!$B:$BQ,50,FALSE)</f>
        <v>30</v>
      </c>
      <c r="BV221" s="9">
        <f>VLOOKUP(B221,'3-mer'!$B:$BQ,51,FALSE)</f>
        <v>18</v>
      </c>
      <c r="BW221" s="9">
        <f>VLOOKUP(B221,'3-mer'!$B:$BQ,52,FALSE)</f>
        <v>25</v>
      </c>
      <c r="BX221" s="9">
        <f>VLOOKUP(B221,'3-mer'!$B:$BQ,53,FALSE)</f>
        <v>19</v>
      </c>
      <c r="BY221" s="9">
        <f>VLOOKUP(B221,'3-mer'!$B:$BQ,54,FALSE)</f>
        <v>16</v>
      </c>
      <c r="BZ221" s="9">
        <f>VLOOKUP(B221,'3-mer'!$B:$BQ,55,FALSE)</f>
        <v>3</v>
      </c>
      <c r="CA221" s="9">
        <f>VLOOKUP(B221,'3-mer'!$B:$BQ,56,FALSE)</f>
        <v>18</v>
      </c>
      <c r="CB221" s="9">
        <f>VLOOKUP(B221,'3-mer'!$B:$BQ,7,FALSE)</f>
        <v>22</v>
      </c>
      <c r="CC221" s="9">
        <f>VLOOKUP(B221,'3-mer'!$B:$BQ,58,FALSE)</f>
        <v>20</v>
      </c>
      <c r="CD221" s="9">
        <f>VLOOKUP(B221,'3-mer'!$B:$BQ,60,FALSE)</f>
        <v>8</v>
      </c>
      <c r="CE221" s="9">
        <f>VLOOKUP(B221,'3-mer'!$B:$BQ,61,FALSE)</f>
        <v>27</v>
      </c>
      <c r="CF221" s="9">
        <f>VLOOKUP(B221,'3-mer'!$B:$BQ,62,FALSE)</f>
        <v>28</v>
      </c>
      <c r="CG221" s="9">
        <f>VLOOKUP(B221,'3-mer'!$B:$BQ,63,FALSE)</f>
        <v>36</v>
      </c>
      <c r="CH221" s="9">
        <f>VLOOKUP(B221,'3-mer'!$B:$BQ,64,FALSE)</f>
        <v>17</v>
      </c>
      <c r="CI221" s="9">
        <f>VLOOKUP(B221,'3-mer'!$B:$BQ,65,FALSE)</f>
        <v>15</v>
      </c>
      <c r="CJ221" s="9">
        <f>VLOOKUP(B221,'3-mer'!$B:$BQ,66,FALSE)</f>
        <v>10</v>
      </c>
      <c r="CK221" s="9">
        <f>VLOOKUP(B221,'3-mer'!$B:$BQ,67,FALSE)</f>
        <v>23</v>
      </c>
      <c r="CL221" s="9">
        <f>VLOOKUP(B221,'3-mer'!$B:$BQ,5,FALSE)</f>
        <v>26</v>
      </c>
    </row>
    <row r="222" spans="1:90" ht="15.75" x14ac:dyDescent="0.2">
      <c r="A222" s="68" t="s">
        <v>15</v>
      </c>
      <c r="B222" s="68" t="s">
        <v>48</v>
      </c>
      <c r="C222" s="67">
        <v>254</v>
      </c>
      <c r="D222" s="70">
        <v>1.4</v>
      </c>
      <c r="E222" s="67">
        <v>25</v>
      </c>
      <c r="F222" s="67">
        <v>7.2</v>
      </c>
      <c r="G222" s="67">
        <v>5.6989700043360196</v>
      </c>
      <c r="H222" s="70">
        <v>1</v>
      </c>
      <c r="I222" s="70">
        <f>VLOOKUP(B222,'2-mer'!$C$1:$V$19,3,FALSE)</f>
        <v>1466</v>
      </c>
      <c r="J222" s="74">
        <f>VLOOKUP(B222,遗传信息!B:E,4,FALSE)</f>
        <v>37.06</v>
      </c>
      <c r="K222" s="9">
        <f>VLOOKUP(B222,'2-mer'!$C$1:$V$19,4,FALSE)</f>
        <v>100</v>
      </c>
      <c r="L222" s="9">
        <f>VLOOKUP(B222,'2-mer'!$C$1:$V$19,5,FALSE)</f>
        <v>93</v>
      </c>
      <c r="M222" s="9">
        <f>VLOOKUP(B222,'2-mer'!$C$1:$V$19,6,FALSE)</f>
        <v>111</v>
      </c>
      <c r="N222" s="9">
        <f>VLOOKUP(B222,'2-mer'!$C$1:$V$19,8,FALSE)</f>
        <v>73</v>
      </c>
      <c r="O222" s="9">
        <f>VLOOKUP(B222,'2-mer'!$C$1:$V$19,9,FALSE)</f>
        <v>78</v>
      </c>
      <c r="P222" s="9">
        <f>VLOOKUP(B222,'2-mer'!$C$1:$V$19,10,FALSE)</f>
        <v>68</v>
      </c>
      <c r="Q222" s="9">
        <f>VLOOKUP(B222,'2-mer'!$C$1:$V$19,11,FALSE)</f>
        <v>90</v>
      </c>
      <c r="R222" s="9">
        <f>VLOOKUP(B222,'2-mer'!$C$1:$V$19,12,FALSE)</f>
        <v>73</v>
      </c>
      <c r="S222" s="9">
        <f>VLOOKUP(B222,'2-mer'!$C$1:$V$19,13,FALSE)</f>
        <v>118</v>
      </c>
      <c r="T222" s="9">
        <f>VLOOKUP(B222,'2-mer'!$C$1:$V$19,14,FALSE)</f>
        <v>96</v>
      </c>
      <c r="U222" s="9">
        <f>VLOOKUP(B222,'2-mer'!$C$1:$V$19,15,FALSE)</f>
        <v>154</v>
      </c>
      <c r="V222" s="9">
        <f>VLOOKUP(B222,'2-mer'!$C$1:$V$19,16,FALSE)</f>
        <v>102</v>
      </c>
      <c r="W222" s="9">
        <f>VLOOKUP(B222,'2-mer'!$C$1:$V$19,17,FALSE)</f>
        <v>81</v>
      </c>
      <c r="X222" s="9">
        <f>VLOOKUP(B222,'2-mer'!$C$1:$V$19,18,FALSE)</f>
        <v>53</v>
      </c>
      <c r="Y222" s="9">
        <f>VLOOKUP(B222,'2-mer'!$C$1:$V$19,19,FALSE)</f>
        <v>114</v>
      </c>
      <c r="Z222" s="9">
        <f>VLOOKUP(B222,'2-mer'!$C$1:$V$19,20,FALSE)</f>
        <v>61</v>
      </c>
      <c r="AA222" s="9">
        <f>VLOOKUP(B222,'3-mer'!$B:$BQ,4,FALSE)</f>
        <v>16</v>
      </c>
      <c r="AB222" s="9">
        <f>VLOOKUP(B222,'3-mer'!$B:$BQ,5,FALSE)</f>
        <v>26</v>
      </c>
      <c r="AC222" s="9">
        <f>VLOOKUP(B222,'3-mer'!$B:$BQ,6,FALSE)</f>
        <v>35</v>
      </c>
      <c r="AD222" s="9">
        <f>VLOOKUP(B222,'3-mer'!$B:$BQ,7,FALSE)</f>
        <v>23</v>
      </c>
      <c r="AE222" s="9">
        <f>VLOOKUP(B222,'3-mer'!$B:$BQ,8,FALSE)</f>
        <v>22</v>
      </c>
      <c r="AF222" s="9">
        <f>VLOOKUP(B222,'3-mer'!$B:$BQ,9,FALSE)</f>
        <v>24</v>
      </c>
      <c r="AG222" s="9">
        <f>VLOOKUP(B222,'3-mer'!$B:$BQ,10,FALSE)</f>
        <v>25</v>
      </c>
      <c r="AH222" s="9">
        <f>VLOOKUP(B222,'3-mer'!$B:$BQ,11,FALSE)</f>
        <v>21</v>
      </c>
      <c r="AI222" s="9">
        <f>VLOOKUP(B222,'3-mer'!$B:$BQ,12,FALSE)</f>
        <v>24</v>
      </c>
      <c r="AJ222" s="9">
        <f>VLOOKUP(B222,'3-mer'!$B:$BQ,13,FALSE)</f>
        <v>30</v>
      </c>
      <c r="AK222" s="9">
        <f>VLOOKUP(B222,'3-mer'!$B:$BQ,14,FALSE)</f>
        <v>29</v>
      </c>
      <c r="AL222" s="9">
        <f>VLOOKUP(B222,'3-mer'!$B:$BQ,15,FALSE)</f>
        <v>28</v>
      </c>
      <c r="AM222" s="9">
        <f>VLOOKUP(B222,'3-mer'!$B:$BQ,16,FALSE)</f>
        <v>19</v>
      </c>
      <c r="AN222" s="9">
        <f>VLOOKUP(B222,'3-mer'!$B:$BQ,17,FALSE)</f>
        <v>11</v>
      </c>
      <c r="AO222" s="9">
        <f>VLOOKUP(B222,'3-mer'!$B:$BQ,18,FALSE)</f>
        <v>27</v>
      </c>
      <c r="AP222" s="9">
        <f>VLOOKUP(B222,'3-mer'!$B:$BQ,19,FALSE)</f>
        <v>16</v>
      </c>
      <c r="AQ222" s="9">
        <f>VLOOKUP(B222,'3-mer'!$B:$BQ,20,FALSE)</f>
        <v>20</v>
      </c>
      <c r="AR222" s="9">
        <f>VLOOKUP(B222,'3-mer'!$B:$BQ,21,FALSE)</f>
        <v>22</v>
      </c>
      <c r="AS222" s="9">
        <f>VLOOKUP(B222,'3-mer'!$B:$BQ,22,FALSE)</f>
        <v>23</v>
      </c>
      <c r="AT222" s="9">
        <f>VLOOKUP(B222,'3-mer'!$B:$BQ,23,FALSE)</f>
        <v>13</v>
      </c>
      <c r="AU222" s="9">
        <f>VLOOKUP(B222,'3-mer'!$B:$BQ,24,FALSE)</f>
        <v>15</v>
      </c>
      <c r="AV222" s="9">
        <f>VLOOKUP(B222,'3-mer'!$B:$BQ,25,FALSE)</f>
        <v>11</v>
      </c>
      <c r="AW222" s="9">
        <f>VLOOKUP(B222,'3-mer'!$B:$BQ,26,FALSE)</f>
        <v>17</v>
      </c>
      <c r="AX222" s="9">
        <f>VLOOKUP(B222,'3-mer'!$B:$BQ,27,FALSE)</f>
        <v>25</v>
      </c>
      <c r="AY222" s="9">
        <f>VLOOKUP(B222,'3-mer'!$B:$BQ,28,FALSE)</f>
        <v>19</v>
      </c>
      <c r="AZ222" s="9">
        <f>VLOOKUP(B222,'3-mer'!$B:$BQ,29,FALSE)</f>
        <v>16</v>
      </c>
      <c r="BA222" s="9">
        <f>VLOOKUP(B222,'3-mer'!$B:$BQ,30,FALSE)</f>
        <v>30</v>
      </c>
      <c r="BB222" s="9">
        <f>VLOOKUP(B222,'3-mer'!$B:$BQ,31,FALSE)</f>
        <v>25</v>
      </c>
      <c r="BC222" s="9">
        <f>VLOOKUP(B222,'3-mer'!$B:$BQ,32,FALSE)</f>
        <v>17</v>
      </c>
      <c r="BD222" s="9">
        <f>VLOOKUP(B222,'3-mer'!$B:$BQ,33,FALSE)</f>
        <v>9</v>
      </c>
      <c r="BE222" s="9">
        <f>VLOOKUP(B222,'3-mer'!$B:$BQ,34,FALSE)</f>
        <v>30</v>
      </c>
      <c r="BF222" s="9">
        <f>VLOOKUP(B222,'3-mer'!$B:$BQ,35,FALSE)</f>
        <v>17</v>
      </c>
      <c r="BG222" s="9">
        <f>VLOOKUP(B222,'3-mer'!$B:$BQ,36,FALSE)</f>
        <v>37</v>
      </c>
      <c r="BH222" s="9">
        <f>VLOOKUP(B222,'3-mer'!$B:$BQ,37,FALSE)</f>
        <v>23</v>
      </c>
      <c r="BI222" s="9">
        <f>VLOOKUP(B222,'3-mer'!$B:$BQ,38,FALSE)</f>
        <v>29</v>
      </c>
      <c r="BJ222" s="9">
        <f>VLOOKUP(B222,'3-mer'!$B:$BQ,39,FALSE)</f>
        <v>29</v>
      </c>
      <c r="BK222" s="9">
        <f>VLOOKUP(B222,'3-mer'!$B:$BQ,40,FALSE)</f>
        <v>29</v>
      </c>
      <c r="BL222" s="9">
        <f>VLOOKUP(B222,'3-mer'!$B:$BQ,41,FALSE)</f>
        <v>20</v>
      </c>
      <c r="BM222" s="9">
        <f>VLOOKUP(B222,'3-mer'!$B:$BQ,42,FALSE)</f>
        <v>27</v>
      </c>
      <c r="BN222" s="9">
        <f>VLOOKUP(B222,'3-mer'!$B:$BQ,43,FALSE)</f>
        <v>20</v>
      </c>
      <c r="BO222" s="9">
        <f>VLOOKUP(B222,'3-mer'!$B:$BQ,44,FALSE)</f>
        <v>40</v>
      </c>
      <c r="BP222" s="9">
        <f>VLOOKUP(B222,'3-mer'!$B:$BQ,45,FALSE)</f>
        <v>29</v>
      </c>
      <c r="BQ222" s="9">
        <f>VLOOKUP(B222,'3-mer'!$B:$BQ,46,FALSE)</f>
        <v>52</v>
      </c>
      <c r="BR222" s="9">
        <f>VLOOKUP(B222,'3-mer'!$B:$BQ,47,FALSE)</f>
        <v>33</v>
      </c>
      <c r="BS222" s="9">
        <f>VLOOKUP(B222,'3-mer'!$B:$BQ,48,FALSE)</f>
        <v>23</v>
      </c>
      <c r="BT222" s="9">
        <f>VLOOKUP(B222,'3-mer'!$B:$BQ,49,FALSE)</f>
        <v>24</v>
      </c>
      <c r="BU222" s="9">
        <f>VLOOKUP(B222,'3-mer'!$B:$BQ,50,FALSE)</f>
        <v>35</v>
      </c>
      <c r="BV222" s="9">
        <f>VLOOKUP(B222,'3-mer'!$B:$BQ,51,FALSE)</f>
        <v>20</v>
      </c>
      <c r="BW222" s="9">
        <f>VLOOKUP(B222,'3-mer'!$B:$BQ,52,FALSE)</f>
        <v>27</v>
      </c>
      <c r="BX222" s="9">
        <f>VLOOKUP(B222,'3-mer'!$B:$BQ,53,FALSE)</f>
        <v>22</v>
      </c>
      <c r="BY222" s="9">
        <f>VLOOKUP(B222,'3-mer'!$B:$BQ,54,FALSE)</f>
        <v>24</v>
      </c>
      <c r="BZ222" s="9">
        <f>VLOOKUP(B222,'3-mer'!$B:$BQ,55,FALSE)</f>
        <v>8</v>
      </c>
      <c r="CA222" s="9">
        <f>VLOOKUP(B222,'3-mer'!$B:$BQ,56,FALSE)</f>
        <v>12</v>
      </c>
      <c r="CB222" s="9">
        <f>VLOOKUP(B222,'3-mer'!$B:$BQ,7,FALSE)</f>
        <v>23</v>
      </c>
      <c r="CC222" s="9">
        <f>VLOOKUP(B222,'3-mer'!$B:$BQ,58,FALSE)</f>
        <v>21</v>
      </c>
      <c r="CD222" s="9">
        <f>VLOOKUP(B222,'3-mer'!$B:$BQ,60,FALSE)</f>
        <v>7</v>
      </c>
      <c r="CE222" s="9">
        <f>VLOOKUP(B222,'3-mer'!$B:$BQ,61,FALSE)</f>
        <v>35</v>
      </c>
      <c r="CF222" s="9">
        <f>VLOOKUP(B222,'3-mer'!$B:$BQ,62,FALSE)</f>
        <v>21</v>
      </c>
      <c r="CG222" s="9">
        <f>VLOOKUP(B222,'3-mer'!$B:$BQ,63,FALSE)</f>
        <v>42</v>
      </c>
      <c r="CH222" s="9">
        <f>VLOOKUP(B222,'3-mer'!$B:$BQ,64,FALSE)</f>
        <v>16</v>
      </c>
      <c r="CI222" s="9">
        <f>VLOOKUP(B222,'3-mer'!$B:$BQ,65,FALSE)</f>
        <v>22</v>
      </c>
      <c r="CJ222" s="9">
        <f>VLOOKUP(B222,'3-mer'!$B:$BQ,66,FALSE)</f>
        <v>9</v>
      </c>
      <c r="CK222" s="9">
        <f>VLOOKUP(B222,'3-mer'!$B:$BQ,67,FALSE)</f>
        <v>22</v>
      </c>
      <c r="CL222" s="9">
        <f>VLOOKUP(B222,'3-mer'!$B:$BQ,5,FALSE)</f>
        <v>26</v>
      </c>
    </row>
    <row r="223" spans="1:90" ht="15.75" x14ac:dyDescent="0.2">
      <c r="A223" s="68" t="s">
        <v>15</v>
      </c>
      <c r="B223" s="68" t="s">
        <v>48</v>
      </c>
      <c r="C223" s="67">
        <v>254</v>
      </c>
      <c r="D223" s="70">
        <v>3</v>
      </c>
      <c r="E223" s="67">
        <v>25</v>
      </c>
      <c r="F223" s="67">
        <v>7.2</v>
      </c>
      <c r="G223" s="67">
        <v>5.6989700043360196</v>
      </c>
      <c r="H223" s="70">
        <v>2</v>
      </c>
      <c r="I223" s="70">
        <f>VLOOKUP(B223,'2-mer'!$C$1:$V$19,3,FALSE)</f>
        <v>1466</v>
      </c>
      <c r="J223" s="74">
        <f>VLOOKUP(B223,遗传信息!B:E,4,FALSE)</f>
        <v>37.06</v>
      </c>
      <c r="K223" s="9">
        <f>VLOOKUP(B223,'2-mer'!$C$1:$V$19,4,FALSE)</f>
        <v>100</v>
      </c>
      <c r="L223" s="9">
        <f>VLOOKUP(B223,'2-mer'!$C$1:$V$19,5,FALSE)</f>
        <v>93</v>
      </c>
      <c r="M223" s="9">
        <f>VLOOKUP(B223,'2-mer'!$C$1:$V$19,6,FALSE)</f>
        <v>111</v>
      </c>
      <c r="N223" s="9">
        <f>VLOOKUP(B223,'2-mer'!$C$1:$V$19,8,FALSE)</f>
        <v>73</v>
      </c>
      <c r="O223" s="9">
        <f>VLOOKUP(B223,'2-mer'!$C$1:$V$19,9,FALSE)</f>
        <v>78</v>
      </c>
      <c r="P223" s="9">
        <f>VLOOKUP(B223,'2-mer'!$C$1:$V$19,10,FALSE)</f>
        <v>68</v>
      </c>
      <c r="Q223" s="9">
        <f>VLOOKUP(B223,'2-mer'!$C$1:$V$19,11,FALSE)</f>
        <v>90</v>
      </c>
      <c r="R223" s="9">
        <f>VLOOKUP(B223,'2-mer'!$C$1:$V$19,12,FALSE)</f>
        <v>73</v>
      </c>
      <c r="S223" s="9">
        <f>VLOOKUP(B223,'2-mer'!$C$1:$V$19,13,FALSE)</f>
        <v>118</v>
      </c>
      <c r="T223" s="9">
        <f>VLOOKUP(B223,'2-mer'!$C$1:$V$19,14,FALSE)</f>
        <v>96</v>
      </c>
      <c r="U223" s="9">
        <f>VLOOKUP(B223,'2-mer'!$C$1:$V$19,15,FALSE)</f>
        <v>154</v>
      </c>
      <c r="V223" s="9">
        <f>VLOOKUP(B223,'2-mer'!$C$1:$V$19,16,FALSE)</f>
        <v>102</v>
      </c>
      <c r="W223" s="9">
        <f>VLOOKUP(B223,'2-mer'!$C$1:$V$19,17,FALSE)</f>
        <v>81</v>
      </c>
      <c r="X223" s="9">
        <f>VLOOKUP(B223,'2-mer'!$C$1:$V$19,18,FALSE)</f>
        <v>53</v>
      </c>
      <c r="Y223" s="9">
        <f>VLOOKUP(B223,'2-mer'!$C$1:$V$19,19,FALSE)</f>
        <v>114</v>
      </c>
      <c r="Z223" s="9">
        <f>VLOOKUP(B223,'2-mer'!$C$1:$V$19,20,FALSE)</f>
        <v>61</v>
      </c>
      <c r="AA223" s="9">
        <f>VLOOKUP(B223,'3-mer'!$B:$BQ,4,FALSE)</f>
        <v>16</v>
      </c>
      <c r="AB223" s="9">
        <f>VLOOKUP(B223,'3-mer'!$B:$BQ,5,FALSE)</f>
        <v>26</v>
      </c>
      <c r="AC223" s="9">
        <f>VLOOKUP(B223,'3-mer'!$B:$BQ,6,FALSE)</f>
        <v>35</v>
      </c>
      <c r="AD223" s="9">
        <f>VLOOKUP(B223,'3-mer'!$B:$BQ,7,FALSE)</f>
        <v>23</v>
      </c>
      <c r="AE223" s="9">
        <f>VLOOKUP(B223,'3-mer'!$B:$BQ,8,FALSE)</f>
        <v>22</v>
      </c>
      <c r="AF223" s="9">
        <f>VLOOKUP(B223,'3-mer'!$B:$BQ,9,FALSE)</f>
        <v>24</v>
      </c>
      <c r="AG223" s="9">
        <f>VLOOKUP(B223,'3-mer'!$B:$BQ,10,FALSE)</f>
        <v>25</v>
      </c>
      <c r="AH223" s="9">
        <f>VLOOKUP(B223,'3-mer'!$B:$BQ,11,FALSE)</f>
        <v>21</v>
      </c>
      <c r="AI223" s="9">
        <f>VLOOKUP(B223,'3-mer'!$B:$BQ,12,FALSE)</f>
        <v>24</v>
      </c>
      <c r="AJ223" s="9">
        <f>VLOOKUP(B223,'3-mer'!$B:$BQ,13,FALSE)</f>
        <v>30</v>
      </c>
      <c r="AK223" s="9">
        <f>VLOOKUP(B223,'3-mer'!$B:$BQ,14,FALSE)</f>
        <v>29</v>
      </c>
      <c r="AL223" s="9">
        <f>VLOOKUP(B223,'3-mer'!$B:$BQ,15,FALSE)</f>
        <v>28</v>
      </c>
      <c r="AM223" s="9">
        <f>VLOOKUP(B223,'3-mer'!$B:$BQ,16,FALSE)</f>
        <v>19</v>
      </c>
      <c r="AN223" s="9">
        <f>VLOOKUP(B223,'3-mer'!$B:$BQ,17,FALSE)</f>
        <v>11</v>
      </c>
      <c r="AO223" s="9">
        <f>VLOOKUP(B223,'3-mer'!$B:$BQ,18,FALSE)</f>
        <v>27</v>
      </c>
      <c r="AP223" s="9">
        <f>VLOOKUP(B223,'3-mer'!$B:$BQ,19,FALSE)</f>
        <v>16</v>
      </c>
      <c r="AQ223" s="9">
        <f>VLOOKUP(B223,'3-mer'!$B:$BQ,20,FALSE)</f>
        <v>20</v>
      </c>
      <c r="AR223" s="9">
        <f>VLOOKUP(B223,'3-mer'!$B:$BQ,21,FALSE)</f>
        <v>22</v>
      </c>
      <c r="AS223" s="9">
        <f>VLOOKUP(B223,'3-mer'!$B:$BQ,22,FALSE)</f>
        <v>23</v>
      </c>
      <c r="AT223" s="9">
        <f>VLOOKUP(B223,'3-mer'!$B:$BQ,23,FALSE)</f>
        <v>13</v>
      </c>
      <c r="AU223" s="9">
        <f>VLOOKUP(B223,'3-mer'!$B:$BQ,24,FALSE)</f>
        <v>15</v>
      </c>
      <c r="AV223" s="9">
        <f>VLOOKUP(B223,'3-mer'!$B:$BQ,25,FALSE)</f>
        <v>11</v>
      </c>
      <c r="AW223" s="9">
        <f>VLOOKUP(B223,'3-mer'!$B:$BQ,26,FALSE)</f>
        <v>17</v>
      </c>
      <c r="AX223" s="9">
        <f>VLOOKUP(B223,'3-mer'!$B:$BQ,27,FALSE)</f>
        <v>25</v>
      </c>
      <c r="AY223" s="9">
        <f>VLOOKUP(B223,'3-mer'!$B:$BQ,28,FALSE)</f>
        <v>19</v>
      </c>
      <c r="AZ223" s="9">
        <f>VLOOKUP(B223,'3-mer'!$B:$BQ,29,FALSE)</f>
        <v>16</v>
      </c>
      <c r="BA223" s="9">
        <f>VLOOKUP(B223,'3-mer'!$B:$BQ,30,FALSE)</f>
        <v>30</v>
      </c>
      <c r="BB223" s="9">
        <f>VLOOKUP(B223,'3-mer'!$B:$BQ,31,FALSE)</f>
        <v>25</v>
      </c>
      <c r="BC223" s="9">
        <f>VLOOKUP(B223,'3-mer'!$B:$BQ,32,FALSE)</f>
        <v>17</v>
      </c>
      <c r="BD223" s="9">
        <f>VLOOKUP(B223,'3-mer'!$B:$BQ,33,FALSE)</f>
        <v>9</v>
      </c>
      <c r="BE223" s="9">
        <f>VLOOKUP(B223,'3-mer'!$B:$BQ,34,FALSE)</f>
        <v>30</v>
      </c>
      <c r="BF223" s="9">
        <f>VLOOKUP(B223,'3-mer'!$B:$BQ,35,FALSE)</f>
        <v>17</v>
      </c>
      <c r="BG223" s="9">
        <f>VLOOKUP(B223,'3-mer'!$B:$BQ,36,FALSE)</f>
        <v>37</v>
      </c>
      <c r="BH223" s="9">
        <f>VLOOKUP(B223,'3-mer'!$B:$BQ,37,FALSE)</f>
        <v>23</v>
      </c>
      <c r="BI223" s="9">
        <f>VLOOKUP(B223,'3-mer'!$B:$BQ,38,FALSE)</f>
        <v>29</v>
      </c>
      <c r="BJ223" s="9">
        <f>VLOOKUP(B223,'3-mer'!$B:$BQ,39,FALSE)</f>
        <v>29</v>
      </c>
      <c r="BK223" s="9">
        <f>VLOOKUP(B223,'3-mer'!$B:$BQ,40,FALSE)</f>
        <v>29</v>
      </c>
      <c r="BL223" s="9">
        <f>VLOOKUP(B223,'3-mer'!$B:$BQ,41,FALSE)</f>
        <v>20</v>
      </c>
      <c r="BM223" s="9">
        <f>VLOOKUP(B223,'3-mer'!$B:$BQ,42,FALSE)</f>
        <v>27</v>
      </c>
      <c r="BN223" s="9">
        <f>VLOOKUP(B223,'3-mer'!$B:$BQ,43,FALSE)</f>
        <v>20</v>
      </c>
      <c r="BO223" s="9">
        <f>VLOOKUP(B223,'3-mer'!$B:$BQ,44,FALSE)</f>
        <v>40</v>
      </c>
      <c r="BP223" s="9">
        <f>VLOOKUP(B223,'3-mer'!$B:$BQ,45,FALSE)</f>
        <v>29</v>
      </c>
      <c r="BQ223" s="9">
        <f>VLOOKUP(B223,'3-mer'!$B:$BQ,46,FALSE)</f>
        <v>52</v>
      </c>
      <c r="BR223" s="9">
        <f>VLOOKUP(B223,'3-mer'!$B:$BQ,47,FALSE)</f>
        <v>33</v>
      </c>
      <c r="BS223" s="9">
        <f>VLOOKUP(B223,'3-mer'!$B:$BQ,48,FALSE)</f>
        <v>23</v>
      </c>
      <c r="BT223" s="9">
        <f>VLOOKUP(B223,'3-mer'!$B:$BQ,49,FALSE)</f>
        <v>24</v>
      </c>
      <c r="BU223" s="9">
        <f>VLOOKUP(B223,'3-mer'!$B:$BQ,50,FALSE)</f>
        <v>35</v>
      </c>
      <c r="BV223" s="9">
        <f>VLOOKUP(B223,'3-mer'!$B:$BQ,51,FALSE)</f>
        <v>20</v>
      </c>
      <c r="BW223" s="9">
        <f>VLOOKUP(B223,'3-mer'!$B:$BQ,52,FALSE)</f>
        <v>27</v>
      </c>
      <c r="BX223" s="9">
        <f>VLOOKUP(B223,'3-mer'!$B:$BQ,53,FALSE)</f>
        <v>22</v>
      </c>
      <c r="BY223" s="9">
        <f>VLOOKUP(B223,'3-mer'!$B:$BQ,54,FALSE)</f>
        <v>24</v>
      </c>
      <c r="BZ223" s="9">
        <f>VLOOKUP(B223,'3-mer'!$B:$BQ,55,FALSE)</f>
        <v>8</v>
      </c>
      <c r="CA223" s="9">
        <f>VLOOKUP(B223,'3-mer'!$B:$BQ,56,FALSE)</f>
        <v>12</v>
      </c>
      <c r="CB223" s="9">
        <f>VLOOKUP(B223,'3-mer'!$B:$BQ,7,FALSE)</f>
        <v>23</v>
      </c>
      <c r="CC223" s="9">
        <f>VLOOKUP(B223,'3-mer'!$B:$BQ,58,FALSE)</f>
        <v>21</v>
      </c>
      <c r="CD223" s="9">
        <f>VLOOKUP(B223,'3-mer'!$B:$BQ,60,FALSE)</f>
        <v>7</v>
      </c>
      <c r="CE223" s="9">
        <f>VLOOKUP(B223,'3-mer'!$B:$BQ,61,FALSE)</f>
        <v>35</v>
      </c>
      <c r="CF223" s="9">
        <f>VLOOKUP(B223,'3-mer'!$B:$BQ,62,FALSE)</f>
        <v>21</v>
      </c>
      <c r="CG223" s="9">
        <f>VLOOKUP(B223,'3-mer'!$B:$BQ,63,FALSE)</f>
        <v>42</v>
      </c>
      <c r="CH223" s="9">
        <f>VLOOKUP(B223,'3-mer'!$B:$BQ,64,FALSE)</f>
        <v>16</v>
      </c>
      <c r="CI223" s="9">
        <f>VLOOKUP(B223,'3-mer'!$B:$BQ,65,FALSE)</f>
        <v>22</v>
      </c>
      <c r="CJ223" s="9">
        <f>VLOOKUP(B223,'3-mer'!$B:$BQ,66,FALSE)</f>
        <v>9</v>
      </c>
      <c r="CK223" s="9">
        <f>VLOOKUP(B223,'3-mer'!$B:$BQ,67,FALSE)</f>
        <v>22</v>
      </c>
      <c r="CL223" s="9">
        <f>VLOOKUP(B223,'3-mer'!$B:$BQ,5,FALSE)</f>
        <v>26</v>
      </c>
    </row>
    <row r="224" spans="1:90" ht="15.75" x14ac:dyDescent="0.2">
      <c r="A224" s="68" t="s">
        <v>15</v>
      </c>
      <c r="B224" s="68" t="s">
        <v>48</v>
      </c>
      <c r="C224" s="67">
        <v>254</v>
      </c>
      <c r="D224" s="70">
        <v>4.7</v>
      </c>
      <c r="E224" s="67">
        <v>25</v>
      </c>
      <c r="F224" s="67">
        <v>7.2</v>
      </c>
      <c r="G224" s="67">
        <v>5.6989700043360196</v>
      </c>
      <c r="H224" s="70">
        <v>3</v>
      </c>
      <c r="I224" s="70">
        <f>VLOOKUP(B224,'2-mer'!$C$1:$V$19,3,FALSE)</f>
        <v>1466</v>
      </c>
      <c r="J224" s="74">
        <f>VLOOKUP(B224,遗传信息!B:E,4,FALSE)</f>
        <v>37.06</v>
      </c>
      <c r="K224" s="9">
        <f>VLOOKUP(B224,'2-mer'!$C$1:$V$19,4,FALSE)</f>
        <v>100</v>
      </c>
      <c r="L224" s="9">
        <f>VLOOKUP(B224,'2-mer'!$C$1:$V$19,5,FALSE)</f>
        <v>93</v>
      </c>
      <c r="M224" s="9">
        <f>VLOOKUP(B224,'2-mer'!$C$1:$V$19,6,FALSE)</f>
        <v>111</v>
      </c>
      <c r="N224" s="9">
        <f>VLOOKUP(B224,'2-mer'!$C$1:$V$19,8,FALSE)</f>
        <v>73</v>
      </c>
      <c r="O224" s="9">
        <f>VLOOKUP(B224,'2-mer'!$C$1:$V$19,9,FALSE)</f>
        <v>78</v>
      </c>
      <c r="P224" s="9">
        <f>VLOOKUP(B224,'2-mer'!$C$1:$V$19,10,FALSE)</f>
        <v>68</v>
      </c>
      <c r="Q224" s="9">
        <f>VLOOKUP(B224,'2-mer'!$C$1:$V$19,11,FALSE)</f>
        <v>90</v>
      </c>
      <c r="R224" s="9">
        <f>VLOOKUP(B224,'2-mer'!$C$1:$V$19,12,FALSE)</f>
        <v>73</v>
      </c>
      <c r="S224" s="9">
        <f>VLOOKUP(B224,'2-mer'!$C$1:$V$19,13,FALSE)</f>
        <v>118</v>
      </c>
      <c r="T224" s="9">
        <f>VLOOKUP(B224,'2-mer'!$C$1:$V$19,14,FALSE)</f>
        <v>96</v>
      </c>
      <c r="U224" s="9">
        <f>VLOOKUP(B224,'2-mer'!$C$1:$V$19,15,FALSE)</f>
        <v>154</v>
      </c>
      <c r="V224" s="9">
        <f>VLOOKUP(B224,'2-mer'!$C$1:$V$19,16,FALSE)</f>
        <v>102</v>
      </c>
      <c r="W224" s="9">
        <f>VLOOKUP(B224,'2-mer'!$C$1:$V$19,17,FALSE)</f>
        <v>81</v>
      </c>
      <c r="X224" s="9">
        <f>VLOOKUP(B224,'2-mer'!$C$1:$V$19,18,FALSE)</f>
        <v>53</v>
      </c>
      <c r="Y224" s="9">
        <f>VLOOKUP(B224,'2-mer'!$C$1:$V$19,19,FALSE)</f>
        <v>114</v>
      </c>
      <c r="Z224" s="9">
        <f>VLOOKUP(B224,'2-mer'!$C$1:$V$19,20,FALSE)</f>
        <v>61</v>
      </c>
      <c r="AA224" s="9">
        <f>VLOOKUP(B224,'3-mer'!$B:$BQ,4,FALSE)</f>
        <v>16</v>
      </c>
      <c r="AB224" s="9">
        <f>VLOOKUP(B224,'3-mer'!$B:$BQ,5,FALSE)</f>
        <v>26</v>
      </c>
      <c r="AC224" s="9">
        <f>VLOOKUP(B224,'3-mer'!$B:$BQ,6,FALSE)</f>
        <v>35</v>
      </c>
      <c r="AD224" s="9">
        <f>VLOOKUP(B224,'3-mer'!$B:$BQ,7,FALSE)</f>
        <v>23</v>
      </c>
      <c r="AE224" s="9">
        <f>VLOOKUP(B224,'3-mer'!$B:$BQ,8,FALSE)</f>
        <v>22</v>
      </c>
      <c r="AF224" s="9">
        <f>VLOOKUP(B224,'3-mer'!$B:$BQ,9,FALSE)</f>
        <v>24</v>
      </c>
      <c r="AG224" s="9">
        <f>VLOOKUP(B224,'3-mer'!$B:$BQ,10,FALSE)</f>
        <v>25</v>
      </c>
      <c r="AH224" s="9">
        <f>VLOOKUP(B224,'3-mer'!$B:$BQ,11,FALSE)</f>
        <v>21</v>
      </c>
      <c r="AI224" s="9">
        <f>VLOOKUP(B224,'3-mer'!$B:$BQ,12,FALSE)</f>
        <v>24</v>
      </c>
      <c r="AJ224" s="9">
        <f>VLOOKUP(B224,'3-mer'!$B:$BQ,13,FALSE)</f>
        <v>30</v>
      </c>
      <c r="AK224" s="9">
        <f>VLOOKUP(B224,'3-mer'!$B:$BQ,14,FALSE)</f>
        <v>29</v>
      </c>
      <c r="AL224" s="9">
        <f>VLOOKUP(B224,'3-mer'!$B:$BQ,15,FALSE)</f>
        <v>28</v>
      </c>
      <c r="AM224" s="9">
        <f>VLOOKUP(B224,'3-mer'!$B:$BQ,16,FALSE)</f>
        <v>19</v>
      </c>
      <c r="AN224" s="9">
        <f>VLOOKUP(B224,'3-mer'!$B:$BQ,17,FALSE)</f>
        <v>11</v>
      </c>
      <c r="AO224" s="9">
        <f>VLOOKUP(B224,'3-mer'!$B:$BQ,18,FALSE)</f>
        <v>27</v>
      </c>
      <c r="AP224" s="9">
        <f>VLOOKUP(B224,'3-mer'!$B:$BQ,19,FALSE)</f>
        <v>16</v>
      </c>
      <c r="AQ224" s="9">
        <f>VLOOKUP(B224,'3-mer'!$B:$BQ,20,FALSE)</f>
        <v>20</v>
      </c>
      <c r="AR224" s="9">
        <f>VLOOKUP(B224,'3-mer'!$B:$BQ,21,FALSE)</f>
        <v>22</v>
      </c>
      <c r="AS224" s="9">
        <f>VLOOKUP(B224,'3-mer'!$B:$BQ,22,FALSE)</f>
        <v>23</v>
      </c>
      <c r="AT224" s="9">
        <f>VLOOKUP(B224,'3-mer'!$B:$BQ,23,FALSE)</f>
        <v>13</v>
      </c>
      <c r="AU224" s="9">
        <f>VLOOKUP(B224,'3-mer'!$B:$BQ,24,FALSE)</f>
        <v>15</v>
      </c>
      <c r="AV224" s="9">
        <f>VLOOKUP(B224,'3-mer'!$B:$BQ,25,FALSE)</f>
        <v>11</v>
      </c>
      <c r="AW224" s="9">
        <f>VLOOKUP(B224,'3-mer'!$B:$BQ,26,FALSE)</f>
        <v>17</v>
      </c>
      <c r="AX224" s="9">
        <f>VLOOKUP(B224,'3-mer'!$B:$BQ,27,FALSE)</f>
        <v>25</v>
      </c>
      <c r="AY224" s="9">
        <f>VLOOKUP(B224,'3-mer'!$B:$BQ,28,FALSE)</f>
        <v>19</v>
      </c>
      <c r="AZ224" s="9">
        <f>VLOOKUP(B224,'3-mer'!$B:$BQ,29,FALSE)</f>
        <v>16</v>
      </c>
      <c r="BA224" s="9">
        <f>VLOOKUP(B224,'3-mer'!$B:$BQ,30,FALSE)</f>
        <v>30</v>
      </c>
      <c r="BB224" s="9">
        <f>VLOOKUP(B224,'3-mer'!$B:$BQ,31,FALSE)</f>
        <v>25</v>
      </c>
      <c r="BC224" s="9">
        <f>VLOOKUP(B224,'3-mer'!$B:$BQ,32,FALSE)</f>
        <v>17</v>
      </c>
      <c r="BD224" s="9">
        <f>VLOOKUP(B224,'3-mer'!$B:$BQ,33,FALSE)</f>
        <v>9</v>
      </c>
      <c r="BE224" s="9">
        <f>VLOOKUP(B224,'3-mer'!$B:$BQ,34,FALSE)</f>
        <v>30</v>
      </c>
      <c r="BF224" s="9">
        <f>VLOOKUP(B224,'3-mer'!$B:$BQ,35,FALSE)</f>
        <v>17</v>
      </c>
      <c r="BG224" s="9">
        <f>VLOOKUP(B224,'3-mer'!$B:$BQ,36,FALSE)</f>
        <v>37</v>
      </c>
      <c r="BH224" s="9">
        <f>VLOOKUP(B224,'3-mer'!$B:$BQ,37,FALSE)</f>
        <v>23</v>
      </c>
      <c r="BI224" s="9">
        <f>VLOOKUP(B224,'3-mer'!$B:$BQ,38,FALSE)</f>
        <v>29</v>
      </c>
      <c r="BJ224" s="9">
        <f>VLOOKUP(B224,'3-mer'!$B:$BQ,39,FALSE)</f>
        <v>29</v>
      </c>
      <c r="BK224" s="9">
        <f>VLOOKUP(B224,'3-mer'!$B:$BQ,40,FALSE)</f>
        <v>29</v>
      </c>
      <c r="BL224" s="9">
        <f>VLOOKUP(B224,'3-mer'!$B:$BQ,41,FALSE)</f>
        <v>20</v>
      </c>
      <c r="BM224" s="9">
        <f>VLOOKUP(B224,'3-mer'!$B:$BQ,42,FALSE)</f>
        <v>27</v>
      </c>
      <c r="BN224" s="9">
        <f>VLOOKUP(B224,'3-mer'!$B:$BQ,43,FALSE)</f>
        <v>20</v>
      </c>
      <c r="BO224" s="9">
        <f>VLOOKUP(B224,'3-mer'!$B:$BQ,44,FALSE)</f>
        <v>40</v>
      </c>
      <c r="BP224" s="9">
        <f>VLOOKUP(B224,'3-mer'!$B:$BQ,45,FALSE)</f>
        <v>29</v>
      </c>
      <c r="BQ224" s="9">
        <f>VLOOKUP(B224,'3-mer'!$B:$BQ,46,FALSE)</f>
        <v>52</v>
      </c>
      <c r="BR224" s="9">
        <f>VLOOKUP(B224,'3-mer'!$B:$BQ,47,FALSE)</f>
        <v>33</v>
      </c>
      <c r="BS224" s="9">
        <f>VLOOKUP(B224,'3-mer'!$B:$BQ,48,FALSE)</f>
        <v>23</v>
      </c>
      <c r="BT224" s="9">
        <f>VLOOKUP(B224,'3-mer'!$B:$BQ,49,FALSE)</f>
        <v>24</v>
      </c>
      <c r="BU224" s="9">
        <f>VLOOKUP(B224,'3-mer'!$B:$BQ,50,FALSE)</f>
        <v>35</v>
      </c>
      <c r="BV224" s="9">
        <f>VLOOKUP(B224,'3-mer'!$B:$BQ,51,FALSE)</f>
        <v>20</v>
      </c>
      <c r="BW224" s="9">
        <f>VLOOKUP(B224,'3-mer'!$B:$BQ,52,FALSE)</f>
        <v>27</v>
      </c>
      <c r="BX224" s="9">
        <f>VLOOKUP(B224,'3-mer'!$B:$BQ,53,FALSE)</f>
        <v>22</v>
      </c>
      <c r="BY224" s="9">
        <f>VLOOKUP(B224,'3-mer'!$B:$BQ,54,FALSE)</f>
        <v>24</v>
      </c>
      <c r="BZ224" s="9">
        <f>VLOOKUP(B224,'3-mer'!$B:$BQ,55,FALSE)</f>
        <v>8</v>
      </c>
      <c r="CA224" s="9">
        <f>VLOOKUP(B224,'3-mer'!$B:$BQ,56,FALSE)</f>
        <v>12</v>
      </c>
      <c r="CB224" s="9">
        <f>VLOOKUP(B224,'3-mer'!$B:$BQ,7,FALSE)</f>
        <v>23</v>
      </c>
      <c r="CC224" s="9">
        <f>VLOOKUP(B224,'3-mer'!$B:$BQ,58,FALSE)</f>
        <v>21</v>
      </c>
      <c r="CD224" s="9">
        <f>VLOOKUP(B224,'3-mer'!$B:$BQ,60,FALSE)</f>
        <v>7</v>
      </c>
      <c r="CE224" s="9">
        <f>VLOOKUP(B224,'3-mer'!$B:$BQ,61,FALSE)</f>
        <v>35</v>
      </c>
      <c r="CF224" s="9">
        <f>VLOOKUP(B224,'3-mer'!$B:$BQ,62,FALSE)</f>
        <v>21</v>
      </c>
      <c r="CG224" s="9">
        <f>VLOOKUP(B224,'3-mer'!$B:$BQ,63,FALSE)</f>
        <v>42</v>
      </c>
      <c r="CH224" s="9">
        <f>VLOOKUP(B224,'3-mer'!$B:$BQ,64,FALSE)</f>
        <v>16</v>
      </c>
      <c r="CI224" s="9">
        <f>VLOOKUP(B224,'3-mer'!$B:$BQ,65,FALSE)</f>
        <v>22</v>
      </c>
      <c r="CJ224" s="9">
        <f>VLOOKUP(B224,'3-mer'!$B:$BQ,66,FALSE)</f>
        <v>9</v>
      </c>
      <c r="CK224" s="9">
        <f>VLOOKUP(B224,'3-mer'!$B:$BQ,67,FALSE)</f>
        <v>22</v>
      </c>
      <c r="CL224" s="9">
        <f>VLOOKUP(B224,'3-mer'!$B:$BQ,5,FALSE)</f>
        <v>26</v>
      </c>
    </row>
    <row r="225" spans="1:90" ht="15.75" x14ac:dyDescent="0.2">
      <c r="A225" s="68" t="s">
        <v>15</v>
      </c>
      <c r="B225" s="68" t="s">
        <v>48</v>
      </c>
      <c r="C225" s="67">
        <v>254</v>
      </c>
      <c r="D225" s="70">
        <v>6.3000000000000007</v>
      </c>
      <c r="E225" s="67">
        <v>25</v>
      </c>
      <c r="F225" s="67">
        <v>7.2</v>
      </c>
      <c r="G225" s="67">
        <v>5.6989700043360196</v>
      </c>
      <c r="H225" s="70">
        <v>4</v>
      </c>
      <c r="I225" s="70">
        <f>VLOOKUP(B225,'2-mer'!$C$1:$V$19,3,FALSE)</f>
        <v>1466</v>
      </c>
      <c r="J225" s="74">
        <f>VLOOKUP(B225,遗传信息!B:E,4,FALSE)</f>
        <v>37.06</v>
      </c>
      <c r="K225" s="9">
        <f>VLOOKUP(B225,'2-mer'!$C$1:$V$19,4,FALSE)</f>
        <v>100</v>
      </c>
      <c r="L225" s="9">
        <f>VLOOKUP(B225,'2-mer'!$C$1:$V$19,5,FALSE)</f>
        <v>93</v>
      </c>
      <c r="M225" s="9">
        <f>VLOOKUP(B225,'2-mer'!$C$1:$V$19,6,FALSE)</f>
        <v>111</v>
      </c>
      <c r="N225" s="9">
        <f>VLOOKUP(B225,'2-mer'!$C$1:$V$19,8,FALSE)</f>
        <v>73</v>
      </c>
      <c r="O225" s="9">
        <f>VLOOKUP(B225,'2-mer'!$C$1:$V$19,9,FALSE)</f>
        <v>78</v>
      </c>
      <c r="P225" s="9">
        <f>VLOOKUP(B225,'2-mer'!$C$1:$V$19,10,FALSE)</f>
        <v>68</v>
      </c>
      <c r="Q225" s="9">
        <f>VLOOKUP(B225,'2-mer'!$C$1:$V$19,11,FALSE)</f>
        <v>90</v>
      </c>
      <c r="R225" s="9">
        <f>VLOOKUP(B225,'2-mer'!$C$1:$V$19,12,FALSE)</f>
        <v>73</v>
      </c>
      <c r="S225" s="9">
        <f>VLOOKUP(B225,'2-mer'!$C$1:$V$19,13,FALSE)</f>
        <v>118</v>
      </c>
      <c r="T225" s="9">
        <f>VLOOKUP(B225,'2-mer'!$C$1:$V$19,14,FALSE)</f>
        <v>96</v>
      </c>
      <c r="U225" s="9">
        <f>VLOOKUP(B225,'2-mer'!$C$1:$V$19,15,FALSE)</f>
        <v>154</v>
      </c>
      <c r="V225" s="9">
        <f>VLOOKUP(B225,'2-mer'!$C$1:$V$19,16,FALSE)</f>
        <v>102</v>
      </c>
      <c r="W225" s="9">
        <f>VLOOKUP(B225,'2-mer'!$C$1:$V$19,17,FALSE)</f>
        <v>81</v>
      </c>
      <c r="X225" s="9">
        <f>VLOOKUP(B225,'2-mer'!$C$1:$V$19,18,FALSE)</f>
        <v>53</v>
      </c>
      <c r="Y225" s="9">
        <f>VLOOKUP(B225,'2-mer'!$C$1:$V$19,19,FALSE)</f>
        <v>114</v>
      </c>
      <c r="Z225" s="9">
        <f>VLOOKUP(B225,'2-mer'!$C$1:$V$19,20,FALSE)</f>
        <v>61</v>
      </c>
      <c r="AA225" s="9">
        <f>VLOOKUP(B225,'3-mer'!$B:$BQ,4,FALSE)</f>
        <v>16</v>
      </c>
      <c r="AB225" s="9">
        <f>VLOOKUP(B225,'3-mer'!$B:$BQ,5,FALSE)</f>
        <v>26</v>
      </c>
      <c r="AC225" s="9">
        <f>VLOOKUP(B225,'3-mer'!$B:$BQ,6,FALSE)</f>
        <v>35</v>
      </c>
      <c r="AD225" s="9">
        <f>VLOOKUP(B225,'3-mer'!$B:$BQ,7,FALSE)</f>
        <v>23</v>
      </c>
      <c r="AE225" s="9">
        <f>VLOOKUP(B225,'3-mer'!$B:$BQ,8,FALSE)</f>
        <v>22</v>
      </c>
      <c r="AF225" s="9">
        <f>VLOOKUP(B225,'3-mer'!$B:$BQ,9,FALSE)</f>
        <v>24</v>
      </c>
      <c r="AG225" s="9">
        <f>VLOOKUP(B225,'3-mer'!$B:$BQ,10,FALSE)</f>
        <v>25</v>
      </c>
      <c r="AH225" s="9">
        <f>VLOOKUP(B225,'3-mer'!$B:$BQ,11,FALSE)</f>
        <v>21</v>
      </c>
      <c r="AI225" s="9">
        <f>VLOOKUP(B225,'3-mer'!$B:$BQ,12,FALSE)</f>
        <v>24</v>
      </c>
      <c r="AJ225" s="9">
        <f>VLOOKUP(B225,'3-mer'!$B:$BQ,13,FALSE)</f>
        <v>30</v>
      </c>
      <c r="AK225" s="9">
        <f>VLOOKUP(B225,'3-mer'!$B:$BQ,14,FALSE)</f>
        <v>29</v>
      </c>
      <c r="AL225" s="9">
        <f>VLOOKUP(B225,'3-mer'!$B:$BQ,15,FALSE)</f>
        <v>28</v>
      </c>
      <c r="AM225" s="9">
        <f>VLOOKUP(B225,'3-mer'!$B:$BQ,16,FALSE)</f>
        <v>19</v>
      </c>
      <c r="AN225" s="9">
        <f>VLOOKUP(B225,'3-mer'!$B:$BQ,17,FALSE)</f>
        <v>11</v>
      </c>
      <c r="AO225" s="9">
        <f>VLOOKUP(B225,'3-mer'!$B:$BQ,18,FALSE)</f>
        <v>27</v>
      </c>
      <c r="AP225" s="9">
        <f>VLOOKUP(B225,'3-mer'!$B:$BQ,19,FALSE)</f>
        <v>16</v>
      </c>
      <c r="AQ225" s="9">
        <f>VLOOKUP(B225,'3-mer'!$B:$BQ,20,FALSE)</f>
        <v>20</v>
      </c>
      <c r="AR225" s="9">
        <f>VLOOKUP(B225,'3-mer'!$B:$BQ,21,FALSE)</f>
        <v>22</v>
      </c>
      <c r="AS225" s="9">
        <f>VLOOKUP(B225,'3-mer'!$B:$BQ,22,FALSE)</f>
        <v>23</v>
      </c>
      <c r="AT225" s="9">
        <f>VLOOKUP(B225,'3-mer'!$B:$BQ,23,FALSE)</f>
        <v>13</v>
      </c>
      <c r="AU225" s="9">
        <f>VLOOKUP(B225,'3-mer'!$B:$BQ,24,FALSE)</f>
        <v>15</v>
      </c>
      <c r="AV225" s="9">
        <f>VLOOKUP(B225,'3-mer'!$B:$BQ,25,FALSE)</f>
        <v>11</v>
      </c>
      <c r="AW225" s="9">
        <f>VLOOKUP(B225,'3-mer'!$B:$BQ,26,FALSE)</f>
        <v>17</v>
      </c>
      <c r="AX225" s="9">
        <f>VLOOKUP(B225,'3-mer'!$B:$BQ,27,FALSE)</f>
        <v>25</v>
      </c>
      <c r="AY225" s="9">
        <f>VLOOKUP(B225,'3-mer'!$B:$BQ,28,FALSE)</f>
        <v>19</v>
      </c>
      <c r="AZ225" s="9">
        <f>VLOOKUP(B225,'3-mer'!$B:$BQ,29,FALSE)</f>
        <v>16</v>
      </c>
      <c r="BA225" s="9">
        <f>VLOOKUP(B225,'3-mer'!$B:$BQ,30,FALSE)</f>
        <v>30</v>
      </c>
      <c r="BB225" s="9">
        <f>VLOOKUP(B225,'3-mer'!$B:$BQ,31,FALSE)</f>
        <v>25</v>
      </c>
      <c r="BC225" s="9">
        <f>VLOOKUP(B225,'3-mer'!$B:$BQ,32,FALSE)</f>
        <v>17</v>
      </c>
      <c r="BD225" s="9">
        <f>VLOOKUP(B225,'3-mer'!$B:$BQ,33,FALSE)</f>
        <v>9</v>
      </c>
      <c r="BE225" s="9">
        <f>VLOOKUP(B225,'3-mer'!$B:$BQ,34,FALSE)</f>
        <v>30</v>
      </c>
      <c r="BF225" s="9">
        <f>VLOOKUP(B225,'3-mer'!$B:$BQ,35,FALSE)</f>
        <v>17</v>
      </c>
      <c r="BG225" s="9">
        <f>VLOOKUP(B225,'3-mer'!$B:$BQ,36,FALSE)</f>
        <v>37</v>
      </c>
      <c r="BH225" s="9">
        <f>VLOOKUP(B225,'3-mer'!$B:$BQ,37,FALSE)</f>
        <v>23</v>
      </c>
      <c r="BI225" s="9">
        <f>VLOOKUP(B225,'3-mer'!$B:$BQ,38,FALSE)</f>
        <v>29</v>
      </c>
      <c r="BJ225" s="9">
        <f>VLOOKUP(B225,'3-mer'!$B:$BQ,39,FALSE)</f>
        <v>29</v>
      </c>
      <c r="BK225" s="9">
        <f>VLOOKUP(B225,'3-mer'!$B:$BQ,40,FALSE)</f>
        <v>29</v>
      </c>
      <c r="BL225" s="9">
        <f>VLOOKUP(B225,'3-mer'!$B:$BQ,41,FALSE)</f>
        <v>20</v>
      </c>
      <c r="BM225" s="9">
        <f>VLOOKUP(B225,'3-mer'!$B:$BQ,42,FALSE)</f>
        <v>27</v>
      </c>
      <c r="BN225" s="9">
        <f>VLOOKUP(B225,'3-mer'!$B:$BQ,43,FALSE)</f>
        <v>20</v>
      </c>
      <c r="BO225" s="9">
        <f>VLOOKUP(B225,'3-mer'!$B:$BQ,44,FALSE)</f>
        <v>40</v>
      </c>
      <c r="BP225" s="9">
        <f>VLOOKUP(B225,'3-mer'!$B:$BQ,45,FALSE)</f>
        <v>29</v>
      </c>
      <c r="BQ225" s="9">
        <f>VLOOKUP(B225,'3-mer'!$B:$BQ,46,FALSE)</f>
        <v>52</v>
      </c>
      <c r="BR225" s="9">
        <f>VLOOKUP(B225,'3-mer'!$B:$BQ,47,FALSE)</f>
        <v>33</v>
      </c>
      <c r="BS225" s="9">
        <f>VLOOKUP(B225,'3-mer'!$B:$BQ,48,FALSE)</f>
        <v>23</v>
      </c>
      <c r="BT225" s="9">
        <f>VLOOKUP(B225,'3-mer'!$B:$BQ,49,FALSE)</f>
        <v>24</v>
      </c>
      <c r="BU225" s="9">
        <f>VLOOKUP(B225,'3-mer'!$B:$BQ,50,FALSE)</f>
        <v>35</v>
      </c>
      <c r="BV225" s="9">
        <f>VLOOKUP(B225,'3-mer'!$B:$BQ,51,FALSE)</f>
        <v>20</v>
      </c>
      <c r="BW225" s="9">
        <f>VLOOKUP(B225,'3-mer'!$B:$BQ,52,FALSE)</f>
        <v>27</v>
      </c>
      <c r="BX225" s="9">
        <f>VLOOKUP(B225,'3-mer'!$B:$BQ,53,FALSE)</f>
        <v>22</v>
      </c>
      <c r="BY225" s="9">
        <f>VLOOKUP(B225,'3-mer'!$B:$BQ,54,FALSE)</f>
        <v>24</v>
      </c>
      <c r="BZ225" s="9">
        <f>VLOOKUP(B225,'3-mer'!$B:$BQ,55,FALSE)</f>
        <v>8</v>
      </c>
      <c r="CA225" s="9">
        <f>VLOOKUP(B225,'3-mer'!$B:$BQ,56,FALSE)</f>
        <v>12</v>
      </c>
      <c r="CB225" s="9">
        <f>VLOOKUP(B225,'3-mer'!$B:$BQ,7,FALSE)</f>
        <v>23</v>
      </c>
      <c r="CC225" s="9">
        <f>VLOOKUP(B225,'3-mer'!$B:$BQ,58,FALSE)</f>
        <v>21</v>
      </c>
      <c r="CD225" s="9">
        <f>VLOOKUP(B225,'3-mer'!$B:$BQ,60,FALSE)</f>
        <v>7</v>
      </c>
      <c r="CE225" s="9">
        <f>VLOOKUP(B225,'3-mer'!$B:$BQ,61,FALSE)</f>
        <v>35</v>
      </c>
      <c r="CF225" s="9">
        <f>VLOOKUP(B225,'3-mer'!$B:$BQ,62,FALSE)</f>
        <v>21</v>
      </c>
      <c r="CG225" s="9">
        <f>VLOOKUP(B225,'3-mer'!$B:$BQ,63,FALSE)</f>
        <v>42</v>
      </c>
      <c r="CH225" s="9">
        <f>VLOOKUP(B225,'3-mer'!$B:$BQ,64,FALSE)</f>
        <v>16</v>
      </c>
      <c r="CI225" s="9">
        <f>VLOOKUP(B225,'3-mer'!$B:$BQ,65,FALSE)</f>
        <v>22</v>
      </c>
      <c r="CJ225" s="9">
        <f>VLOOKUP(B225,'3-mer'!$B:$BQ,66,FALSE)</f>
        <v>9</v>
      </c>
      <c r="CK225" s="9">
        <f>VLOOKUP(B225,'3-mer'!$B:$BQ,67,FALSE)</f>
        <v>22</v>
      </c>
      <c r="CL225" s="9">
        <f>VLOOKUP(B225,'3-mer'!$B:$BQ,5,FALSE)</f>
        <v>26</v>
      </c>
    </row>
    <row r="226" spans="1:90" ht="15.75" x14ac:dyDescent="0.2">
      <c r="A226" s="67" t="s">
        <v>28</v>
      </c>
      <c r="B226" s="67" t="s">
        <v>52</v>
      </c>
      <c r="C226" s="67">
        <v>265</v>
      </c>
      <c r="D226" s="70">
        <v>2</v>
      </c>
      <c r="E226" s="67">
        <v>37</v>
      </c>
      <c r="F226" s="67">
        <v>7.4</v>
      </c>
      <c r="G226" s="67">
        <v>6</v>
      </c>
      <c r="H226" s="70">
        <v>1.25</v>
      </c>
      <c r="I226" s="70">
        <f>VLOOKUP(B226,'2-mer'!$C$1:$V$19,3,FALSE)</f>
        <v>1452</v>
      </c>
      <c r="J226" s="74">
        <f>VLOOKUP(B226,遗传信息!B:E,4,FALSE)</f>
        <v>50.74</v>
      </c>
      <c r="K226" s="9">
        <f>VLOOKUP(B226,'2-mer'!$C$1:$V$19,4,FALSE)</f>
        <v>105</v>
      </c>
      <c r="L226" s="9">
        <f>VLOOKUP(B226,'2-mer'!$C$1:$V$19,5,FALSE)</f>
        <v>85</v>
      </c>
      <c r="M226" s="9">
        <f>VLOOKUP(B226,'2-mer'!$C$1:$V$19,6,FALSE)</f>
        <v>109</v>
      </c>
      <c r="N226" s="9">
        <f>VLOOKUP(B226,'2-mer'!$C$1:$V$19,8,FALSE)</f>
        <v>63</v>
      </c>
      <c r="O226" s="9">
        <f>VLOOKUP(B226,'2-mer'!$C$1:$V$19,9,FALSE)</f>
        <v>80</v>
      </c>
      <c r="P226" s="9">
        <f>VLOOKUP(B226,'2-mer'!$C$1:$V$19,10,FALSE)</f>
        <v>78</v>
      </c>
      <c r="Q226" s="9">
        <f>VLOOKUP(B226,'2-mer'!$C$1:$V$19,11,FALSE)</f>
        <v>96</v>
      </c>
      <c r="R226" s="9">
        <f>VLOOKUP(B226,'2-mer'!$C$1:$V$19,12,FALSE)</f>
        <v>75</v>
      </c>
      <c r="S226" s="9">
        <f>VLOOKUP(B226,'2-mer'!$C$1:$V$19,13,FALSE)</f>
        <v>115</v>
      </c>
      <c r="T226" s="9">
        <f>VLOOKUP(B226,'2-mer'!$C$1:$V$19,14,FALSE)</f>
        <v>106</v>
      </c>
      <c r="U226" s="9">
        <f>VLOOKUP(B226,'2-mer'!$C$1:$V$19,15,FALSE)</f>
        <v>147</v>
      </c>
      <c r="V226" s="9">
        <f>VLOOKUP(B226,'2-mer'!$C$1:$V$19,16,FALSE)</f>
        <v>93</v>
      </c>
      <c r="W226" s="9">
        <f>VLOOKUP(B226,'2-mer'!$C$1:$V$19,17,FALSE)</f>
        <v>63</v>
      </c>
      <c r="X226" s="9">
        <f>VLOOKUP(B226,'2-mer'!$C$1:$V$19,18,FALSE)</f>
        <v>61</v>
      </c>
      <c r="Y226" s="9">
        <f>VLOOKUP(B226,'2-mer'!$C$1:$V$19,19,FALSE)</f>
        <v>108</v>
      </c>
      <c r="Z226" s="9">
        <f>VLOOKUP(B226,'2-mer'!$C$1:$V$19,20,FALSE)</f>
        <v>57</v>
      </c>
      <c r="AA226" s="9">
        <f>VLOOKUP(B226,'3-mer'!$B:$BQ,4,FALSE)</f>
        <v>22</v>
      </c>
      <c r="AB226" s="9">
        <f>VLOOKUP(B226,'3-mer'!$B:$BQ,5,FALSE)</f>
        <v>26</v>
      </c>
      <c r="AC226" s="9">
        <f>VLOOKUP(B226,'3-mer'!$B:$BQ,6,FALSE)</f>
        <v>34</v>
      </c>
      <c r="AD226" s="9">
        <f>VLOOKUP(B226,'3-mer'!$B:$BQ,7,FALSE)</f>
        <v>22</v>
      </c>
      <c r="AE226" s="9">
        <f>VLOOKUP(B226,'3-mer'!$B:$BQ,8,FALSE)</f>
        <v>17</v>
      </c>
      <c r="AF226" s="9">
        <f>VLOOKUP(B226,'3-mer'!$B:$BQ,9,FALSE)</f>
        <v>22</v>
      </c>
      <c r="AG226" s="9">
        <f>VLOOKUP(B226,'3-mer'!$B:$BQ,10,FALSE)</f>
        <v>27</v>
      </c>
      <c r="AH226" s="9">
        <f>VLOOKUP(B226,'3-mer'!$B:$BQ,11,FALSE)</f>
        <v>19</v>
      </c>
      <c r="AI226" s="9">
        <f>VLOOKUP(B226,'3-mer'!$B:$BQ,12,FALSE)</f>
        <v>28</v>
      </c>
      <c r="AJ226" s="9">
        <f>VLOOKUP(B226,'3-mer'!$B:$BQ,13,FALSE)</f>
        <v>25</v>
      </c>
      <c r="AK226" s="9">
        <f>VLOOKUP(B226,'3-mer'!$B:$BQ,14,FALSE)</f>
        <v>30</v>
      </c>
      <c r="AL226" s="9">
        <f>VLOOKUP(B226,'3-mer'!$B:$BQ,15,FALSE)</f>
        <v>25</v>
      </c>
      <c r="AM226" s="9">
        <f>VLOOKUP(B226,'3-mer'!$B:$BQ,16,FALSE)</f>
        <v>13</v>
      </c>
      <c r="AN226" s="9">
        <f>VLOOKUP(B226,'3-mer'!$B:$BQ,17,FALSE)</f>
        <v>13</v>
      </c>
      <c r="AO226" s="9">
        <f>VLOOKUP(B226,'3-mer'!$B:$BQ,18,FALSE)</f>
        <v>27</v>
      </c>
      <c r="AP226" s="9">
        <f>VLOOKUP(B226,'3-mer'!$B:$BQ,19,FALSE)</f>
        <v>10</v>
      </c>
      <c r="AQ226" s="9">
        <f>VLOOKUP(B226,'3-mer'!$B:$BQ,20,FALSE)</f>
        <v>22</v>
      </c>
      <c r="AR226" s="9">
        <f>VLOOKUP(B226,'3-mer'!$B:$BQ,21,FALSE)</f>
        <v>16</v>
      </c>
      <c r="AS226" s="9">
        <f>VLOOKUP(B226,'3-mer'!$B:$BQ,22,FALSE)</f>
        <v>25</v>
      </c>
      <c r="AT226" s="9">
        <f>VLOOKUP(B226,'3-mer'!$B:$BQ,23,FALSE)</f>
        <v>16</v>
      </c>
      <c r="AU226" s="9">
        <f>VLOOKUP(B226,'3-mer'!$B:$BQ,24,FALSE)</f>
        <v>17</v>
      </c>
      <c r="AV226" s="9">
        <f>VLOOKUP(B226,'3-mer'!$B:$BQ,25,FALSE)</f>
        <v>15</v>
      </c>
      <c r="AW226" s="9">
        <f>VLOOKUP(B226,'3-mer'!$B:$BQ,26,FALSE)</f>
        <v>21</v>
      </c>
      <c r="AX226" s="9">
        <f>VLOOKUP(B226,'3-mer'!$B:$BQ,27,FALSE)</f>
        <v>25</v>
      </c>
      <c r="AY226" s="9">
        <f>VLOOKUP(B226,'3-mer'!$B:$BQ,28,FALSE)</f>
        <v>18</v>
      </c>
      <c r="AZ226" s="9">
        <f>VLOOKUP(B226,'3-mer'!$B:$BQ,29,FALSE)</f>
        <v>21</v>
      </c>
      <c r="BA226" s="9">
        <f>VLOOKUP(B226,'3-mer'!$B:$BQ,30,FALSE)</f>
        <v>35</v>
      </c>
      <c r="BB226" s="9">
        <f>VLOOKUP(B226,'3-mer'!$B:$BQ,31,FALSE)</f>
        <v>22</v>
      </c>
      <c r="BC226" s="9">
        <f>VLOOKUP(B226,'3-mer'!$B:$BQ,32,FALSE)</f>
        <v>11</v>
      </c>
      <c r="BD226" s="9">
        <f>VLOOKUP(B226,'3-mer'!$B:$BQ,33,FALSE)</f>
        <v>16</v>
      </c>
      <c r="BE226" s="9">
        <f>VLOOKUP(B226,'3-mer'!$B:$BQ,34,FALSE)</f>
        <v>28</v>
      </c>
      <c r="BF226" s="9">
        <f>VLOOKUP(B226,'3-mer'!$B:$BQ,35,FALSE)</f>
        <v>20</v>
      </c>
      <c r="BG226" s="9">
        <f>VLOOKUP(B226,'3-mer'!$B:$BQ,36,FALSE)</f>
        <v>36</v>
      </c>
      <c r="BH226" s="9">
        <f>VLOOKUP(B226,'3-mer'!$B:$BQ,37,FALSE)</f>
        <v>23</v>
      </c>
      <c r="BI226" s="9">
        <f>VLOOKUP(B226,'3-mer'!$B:$BQ,38,FALSE)</f>
        <v>33</v>
      </c>
      <c r="BJ226" s="9">
        <f>VLOOKUP(B226,'3-mer'!$B:$BQ,39,FALSE)</f>
        <v>22</v>
      </c>
      <c r="BK226" s="9">
        <f>VLOOKUP(B226,'3-mer'!$B:$BQ,40,FALSE)</f>
        <v>28</v>
      </c>
      <c r="BL226" s="9">
        <f>VLOOKUP(B226,'3-mer'!$B:$BQ,41,FALSE)</f>
        <v>26</v>
      </c>
      <c r="BM226" s="9">
        <f>VLOOKUP(B226,'3-mer'!$B:$BQ,42,FALSE)</f>
        <v>28</v>
      </c>
      <c r="BN226" s="9">
        <f>VLOOKUP(B226,'3-mer'!$B:$BQ,43,FALSE)</f>
        <v>23</v>
      </c>
      <c r="BO226" s="9">
        <f>VLOOKUP(B226,'3-mer'!$B:$BQ,44,FALSE)</f>
        <v>42</v>
      </c>
      <c r="BP226" s="9">
        <f>VLOOKUP(B226,'3-mer'!$B:$BQ,45,FALSE)</f>
        <v>30</v>
      </c>
      <c r="BQ226" s="9">
        <f>VLOOKUP(B226,'3-mer'!$B:$BQ,46,FALSE)</f>
        <v>46</v>
      </c>
      <c r="BR226" s="9">
        <f>VLOOKUP(B226,'3-mer'!$B:$BQ,47,FALSE)</f>
        <v>29</v>
      </c>
      <c r="BS226" s="9">
        <f>VLOOKUP(B226,'3-mer'!$B:$BQ,48,FALSE)</f>
        <v>23</v>
      </c>
      <c r="BT226" s="9">
        <f>VLOOKUP(B226,'3-mer'!$B:$BQ,49,FALSE)</f>
        <v>22</v>
      </c>
      <c r="BU226" s="9">
        <f>VLOOKUP(B226,'3-mer'!$B:$BQ,50,FALSE)</f>
        <v>30</v>
      </c>
      <c r="BV226" s="9">
        <f>VLOOKUP(B226,'3-mer'!$B:$BQ,51,FALSE)</f>
        <v>18</v>
      </c>
      <c r="BW226" s="9">
        <f>VLOOKUP(B226,'3-mer'!$B:$BQ,52,FALSE)</f>
        <v>25</v>
      </c>
      <c r="BX226" s="9">
        <f>VLOOKUP(B226,'3-mer'!$B:$BQ,53,FALSE)</f>
        <v>19</v>
      </c>
      <c r="BY226" s="9">
        <f>VLOOKUP(B226,'3-mer'!$B:$BQ,54,FALSE)</f>
        <v>16</v>
      </c>
      <c r="BZ226" s="9">
        <f>VLOOKUP(B226,'3-mer'!$B:$BQ,55,FALSE)</f>
        <v>3</v>
      </c>
      <c r="CA226" s="9">
        <f>VLOOKUP(B226,'3-mer'!$B:$BQ,56,FALSE)</f>
        <v>18</v>
      </c>
      <c r="CB226" s="9">
        <f>VLOOKUP(B226,'3-mer'!$B:$BQ,7,FALSE)</f>
        <v>22</v>
      </c>
      <c r="CC226" s="9">
        <f>VLOOKUP(B226,'3-mer'!$B:$BQ,58,FALSE)</f>
        <v>20</v>
      </c>
      <c r="CD226" s="9">
        <f>VLOOKUP(B226,'3-mer'!$B:$BQ,60,FALSE)</f>
        <v>8</v>
      </c>
      <c r="CE226" s="9">
        <f>VLOOKUP(B226,'3-mer'!$B:$BQ,61,FALSE)</f>
        <v>27</v>
      </c>
      <c r="CF226" s="9">
        <f>VLOOKUP(B226,'3-mer'!$B:$BQ,62,FALSE)</f>
        <v>28</v>
      </c>
      <c r="CG226" s="9">
        <f>VLOOKUP(B226,'3-mer'!$B:$BQ,63,FALSE)</f>
        <v>36</v>
      </c>
      <c r="CH226" s="9">
        <f>VLOOKUP(B226,'3-mer'!$B:$BQ,64,FALSE)</f>
        <v>17</v>
      </c>
      <c r="CI226" s="9">
        <f>VLOOKUP(B226,'3-mer'!$B:$BQ,65,FALSE)</f>
        <v>15</v>
      </c>
      <c r="CJ226" s="9">
        <f>VLOOKUP(B226,'3-mer'!$B:$BQ,66,FALSE)</f>
        <v>10</v>
      </c>
      <c r="CK226" s="9">
        <f>VLOOKUP(B226,'3-mer'!$B:$BQ,67,FALSE)</f>
        <v>23</v>
      </c>
      <c r="CL226" s="9">
        <f>VLOOKUP(B226,'3-mer'!$B:$BQ,5,FALSE)</f>
        <v>26</v>
      </c>
    </row>
    <row r="227" spans="1:90" ht="15.75" x14ac:dyDescent="0.2">
      <c r="A227" s="67" t="s">
        <v>28</v>
      </c>
      <c r="B227" s="67" t="s">
        <v>52</v>
      </c>
      <c r="C227" s="67">
        <v>265</v>
      </c>
      <c r="D227" s="70">
        <v>5</v>
      </c>
      <c r="E227" s="67">
        <v>37</v>
      </c>
      <c r="F227" s="67">
        <v>7.4</v>
      </c>
      <c r="G227" s="67">
        <v>6</v>
      </c>
      <c r="H227" s="70">
        <v>1.75</v>
      </c>
      <c r="I227" s="70">
        <f>VLOOKUP(B227,'2-mer'!$C$1:$V$19,3,FALSE)</f>
        <v>1452</v>
      </c>
      <c r="J227" s="74">
        <f>VLOOKUP(B227,遗传信息!B:E,4,FALSE)</f>
        <v>50.74</v>
      </c>
      <c r="K227" s="9">
        <f>VLOOKUP(B227,'2-mer'!$C$1:$V$19,4,FALSE)</f>
        <v>105</v>
      </c>
      <c r="L227" s="9">
        <f>VLOOKUP(B227,'2-mer'!$C$1:$V$19,5,FALSE)</f>
        <v>85</v>
      </c>
      <c r="M227" s="9">
        <f>VLOOKUP(B227,'2-mer'!$C$1:$V$19,6,FALSE)</f>
        <v>109</v>
      </c>
      <c r="N227" s="9">
        <f>VLOOKUP(B227,'2-mer'!$C$1:$V$19,8,FALSE)</f>
        <v>63</v>
      </c>
      <c r="O227" s="9">
        <f>VLOOKUP(B227,'2-mer'!$C$1:$V$19,9,FALSE)</f>
        <v>80</v>
      </c>
      <c r="P227" s="9">
        <f>VLOOKUP(B227,'2-mer'!$C$1:$V$19,10,FALSE)</f>
        <v>78</v>
      </c>
      <c r="Q227" s="9">
        <f>VLOOKUP(B227,'2-mer'!$C$1:$V$19,11,FALSE)</f>
        <v>96</v>
      </c>
      <c r="R227" s="9">
        <f>VLOOKUP(B227,'2-mer'!$C$1:$V$19,12,FALSE)</f>
        <v>75</v>
      </c>
      <c r="S227" s="9">
        <f>VLOOKUP(B227,'2-mer'!$C$1:$V$19,13,FALSE)</f>
        <v>115</v>
      </c>
      <c r="T227" s="9">
        <f>VLOOKUP(B227,'2-mer'!$C$1:$V$19,14,FALSE)</f>
        <v>106</v>
      </c>
      <c r="U227" s="9">
        <f>VLOOKUP(B227,'2-mer'!$C$1:$V$19,15,FALSE)</f>
        <v>147</v>
      </c>
      <c r="V227" s="9">
        <f>VLOOKUP(B227,'2-mer'!$C$1:$V$19,16,FALSE)</f>
        <v>93</v>
      </c>
      <c r="W227" s="9">
        <f>VLOOKUP(B227,'2-mer'!$C$1:$V$19,17,FALSE)</f>
        <v>63</v>
      </c>
      <c r="X227" s="9">
        <f>VLOOKUP(B227,'2-mer'!$C$1:$V$19,18,FALSE)</f>
        <v>61</v>
      </c>
      <c r="Y227" s="9">
        <f>VLOOKUP(B227,'2-mer'!$C$1:$V$19,19,FALSE)</f>
        <v>108</v>
      </c>
      <c r="Z227" s="9">
        <f>VLOOKUP(B227,'2-mer'!$C$1:$V$19,20,FALSE)</f>
        <v>57</v>
      </c>
      <c r="AA227" s="9">
        <f>VLOOKUP(B227,'3-mer'!$B:$BQ,4,FALSE)</f>
        <v>22</v>
      </c>
      <c r="AB227" s="9">
        <f>VLOOKUP(B227,'3-mer'!$B:$BQ,5,FALSE)</f>
        <v>26</v>
      </c>
      <c r="AC227" s="9">
        <f>VLOOKUP(B227,'3-mer'!$B:$BQ,6,FALSE)</f>
        <v>34</v>
      </c>
      <c r="AD227" s="9">
        <f>VLOOKUP(B227,'3-mer'!$B:$BQ,7,FALSE)</f>
        <v>22</v>
      </c>
      <c r="AE227" s="9">
        <f>VLOOKUP(B227,'3-mer'!$B:$BQ,8,FALSE)</f>
        <v>17</v>
      </c>
      <c r="AF227" s="9">
        <f>VLOOKUP(B227,'3-mer'!$B:$BQ,9,FALSE)</f>
        <v>22</v>
      </c>
      <c r="AG227" s="9">
        <f>VLOOKUP(B227,'3-mer'!$B:$BQ,10,FALSE)</f>
        <v>27</v>
      </c>
      <c r="AH227" s="9">
        <f>VLOOKUP(B227,'3-mer'!$B:$BQ,11,FALSE)</f>
        <v>19</v>
      </c>
      <c r="AI227" s="9">
        <f>VLOOKUP(B227,'3-mer'!$B:$BQ,12,FALSE)</f>
        <v>28</v>
      </c>
      <c r="AJ227" s="9">
        <f>VLOOKUP(B227,'3-mer'!$B:$BQ,13,FALSE)</f>
        <v>25</v>
      </c>
      <c r="AK227" s="9">
        <f>VLOOKUP(B227,'3-mer'!$B:$BQ,14,FALSE)</f>
        <v>30</v>
      </c>
      <c r="AL227" s="9">
        <f>VLOOKUP(B227,'3-mer'!$B:$BQ,15,FALSE)</f>
        <v>25</v>
      </c>
      <c r="AM227" s="9">
        <f>VLOOKUP(B227,'3-mer'!$B:$BQ,16,FALSE)</f>
        <v>13</v>
      </c>
      <c r="AN227" s="9">
        <f>VLOOKUP(B227,'3-mer'!$B:$BQ,17,FALSE)</f>
        <v>13</v>
      </c>
      <c r="AO227" s="9">
        <f>VLOOKUP(B227,'3-mer'!$B:$BQ,18,FALSE)</f>
        <v>27</v>
      </c>
      <c r="AP227" s="9">
        <f>VLOOKUP(B227,'3-mer'!$B:$BQ,19,FALSE)</f>
        <v>10</v>
      </c>
      <c r="AQ227" s="9">
        <f>VLOOKUP(B227,'3-mer'!$B:$BQ,20,FALSE)</f>
        <v>22</v>
      </c>
      <c r="AR227" s="9">
        <f>VLOOKUP(B227,'3-mer'!$B:$BQ,21,FALSE)</f>
        <v>16</v>
      </c>
      <c r="AS227" s="9">
        <f>VLOOKUP(B227,'3-mer'!$B:$BQ,22,FALSE)</f>
        <v>25</v>
      </c>
      <c r="AT227" s="9">
        <f>VLOOKUP(B227,'3-mer'!$B:$BQ,23,FALSE)</f>
        <v>16</v>
      </c>
      <c r="AU227" s="9">
        <f>VLOOKUP(B227,'3-mer'!$B:$BQ,24,FALSE)</f>
        <v>17</v>
      </c>
      <c r="AV227" s="9">
        <f>VLOOKUP(B227,'3-mer'!$B:$BQ,25,FALSE)</f>
        <v>15</v>
      </c>
      <c r="AW227" s="9">
        <f>VLOOKUP(B227,'3-mer'!$B:$BQ,26,FALSE)</f>
        <v>21</v>
      </c>
      <c r="AX227" s="9">
        <f>VLOOKUP(B227,'3-mer'!$B:$BQ,27,FALSE)</f>
        <v>25</v>
      </c>
      <c r="AY227" s="9">
        <f>VLOOKUP(B227,'3-mer'!$B:$BQ,28,FALSE)</f>
        <v>18</v>
      </c>
      <c r="AZ227" s="9">
        <f>VLOOKUP(B227,'3-mer'!$B:$BQ,29,FALSE)</f>
        <v>21</v>
      </c>
      <c r="BA227" s="9">
        <f>VLOOKUP(B227,'3-mer'!$B:$BQ,30,FALSE)</f>
        <v>35</v>
      </c>
      <c r="BB227" s="9">
        <f>VLOOKUP(B227,'3-mer'!$B:$BQ,31,FALSE)</f>
        <v>22</v>
      </c>
      <c r="BC227" s="9">
        <f>VLOOKUP(B227,'3-mer'!$B:$BQ,32,FALSE)</f>
        <v>11</v>
      </c>
      <c r="BD227" s="9">
        <f>VLOOKUP(B227,'3-mer'!$B:$BQ,33,FALSE)</f>
        <v>16</v>
      </c>
      <c r="BE227" s="9">
        <f>VLOOKUP(B227,'3-mer'!$B:$BQ,34,FALSE)</f>
        <v>28</v>
      </c>
      <c r="BF227" s="9">
        <f>VLOOKUP(B227,'3-mer'!$B:$BQ,35,FALSE)</f>
        <v>20</v>
      </c>
      <c r="BG227" s="9">
        <f>VLOOKUP(B227,'3-mer'!$B:$BQ,36,FALSE)</f>
        <v>36</v>
      </c>
      <c r="BH227" s="9">
        <f>VLOOKUP(B227,'3-mer'!$B:$BQ,37,FALSE)</f>
        <v>23</v>
      </c>
      <c r="BI227" s="9">
        <f>VLOOKUP(B227,'3-mer'!$B:$BQ,38,FALSE)</f>
        <v>33</v>
      </c>
      <c r="BJ227" s="9">
        <f>VLOOKUP(B227,'3-mer'!$B:$BQ,39,FALSE)</f>
        <v>22</v>
      </c>
      <c r="BK227" s="9">
        <f>VLOOKUP(B227,'3-mer'!$B:$BQ,40,FALSE)</f>
        <v>28</v>
      </c>
      <c r="BL227" s="9">
        <f>VLOOKUP(B227,'3-mer'!$B:$BQ,41,FALSE)</f>
        <v>26</v>
      </c>
      <c r="BM227" s="9">
        <f>VLOOKUP(B227,'3-mer'!$B:$BQ,42,FALSE)</f>
        <v>28</v>
      </c>
      <c r="BN227" s="9">
        <f>VLOOKUP(B227,'3-mer'!$B:$BQ,43,FALSE)</f>
        <v>23</v>
      </c>
      <c r="BO227" s="9">
        <f>VLOOKUP(B227,'3-mer'!$B:$BQ,44,FALSE)</f>
        <v>42</v>
      </c>
      <c r="BP227" s="9">
        <f>VLOOKUP(B227,'3-mer'!$B:$BQ,45,FALSE)</f>
        <v>30</v>
      </c>
      <c r="BQ227" s="9">
        <f>VLOOKUP(B227,'3-mer'!$B:$BQ,46,FALSE)</f>
        <v>46</v>
      </c>
      <c r="BR227" s="9">
        <f>VLOOKUP(B227,'3-mer'!$B:$BQ,47,FALSE)</f>
        <v>29</v>
      </c>
      <c r="BS227" s="9">
        <f>VLOOKUP(B227,'3-mer'!$B:$BQ,48,FALSE)</f>
        <v>23</v>
      </c>
      <c r="BT227" s="9">
        <f>VLOOKUP(B227,'3-mer'!$B:$BQ,49,FALSE)</f>
        <v>22</v>
      </c>
      <c r="BU227" s="9">
        <f>VLOOKUP(B227,'3-mer'!$B:$BQ,50,FALSE)</f>
        <v>30</v>
      </c>
      <c r="BV227" s="9">
        <f>VLOOKUP(B227,'3-mer'!$B:$BQ,51,FALSE)</f>
        <v>18</v>
      </c>
      <c r="BW227" s="9">
        <f>VLOOKUP(B227,'3-mer'!$B:$BQ,52,FALSE)</f>
        <v>25</v>
      </c>
      <c r="BX227" s="9">
        <f>VLOOKUP(B227,'3-mer'!$B:$BQ,53,FALSE)</f>
        <v>19</v>
      </c>
      <c r="BY227" s="9">
        <f>VLOOKUP(B227,'3-mer'!$B:$BQ,54,FALSE)</f>
        <v>16</v>
      </c>
      <c r="BZ227" s="9">
        <f>VLOOKUP(B227,'3-mer'!$B:$BQ,55,FALSE)</f>
        <v>3</v>
      </c>
      <c r="CA227" s="9">
        <f>VLOOKUP(B227,'3-mer'!$B:$BQ,56,FALSE)</f>
        <v>18</v>
      </c>
      <c r="CB227" s="9">
        <f>VLOOKUP(B227,'3-mer'!$B:$BQ,7,FALSE)</f>
        <v>22</v>
      </c>
      <c r="CC227" s="9">
        <f>VLOOKUP(B227,'3-mer'!$B:$BQ,58,FALSE)</f>
        <v>20</v>
      </c>
      <c r="CD227" s="9">
        <f>VLOOKUP(B227,'3-mer'!$B:$BQ,60,FALSE)</f>
        <v>8</v>
      </c>
      <c r="CE227" s="9">
        <f>VLOOKUP(B227,'3-mer'!$B:$BQ,61,FALSE)</f>
        <v>27</v>
      </c>
      <c r="CF227" s="9">
        <f>VLOOKUP(B227,'3-mer'!$B:$BQ,62,FALSE)</f>
        <v>28</v>
      </c>
      <c r="CG227" s="9">
        <f>VLOOKUP(B227,'3-mer'!$B:$BQ,63,FALSE)</f>
        <v>36</v>
      </c>
      <c r="CH227" s="9">
        <f>VLOOKUP(B227,'3-mer'!$B:$BQ,64,FALSE)</f>
        <v>17</v>
      </c>
      <c r="CI227" s="9">
        <f>VLOOKUP(B227,'3-mer'!$B:$BQ,65,FALSE)</f>
        <v>15</v>
      </c>
      <c r="CJ227" s="9">
        <f>VLOOKUP(B227,'3-mer'!$B:$BQ,66,FALSE)</f>
        <v>10</v>
      </c>
      <c r="CK227" s="9">
        <f>VLOOKUP(B227,'3-mer'!$B:$BQ,67,FALSE)</f>
        <v>23</v>
      </c>
      <c r="CL227" s="9">
        <f>VLOOKUP(B227,'3-mer'!$B:$BQ,5,FALSE)</f>
        <v>26</v>
      </c>
    </row>
    <row r="228" spans="1:90" ht="15.75" x14ac:dyDescent="0.2">
      <c r="A228" s="67" t="s">
        <v>28</v>
      </c>
      <c r="B228" s="67" t="s">
        <v>36</v>
      </c>
      <c r="C228" s="67">
        <v>265</v>
      </c>
      <c r="D228" s="70">
        <v>10</v>
      </c>
      <c r="E228" s="67">
        <v>37</v>
      </c>
      <c r="F228" s="67">
        <v>7.4</v>
      </c>
      <c r="G228" s="67">
        <v>6</v>
      </c>
      <c r="H228" s="70">
        <v>2.25</v>
      </c>
      <c r="I228" s="70">
        <f>VLOOKUP(B228,'2-mer'!$C$1:$V$19,3,FALSE)</f>
        <v>1452</v>
      </c>
      <c r="J228" s="74">
        <f>VLOOKUP(B228,遗传信息!B:E,4,FALSE)</f>
        <v>50.74</v>
      </c>
      <c r="K228" s="9">
        <f>VLOOKUP(B228,'2-mer'!$C$1:$V$19,4,FALSE)</f>
        <v>105</v>
      </c>
      <c r="L228" s="9">
        <f>VLOOKUP(B228,'2-mer'!$C$1:$V$19,5,FALSE)</f>
        <v>85</v>
      </c>
      <c r="M228" s="9">
        <f>VLOOKUP(B228,'2-mer'!$C$1:$V$19,6,FALSE)</f>
        <v>109</v>
      </c>
      <c r="N228" s="9">
        <f>VLOOKUP(B228,'2-mer'!$C$1:$V$19,8,FALSE)</f>
        <v>63</v>
      </c>
      <c r="O228" s="9">
        <f>VLOOKUP(B228,'2-mer'!$C$1:$V$19,9,FALSE)</f>
        <v>80</v>
      </c>
      <c r="P228" s="9">
        <f>VLOOKUP(B228,'2-mer'!$C$1:$V$19,10,FALSE)</f>
        <v>78</v>
      </c>
      <c r="Q228" s="9">
        <f>VLOOKUP(B228,'2-mer'!$C$1:$V$19,11,FALSE)</f>
        <v>96</v>
      </c>
      <c r="R228" s="9">
        <f>VLOOKUP(B228,'2-mer'!$C$1:$V$19,12,FALSE)</f>
        <v>75</v>
      </c>
      <c r="S228" s="9">
        <f>VLOOKUP(B228,'2-mer'!$C$1:$V$19,13,FALSE)</f>
        <v>115</v>
      </c>
      <c r="T228" s="9">
        <f>VLOOKUP(B228,'2-mer'!$C$1:$V$19,14,FALSE)</f>
        <v>106</v>
      </c>
      <c r="U228" s="9">
        <f>VLOOKUP(B228,'2-mer'!$C$1:$V$19,15,FALSE)</f>
        <v>147</v>
      </c>
      <c r="V228" s="9">
        <f>VLOOKUP(B228,'2-mer'!$C$1:$V$19,16,FALSE)</f>
        <v>93</v>
      </c>
      <c r="W228" s="9">
        <f>VLOOKUP(B228,'2-mer'!$C$1:$V$19,17,FALSE)</f>
        <v>63</v>
      </c>
      <c r="X228" s="9">
        <f>VLOOKUP(B228,'2-mer'!$C$1:$V$19,18,FALSE)</f>
        <v>61</v>
      </c>
      <c r="Y228" s="9">
        <f>VLOOKUP(B228,'2-mer'!$C$1:$V$19,19,FALSE)</f>
        <v>108</v>
      </c>
      <c r="Z228" s="9">
        <f>VLOOKUP(B228,'2-mer'!$C$1:$V$19,20,FALSE)</f>
        <v>57</v>
      </c>
      <c r="AA228" s="9">
        <f>VLOOKUP(B228,'3-mer'!$B:$BQ,4,FALSE)</f>
        <v>22</v>
      </c>
      <c r="AB228" s="9">
        <f>VLOOKUP(B228,'3-mer'!$B:$BQ,5,FALSE)</f>
        <v>26</v>
      </c>
      <c r="AC228" s="9">
        <f>VLOOKUP(B228,'3-mer'!$B:$BQ,6,FALSE)</f>
        <v>34</v>
      </c>
      <c r="AD228" s="9">
        <f>VLOOKUP(B228,'3-mer'!$B:$BQ,7,FALSE)</f>
        <v>22</v>
      </c>
      <c r="AE228" s="9">
        <f>VLOOKUP(B228,'3-mer'!$B:$BQ,8,FALSE)</f>
        <v>17</v>
      </c>
      <c r="AF228" s="9">
        <f>VLOOKUP(B228,'3-mer'!$B:$BQ,9,FALSE)</f>
        <v>22</v>
      </c>
      <c r="AG228" s="9">
        <f>VLOOKUP(B228,'3-mer'!$B:$BQ,10,FALSE)</f>
        <v>27</v>
      </c>
      <c r="AH228" s="9">
        <f>VLOOKUP(B228,'3-mer'!$B:$BQ,11,FALSE)</f>
        <v>19</v>
      </c>
      <c r="AI228" s="9">
        <f>VLOOKUP(B228,'3-mer'!$B:$BQ,12,FALSE)</f>
        <v>28</v>
      </c>
      <c r="AJ228" s="9">
        <f>VLOOKUP(B228,'3-mer'!$B:$BQ,13,FALSE)</f>
        <v>25</v>
      </c>
      <c r="AK228" s="9">
        <f>VLOOKUP(B228,'3-mer'!$B:$BQ,14,FALSE)</f>
        <v>30</v>
      </c>
      <c r="AL228" s="9">
        <f>VLOOKUP(B228,'3-mer'!$B:$BQ,15,FALSE)</f>
        <v>25</v>
      </c>
      <c r="AM228" s="9">
        <f>VLOOKUP(B228,'3-mer'!$B:$BQ,16,FALSE)</f>
        <v>13</v>
      </c>
      <c r="AN228" s="9">
        <f>VLOOKUP(B228,'3-mer'!$B:$BQ,17,FALSE)</f>
        <v>13</v>
      </c>
      <c r="AO228" s="9">
        <f>VLOOKUP(B228,'3-mer'!$B:$BQ,18,FALSE)</f>
        <v>27</v>
      </c>
      <c r="AP228" s="9">
        <f>VLOOKUP(B228,'3-mer'!$B:$BQ,19,FALSE)</f>
        <v>10</v>
      </c>
      <c r="AQ228" s="9">
        <f>VLOOKUP(B228,'3-mer'!$B:$BQ,20,FALSE)</f>
        <v>22</v>
      </c>
      <c r="AR228" s="9">
        <f>VLOOKUP(B228,'3-mer'!$B:$BQ,21,FALSE)</f>
        <v>16</v>
      </c>
      <c r="AS228" s="9">
        <f>VLOOKUP(B228,'3-mer'!$B:$BQ,22,FALSE)</f>
        <v>25</v>
      </c>
      <c r="AT228" s="9">
        <f>VLOOKUP(B228,'3-mer'!$B:$BQ,23,FALSE)</f>
        <v>16</v>
      </c>
      <c r="AU228" s="9">
        <f>VLOOKUP(B228,'3-mer'!$B:$BQ,24,FALSE)</f>
        <v>17</v>
      </c>
      <c r="AV228" s="9">
        <f>VLOOKUP(B228,'3-mer'!$B:$BQ,25,FALSE)</f>
        <v>15</v>
      </c>
      <c r="AW228" s="9">
        <f>VLOOKUP(B228,'3-mer'!$B:$BQ,26,FALSE)</f>
        <v>21</v>
      </c>
      <c r="AX228" s="9">
        <f>VLOOKUP(B228,'3-mer'!$B:$BQ,27,FALSE)</f>
        <v>25</v>
      </c>
      <c r="AY228" s="9">
        <f>VLOOKUP(B228,'3-mer'!$B:$BQ,28,FALSE)</f>
        <v>18</v>
      </c>
      <c r="AZ228" s="9">
        <f>VLOOKUP(B228,'3-mer'!$B:$BQ,29,FALSE)</f>
        <v>21</v>
      </c>
      <c r="BA228" s="9">
        <f>VLOOKUP(B228,'3-mer'!$B:$BQ,30,FALSE)</f>
        <v>35</v>
      </c>
      <c r="BB228" s="9">
        <f>VLOOKUP(B228,'3-mer'!$B:$BQ,31,FALSE)</f>
        <v>22</v>
      </c>
      <c r="BC228" s="9">
        <f>VLOOKUP(B228,'3-mer'!$B:$BQ,32,FALSE)</f>
        <v>11</v>
      </c>
      <c r="BD228" s="9">
        <f>VLOOKUP(B228,'3-mer'!$B:$BQ,33,FALSE)</f>
        <v>16</v>
      </c>
      <c r="BE228" s="9">
        <f>VLOOKUP(B228,'3-mer'!$B:$BQ,34,FALSE)</f>
        <v>28</v>
      </c>
      <c r="BF228" s="9">
        <f>VLOOKUP(B228,'3-mer'!$B:$BQ,35,FALSE)</f>
        <v>20</v>
      </c>
      <c r="BG228" s="9">
        <f>VLOOKUP(B228,'3-mer'!$B:$BQ,36,FALSE)</f>
        <v>36</v>
      </c>
      <c r="BH228" s="9">
        <f>VLOOKUP(B228,'3-mer'!$B:$BQ,37,FALSE)</f>
        <v>23</v>
      </c>
      <c r="BI228" s="9">
        <f>VLOOKUP(B228,'3-mer'!$B:$BQ,38,FALSE)</f>
        <v>33</v>
      </c>
      <c r="BJ228" s="9">
        <f>VLOOKUP(B228,'3-mer'!$B:$BQ,39,FALSE)</f>
        <v>22</v>
      </c>
      <c r="BK228" s="9">
        <f>VLOOKUP(B228,'3-mer'!$B:$BQ,40,FALSE)</f>
        <v>28</v>
      </c>
      <c r="BL228" s="9">
        <f>VLOOKUP(B228,'3-mer'!$B:$BQ,41,FALSE)</f>
        <v>26</v>
      </c>
      <c r="BM228" s="9">
        <f>VLOOKUP(B228,'3-mer'!$B:$BQ,42,FALSE)</f>
        <v>28</v>
      </c>
      <c r="BN228" s="9">
        <f>VLOOKUP(B228,'3-mer'!$B:$BQ,43,FALSE)</f>
        <v>23</v>
      </c>
      <c r="BO228" s="9">
        <f>VLOOKUP(B228,'3-mer'!$B:$BQ,44,FALSE)</f>
        <v>42</v>
      </c>
      <c r="BP228" s="9">
        <f>VLOOKUP(B228,'3-mer'!$B:$BQ,45,FALSE)</f>
        <v>30</v>
      </c>
      <c r="BQ228" s="9">
        <f>VLOOKUP(B228,'3-mer'!$B:$BQ,46,FALSE)</f>
        <v>46</v>
      </c>
      <c r="BR228" s="9">
        <f>VLOOKUP(B228,'3-mer'!$B:$BQ,47,FALSE)</f>
        <v>29</v>
      </c>
      <c r="BS228" s="9">
        <f>VLOOKUP(B228,'3-mer'!$B:$BQ,48,FALSE)</f>
        <v>23</v>
      </c>
      <c r="BT228" s="9">
        <f>VLOOKUP(B228,'3-mer'!$B:$BQ,49,FALSE)</f>
        <v>22</v>
      </c>
      <c r="BU228" s="9">
        <f>VLOOKUP(B228,'3-mer'!$B:$BQ,50,FALSE)</f>
        <v>30</v>
      </c>
      <c r="BV228" s="9">
        <f>VLOOKUP(B228,'3-mer'!$B:$BQ,51,FALSE)</f>
        <v>18</v>
      </c>
      <c r="BW228" s="9">
        <f>VLOOKUP(B228,'3-mer'!$B:$BQ,52,FALSE)</f>
        <v>25</v>
      </c>
      <c r="BX228" s="9">
        <f>VLOOKUP(B228,'3-mer'!$B:$BQ,53,FALSE)</f>
        <v>19</v>
      </c>
      <c r="BY228" s="9">
        <f>VLOOKUP(B228,'3-mer'!$B:$BQ,54,FALSE)</f>
        <v>16</v>
      </c>
      <c r="BZ228" s="9">
        <f>VLOOKUP(B228,'3-mer'!$B:$BQ,55,FALSE)</f>
        <v>3</v>
      </c>
      <c r="CA228" s="9">
        <f>VLOOKUP(B228,'3-mer'!$B:$BQ,56,FALSE)</f>
        <v>18</v>
      </c>
      <c r="CB228" s="9">
        <f>VLOOKUP(B228,'3-mer'!$B:$BQ,7,FALSE)</f>
        <v>22</v>
      </c>
      <c r="CC228" s="9">
        <f>VLOOKUP(B228,'3-mer'!$B:$BQ,58,FALSE)</f>
        <v>20</v>
      </c>
      <c r="CD228" s="9">
        <f>VLOOKUP(B228,'3-mer'!$B:$BQ,60,FALSE)</f>
        <v>8</v>
      </c>
      <c r="CE228" s="9">
        <f>VLOOKUP(B228,'3-mer'!$B:$BQ,61,FALSE)</f>
        <v>27</v>
      </c>
      <c r="CF228" s="9">
        <f>VLOOKUP(B228,'3-mer'!$B:$BQ,62,FALSE)</f>
        <v>28</v>
      </c>
      <c r="CG228" s="9">
        <f>VLOOKUP(B228,'3-mer'!$B:$BQ,63,FALSE)</f>
        <v>36</v>
      </c>
      <c r="CH228" s="9">
        <f>VLOOKUP(B228,'3-mer'!$B:$BQ,64,FALSE)</f>
        <v>17</v>
      </c>
      <c r="CI228" s="9">
        <f>VLOOKUP(B228,'3-mer'!$B:$BQ,65,FALSE)</f>
        <v>15</v>
      </c>
      <c r="CJ228" s="9">
        <f>VLOOKUP(B228,'3-mer'!$B:$BQ,66,FALSE)</f>
        <v>10</v>
      </c>
      <c r="CK228" s="9">
        <f>VLOOKUP(B228,'3-mer'!$B:$BQ,67,FALSE)</f>
        <v>23</v>
      </c>
      <c r="CL228" s="9">
        <f>VLOOKUP(B228,'3-mer'!$B:$BQ,5,FALSE)</f>
        <v>26</v>
      </c>
    </row>
    <row r="229" spans="1:90" ht="15.75" x14ac:dyDescent="0.2">
      <c r="A229" s="67" t="s">
        <v>28</v>
      </c>
      <c r="B229" s="67" t="s">
        <v>36</v>
      </c>
      <c r="C229" s="67">
        <v>265</v>
      </c>
      <c r="D229" s="70">
        <v>15</v>
      </c>
      <c r="E229" s="67">
        <v>37</v>
      </c>
      <c r="F229" s="67">
        <v>7.4</v>
      </c>
      <c r="G229" s="67">
        <v>6</v>
      </c>
      <c r="H229" s="70">
        <v>2.5</v>
      </c>
      <c r="I229" s="70">
        <f>VLOOKUP(B229,'2-mer'!$C$1:$V$19,3,FALSE)</f>
        <v>1452</v>
      </c>
      <c r="J229" s="74">
        <f>VLOOKUP(B229,遗传信息!B:E,4,FALSE)</f>
        <v>50.74</v>
      </c>
      <c r="K229" s="9">
        <f>VLOOKUP(B229,'2-mer'!$C$1:$V$19,4,FALSE)</f>
        <v>105</v>
      </c>
      <c r="L229" s="9">
        <f>VLOOKUP(B229,'2-mer'!$C$1:$V$19,5,FALSE)</f>
        <v>85</v>
      </c>
      <c r="M229" s="9">
        <f>VLOOKUP(B229,'2-mer'!$C$1:$V$19,6,FALSE)</f>
        <v>109</v>
      </c>
      <c r="N229" s="9">
        <f>VLOOKUP(B229,'2-mer'!$C$1:$V$19,8,FALSE)</f>
        <v>63</v>
      </c>
      <c r="O229" s="9">
        <f>VLOOKUP(B229,'2-mer'!$C$1:$V$19,9,FALSE)</f>
        <v>80</v>
      </c>
      <c r="P229" s="9">
        <f>VLOOKUP(B229,'2-mer'!$C$1:$V$19,10,FALSE)</f>
        <v>78</v>
      </c>
      <c r="Q229" s="9">
        <f>VLOOKUP(B229,'2-mer'!$C$1:$V$19,11,FALSE)</f>
        <v>96</v>
      </c>
      <c r="R229" s="9">
        <f>VLOOKUP(B229,'2-mer'!$C$1:$V$19,12,FALSE)</f>
        <v>75</v>
      </c>
      <c r="S229" s="9">
        <f>VLOOKUP(B229,'2-mer'!$C$1:$V$19,13,FALSE)</f>
        <v>115</v>
      </c>
      <c r="T229" s="9">
        <f>VLOOKUP(B229,'2-mer'!$C$1:$V$19,14,FALSE)</f>
        <v>106</v>
      </c>
      <c r="U229" s="9">
        <f>VLOOKUP(B229,'2-mer'!$C$1:$V$19,15,FALSE)</f>
        <v>147</v>
      </c>
      <c r="V229" s="9">
        <f>VLOOKUP(B229,'2-mer'!$C$1:$V$19,16,FALSE)</f>
        <v>93</v>
      </c>
      <c r="W229" s="9">
        <f>VLOOKUP(B229,'2-mer'!$C$1:$V$19,17,FALSE)</f>
        <v>63</v>
      </c>
      <c r="X229" s="9">
        <f>VLOOKUP(B229,'2-mer'!$C$1:$V$19,18,FALSE)</f>
        <v>61</v>
      </c>
      <c r="Y229" s="9">
        <f>VLOOKUP(B229,'2-mer'!$C$1:$V$19,19,FALSE)</f>
        <v>108</v>
      </c>
      <c r="Z229" s="9">
        <f>VLOOKUP(B229,'2-mer'!$C$1:$V$19,20,FALSE)</f>
        <v>57</v>
      </c>
      <c r="AA229" s="9">
        <f>VLOOKUP(B229,'3-mer'!$B:$BQ,4,FALSE)</f>
        <v>22</v>
      </c>
      <c r="AB229" s="9">
        <f>VLOOKUP(B229,'3-mer'!$B:$BQ,5,FALSE)</f>
        <v>26</v>
      </c>
      <c r="AC229" s="9">
        <f>VLOOKUP(B229,'3-mer'!$B:$BQ,6,FALSE)</f>
        <v>34</v>
      </c>
      <c r="AD229" s="9">
        <f>VLOOKUP(B229,'3-mer'!$B:$BQ,7,FALSE)</f>
        <v>22</v>
      </c>
      <c r="AE229" s="9">
        <f>VLOOKUP(B229,'3-mer'!$B:$BQ,8,FALSE)</f>
        <v>17</v>
      </c>
      <c r="AF229" s="9">
        <f>VLOOKUP(B229,'3-mer'!$B:$BQ,9,FALSE)</f>
        <v>22</v>
      </c>
      <c r="AG229" s="9">
        <f>VLOOKUP(B229,'3-mer'!$B:$BQ,10,FALSE)</f>
        <v>27</v>
      </c>
      <c r="AH229" s="9">
        <f>VLOOKUP(B229,'3-mer'!$B:$BQ,11,FALSE)</f>
        <v>19</v>
      </c>
      <c r="AI229" s="9">
        <f>VLOOKUP(B229,'3-mer'!$B:$BQ,12,FALSE)</f>
        <v>28</v>
      </c>
      <c r="AJ229" s="9">
        <f>VLOOKUP(B229,'3-mer'!$B:$BQ,13,FALSE)</f>
        <v>25</v>
      </c>
      <c r="AK229" s="9">
        <f>VLOOKUP(B229,'3-mer'!$B:$BQ,14,FALSE)</f>
        <v>30</v>
      </c>
      <c r="AL229" s="9">
        <f>VLOOKUP(B229,'3-mer'!$B:$BQ,15,FALSE)</f>
        <v>25</v>
      </c>
      <c r="AM229" s="9">
        <f>VLOOKUP(B229,'3-mer'!$B:$BQ,16,FALSE)</f>
        <v>13</v>
      </c>
      <c r="AN229" s="9">
        <f>VLOOKUP(B229,'3-mer'!$B:$BQ,17,FALSE)</f>
        <v>13</v>
      </c>
      <c r="AO229" s="9">
        <f>VLOOKUP(B229,'3-mer'!$B:$BQ,18,FALSE)</f>
        <v>27</v>
      </c>
      <c r="AP229" s="9">
        <f>VLOOKUP(B229,'3-mer'!$B:$BQ,19,FALSE)</f>
        <v>10</v>
      </c>
      <c r="AQ229" s="9">
        <f>VLOOKUP(B229,'3-mer'!$B:$BQ,20,FALSE)</f>
        <v>22</v>
      </c>
      <c r="AR229" s="9">
        <f>VLOOKUP(B229,'3-mer'!$B:$BQ,21,FALSE)</f>
        <v>16</v>
      </c>
      <c r="AS229" s="9">
        <f>VLOOKUP(B229,'3-mer'!$B:$BQ,22,FALSE)</f>
        <v>25</v>
      </c>
      <c r="AT229" s="9">
        <f>VLOOKUP(B229,'3-mer'!$B:$BQ,23,FALSE)</f>
        <v>16</v>
      </c>
      <c r="AU229" s="9">
        <f>VLOOKUP(B229,'3-mer'!$B:$BQ,24,FALSE)</f>
        <v>17</v>
      </c>
      <c r="AV229" s="9">
        <f>VLOOKUP(B229,'3-mer'!$B:$BQ,25,FALSE)</f>
        <v>15</v>
      </c>
      <c r="AW229" s="9">
        <f>VLOOKUP(B229,'3-mer'!$B:$BQ,26,FALSE)</f>
        <v>21</v>
      </c>
      <c r="AX229" s="9">
        <f>VLOOKUP(B229,'3-mer'!$B:$BQ,27,FALSE)</f>
        <v>25</v>
      </c>
      <c r="AY229" s="9">
        <f>VLOOKUP(B229,'3-mer'!$B:$BQ,28,FALSE)</f>
        <v>18</v>
      </c>
      <c r="AZ229" s="9">
        <f>VLOOKUP(B229,'3-mer'!$B:$BQ,29,FALSE)</f>
        <v>21</v>
      </c>
      <c r="BA229" s="9">
        <f>VLOOKUP(B229,'3-mer'!$B:$BQ,30,FALSE)</f>
        <v>35</v>
      </c>
      <c r="BB229" s="9">
        <f>VLOOKUP(B229,'3-mer'!$B:$BQ,31,FALSE)</f>
        <v>22</v>
      </c>
      <c r="BC229" s="9">
        <f>VLOOKUP(B229,'3-mer'!$B:$BQ,32,FALSE)</f>
        <v>11</v>
      </c>
      <c r="BD229" s="9">
        <f>VLOOKUP(B229,'3-mer'!$B:$BQ,33,FALSE)</f>
        <v>16</v>
      </c>
      <c r="BE229" s="9">
        <f>VLOOKUP(B229,'3-mer'!$B:$BQ,34,FALSE)</f>
        <v>28</v>
      </c>
      <c r="BF229" s="9">
        <f>VLOOKUP(B229,'3-mer'!$B:$BQ,35,FALSE)</f>
        <v>20</v>
      </c>
      <c r="BG229" s="9">
        <f>VLOOKUP(B229,'3-mer'!$B:$BQ,36,FALSE)</f>
        <v>36</v>
      </c>
      <c r="BH229" s="9">
        <f>VLOOKUP(B229,'3-mer'!$B:$BQ,37,FALSE)</f>
        <v>23</v>
      </c>
      <c r="BI229" s="9">
        <f>VLOOKUP(B229,'3-mer'!$B:$BQ,38,FALSE)</f>
        <v>33</v>
      </c>
      <c r="BJ229" s="9">
        <f>VLOOKUP(B229,'3-mer'!$B:$BQ,39,FALSE)</f>
        <v>22</v>
      </c>
      <c r="BK229" s="9">
        <f>VLOOKUP(B229,'3-mer'!$B:$BQ,40,FALSE)</f>
        <v>28</v>
      </c>
      <c r="BL229" s="9">
        <f>VLOOKUP(B229,'3-mer'!$B:$BQ,41,FALSE)</f>
        <v>26</v>
      </c>
      <c r="BM229" s="9">
        <f>VLOOKUP(B229,'3-mer'!$B:$BQ,42,FALSE)</f>
        <v>28</v>
      </c>
      <c r="BN229" s="9">
        <f>VLOOKUP(B229,'3-mer'!$B:$BQ,43,FALSE)</f>
        <v>23</v>
      </c>
      <c r="BO229" s="9">
        <f>VLOOKUP(B229,'3-mer'!$B:$BQ,44,FALSE)</f>
        <v>42</v>
      </c>
      <c r="BP229" s="9">
        <f>VLOOKUP(B229,'3-mer'!$B:$BQ,45,FALSE)</f>
        <v>30</v>
      </c>
      <c r="BQ229" s="9">
        <f>VLOOKUP(B229,'3-mer'!$B:$BQ,46,FALSE)</f>
        <v>46</v>
      </c>
      <c r="BR229" s="9">
        <f>VLOOKUP(B229,'3-mer'!$B:$BQ,47,FALSE)</f>
        <v>29</v>
      </c>
      <c r="BS229" s="9">
        <f>VLOOKUP(B229,'3-mer'!$B:$BQ,48,FALSE)</f>
        <v>23</v>
      </c>
      <c r="BT229" s="9">
        <f>VLOOKUP(B229,'3-mer'!$B:$BQ,49,FALSE)</f>
        <v>22</v>
      </c>
      <c r="BU229" s="9">
        <f>VLOOKUP(B229,'3-mer'!$B:$BQ,50,FALSE)</f>
        <v>30</v>
      </c>
      <c r="BV229" s="9">
        <f>VLOOKUP(B229,'3-mer'!$B:$BQ,51,FALSE)</f>
        <v>18</v>
      </c>
      <c r="BW229" s="9">
        <f>VLOOKUP(B229,'3-mer'!$B:$BQ,52,FALSE)</f>
        <v>25</v>
      </c>
      <c r="BX229" s="9">
        <f>VLOOKUP(B229,'3-mer'!$B:$BQ,53,FALSE)</f>
        <v>19</v>
      </c>
      <c r="BY229" s="9">
        <f>VLOOKUP(B229,'3-mer'!$B:$BQ,54,FALSE)</f>
        <v>16</v>
      </c>
      <c r="BZ229" s="9">
        <f>VLOOKUP(B229,'3-mer'!$B:$BQ,55,FALSE)</f>
        <v>3</v>
      </c>
      <c r="CA229" s="9">
        <f>VLOOKUP(B229,'3-mer'!$B:$BQ,56,FALSE)</f>
        <v>18</v>
      </c>
      <c r="CB229" s="9">
        <f>VLOOKUP(B229,'3-mer'!$B:$BQ,7,FALSE)</f>
        <v>22</v>
      </c>
      <c r="CC229" s="9">
        <f>VLOOKUP(B229,'3-mer'!$B:$BQ,58,FALSE)</f>
        <v>20</v>
      </c>
      <c r="CD229" s="9">
        <f>VLOOKUP(B229,'3-mer'!$B:$BQ,60,FALSE)</f>
        <v>8</v>
      </c>
      <c r="CE229" s="9">
        <f>VLOOKUP(B229,'3-mer'!$B:$BQ,61,FALSE)</f>
        <v>27</v>
      </c>
      <c r="CF229" s="9">
        <f>VLOOKUP(B229,'3-mer'!$B:$BQ,62,FALSE)</f>
        <v>28</v>
      </c>
      <c r="CG229" s="9">
        <f>VLOOKUP(B229,'3-mer'!$B:$BQ,63,FALSE)</f>
        <v>36</v>
      </c>
      <c r="CH229" s="9">
        <f>VLOOKUP(B229,'3-mer'!$B:$BQ,64,FALSE)</f>
        <v>17</v>
      </c>
      <c r="CI229" s="9">
        <f>VLOOKUP(B229,'3-mer'!$B:$BQ,65,FALSE)</f>
        <v>15</v>
      </c>
      <c r="CJ229" s="9">
        <f>VLOOKUP(B229,'3-mer'!$B:$BQ,66,FALSE)</f>
        <v>10</v>
      </c>
      <c r="CK229" s="9">
        <f>VLOOKUP(B229,'3-mer'!$B:$BQ,67,FALSE)</f>
        <v>23</v>
      </c>
      <c r="CL229" s="9">
        <f>VLOOKUP(B229,'3-mer'!$B:$BQ,5,FALSE)</f>
        <v>26</v>
      </c>
    </row>
    <row r="230" spans="1:90" ht="15.75" x14ac:dyDescent="0.2">
      <c r="A230" s="67" t="s">
        <v>28</v>
      </c>
      <c r="B230" s="67" t="s">
        <v>36</v>
      </c>
      <c r="C230" s="67">
        <v>265</v>
      </c>
      <c r="D230" s="70">
        <v>20</v>
      </c>
      <c r="E230" s="67">
        <v>37</v>
      </c>
      <c r="F230" s="67">
        <v>7.4</v>
      </c>
      <c r="G230" s="67">
        <v>6</v>
      </c>
      <c r="H230" s="70">
        <v>2.75</v>
      </c>
      <c r="I230" s="70">
        <f>VLOOKUP(B230,'2-mer'!$C$1:$V$19,3,FALSE)</f>
        <v>1452</v>
      </c>
      <c r="J230" s="74">
        <f>VLOOKUP(B230,遗传信息!B:E,4,FALSE)</f>
        <v>50.74</v>
      </c>
      <c r="K230" s="9">
        <f>VLOOKUP(B230,'2-mer'!$C$1:$V$19,4,FALSE)</f>
        <v>105</v>
      </c>
      <c r="L230" s="9">
        <f>VLOOKUP(B230,'2-mer'!$C$1:$V$19,5,FALSE)</f>
        <v>85</v>
      </c>
      <c r="M230" s="9">
        <f>VLOOKUP(B230,'2-mer'!$C$1:$V$19,6,FALSE)</f>
        <v>109</v>
      </c>
      <c r="N230" s="9">
        <f>VLOOKUP(B230,'2-mer'!$C$1:$V$19,8,FALSE)</f>
        <v>63</v>
      </c>
      <c r="O230" s="9">
        <f>VLOOKUP(B230,'2-mer'!$C$1:$V$19,9,FALSE)</f>
        <v>80</v>
      </c>
      <c r="P230" s="9">
        <f>VLOOKUP(B230,'2-mer'!$C$1:$V$19,10,FALSE)</f>
        <v>78</v>
      </c>
      <c r="Q230" s="9">
        <f>VLOOKUP(B230,'2-mer'!$C$1:$V$19,11,FALSE)</f>
        <v>96</v>
      </c>
      <c r="R230" s="9">
        <f>VLOOKUP(B230,'2-mer'!$C$1:$V$19,12,FALSE)</f>
        <v>75</v>
      </c>
      <c r="S230" s="9">
        <f>VLOOKUP(B230,'2-mer'!$C$1:$V$19,13,FALSE)</f>
        <v>115</v>
      </c>
      <c r="T230" s="9">
        <f>VLOOKUP(B230,'2-mer'!$C$1:$V$19,14,FALSE)</f>
        <v>106</v>
      </c>
      <c r="U230" s="9">
        <f>VLOOKUP(B230,'2-mer'!$C$1:$V$19,15,FALSE)</f>
        <v>147</v>
      </c>
      <c r="V230" s="9">
        <f>VLOOKUP(B230,'2-mer'!$C$1:$V$19,16,FALSE)</f>
        <v>93</v>
      </c>
      <c r="W230" s="9">
        <f>VLOOKUP(B230,'2-mer'!$C$1:$V$19,17,FALSE)</f>
        <v>63</v>
      </c>
      <c r="X230" s="9">
        <f>VLOOKUP(B230,'2-mer'!$C$1:$V$19,18,FALSE)</f>
        <v>61</v>
      </c>
      <c r="Y230" s="9">
        <f>VLOOKUP(B230,'2-mer'!$C$1:$V$19,19,FALSE)</f>
        <v>108</v>
      </c>
      <c r="Z230" s="9">
        <f>VLOOKUP(B230,'2-mer'!$C$1:$V$19,20,FALSE)</f>
        <v>57</v>
      </c>
      <c r="AA230" s="9">
        <f>VLOOKUP(B230,'3-mer'!$B:$BQ,4,FALSE)</f>
        <v>22</v>
      </c>
      <c r="AB230" s="9">
        <f>VLOOKUP(B230,'3-mer'!$B:$BQ,5,FALSE)</f>
        <v>26</v>
      </c>
      <c r="AC230" s="9">
        <f>VLOOKUP(B230,'3-mer'!$B:$BQ,6,FALSE)</f>
        <v>34</v>
      </c>
      <c r="AD230" s="9">
        <f>VLOOKUP(B230,'3-mer'!$B:$BQ,7,FALSE)</f>
        <v>22</v>
      </c>
      <c r="AE230" s="9">
        <f>VLOOKUP(B230,'3-mer'!$B:$BQ,8,FALSE)</f>
        <v>17</v>
      </c>
      <c r="AF230" s="9">
        <f>VLOOKUP(B230,'3-mer'!$B:$BQ,9,FALSE)</f>
        <v>22</v>
      </c>
      <c r="AG230" s="9">
        <f>VLOOKUP(B230,'3-mer'!$B:$BQ,10,FALSE)</f>
        <v>27</v>
      </c>
      <c r="AH230" s="9">
        <f>VLOOKUP(B230,'3-mer'!$B:$BQ,11,FALSE)</f>
        <v>19</v>
      </c>
      <c r="AI230" s="9">
        <f>VLOOKUP(B230,'3-mer'!$B:$BQ,12,FALSE)</f>
        <v>28</v>
      </c>
      <c r="AJ230" s="9">
        <f>VLOOKUP(B230,'3-mer'!$B:$BQ,13,FALSE)</f>
        <v>25</v>
      </c>
      <c r="AK230" s="9">
        <f>VLOOKUP(B230,'3-mer'!$B:$BQ,14,FALSE)</f>
        <v>30</v>
      </c>
      <c r="AL230" s="9">
        <f>VLOOKUP(B230,'3-mer'!$B:$BQ,15,FALSE)</f>
        <v>25</v>
      </c>
      <c r="AM230" s="9">
        <f>VLOOKUP(B230,'3-mer'!$B:$BQ,16,FALSE)</f>
        <v>13</v>
      </c>
      <c r="AN230" s="9">
        <f>VLOOKUP(B230,'3-mer'!$B:$BQ,17,FALSE)</f>
        <v>13</v>
      </c>
      <c r="AO230" s="9">
        <f>VLOOKUP(B230,'3-mer'!$B:$BQ,18,FALSE)</f>
        <v>27</v>
      </c>
      <c r="AP230" s="9">
        <f>VLOOKUP(B230,'3-mer'!$B:$BQ,19,FALSE)</f>
        <v>10</v>
      </c>
      <c r="AQ230" s="9">
        <f>VLOOKUP(B230,'3-mer'!$B:$BQ,20,FALSE)</f>
        <v>22</v>
      </c>
      <c r="AR230" s="9">
        <f>VLOOKUP(B230,'3-mer'!$B:$BQ,21,FALSE)</f>
        <v>16</v>
      </c>
      <c r="AS230" s="9">
        <f>VLOOKUP(B230,'3-mer'!$B:$BQ,22,FALSE)</f>
        <v>25</v>
      </c>
      <c r="AT230" s="9">
        <f>VLOOKUP(B230,'3-mer'!$B:$BQ,23,FALSE)</f>
        <v>16</v>
      </c>
      <c r="AU230" s="9">
        <f>VLOOKUP(B230,'3-mer'!$B:$BQ,24,FALSE)</f>
        <v>17</v>
      </c>
      <c r="AV230" s="9">
        <f>VLOOKUP(B230,'3-mer'!$B:$BQ,25,FALSE)</f>
        <v>15</v>
      </c>
      <c r="AW230" s="9">
        <f>VLOOKUP(B230,'3-mer'!$B:$BQ,26,FALSE)</f>
        <v>21</v>
      </c>
      <c r="AX230" s="9">
        <f>VLOOKUP(B230,'3-mer'!$B:$BQ,27,FALSE)</f>
        <v>25</v>
      </c>
      <c r="AY230" s="9">
        <f>VLOOKUP(B230,'3-mer'!$B:$BQ,28,FALSE)</f>
        <v>18</v>
      </c>
      <c r="AZ230" s="9">
        <f>VLOOKUP(B230,'3-mer'!$B:$BQ,29,FALSE)</f>
        <v>21</v>
      </c>
      <c r="BA230" s="9">
        <f>VLOOKUP(B230,'3-mer'!$B:$BQ,30,FALSE)</f>
        <v>35</v>
      </c>
      <c r="BB230" s="9">
        <f>VLOOKUP(B230,'3-mer'!$B:$BQ,31,FALSE)</f>
        <v>22</v>
      </c>
      <c r="BC230" s="9">
        <f>VLOOKUP(B230,'3-mer'!$B:$BQ,32,FALSE)</f>
        <v>11</v>
      </c>
      <c r="BD230" s="9">
        <f>VLOOKUP(B230,'3-mer'!$B:$BQ,33,FALSE)</f>
        <v>16</v>
      </c>
      <c r="BE230" s="9">
        <f>VLOOKUP(B230,'3-mer'!$B:$BQ,34,FALSE)</f>
        <v>28</v>
      </c>
      <c r="BF230" s="9">
        <f>VLOOKUP(B230,'3-mer'!$B:$BQ,35,FALSE)</f>
        <v>20</v>
      </c>
      <c r="BG230" s="9">
        <f>VLOOKUP(B230,'3-mer'!$B:$BQ,36,FALSE)</f>
        <v>36</v>
      </c>
      <c r="BH230" s="9">
        <f>VLOOKUP(B230,'3-mer'!$B:$BQ,37,FALSE)</f>
        <v>23</v>
      </c>
      <c r="BI230" s="9">
        <f>VLOOKUP(B230,'3-mer'!$B:$BQ,38,FALSE)</f>
        <v>33</v>
      </c>
      <c r="BJ230" s="9">
        <f>VLOOKUP(B230,'3-mer'!$B:$BQ,39,FALSE)</f>
        <v>22</v>
      </c>
      <c r="BK230" s="9">
        <f>VLOOKUP(B230,'3-mer'!$B:$BQ,40,FALSE)</f>
        <v>28</v>
      </c>
      <c r="BL230" s="9">
        <f>VLOOKUP(B230,'3-mer'!$B:$BQ,41,FALSE)</f>
        <v>26</v>
      </c>
      <c r="BM230" s="9">
        <f>VLOOKUP(B230,'3-mer'!$B:$BQ,42,FALSE)</f>
        <v>28</v>
      </c>
      <c r="BN230" s="9">
        <f>VLOOKUP(B230,'3-mer'!$B:$BQ,43,FALSE)</f>
        <v>23</v>
      </c>
      <c r="BO230" s="9">
        <f>VLOOKUP(B230,'3-mer'!$B:$BQ,44,FALSE)</f>
        <v>42</v>
      </c>
      <c r="BP230" s="9">
        <f>VLOOKUP(B230,'3-mer'!$B:$BQ,45,FALSE)</f>
        <v>30</v>
      </c>
      <c r="BQ230" s="9">
        <f>VLOOKUP(B230,'3-mer'!$B:$BQ,46,FALSE)</f>
        <v>46</v>
      </c>
      <c r="BR230" s="9">
        <f>VLOOKUP(B230,'3-mer'!$B:$BQ,47,FALSE)</f>
        <v>29</v>
      </c>
      <c r="BS230" s="9">
        <f>VLOOKUP(B230,'3-mer'!$B:$BQ,48,FALSE)</f>
        <v>23</v>
      </c>
      <c r="BT230" s="9">
        <f>VLOOKUP(B230,'3-mer'!$B:$BQ,49,FALSE)</f>
        <v>22</v>
      </c>
      <c r="BU230" s="9">
        <f>VLOOKUP(B230,'3-mer'!$B:$BQ,50,FALSE)</f>
        <v>30</v>
      </c>
      <c r="BV230" s="9">
        <f>VLOOKUP(B230,'3-mer'!$B:$BQ,51,FALSE)</f>
        <v>18</v>
      </c>
      <c r="BW230" s="9">
        <f>VLOOKUP(B230,'3-mer'!$B:$BQ,52,FALSE)</f>
        <v>25</v>
      </c>
      <c r="BX230" s="9">
        <f>VLOOKUP(B230,'3-mer'!$B:$BQ,53,FALSE)</f>
        <v>19</v>
      </c>
      <c r="BY230" s="9">
        <f>VLOOKUP(B230,'3-mer'!$B:$BQ,54,FALSE)</f>
        <v>16</v>
      </c>
      <c r="BZ230" s="9">
        <f>VLOOKUP(B230,'3-mer'!$B:$BQ,55,FALSE)</f>
        <v>3</v>
      </c>
      <c r="CA230" s="9">
        <f>VLOOKUP(B230,'3-mer'!$B:$BQ,56,FALSE)</f>
        <v>18</v>
      </c>
      <c r="CB230" s="9">
        <f>VLOOKUP(B230,'3-mer'!$B:$BQ,7,FALSE)</f>
        <v>22</v>
      </c>
      <c r="CC230" s="9">
        <f>VLOOKUP(B230,'3-mer'!$B:$BQ,58,FALSE)</f>
        <v>20</v>
      </c>
      <c r="CD230" s="9">
        <f>VLOOKUP(B230,'3-mer'!$B:$BQ,60,FALSE)</f>
        <v>8</v>
      </c>
      <c r="CE230" s="9">
        <f>VLOOKUP(B230,'3-mer'!$B:$BQ,61,FALSE)</f>
        <v>27</v>
      </c>
      <c r="CF230" s="9">
        <f>VLOOKUP(B230,'3-mer'!$B:$BQ,62,FALSE)</f>
        <v>28</v>
      </c>
      <c r="CG230" s="9">
        <f>VLOOKUP(B230,'3-mer'!$B:$BQ,63,FALSE)</f>
        <v>36</v>
      </c>
      <c r="CH230" s="9">
        <f>VLOOKUP(B230,'3-mer'!$B:$BQ,64,FALSE)</f>
        <v>17</v>
      </c>
      <c r="CI230" s="9">
        <f>VLOOKUP(B230,'3-mer'!$B:$BQ,65,FALSE)</f>
        <v>15</v>
      </c>
      <c r="CJ230" s="9">
        <f>VLOOKUP(B230,'3-mer'!$B:$BQ,66,FALSE)</f>
        <v>10</v>
      </c>
      <c r="CK230" s="9">
        <f>VLOOKUP(B230,'3-mer'!$B:$BQ,67,FALSE)</f>
        <v>23</v>
      </c>
      <c r="CL230" s="9">
        <f>VLOOKUP(B230,'3-mer'!$B:$BQ,5,FALSE)</f>
        <v>26</v>
      </c>
    </row>
    <row r="231" spans="1:90" ht="15.75" x14ac:dyDescent="0.2">
      <c r="A231" s="67" t="s">
        <v>28</v>
      </c>
      <c r="B231" s="67" t="s">
        <v>52</v>
      </c>
      <c r="C231" s="67">
        <v>254</v>
      </c>
      <c r="D231" s="70">
        <v>2</v>
      </c>
      <c r="E231" s="67">
        <v>37</v>
      </c>
      <c r="F231" s="67">
        <v>7.4</v>
      </c>
      <c r="G231" s="67">
        <v>6</v>
      </c>
      <c r="H231" s="70">
        <v>1</v>
      </c>
      <c r="I231" s="70">
        <f>VLOOKUP(B231,'2-mer'!$C$1:$V$19,3,FALSE)</f>
        <v>1452</v>
      </c>
      <c r="J231" s="74">
        <f>VLOOKUP(B231,遗传信息!B:E,4,FALSE)</f>
        <v>50.74</v>
      </c>
      <c r="K231" s="9">
        <f>VLOOKUP(B231,'2-mer'!$C$1:$V$19,4,FALSE)</f>
        <v>105</v>
      </c>
      <c r="L231" s="9">
        <f>VLOOKUP(B231,'2-mer'!$C$1:$V$19,5,FALSE)</f>
        <v>85</v>
      </c>
      <c r="M231" s="9">
        <f>VLOOKUP(B231,'2-mer'!$C$1:$V$19,6,FALSE)</f>
        <v>109</v>
      </c>
      <c r="N231" s="9">
        <f>VLOOKUP(B231,'2-mer'!$C$1:$V$19,8,FALSE)</f>
        <v>63</v>
      </c>
      <c r="O231" s="9">
        <f>VLOOKUP(B231,'2-mer'!$C$1:$V$19,9,FALSE)</f>
        <v>80</v>
      </c>
      <c r="P231" s="9">
        <f>VLOOKUP(B231,'2-mer'!$C$1:$V$19,10,FALSE)</f>
        <v>78</v>
      </c>
      <c r="Q231" s="9">
        <f>VLOOKUP(B231,'2-mer'!$C$1:$V$19,11,FALSE)</f>
        <v>96</v>
      </c>
      <c r="R231" s="9">
        <f>VLOOKUP(B231,'2-mer'!$C$1:$V$19,12,FALSE)</f>
        <v>75</v>
      </c>
      <c r="S231" s="9">
        <f>VLOOKUP(B231,'2-mer'!$C$1:$V$19,13,FALSE)</f>
        <v>115</v>
      </c>
      <c r="T231" s="9">
        <f>VLOOKUP(B231,'2-mer'!$C$1:$V$19,14,FALSE)</f>
        <v>106</v>
      </c>
      <c r="U231" s="9">
        <f>VLOOKUP(B231,'2-mer'!$C$1:$V$19,15,FALSE)</f>
        <v>147</v>
      </c>
      <c r="V231" s="9">
        <f>VLOOKUP(B231,'2-mer'!$C$1:$V$19,16,FALSE)</f>
        <v>93</v>
      </c>
      <c r="W231" s="9">
        <f>VLOOKUP(B231,'2-mer'!$C$1:$V$19,17,FALSE)</f>
        <v>63</v>
      </c>
      <c r="X231" s="9">
        <f>VLOOKUP(B231,'2-mer'!$C$1:$V$19,18,FALSE)</f>
        <v>61</v>
      </c>
      <c r="Y231" s="9">
        <f>VLOOKUP(B231,'2-mer'!$C$1:$V$19,19,FALSE)</f>
        <v>108</v>
      </c>
      <c r="Z231" s="9">
        <f>VLOOKUP(B231,'2-mer'!$C$1:$V$19,20,FALSE)</f>
        <v>57</v>
      </c>
      <c r="AA231" s="9">
        <f>VLOOKUP(B231,'3-mer'!$B:$BQ,4,FALSE)</f>
        <v>22</v>
      </c>
      <c r="AB231" s="9">
        <f>VLOOKUP(B231,'3-mer'!$B:$BQ,5,FALSE)</f>
        <v>26</v>
      </c>
      <c r="AC231" s="9">
        <f>VLOOKUP(B231,'3-mer'!$B:$BQ,6,FALSE)</f>
        <v>34</v>
      </c>
      <c r="AD231" s="9">
        <f>VLOOKUP(B231,'3-mer'!$B:$BQ,7,FALSE)</f>
        <v>22</v>
      </c>
      <c r="AE231" s="9">
        <f>VLOOKUP(B231,'3-mer'!$B:$BQ,8,FALSE)</f>
        <v>17</v>
      </c>
      <c r="AF231" s="9">
        <f>VLOOKUP(B231,'3-mer'!$B:$BQ,9,FALSE)</f>
        <v>22</v>
      </c>
      <c r="AG231" s="9">
        <f>VLOOKUP(B231,'3-mer'!$B:$BQ,10,FALSE)</f>
        <v>27</v>
      </c>
      <c r="AH231" s="9">
        <f>VLOOKUP(B231,'3-mer'!$B:$BQ,11,FALSE)</f>
        <v>19</v>
      </c>
      <c r="AI231" s="9">
        <f>VLOOKUP(B231,'3-mer'!$B:$BQ,12,FALSE)</f>
        <v>28</v>
      </c>
      <c r="AJ231" s="9">
        <f>VLOOKUP(B231,'3-mer'!$B:$BQ,13,FALSE)</f>
        <v>25</v>
      </c>
      <c r="AK231" s="9">
        <f>VLOOKUP(B231,'3-mer'!$B:$BQ,14,FALSE)</f>
        <v>30</v>
      </c>
      <c r="AL231" s="9">
        <f>VLOOKUP(B231,'3-mer'!$B:$BQ,15,FALSE)</f>
        <v>25</v>
      </c>
      <c r="AM231" s="9">
        <f>VLOOKUP(B231,'3-mer'!$B:$BQ,16,FALSE)</f>
        <v>13</v>
      </c>
      <c r="AN231" s="9">
        <f>VLOOKUP(B231,'3-mer'!$B:$BQ,17,FALSE)</f>
        <v>13</v>
      </c>
      <c r="AO231" s="9">
        <f>VLOOKUP(B231,'3-mer'!$B:$BQ,18,FALSE)</f>
        <v>27</v>
      </c>
      <c r="AP231" s="9">
        <f>VLOOKUP(B231,'3-mer'!$B:$BQ,19,FALSE)</f>
        <v>10</v>
      </c>
      <c r="AQ231" s="9">
        <f>VLOOKUP(B231,'3-mer'!$B:$BQ,20,FALSE)</f>
        <v>22</v>
      </c>
      <c r="AR231" s="9">
        <f>VLOOKUP(B231,'3-mer'!$B:$BQ,21,FALSE)</f>
        <v>16</v>
      </c>
      <c r="AS231" s="9">
        <f>VLOOKUP(B231,'3-mer'!$B:$BQ,22,FALSE)</f>
        <v>25</v>
      </c>
      <c r="AT231" s="9">
        <f>VLOOKUP(B231,'3-mer'!$B:$BQ,23,FALSE)</f>
        <v>16</v>
      </c>
      <c r="AU231" s="9">
        <f>VLOOKUP(B231,'3-mer'!$B:$BQ,24,FALSE)</f>
        <v>17</v>
      </c>
      <c r="AV231" s="9">
        <f>VLOOKUP(B231,'3-mer'!$B:$BQ,25,FALSE)</f>
        <v>15</v>
      </c>
      <c r="AW231" s="9">
        <f>VLOOKUP(B231,'3-mer'!$B:$BQ,26,FALSE)</f>
        <v>21</v>
      </c>
      <c r="AX231" s="9">
        <f>VLOOKUP(B231,'3-mer'!$B:$BQ,27,FALSE)</f>
        <v>25</v>
      </c>
      <c r="AY231" s="9">
        <f>VLOOKUP(B231,'3-mer'!$B:$BQ,28,FALSE)</f>
        <v>18</v>
      </c>
      <c r="AZ231" s="9">
        <f>VLOOKUP(B231,'3-mer'!$B:$BQ,29,FALSE)</f>
        <v>21</v>
      </c>
      <c r="BA231" s="9">
        <f>VLOOKUP(B231,'3-mer'!$B:$BQ,30,FALSE)</f>
        <v>35</v>
      </c>
      <c r="BB231" s="9">
        <f>VLOOKUP(B231,'3-mer'!$B:$BQ,31,FALSE)</f>
        <v>22</v>
      </c>
      <c r="BC231" s="9">
        <f>VLOOKUP(B231,'3-mer'!$B:$BQ,32,FALSE)</f>
        <v>11</v>
      </c>
      <c r="BD231" s="9">
        <f>VLOOKUP(B231,'3-mer'!$B:$BQ,33,FALSE)</f>
        <v>16</v>
      </c>
      <c r="BE231" s="9">
        <f>VLOOKUP(B231,'3-mer'!$B:$BQ,34,FALSE)</f>
        <v>28</v>
      </c>
      <c r="BF231" s="9">
        <f>VLOOKUP(B231,'3-mer'!$B:$BQ,35,FALSE)</f>
        <v>20</v>
      </c>
      <c r="BG231" s="9">
        <f>VLOOKUP(B231,'3-mer'!$B:$BQ,36,FALSE)</f>
        <v>36</v>
      </c>
      <c r="BH231" s="9">
        <f>VLOOKUP(B231,'3-mer'!$B:$BQ,37,FALSE)</f>
        <v>23</v>
      </c>
      <c r="BI231" s="9">
        <f>VLOOKUP(B231,'3-mer'!$B:$BQ,38,FALSE)</f>
        <v>33</v>
      </c>
      <c r="BJ231" s="9">
        <f>VLOOKUP(B231,'3-mer'!$B:$BQ,39,FALSE)</f>
        <v>22</v>
      </c>
      <c r="BK231" s="9">
        <f>VLOOKUP(B231,'3-mer'!$B:$BQ,40,FALSE)</f>
        <v>28</v>
      </c>
      <c r="BL231" s="9">
        <f>VLOOKUP(B231,'3-mer'!$B:$BQ,41,FALSE)</f>
        <v>26</v>
      </c>
      <c r="BM231" s="9">
        <f>VLOOKUP(B231,'3-mer'!$B:$BQ,42,FALSE)</f>
        <v>28</v>
      </c>
      <c r="BN231" s="9">
        <f>VLOOKUP(B231,'3-mer'!$B:$BQ,43,FALSE)</f>
        <v>23</v>
      </c>
      <c r="BO231" s="9">
        <f>VLOOKUP(B231,'3-mer'!$B:$BQ,44,FALSE)</f>
        <v>42</v>
      </c>
      <c r="BP231" s="9">
        <f>VLOOKUP(B231,'3-mer'!$B:$BQ,45,FALSE)</f>
        <v>30</v>
      </c>
      <c r="BQ231" s="9">
        <f>VLOOKUP(B231,'3-mer'!$B:$BQ,46,FALSE)</f>
        <v>46</v>
      </c>
      <c r="BR231" s="9">
        <f>VLOOKUP(B231,'3-mer'!$B:$BQ,47,FALSE)</f>
        <v>29</v>
      </c>
      <c r="BS231" s="9">
        <f>VLOOKUP(B231,'3-mer'!$B:$BQ,48,FALSE)</f>
        <v>23</v>
      </c>
      <c r="BT231" s="9">
        <f>VLOOKUP(B231,'3-mer'!$B:$BQ,49,FALSE)</f>
        <v>22</v>
      </c>
      <c r="BU231" s="9">
        <f>VLOOKUP(B231,'3-mer'!$B:$BQ,50,FALSE)</f>
        <v>30</v>
      </c>
      <c r="BV231" s="9">
        <f>VLOOKUP(B231,'3-mer'!$B:$BQ,51,FALSE)</f>
        <v>18</v>
      </c>
      <c r="BW231" s="9">
        <f>VLOOKUP(B231,'3-mer'!$B:$BQ,52,FALSE)</f>
        <v>25</v>
      </c>
      <c r="BX231" s="9">
        <f>VLOOKUP(B231,'3-mer'!$B:$BQ,53,FALSE)</f>
        <v>19</v>
      </c>
      <c r="BY231" s="9">
        <f>VLOOKUP(B231,'3-mer'!$B:$BQ,54,FALSE)</f>
        <v>16</v>
      </c>
      <c r="BZ231" s="9">
        <f>VLOOKUP(B231,'3-mer'!$B:$BQ,55,FALSE)</f>
        <v>3</v>
      </c>
      <c r="CA231" s="9">
        <f>VLOOKUP(B231,'3-mer'!$B:$BQ,56,FALSE)</f>
        <v>18</v>
      </c>
      <c r="CB231" s="9">
        <f>VLOOKUP(B231,'3-mer'!$B:$BQ,7,FALSE)</f>
        <v>22</v>
      </c>
      <c r="CC231" s="9">
        <f>VLOOKUP(B231,'3-mer'!$B:$BQ,58,FALSE)</f>
        <v>20</v>
      </c>
      <c r="CD231" s="9">
        <f>VLOOKUP(B231,'3-mer'!$B:$BQ,60,FALSE)</f>
        <v>8</v>
      </c>
      <c r="CE231" s="9">
        <f>VLOOKUP(B231,'3-mer'!$B:$BQ,61,FALSE)</f>
        <v>27</v>
      </c>
      <c r="CF231" s="9">
        <f>VLOOKUP(B231,'3-mer'!$B:$BQ,62,FALSE)</f>
        <v>28</v>
      </c>
      <c r="CG231" s="9">
        <f>VLOOKUP(B231,'3-mer'!$B:$BQ,63,FALSE)</f>
        <v>36</v>
      </c>
      <c r="CH231" s="9">
        <f>VLOOKUP(B231,'3-mer'!$B:$BQ,64,FALSE)</f>
        <v>17</v>
      </c>
      <c r="CI231" s="9">
        <f>VLOOKUP(B231,'3-mer'!$B:$BQ,65,FALSE)</f>
        <v>15</v>
      </c>
      <c r="CJ231" s="9">
        <f>VLOOKUP(B231,'3-mer'!$B:$BQ,66,FALSE)</f>
        <v>10</v>
      </c>
      <c r="CK231" s="9">
        <f>VLOOKUP(B231,'3-mer'!$B:$BQ,67,FALSE)</f>
        <v>23</v>
      </c>
      <c r="CL231" s="9">
        <f>VLOOKUP(B231,'3-mer'!$B:$BQ,5,FALSE)</f>
        <v>26</v>
      </c>
    </row>
    <row r="232" spans="1:90" ht="15.75" x14ac:dyDescent="0.2">
      <c r="A232" s="67" t="s">
        <v>28</v>
      </c>
      <c r="B232" s="67" t="s">
        <v>52</v>
      </c>
      <c r="C232" s="67">
        <v>254</v>
      </c>
      <c r="D232" s="70">
        <v>5</v>
      </c>
      <c r="E232" s="67">
        <v>37</v>
      </c>
      <c r="F232" s="67">
        <v>7.4</v>
      </c>
      <c r="G232" s="67">
        <v>6</v>
      </c>
      <c r="H232" s="70">
        <v>1.5</v>
      </c>
      <c r="I232" s="70">
        <f>VLOOKUP(B232,'2-mer'!$C$1:$V$19,3,FALSE)</f>
        <v>1452</v>
      </c>
      <c r="J232" s="74">
        <f>VLOOKUP(B232,遗传信息!B:E,4,FALSE)</f>
        <v>50.74</v>
      </c>
      <c r="K232" s="9">
        <f>VLOOKUP(B232,'2-mer'!$C$1:$V$19,4,FALSE)</f>
        <v>105</v>
      </c>
      <c r="L232" s="9">
        <f>VLOOKUP(B232,'2-mer'!$C$1:$V$19,5,FALSE)</f>
        <v>85</v>
      </c>
      <c r="M232" s="9">
        <f>VLOOKUP(B232,'2-mer'!$C$1:$V$19,6,FALSE)</f>
        <v>109</v>
      </c>
      <c r="N232" s="9">
        <f>VLOOKUP(B232,'2-mer'!$C$1:$V$19,8,FALSE)</f>
        <v>63</v>
      </c>
      <c r="O232" s="9">
        <f>VLOOKUP(B232,'2-mer'!$C$1:$V$19,9,FALSE)</f>
        <v>80</v>
      </c>
      <c r="P232" s="9">
        <f>VLOOKUP(B232,'2-mer'!$C$1:$V$19,10,FALSE)</f>
        <v>78</v>
      </c>
      <c r="Q232" s="9">
        <f>VLOOKUP(B232,'2-mer'!$C$1:$V$19,11,FALSE)</f>
        <v>96</v>
      </c>
      <c r="R232" s="9">
        <f>VLOOKUP(B232,'2-mer'!$C$1:$V$19,12,FALSE)</f>
        <v>75</v>
      </c>
      <c r="S232" s="9">
        <f>VLOOKUP(B232,'2-mer'!$C$1:$V$19,13,FALSE)</f>
        <v>115</v>
      </c>
      <c r="T232" s="9">
        <f>VLOOKUP(B232,'2-mer'!$C$1:$V$19,14,FALSE)</f>
        <v>106</v>
      </c>
      <c r="U232" s="9">
        <f>VLOOKUP(B232,'2-mer'!$C$1:$V$19,15,FALSE)</f>
        <v>147</v>
      </c>
      <c r="V232" s="9">
        <f>VLOOKUP(B232,'2-mer'!$C$1:$V$19,16,FALSE)</f>
        <v>93</v>
      </c>
      <c r="W232" s="9">
        <f>VLOOKUP(B232,'2-mer'!$C$1:$V$19,17,FALSE)</f>
        <v>63</v>
      </c>
      <c r="X232" s="9">
        <f>VLOOKUP(B232,'2-mer'!$C$1:$V$19,18,FALSE)</f>
        <v>61</v>
      </c>
      <c r="Y232" s="9">
        <f>VLOOKUP(B232,'2-mer'!$C$1:$V$19,19,FALSE)</f>
        <v>108</v>
      </c>
      <c r="Z232" s="9">
        <f>VLOOKUP(B232,'2-mer'!$C$1:$V$19,20,FALSE)</f>
        <v>57</v>
      </c>
      <c r="AA232" s="9">
        <f>VLOOKUP(B232,'3-mer'!$B:$BQ,4,FALSE)</f>
        <v>22</v>
      </c>
      <c r="AB232" s="9">
        <f>VLOOKUP(B232,'3-mer'!$B:$BQ,5,FALSE)</f>
        <v>26</v>
      </c>
      <c r="AC232" s="9">
        <f>VLOOKUP(B232,'3-mer'!$B:$BQ,6,FALSE)</f>
        <v>34</v>
      </c>
      <c r="AD232" s="9">
        <f>VLOOKUP(B232,'3-mer'!$B:$BQ,7,FALSE)</f>
        <v>22</v>
      </c>
      <c r="AE232" s="9">
        <f>VLOOKUP(B232,'3-mer'!$B:$BQ,8,FALSE)</f>
        <v>17</v>
      </c>
      <c r="AF232" s="9">
        <f>VLOOKUP(B232,'3-mer'!$B:$BQ,9,FALSE)</f>
        <v>22</v>
      </c>
      <c r="AG232" s="9">
        <f>VLOOKUP(B232,'3-mer'!$B:$BQ,10,FALSE)</f>
        <v>27</v>
      </c>
      <c r="AH232" s="9">
        <f>VLOOKUP(B232,'3-mer'!$B:$BQ,11,FALSE)</f>
        <v>19</v>
      </c>
      <c r="AI232" s="9">
        <f>VLOOKUP(B232,'3-mer'!$B:$BQ,12,FALSE)</f>
        <v>28</v>
      </c>
      <c r="AJ232" s="9">
        <f>VLOOKUP(B232,'3-mer'!$B:$BQ,13,FALSE)</f>
        <v>25</v>
      </c>
      <c r="AK232" s="9">
        <f>VLOOKUP(B232,'3-mer'!$B:$BQ,14,FALSE)</f>
        <v>30</v>
      </c>
      <c r="AL232" s="9">
        <f>VLOOKUP(B232,'3-mer'!$B:$BQ,15,FALSE)</f>
        <v>25</v>
      </c>
      <c r="AM232" s="9">
        <f>VLOOKUP(B232,'3-mer'!$B:$BQ,16,FALSE)</f>
        <v>13</v>
      </c>
      <c r="AN232" s="9">
        <f>VLOOKUP(B232,'3-mer'!$B:$BQ,17,FALSE)</f>
        <v>13</v>
      </c>
      <c r="AO232" s="9">
        <f>VLOOKUP(B232,'3-mer'!$B:$BQ,18,FALSE)</f>
        <v>27</v>
      </c>
      <c r="AP232" s="9">
        <f>VLOOKUP(B232,'3-mer'!$B:$BQ,19,FALSE)</f>
        <v>10</v>
      </c>
      <c r="AQ232" s="9">
        <f>VLOOKUP(B232,'3-mer'!$B:$BQ,20,FALSE)</f>
        <v>22</v>
      </c>
      <c r="AR232" s="9">
        <f>VLOOKUP(B232,'3-mer'!$B:$BQ,21,FALSE)</f>
        <v>16</v>
      </c>
      <c r="AS232" s="9">
        <f>VLOOKUP(B232,'3-mer'!$B:$BQ,22,FALSE)</f>
        <v>25</v>
      </c>
      <c r="AT232" s="9">
        <f>VLOOKUP(B232,'3-mer'!$B:$BQ,23,FALSE)</f>
        <v>16</v>
      </c>
      <c r="AU232" s="9">
        <f>VLOOKUP(B232,'3-mer'!$B:$BQ,24,FALSE)</f>
        <v>17</v>
      </c>
      <c r="AV232" s="9">
        <f>VLOOKUP(B232,'3-mer'!$B:$BQ,25,FALSE)</f>
        <v>15</v>
      </c>
      <c r="AW232" s="9">
        <f>VLOOKUP(B232,'3-mer'!$B:$BQ,26,FALSE)</f>
        <v>21</v>
      </c>
      <c r="AX232" s="9">
        <f>VLOOKUP(B232,'3-mer'!$B:$BQ,27,FALSE)</f>
        <v>25</v>
      </c>
      <c r="AY232" s="9">
        <f>VLOOKUP(B232,'3-mer'!$B:$BQ,28,FALSE)</f>
        <v>18</v>
      </c>
      <c r="AZ232" s="9">
        <f>VLOOKUP(B232,'3-mer'!$B:$BQ,29,FALSE)</f>
        <v>21</v>
      </c>
      <c r="BA232" s="9">
        <f>VLOOKUP(B232,'3-mer'!$B:$BQ,30,FALSE)</f>
        <v>35</v>
      </c>
      <c r="BB232" s="9">
        <f>VLOOKUP(B232,'3-mer'!$B:$BQ,31,FALSE)</f>
        <v>22</v>
      </c>
      <c r="BC232" s="9">
        <f>VLOOKUP(B232,'3-mer'!$B:$BQ,32,FALSE)</f>
        <v>11</v>
      </c>
      <c r="BD232" s="9">
        <f>VLOOKUP(B232,'3-mer'!$B:$BQ,33,FALSE)</f>
        <v>16</v>
      </c>
      <c r="BE232" s="9">
        <f>VLOOKUP(B232,'3-mer'!$B:$BQ,34,FALSE)</f>
        <v>28</v>
      </c>
      <c r="BF232" s="9">
        <f>VLOOKUP(B232,'3-mer'!$B:$BQ,35,FALSE)</f>
        <v>20</v>
      </c>
      <c r="BG232" s="9">
        <f>VLOOKUP(B232,'3-mer'!$B:$BQ,36,FALSE)</f>
        <v>36</v>
      </c>
      <c r="BH232" s="9">
        <f>VLOOKUP(B232,'3-mer'!$B:$BQ,37,FALSE)</f>
        <v>23</v>
      </c>
      <c r="BI232" s="9">
        <f>VLOOKUP(B232,'3-mer'!$B:$BQ,38,FALSE)</f>
        <v>33</v>
      </c>
      <c r="BJ232" s="9">
        <f>VLOOKUP(B232,'3-mer'!$B:$BQ,39,FALSE)</f>
        <v>22</v>
      </c>
      <c r="BK232" s="9">
        <f>VLOOKUP(B232,'3-mer'!$B:$BQ,40,FALSE)</f>
        <v>28</v>
      </c>
      <c r="BL232" s="9">
        <f>VLOOKUP(B232,'3-mer'!$B:$BQ,41,FALSE)</f>
        <v>26</v>
      </c>
      <c r="BM232" s="9">
        <f>VLOOKUP(B232,'3-mer'!$B:$BQ,42,FALSE)</f>
        <v>28</v>
      </c>
      <c r="BN232" s="9">
        <f>VLOOKUP(B232,'3-mer'!$B:$BQ,43,FALSE)</f>
        <v>23</v>
      </c>
      <c r="BO232" s="9">
        <f>VLOOKUP(B232,'3-mer'!$B:$BQ,44,FALSE)</f>
        <v>42</v>
      </c>
      <c r="BP232" s="9">
        <f>VLOOKUP(B232,'3-mer'!$B:$BQ,45,FALSE)</f>
        <v>30</v>
      </c>
      <c r="BQ232" s="9">
        <f>VLOOKUP(B232,'3-mer'!$B:$BQ,46,FALSE)</f>
        <v>46</v>
      </c>
      <c r="BR232" s="9">
        <f>VLOOKUP(B232,'3-mer'!$B:$BQ,47,FALSE)</f>
        <v>29</v>
      </c>
      <c r="BS232" s="9">
        <f>VLOOKUP(B232,'3-mer'!$B:$BQ,48,FALSE)</f>
        <v>23</v>
      </c>
      <c r="BT232" s="9">
        <f>VLOOKUP(B232,'3-mer'!$B:$BQ,49,FALSE)</f>
        <v>22</v>
      </c>
      <c r="BU232" s="9">
        <f>VLOOKUP(B232,'3-mer'!$B:$BQ,50,FALSE)</f>
        <v>30</v>
      </c>
      <c r="BV232" s="9">
        <f>VLOOKUP(B232,'3-mer'!$B:$BQ,51,FALSE)</f>
        <v>18</v>
      </c>
      <c r="BW232" s="9">
        <f>VLOOKUP(B232,'3-mer'!$B:$BQ,52,FALSE)</f>
        <v>25</v>
      </c>
      <c r="BX232" s="9">
        <f>VLOOKUP(B232,'3-mer'!$B:$BQ,53,FALSE)</f>
        <v>19</v>
      </c>
      <c r="BY232" s="9">
        <f>VLOOKUP(B232,'3-mer'!$B:$BQ,54,FALSE)</f>
        <v>16</v>
      </c>
      <c r="BZ232" s="9">
        <f>VLOOKUP(B232,'3-mer'!$B:$BQ,55,FALSE)</f>
        <v>3</v>
      </c>
      <c r="CA232" s="9">
        <f>VLOOKUP(B232,'3-mer'!$B:$BQ,56,FALSE)</f>
        <v>18</v>
      </c>
      <c r="CB232" s="9">
        <f>VLOOKUP(B232,'3-mer'!$B:$BQ,7,FALSE)</f>
        <v>22</v>
      </c>
      <c r="CC232" s="9">
        <f>VLOOKUP(B232,'3-mer'!$B:$BQ,58,FALSE)</f>
        <v>20</v>
      </c>
      <c r="CD232" s="9">
        <f>VLOOKUP(B232,'3-mer'!$B:$BQ,60,FALSE)</f>
        <v>8</v>
      </c>
      <c r="CE232" s="9">
        <f>VLOOKUP(B232,'3-mer'!$B:$BQ,61,FALSE)</f>
        <v>27</v>
      </c>
      <c r="CF232" s="9">
        <f>VLOOKUP(B232,'3-mer'!$B:$BQ,62,FALSE)</f>
        <v>28</v>
      </c>
      <c r="CG232" s="9">
        <f>VLOOKUP(B232,'3-mer'!$B:$BQ,63,FALSE)</f>
        <v>36</v>
      </c>
      <c r="CH232" s="9">
        <f>VLOOKUP(B232,'3-mer'!$B:$BQ,64,FALSE)</f>
        <v>17</v>
      </c>
      <c r="CI232" s="9">
        <f>VLOOKUP(B232,'3-mer'!$B:$BQ,65,FALSE)</f>
        <v>15</v>
      </c>
      <c r="CJ232" s="9">
        <f>VLOOKUP(B232,'3-mer'!$B:$BQ,66,FALSE)</f>
        <v>10</v>
      </c>
      <c r="CK232" s="9">
        <f>VLOOKUP(B232,'3-mer'!$B:$BQ,67,FALSE)</f>
        <v>23</v>
      </c>
      <c r="CL232" s="9">
        <f>VLOOKUP(B232,'3-mer'!$B:$BQ,5,FALSE)</f>
        <v>26</v>
      </c>
    </row>
    <row r="233" spans="1:90" ht="15.75" x14ac:dyDescent="0.2">
      <c r="A233" s="67" t="s">
        <v>28</v>
      </c>
      <c r="B233" s="67" t="s">
        <v>36</v>
      </c>
      <c r="C233" s="67">
        <v>254</v>
      </c>
      <c r="D233" s="70">
        <v>10</v>
      </c>
      <c r="E233" s="67">
        <v>37</v>
      </c>
      <c r="F233" s="67">
        <v>7.4</v>
      </c>
      <c r="G233" s="67">
        <v>6</v>
      </c>
      <c r="H233" s="70">
        <v>2</v>
      </c>
      <c r="I233" s="70">
        <f>VLOOKUP(B233,'2-mer'!$C$1:$V$19,3,FALSE)</f>
        <v>1452</v>
      </c>
      <c r="J233" s="74">
        <f>VLOOKUP(B233,遗传信息!B:E,4,FALSE)</f>
        <v>50.74</v>
      </c>
      <c r="K233" s="9">
        <f>VLOOKUP(B233,'2-mer'!$C$1:$V$19,4,FALSE)</f>
        <v>105</v>
      </c>
      <c r="L233" s="9">
        <f>VLOOKUP(B233,'2-mer'!$C$1:$V$19,5,FALSE)</f>
        <v>85</v>
      </c>
      <c r="M233" s="9">
        <f>VLOOKUP(B233,'2-mer'!$C$1:$V$19,6,FALSE)</f>
        <v>109</v>
      </c>
      <c r="N233" s="9">
        <f>VLOOKUP(B233,'2-mer'!$C$1:$V$19,8,FALSE)</f>
        <v>63</v>
      </c>
      <c r="O233" s="9">
        <f>VLOOKUP(B233,'2-mer'!$C$1:$V$19,9,FALSE)</f>
        <v>80</v>
      </c>
      <c r="P233" s="9">
        <f>VLOOKUP(B233,'2-mer'!$C$1:$V$19,10,FALSE)</f>
        <v>78</v>
      </c>
      <c r="Q233" s="9">
        <f>VLOOKUP(B233,'2-mer'!$C$1:$V$19,11,FALSE)</f>
        <v>96</v>
      </c>
      <c r="R233" s="9">
        <f>VLOOKUP(B233,'2-mer'!$C$1:$V$19,12,FALSE)</f>
        <v>75</v>
      </c>
      <c r="S233" s="9">
        <f>VLOOKUP(B233,'2-mer'!$C$1:$V$19,13,FALSE)</f>
        <v>115</v>
      </c>
      <c r="T233" s="9">
        <f>VLOOKUP(B233,'2-mer'!$C$1:$V$19,14,FALSE)</f>
        <v>106</v>
      </c>
      <c r="U233" s="9">
        <f>VLOOKUP(B233,'2-mer'!$C$1:$V$19,15,FALSE)</f>
        <v>147</v>
      </c>
      <c r="V233" s="9">
        <f>VLOOKUP(B233,'2-mer'!$C$1:$V$19,16,FALSE)</f>
        <v>93</v>
      </c>
      <c r="W233" s="9">
        <f>VLOOKUP(B233,'2-mer'!$C$1:$V$19,17,FALSE)</f>
        <v>63</v>
      </c>
      <c r="X233" s="9">
        <f>VLOOKUP(B233,'2-mer'!$C$1:$V$19,18,FALSE)</f>
        <v>61</v>
      </c>
      <c r="Y233" s="9">
        <f>VLOOKUP(B233,'2-mer'!$C$1:$V$19,19,FALSE)</f>
        <v>108</v>
      </c>
      <c r="Z233" s="9">
        <f>VLOOKUP(B233,'2-mer'!$C$1:$V$19,20,FALSE)</f>
        <v>57</v>
      </c>
      <c r="AA233" s="9">
        <f>VLOOKUP(B233,'3-mer'!$B:$BQ,4,FALSE)</f>
        <v>22</v>
      </c>
      <c r="AB233" s="9">
        <f>VLOOKUP(B233,'3-mer'!$B:$BQ,5,FALSE)</f>
        <v>26</v>
      </c>
      <c r="AC233" s="9">
        <f>VLOOKUP(B233,'3-mer'!$B:$BQ,6,FALSE)</f>
        <v>34</v>
      </c>
      <c r="AD233" s="9">
        <f>VLOOKUP(B233,'3-mer'!$B:$BQ,7,FALSE)</f>
        <v>22</v>
      </c>
      <c r="AE233" s="9">
        <f>VLOOKUP(B233,'3-mer'!$B:$BQ,8,FALSE)</f>
        <v>17</v>
      </c>
      <c r="AF233" s="9">
        <f>VLOOKUP(B233,'3-mer'!$B:$BQ,9,FALSE)</f>
        <v>22</v>
      </c>
      <c r="AG233" s="9">
        <f>VLOOKUP(B233,'3-mer'!$B:$BQ,10,FALSE)</f>
        <v>27</v>
      </c>
      <c r="AH233" s="9">
        <f>VLOOKUP(B233,'3-mer'!$B:$BQ,11,FALSE)</f>
        <v>19</v>
      </c>
      <c r="AI233" s="9">
        <f>VLOOKUP(B233,'3-mer'!$B:$BQ,12,FALSE)</f>
        <v>28</v>
      </c>
      <c r="AJ233" s="9">
        <f>VLOOKUP(B233,'3-mer'!$B:$BQ,13,FALSE)</f>
        <v>25</v>
      </c>
      <c r="AK233" s="9">
        <f>VLOOKUP(B233,'3-mer'!$B:$BQ,14,FALSE)</f>
        <v>30</v>
      </c>
      <c r="AL233" s="9">
        <f>VLOOKUP(B233,'3-mer'!$B:$BQ,15,FALSE)</f>
        <v>25</v>
      </c>
      <c r="AM233" s="9">
        <f>VLOOKUP(B233,'3-mer'!$B:$BQ,16,FALSE)</f>
        <v>13</v>
      </c>
      <c r="AN233" s="9">
        <f>VLOOKUP(B233,'3-mer'!$B:$BQ,17,FALSE)</f>
        <v>13</v>
      </c>
      <c r="AO233" s="9">
        <f>VLOOKUP(B233,'3-mer'!$B:$BQ,18,FALSE)</f>
        <v>27</v>
      </c>
      <c r="AP233" s="9">
        <f>VLOOKUP(B233,'3-mer'!$B:$BQ,19,FALSE)</f>
        <v>10</v>
      </c>
      <c r="AQ233" s="9">
        <f>VLOOKUP(B233,'3-mer'!$B:$BQ,20,FALSE)</f>
        <v>22</v>
      </c>
      <c r="AR233" s="9">
        <f>VLOOKUP(B233,'3-mer'!$B:$BQ,21,FALSE)</f>
        <v>16</v>
      </c>
      <c r="AS233" s="9">
        <f>VLOOKUP(B233,'3-mer'!$B:$BQ,22,FALSE)</f>
        <v>25</v>
      </c>
      <c r="AT233" s="9">
        <f>VLOOKUP(B233,'3-mer'!$B:$BQ,23,FALSE)</f>
        <v>16</v>
      </c>
      <c r="AU233" s="9">
        <f>VLOOKUP(B233,'3-mer'!$B:$BQ,24,FALSE)</f>
        <v>17</v>
      </c>
      <c r="AV233" s="9">
        <f>VLOOKUP(B233,'3-mer'!$B:$BQ,25,FALSE)</f>
        <v>15</v>
      </c>
      <c r="AW233" s="9">
        <f>VLOOKUP(B233,'3-mer'!$B:$BQ,26,FALSE)</f>
        <v>21</v>
      </c>
      <c r="AX233" s="9">
        <f>VLOOKUP(B233,'3-mer'!$B:$BQ,27,FALSE)</f>
        <v>25</v>
      </c>
      <c r="AY233" s="9">
        <f>VLOOKUP(B233,'3-mer'!$B:$BQ,28,FALSE)</f>
        <v>18</v>
      </c>
      <c r="AZ233" s="9">
        <f>VLOOKUP(B233,'3-mer'!$B:$BQ,29,FALSE)</f>
        <v>21</v>
      </c>
      <c r="BA233" s="9">
        <f>VLOOKUP(B233,'3-mer'!$B:$BQ,30,FALSE)</f>
        <v>35</v>
      </c>
      <c r="BB233" s="9">
        <f>VLOOKUP(B233,'3-mer'!$B:$BQ,31,FALSE)</f>
        <v>22</v>
      </c>
      <c r="BC233" s="9">
        <f>VLOOKUP(B233,'3-mer'!$B:$BQ,32,FALSE)</f>
        <v>11</v>
      </c>
      <c r="BD233" s="9">
        <f>VLOOKUP(B233,'3-mer'!$B:$BQ,33,FALSE)</f>
        <v>16</v>
      </c>
      <c r="BE233" s="9">
        <f>VLOOKUP(B233,'3-mer'!$B:$BQ,34,FALSE)</f>
        <v>28</v>
      </c>
      <c r="BF233" s="9">
        <f>VLOOKUP(B233,'3-mer'!$B:$BQ,35,FALSE)</f>
        <v>20</v>
      </c>
      <c r="BG233" s="9">
        <f>VLOOKUP(B233,'3-mer'!$B:$BQ,36,FALSE)</f>
        <v>36</v>
      </c>
      <c r="BH233" s="9">
        <f>VLOOKUP(B233,'3-mer'!$B:$BQ,37,FALSE)</f>
        <v>23</v>
      </c>
      <c r="BI233" s="9">
        <f>VLOOKUP(B233,'3-mer'!$B:$BQ,38,FALSE)</f>
        <v>33</v>
      </c>
      <c r="BJ233" s="9">
        <f>VLOOKUP(B233,'3-mer'!$B:$BQ,39,FALSE)</f>
        <v>22</v>
      </c>
      <c r="BK233" s="9">
        <f>VLOOKUP(B233,'3-mer'!$B:$BQ,40,FALSE)</f>
        <v>28</v>
      </c>
      <c r="BL233" s="9">
        <f>VLOOKUP(B233,'3-mer'!$B:$BQ,41,FALSE)</f>
        <v>26</v>
      </c>
      <c r="BM233" s="9">
        <f>VLOOKUP(B233,'3-mer'!$B:$BQ,42,FALSE)</f>
        <v>28</v>
      </c>
      <c r="BN233" s="9">
        <f>VLOOKUP(B233,'3-mer'!$B:$BQ,43,FALSE)</f>
        <v>23</v>
      </c>
      <c r="BO233" s="9">
        <f>VLOOKUP(B233,'3-mer'!$B:$BQ,44,FALSE)</f>
        <v>42</v>
      </c>
      <c r="BP233" s="9">
        <f>VLOOKUP(B233,'3-mer'!$B:$BQ,45,FALSE)</f>
        <v>30</v>
      </c>
      <c r="BQ233" s="9">
        <f>VLOOKUP(B233,'3-mer'!$B:$BQ,46,FALSE)</f>
        <v>46</v>
      </c>
      <c r="BR233" s="9">
        <f>VLOOKUP(B233,'3-mer'!$B:$BQ,47,FALSE)</f>
        <v>29</v>
      </c>
      <c r="BS233" s="9">
        <f>VLOOKUP(B233,'3-mer'!$B:$BQ,48,FALSE)</f>
        <v>23</v>
      </c>
      <c r="BT233" s="9">
        <f>VLOOKUP(B233,'3-mer'!$B:$BQ,49,FALSE)</f>
        <v>22</v>
      </c>
      <c r="BU233" s="9">
        <f>VLOOKUP(B233,'3-mer'!$B:$BQ,50,FALSE)</f>
        <v>30</v>
      </c>
      <c r="BV233" s="9">
        <f>VLOOKUP(B233,'3-mer'!$B:$BQ,51,FALSE)</f>
        <v>18</v>
      </c>
      <c r="BW233" s="9">
        <f>VLOOKUP(B233,'3-mer'!$B:$BQ,52,FALSE)</f>
        <v>25</v>
      </c>
      <c r="BX233" s="9">
        <f>VLOOKUP(B233,'3-mer'!$B:$BQ,53,FALSE)</f>
        <v>19</v>
      </c>
      <c r="BY233" s="9">
        <f>VLOOKUP(B233,'3-mer'!$B:$BQ,54,FALSE)</f>
        <v>16</v>
      </c>
      <c r="BZ233" s="9">
        <f>VLOOKUP(B233,'3-mer'!$B:$BQ,55,FALSE)</f>
        <v>3</v>
      </c>
      <c r="CA233" s="9">
        <f>VLOOKUP(B233,'3-mer'!$B:$BQ,56,FALSE)</f>
        <v>18</v>
      </c>
      <c r="CB233" s="9">
        <f>VLOOKUP(B233,'3-mer'!$B:$BQ,7,FALSE)</f>
        <v>22</v>
      </c>
      <c r="CC233" s="9">
        <f>VLOOKUP(B233,'3-mer'!$B:$BQ,58,FALSE)</f>
        <v>20</v>
      </c>
      <c r="CD233" s="9">
        <f>VLOOKUP(B233,'3-mer'!$B:$BQ,60,FALSE)</f>
        <v>8</v>
      </c>
      <c r="CE233" s="9">
        <f>VLOOKUP(B233,'3-mer'!$B:$BQ,61,FALSE)</f>
        <v>27</v>
      </c>
      <c r="CF233" s="9">
        <f>VLOOKUP(B233,'3-mer'!$B:$BQ,62,FALSE)</f>
        <v>28</v>
      </c>
      <c r="CG233" s="9">
        <f>VLOOKUP(B233,'3-mer'!$B:$BQ,63,FALSE)</f>
        <v>36</v>
      </c>
      <c r="CH233" s="9">
        <f>VLOOKUP(B233,'3-mer'!$B:$BQ,64,FALSE)</f>
        <v>17</v>
      </c>
      <c r="CI233" s="9">
        <f>VLOOKUP(B233,'3-mer'!$B:$BQ,65,FALSE)</f>
        <v>15</v>
      </c>
      <c r="CJ233" s="9">
        <f>VLOOKUP(B233,'3-mer'!$B:$BQ,66,FALSE)</f>
        <v>10</v>
      </c>
      <c r="CK233" s="9">
        <f>VLOOKUP(B233,'3-mer'!$B:$BQ,67,FALSE)</f>
        <v>23</v>
      </c>
      <c r="CL233" s="9">
        <f>VLOOKUP(B233,'3-mer'!$B:$BQ,5,FALSE)</f>
        <v>26</v>
      </c>
    </row>
    <row r="234" spans="1:90" ht="15.75" x14ac:dyDescent="0.2">
      <c r="A234" s="67" t="s">
        <v>28</v>
      </c>
      <c r="B234" s="67" t="s">
        <v>36</v>
      </c>
      <c r="C234" s="67">
        <v>254</v>
      </c>
      <c r="D234" s="70">
        <v>15</v>
      </c>
      <c r="E234" s="67">
        <v>37</v>
      </c>
      <c r="F234" s="67">
        <v>7.4</v>
      </c>
      <c r="G234" s="67">
        <v>6</v>
      </c>
      <c r="H234" s="70">
        <v>2.25</v>
      </c>
      <c r="I234" s="70">
        <f>VLOOKUP(B234,'2-mer'!$C$1:$V$19,3,FALSE)</f>
        <v>1452</v>
      </c>
      <c r="J234" s="74">
        <f>VLOOKUP(B234,遗传信息!B:E,4,FALSE)</f>
        <v>50.74</v>
      </c>
      <c r="K234" s="9">
        <f>VLOOKUP(B234,'2-mer'!$C$1:$V$19,4,FALSE)</f>
        <v>105</v>
      </c>
      <c r="L234" s="9">
        <f>VLOOKUP(B234,'2-mer'!$C$1:$V$19,5,FALSE)</f>
        <v>85</v>
      </c>
      <c r="M234" s="9">
        <f>VLOOKUP(B234,'2-mer'!$C$1:$V$19,6,FALSE)</f>
        <v>109</v>
      </c>
      <c r="N234" s="9">
        <f>VLOOKUP(B234,'2-mer'!$C$1:$V$19,8,FALSE)</f>
        <v>63</v>
      </c>
      <c r="O234" s="9">
        <f>VLOOKUP(B234,'2-mer'!$C$1:$V$19,9,FALSE)</f>
        <v>80</v>
      </c>
      <c r="P234" s="9">
        <f>VLOOKUP(B234,'2-mer'!$C$1:$V$19,10,FALSE)</f>
        <v>78</v>
      </c>
      <c r="Q234" s="9">
        <f>VLOOKUP(B234,'2-mer'!$C$1:$V$19,11,FALSE)</f>
        <v>96</v>
      </c>
      <c r="R234" s="9">
        <f>VLOOKUP(B234,'2-mer'!$C$1:$V$19,12,FALSE)</f>
        <v>75</v>
      </c>
      <c r="S234" s="9">
        <f>VLOOKUP(B234,'2-mer'!$C$1:$V$19,13,FALSE)</f>
        <v>115</v>
      </c>
      <c r="T234" s="9">
        <f>VLOOKUP(B234,'2-mer'!$C$1:$V$19,14,FALSE)</f>
        <v>106</v>
      </c>
      <c r="U234" s="9">
        <f>VLOOKUP(B234,'2-mer'!$C$1:$V$19,15,FALSE)</f>
        <v>147</v>
      </c>
      <c r="V234" s="9">
        <f>VLOOKUP(B234,'2-mer'!$C$1:$V$19,16,FALSE)</f>
        <v>93</v>
      </c>
      <c r="W234" s="9">
        <f>VLOOKUP(B234,'2-mer'!$C$1:$V$19,17,FALSE)</f>
        <v>63</v>
      </c>
      <c r="X234" s="9">
        <f>VLOOKUP(B234,'2-mer'!$C$1:$V$19,18,FALSE)</f>
        <v>61</v>
      </c>
      <c r="Y234" s="9">
        <f>VLOOKUP(B234,'2-mer'!$C$1:$V$19,19,FALSE)</f>
        <v>108</v>
      </c>
      <c r="Z234" s="9">
        <f>VLOOKUP(B234,'2-mer'!$C$1:$V$19,20,FALSE)</f>
        <v>57</v>
      </c>
      <c r="AA234" s="9">
        <f>VLOOKUP(B234,'3-mer'!$B:$BQ,4,FALSE)</f>
        <v>22</v>
      </c>
      <c r="AB234" s="9">
        <f>VLOOKUP(B234,'3-mer'!$B:$BQ,5,FALSE)</f>
        <v>26</v>
      </c>
      <c r="AC234" s="9">
        <f>VLOOKUP(B234,'3-mer'!$B:$BQ,6,FALSE)</f>
        <v>34</v>
      </c>
      <c r="AD234" s="9">
        <f>VLOOKUP(B234,'3-mer'!$B:$BQ,7,FALSE)</f>
        <v>22</v>
      </c>
      <c r="AE234" s="9">
        <f>VLOOKUP(B234,'3-mer'!$B:$BQ,8,FALSE)</f>
        <v>17</v>
      </c>
      <c r="AF234" s="9">
        <f>VLOOKUP(B234,'3-mer'!$B:$BQ,9,FALSE)</f>
        <v>22</v>
      </c>
      <c r="AG234" s="9">
        <f>VLOOKUP(B234,'3-mer'!$B:$BQ,10,FALSE)</f>
        <v>27</v>
      </c>
      <c r="AH234" s="9">
        <f>VLOOKUP(B234,'3-mer'!$B:$BQ,11,FALSE)</f>
        <v>19</v>
      </c>
      <c r="AI234" s="9">
        <f>VLOOKUP(B234,'3-mer'!$B:$BQ,12,FALSE)</f>
        <v>28</v>
      </c>
      <c r="AJ234" s="9">
        <f>VLOOKUP(B234,'3-mer'!$B:$BQ,13,FALSE)</f>
        <v>25</v>
      </c>
      <c r="AK234" s="9">
        <f>VLOOKUP(B234,'3-mer'!$B:$BQ,14,FALSE)</f>
        <v>30</v>
      </c>
      <c r="AL234" s="9">
        <f>VLOOKUP(B234,'3-mer'!$B:$BQ,15,FALSE)</f>
        <v>25</v>
      </c>
      <c r="AM234" s="9">
        <f>VLOOKUP(B234,'3-mer'!$B:$BQ,16,FALSE)</f>
        <v>13</v>
      </c>
      <c r="AN234" s="9">
        <f>VLOOKUP(B234,'3-mer'!$B:$BQ,17,FALSE)</f>
        <v>13</v>
      </c>
      <c r="AO234" s="9">
        <f>VLOOKUP(B234,'3-mer'!$B:$BQ,18,FALSE)</f>
        <v>27</v>
      </c>
      <c r="AP234" s="9">
        <f>VLOOKUP(B234,'3-mer'!$B:$BQ,19,FALSE)</f>
        <v>10</v>
      </c>
      <c r="AQ234" s="9">
        <f>VLOOKUP(B234,'3-mer'!$B:$BQ,20,FALSE)</f>
        <v>22</v>
      </c>
      <c r="AR234" s="9">
        <f>VLOOKUP(B234,'3-mer'!$B:$BQ,21,FALSE)</f>
        <v>16</v>
      </c>
      <c r="AS234" s="9">
        <f>VLOOKUP(B234,'3-mer'!$B:$BQ,22,FALSE)</f>
        <v>25</v>
      </c>
      <c r="AT234" s="9">
        <f>VLOOKUP(B234,'3-mer'!$B:$BQ,23,FALSE)</f>
        <v>16</v>
      </c>
      <c r="AU234" s="9">
        <f>VLOOKUP(B234,'3-mer'!$B:$BQ,24,FALSE)</f>
        <v>17</v>
      </c>
      <c r="AV234" s="9">
        <f>VLOOKUP(B234,'3-mer'!$B:$BQ,25,FALSE)</f>
        <v>15</v>
      </c>
      <c r="AW234" s="9">
        <f>VLOOKUP(B234,'3-mer'!$B:$BQ,26,FALSE)</f>
        <v>21</v>
      </c>
      <c r="AX234" s="9">
        <f>VLOOKUP(B234,'3-mer'!$B:$BQ,27,FALSE)</f>
        <v>25</v>
      </c>
      <c r="AY234" s="9">
        <f>VLOOKUP(B234,'3-mer'!$B:$BQ,28,FALSE)</f>
        <v>18</v>
      </c>
      <c r="AZ234" s="9">
        <f>VLOOKUP(B234,'3-mer'!$B:$BQ,29,FALSE)</f>
        <v>21</v>
      </c>
      <c r="BA234" s="9">
        <f>VLOOKUP(B234,'3-mer'!$B:$BQ,30,FALSE)</f>
        <v>35</v>
      </c>
      <c r="BB234" s="9">
        <f>VLOOKUP(B234,'3-mer'!$B:$BQ,31,FALSE)</f>
        <v>22</v>
      </c>
      <c r="BC234" s="9">
        <f>VLOOKUP(B234,'3-mer'!$B:$BQ,32,FALSE)</f>
        <v>11</v>
      </c>
      <c r="BD234" s="9">
        <f>VLOOKUP(B234,'3-mer'!$B:$BQ,33,FALSE)</f>
        <v>16</v>
      </c>
      <c r="BE234" s="9">
        <f>VLOOKUP(B234,'3-mer'!$B:$BQ,34,FALSE)</f>
        <v>28</v>
      </c>
      <c r="BF234" s="9">
        <f>VLOOKUP(B234,'3-mer'!$B:$BQ,35,FALSE)</f>
        <v>20</v>
      </c>
      <c r="BG234" s="9">
        <f>VLOOKUP(B234,'3-mer'!$B:$BQ,36,FALSE)</f>
        <v>36</v>
      </c>
      <c r="BH234" s="9">
        <f>VLOOKUP(B234,'3-mer'!$B:$BQ,37,FALSE)</f>
        <v>23</v>
      </c>
      <c r="BI234" s="9">
        <f>VLOOKUP(B234,'3-mer'!$B:$BQ,38,FALSE)</f>
        <v>33</v>
      </c>
      <c r="BJ234" s="9">
        <f>VLOOKUP(B234,'3-mer'!$B:$BQ,39,FALSE)</f>
        <v>22</v>
      </c>
      <c r="BK234" s="9">
        <f>VLOOKUP(B234,'3-mer'!$B:$BQ,40,FALSE)</f>
        <v>28</v>
      </c>
      <c r="BL234" s="9">
        <f>VLOOKUP(B234,'3-mer'!$B:$BQ,41,FALSE)</f>
        <v>26</v>
      </c>
      <c r="BM234" s="9">
        <f>VLOOKUP(B234,'3-mer'!$B:$BQ,42,FALSE)</f>
        <v>28</v>
      </c>
      <c r="BN234" s="9">
        <f>VLOOKUP(B234,'3-mer'!$B:$BQ,43,FALSE)</f>
        <v>23</v>
      </c>
      <c r="BO234" s="9">
        <f>VLOOKUP(B234,'3-mer'!$B:$BQ,44,FALSE)</f>
        <v>42</v>
      </c>
      <c r="BP234" s="9">
        <f>VLOOKUP(B234,'3-mer'!$B:$BQ,45,FALSE)</f>
        <v>30</v>
      </c>
      <c r="BQ234" s="9">
        <f>VLOOKUP(B234,'3-mer'!$B:$BQ,46,FALSE)</f>
        <v>46</v>
      </c>
      <c r="BR234" s="9">
        <f>VLOOKUP(B234,'3-mer'!$B:$BQ,47,FALSE)</f>
        <v>29</v>
      </c>
      <c r="BS234" s="9">
        <f>VLOOKUP(B234,'3-mer'!$B:$BQ,48,FALSE)</f>
        <v>23</v>
      </c>
      <c r="BT234" s="9">
        <f>VLOOKUP(B234,'3-mer'!$B:$BQ,49,FALSE)</f>
        <v>22</v>
      </c>
      <c r="BU234" s="9">
        <f>VLOOKUP(B234,'3-mer'!$B:$BQ,50,FALSE)</f>
        <v>30</v>
      </c>
      <c r="BV234" s="9">
        <f>VLOOKUP(B234,'3-mer'!$B:$BQ,51,FALSE)</f>
        <v>18</v>
      </c>
      <c r="BW234" s="9">
        <f>VLOOKUP(B234,'3-mer'!$B:$BQ,52,FALSE)</f>
        <v>25</v>
      </c>
      <c r="BX234" s="9">
        <f>VLOOKUP(B234,'3-mer'!$B:$BQ,53,FALSE)</f>
        <v>19</v>
      </c>
      <c r="BY234" s="9">
        <f>VLOOKUP(B234,'3-mer'!$B:$BQ,54,FALSE)</f>
        <v>16</v>
      </c>
      <c r="BZ234" s="9">
        <f>VLOOKUP(B234,'3-mer'!$B:$BQ,55,FALSE)</f>
        <v>3</v>
      </c>
      <c r="CA234" s="9">
        <f>VLOOKUP(B234,'3-mer'!$B:$BQ,56,FALSE)</f>
        <v>18</v>
      </c>
      <c r="CB234" s="9">
        <f>VLOOKUP(B234,'3-mer'!$B:$BQ,7,FALSE)</f>
        <v>22</v>
      </c>
      <c r="CC234" s="9">
        <f>VLOOKUP(B234,'3-mer'!$B:$BQ,58,FALSE)</f>
        <v>20</v>
      </c>
      <c r="CD234" s="9">
        <f>VLOOKUP(B234,'3-mer'!$B:$BQ,60,FALSE)</f>
        <v>8</v>
      </c>
      <c r="CE234" s="9">
        <f>VLOOKUP(B234,'3-mer'!$B:$BQ,61,FALSE)</f>
        <v>27</v>
      </c>
      <c r="CF234" s="9">
        <f>VLOOKUP(B234,'3-mer'!$B:$BQ,62,FALSE)</f>
        <v>28</v>
      </c>
      <c r="CG234" s="9">
        <f>VLOOKUP(B234,'3-mer'!$B:$BQ,63,FALSE)</f>
        <v>36</v>
      </c>
      <c r="CH234" s="9">
        <f>VLOOKUP(B234,'3-mer'!$B:$BQ,64,FALSE)</f>
        <v>17</v>
      </c>
      <c r="CI234" s="9">
        <f>VLOOKUP(B234,'3-mer'!$B:$BQ,65,FALSE)</f>
        <v>15</v>
      </c>
      <c r="CJ234" s="9">
        <f>VLOOKUP(B234,'3-mer'!$B:$BQ,66,FALSE)</f>
        <v>10</v>
      </c>
      <c r="CK234" s="9">
        <f>VLOOKUP(B234,'3-mer'!$B:$BQ,67,FALSE)</f>
        <v>23</v>
      </c>
      <c r="CL234" s="9">
        <f>VLOOKUP(B234,'3-mer'!$B:$BQ,5,FALSE)</f>
        <v>26</v>
      </c>
    </row>
    <row r="235" spans="1:90" ht="15.75" x14ac:dyDescent="0.2">
      <c r="A235" s="67" t="s">
        <v>28</v>
      </c>
      <c r="B235" s="67" t="s">
        <v>36</v>
      </c>
      <c r="C235" s="67">
        <v>254</v>
      </c>
      <c r="D235" s="70">
        <v>20</v>
      </c>
      <c r="E235" s="67">
        <v>37</v>
      </c>
      <c r="F235" s="67">
        <v>7.4</v>
      </c>
      <c r="G235" s="67">
        <v>6</v>
      </c>
      <c r="H235" s="70">
        <v>2.5</v>
      </c>
      <c r="I235" s="70">
        <f>VLOOKUP(B235,'2-mer'!$C$1:$V$19,3,FALSE)</f>
        <v>1452</v>
      </c>
      <c r="J235" s="74">
        <f>VLOOKUP(B235,遗传信息!B:E,4,FALSE)</f>
        <v>50.74</v>
      </c>
      <c r="K235" s="9">
        <f>VLOOKUP(B235,'2-mer'!$C$1:$V$19,4,FALSE)</f>
        <v>105</v>
      </c>
      <c r="L235" s="9">
        <f>VLOOKUP(B235,'2-mer'!$C$1:$V$19,5,FALSE)</f>
        <v>85</v>
      </c>
      <c r="M235" s="9">
        <f>VLOOKUP(B235,'2-mer'!$C$1:$V$19,6,FALSE)</f>
        <v>109</v>
      </c>
      <c r="N235" s="9">
        <f>VLOOKUP(B235,'2-mer'!$C$1:$V$19,8,FALSE)</f>
        <v>63</v>
      </c>
      <c r="O235" s="9">
        <f>VLOOKUP(B235,'2-mer'!$C$1:$V$19,9,FALSE)</f>
        <v>80</v>
      </c>
      <c r="P235" s="9">
        <f>VLOOKUP(B235,'2-mer'!$C$1:$V$19,10,FALSE)</f>
        <v>78</v>
      </c>
      <c r="Q235" s="9">
        <f>VLOOKUP(B235,'2-mer'!$C$1:$V$19,11,FALSE)</f>
        <v>96</v>
      </c>
      <c r="R235" s="9">
        <f>VLOOKUP(B235,'2-mer'!$C$1:$V$19,12,FALSE)</f>
        <v>75</v>
      </c>
      <c r="S235" s="9">
        <f>VLOOKUP(B235,'2-mer'!$C$1:$V$19,13,FALSE)</f>
        <v>115</v>
      </c>
      <c r="T235" s="9">
        <f>VLOOKUP(B235,'2-mer'!$C$1:$V$19,14,FALSE)</f>
        <v>106</v>
      </c>
      <c r="U235" s="9">
        <f>VLOOKUP(B235,'2-mer'!$C$1:$V$19,15,FALSE)</f>
        <v>147</v>
      </c>
      <c r="V235" s="9">
        <f>VLOOKUP(B235,'2-mer'!$C$1:$V$19,16,FALSE)</f>
        <v>93</v>
      </c>
      <c r="W235" s="9">
        <f>VLOOKUP(B235,'2-mer'!$C$1:$V$19,17,FALSE)</f>
        <v>63</v>
      </c>
      <c r="X235" s="9">
        <f>VLOOKUP(B235,'2-mer'!$C$1:$V$19,18,FALSE)</f>
        <v>61</v>
      </c>
      <c r="Y235" s="9">
        <f>VLOOKUP(B235,'2-mer'!$C$1:$V$19,19,FALSE)</f>
        <v>108</v>
      </c>
      <c r="Z235" s="9">
        <f>VLOOKUP(B235,'2-mer'!$C$1:$V$19,20,FALSE)</f>
        <v>57</v>
      </c>
      <c r="AA235" s="9">
        <f>VLOOKUP(B235,'3-mer'!$B:$BQ,4,FALSE)</f>
        <v>22</v>
      </c>
      <c r="AB235" s="9">
        <f>VLOOKUP(B235,'3-mer'!$B:$BQ,5,FALSE)</f>
        <v>26</v>
      </c>
      <c r="AC235" s="9">
        <f>VLOOKUP(B235,'3-mer'!$B:$BQ,6,FALSE)</f>
        <v>34</v>
      </c>
      <c r="AD235" s="9">
        <f>VLOOKUP(B235,'3-mer'!$B:$BQ,7,FALSE)</f>
        <v>22</v>
      </c>
      <c r="AE235" s="9">
        <f>VLOOKUP(B235,'3-mer'!$B:$BQ,8,FALSE)</f>
        <v>17</v>
      </c>
      <c r="AF235" s="9">
        <f>VLOOKUP(B235,'3-mer'!$B:$BQ,9,FALSE)</f>
        <v>22</v>
      </c>
      <c r="AG235" s="9">
        <f>VLOOKUP(B235,'3-mer'!$B:$BQ,10,FALSE)</f>
        <v>27</v>
      </c>
      <c r="AH235" s="9">
        <f>VLOOKUP(B235,'3-mer'!$B:$BQ,11,FALSE)</f>
        <v>19</v>
      </c>
      <c r="AI235" s="9">
        <f>VLOOKUP(B235,'3-mer'!$B:$BQ,12,FALSE)</f>
        <v>28</v>
      </c>
      <c r="AJ235" s="9">
        <f>VLOOKUP(B235,'3-mer'!$B:$BQ,13,FALSE)</f>
        <v>25</v>
      </c>
      <c r="AK235" s="9">
        <f>VLOOKUP(B235,'3-mer'!$B:$BQ,14,FALSE)</f>
        <v>30</v>
      </c>
      <c r="AL235" s="9">
        <f>VLOOKUP(B235,'3-mer'!$B:$BQ,15,FALSE)</f>
        <v>25</v>
      </c>
      <c r="AM235" s="9">
        <f>VLOOKUP(B235,'3-mer'!$B:$BQ,16,FALSE)</f>
        <v>13</v>
      </c>
      <c r="AN235" s="9">
        <f>VLOOKUP(B235,'3-mer'!$B:$BQ,17,FALSE)</f>
        <v>13</v>
      </c>
      <c r="AO235" s="9">
        <f>VLOOKUP(B235,'3-mer'!$B:$BQ,18,FALSE)</f>
        <v>27</v>
      </c>
      <c r="AP235" s="9">
        <f>VLOOKUP(B235,'3-mer'!$B:$BQ,19,FALSE)</f>
        <v>10</v>
      </c>
      <c r="AQ235" s="9">
        <f>VLOOKUP(B235,'3-mer'!$B:$BQ,20,FALSE)</f>
        <v>22</v>
      </c>
      <c r="AR235" s="9">
        <f>VLOOKUP(B235,'3-mer'!$B:$BQ,21,FALSE)</f>
        <v>16</v>
      </c>
      <c r="AS235" s="9">
        <f>VLOOKUP(B235,'3-mer'!$B:$BQ,22,FALSE)</f>
        <v>25</v>
      </c>
      <c r="AT235" s="9">
        <f>VLOOKUP(B235,'3-mer'!$B:$BQ,23,FALSE)</f>
        <v>16</v>
      </c>
      <c r="AU235" s="9">
        <f>VLOOKUP(B235,'3-mer'!$B:$BQ,24,FALSE)</f>
        <v>17</v>
      </c>
      <c r="AV235" s="9">
        <f>VLOOKUP(B235,'3-mer'!$B:$BQ,25,FALSE)</f>
        <v>15</v>
      </c>
      <c r="AW235" s="9">
        <f>VLOOKUP(B235,'3-mer'!$B:$BQ,26,FALSE)</f>
        <v>21</v>
      </c>
      <c r="AX235" s="9">
        <f>VLOOKUP(B235,'3-mer'!$B:$BQ,27,FALSE)</f>
        <v>25</v>
      </c>
      <c r="AY235" s="9">
        <f>VLOOKUP(B235,'3-mer'!$B:$BQ,28,FALSE)</f>
        <v>18</v>
      </c>
      <c r="AZ235" s="9">
        <f>VLOOKUP(B235,'3-mer'!$B:$BQ,29,FALSE)</f>
        <v>21</v>
      </c>
      <c r="BA235" s="9">
        <f>VLOOKUP(B235,'3-mer'!$B:$BQ,30,FALSE)</f>
        <v>35</v>
      </c>
      <c r="BB235" s="9">
        <f>VLOOKUP(B235,'3-mer'!$B:$BQ,31,FALSE)</f>
        <v>22</v>
      </c>
      <c r="BC235" s="9">
        <f>VLOOKUP(B235,'3-mer'!$B:$BQ,32,FALSE)</f>
        <v>11</v>
      </c>
      <c r="BD235" s="9">
        <f>VLOOKUP(B235,'3-mer'!$B:$BQ,33,FALSE)</f>
        <v>16</v>
      </c>
      <c r="BE235" s="9">
        <f>VLOOKUP(B235,'3-mer'!$B:$BQ,34,FALSE)</f>
        <v>28</v>
      </c>
      <c r="BF235" s="9">
        <f>VLOOKUP(B235,'3-mer'!$B:$BQ,35,FALSE)</f>
        <v>20</v>
      </c>
      <c r="BG235" s="9">
        <f>VLOOKUP(B235,'3-mer'!$B:$BQ,36,FALSE)</f>
        <v>36</v>
      </c>
      <c r="BH235" s="9">
        <f>VLOOKUP(B235,'3-mer'!$B:$BQ,37,FALSE)</f>
        <v>23</v>
      </c>
      <c r="BI235" s="9">
        <f>VLOOKUP(B235,'3-mer'!$B:$BQ,38,FALSE)</f>
        <v>33</v>
      </c>
      <c r="BJ235" s="9">
        <f>VLOOKUP(B235,'3-mer'!$B:$BQ,39,FALSE)</f>
        <v>22</v>
      </c>
      <c r="BK235" s="9">
        <f>VLOOKUP(B235,'3-mer'!$B:$BQ,40,FALSE)</f>
        <v>28</v>
      </c>
      <c r="BL235" s="9">
        <f>VLOOKUP(B235,'3-mer'!$B:$BQ,41,FALSE)</f>
        <v>26</v>
      </c>
      <c r="BM235" s="9">
        <f>VLOOKUP(B235,'3-mer'!$B:$BQ,42,FALSE)</f>
        <v>28</v>
      </c>
      <c r="BN235" s="9">
        <f>VLOOKUP(B235,'3-mer'!$B:$BQ,43,FALSE)</f>
        <v>23</v>
      </c>
      <c r="BO235" s="9">
        <f>VLOOKUP(B235,'3-mer'!$B:$BQ,44,FALSE)</f>
        <v>42</v>
      </c>
      <c r="BP235" s="9">
        <f>VLOOKUP(B235,'3-mer'!$B:$BQ,45,FALSE)</f>
        <v>30</v>
      </c>
      <c r="BQ235" s="9">
        <f>VLOOKUP(B235,'3-mer'!$B:$BQ,46,FALSE)</f>
        <v>46</v>
      </c>
      <c r="BR235" s="9">
        <f>VLOOKUP(B235,'3-mer'!$B:$BQ,47,FALSE)</f>
        <v>29</v>
      </c>
      <c r="BS235" s="9">
        <f>VLOOKUP(B235,'3-mer'!$B:$BQ,48,FALSE)</f>
        <v>23</v>
      </c>
      <c r="BT235" s="9">
        <f>VLOOKUP(B235,'3-mer'!$B:$BQ,49,FALSE)</f>
        <v>22</v>
      </c>
      <c r="BU235" s="9">
        <f>VLOOKUP(B235,'3-mer'!$B:$BQ,50,FALSE)</f>
        <v>30</v>
      </c>
      <c r="BV235" s="9">
        <f>VLOOKUP(B235,'3-mer'!$B:$BQ,51,FALSE)</f>
        <v>18</v>
      </c>
      <c r="BW235" s="9">
        <f>VLOOKUP(B235,'3-mer'!$B:$BQ,52,FALSE)</f>
        <v>25</v>
      </c>
      <c r="BX235" s="9">
        <f>VLOOKUP(B235,'3-mer'!$B:$BQ,53,FALSE)</f>
        <v>19</v>
      </c>
      <c r="BY235" s="9">
        <f>VLOOKUP(B235,'3-mer'!$B:$BQ,54,FALSE)</f>
        <v>16</v>
      </c>
      <c r="BZ235" s="9">
        <f>VLOOKUP(B235,'3-mer'!$B:$BQ,55,FALSE)</f>
        <v>3</v>
      </c>
      <c r="CA235" s="9">
        <f>VLOOKUP(B235,'3-mer'!$B:$BQ,56,FALSE)</f>
        <v>18</v>
      </c>
      <c r="CB235" s="9">
        <f>VLOOKUP(B235,'3-mer'!$B:$BQ,7,FALSE)</f>
        <v>22</v>
      </c>
      <c r="CC235" s="9">
        <f>VLOOKUP(B235,'3-mer'!$B:$BQ,58,FALSE)</f>
        <v>20</v>
      </c>
      <c r="CD235" s="9">
        <f>VLOOKUP(B235,'3-mer'!$B:$BQ,60,FALSE)</f>
        <v>8</v>
      </c>
      <c r="CE235" s="9">
        <f>VLOOKUP(B235,'3-mer'!$B:$BQ,61,FALSE)</f>
        <v>27</v>
      </c>
      <c r="CF235" s="9">
        <f>VLOOKUP(B235,'3-mer'!$B:$BQ,62,FALSE)</f>
        <v>28</v>
      </c>
      <c r="CG235" s="9">
        <f>VLOOKUP(B235,'3-mer'!$B:$BQ,63,FALSE)</f>
        <v>36</v>
      </c>
      <c r="CH235" s="9">
        <f>VLOOKUP(B235,'3-mer'!$B:$BQ,64,FALSE)</f>
        <v>17</v>
      </c>
      <c r="CI235" s="9">
        <f>VLOOKUP(B235,'3-mer'!$B:$BQ,65,FALSE)</f>
        <v>15</v>
      </c>
      <c r="CJ235" s="9">
        <f>VLOOKUP(B235,'3-mer'!$B:$BQ,66,FALSE)</f>
        <v>10</v>
      </c>
      <c r="CK235" s="9">
        <f>VLOOKUP(B235,'3-mer'!$B:$BQ,67,FALSE)</f>
        <v>23</v>
      </c>
      <c r="CL235" s="9">
        <f>VLOOKUP(B235,'3-mer'!$B:$BQ,5,FALSE)</f>
        <v>26</v>
      </c>
    </row>
    <row r="236" spans="1:90" ht="15.75" x14ac:dyDescent="0.2">
      <c r="A236" s="67" t="s">
        <v>28</v>
      </c>
      <c r="B236" s="67" t="s">
        <v>42</v>
      </c>
      <c r="C236" s="67">
        <v>254</v>
      </c>
      <c r="D236" s="70">
        <v>1</v>
      </c>
      <c r="E236" s="67">
        <v>37</v>
      </c>
      <c r="F236" s="67">
        <v>7.4</v>
      </c>
      <c r="G236" s="67">
        <v>8</v>
      </c>
      <c r="H236" s="70">
        <v>0.2</v>
      </c>
      <c r="I236" s="70">
        <f>VLOOKUP(B236,'2-mer'!$C$1:$V$19,3,FALSE)</f>
        <v>1362</v>
      </c>
      <c r="J236" s="74">
        <f>VLOOKUP(B236,遗传信息!B:E,4,FALSE)</f>
        <v>50.67</v>
      </c>
      <c r="K236" s="9">
        <f>VLOOKUP(B236,'2-mer'!$C$1:$V$19,4,FALSE)</f>
        <v>94</v>
      </c>
      <c r="L236" s="9">
        <f>VLOOKUP(B236,'2-mer'!$C$1:$V$19,5,FALSE)</f>
        <v>84</v>
      </c>
      <c r="M236" s="9">
        <f>VLOOKUP(B236,'2-mer'!$C$1:$V$19,6,FALSE)</f>
        <v>104</v>
      </c>
      <c r="N236" s="9">
        <f>VLOOKUP(B236,'2-mer'!$C$1:$V$19,8,FALSE)</f>
        <v>59</v>
      </c>
      <c r="O236" s="9">
        <f>VLOOKUP(B236,'2-mer'!$C$1:$V$19,9,FALSE)</f>
        <v>74</v>
      </c>
      <c r="P236" s="9">
        <f>VLOOKUP(B236,'2-mer'!$C$1:$V$19,10,FALSE)</f>
        <v>74</v>
      </c>
      <c r="Q236" s="9">
        <f>VLOOKUP(B236,'2-mer'!$C$1:$V$19,11,FALSE)</f>
        <v>94</v>
      </c>
      <c r="R236" s="9">
        <f>VLOOKUP(B236,'2-mer'!$C$1:$V$19,12,FALSE)</f>
        <v>72</v>
      </c>
      <c r="S236" s="9">
        <f>VLOOKUP(B236,'2-mer'!$C$1:$V$19,13,FALSE)</f>
        <v>107</v>
      </c>
      <c r="T236" s="9">
        <f>VLOOKUP(B236,'2-mer'!$C$1:$V$19,14,FALSE)</f>
        <v>99</v>
      </c>
      <c r="U236" s="9">
        <f>VLOOKUP(B236,'2-mer'!$C$1:$V$19,15,FALSE)</f>
        <v>141</v>
      </c>
      <c r="V236" s="9">
        <f>VLOOKUP(B236,'2-mer'!$C$1:$V$19,16,FALSE)</f>
        <v>89</v>
      </c>
      <c r="W236" s="9">
        <f>VLOOKUP(B236,'2-mer'!$C$1:$V$19,17,FALSE)</f>
        <v>66</v>
      </c>
      <c r="X236" s="9">
        <f>VLOOKUP(B236,'2-mer'!$C$1:$V$19,18,FALSE)</f>
        <v>57</v>
      </c>
      <c r="Y236" s="9">
        <f>VLOOKUP(B236,'2-mer'!$C$1:$V$19,19,FALSE)</f>
        <v>98</v>
      </c>
      <c r="Z236" s="9">
        <f>VLOOKUP(B236,'2-mer'!$C$1:$V$19,20,FALSE)</f>
        <v>49</v>
      </c>
      <c r="AA236" s="9">
        <f>VLOOKUP(B236,'3-mer'!$B:$BQ,4,FALSE)</f>
        <v>20</v>
      </c>
      <c r="AB236" s="9">
        <f>VLOOKUP(B236,'3-mer'!$B:$BQ,5,FALSE)</f>
        <v>20</v>
      </c>
      <c r="AC236" s="9">
        <f>VLOOKUP(B236,'3-mer'!$B:$BQ,6,FALSE)</f>
        <v>33</v>
      </c>
      <c r="AD236" s="9">
        <f>VLOOKUP(B236,'3-mer'!$B:$BQ,7,FALSE)</f>
        <v>21</v>
      </c>
      <c r="AE236" s="9">
        <f>VLOOKUP(B236,'3-mer'!$B:$BQ,8,FALSE)</f>
        <v>14</v>
      </c>
      <c r="AF236" s="9">
        <f>VLOOKUP(B236,'3-mer'!$B:$BQ,9,FALSE)</f>
        <v>22</v>
      </c>
      <c r="AG236" s="9">
        <f>VLOOKUP(B236,'3-mer'!$B:$BQ,10,FALSE)</f>
        <v>26</v>
      </c>
      <c r="AH236" s="9">
        <f>VLOOKUP(B236,'3-mer'!$B:$BQ,11,FALSE)</f>
        <v>22</v>
      </c>
      <c r="AI236" s="9">
        <f>VLOOKUP(B236,'3-mer'!$B:$BQ,12,FALSE)</f>
        <v>27</v>
      </c>
      <c r="AJ236" s="9">
        <f>VLOOKUP(B236,'3-mer'!$B:$BQ,13,FALSE)</f>
        <v>28</v>
      </c>
      <c r="AK236" s="9">
        <f>VLOOKUP(B236,'3-mer'!$B:$BQ,14,FALSE)</f>
        <v>27</v>
      </c>
      <c r="AL236" s="9">
        <f>VLOOKUP(B236,'3-mer'!$B:$BQ,15,FALSE)</f>
        <v>22</v>
      </c>
      <c r="AM236" s="9">
        <f>VLOOKUP(B236,'3-mer'!$B:$BQ,16,FALSE)</f>
        <v>13</v>
      </c>
      <c r="AN236" s="9">
        <f>VLOOKUP(B236,'3-mer'!$B:$BQ,17,FALSE)</f>
        <v>12</v>
      </c>
      <c r="AO236" s="9">
        <f>VLOOKUP(B236,'3-mer'!$B:$BQ,18,FALSE)</f>
        <v>25</v>
      </c>
      <c r="AP236" s="9">
        <f>VLOOKUP(B236,'3-mer'!$B:$BQ,19,FALSE)</f>
        <v>9</v>
      </c>
      <c r="AQ236" s="9">
        <f>VLOOKUP(B236,'3-mer'!$B:$BQ,20,FALSE)</f>
        <v>19</v>
      </c>
      <c r="AR236" s="9">
        <f>VLOOKUP(B236,'3-mer'!$B:$BQ,21,FALSE)</f>
        <v>19</v>
      </c>
      <c r="AS236" s="9">
        <f>VLOOKUP(B236,'3-mer'!$B:$BQ,22,FALSE)</f>
        <v>22</v>
      </c>
      <c r="AT236" s="9">
        <f>VLOOKUP(B236,'3-mer'!$B:$BQ,23,FALSE)</f>
        <v>14</v>
      </c>
      <c r="AU236" s="9">
        <f>VLOOKUP(B236,'3-mer'!$B:$BQ,24,FALSE)</f>
        <v>17</v>
      </c>
      <c r="AV236" s="9">
        <f>VLOOKUP(B236,'3-mer'!$B:$BQ,25,FALSE)</f>
        <v>15</v>
      </c>
      <c r="AW236" s="9">
        <f>VLOOKUP(B236,'3-mer'!$B:$BQ,26,FALSE)</f>
        <v>21</v>
      </c>
      <c r="AX236" s="9">
        <f>VLOOKUP(B236,'3-mer'!$B:$BQ,27,FALSE)</f>
        <v>21</v>
      </c>
      <c r="AY236" s="9">
        <f>VLOOKUP(B236,'3-mer'!$B:$BQ,28,FALSE)</f>
        <v>15</v>
      </c>
      <c r="AZ236" s="9">
        <f>VLOOKUP(B236,'3-mer'!$B:$BQ,29,FALSE)</f>
        <v>23</v>
      </c>
      <c r="BA236" s="9">
        <f>VLOOKUP(B236,'3-mer'!$B:$BQ,30,FALSE)</f>
        <v>34</v>
      </c>
      <c r="BB236" s="9">
        <f>VLOOKUP(B236,'3-mer'!$B:$BQ,31,FALSE)</f>
        <v>22</v>
      </c>
      <c r="BC236" s="9">
        <f>VLOOKUP(B236,'3-mer'!$B:$BQ,32,FALSE)</f>
        <v>14</v>
      </c>
      <c r="BD236" s="9">
        <f>VLOOKUP(B236,'3-mer'!$B:$BQ,33,FALSE)</f>
        <v>15</v>
      </c>
      <c r="BE236" s="9">
        <f>VLOOKUP(B236,'3-mer'!$B:$BQ,34,FALSE)</f>
        <v>27</v>
      </c>
      <c r="BF236" s="9">
        <f>VLOOKUP(B236,'3-mer'!$B:$BQ,35,FALSE)</f>
        <v>16</v>
      </c>
      <c r="BG236" s="9">
        <f>VLOOKUP(B236,'3-mer'!$B:$BQ,36,FALSE)</f>
        <v>32</v>
      </c>
      <c r="BH236" s="9">
        <f>VLOOKUP(B236,'3-mer'!$B:$BQ,37,FALSE)</f>
        <v>22</v>
      </c>
      <c r="BI236" s="9">
        <f>VLOOKUP(B236,'3-mer'!$B:$BQ,38,FALSE)</f>
        <v>33</v>
      </c>
      <c r="BJ236" s="9">
        <f>VLOOKUP(B236,'3-mer'!$B:$BQ,39,FALSE)</f>
        <v>20</v>
      </c>
      <c r="BK236" s="9">
        <f>VLOOKUP(B236,'3-mer'!$B:$BQ,40,FALSE)</f>
        <v>29</v>
      </c>
      <c r="BL236" s="9">
        <f>VLOOKUP(B236,'3-mer'!$B:$BQ,41,FALSE)</f>
        <v>23</v>
      </c>
      <c r="BM236" s="9">
        <f>VLOOKUP(B236,'3-mer'!$B:$BQ,42,FALSE)</f>
        <v>27</v>
      </c>
      <c r="BN236" s="9">
        <f>VLOOKUP(B236,'3-mer'!$B:$BQ,43,FALSE)</f>
        <v>20</v>
      </c>
      <c r="BO236" s="9">
        <f>VLOOKUP(B236,'3-mer'!$B:$BQ,44,FALSE)</f>
        <v>42</v>
      </c>
      <c r="BP236" s="9">
        <f>VLOOKUP(B236,'3-mer'!$B:$BQ,45,FALSE)</f>
        <v>25</v>
      </c>
      <c r="BQ236" s="9">
        <f>VLOOKUP(B236,'3-mer'!$B:$BQ,46,FALSE)</f>
        <v>46</v>
      </c>
      <c r="BR236" s="9">
        <f>VLOOKUP(B236,'3-mer'!$B:$BQ,47,FALSE)</f>
        <v>28</v>
      </c>
      <c r="BS236" s="9">
        <f>VLOOKUP(B236,'3-mer'!$B:$BQ,48,FALSE)</f>
        <v>23</v>
      </c>
      <c r="BT236" s="9">
        <f>VLOOKUP(B236,'3-mer'!$B:$BQ,49,FALSE)</f>
        <v>21</v>
      </c>
      <c r="BU236" s="9">
        <f>VLOOKUP(B236,'3-mer'!$B:$BQ,50,FALSE)</f>
        <v>29</v>
      </c>
      <c r="BV236" s="9">
        <f>VLOOKUP(B236,'3-mer'!$B:$BQ,51,FALSE)</f>
        <v>16</v>
      </c>
      <c r="BW236" s="9">
        <f>VLOOKUP(B236,'3-mer'!$B:$BQ,52,FALSE)</f>
        <v>23</v>
      </c>
      <c r="BX236" s="9">
        <f>VLOOKUP(B236,'3-mer'!$B:$BQ,53,FALSE)</f>
        <v>23</v>
      </c>
      <c r="BY236" s="9">
        <f>VLOOKUP(B236,'3-mer'!$B:$BQ,54,FALSE)</f>
        <v>16</v>
      </c>
      <c r="BZ236" s="9">
        <f>VLOOKUP(B236,'3-mer'!$B:$BQ,55,FALSE)</f>
        <v>4</v>
      </c>
      <c r="CA236" s="9">
        <f>VLOOKUP(B236,'3-mer'!$B:$BQ,56,FALSE)</f>
        <v>14</v>
      </c>
      <c r="CB236" s="9">
        <f>VLOOKUP(B236,'3-mer'!$B:$BQ,7,FALSE)</f>
        <v>21</v>
      </c>
      <c r="CC236" s="9">
        <f>VLOOKUP(B236,'3-mer'!$B:$BQ,58,FALSE)</f>
        <v>20</v>
      </c>
      <c r="CD236" s="9">
        <f>VLOOKUP(B236,'3-mer'!$B:$BQ,60,FALSE)</f>
        <v>9</v>
      </c>
      <c r="CE236" s="9">
        <f>VLOOKUP(B236,'3-mer'!$B:$BQ,61,FALSE)</f>
        <v>23</v>
      </c>
      <c r="CF236" s="9">
        <f>VLOOKUP(B236,'3-mer'!$B:$BQ,62,FALSE)</f>
        <v>23</v>
      </c>
      <c r="CG236" s="9">
        <f>VLOOKUP(B236,'3-mer'!$B:$BQ,63,FALSE)</f>
        <v>34</v>
      </c>
      <c r="CH236" s="9">
        <f>VLOOKUP(B236,'3-mer'!$B:$BQ,64,FALSE)</f>
        <v>17</v>
      </c>
      <c r="CI236" s="9">
        <f>VLOOKUP(B236,'3-mer'!$B:$BQ,65,FALSE)</f>
        <v>16</v>
      </c>
      <c r="CJ236" s="9">
        <f>VLOOKUP(B236,'3-mer'!$B:$BQ,66,FALSE)</f>
        <v>9</v>
      </c>
      <c r="CK236" s="9">
        <f>VLOOKUP(B236,'3-mer'!$B:$BQ,67,FALSE)</f>
        <v>17</v>
      </c>
      <c r="CL236" s="9">
        <f>VLOOKUP(B236,'3-mer'!$B:$BQ,5,FALSE)</f>
        <v>20</v>
      </c>
    </row>
    <row r="237" spans="1:90" ht="15.75" x14ac:dyDescent="0.2">
      <c r="A237" s="67" t="s">
        <v>28</v>
      </c>
      <c r="B237" s="67" t="s">
        <v>42</v>
      </c>
      <c r="C237" s="67">
        <v>254</v>
      </c>
      <c r="D237" s="70">
        <v>2</v>
      </c>
      <c r="E237" s="67">
        <v>37</v>
      </c>
      <c r="F237" s="67">
        <v>7.4</v>
      </c>
      <c r="G237" s="67">
        <v>8</v>
      </c>
      <c r="H237" s="70">
        <v>0.3</v>
      </c>
      <c r="I237" s="70">
        <f>VLOOKUP(B237,'2-mer'!$C$1:$V$19,3,FALSE)</f>
        <v>1362</v>
      </c>
      <c r="J237" s="74">
        <f>VLOOKUP(B237,遗传信息!B:E,4,FALSE)</f>
        <v>50.67</v>
      </c>
      <c r="K237" s="9">
        <f>VLOOKUP(B237,'2-mer'!$C$1:$V$19,4,FALSE)</f>
        <v>94</v>
      </c>
      <c r="L237" s="9">
        <f>VLOOKUP(B237,'2-mer'!$C$1:$V$19,5,FALSE)</f>
        <v>84</v>
      </c>
      <c r="M237" s="9">
        <f>VLOOKUP(B237,'2-mer'!$C$1:$V$19,6,FALSE)</f>
        <v>104</v>
      </c>
      <c r="N237" s="9">
        <f>VLOOKUP(B237,'2-mer'!$C$1:$V$19,8,FALSE)</f>
        <v>59</v>
      </c>
      <c r="O237" s="9">
        <f>VLOOKUP(B237,'2-mer'!$C$1:$V$19,9,FALSE)</f>
        <v>74</v>
      </c>
      <c r="P237" s="9">
        <f>VLOOKUP(B237,'2-mer'!$C$1:$V$19,10,FALSE)</f>
        <v>74</v>
      </c>
      <c r="Q237" s="9">
        <f>VLOOKUP(B237,'2-mer'!$C$1:$V$19,11,FALSE)</f>
        <v>94</v>
      </c>
      <c r="R237" s="9">
        <f>VLOOKUP(B237,'2-mer'!$C$1:$V$19,12,FALSE)</f>
        <v>72</v>
      </c>
      <c r="S237" s="9">
        <f>VLOOKUP(B237,'2-mer'!$C$1:$V$19,13,FALSE)</f>
        <v>107</v>
      </c>
      <c r="T237" s="9">
        <f>VLOOKUP(B237,'2-mer'!$C$1:$V$19,14,FALSE)</f>
        <v>99</v>
      </c>
      <c r="U237" s="9">
        <f>VLOOKUP(B237,'2-mer'!$C$1:$V$19,15,FALSE)</f>
        <v>141</v>
      </c>
      <c r="V237" s="9">
        <f>VLOOKUP(B237,'2-mer'!$C$1:$V$19,16,FALSE)</f>
        <v>89</v>
      </c>
      <c r="W237" s="9">
        <f>VLOOKUP(B237,'2-mer'!$C$1:$V$19,17,FALSE)</f>
        <v>66</v>
      </c>
      <c r="X237" s="9">
        <f>VLOOKUP(B237,'2-mer'!$C$1:$V$19,18,FALSE)</f>
        <v>57</v>
      </c>
      <c r="Y237" s="9">
        <f>VLOOKUP(B237,'2-mer'!$C$1:$V$19,19,FALSE)</f>
        <v>98</v>
      </c>
      <c r="Z237" s="9">
        <f>VLOOKUP(B237,'2-mer'!$C$1:$V$19,20,FALSE)</f>
        <v>49</v>
      </c>
      <c r="AA237" s="9">
        <f>VLOOKUP(B237,'3-mer'!$B:$BQ,4,FALSE)</f>
        <v>20</v>
      </c>
      <c r="AB237" s="9">
        <f>VLOOKUP(B237,'3-mer'!$B:$BQ,5,FALSE)</f>
        <v>20</v>
      </c>
      <c r="AC237" s="9">
        <f>VLOOKUP(B237,'3-mer'!$B:$BQ,6,FALSE)</f>
        <v>33</v>
      </c>
      <c r="AD237" s="9">
        <f>VLOOKUP(B237,'3-mer'!$B:$BQ,7,FALSE)</f>
        <v>21</v>
      </c>
      <c r="AE237" s="9">
        <f>VLOOKUP(B237,'3-mer'!$B:$BQ,8,FALSE)</f>
        <v>14</v>
      </c>
      <c r="AF237" s="9">
        <f>VLOOKUP(B237,'3-mer'!$B:$BQ,9,FALSE)</f>
        <v>22</v>
      </c>
      <c r="AG237" s="9">
        <f>VLOOKUP(B237,'3-mer'!$B:$BQ,10,FALSE)</f>
        <v>26</v>
      </c>
      <c r="AH237" s="9">
        <f>VLOOKUP(B237,'3-mer'!$B:$BQ,11,FALSE)</f>
        <v>22</v>
      </c>
      <c r="AI237" s="9">
        <f>VLOOKUP(B237,'3-mer'!$B:$BQ,12,FALSE)</f>
        <v>27</v>
      </c>
      <c r="AJ237" s="9">
        <f>VLOOKUP(B237,'3-mer'!$B:$BQ,13,FALSE)</f>
        <v>28</v>
      </c>
      <c r="AK237" s="9">
        <f>VLOOKUP(B237,'3-mer'!$B:$BQ,14,FALSE)</f>
        <v>27</v>
      </c>
      <c r="AL237" s="9">
        <f>VLOOKUP(B237,'3-mer'!$B:$BQ,15,FALSE)</f>
        <v>22</v>
      </c>
      <c r="AM237" s="9">
        <f>VLOOKUP(B237,'3-mer'!$B:$BQ,16,FALSE)</f>
        <v>13</v>
      </c>
      <c r="AN237" s="9">
        <f>VLOOKUP(B237,'3-mer'!$B:$BQ,17,FALSE)</f>
        <v>12</v>
      </c>
      <c r="AO237" s="9">
        <f>VLOOKUP(B237,'3-mer'!$B:$BQ,18,FALSE)</f>
        <v>25</v>
      </c>
      <c r="AP237" s="9">
        <f>VLOOKUP(B237,'3-mer'!$B:$BQ,19,FALSE)</f>
        <v>9</v>
      </c>
      <c r="AQ237" s="9">
        <f>VLOOKUP(B237,'3-mer'!$B:$BQ,20,FALSE)</f>
        <v>19</v>
      </c>
      <c r="AR237" s="9">
        <f>VLOOKUP(B237,'3-mer'!$B:$BQ,21,FALSE)</f>
        <v>19</v>
      </c>
      <c r="AS237" s="9">
        <f>VLOOKUP(B237,'3-mer'!$B:$BQ,22,FALSE)</f>
        <v>22</v>
      </c>
      <c r="AT237" s="9">
        <f>VLOOKUP(B237,'3-mer'!$B:$BQ,23,FALSE)</f>
        <v>14</v>
      </c>
      <c r="AU237" s="9">
        <f>VLOOKUP(B237,'3-mer'!$B:$BQ,24,FALSE)</f>
        <v>17</v>
      </c>
      <c r="AV237" s="9">
        <f>VLOOKUP(B237,'3-mer'!$B:$BQ,25,FALSE)</f>
        <v>15</v>
      </c>
      <c r="AW237" s="9">
        <f>VLOOKUP(B237,'3-mer'!$B:$BQ,26,FALSE)</f>
        <v>21</v>
      </c>
      <c r="AX237" s="9">
        <f>VLOOKUP(B237,'3-mer'!$B:$BQ,27,FALSE)</f>
        <v>21</v>
      </c>
      <c r="AY237" s="9">
        <f>VLOOKUP(B237,'3-mer'!$B:$BQ,28,FALSE)</f>
        <v>15</v>
      </c>
      <c r="AZ237" s="9">
        <f>VLOOKUP(B237,'3-mer'!$B:$BQ,29,FALSE)</f>
        <v>23</v>
      </c>
      <c r="BA237" s="9">
        <f>VLOOKUP(B237,'3-mer'!$B:$BQ,30,FALSE)</f>
        <v>34</v>
      </c>
      <c r="BB237" s="9">
        <f>VLOOKUP(B237,'3-mer'!$B:$BQ,31,FALSE)</f>
        <v>22</v>
      </c>
      <c r="BC237" s="9">
        <f>VLOOKUP(B237,'3-mer'!$B:$BQ,32,FALSE)</f>
        <v>14</v>
      </c>
      <c r="BD237" s="9">
        <f>VLOOKUP(B237,'3-mer'!$B:$BQ,33,FALSE)</f>
        <v>15</v>
      </c>
      <c r="BE237" s="9">
        <f>VLOOKUP(B237,'3-mer'!$B:$BQ,34,FALSE)</f>
        <v>27</v>
      </c>
      <c r="BF237" s="9">
        <f>VLOOKUP(B237,'3-mer'!$B:$BQ,35,FALSE)</f>
        <v>16</v>
      </c>
      <c r="BG237" s="9">
        <f>VLOOKUP(B237,'3-mer'!$B:$BQ,36,FALSE)</f>
        <v>32</v>
      </c>
      <c r="BH237" s="9">
        <f>VLOOKUP(B237,'3-mer'!$B:$BQ,37,FALSE)</f>
        <v>22</v>
      </c>
      <c r="BI237" s="9">
        <f>VLOOKUP(B237,'3-mer'!$B:$BQ,38,FALSE)</f>
        <v>33</v>
      </c>
      <c r="BJ237" s="9">
        <f>VLOOKUP(B237,'3-mer'!$B:$BQ,39,FALSE)</f>
        <v>20</v>
      </c>
      <c r="BK237" s="9">
        <f>VLOOKUP(B237,'3-mer'!$B:$BQ,40,FALSE)</f>
        <v>29</v>
      </c>
      <c r="BL237" s="9">
        <f>VLOOKUP(B237,'3-mer'!$B:$BQ,41,FALSE)</f>
        <v>23</v>
      </c>
      <c r="BM237" s="9">
        <f>VLOOKUP(B237,'3-mer'!$B:$BQ,42,FALSE)</f>
        <v>27</v>
      </c>
      <c r="BN237" s="9">
        <f>VLOOKUP(B237,'3-mer'!$B:$BQ,43,FALSE)</f>
        <v>20</v>
      </c>
      <c r="BO237" s="9">
        <f>VLOOKUP(B237,'3-mer'!$B:$BQ,44,FALSE)</f>
        <v>42</v>
      </c>
      <c r="BP237" s="9">
        <f>VLOOKUP(B237,'3-mer'!$B:$BQ,45,FALSE)</f>
        <v>25</v>
      </c>
      <c r="BQ237" s="9">
        <f>VLOOKUP(B237,'3-mer'!$B:$BQ,46,FALSE)</f>
        <v>46</v>
      </c>
      <c r="BR237" s="9">
        <f>VLOOKUP(B237,'3-mer'!$B:$BQ,47,FALSE)</f>
        <v>28</v>
      </c>
      <c r="BS237" s="9">
        <f>VLOOKUP(B237,'3-mer'!$B:$BQ,48,FALSE)</f>
        <v>23</v>
      </c>
      <c r="BT237" s="9">
        <f>VLOOKUP(B237,'3-mer'!$B:$BQ,49,FALSE)</f>
        <v>21</v>
      </c>
      <c r="BU237" s="9">
        <f>VLOOKUP(B237,'3-mer'!$B:$BQ,50,FALSE)</f>
        <v>29</v>
      </c>
      <c r="BV237" s="9">
        <f>VLOOKUP(B237,'3-mer'!$B:$BQ,51,FALSE)</f>
        <v>16</v>
      </c>
      <c r="BW237" s="9">
        <f>VLOOKUP(B237,'3-mer'!$B:$BQ,52,FALSE)</f>
        <v>23</v>
      </c>
      <c r="BX237" s="9">
        <f>VLOOKUP(B237,'3-mer'!$B:$BQ,53,FALSE)</f>
        <v>23</v>
      </c>
      <c r="BY237" s="9">
        <f>VLOOKUP(B237,'3-mer'!$B:$BQ,54,FALSE)</f>
        <v>16</v>
      </c>
      <c r="BZ237" s="9">
        <f>VLOOKUP(B237,'3-mer'!$B:$BQ,55,FALSE)</f>
        <v>4</v>
      </c>
      <c r="CA237" s="9">
        <f>VLOOKUP(B237,'3-mer'!$B:$BQ,56,FALSE)</f>
        <v>14</v>
      </c>
      <c r="CB237" s="9">
        <f>VLOOKUP(B237,'3-mer'!$B:$BQ,7,FALSE)</f>
        <v>21</v>
      </c>
      <c r="CC237" s="9">
        <f>VLOOKUP(B237,'3-mer'!$B:$BQ,58,FALSE)</f>
        <v>20</v>
      </c>
      <c r="CD237" s="9">
        <f>VLOOKUP(B237,'3-mer'!$B:$BQ,60,FALSE)</f>
        <v>9</v>
      </c>
      <c r="CE237" s="9">
        <f>VLOOKUP(B237,'3-mer'!$B:$BQ,61,FALSE)</f>
        <v>23</v>
      </c>
      <c r="CF237" s="9">
        <f>VLOOKUP(B237,'3-mer'!$B:$BQ,62,FALSE)</f>
        <v>23</v>
      </c>
      <c r="CG237" s="9">
        <f>VLOOKUP(B237,'3-mer'!$B:$BQ,63,FALSE)</f>
        <v>34</v>
      </c>
      <c r="CH237" s="9">
        <f>VLOOKUP(B237,'3-mer'!$B:$BQ,64,FALSE)</f>
        <v>17</v>
      </c>
      <c r="CI237" s="9">
        <f>VLOOKUP(B237,'3-mer'!$B:$BQ,65,FALSE)</f>
        <v>16</v>
      </c>
      <c r="CJ237" s="9">
        <f>VLOOKUP(B237,'3-mer'!$B:$BQ,66,FALSE)</f>
        <v>9</v>
      </c>
      <c r="CK237" s="9">
        <f>VLOOKUP(B237,'3-mer'!$B:$BQ,67,FALSE)</f>
        <v>17</v>
      </c>
      <c r="CL237" s="9">
        <f>VLOOKUP(B237,'3-mer'!$B:$BQ,5,FALSE)</f>
        <v>20</v>
      </c>
    </row>
    <row r="238" spans="1:90" ht="15.75" x14ac:dyDescent="0.2">
      <c r="A238" s="67" t="s">
        <v>28</v>
      </c>
      <c r="B238" s="67" t="s">
        <v>42</v>
      </c>
      <c r="C238" s="67">
        <v>254</v>
      </c>
      <c r="D238" s="70">
        <v>3</v>
      </c>
      <c r="E238" s="67">
        <v>37</v>
      </c>
      <c r="F238" s="67">
        <v>7.4</v>
      </c>
      <c r="G238" s="67">
        <v>8</v>
      </c>
      <c r="H238" s="70">
        <v>0.48</v>
      </c>
      <c r="I238" s="70">
        <f>VLOOKUP(B238,'2-mer'!$C$1:$V$19,3,FALSE)</f>
        <v>1362</v>
      </c>
      <c r="J238" s="74">
        <f>VLOOKUP(B238,遗传信息!B:E,4,FALSE)</f>
        <v>50.67</v>
      </c>
      <c r="K238" s="9">
        <f>VLOOKUP(B238,'2-mer'!$C$1:$V$19,4,FALSE)</f>
        <v>94</v>
      </c>
      <c r="L238" s="9">
        <f>VLOOKUP(B238,'2-mer'!$C$1:$V$19,5,FALSE)</f>
        <v>84</v>
      </c>
      <c r="M238" s="9">
        <f>VLOOKUP(B238,'2-mer'!$C$1:$V$19,6,FALSE)</f>
        <v>104</v>
      </c>
      <c r="N238" s="9">
        <f>VLOOKUP(B238,'2-mer'!$C$1:$V$19,8,FALSE)</f>
        <v>59</v>
      </c>
      <c r="O238" s="9">
        <f>VLOOKUP(B238,'2-mer'!$C$1:$V$19,9,FALSE)</f>
        <v>74</v>
      </c>
      <c r="P238" s="9">
        <f>VLOOKUP(B238,'2-mer'!$C$1:$V$19,10,FALSE)</f>
        <v>74</v>
      </c>
      <c r="Q238" s="9">
        <f>VLOOKUP(B238,'2-mer'!$C$1:$V$19,11,FALSE)</f>
        <v>94</v>
      </c>
      <c r="R238" s="9">
        <f>VLOOKUP(B238,'2-mer'!$C$1:$V$19,12,FALSE)</f>
        <v>72</v>
      </c>
      <c r="S238" s="9">
        <f>VLOOKUP(B238,'2-mer'!$C$1:$V$19,13,FALSE)</f>
        <v>107</v>
      </c>
      <c r="T238" s="9">
        <f>VLOOKUP(B238,'2-mer'!$C$1:$V$19,14,FALSE)</f>
        <v>99</v>
      </c>
      <c r="U238" s="9">
        <f>VLOOKUP(B238,'2-mer'!$C$1:$V$19,15,FALSE)</f>
        <v>141</v>
      </c>
      <c r="V238" s="9">
        <f>VLOOKUP(B238,'2-mer'!$C$1:$V$19,16,FALSE)</f>
        <v>89</v>
      </c>
      <c r="W238" s="9">
        <f>VLOOKUP(B238,'2-mer'!$C$1:$V$19,17,FALSE)</f>
        <v>66</v>
      </c>
      <c r="X238" s="9">
        <f>VLOOKUP(B238,'2-mer'!$C$1:$V$19,18,FALSE)</f>
        <v>57</v>
      </c>
      <c r="Y238" s="9">
        <f>VLOOKUP(B238,'2-mer'!$C$1:$V$19,19,FALSE)</f>
        <v>98</v>
      </c>
      <c r="Z238" s="9">
        <f>VLOOKUP(B238,'2-mer'!$C$1:$V$19,20,FALSE)</f>
        <v>49</v>
      </c>
      <c r="AA238" s="9">
        <f>VLOOKUP(B238,'3-mer'!$B:$BQ,4,FALSE)</f>
        <v>20</v>
      </c>
      <c r="AB238" s="9">
        <f>VLOOKUP(B238,'3-mer'!$B:$BQ,5,FALSE)</f>
        <v>20</v>
      </c>
      <c r="AC238" s="9">
        <f>VLOOKUP(B238,'3-mer'!$B:$BQ,6,FALSE)</f>
        <v>33</v>
      </c>
      <c r="AD238" s="9">
        <f>VLOOKUP(B238,'3-mer'!$B:$BQ,7,FALSE)</f>
        <v>21</v>
      </c>
      <c r="AE238" s="9">
        <f>VLOOKUP(B238,'3-mer'!$B:$BQ,8,FALSE)</f>
        <v>14</v>
      </c>
      <c r="AF238" s="9">
        <f>VLOOKUP(B238,'3-mer'!$B:$BQ,9,FALSE)</f>
        <v>22</v>
      </c>
      <c r="AG238" s="9">
        <f>VLOOKUP(B238,'3-mer'!$B:$BQ,10,FALSE)</f>
        <v>26</v>
      </c>
      <c r="AH238" s="9">
        <f>VLOOKUP(B238,'3-mer'!$B:$BQ,11,FALSE)</f>
        <v>22</v>
      </c>
      <c r="AI238" s="9">
        <f>VLOOKUP(B238,'3-mer'!$B:$BQ,12,FALSE)</f>
        <v>27</v>
      </c>
      <c r="AJ238" s="9">
        <f>VLOOKUP(B238,'3-mer'!$B:$BQ,13,FALSE)</f>
        <v>28</v>
      </c>
      <c r="AK238" s="9">
        <f>VLOOKUP(B238,'3-mer'!$B:$BQ,14,FALSE)</f>
        <v>27</v>
      </c>
      <c r="AL238" s="9">
        <f>VLOOKUP(B238,'3-mer'!$B:$BQ,15,FALSE)</f>
        <v>22</v>
      </c>
      <c r="AM238" s="9">
        <f>VLOOKUP(B238,'3-mer'!$B:$BQ,16,FALSE)</f>
        <v>13</v>
      </c>
      <c r="AN238" s="9">
        <f>VLOOKUP(B238,'3-mer'!$B:$BQ,17,FALSE)</f>
        <v>12</v>
      </c>
      <c r="AO238" s="9">
        <f>VLOOKUP(B238,'3-mer'!$B:$BQ,18,FALSE)</f>
        <v>25</v>
      </c>
      <c r="AP238" s="9">
        <f>VLOOKUP(B238,'3-mer'!$B:$BQ,19,FALSE)</f>
        <v>9</v>
      </c>
      <c r="AQ238" s="9">
        <f>VLOOKUP(B238,'3-mer'!$B:$BQ,20,FALSE)</f>
        <v>19</v>
      </c>
      <c r="AR238" s="9">
        <f>VLOOKUP(B238,'3-mer'!$B:$BQ,21,FALSE)</f>
        <v>19</v>
      </c>
      <c r="AS238" s="9">
        <f>VLOOKUP(B238,'3-mer'!$B:$BQ,22,FALSE)</f>
        <v>22</v>
      </c>
      <c r="AT238" s="9">
        <f>VLOOKUP(B238,'3-mer'!$B:$BQ,23,FALSE)</f>
        <v>14</v>
      </c>
      <c r="AU238" s="9">
        <f>VLOOKUP(B238,'3-mer'!$B:$BQ,24,FALSE)</f>
        <v>17</v>
      </c>
      <c r="AV238" s="9">
        <f>VLOOKUP(B238,'3-mer'!$B:$BQ,25,FALSE)</f>
        <v>15</v>
      </c>
      <c r="AW238" s="9">
        <f>VLOOKUP(B238,'3-mer'!$B:$BQ,26,FALSE)</f>
        <v>21</v>
      </c>
      <c r="AX238" s="9">
        <f>VLOOKUP(B238,'3-mer'!$B:$BQ,27,FALSE)</f>
        <v>21</v>
      </c>
      <c r="AY238" s="9">
        <f>VLOOKUP(B238,'3-mer'!$B:$BQ,28,FALSE)</f>
        <v>15</v>
      </c>
      <c r="AZ238" s="9">
        <f>VLOOKUP(B238,'3-mer'!$B:$BQ,29,FALSE)</f>
        <v>23</v>
      </c>
      <c r="BA238" s="9">
        <f>VLOOKUP(B238,'3-mer'!$B:$BQ,30,FALSE)</f>
        <v>34</v>
      </c>
      <c r="BB238" s="9">
        <f>VLOOKUP(B238,'3-mer'!$B:$BQ,31,FALSE)</f>
        <v>22</v>
      </c>
      <c r="BC238" s="9">
        <f>VLOOKUP(B238,'3-mer'!$B:$BQ,32,FALSE)</f>
        <v>14</v>
      </c>
      <c r="BD238" s="9">
        <f>VLOOKUP(B238,'3-mer'!$B:$BQ,33,FALSE)</f>
        <v>15</v>
      </c>
      <c r="BE238" s="9">
        <f>VLOOKUP(B238,'3-mer'!$B:$BQ,34,FALSE)</f>
        <v>27</v>
      </c>
      <c r="BF238" s="9">
        <f>VLOOKUP(B238,'3-mer'!$B:$BQ,35,FALSE)</f>
        <v>16</v>
      </c>
      <c r="BG238" s="9">
        <f>VLOOKUP(B238,'3-mer'!$B:$BQ,36,FALSE)</f>
        <v>32</v>
      </c>
      <c r="BH238" s="9">
        <f>VLOOKUP(B238,'3-mer'!$B:$BQ,37,FALSE)</f>
        <v>22</v>
      </c>
      <c r="BI238" s="9">
        <f>VLOOKUP(B238,'3-mer'!$B:$BQ,38,FALSE)</f>
        <v>33</v>
      </c>
      <c r="BJ238" s="9">
        <f>VLOOKUP(B238,'3-mer'!$B:$BQ,39,FALSE)</f>
        <v>20</v>
      </c>
      <c r="BK238" s="9">
        <f>VLOOKUP(B238,'3-mer'!$B:$BQ,40,FALSE)</f>
        <v>29</v>
      </c>
      <c r="BL238" s="9">
        <f>VLOOKUP(B238,'3-mer'!$B:$BQ,41,FALSE)</f>
        <v>23</v>
      </c>
      <c r="BM238" s="9">
        <f>VLOOKUP(B238,'3-mer'!$B:$BQ,42,FALSE)</f>
        <v>27</v>
      </c>
      <c r="BN238" s="9">
        <f>VLOOKUP(B238,'3-mer'!$B:$BQ,43,FALSE)</f>
        <v>20</v>
      </c>
      <c r="BO238" s="9">
        <f>VLOOKUP(B238,'3-mer'!$B:$BQ,44,FALSE)</f>
        <v>42</v>
      </c>
      <c r="BP238" s="9">
        <f>VLOOKUP(B238,'3-mer'!$B:$BQ,45,FALSE)</f>
        <v>25</v>
      </c>
      <c r="BQ238" s="9">
        <f>VLOOKUP(B238,'3-mer'!$B:$BQ,46,FALSE)</f>
        <v>46</v>
      </c>
      <c r="BR238" s="9">
        <f>VLOOKUP(B238,'3-mer'!$B:$BQ,47,FALSE)</f>
        <v>28</v>
      </c>
      <c r="BS238" s="9">
        <f>VLOOKUP(B238,'3-mer'!$B:$BQ,48,FALSE)</f>
        <v>23</v>
      </c>
      <c r="BT238" s="9">
        <f>VLOOKUP(B238,'3-mer'!$B:$BQ,49,FALSE)</f>
        <v>21</v>
      </c>
      <c r="BU238" s="9">
        <f>VLOOKUP(B238,'3-mer'!$B:$BQ,50,FALSE)</f>
        <v>29</v>
      </c>
      <c r="BV238" s="9">
        <f>VLOOKUP(B238,'3-mer'!$B:$BQ,51,FALSE)</f>
        <v>16</v>
      </c>
      <c r="BW238" s="9">
        <f>VLOOKUP(B238,'3-mer'!$B:$BQ,52,FALSE)</f>
        <v>23</v>
      </c>
      <c r="BX238" s="9">
        <f>VLOOKUP(B238,'3-mer'!$B:$BQ,53,FALSE)</f>
        <v>23</v>
      </c>
      <c r="BY238" s="9">
        <f>VLOOKUP(B238,'3-mer'!$B:$BQ,54,FALSE)</f>
        <v>16</v>
      </c>
      <c r="BZ238" s="9">
        <f>VLOOKUP(B238,'3-mer'!$B:$BQ,55,FALSE)</f>
        <v>4</v>
      </c>
      <c r="CA238" s="9">
        <f>VLOOKUP(B238,'3-mer'!$B:$BQ,56,FALSE)</f>
        <v>14</v>
      </c>
      <c r="CB238" s="9">
        <f>VLOOKUP(B238,'3-mer'!$B:$BQ,7,FALSE)</f>
        <v>21</v>
      </c>
      <c r="CC238" s="9">
        <f>VLOOKUP(B238,'3-mer'!$B:$BQ,58,FALSE)</f>
        <v>20</v>
      </c>
      <c r="CD238" s="9">
        <f>VLOOKUP(B238,'3-mer'!$B:$BQ,60,FALSE)</f>
        <v>9</v>
      </c>
      <c r="CE238" s="9">
        <f>VLOOKUP(B238,'3-mer'!$B:$BQ,61,FALSE)</f>
        <v>23</v>
      </c>
      <c r="CF238" s="9">
        <f>VLOOKUP(B238,'3-mer'!$B:$BQ,62,FALSE)</f>
        <v>23</v>
      </c>
      <c r="CG238" s="9">
        <f>VLOOKUP(B238,'3-mer'!$B:$BQ,63,FALSE)</f>
        <v>34</v>
      </c>
      <c r="CH238" s="9">
        <f>VLOOKUP(B238,'3-mer'!$B:$BQ,64,FALSE)</f>
        <v>17</v>
      </c>
      <c r="CI238" s="9">
        <f>VLOOKUP(B238,'3-mer'!$B:$BQ,65,FALSE)</f>
        <v>16</v>
      </c>
      <c r="CJ238" s="9">
        <f>VLOOKUP(B238,'3-mer'!$B:$BQ,66,FALSE)</f>
        <v>9</v>
      </c>
      <c r="CK238" s="9">
        <f>VLOOKUP(B238,'3-mer'!$B:$BQ,67,FALSE)</f>
        <v>17</v>
      </c>
      <c r="CL238" s="9">
        <f>VLOOKUP(B238,'3-mer'!$B:$BQ,5,FALSE)</f>
        <v>20</v>
      </c>
    </row>
    <row r="239" spans="1:90" ht="15.75" x14ac:dyDescent="0.2">
      <c r="A239" s="67" t="s">
        <v>28</v>
      </c>
      <c r="B239" s="67" t="s">
        <v>42</v>
      </c>
      <c r="C239" s="67">
        <v>254</v>
      </c>
      <c r="D239" s="70">
        <v>4</v>
      </c>
      <c r="E239" s="67">
        <v>37</v>
      </c>
      <c r="F239" s="67">
        <v>7.4</v>
      </c>
      <c r="G239" s="67">
        <v>8</v>
      </c>
      <c r="H239" s="70">
        <v>0.87</v>
      </c>
      <c r="I239" s="70">
        <f>VLOOKUP(B239,'2-mer'!$C$1:$V$19,3,FALSE)</f>
        <v>1362</v>
      </c>
      <c r="J239" s="74">
        <f>VLOOKUP(B239,遗传信息!B:E,4,FALSE)</f>
        <v>50.67</v>
      </c>
      <c r="K239" s="9">
        <f>VLOOKUP(B239,'2-mer'!$C$1:$V$19,4,FALSE)</f>
        <v>94</v>
      </c>
      <c r="L239" s="9">
        <f>VLOOKUP(B239,'2-mer'!$C$1:$V$19,5,FALSE)</f>
        <v>84</v>
      </c>
      <c r="M239" s="9">
        <f>VLOOKUP(B239,'2-mer'!$C$1:$V$19,6,FALSE)</f>
        <v>104</v>
      </c>
      <c r="N239" s="9">
        <f>VLOOKUP(B239,'2-mer'!$C$1:$V$19,8,FALSE)</f>
        <v>59</v>
      </c>
      <c r="O239" s="9">
        <f>VLOOKUP(B239,'2-mer'!$C$1:$V$19,9,FALSE)</f>
        <v>74</v>
      </c>
      <c r="P239" s="9">
        <f>VLOOKUP(B239,'2-mer'!$C$1:$V$19,10,FALSE)</f>
        <v>74</v>
      </c>
      <c r="Q239" s="9">
        <f>VLOOKUP(B239,'2-mer'!$C$1:$V$19,11,FALSE)</f>
        <v>94</v>
      </c>
      <c r="R239" s="9">
        <f>VLOOKUP(B239,'2-mer'!$C$1:$V$19,12,FALSE)</f>
        <v>72</v>
      </c>
      <c r="S239" s="9">
        <f>VLOOKUP(B239,'2-mer'!$C$1:$V$19,13,FALSE)</f>
        <v>107</v>
      </c>
      <c r="T239" s="9">
        <f>VLOOKUP(B239,'2-mer'!$C$1:$V$19,14,FALSE)</f>
        <v>99</v>
      </c>
      <c r="U239" s="9">
        <f>VLOOKUP(B239,'2-mer'!$C$1:$V$19,15,FALSE)</f>
        <v>141</v>
      </c>
      <c r="V239" s="9">
        <f>VLOOKUP(B239,'2-mer'!$C$1:$V$19,16,FALSE)</f>
        <v>89</v>
      </c>
      <c r="W239" s="9">
        <f>VLOOKUP(B239,'2-mer'!$C$1:$V$19,17,FALSE)</f>
        <v>66</v>
      </c>
      <c r="X239" s="9">
        <f>VLOOKUP(B239,'2-mer'!$C$1:$V$19,18,FALSE)</f>
        <v>57</v>
      </c>
      <c r="Y239" s="9">
        <f>VLOOKUP(B239,'2-mer'!$C$1:$V$19,19,FALSE)</f>
        <v>98</v>
      </c>
      <c r="Z239" s="9">
        <f>VLOOKUP(B239,'2-mer'!$C$1:$V$19,20,FALSE)</f>
        <v>49</v>
      </c>
      <c r="AA239" s="9">
        <f>VLOOKUP(B239,'3-mer'!$B:$BQ,4,FALSE)</f>
        <v>20</v>
      </c>
      <c r="AB239" s="9">
        <f>VLOOKUP(B239,'3-mer'!$B:$BQ,5,FALSE)</f>
        <v>20</v>
      </c>
      <c r="AC239" s="9">
        <f>VLOOKUP(B239,'3-mer'!$B:$BQ,6,FALSE)</f>
        <v>33</v>
      </c>
      <c r="AD239" s="9">
        <f>VLOOKUP(B239,'3-mer'!$B:$BQ,7,FALSE)</f>
        <v>21</v>
      </c>
      <c r="AE239" s="9">
        <f>VLOOKUP(B239,'3-mer'!$B:$BQ,8,FALSE)</f>
        <v>14</v>
      </c>
      <c r="AF239" s="9">
        <f>VLOOKUP(B239,'3-mer'!$B:$BQ,9,FALSE)</f>
        <v>22</v>
      </c>
      <c r="AG239" s="9">
        <f>VLOOKUP(B239,'3-mer'!$B:$BQ,10,FALSE)</f>
        <v>26</v>
      </c>
      <c r="AH239" s="9">
        <f>VLOOKUP(B239,'3-mer'!$B:$BQ,11,FALSE)</f>
        <v>22</v>
      </c>
      <c r="AI239" s="9">
        <f>VLOOKUP(B239,'3-mer'!$B:$BQ,12,FALSE)</f>
        <v>27</v>
      </c>
      <c r="AJ239" s="9">
        <f>VLOOKUP(B239,'3-mer'!$B:$BQ,13,FALSE)</f>
        <v>28</v>
      </c>
      <c r="AK239" s="9">
        <f>VLOOKUP(B239,'3-mer'!$B:$BQ,14,FALSE)</f>
        <v>27</v>
      </c>
      <c r="AL239" s="9">
        <f>VLOOKUP(B239,'3-mer'!$B:$BQ,15,FALSE)</f>
        <v>22</v>
      </c>
      <c r="AM239" s="9">
        <f>VLOOKUP(B239,'3-mer'!$B:$BQ,16,FALSE)</f>
        <v>13</v>
      </c>
      <c r="AN239" s="9">
        <f>VLOOKUP(B239,'3-mer'!$B:$BQ,17,FALSE)</f>
        <v>12</v>
      </c>
      <c r="AO239" s="9">
        <f>VLOOKUP(B239,'3-mer'!$B:$BQ,18,FALSE)</f>
        <v>25</v>
      </c>
      <c r="AP239" s="9">
        <f>VLOOKUP(B239,'3-mer'!$B:$BQ,19,FALSE)</f>
        <v>9</v>
      </c>
      <c r="AQ239" s="9">
        <f>VLOOKUP(B239,'3-mer'!$B:$BQ,20,FALSE)</f>
        <v>19</v>
      </c>
      <c r="AR239" s="9">
        <f>VLOOKUP(B239,'3-mer'!$B:$BQ,21,FALSE)</f>
        <v>19</v>
      </c>
      <c r="AS239" s="9">
        <f>VLOOKUP(B239,'3-mer'!$B:$BQ,22,FALSE)</f>
        <v>22</v>
      </c>
      <c r="AT239" s="9">
        <f>VLOOKUP(B239,'3-mer'!$B:$BQ,23,FALSE)</f>
        <v>14</v>
      </c>
      <c r="AU239" s="9">
        <f>VLOOKUP(B239,'3-mer'!$B:$BQ,24,FALSE)</f>
        <v>17</v>
      </c>
      <c r="AV239" s="9">
        <f>VLOOKUP(B239,'3-mer'!$B:$BQ,25,FALSE)</f>
        <v>15</v>
      </c>
      <c r="AW239" s="9">
        <f>VLOOKUP(B239,'3-mer'!$B:$BQ,26,FALSE)</f>
        <v>21</v>
      </c>
      <c r="AX239" s="9">
        <f>VLOOKUP(B239,'3-mer'!$B:$BQ,27,FALSE)</f>
        <v>21</v>
      </c>
      <c r="AY239" s="9">
        <f>VLOOKUP(B239,'3-mer'!$B:$BQ,28,FALSE)</f>
        <v>15</v>
      </c>
      <c r="AZ239" s="9">
        <f>VLOOKUP(B239,'3-mer'!$B:$BQ,29,FALSE)</f>
        <v>23</v>
      </c>
      <c r="BA239" s="9">
        <f>VLOOKUP(B239,'3-mer'!$B:$BQ,30,FALSE)</f>
        <v>34</v>
      </c>
      <c r="BB239" s="9">
        <f>VLOOKUP(B239,'3-mer'!$B:$BQ,31,FALSE)</f>
        <v>22</v>
      </c>
      <c r="BC239" s="9">
        <f>VLOOKUP(B239,'3-mer'!$B:$BQ,32,FALSE)</f>
        <v>14</v>
      </c>
      <c r="BD239" s="9">
        <f>VLOOKUP(B239,'3-mer'!$B:$BQ,33,FALSE)</f>
        <v>15</v>
      </c>
      <c r="BE239" s="9">
        <f>VLOOKUP(B239,'3-mer'!$B:$BQ,34,FALSE)</f>
        <v>27</v>
      </c>
      <c r="BF239" s="9">
        <f>VLOOKUP(B239,'3-mer'!$B:$BQ,35,FALSE)</f>
        <v>16</v>
      </c>
      <c r="BG239" s="9">
        <f>VLOOKUP(B239,'3-mer'!$B:$BQ,36,FALSE)</f>
        <v>32</v>
      </c>
      <c r="BH239" s="9">
        <f>VLOOKUP(B239,'3-mer'!$B:$BQ,37,FALSE)</f>
        <v>22</v>
      </c>
      <c r="BI239" s="9">
        <f>VLOOKUP(B239,'3-mer'!$B:$BQ,38,FALSE)</f>
        <v>33</v>
      </c>
      <c r="BJ239" s="9">
        <f>VLOOKUP(B239,'3-mer'!$B:$BQ,39,FALSE)</f>
        <v>20</v>
      </c>
      <c r="BK239" s="9">
        <f>VLOOKUP(B239,'3-mer'!$B:$BQ,40,FALSE)</f>
        <v>29</v>
      </c>
      <c r="BL239" s="9">
        <f>VLOOKUP(B239,'3-mer'!$B:$BQ,41,FALSE)</f>
        <v>23</v>
      </c>
      <c r="BM239" s="9">
        <f>VLOOKUP(B239,'3-mer'!$B:$BQ,42,FALSE)</f>
        <v>27</v>
      </c>
      <c r="BN239" s="9">
        <f>VLOOKUP(B239,'3-mer'!$B:$BQ,43,FALSE)</f>
        <v>20</v>
      </c>
      <c r="BO239" s="9">
        <f>VLOOKUP(B239,'3-mer'!$B:$BQ,44,FALSE)</f>
        <v>42</v>
      </c>
      <c r="BP239" s="9">
        <f>VLOOKUP(B239,'3-mer'!$B:$BQ,45,FALSE)</f>
        <v>25</v>
      </c>
      <c r="BQ239" s="9">
        <f>VLOOKUP(B239,'3-mer'!$B:$BQ,46,FALSE)</f>
        <v>46</v>
      </c>
      <c r="BR239" s="9">
        <f>VLOOKUP(B239,'3-mer'!$B:$BQ,47,FALSE)</f>
        <v>28</v>
      </c>
      <c r="BS239" s="9">
        <f>VLOOKUP(B239,'3-mer'!$B:$BQ,48,FALSE)</f>
        <v>23</v>
      </c>
      <c r="BT239" s="9">
        <f>VLOOKUP(B239,'3-mer'!$B:$BQ,49,FALSE)</f>
        <v>21</v>
      </c>
      <c r="BU239" s="9">
        <f>VLOOKUP(B239,'3-mer'!$B:$BQ,50,FALSE)</f>
        <v>29</v>
      </c>
      <c r="BV239" s="9">
        <f>VLOOKUP(B239,'3-mer'!$B:$BQ,51,FALSE)</f>
        <v>16</v>
      </c>
      <c r="BW239" s="9">
        <f>VLOOKUP(B239,'3-mer'!$B:$BQ,52,FALSE)</f>
        <v>23</v>
      </c>
      <c r="BX239" s="9">
        <f>VLOOKUP(B239,'3-mer'!$B:$BQ,53,FALSE)</f>
        <v>23</v>
      </c>
      <c r="BY239" s="9">
        <f>VLOOKUP(B239,'3-mer'!$B:$BQ,54,FALSE)</f>
        <v>16</v>
      </c>
      <c r="BZ239" s="9">
        <f>VLOOKUP(B239,'3-mer'!$B:$BQ,55,FALSE)</f>
        <v>4</v>
      </c>
      <c r="CA239" s="9">
        <f>VLOOKUP(B239,'3-mer'!$B:$BQ,56,FALSE)</f>
        <v>14</v>
      </c>
      <c r="CB239" s="9">
        <f>VLOOKUP(B239,'3-mer'!$B:$BQ,7,FALSE)</f>
        <v>21</v>
      </c>
      <c r="CC239" s="9">
        <f>VLOOKUP(B239,'3-mer'!$B:$BQ,58,FALSE)</f>
        <v>20</v>
      </c>
      <c r="CD239" s="9">
        <f>VLOOKUP(B239,'3-mer'!$B:$BQ,60,FALSE)</f>
        <v>9</v>
      </c>
      <c r="CE239" s="9">
        <f>VLOOKUP(B239,'3-mer'!$B:$BQ,61,FALSE)</f>
        <v>23</v>
      </c>
      <c r="CF239" s="9">
        <f>VLOOKUP(B239,'3-mer'!$B:$BQ,62,FALSE)</f>
        <v>23</v>
      </c>
      <c r="CG239" s="9">
        <f>VLOOKUP(B239,'3-mer'!$B:$BQ,63,FALSE)</f>
        <v>34</v>
      </c>
      <c r="CH239" s="9">
        <f>VLOOKUP(B239,'3-mer'!$B:$BQ,64,FALSE)</f>
        <v>17</v>
      </c>
      <c r="CI239" s="9">
        <f>VLOOKUP(B239,'3-mer'!$B:$BQ,65,FALSE)</f>
        <v>16</v>
      </c>
      <c r="CJ239" s="9">
        <f>VLOOKUP(B239,'3-mer'!$B:$BQ,66,FALSE)</f>
        <v>9</v>
      </c>
      <c r="CK239" s="9">
        <f>VLOOKUP(B239,'3-mer'!$B:$BQ,67,FALSE)</f>
        <v>17</v>
      </c>
      <c r="CL239" s="9">
        <f>VLOOKUP(B239,'3-mer'!$B:$BQ,5,FALSE)</f>
        <v>20</v>
      </c>
    </row>
    <row r="240" spans="1:90" ht="15.75" x14ac:dyDescent="0.2">
      <c r="A240" s="67" t="s">
        <v>28</v>
      </c>
      <c r="B240" s="67" t="s">
        <v>42</v>
      </c>
      <c r="C240" s="67">
        <v>254</v>
      </c>
      <c r="D240" s="70">
        <v>5</v>
      </c>
      <c r="E240" s="67">
        <v>37</v>
      </c>
      <c r="F240" s="67">
        <v>7.4</v>
      </c>
      <c r="G240" s="67">
        <v>8</v>
      </c>
      <c r="H240" s="70">
        <v>1.9</v>
      </c>
      <c r="I240" s="70">
        <f>VLOOKUP(B240,'2-mer'!$C$1:$V$19,3,FALSE)</f>
        <v>1362</v>
      </c>
      <c r="J240" s="74">
        <f>VLOOKUP(B240,遗传信息!B:E,4,FALSE)</f>
        <v>50.67</v>
      </c>
      <c r="K240" s="9">
        <f>VLOOKUP(B240,'2-mer'!$C$1:$V$19,4,FALSE)</f>
        <v>94</v>
      </c>
      <c r="L240" s="9">
        <f>VLOOKUP(B240,'2-mer'!$C$1:$V$19,5,FALSE)</f>
        <v>84</v>
      </c>
      <c r="M240" s="9">
        <f>VLOOKUP(B240,'2-mer'!$C$1:$V$19,6,FALSE)</f>
        <v>104</v>
      </c>
      <c r="N240" s="9">
        <f>VLOOKUP(B240,'2-mer'!$C$1:$V$19,8,FALSE)</f>
        <v>59</v>
      </c>
      <c r="O240" s="9">
        <f>VLOOKUP(B240,'2-mer'!$C$1:$V$19,9,FALSE)</f>
        <v>74</v>
      </c>
      <c r="P240" s="9">
        <f>VLOOKUP(B240,'2-mer'!$C$1:$V$19,10,FALSE)</f>
        <v>74</v>
      </c>
      <c r="Q240" s="9">
        <f>VLOOKUP(B240,'2-mer'!$C$1:$V$19,11,FALSE)</f>
        <v>94</v>
      </c>
      <c r="R240" s="9">
        <f>VLOOKUP(B240,'2-mer'!$C$1:$V$19,12,FALSE)</f>
        <v>72</v>
      </c>
      <c r="S240" s="9">
        <f>VLOOKUP(B240,'2-mer'!$C$1:$V$19,13,FALSE)</f>
        <v>107</v>
      </c>
      <c r="T240" s="9">
        <f>VLOOKUP(B240,'2-mer'!$C$1:$V$19,14,FALSE)</f>
        <v>99</v>
      </c>
      <c r="U240" s="9">
        <f>VLOOKUP(B240,'2-mer'!$C$1:$V$19,15,FALSE)</f>
        <v>141</v>
      </c>
      <c r="V240" s="9">
        <f>VLOOKUP(B240,'2-mer'!$C$1:$V$19,16,FALSE)</f>
        <v>89</v>
      </c>
      <c r="W240" s="9">
        <f>VLOOKUP(B240,'2-mer'!$C$1:$V$19,17,FALSE)</f>
        <v>66</v>
      </c>
      <c r="X240" s="9">
        <f>VLOOKUP(B240,'2-mer'!$C$1:$V$19,18,FALSE)</f>
        <v>57</v>
      </c>
      <c r="Y240" s="9">
        <f>VLOOKUP(B240,'2-mer'!$C$1:$V$19,19,FALSE)</f>
        <v>98</v>
      </c>
      <c r="Z240" s="9">
        <f>VLOOKUP(B240,'2-mer'!$C$1:$V$19,20,FALSE)</f>
        <v>49</v>
      </c>
      <c r="AA240" s="9">
        <f>VLOOKUP(B240,'3-mer'!$B:$BQ,4,FALSE)</f>
        <v>20</v>
      </c>
      <c r="AB240" s="9">
        <f>VLOOKUP(B240,'3-mer'!$B:$BQ,5,FALSE)</f>
        <v>20</v>
      </c>
      <c r="AC240" s="9">
        <f>VLOOKUP(B240,'3-mer'!$B:$BQ,6,FALSE)</f>
        <v>33</v>
      </c>
      <c r="AD240" s="9">
        <f>VLOOKUP(B240,'3-mer'!$B:$BQ,7,FALSE)</f>
        <v>21</v>
      </c>
      <c r="AE240" s="9">
        <f>VLOOKUP(B240,'3-mer'!$B:$BQ,8,FALSE)</f>
        <v>14</v>
      </c>
      <c r="AF240" s="9">
        <f>VLOOKUP(B240,'3-mer'!$B:$BQ,9,FALSE)</f>
        <v>22</v>
      </c>
      <c r="AG240" s="9">
        <f>VLOOKUP(B240,'3-mer'!$B:$BQ,10,FALSE)</f>
        <v>26</v>
      </c>
      <c r="AH240" s="9">
        <f>VLOOKUP(B240,'3-mer'!$B:$BQ,11,FALSE)</f>
        <v>22</v>
      </c>
      <c r="AI240" s="9">
        <f>VLOOKUP(B240,'3-mer'!$B:$BQ,12,FALSE)</f>
        <v>27</v>
      </c>
      <c r="AJ240" s="9">
        <f>VLOOKUP(B240,'3-mer'!$B:$BQ,13,FALSE)</f>
        <v>28</v>
      </c>
      <c r="AK240" s="9">
        <f>VLOOKUP(B240,'3-mer'!$B:$BQ,14,FALSE)</f>
        <v>27</v>
      </c>
      <c r="AL240" s="9">
        <f>VLOOKUP(B240,'3-mer'!$B:$BQ,15,FALSE)</f>
        <v>22</v>
      </c>
      <c r="AM240" s="9">
        <f>VLOOKUP(B240,'3-mer'!$B:$BQ,16,FALSE)</f>
        <v>13</v>
      </c>
      <c r="AN240" s="9">
        <f>VLOOKUP(B240,'3-mer'!$B:$BQ,17,FALSE)</f>
        <v>12</v>
      </c>
      <c r="AO240" s="9">
        <f>VLOOKUP(B240,'3-mer'!$B:$BQ,18,FALSE)</f>
        <v>25</v>
      </c>
      <c r="AP240" s="9">
        <f>VLOOKUP(B240,'3-mer'!$B:$BQ,19,FALSE)</f>
        <v>9</v>
      </c>
      <c r="AQ240" s="9">
        <f>VLOOKUP(B240,'3-mer'!$B:$BQ,20,FALSE)</f>
        <v>19</v>
      </c>
      <c r="AR240" s="9">
        <f>VLOOKUP(B240,'3-mer'!$B:$BQ,21,FALSE)</f>
        <v>19</v>
      </c>
      <c r="AS240" s="9">
        <f>VLOOKUP(B240,'3-mer'!$B:$BQ,22,FALSE)</f>
        <v>22</v>
      </c>
      <c r="AT240" s="9">
        <f>VLOOKUP(B240,'3-mer'!$B:$BQ,23,FALSE)</f>
        <v>14</v>
      </c>
      <c r="AU240" s="9">
        <f>VLOOKUP(B240,'3-mer'!$B:$BQ,24,FALSE)</f>
        <v>17</v>
      </c>
      <c r="AV240" s="9">
        <f>VLOOKUP(B240,'3-mer'!$B:$BQ,25,FALSE)</f>
        <v>15</v>
      </c>
      <c r="AW240" s="9">
        <f>VLOOKUP(B240,'3-mer'!$B:$BQ,26,FALSE)</f>
        <v>21</v>
      </c>
      <c r="AX240" s="9">
        <f>VLOOKUP(B240,'3-mer'!$B:$BQ,27,FALSE)</f>
        <v>21</v>
      </c>
      <c r="AY240" s="9">
        <f>VLOOKUP(B240,'3-mer'!$B:$BQ,28,FALSE)</f>
        <v>15</v>
      </c>
      <c r="AZ240" s="9">
        <f>VLOOKUP(B240,'3-mer'!$B:$BQ,29,FALSE)</f>
        <v>23</v>
      </c>
      <c r="BA240" s="9">
        <f>VLOOKUP(B240,'3-mer'!$B:$BQ,30,FALSE)</f>
        <v>34</v>
      </c>
      <c r="BB240" s="9">
        <f>VLOOKUP(B240,'3-mer'!$B:$BQ,31,FALSE)</f>
        <v>22</v>
      </c>
      <c r="BC240" s="9">
        <f>VLOOKUP(B240,'3-mer'!$B:$BQ,32,FALSE)</f>
        <v>14</v>
      </c>
      <c r="BD240" s="9">
        <f>VLOOKUP(B240,'3-mer'!$B:$BQ,33,FALSE)</f>
        <v>15</v>
      </c>
      <c r="BE240" s="9">
        <f>VLOOKUP(B240,'3-mer'!$B:$BQ,34,FALSE)</f>
        <v>27</v>
      </c>
      <c r="BF240" s="9">
        <f>VLOOKUP(B240,'3-mer'!$B:$BQ,35,FALSE)</f>
        <v>16</v>
      </c>
      <c r="BG240" s="9">
        <f>VLOOKUP(B240,'3-mer'!$B:$BQ,36,FALSE)</f>
        <v>32</v>
      </c>
      <c r="BH240" s="9">
        <f>VLOOKUP(B240,'3-mer'!$B:$BQ,37,FALSE)</f>
        <v>22</v>
      </c>
      <c r="BI240" s="9">
        <f>VLOOKUP(B240,'3-mer'!$B:$BQ,38,FALSE)</f>
        <v>33</v>
      </c>
      <c r="BJ240" s="9">
        <f>VLOOKUP(B240,'3-mer'!$B:$BQ,39,FALSE)</f>
        <v>20</v>
      </c>
      <c r="BK240" s="9">
        <f>VLOOKUP(B240,'3-mer'!$B:$BQ,40,FALSE)</f>
        <v>29</v>
      </c>
      <c r="BL240" s="9">
        <f>VLOOKUP(B240,'3-mer'!$B:$BQ,41,FALSE)</f>
        <v>23</v>
      </c>
      <c r="BM240" s="9">
        <f>VLOOKUP(B240,'3-mer'!$B:$BQ,42,FALSE)</f>
        <v>27</v>
      </c>
      <c r="BN240" s="9">
        <f>VLOOKUP(B240,'3-mer'!$B:$BQ,43,FALSE)</f>
        <v>20</v>
      </c>
      <c r="BO240" s="9">
        <f>VLOOKUP(B240,'3-mer'!$B:$BQ,44,FALSE)</f>
        <v>42</v>
      </c>
      <c r="BP240" s="9">
        <f>VLOOKUP(B240,'3-mer'!$B:$BQ,45,FALSE)</f>
        <v>25</v>
      </c>
      <c r="BQ240" s="9">
        <f>VLOOKUP(B240,'3-mer'!$B:$BQ,46,FALSE)</f>
        <v>46</v>
      </c>
      <c r="BR240" s="9">
        <f>VLOOKUP(B240,'3-mer'!$B:$BQ,47,FALSE)</f>
        <v>28</v>
      </c>
      <c r="BS240" s="9">
        <f>VLOOKUP(B240,'3-mer'!$B:$BQ,48,FALSE)</f>
        <v>23</v>
      </c>
      <c r="BT240" s="9">
        <f>VLOOKUP(B240,'3-mer'!$B:$BQ,49,FALSE)</f>
        <v>21</v>
      </c>
      <c r="BU240" s="9">
        <f>VLOOKUP(B240,'3-mer'!$B:$BQ,50,FALSE)</f>
        <v>29</v>
      </c>
      <c r="BV240" s="9">
        <f>VLOOKUP(B240,'3-mer'!$B:$BQ,51,FALSE)</f>
        <v>16</v>
      </c>
      <c r="BW240" s="9">
        <f>VLOOKUP(B240,'3-mer'!$B:$BQ,52,FALSE)</f>
        <v>23</v>
      </c>
      <c r="BX240" s="9">
        <f>VLOOKUP(B240,'3-mer'!$B:$BQ,53,FALSE)</f>
        <v>23</v>
      </c>
      <c r="BY240" s="9">
        <f>VLOOKUP(B240,'3-mer'!$B:$BQ,54,FALSE)</f>
        <v>16</v>
      </c>
      <c r="BZ240" s="9">
        <f>VLOOKUP(B240,'3-mer'!$B:$BQ,55,FALSE)</f>
        <v>4</v>
      </c>
      <c r="CA240" s="9">
        <f>VLOOKUP(B240,'3-mer'!$B:$BQ,56,FALSE)</f>
        <v>14</v>
      </c>
      <c r="CB240" s="9">
        <f>VLOOKUP(B240,'3-mer'!$B:$BQ,7,FALSE)</f>
        <v>21</v>
      </c>
      <c r="CC240" s="9">
        <f>VLOOKUP(B240,'3-mer'!$B:$BQ,58,FALSE)</f>
        <v>20</v>
      </c>
      <c r="CD240" s="9">
        <f>VLOOKUP(B240,'3-mer'!$B:$BQ,60,FALSE)</f>
        <v>9</v>
      </c>
      <c r="CE240" s="9">
        <f>VLOOKUP(B240,'3-mer'!$B:$BQ,61,FALSE)</f>
        <v>23</v>
      </c>
      <c r="CF240" s="9">
        <f>VLOOKUP(B240,'3-mer'!$B:$BQ,62,FALSE)</f>
        <v>23</v>
      </c>
      <c r="CG240" s="9">
        <f>VLOOKUP(B240,'3-mer'!$B:$BQ,63,FALSE)</f>
        <v>34</v>
      </c>
      <c r="CH240" s="9">
        <f>VLOOKUP(B240,'3-mer'!$B:$BQ,64,FALSE)</f>
        <v>17</v>
      </c>
      <c r="CI240" s="9">
        <f>VLOOKUP(B240,'3-mer'!$B:$BQ,65,FALSE)</f>
        <v>16</v>
      </c>
      <c r="CJ240" s="9">
        <f>VLOOKUP(B240,'3-mer'!$B:$BQ,66,FALSE)</f>
        <v>9</v>
      </c>
      <c r="CK240" s="9">
        <f>VLOOKUP(B240,'3-mer'!$B:$BQ,67,FALSE)</f>
        <v>17</v>
      </c>
      <c r="CL240" s="9">
        <f>VLOOKUP(B240,'3-mer'!$B:$BQ,5,FALSE)</f>
        <v>20</v>
      </c>
    </row>
    <row r="241" spans="1:90" ht="15.75" x14ac:dyDescent="0.2">
      <c r="A241" s="67" t="s">
        <v>28</v>
      </c>
      <c r="B241" s="67" t="s">
        <v>42</v>
      </c>
      <c r="C241" s="67">
        <v>254</v>
      </c>
      <c r="D241" s="70">
        <v>7</v>
      </c>
      <c r="E241" s="67">
        <v>37</v>
      </c>
      <c r="F241" s="67">
        <v>7.4</v>
      </c>
      <c r="G241" s="67">
        <v>8</v>
      </c>
      <c r="H241" s="70">
        <v>3.78</v>
      </c>
      <c r="I241" s="70">
        <f>VLOOKUP(B241,'2-mer'!$C$1:$V$19,3,FALSE)</f>
        <v>1362</v>
      </c>
      <c r="J241" s="74">
        <f>VLOOKUP(B241,遗传信息!B:E,4,FALSE)</f>
        <v>50.67</v>
      </c>
      <c r="K241" s="9">
        <f>VLOOKUP(B241,'2-mer'!$C$1:$V$19,4,FALSE)</f>
        <v>94</v>
      </c>
      <c r="L241" s="9">
        <f>VLOOKUP(B241,'2-mer'!$C$1:$V$19,5,FALSE)</f>
        <v>84</v>
      </c>
      <c r="M241" s="9">
        <f>VLOOKUP(B241,'2-mer'!$C$1:$V$19,6,FALSE)</f>
        <v>104</v>
      </c>
      <c r="N241" s="9">
        <f>VLOOKUP(B241,'2-mer'!$C$1:$V$19,8,FALSE)</f>
        <v>59</v>
      </c>
      <c r="O241" s="9">
        <f>VLOOKUP(B241,'2-mer'!$C$1:$V$19,9,FALSE)</f>
        <v>74</v>
      </c>
      <c r="P241" s="9">
        <f>VLOOKUP(B241,'2-mer'!$C$1:$V$19,10,FALSE)</f>
        <v>74</v>
      </c>
      <c r="Q241" s="9">
        <f>VLOOKUP(B241,'2-mer'!$C$1:$V$19,11,FALSE)</f>
        <v>94</v>
      </c>
      <c r="R241" s="9">
        <f>VLOOKUP(B241,'2-mer'!$C$1:$V$19,12,FALSE)</f>
        <v>72</v>
      </c>
      <c r="S241" s="9">
        <f>VLOOKUP(B241,'2-mer'!$C$1:$V$19,13,FALSE)</f>
        <v>107</v>
      </c>
      <c r="T241" s="9">
        <f>VLOOKUP(B241,'2-mer'!$C$1:$V$19,14,FALSE)</f>
        <v>99</v>
      </c>
      <c r="U241" s="9">
        <f>VLOOKUP(B241,'2-mer'!$C$1:$V$19,15,FALSE)</f>
        <v>141</v>
      </c>
      <c r="V241" s="9">
        <f>VLOOKUP(B241,'2-mer'!$C$1:$V$19,16,FALSE)</f>
        <v>89</v>
      </c>
      <c r="W241" s="9">
        <f>VLOOKUP(B241,'2-mer'!$C$1:$V$19,17,FALSE)</f>
        <v>66</v>
      </c>
      <c r="X241" s="9">
        <f>VLOOKUP(B241,'2-mer'!$C$1:$V$19,18,FALSE)</f>
        <v>57</v>
      </c>
      <c r="Y241" s="9">
        <f>VLOOKUP(B241,'2-mer'!$C$1:$V$19,19,FALSE)</f>
        <v>98</v>
      </c>
      <c r="Z241" s="9">
        <f>VLOOKUP(B241,'2-mer'!$C$1:$V$19,20,FALSE)</f>
        <v>49</v>
      </c>
      <c r="AA241" s="9">
        <f>VLOOKUP(B241,'3-mer'!$B:$BQ,4,FALSE)</f>
        <v>20</v>
      </c>
      <c r="AB241" s="9">
        <f>VLOOKUP(B241,'3-mer'!$B:$BQ,5,FALSE)</f>
        <v>20</v>
      </c>
      <c r="AC241" s="9">
        <f>VLOOKUP(B241,'3-mer'!$B:$BQ,6,FALSE)</f>
        <v>33</v>
      </c>
      <c r="AD241" s="9">
        <f>VLOOKUP(B241,'3-mer'!$B:$BQ,7,FALSE)</f>
        <v>21</v>
      </c>
      <c r="AE241" s="9">
        <f>VLOOKUP(B241,'3-mer'!$B:$BQ,8,FALSE)</f>
        <v>14</v>
      </c>
      <c r="AF241" s="9">
        <f>VLOOKUP(B241,'3-mer'!$B:$BQ,9,FALSE)</f>
        <v>22</v>
      </c>
      <c r="AG241" s="9">
        <f>VLOOKUP(B241,'3-mer'!$B:$BQ,10,FALSE)</f>
        <v>26</v>
      </c>
      <c r="AH241" s="9">
        <f>VLOOKUP(B241,'3-mer'!$B:$BQ,11,FALSE)</f>
        <v>22</v>
      </c>
      <c r="AI241" s="9">
        <f>VLOOKUP(B241,'3-mer'!$B:$BQ,12,FALSE)</f>
        <v>27</v>
      </c>
      <c r="AJ241" s="9">
        <f>VLOOKUP(B241,'3-mer'!$B:$BQ,13,FALSE)</f>
        <v>28</v>
      </c>
      <c r="AK241" s="9">
        <f>VLOOKUP(B241,'3-mer'!$B:$BQ,14,FALSE)</f>
        <v>27</v>
      </c>
      <c r="AL241" s="9">
        <f>VLOOKUP(B241,'3-mer'!$B:$BQ,15,FALSE)</f>
        <v>22</v>
      </c>
      <c r="AM241" s="9">
        <f>VLOOKUP(B241,'3-mer'!$B:$BQ,16,FALSE)</f>
        <v>13</v>
      </c>
      <c r="AN241" s="9">
        <f>VLOOKUP(B241,'3-mer'!$B:$BQ,17,FALSE)</f>
        <v>12</v>
      </c>
      <c r="AO241" s="9">
        <f>VLOOKUP(B241,'3-mer'!$B:$BQ,18,FALSE)</f>
        <v>25</v>
      </c>
      <c r="AP241" s="9">
        <f>VLOOKUP(B241,'3-mer'!$B:$BQ,19,FALSE)</f>
        <v>9</v>
      </c>
      <c r="AQ241" s="9">
        <f>VLOOKUP(B241,'3-mer'!$B:$BQ,20,FALSE)</f>
        <v>19</v>
      </c>
      <c r="AR241" s="9">
        <f>VLOOKUP(B241,'3-mer'!$B:$BQ,21,FALSE)</f>
        <v>19</v>
      </c>
      <c r="AS241" s="9">
        <f>VLOOKUP(B241,'3-mer'!$B:$BQ,22,FALSE)</f>
        <v>22</v>
      </c>
      <c r="AT241" s="9">
        <f>VLOOKUP(B241,'3-mer'!$B:$BQ,23,FALSE)</f>
        <v>14</v>
      </c>
      <c r="AU241" s="9">
        <f>VLOOKUP(B241,'3-mer'!$B:$BQ,24,FALSE)</f>
        <v>17</v>
      </c>
      <c r="AV241" s="9">
        <f>VLOOKUP(B241,'3-mer'!$B:$BQ,25,FALSE)</f>
        <v>15</v>
      </c>
      <c r="AW241" s="9">
        <f>VLOOKUP(B241,'3-mer'!$B:$BQ,26,FALSE)</f>
        <v>21</v>
      </c>
      <c r="AX241" s="9">
        <f>VLOOKUP(B241,'3-mer'!$B:$BQ,27,FALSE)</f>
        <v>21</v>
      </c>
      <c r="AY241" s="9">
        <f>VLOOKUP(B241,'3-mer'!$B:$BQ,28,FALSE)</f>
        <v>15</v>
      </c>
      <c r="AZ241" s="9">
        <f>VLOOKUP(B241,'3-mer'!$B:$BQ,29,FALSE)</f>
        <v>23</v>
      </c>
      <c r="BA241" s="9">
        <f>VLOOKUP(B241,'3-mer'!$B:$BQ,30,FALSE)</f>
        <v>34</v>
      </c>
      <c r="BB241" s="9">
        <f>VLOOKUP(B241,'3-mer'!$B:$BQ,31,FALSE)</f>
        <v>22</v>
      </c>
      <c r="BC241" s="9">
        <f>VLOOKUP(B241,'3-mer'!$B:$BQ,32,FALSE)</f>
        <v>14</v>
      </c>
      <c r="BD241" s="9">
        <f>VLOOKUP(B241,'3-mer'!$B:$BQ,33,FALSE)</f>
        <v>15</v>
      </c>
      <c r="BE241" s="9">
        <f>VLOOKUP(B241,'3-mer'!$B:$BQ,34,FALSE)</f>
        <v>27</v>
      </c>
      <c r="BF241" s="9">
        <f>VLOOKUP(B241,'3-mer'!$B:$BQ,35,FALSE)</f>
        <v>16</v>
      </c>
      <c r="BG241" s="9">
        <f>VLOOKUP(B241,'3-mer'!$B:$BQ,36,FALSE)</f>
        <v>32</v>
      </c>
      <c r="BH241" s="9">
        <f>VLOOKUP(B241,'3-mer'!$B:$BQ,37,FALSE)</f>
        <v>22</v>
      </c>
      <c r="BI241" s="9">
        <f>VLOOKUP(B241,'3-mer'!$B:$BQ,38,FALSE)</f>
        <v>33</v>
      </c>
      <c r="BJ241" s="9">
        <f>VLOOKUP(B241,'3-mer'!$B:$BQ,39,FALSE)</f>
        <v>20</v>
      </c>
      <c r="BK241" s="9">
        <f>VLOOKUP(B241,'3-mer'!$B:$BQ,40,FALSE)</f>
        <v>29</v>
      </c>
      <c r="BL241" s="9">
        <f>VLOOKUP(B241,'3-mer'!$B:$BQ,41,FALSE)</f>
        <v>23</v>
      </c>
      <c r="BM241" s="9">
        <f>VLOOKUP(B241,'3-mer'!$B:$BQ,42,FALSE)</f>
        <v>27</v>
      </c>
      <c r="BN241" s="9">
        <f>VLOOKUP(B241,'3-mer'!$B:$BQ,43,FALSE)</f>
        <v>20</v>
      </c>
      <c r="BO241" s="9">
        <f>VLOOKUP(B241,'3-mer'!$B:$BQ,44,FALSE)</f>
        <v>42</v>
      </c>
      <c r="BP241" s="9">
        <f>VLOOKUP(B241,'3-mer'!$B:$BQ,45,FALSE)</f>
        <v>25</v>
      </c>
      <c r="BQ241" s="9">
        <f>VLOOKUP(B241,'3-mer'!$B:$BQ,46,FALSE)</f>
        <v>46</v>
      </c>
      <c r="BR241" s="9">
        <f>VLOOKUP(B241,'3-mer'!$B:$BQ,47,FALSE)</f>
        <v>28</v>
      </c>
      <c r="BS241" s="9">
        <f>VLOOKUP(B241,'3-mer'!$B:$BQ,48,FALSE)</f>
        <v>23</v>
      </c>
      <c r="BT241" s="9">
        <f>VLOOKUP(B241,'3-mer'!$B:$BQ,49,FALSE)</f>
        <v>21</v>
      </c>
      <c r="BU241" s="9">
        <f>VLOOKUP(B241,'3-mer'!$B:$BQ,50,FALSE)</f>
        <v>29</v>
      </c>
      <c r="BV241" s="9">
        <f>VLOOKUP(B241,'3-mer'!$B:$BQ,51,FALSE)</f>
        <v>16</v>
      </c>
      <c r="BW241" s="9">
        <f>VLOOKUP(B241,'3-mer'!$B:$BQ,52,FALSE)</f>
        <v>23</v>
      </c>
      <c r="BX241" s="9">
        <f>VLOOKUP(B241,'3-mer'!$B:$BQ,53,FALSE)</f>
        <v>23</v>
      </c>
      <c r="BY241" s="9">
        <f>VLOOKUP(B241,'3-mer'!$B:$BQ,54,FALSE)</f>
        <v>16</v>
      </c>
      <c r="BZ241" s="9">
        <f>VLOOKUP(B241,'3-mer'!$B:$BQ,55,FALSE)</f>
        <v>4</v>
      </c>
      <c r="CA241" s="9">
        <f>VLOOKUP(B241,'3-mer'!$B:$BQ,56,FALSE)</f>
        <v>14</v>
      </c>
      <c r="CB241" s="9">
        <f>VLOOKUP(B241,'3-mer'!$B:$BQ,7,FALSE)</f>
        <v>21</v>
      </c>
      <c r="CC241" s="9">
        <f>VLOOKUP(B241,'3-mer'!$B:$BQ,58,FALSE)</f>
        <v>20</v>
      </c>
      <c r="CD241" s="9">
        <f>VLOOKUP(B241,'3-mer'!$B:$BQ,60,FALSE)</f>
        <v>9</v>
      </c>
      <c r="CE241" s="9">
        <f>VLOOKUP(B241,'3-mer'!$B:$BQ,61,FALSE)</f>
        <v>23</v>
      </c>
      <c r="CF241" s="9">
        <f>VLOOKUP(B241,'3-mer'!$B:$BQ,62,FALSE)</f>
        <v>23</v>
      </c>
      <c r="CG241" s="9">
        <f>VLOOKUP(B241,'3-mer'!$B:$BQ,63,FALSE)</f>
        <v>34</v>
      </c>
      <c r="CH241" s="9">
        <f>VLOOKUP(B241,'3-mer'!$B:$BQ,64,FALSE)</f>
        <v>17</v>
      </c>
      <c r="CI241" s="9">
        <f>VLOOKUP(B241,'3-mer'!$B:$BQ,65,FALSE)</f>
        <v>16</v>
      </c>
      <c r="CJ241" s="9">
        <f>VLOOKUP(B241,'3-mer'!$B:$BQ,66,FALSE)</f>
        <v>9</v>
      </c>
      <c r="CK241" s="9">
        <f>VLOOKUP(B241,'3-mer'!$B:$BQ,67,FALSE)</f>
        <v>17</v>
      </c>
      <c r="CL241" s="9">
        <f>VLOOKUP(B241,'3-mer'!$B:$BQ,5,FALSE)</f>
        <v>20</v>
      </c>
    </row>
    <row r="242" spans="1:90" ht="15.75" x14ac:dyDescent="0.2">
      <c r="A242" s="67" t="s">
        <v>28</v>
      </c>
      <c r="B242" s="67" t="s">
        <v>42</v>
      </c>
      <c r="C242" s="67">
        <v>255</v>
      </c>
      <c r="D242" s="70">
        <v>3</v>
      </c>
      <c r="E242" s="67">
        <v>37</v>
      </c>
      <c r="F242" s="67">
        <v>7.4</v>
      </c>
      <c r="G242" s="67">
        <v>8</v>
      </c>
      <c r="H242" s="70">
        <v>0.28000000000000003</v>
      </c>
      <c r="I242" s="70">
        <f>VLOOKUP(B242,'2-mer'!$C$1:$V$19,3,FALSE)</f>
        <v>1362</v>
      </c>
      <c r="J242" s="74">
        <f>VLOOKUP(B242,遗传信息!B:E,4,FALSE)</f>
        <v>50.67</v>
      </c>
      <c r="K242" s="9">
        <f>VLOOKUP(B242,'2-mer'!$C$1:$V$19,4,FALSE)</f>
        <v>94</v>
      </c>
      <c r="L242" s="9">
        <f>VLOOKUP(B242,'2-mer'!$C$1:$V$19,5,FALSE)</f>
        <v>84</v>
      </c>
      <c r="M242" s="9">
        <f>VLOOKUP(B242,'2-mer'!$C$1:$V$19,6,FALSE)</f>
        <v>104</v>
      </c>
      <c r="N242" s="9">
        <f>VLOOKUP(B242,'2-mer'!$C$1:$V$19,8,FALSE)</f>
        <v>59</v>
      </c>
      <c r="O242" s="9">
        <f>VLOOKUP(B242,'2-mer'!$C$1:$V$19,9,FALSE)</f>
        <v>74</v>
      </c>
      <c r="P242" s="9">
        <f>VLOOKUP(B242,'2-mer'!$C$1:$V$19,10,FALSE)</f>
        <v>74</v>
      </c>
      <c r="Q242" s="9">
        <f>VLOOKUP(B242,'2-mer'!$C$1:$V$19,11,FALSE)</f>
        <v>94</v>
      </c>
      <c r="R242" s="9">
        <f>VLOOKUP(B242,'2-mer'!$C$1:$V$19,12,FALSE)</f>
        <v>72</v>
      </c>
      <c r="S242" s="9">
        <f>VLOOKUP(B242,'2-mer'!$C$1:$V$19,13,FALSE)</f>
        <v>107</v>
      </c>
      <c r="T242" s="9">
        <f>VLOOKUP(B242,'2-mer'!$C$1:$V$19,14,FALSE)</f>
        <v>99</v>
      </c>
      <c r="U242" s="9">
        <f>VLOOKUP(B242,'2-mer'!$C$1:$V$19,15,FALSE)</f>
        <v>141</v>
      </c>
      <c r="V242" s="9">
        <f>VLOOKUP(B242,'2-mer'!$C$1:$V$19,16,FALSE)</f>
        <v>89</v>
      </c>
      <c r="W242" s="9">
        <f>VLOOKUP(B242,'2-mer'!$C$1:$V$19,17,FALSE)</f>
        <v>66</v>
      </c>
      <c r="X242" s="9">
        <f>VLOOKUP(B242,'2-mer'!$C$1:$V$19,18,FALSE)</f>
        <v>57</v>
      </c>
      <c r="Y242" s="9">
        <f>VLOOKUP(B242,'2-mer'!$C$1:$V$19,19,FALSE)</f>
        <v>98</v>
      </c>
      <c r="Z242" s="9">
        <f>VLOOKUP(B242,'2-mer'!$C$1:$V$19,20,FALSE)</f>
        <v>49</v>
      </c>
      <c r="AA242" s="9">
        <f>VLOOKUP(B242,'3-mer'!$B:$BQ,4,FALSE)</f>
        <v>20</v>
      </c>
      <c r="AB242" s="9">
        <f>VLOOKUP(B242,'3-mer'!$B:$BQ,5,FALSE)</f>
        <v>20</v>
      </c>
      <c r="AC242" s="9">
        <f>VLOOKUP(B242,'3-mer'!$B:$BQ,6,FALSE)</f>
        <v>33</v>
      </c>
      <c r="AD242" s="9">
        <f>VLOOKUP(B242,'3-mer'!$B:$BQ,7,FALSE)</f>
        <v>21</v>
      </c>
      <c r="AE242" s="9">
        <f>VLOOKUP(B242,'3-mer'!$B:$BQ,8,FALSE)</f>
        <v>14</v>
      </c>
      <c r="AF242" s="9">
        <f>VLOOKUP(B242,'3-mer'!$B:$BQ,9,FALSE)</f>
        <v>22</v>
      </c>
      <c r="AG242" s="9">
        <f>VLOOKUP(B242,'3-mer'!$B:$BQ,10,FALSE)</f>
        <v>26</v>
      </c>
      <c r="AH242" s="9">
        <f>VLOOKUP(B242,'3-mer'!$B:$BQ,11,FALSE)</f>
        <v>22</v>
      </c>
      <c r="AI242" s="9">
        <f>VLOOKUP(B242,'3-mer'!$B:$BQ,12,FALSE)</f>
        <v>27</v>
      </c>
      <c r="AJ242" s="9">
        <f>VLOOKUP(B242,'3-mer'!$B:$BQ,13,FALSE)</f>
        <v>28</v>
      </c>
      <c r="AK242" s="9">
        <f>VLOOKUP(B242,'3-mer'!$B:$BQ,14,FALSE)</f>
        <v>27</v>
      </c>
      <c r="AL242" s="9">
        <f>VLOOKUP(B242,'3-mer'!$B:$BQ,15,FALSE)</f>
        <v>22</v>
      </c>
      <c r="AM242" s="9">
        <f>VLOOKUP(B242,'3-mer'!$B:$BQ,16,FALSE)</f>
        <v>13</v>
      </c>
      <c r="AN242" s="9">
        <f>VLOOKUP(B242,'3-mer'!$B:$BQ,17,FALSE)</f>
        <v>12</v>
      </c>
      <c r="AO242" s="9">
        <f>VLOOKUP(B242,'3-mer'!$B:$BQ,18,FALSE)</f>
        <v>25</v>
      </c>
      <c r="AP242" s="9">
        <f>VLOOKUP(B242,'3-mer'!$B:$BQ,19,FALSE)</f>
        <v>9</v>
      </c>
      <c r="AQ242" s="9">
        <f>VLOOKUP(B242,'3-mer'!$B:$BQ,20,FALSE)</f>
        <v>19</v>
      </c>
      <c r="AR242" s="9">
        <f>VLOOKUP(B242,'3-mer'!$B:$BQ,21,FALSE)</f>
        <v>19</v>
      </c>
      <c r="AS242" s="9">
        <f>VLOOKUP(B242,'3-mer'!$B:$BQ,22,FALSE)</f>
        <v>22</v>
      </c>
      <c r="AT242" s="9">
        <f>VLOOKUP(B242,'3-mer'!$B:$BQ,23,FALSE)</f>
        <v>14</v>
      </c>
      <c r="AU242" s="9">
        <f>VLOOKUP(B242,'3-mer'!$B:$BQ,24,FALSE)</f>
        <v>17</v>
      </c>
      <c r="AV242" s="9">
        <f>VLOOKUP(B242,'3-mer'!$B:$BQ,25,FALSE)</f>
        <v>15</v>
      </c>
      <c r="AW242" s="9">
        <f>VLOOKUP(B242,'3-mer'!$B:$BQ,26,FALSE)</f>
        <v>21</v>
      </c>
      <c r="AX242" s="9">
        <f>VLOOKUP(B242,'3-mer'!$B:$BQ,27,FALSE)</f>
        <v>21</v>
      </c>
      <c r="AY242" s="9">
        <f>VLOOKUP(B242,'3-mer'!$B:$BQ,28,FALSE)</f>
        <v>15</v>
      </c>
      <c r="AZ242" s="9">
        <f>VLOOKUP(B242,'3-mer'!$B:$BQ,29,FALSE)</f>
        <v>23</v>
      </c>
      <c r="BA242" s="9">
        <f>VLOOKUP(B242,'3-mer'!$B:$BQ,30,FALSE)</f>
        <v>34</v>
      </c>
      <c r="BB242" s="9">
        <f>VLOOKUP(B242,'3-mer'!$B:$BQ,31,FALSE)</f>
        <v>22</v>
      </c>
      <c r="BC242" s="9">
        <f>VLOOKUP(B242,'3-mer'!$B:$BQ,32,FALSE)</f>
        <v>14</v>
      </c>
      <c r="BD242" s="9">
        <f>VLOOKUP(B242,'3-mer'!$B:$BQ,33,FALSE)</f>
        <v>15</v>
      </c>
      <c r="BE242" s="9">
        <f>VLOOKUP(B242,'3-mer'!$B:$BQ,34,FALSE)</f>
        <v>27</v>
      </c>
      <c r="BF242" s="9">
        <f>VLOOKUP(B242,'3-mer'!$B:$BQ,35,FALSE)</f>
        <v>16</v>
      </c>
      <c r="BG242" s="9">
        <f>VLOOKUP(B242,'3-mer'!$B:$BQ,36,FALSE)</f>
        <v>32</v>
      </c>
      <c r="BH242" s="9">
        <f>VLOOKUP(B242,'3-mer'!$B:$BQ,37,FALSE)</f>
        <v>22</v>
      </c>
      <c r="BI242" s="9">
        <f>VLOOKUP(B242,'3-mer'!$B:$BQ,38,FALSE)</f>
        <v>33</v>
      </c>
      <c r="BJ242" s="9">
        <f>VLOOKUP(B242,'3-mer'!$B:$BQ,39,FALSE)</f>
        <v>20</v>
      </c>
      <c r="BK242" s="9">
        <f>VLOOKUP(B242,'3-mer'!$B:$BQ,40,FALSE)</f>
        <v>29</v>
      </c>
      <c r="BL242" s="9">
        <f>VLOOKUP(B242,'3-mer'!$B:$BQ,41,FALSE)</f>
        <v>23</v>
      </c>
      <c r="BM242" s="9">
        <f>VLOOKUP(B242,'3-mer'!$B:$BQ,42,FALSE)</f>
        <v>27</v>
      </c>
      <c r="BN242" s="9">
        <f>VLOOKUP(B242,'3-mer'!$B:$BQ,43,FALSE)</f>
        <v>20</v>
      </c>
      <c r="BO242" s="9">
        <f>VLOOKUP(B242,'3-mer'!$B:$BQ,44,FALSE)</f>
        <v>42</v>
      </c>
      <c r="BP242" s="9">
        <f>VLOOKUP(B242,'3-mer'!$B:$BQ,45,FALSE)</f>
        <v>25</v>
      </c>
      <c r="BQ242" s="9">
        <f>VLOOKUP(B242,'3-mer'!$B:$BQ,46,FALSE)</f>
        <v>46</v>
      </c>
      <c r="BR242" s="9">
        <f>VLOOKUP(B242,'3-mer'!$B:$BQ,47,FALSE)</f>
        <v>28</v>
      </c>
      <c r="BS242" s="9">
        <f>VLOOKUP(B242,'3-mer'!$B:$BQ,48,FALSE)</f>
        <v>23</v>
      </c>
      <c r="BT242" s="9">
        <f>VLOOKUP(B242,'3-mer'!$B:$BQ,49,FALSE)</f>
        <v>21</v>
      </c>
      <c r="BU242" s="9">
        <f>VLOOKUP(B242,'3-mer'!$B:$BQ,50,FALSE)</f>
        <v>29</v>
      </c>
      <c r="BV242" s="9">
        <f>VLOOKUP(B242,'3-mer'!$B:$BQ,51,FALSE)</f>
        <v>16</v>
      </c>
      <c r="BW242" s="9">
        <f>VLOOKUP(B242,'3-mer'!$B:$BQ,52,FALSE)</f>
        <v>23</v>
      </c>
      <c r="BX242" s="9">
        <f>VLOOKUP(B242,'3-mer'!$B:$BQ,53,FALSE)</f>
        <v>23</v>
      </c>
      <c r="BY242" s="9">
        <f>VLOOKUP(B242,'3-mer'!$B:$BQ,54,FALSE)</f>
        <v>16</v>
      </c>
      <c r="BZ242" s="9">
        <f>VLOOKUP(B242,'3-mer'!$B:$BQ,55,FALSE)</f>
        <v>4</v>
      </c>
      <c r="CA242" s="9">
        <f>VLOOKUP(B242,'3-mer'!$B:$BQ,56,FALSE)</f>
        <v>14</v>
      </c>
      <c r="CB242" s="9">
        <f>VLOOKUP(B242,'3-mer'!$B:$BQ,7,FALSE)</f>
        <v>21</v>
      </c>
      <c r="CC242" s="9">
        <f>VLOOKUP(B242,'3-mer'!$B:$BQ,58,FALSE)</f>
        <v>20</v>
      </c>
      <c r="CD242" s="9">
        <f>VLOOKUP(B242,'3-mer'!$B:$BQ,60,FALSE)</f>
        <v>9</v>
      </c>
      <c r="CE242" s="9">
        <f>VLOOKUP(B242,'3-mer'!$B:$BQ,61,FALSE)</f>
        <v>23</v>
      </c>
      <c r="CF242" s="9">
        <f>VLOOKUP(B242,'3-mer'!$B:$BQ,62,FALSE)</f>
        <v>23</v>
      </c>
      <c r="CG242" s="9">
        <f>VLOOKUP(B242,'3-mer'!$B:$BQ,63,FALSE)</f>
        <v>34</v>
      </c>
      <c r="CH242" s="9">
        <f>VLOOKUP(B242,'3-mer'!$B:$BQ,64,FALSE)</f>
        <v>17</v>
      </c>
      <c r="CI242" s="9">
        <f>VLOOKUP(B242,'3-mer'!$B:$BQ,65,FALSE)</f>
        <v>16</v>
      </c>
      <c r="CJ242" s="9">
        <f>VLOOKUP(B242,'3-mer'!$B:$BQ,66,FALSE)</f>
        <v>9</v>
      </c>
      <c r="CK242" s="9">
        <f>VLOOKUP(B242,'3-mer'!$B:$BQ,67,FALSE)</f>
        <v>17</v>
      </c>
      <c r="CL242" s="9">
        <f>VLOOKUP(B242,'3-mer'!$B:$BQ,5,FALSE)</f>
        <v>20</v>
      </c>
    </row>
    <row r="243" spans="1:90" ht="15.75" x14ac:dyDescent="0.2">
      <c r="A243" s="67" t="s">
        <v>28</v>
      </c>
      <c r="B243" s="67" t="s">
        <v>42</v>
      </c>
      <c r="C243" s="67">
        <v>255</v>
      </c>
      <c r="D243" s="70">
        <v>5</v>
      </c>
      <c r="E243" s="67">
        <v>37</v>
      </c>
      <c r="F243" s="67">
        <v>7.4</v>
      </c>
      <c r="G243" s="67">
        <v>8</v>
      </c>
      <c r="H243" s="70">
        <v>0.6</v>
      </c>
      <c r="I243" s="70">
        <f>VLOOKUP(B243,'2-mer'!$C$1:$V$19,3,FALSE)</f>
        <v>1362</v>
      </c>
      <c r="J243" s="74">
        <f>VLOOKUP(B243,遗传信息!B:E,4,FALSE)</f>
        <v>50.67</v>
      </c>
      <c r="K243" s="9">
        <f>VLOOKUP(B243,'2-mer'!$C$1:$V$19,4,FALSE)</f>
        <v>94</v>
      </c>
      <c r="L243" s="9">
        <f>VLOOKUP(B243,'2-mer'!$C$1:$V$19,5,FALSE)</f>
        <v>84</v>
      </c>
      <c r="M243" s="9">
        <f>VLOOKUP(B243,'2-mer'!$C$1:$V$19,6,FALSE)</f>
        <v>104</v>
      </c>
      <c r="N243" s="9">
        <f>VLOOKUP(B243,'2-mer'!$C$1:$V$19,8,FALSE)</f>
        <v>59</v>
      </c>
      <c r="O243" s="9">
        <f>VLOOKUP(B243,'2-mer'!$C$1:$V$19,9,FALSE)</f>
        <v>74</v>
      </c>
      <c r="P243" s="9">
        <f>VLOOKUP(B243,'2-mer'!$C$1:$V$19,10,FALSE)</f>
        <v>74</v>
      </c>
      <c r="Q243" s="9">
        <f>VLOOKUP(B243,'2-mer'!$C$1:$V$19,11,FALSE)</f>
        <v>94</v>
      </c>
      <c r="R243" s="9">
        <f>VLOOKUP(B243,'2-mer'!$C$1:$V$19,12,FALSE)</f>
        <v>72</v>
      </c>
      <c r="S243" s="9">
        <f>VLOOKUP(B243,'2-mer'!$C$1:$V$19,13,FALSE)</f>
        <v>107</v>
      </c>
      <c r="T243" s="9">
        <f>VLOOKUP(B243,'2-mer'!$C$1:$V$19,14,FALSE)</f>
        <v>99</v>
      </c>
      <c r="U243" s="9">
        <f>VLOOKUP(B243,'2-mer'!$C$1:$V$19,15,FALSE)</f>
        <v>141</v>
      </c>
      <c r="V243" s="9">
        <f>VLOOKUP(B243,'2-mer'!$C$1:$V$19,16,FALSE)</f>
        <v>89</v>
      </c>
      <c r="W243" s="9">
        <f>VLOOKUP(B243,'2-mer'!$C$1:$V$19,17,FALSE)</f>
        <v>66</v>
      </c>
      <c r="X243" s="9">
        <f>VLOOKUP(B243,'2-mer'!$C$1:$V$19,18,FALSE)</f>
        <v>57</v>
      </c>
      <c r="Y243" s="9">
        <f>VLOOKUP(B243,'2-mer'!$C$1:$V$19,19,FALSE)</f>
        <v>98</v>
      </c>
      <c r="Z243" s="9">
        <f>VLOOKUP(B243,'2-mer'!$C$1:$V$19,20,FALSE)</f>
        <v>49</v>
      </c>
      <c r="AA243" s="9">
        <f>VLOOKUP(B243,'3-mer'!$B:$BQ,4,FALSE)</f>
        <v>20</v>
      </c>
      <c r="AB243" s="9">
        <f>VLOOKUP(B243,'3-mer'!$B:$BQ,5,FALSE)</f>
        <v>20</v>
      </c>
      <c r="AC243" s="9">
        <f>VLOOKUP(B243,'3-mer'!$B:$BQ,6,FALSE)</f>
        <v>33</v>
      </c>
      <c r="AD243" s="9">
        <f>VLOOKUP(B243,'3-mer'!$B:$BQ,7,FALSE)</f>
        <v>21</v>
      </c>
      <c r="AE243" s="9">
        <f>VLOOKUP(B243,'3-mer'!$B:$BQ,8,FALSE)</f>
        <v>14</v>
      </c>
      <c r="AF243" s="9">
        <f>VLOOKUP(B243,'3-mer'!$B:$BQ,9,FALSE)</f>
        <v>22</v>
      </c>
      <c r="AG243" s="9">
        <f>VLOOKUP(B243,'3-mer'!$B:$BQ,10,FALSE)</f>
        <v>26</v>
      </c>
      <c r="AH243" s="9">
        <f>VLOOKUP(B243,'3-mer'!$B:$BQ,11,FALSE)</f>
        <v>22</v>
      </c>
      <c r="AI243" s="9">
        <f>VLOOKUP(B243,'3-mer'!$B:$BQ,12,FALSE)</f>
        <v>27</v>
      </c>
      <c r="AJ243" s="9">
        <f>VLOOKUP(B243,'3-mer'!$B:$BQ,13,FALSE)</f>
        <v>28</v>
      </c>
      <c r="AK243" s="9">
        <f>VLOOKUP(B243,'3-mer'!$B:$BQ,14,FALSE)</f>
        <v>27</v>
      </c>
      <c r="AL243" s="9">
        <f>VLOOKUP(B243,'3-mer'!$B:$BQ,15,FALSE)</f>
        <v>22</v>
      </c>
      <c r="AM243" s="9">
        <f>VLOOKUP(B243,'3-mer'!$B:$BQ,16,FALSE)</f>
        <v>13</v>
      </c>
      <c r="AN243" s="9">
        <f>VLOOKUP(B243,'3-mer'!$B:$BQ,17,FALSE)</f>
        <v>12</v>
      </c>
      <c r="AO243" s="9">
        <f>VLOOKUP(B243,'3-mer'!$B:$BQ,18,FALSE)</f>
        <v>25</v>
      </c>
      <c r="AP243" s="9">
        <f>VLOOKUP(B243,'3-mer'!$B:$BQ,19,FALSE)</f>
        <v>9</v>
      </c>
      <c r="AQ243" s="9">
        <f>VLOOKUP(B243,'3-mer'!$B:$BQ,20,FALSE)</f>
        <v>19</v>
      </c>
      <c r="AR243" s="9">
        <f>VLOOKUP(B243,'3-mer'!$B:$BQ,21,FALSE)</f>
        <v>19</v>
      </c>
      <c r="AS243" s="9">
        <f>VLOOKUP(B243,'3-mer'!$B:$BQ,22,FALSE)</f>
        <v>22</v>
      </c>
      <c r="AT243" s="9">
        <f>VLOOKUP(B243,'3-mer'!$B:$BQ,23,FALSE)</f>
        <v>14</v>
      </c>
      <c r="AU243" s="9">
        <f>VLOOKUP(B243,'3-mer'!$B:$BQ,24,FALSE)</f>
        <v>17</v>
      </c>
      <c r="AV243" s="9">
        <f>VLOOKUP(B243,'3-mer'!$B:$BQ,25,FALSE)</f>
        <v>15</v>
      </c>
      <c r="AW243" s="9">
        <f>VLOOKUP(B243,'3-mer'!$B:$BQ,26,FALSE)</f>
        <v>21</v>
      </c>
      <c r="AX243" s="9">
        <f>VLOOKUP(B243,'3-mer'!$B:$BQ,27,FALSE)</f>
        <v>21</v>
      </c>
      <c r="AY243" s="9">
        <f>VLOOKUP(B243,'3-mer'!$B:$BQ,28,FALSE)</f>
        <v>15</v>
      </c>
      <c r="AZ243" s="9">
        <f>VLOOKUP(B243,'3-mer'!$B:$BQ,29,FALSE)</f>
        <v>23</v>
      </c>
      <c r="BA243" s="9">
        <f>VLOOKUP(B243,'3-mer'!$B:$BQ,30,FALSE)</f>
        <v>34</v>
      </c>
      <c r="BB243" s="9">
        <f>VLOOKUP(B243,'3-mer'!$B:$BQ,31,FALSE)</f>
        <v>22</v>
      </c>
      <c r="BC243" s="9">
        <f>VLOOKUP(B243,'3-mer'!$B:$BQ,32,FALSE)</f>
        <v>14</v>
      </c>
      <c r="BD243" s="9">
        <f>VLOOKUP(B243,'3-mer'!$B:$BQ,33,FALSE)</f>
        <v>15</v>
      </c>
      <c r="BE243" s="9">
        <f>VLOOKUP(B243,'3-mer'!$B:$BQ,34,FALSE)</f>
        <v>27</v>
      </c>
      <c r="BF243" s="9">
        <f>VLOOKUP(B243,'3-mer'!$B:$BQ,35,FALSE)</f>
        <v>16</v>
      </c>
      <c r="BG243" s="9">
        <f>VLOOKUP(B243,'3-mer'!$B:$BQ,36,FALSE)</f>
        <v>32</v>
      </c>
      <c r="BH243" s="9">
        <f>VLOOKUP(B243,'3-mer'!$B:$BQ,37,FALSE)</f>
        <v>22</v>
      </c>
      <c r="BI243" s="9">
        <f>VLOOKUP(B243,'3-mer'!$B:$BQ,38,FALSE)</f>
        <v>33</v>
      </c>
      <c r="BJ243" s="9">
        <f>VLOOKUP(B243,'3-mer'!$B:$BQ,39,FALSE)</f>
        <v>20</v>
      </c>
      <c r="BK243" s="9">
        <f>VLOOKUP(B243,'3-mer'!$B:$BQ,40,FALSE)</f>
        <v>29</v>
      </c>
      <c r="BL243" s="9">
        <f>VLOOKUP(B243,'3-mer'!$B:$BQ,41,FALSE)</f>
        <v>23</v>
      </c>
      <c r="BM243" s="9">
        <f>VLOOKUP(B243,'3-mer'!$B:$BQ,42,FALSE)</f>
        <v>27</v>
      </c>
      <c r="BN243" s="9">
        <f>VLOOKUP(B243,'3-mer'!$B:$BQ,43,FALSE)</f>
        <v>20</v>
      </c>
      <c r="BO243" s="9">
        <f>VLOOKUP(B243,'3-mer'!$B:$BQ,44,FALSE)</f>
        <v>42</v>
      </c>
      <c r="BP243" s="9">
        <f>VLOOKUP(B243,'3-mer'!$B:$BQ,45,FALSE)</f>
        <v>25</v>
      </c>
      <c r="BQ243" s="9">
        <f>VLOOKUP(B243,'3-mer'!$B:$BQ,46,FALSE)</f>
        <v>46</v>
      </c>
      <c r="BR243" s="9">
        <f>VLOOKUP(B243,'3-mer'!$B:$BQ,47,FALSE)</f>
        <v>28</v>
      </c>
      <c r="BS243" s="9">
        <f>VLOOKUP(B243,'3-mer'!$B:$BQ,48,FALSE)</f>
        <v>23</v>
      </c>
      <c r="BT243" s="9">
        <f>VLOOKUP(B243,'3-mer'!$B:$BQ,49,FALSE)</f>
        <v>21</v>
      </c>
      <c r="BU243" s="9">
        <f>VLOOKUP(B243,'3-mer'!$B:$BQ,50,FALSE)</f>
        <v>29</v>
      </c>
      <c r="BV243" s="9">
        <f>VLOOKUP(B243,'3-mer'!$B:$BQ,51,FALSE)</f>
        <v>16</v>
      </c>
      <c r="BW243" s="9">
        <f>VLOOKUP(B243,'3-mer'!$B:$BQ,52,FALSE)</f>
        <v>23</v>
      </c>
      <c r="BX243" s="9">
        <f>VLOOKUP(B243,'3-mer'!$B:$BQ,53,FALSE)</f>
        <v>23</v>
      </c>
      <c r="BY243" s="9">
        <f>VLOOKUP(B243,'3-mer'!$B:$BQ,54,FALSE)</f>
        <v>16</v>
      </c>
      <c r="BZ243" s="9">
        <f>VLOOKUP(B243,'3-mer'!$B:$BQ,55,FALSE)</f>
        <v>4</v>
      </c>
      <c r="CA243" s="9">
        <f>VLOOKUP(B243,'3-mer'!$B:$BQ,56,FALSE)</f>
        <v>14</v>
      </c>
      <c r="CB243" s="9">
        <f>VLOOKUP(B243,'3-mer'!$B:$BQ,7,FALSE)</f>
        <v>21</v>
      </c>
      <c r="CC243" s="9">
        <f>VLOOKUP(B243,'3-mer'!$B:$BQ,58,FALSE)</f>
        <v>20</v>
      </c>
      <c r="CD243" s="9">
        <f>VLOOKUP(B243,'3-mer'!$B:$BQ,60,FALSE)</f>
        <v>9</v>
      </c>
      <c r="CE243" s="9">
        <f>VLOOKUP(B243,'3-mer'!$B:$BQ,61,FALSE)</f>
        <v>23</v>
      </c>
      <c r="CF243" s="9">
        <f>VLOOKUP(B243,'3-mer'!$B:$BQ,62,FALSE)</f>
        <v>23</v>
      </c>
      <c r="CG243" s="9">
        <f>VLOOKUP(B243,'3-mer'!$B:$BQ,63,FALSE)</f>
        <v>34</v>
      </c>
      <c r="CH243" s="9">
        <f>VLOOKUP(B243,'3-mer'!$B:$BQ,64,FALSE)</f>
        <v>17</v>
      </c>
      <c r="CI243" s="9">
        <f>VLOOKUP(B243,'3-mer'!$B:$BQ,65,FALSE)</f>
        <v>16</v>
      </c>
      <c r="CJ243" s="9">
        <f>VLOOKUP(B243,'3-mer'!$B:$BQ,66,FALSE)</f>
        <v>9</v>
      </c>
      <c r="CK243" s="9">
        <f>VLOOKUP(B243,'3-mer'!$B:$BQ,67,FALSE)</f>
        <v>17</v>
      </c>
      <c r="CL243" s="9">
        <f>VLOOKUP(B243,'3-mer'!$B:$BQ,5,FALSE)</f>
        <v>20</v>
      </c>
    </row>
    <row r="244" spans="1:90" ht="15.75" x14ac:dyDescent="0.2">
      <c r="A244" s="67" t="s">
        <v>28</v>
      </c>
      <c r="B244" s="67" t="s">
        <v>42</v>
      </c>
      <c r="C244" s="67">
        <v>255</v>
      </c>
      <c r="D244" s="70">
        <v>7</v>
      </c>
      <c r="E244" s="67">
        <v>37</v>
      </c>
      <c r="F244" s="67">
        <v>7.4</v>
      </c>
      <c r="G244" s="67">
        <v>8</v>
      </c>
      <c r="H244" s="70">
        <v>1.45</v>
      </c>
      <c r="I244" s="70">
        <f>VLOOKUP(B244,'2-mer'!$C$1:$V$19,3,FALSE)</f>
        <v>1362</v>
      </c>
      <c r="J244" s="74">
        <f>VLOOKUP(B244,遗传信息!B:E,4,FALSE)</f>
        <v>50.67</v>
      </c>
      <c r="K244" s="9">
        <f>VLOOKUP(B244,'2-mer'!$C$1:$V$19,4,FALSE)</f>
        <v>94</v>
      </c>
      <c r="L244" s="9">
        <f>VLOOKUP(B244,'2-mer'!$C$1:$V$19,5,FALSE)</f>
        <v>84</v>
      </c>
      <c r="M244" s="9">
        <f>VLOOKUP(B244,'2-mer'!$C$1:$V$19,6,FALSE)</f>
        <v>104</v>
      </c>
      <c r="N244" s="9">
        <f>VLOOKUP(B244,'2-mer'!$C$1:$V$19,8,FALSE)</f>
        <v>59</v>
      </c>
      <c r="O244" s="9">
        <f>VLOOKUP(B244,'2-mer'!$C$1:$V$19,9,FALSE)</f>
        <v>74</v>
      </c>
      <c r="P244" s="9">
        <f>VLOOKUP(B244,'2-mer'!$C$1:$V$19,10,FALSE)</f>
        <v>74</v>
      </c>
      <c r="Q244" s="9">
        <f>VLOOKUP(B244,'2-mer'!$C$1:$V$19,11,FALSE)</f>
        <v>94</v>
      </c>
      <c r="R244" s="9">
        <f>VLOOKUP(B244,'2-mer'!$C$1:$V$19,12,FALSE)</f>
        <v>72</v>
      </c>
      <c r="S244" s="9">
        <f>VLOOKUP(B244,'2-mer'!$C$1:$V$19,13,FALSE)</f>
        <v>107</v>
      </c>
      <c r="T244" s="9">
        <f>VLOOKUP(B244,'2-mer'!$C$1:$V$19,14,FALSE)</f>
        <v>99</v>
      </c>
      <c r="U244" s="9">
        <f>VLOOKUP(B244,'2-mer'!$C$1:$V$19,15,FALSE)</f>
        <v>141</v>
      </c>
      <c r="V244" s="9">
        <f>VLOOKUP(B244,'2-mer'!$C$1:$V$19,16,FALSE)</f>
        <v>89</v>
      </c>
      <c r="W244" s="9">
        <f>VLOOKUP(B244,'2-mer'!$C$1:$V$19,17,FALSE)</f>
        <v>66</v>
      </c>
      <c r="X244" s="9">
        <f>VLOOKUP(B244,'2-mer'!$C$1:$V$19,18,FALSE)</f>
        <v>57</v>
      </c>
      <c r="Y244" s="9">
        <f>VLOOKUP(B244,'2-mer'!$C$1:$V$19,19,FALSE)</f>
        <v>98</v>
      </c>
      <c r="Z244" s="9">
        <f>VLOOKUP(B244,'2-mer'!$C$1:$V$19,20,FALSE)</f>
        <v>49</v>
      </c>
      <c r="AA244" s="9">
        <f>VLOOKUP(B244,'3-mer'!$B:$BQ,4,FALSE)</f>
        <v>20</v>
      </c>
      <c r="AB244" s="9">
        <f>VLOOKUP(B244,'3-mer'!$B:$BQ,5,FALSE)</f>
        <v>20</v>
      </c>
      <c r="AC244" s="9">
        <f>VLOOKUP(B244,'3-mer'!$B:$BQ,6,FALSE)</f>
        <v>33</v>
      </c>
      <c r="AD244" s="9">
        <f>VLOOKUP(B244,'3-mer'!$B:$BQ,7,FALSE)</f>
        <v>21</v>
      </c>
      <c r="AE244" s="9">
        <f>VLOOKUP(B244,'3-mer'!$B:$BQ,8,FALSE)</f>
        <v>14</v>
      </c>
      <c r="AF244" s="9">
        <f>VLOOKUP(B244,'3-mer'!$B:$BQ,9,FALSE)</f>
        <v>22</v>
      </c>
      <c r="AG244" s="9">
        <f>VLOOKUP(B244,'3-mer'!$B:$BQ,10,FALSE)</f>
        <v>26</v>
      </c>
      <c r="AH244" s="9">
        <f>VLOOKUP(B244,'3-mer'!$B:$BQ,11,FALSE)</f>
        <v>22</v>
      </c>
      <c r="AI244" s="9">
        <f>VLOOKUP(B244,'3-mer'!$B:$BQ,12,FALSE)</f>
        <v>27</v>
      </c>
      <c r="AJ244" s="9">
        <f>VLOOKUP(B244,'3-mer'!$B:$BQ,13,FALSE)</f>
        <v>28</v>
      </c>
      <c r="AK244" s="9">
        <f>VLOOKUP(B244,'3-mer'!$B:$BQ,14,FALSE)</f>
        <v>27</v>
      </c>
      <c r="AL244" s="9">
        <f>VLOOKUP(B244,'3-mer'!$B:$BQ,15,FALSE)</f>
        <v>22</v>
      </c>
      <c r="AM244" s="9">
        <f>VLOOKUP(B244,'3-mer'!$B:$BQ,16,FALSE)</f>
        <v>13</v>
      </c>
      <c r="AN244" s="9">
        <f>VLOOKUP(B244,'3-mer'!$B:$BQ,17,FALSE)</f>
        <v>12</v>
      </c>
      <c r="AO244" s="9">
        <f>VLOOKUP(B244,'3-mer'!$B:$BQ,18,FALSE)</f>
        <v>25</v>
      </c>
      <c r="AP244" s="9">
        <f>VLOOKUP(B244,'3-mer'!$B:$BQ,19,FALSE)</f>
        <v>9</v>
      </c>
      <c r="AQ244" s="9">
        <f>VLOOKUP(B244,'3-mer'!$B:$BQ,20,FALSE)</f>
        <v>19</v>
      </c>
      <c r="AR244" s="9">
        <f>VLOOKUP(B244,'3-mer'!$B:$BQ,21,FALSE)</f>
        <v>19</v>
      </c>
      <c r="AS244" s="9">
        <f>VLOOKUP(B244,'3-mer'!$B:$BQ,22,FALSE)</f>
        <v>22</v>
      </c>
      <c r="AT244" s="9">
        <f>VLOOKUP(B244,'3-mer'!$B:$BQ,23,FALSE)</f>
        <v>14</v>
      </c>
      <c r="AU244" s="9">
        <f>VLOOKUP(B244,'3-mer'!$B:$BQ,24,FALSE)</f>
        <v>17</v>
      </c>
      <c r="AV244" s="9">
        <f>VLOOKUP(B244,'3-mer'!$B:$BQ,25,FALSE)</f>
        <v>15</v>
      </c>
      <c r="AW244" s="9">
        <f>VLOOKUP(B244,'3-mer'!$B:$BQ,26,FALSE)</f>
        <v>21</v>
      </c>
      <c r="AX244" s="9">
        <f>VLOOKUP(B244,'3-mer'!$B:$BQ,27,FALSE)</f>
        <v>21</v>
      </c>
      <c r="AY244" s="9">
        <f>VLOOKUP(B244,'3-mer'!$B:$BQ,28,FALSE)</f>
        <v>15</v>
      </c>
      <c r="AZ244" s="9">
        <f>VLOOKUP(B244,'3-mer'!$B:$BQ,29,FALSE)</f>
        <v>23</v>
      </c>
      <c r="BA244" s="9">
        <f>VLOOKUP(B244,'3-mer'!$B:$BQ,30,FALSE)</f>
        <v>34</v>
      </c>
      <c r="BB244" s="9">
        <f>VLOOKUP(B244,'3-mer'!$B:$BQ,31,FALSE)</f>
        <v>22</v>
      </c>
      <c r="BC244" s="9">
        <f>VLOOKUP(B244,'3-mer'!$B:$BQ,32,FALSE)</f>
        <v>14</v>
      </c>
      <c r="BD244" s="9">
        <f>VLOOKUP(B244,'3-mer'!$B:$BQ,33,FALSE)</f>
        <v>15</v>
      </c>
      <c r="BE244" s="9">
        <f>VLOOKUP(B244,'3-mer'!$B:$BQ,34,FALSE)</f>
        <v>27</v>
      </c>
      <c r="BF244" s="9">
        <f>VLOOKUP(B244,'3-mer'!$B:$BQ,35,FALSE)</f>
        <v>16</v>
      </c>
      <c r="BG244" s="9">
        <f>VLOOKUP(B244,'3-mer'!$B:$BQ,36,FALSE)</f>
        <v>32</v>
      </c>
      <c r="BH244" s="9">
        <f>VLOOKUP(B244,'3-mer'!$B:$BQ,37,FALSE)</f>
        <v>22</v>
      </c>
      <c r="BI244" s="9">
        <f>VLOOKUP(B244,'3-mer'!$B:$BQ,38,FALSE)</f>
        <v>33</v>
      </c>
      <c r="BJ244" s="9">
        <f>VLOOKUP(B244,'3-mer'!$B:$BQ,39,FALSE)</f>
        <v>20</v>
      </c>
      <c r="BK244" s="9">
        <f>VLOOKUP(B244,'3-mer'!$B:$BQ,40,FALSE)</f>
        <v>29</v>
      </c>
      <c r="BL244" s="9">
        <f>VLOOKUP(B244,'3-mer'!$B:$BQ,41,FALSE)</f>
        <v>23</v>
      </c>
      <c r="BM244" s="9">
        <f>VLOOKUP(B244,'3-mer'!$B:$BQ,42,FALSE)</f>
        <v>27</v>
      </c>
      <c r="BN244" s="9">
        <f>VLOOKUP(B244,'3-mer'!$B:$BQ,43,FALSE)</f>
        <v>20</v>
      </c>
      <c r="BO244" s="9">
        <f>VLOOKUP(B244,'3-mer'!$B:$BQ,44,FALSE)</f>
        <v>42</v>
      </c>
      <c r="BP244" s="9">
        <f>VLOOKUP(B244,'3-mer'!$B:$BQ,45,FALSE)</f>
        <v>25</v>
      </c>
      <c r="BQ244" s="9">
        <f>VLOOKUP(B244,'3-mer'!$B:$BQ,46,FALSE)</f>
        <v>46</v>
      </c>
      <c r="BR244" s="9">
        <f>VLOOKUP(B244,'3-mer'!$B:$BQ,47,FALSE)</f>
        <v>28</v>
      </c>
      <c r="BS244" s="9">
        <f>VLOOKUP(B244,'3-mer'!$B:$BQ,48,FALSE)</f>
        <v>23</v>
      </c>
      <c r="BT244" s="9">
        <f>VLOOKUP(B244,'3-mer'!$B:$BQ,49,FALSE)</f>
        <v>21</v>
      </c>
      <c r="BU244" s="9">
        <f>VLOOKUP(B244,'3-mer'!$B:$BQ,50,FALSE)</f>
        <v>29</v>
      </c>
      <c r="BV244" s="9">
        <f>VLOOKUP(B244,'3-mer'!$B:$BQ,51,FALSE)</f>
        <v>16</v>
      </c>
      <c r="BW244" s="9">
        <f>VLOOKUP(B244,'3-mer'!$B:$BQ,52,FALSE)</f>
        <v>23</v>
      </c>
      <c r="BX244" s="9">
        <f>VLOOKUP(B244,'3-mer'!$B:$BQ,53,FALSE)</f>
        <v>23</v>
      </c>
      <c r="BY244" s="9">
        <f>VLOOKUP(B244,'3-mer'!$B:$BQ,54,FALSE)</f>
        <v>16</v>
      </c>
      <c r="BZ244" s="9">
        <f>VLOOKUP(B244,'3-mer'!$B:$BQ,55,FALSE)</f>
        <v>4</v>
      </c>
      <c r="CA244" s="9">
        <f>VLOOKUP(B244,'3-mer'!$B:$BQ,56,FALSE)</f>
        <v>14</v>
      </c>
      <c r="CB244" s="9">
        <f>VLOOKUP(B244,'3-mer'!$B:$BQ,7,FALSE)</f>
        <v>21</v>
      </c>
      <c r="CC244" s="9">
        <f>VLOOKUP(B244,'3-mer'!$B:$BQ,58,FALSE)</f>
        <v>20</v>
      </c>
      <c r="CD244" s="9">
        <f>VLOOKUP(B244,'3-mer'!$B:$BQ,60,FALSE)</f>
        <v>9</v>
      </c>
      <c r="CE244" s="9">
        <f>VLOOKUP(B244,'3-mer'!$B:$BQ,61,FALSE)</f>
        <v>23</v>
      </c>
      <c r="CF244" s="9">
        <f>VLOOKUP(B244,'3-mer'!$B:$BQ,62,FALSE)</f>
        <v>23</v>
      </c>
      <c r="CG244" s="9">
        <f>VLOOKUP(B244,'3-mer'!$B:$BQ,63,FALSE)</f>
        <v>34</v>
      </c>
      <c r="CH244" s="9">
        <f>VLOOKUP(B244,'3-mer'!$B:$BQ,64,FALSE)</f>
        <v>17</v>
      </c>
      <c r="CI244" s="9">
        <f>VLOOKUP(B244,'3-mer'!$B:$BQ,65,FALSE)</f>
        <v>16</v>
      </c>
      <c r="CJ244" s="9">
        <f>VLOOKUP(B244,'3-mer'!$B:$BQ,66,FALSE)</f>
        <v>9</v>
      </c>
      <c r="CK244" s="9">
        <f>VLOOKUP(B244,'3-mer'!$B:$BQ,67,FALSE)</f>
        <v>17</v>
      </c>
      <c r="CL244" s="9">
        <f>VLOOKUP(B244,'3-mer'!$B:$BQ,5,FALSE)</f>
        <v>20</v>
      </c>
    </row>
    <row r="245" spans="1:90" ht="15.75" x14ac:dyDescent="0.2">
      <c r="A245" s="67" t="s">
        <v>28</v>
      </c>
      <c r="B245" s="67" t="s">
        <v>42</v>
      </c>
      <c r="C245" s="67">
        <v>255</v>
      </c>
      <c r="D245" s="70">
        <v>9</v>
      </c>
      <c r="E245" s="67">
        <v>37</v>
      </c>
      <c r="F245" s="67">
        <v>7.4</v>
      </c>
      <c r="G245" s="67">
        <v>8</v>
      </c>
      <c r="H245" s="70">
        <v>2.62</v>
      </c>
      <c r="I245" s="70">
        <f>VLOOKUP(B245,'2-mer'!$C$1:$V$19,3,FALSE)</f>
        <v>1362</v>
      </c>
      <c r="J245" s="74">
        <f>VLOOKUP(B245,遗传信息!B:E,4,FALSE)</f>
        <v>50.67</v>
      </c>
      <c r="K245" s="9">
        <f>VLOOKUP(B245,'2-mer'!$C$1:$V$19,4,FALSE)</f>
        <v>94</v>
      </c>
      <c r="L245" s="9">
        <f>VLOOKUP(B245,'2-mer'!$C$1:$V$19,5,FALSE)</f>
        <v>84</v>
      </c>
      <c r="M245" s="9">
        <f>VLOOKUP(B245,'2-mer'!$C$1:$V$19,6,FALSE)</f>
        <v>104</v>
      </c>
      <c r="N245" s="9">
        <f>VLOOKUP(B245,'2-mer'!$C$1:$V$19,8,FALSE)</f>
        <v>59</v>
      </c>
      <c r="O245" s="9">
        <f>VLOOKUP(B245,'2-mer'!$C$1:$V$19,9,FALSE)</f>
        <v>74</v>
      </c>
      <c r="P245" s="9">
        <f>VLOOKUP(B245,'2-mer'!$C$1:$V$19,10,FALSE)</f>
        <v>74</v>
      </c>
      <c r="Q245" s="9">
        <f>VLOOKUP(B245,'2-mer'!$C$1:$V$19,11,FALSE)</f>
        <v>94</v>
      </c>
      <c r="R245" s="9">
        <f>VLOOKUP(B245,'2-mer'!$C$1:$V$19,12,FALSE)</f>
        <v>72</v>
      </c>
      <c r="S245" s="9">
        <f>VLOOKUP(B245,'2-mer'!$C$1:$V$19,13,FALSE)</f>
        <v>107</v>
      </c>
      <c r="T245" s="9">
        <f>VLOOKUP(B245,'2-mer'!$C$1:$V$19,14,FALSE)</f>
        <v>99</v>
      </c>
      <c r="U245" s="9">
        <f>VLOOKUP(B245,'2-mer'!$C$1:$V$19,15,FALSE)</f>
        <v>141</v>
      </c>
      <c r="V245" s="9">
        <f>VLOOKUP(B245,'2-mer'!$C$1:$V$19,16,FALSE)</f>
        <v>89</v>
      </c>
      <c r="W245" s="9">
        <f>VLOOKUP(B245,'2-mer'!$C$1:$V$19,17,FALSE)</f>
        <v>66</v>
      </c>
      <c r="X245" s="9">
        <f>VLOOKUP(B245,'2-mer'!$C$1:$V$19,18,FALSE)</f>
        <v>57</v>
      </c>
      <c r="Y245" s="9">
        <f>VLOOKUP(B245,'2-mer'!$C$1:$V$19,19,FALSE)</f>
        <v>98</v>
      </c>
      <c r="Z245" s="9">
        <f>VLOOKUP(B245,'2-mer'!$C$1:$V$19,20,FALSE)</f>
        <v>49</v>
      </c>
      <c r="AA245" s="9">
        <f>VLOOKUP(B245,'3-mer'!$B:$BQ,4,FALSE)</f>
        <v>20</v>
      </c>
      <c r="AB245" s="9">
        <f>VLOOKUP(B245,'3-mer'!$B:$BQ,5,FALSE)</f>
        <v>20</v>
      </c>
      <c r="AC245" s="9">
        <f>VLOOKUP(B245,'3-mer'!$B:$BQ,6,FALSE)</f>
        <v>33</v>
      </c>
      <c r="AD245" s="9">
        <f>VLOOKUP(B245,'3-mer'!$B:$BQ,7,FALSE)</f>
        <v>21</v>
      </c>
      <c r="AE245" s="9">
        <f>VLOOKUP(B245,'3-mer'!$B:$BQ,8,FALSE)</f>
        <v>14</v>
      </c>
      <c r="AF245" s="9">
        <f>VLOOKUP(B245,'3-mer'!$B:$BQ,9,FALSE)</f>
        <v>22</v>
      </c>
      <c r="AG245" s="9">
        <f>VLOOKUP(B245,'3-mer'!$B:$BQ,10,FALSE)</f>
        <v>26</v>
      </c>
      <c r="AH245" s="9">
        <f>VLOOKUP(B245,'3-mer'!$B:$BQ,11,FALSE)</f>
        <v>22</v>
      </c>
      <c r="AI245" s="9">
        <f>VLOOKUP(B245,'3-mer'!$B:$BQ,12,FALSE)</f>
        <v>27</v>
      </c>
      <c r="AJ245" s="9">
        <f>VLOOKUP(B245,'3-mer'!$B:$BQ,13,FALSE)</f>
        <v>28</v>
      </c>
      <c r="AK245" s="9">
        <f>VLOOKUP(B245,'3-mer'!$B:$BQ,14,FALSE)</f>
        <v>27</v>
      </c>
      <c r="AL245" s="9">
        <f>VLOOKUP(B245,'3-mer'!$B:$BQ,15,FALSE)</f>
        <v>22</v>
      </c>
      <c r="AM245" s="9">
        <f>VLOOKUP(B245,'3-mer'!$B:$BQ,16,FALSE)</f>
        <v>13</v>
      </c>
      <c r="AN245" s="9">
        <f>VLOOKUP(B245,'3-mer'!$B:$BQ,17,FALSE)</f>
        <v>12</v>
      </c>
      <c r="AO245" s="9">
        <f>VLOOKUP(B245,'3-mer'!$B:$BQ,18,FALSE)</f>
        <v>25</v>
      </c>
      <c r="AP245" s="9">
        <f>VLOOKUP(B245,'3-mer'!$B:$BQ,19,FALSE)</f>
        <v>9</v>
      </c>
      <c r="AQ245" s="9">
        <f>VLOOKUP(B245,'3-mer'!$B:$BQ,20,FALSE)</f>
        <v>19</v>
      </c>
      <c r="AR245" s="9">
        <f>VLOOKUP(B245,'3-mer'!$B:$BQ,21,FALSE)</f>
        <v>19</v>
      </c>
      <c r="AS245" s="9">
        <f>VLOOKUP(B245,'3-mer'!$B:$BQ,22,FALSE)</f>
        <v>22</v>
      </c>
      <c r="AT245" s="9">
        <f>VLOOKUP(B245,'3-mer'!$B:$BQ,23,FALSE)</f>
        <v>14</v>
      </c>
      <c r="AU245" s="9">
        <f>VLOOKUP(B245,'3-mer'!$B:$BQ,24,FALSE)</f>
        <v>17</v>
      </c>
      <c r="AV245" s="9">
        <f>VLOOKUP(B245,'3-mer'!$B:$BQ,25,FALSE)</f>
        <v>15</v>
      </c>
      <c r="AW245" s="9">
        <f>VLOOKUP(B245,'3-mer'!$B:$BQ,26,FALSE)</f>
        <v>21</v>
      </c>
      <c r="AX245" s="9">
        <f>VLOOKUP(B245,'3-mer'!$B:$BQ,27,FALSE)</f>
        <v>21</v>
      </c>
      <c r="AY245" s="9">
        <f>VLOOKUP(B245,'3-mer'!$B:$BQ,28,FALSE)</f>
        <v>15</v>
      </c>
      <c r="AZ245" s="9">
        <f>VLOOKUP(B245,'3-mer'!$B:$BQ,29,FALSE)</f>
        <v>23</v>
      </c>
      <c r="BA245" s="9">
        <f>VLOOKUP(B245,'3-mer'!$B:$BQ,30,FALSE)</f>
        <v>34</v>
      </c>
      <c r="BB245" s="9">
        <f>VLOOKUP(B245,'3-mer'!$B:$BQ,31,FALSE)</f>
        <v>22</v>
      </c>
      <c r="BC245" s="9">
        <f>VLOOKUP(B245,'3-mer'!$B:$BQ,32,FALSE)</f>
        <v>14</v>
      </c>
      <c r="BD245" s="9">
        <f>VLOOKUP(B245,'3-mer'!$B:$BQ,33,FALSE)</f>
        <v>15</v>
      </c>
      <c r="BE245" s="9">
        <f>VLOOKUP(B245,'3-mer'!$B:$BQ,34,FALSE)</f>
        <v>27</v>
      </c>
      <c r="BF245" s="9">
        <f>VLOOKUP(B245,'3-mer'!$B:$BQ,35,FALSE)</f>
        <v>16</v>
      </c>
      <c r="BG245" s="9">
        <f>VLOOKUP(B245,'3-mer'!$B:$BQ,36,FALSE)</f>
        <v>32</v>
      </c>
      <c r="BH245" s="9">
        <f>VLOOKUP(B245,'3-mer'!$B:$BQ,37,FALSE)</f>
        <v>22</v>
      </c>
      <c r="BI245" s="9">
        <f>VLOOKUP(B245,'3-mer'!$B:$BQ,38,FALSE)</f>
        <v>33</v>
      </c>
      <c r="BJ245" s="9">
        <f>VLOOKUP(B245,'3-mer'!$B:$BQ,39,FALSE)</f>
        <v>20</v>
      </c>
      <c r="BK245" s="9">
        <f>VLOOKUP(B245,'3-mer'!$B:$BQ,40,FALSE)</f>
        <v>29</v>
      </c>
      <c r="BL245" s="9">
        <f>VLOOKUP(B245,'3-mer'!$B:$BQ,41,FALSE)</f>
        <v>23</v>
      </c>
      <c r="BM245" s="9">
        <f>VLOOKUP(B245,'3-mer'!$B:$BQ,42,FALSE)</f>
        <v>27</v>
      </c>
      <c r="BN245" s="9">
        <f>VLOOKUP(B245,'3-mer'!$B:$BQ,43,FALSE)</f>
        <v>20</v>
      </c>
      <c r="BO245" s="9">
        <f>VLOOKUP(B245,'3-mer'!$B:$BQ,44,FALSE)</f>
        <v>42</v>
      </c>
      <c r="BP245" s="9">
        <f>VLOOKUP(B245,'3-mer'!$B:$BQ,45,FALSE)</f>
        <v>25</v>
      </c>
      <c r="BQ245" s="9">
        <f>VLOOKUP(B245,'3-mer'!$B:$BQ,46,FALSE)</f>
        <v>46</v>
      </c>
      <c r="BR245" s="9">
        <f>VLOOKUP(B245,'3-mer'!$B:$BQ,47,FALSE)</f>
        <v>28</v>
      </c>
      <c r="BS245" s="9">
        <f>VLOOKUP(B245,'3-mer'!$B:$BQ,48,FALSE)</f>
        <v>23</v>
      </c>
      <c r="BT245" s="9">
        <f>VLOOKUP(B245,'3-mer'!$B:$BQ,49,FALSE)</f>
        <v>21</v>
      </c>
      <c r="BU245" s="9">
        <f>VLOOKUP(B245,'3-mer'!$B:$BQ,50,FALSE)</f>
        <v>29</v>
      </c>
      <c r="BV245" s="9">
        <f>VLOOKUP(B245,'3-mer'!$B:$BQ,51,FALSE)</f>
        <v>16</v>
      </c>
      <c r="BW245" s="9">
        <f>VLOOKUP(B245,'3-mer'!$B:$BQ,52,FALSE)</f>
        <v>23</v>
      </c>
      <c r="BX245" s="9">
        <f>VLOOKUP(B245,'3-mer'!$B:$BQ,53,FALSE)</f>
        <v>23</v>
      </c>
      <c r="BY245" s="9">
        <f>VLOOKUP(B245,'3-mer'!$B:$BQ,54,FALSE)</f>
        <v>16</v>
      </c>
      <c r="BZ245" s="9">
        <f>VLOOKUP(B245,'3-mer'!$B:$BQ,55,FALSE)</f>
        <v>4</v>
      </c>
      <c r="CA245" s="9">
        <f>VLOOKUP(B245,'3-mer'!$B:$BQ,56,FALSE)</f>
        <v>14</v>
      </c>
      <c r="CB245" s="9">
        <f>VLOOKUP(B245,'3-mer'!$B:$BQ,7,FALSE)</f>
        <v>21</v>
      </c>
      <c r="CC245" s="9">
        <f>VLOOKUP(B245,'3-mer'!$B:$BQ,58,FALSE)</f>
        <v>20</v>
      </c>
      <c r="CD245" s="9">
        <f>VLOOKUP(B245,'3-mer'!$B:$BQ,60,FALSE)</f>
        <v>9</v>
      </c>
      <c r="CE245" s="9">
        <f>VLOOKUP(B245,'3-mer'!$B:$BQ,61,FALSE)</f>
        <v>23</v>
      </c>
      <c r="CF245" s="9">
        <f>VLOOKUP(B245,'3-mer'!$B:$BQ,62,FALSE)</f>
        <v>23</v>
      </c>
      <c r="CG245" s="9">
        <f>VLOOKUP(B245,'3-mer'!$B:$BQ,63,FALSE)</f>
        <v>34</v>
      </c>
      <c r="CH245" s="9">
        <f>VLOOKUP(B245,'3-mer'!$B:$BQ,64,FALSE)</f>
        <v>17</v>
      </c>
      <c r="CI245" s="9">
        <f>VLOOKUP(B245,'3-mer'!$B:$BQ,65,FALSE)</f>
        <v>16</v>
      </c>
      <c r="CJ245" s="9">
        <f>VLOOKUP(B245,'3-mer'!$B:$BQ,66,FALSE)</f>
        <v>9</v>
      </c>
      <c r="CK245" s="9">
        <f>VLOOKUP(B245,'3-mer'!$B:$BQ,67,FALSE)</f>
        <v>17</v>
      </c>
      <c r="CL245" s="9">
        <f>VLOOKUP(B245,'3-mer'!$B:$BQ,5,FALSE)</f>
        <v>20</v>
      </c>
    </row>
    <row r="246" spans="1:90" ht="15.75" x14ac:dyDescent="0.2">
      <c r="A246" s="67" t="s">
        <v>28</v>
      </c>
      <c r="B246" s="67" t="s">
        <v>42</v>
      </c>
      <c r="C246" s="67">
        <v>275</v>
      </c>
      <c r="D246" s="70">
        <v>5</v>
      </c>
      <c r="E246" s="67">
        <v>37</v>
      </c>
      <c r="F246" s="67">
        <v>7.4</v>
      </c>
      <c r="G246" s="67">
        <v>8</v>
      </c>
      <c r="H246" s="70">
        <v>1.22</v>
      </c>
      <c r="I246" s="70">
        <f>VLOOKUP(B246,'2-mer'!$C$1:$V$19,3,FALSE)</f>
        <v>1362</v>
      </c>
      <c r="J246" s="74">
        <f>VLOOKUP(B246,遗传信息!B:E,4,FALSE)</f>
        <v>50.67</v>
      </c>
      <c r="K246" s="9">
        <f>VLOOKUP(B246,'2-mer'!$C$1:$V$19,4,FALSE)</f>
        <v>94</v>
      </c>
      <c r="L246" s="9">
        <f>VLOOKUP(B246,'2-mer'!$C$1:$V$19,5,FALSE)</f>
        <v>84</v>
      </c>
      <c r="M246" s="9">
        <f>VLOOKUP(B246,'2-mer'!$C$1:$V$19,6,FALSE)</f>
        <v>104</v>
      </c>
      <c r="N246" s="9">
        <f>VLOOKUP(B246,'2-mer'!$C$1:$V$19,8,FALSE)</f>
        <v>59</v>
      </c>
      <c r="O246" s="9">
        <f>VLOOKUP(B246,'2-mer'!$C$1:$V$19,9,FALSE)</f>
        <v>74</v>
      </c>
      <c r="P246" s="9">
        <f>VLOOKUP(B246,'2-mer'!$C$1:$V$19,10,FALSE)</f>
        <v>74</v>
      </c>
      <c r="Q246" s="9">
        <f>VLOOKUP(B246,'2-mer'!$C$1:$V$19,11,FALSE)</f>
        <v>94</v>
      </c>
      <c r="R246" s="9">
        <f>VLOOKUP(B246,'2-mer'!$C$1:$V$19,12,FALSE)</f>
        <v>72</v>
      </c>
      <c r="S246" s="9">
        <f>VLOOKUP(B246,'2-mer'!$C$1:$V$19,13,FALSE)</f>
        <v>107</v>
      </c>
      <c r="T246" s="9">
        <f>VLOOKUP(B246,'2-mer'!$C$1:$V$19,14,FALSE)</f>
        <v>99</v>
      </c>
      <c r="U246" s="9">
        <f>VLOOKUP(B246,'2-mer'!$C$1:$V$19,15,FALSE)</f>
        <v>141</v>
      </c>
      <c r="V246" s="9">
        <f>VLOOKUP(B246,'2-mer'!$C$1:$V$19,16,FALSE)</f>
        <v>89</v>
      </c>
      <c r="W246" s="9">
        <f>VLOOKUP(B246,'2-mer'!$C$1:$V$19,17,FALSE)</f>
        <v>66</v>
      </c>
      <c r="X246" s="9">
        <f>VLOOKUP(B246,'2-mer'!$C$1:$V$19,18,FALSE)</f>
        <v>57</v>
      </c>
      <c r="Y246" s="9">
        <f>VLOOKUP(B246,'2-mer'!$C$1:$V$19,19,FALSE)</f>
        <v>98</v>
      </c>
      <c r="Z246" s="9">
        <f>VLOOKUP(B246,'2-mer'!$C$1:$V$19,20,FALSE)</f>
        <v>49</v>
      </c>
      <c r="AA246" s="9">
        <f>VLOOKUP(B246,'3-mer'!$B:$BQ,4,FALSE)</f>
        <v>20</v>
      </c>
      <c r="AB246" s="9">
        <f>VLOOKUP(B246,'3-mer'!$B:$BQ,5,FALSE)</f>
        <v>20</v>
      </c>
      <c r="AC246" s="9">
        <f>VLOOKUP(B246,'3-mer'!$B:$BQ,6,FALSE)</f>
        <v>33</v>
      </c>
      <c r="AD246" s="9">
        <f>VLOOKUP(B246,'3-mer'!$B:$BQ,7,FALSE)</f>
        <v>21</v>
      </c>
      <c r="AE246" s="9">
        <f>VLOOKUP(B246,'3-mer'!$B:$BQ,8,FALSE)</f>
        <v>14</v>
      </c>
      <c r="AF246" s="9">
        <f>VLOOKUP(B246,'3-mer'!$B:$BQ,9,FALSE)</f>
        <v>22</v>
      </c>
      <c r="AG246" s="9">
        <f>VLOOKUP(B246,'3-mer'!$B:$BQ,10,FALSE)</f>
        <v>26</v>
      </c>
      <c r="AH246" s="9">
        <f>VLOOKUP(B246,'3-mer'!$B:$BQ,11,FALSE)</f>
        <v>22</v>
      </c>
      <c r="AI246" s="9">
        <f>VLOOKUP(B246,'3-mer'!$B:$BQ,12,FALSE)</f>
        <v>27</v>
      </c>
      <c r="AJ246" s="9">
        <f>VLOOKUP(B246,'3-mer'!$B:$BQ,13,FALSE)</f>
        <v>28</v>
      </c>
      <c r="AK246" s="9">
        <f>VLOOKUP(B246,'3-mer'!$B:$BQ,14,FALSE)</f>
        <v>27</v>
      </c>
      <c r="AL246" s="9">
        <f>VLOOKUP(B246,'3-mer'!$B:$BQ,15,FALSE)</f>
        <v>22</v>
      </c>
      <c r="AM246" s="9">
        <f>VLOOKUP(B246,'3-mer'!$B:$BQ,16,FALSE)</f>
        <v>13</v>
      </c>
      <c r="AN246" s="9">
        <f>VLOOKUP(B246,'3-mer'!$B:$BQ,17,FALSE)</f>
        <v>12</v>
      </c>
      <c r="AO246" s="9">
        <f>VLOOKUP(B246,'3-mer'!$B:$BQ,18,FALSE)</f>
        <v>25</v>
      </c>
      <c r="AP246" s="9">
        <f>VLOOKUP(B246,'3-mer'!$B:$BQ,19,FALSE)</f>
        <v>9</v>
      </c>
      <c r="AQ246" s="9">
        <f>VLOOKUP(B246,'3-mer'!$B:$BQ,20,FALSE)</f>
        <v>19</v>
      </c>
      <c r="AR246" s="9">
        <f>VLOOKUP(B246,'3-mer'!$B:$BQ,21,FALSE)</f>
        <v>19</v>
      </c>
      <c r="AS246" s="9">
        <f>VLOOKUP(B246,'3-mer'!$B:$BQ,22,FALSE)</f>
        <v>22</v>
      </c>
      <c r="AT246" s="9">
        <f>VLOOKUP(B246,'3-mer'!$B:$BQ,23,FALSE)</f>
        <v>14</v>
      </c>
      <c r="AU246" s="9">
        <f>VLOOKUP(B246,'3-mer'!$B:$BQ,24,FALSE)</f>
        <v>17</v>
      </c>
      <c r="AV246" s="9">
        <f>VLOOKUP(B246,'3-mer'!$B:$BQ,25,FALSE)</f>
        <v>15</v>
      </c>
      <c r="AW246" s="9">
        <f>VLOOKUP(B246,'3-mer'!$B:$BQ,26,FALSE)</f>
        <v>21</v>
      </c>
      <c r="AX246" s="9">
        <f>VLOOKUP(B246,'3-mer'!$B:$BQ,27,FALSE)</f>
        <v>21</v>
      </c>
      <c r="AY246" s="9">
        <f>VLOOKUP(B246,'3-mer'!$B:$BQ,28,FALSE)</f>
        <v>15</v>
      </c>
      <c r="AZ246" s="9">
        <f>VLOOKUP(B246,'3-mer'!$B:$BQ,29,FALSE)</f>
        <v>23</v>
      </c>
      <c r="BA246" s="9">
        <f>VLOOKUP(B246,'3-mer'!$B:$BQ,30,FALSE)</f>
        <v>34</v>
      </c>
      <c r="BB246" s="9">
        <f>VLOOKUP(B246,'3-mer'!$B:$BQ,31,FALSE)</f>
        <v>22</v>
      </c>
      <c r="BC246" s="9">
        <f>VLOOKUP(B246,'3-mer'!$B:$BQ,32,FALSE)</f>
        <v>14</v>
      </c>
      <c r="BD246" s="9">
        <f>VLOOKUP(B246,'3-mer'!$B:$BQ,33,FALSE)</f>
        <v>15</v>
      </c>
      <c r="BE246" s="9">
        <f>VLOOKUP(B246,'3-mer'!$B:$BQ,34,FALSE)</f>
        <v>27</v>
      </c>
      <c r="BF246" s="9">
        <f>VLOOKUP(B246,'3-mer'!$B:$BQ,35,FALSE)</f>
        <v>16</v>
      </c>
      <c r="BG246" s="9">
        <f>VLOOKUP(B246,'3-mer'!$B:$BQ,36,FALSE)</f>
        <v>32</v>
      </c>
      <c r="BH246" s="9">
        <f>VLOOKUP(B246,'3-mer'!$B:$BQ,37,FALSE)</f>
        <v>22</v>
      </c>
      <c r="BI246" s="9">
        <f>VLOOKUP(B246,'3-mer'!$B:$BQ,38,FALSE)</f>
        <v>33</v>
      </c>
      <c r="BJ246" s="9">
        <f>VLOOKUP(B246,'3-mer'!$B:$BQ,39,FALSE)</f>
        <v>20</v>
      </c>
      <c r="BK246" s="9">
        <f>VLOOKUP(B246,'3-mer'!$B:$BQ,40,FALSE)</f>
        <v>29</v>
      </c>
      <c r="BL246" s="9">
        <f>VLOOKUP(B246,'3-mer'!$B:$BQ,41,FALSE)</f>
        <v>23</v>
      </c>
      <c r="BM246" s="9">
        <f>VLOOKUP(B246,'3-mer'!$B:$BQ,42,FALSE)</f>
        <v>27</v>
      </c>
      <c r="BN246" s="9">
        <f>VLOOKUP(B246,'3-mer'!$B:$BQ,43,FALSE)</f>
        <v>20</v>
      </c>
      <c r="BO246" s="9">
        <f>VLOOKUP(B246,'3-mer'!$B:$BQ,44,FALSE)</f>
        <v>42</v>
      </c>
      <c r="BP246" s="9">
        <f>VLOOKUP(B246,'3-mer'!$B:$BQ,45,FALSE)</f>
        <v>25</v>
      </c>
      <c r="BQ246" s="9">
        <f>VLOOKUP(B246,'3-mer'!$B:$BQ,46,FALSE)</f>
        <v>46</v>
      </c>
      <c r="BR246" s="9">
        <f>VLOOKUP(B246,'3-mer'!$B:$BQ,47,FALSE)</f>
        <v>28</v>
      </c>
      <c r="BS246" s="9">
        <f>VLOOKUP(B246,'3-mer'!$B:$BQ,48,FALSE)</f>
        <v>23</v>
      </c>
      <c r="BT246" s="9">
        <f>VLOOKUP(B246,'3-mer'!$B:$BQ,49,FALSE)</f>
        <v>21</v>
      </c>
      <c r="BU246" s="9">
        <f>VLOOKUP(B246,'3-mer'!$B:$BQ,50,FALSE)</f>
        <v>29</v>
      </c>
      <c r="BV246" s="9">
        <f>VLOOKUP(B246,'3-mer'!$B:$BQ,51,FALSE)</f>
        <v>16</v>
      </c>
      <c r="BW246" s="9">
        <f>VLOOKUP(B246,'3-mer'!$B:$BQ,52,FALSE)</f>
        <v>23</v>
      </c>
      <c r="BX246" s="9">
        <f>VLOOKUP(B246,'3-mer'!$B:$BQ,53,FALSE)</f>
        <v>23</v>
      </c>
      <c r="BY246" s="9">
        <f>VLOOKUP(B246,'3-mer'!$B:$BQ,54,FALSE)</f>
        <v>16</v>
      </c>
      <c r="BZ246" s="9">
        <f>VLOOKUP(B246,'3-mer'!$B:$BQ,55,FALSE)</f>
        <v>4</v>
      </c>
      <c r="CA246" s="9">
        <f>VLOOKUP(B246,'3-mer'!$B:$BQ,56,FALSE)</f>
        <v>14</v>
      </c>
      <c r="CB246" s="9">
        <f>VLOOKUP(B246,'3-mer'!$B:$BQ,7,FALSE)</f>
        <v>21</v>
      </c>
      <c r="CC246" s="9">
        <f>VLOOKUP(B246,'3-mer'!$B:$BQ,58,FALSE)</f>
        <v>20</v>
      </c>
      <c r="CD246" s="9">
        <f>VLOOKUP(B246,'3-mer'!$B:$BQ,60,FALSE)</f>
        <v>9</v>
      </c>
      <c r="CE246" s="9">
        <f>VLOOKUP(B246,'3-mer'!$B:$BQ,61,FALSE)</f>
        <v>23</v>
      </c>
      <c r="CF246" s="9">
        <f>VLOOKUP(B246,'3-mer'!$B:$BQ,62,FALSE)</f>
        <v>23</v>
      </c>
      <c r="CG246" s="9">
        <f>VLOOKUP(B246,'3-mer'!$B:$BQ,63,FALSE)</f>
        <v>34</v>
      </c>
      <c r="CH246" s="9">
        <f>VLOOKUP(B246,'3-mer'!$B:$BQ,64,FALSE)</f>
        <v>17</v>
      </c>
      <c r="CI246" s="9">
        <f>VLOOKUP(B246,'3-mer'!$B:$BQ,65,FALSE)</f>
        <v>16</v>
      </c>
      <c r="CJ246" s="9">
        <f>VLOOKUP(B246,'3-mer'!$B:$BQ,66,FALSE)</f>
        <v>9</v>
      </c>
      <c r="CK246" s="9">
        <f>VLOOKUP(B246,'3-mer'!$B:$BQ,67,FALSE)</f>
        <v>17</v>
      </c>
      <c r="CL246" s="9">
        <f>VLOOKUP(B246,'3-mer'!$B:$BQ,5,FALSE)</f>
        <v>20</v>
      </c>
    </row>
    <row r="247" spans="1:90" ht="15.75" x14ac:dyDescent="0.2">
      <c r="A247" s="67" t="s">
        <v>28</v>
      </c>
      <c r="B247" s="67" t="s">
        <v>42</v>
      </c>
      <c r="C247" s="67">
        <v>275</v>
      </c>
      <c r="D247" s="70">
        <v>7</v>
      </c>
      <c r="E247" s="67">
        <v>37</v>
      </c>
      <c r="F247" s="67">
        <v>7.4</v>
      </c>
      <c r="G247" s="67">
        <v>8</v>
      </c>
      <c r="H247" s="70">
        <v>2.54</v>
      </c>
      <c r="I247" s="70">
        <f>VLOOKUP(B247,'2-mer'!$C$1:$V$19,3,FALSE)</f>
        <v>1362</v>
      </c>
      <c r="J247" s="74">
        <f>VLOOKUP(B247,遗传信息!B:E,4,FALSE)</f>
        <v>50.67</v>
      </c>
      <c r="K247" s="9">
        <f>VLOOKUP(B247,'2-mer'!$C$1:$V$19,4,FALSE)</f>
        <v>94</v>
      </c>
      <c r="L247" s="9">
        <f>VLOOKUP(B247,'2-mer'!$C$1:$V$19,5,FALSE)</f>
        <v>84</v>
      </c>
      <c r="M247" s="9">
        <f>VLOOKUP(B247,'2-mer'!$C$1:$V$19,6,FALSE)</f>
        <v>104</v>
      </c>
      <c r="N247" s="9">
        <f>VLOOKUP(B247,'2-mer'!$C$1:$V$19,8,FALSE)</f>
        <v>59</v>
      </c>
      <c r="O247" s="9">
        <f>VLOOKUP(B247,'2-mer'!$C$1:$V$19,9,FALSE)</f>
        <v>74</v>
      </c>
      <c r="P247" s="9">
        <f>VLOOKUP(B247,'2-mer'!$C$1:$V$19,10,FALSE)</f>
        <v>74</v>
      </c>
      <c r="Q247" s="9">
        <f>VLOOKUP(B247,'2-mer'!$C$1:$V$19,11,FALSE)</f>
        <v>94</v>
      </c>
      <c r="R247" s="9">
        <f>VLOOKUP(B247,'2-mer'!$C$1:$V$19,12,FALSE)</f>
        <v>72</v>
      </c>
      <c r="S247" s="9">
        <f>VLOOKUP(B247,'2-mer'!$C$1:$V$19,13,FALSE)</f>
        <v>107</v>
      </c>
      <c r="T247" s="9">
        <f>VLOOKUP(B247,'2-mer'!$C$1:$V$19,14,FALSE)</f>
        <v>99</v>
      </c>
      <c r="U247" s="9">
        <f>VLOOKUP(B247,'2-mer'!$C$1:$V$19,15,FALSE)</f>
        <v>141</v>
      </c>
      <c r="V247" s="9">
        <f>VLOOKUP(B247,'2-mer'!$C$1:$V$19,16,FALSE)</f>
        <v>89</v>
      </c>
      <c r="W247" s="9">
        <f>VLOOKUP(B247,'2-mer'!$C$1:$V$19,17,FALSE)</f>
        <v>66</v>
      </c>
      <c r="X247" s="9">
        <f>VLOOKUP(B247,'2-mer'!$C$1:$V$19,18,FALSE)</f>
        <v>57</v>
      </c>
      <c r="Y247" s="9">
        <f>VLOOKUP(B247,'2-mer'!$C$1:$V$19,19,FALSE)</f>
        <v>98</v>
      </c>
      <c r="Z247" s="9">
        <f>VLOOKUP(B247,'2-mer'!$C$1:$V$19,20,FALSE)</f>
        <v>49</v>
      </c>
      <c r="AA247" s="9">
        <f>VLOOKUP(B247,'3-mer'!$B:$BQ,4,FALSE)</f>
        <v>20</v>
      </c>
      <c r="AB247" s="9">
        <f>VLOOKUP(B247,'3-mer'!$B:$BQ,5,FALSE)</f>
        <v>20</v>
      </c>
      <c r="AC247" s="9">
        <f>VLOOKUP(B247,'3-mer'!$B:$BQ,6,FALSE)</f>
        <v>33</v>
      </c>
      <c r="AD247" s="9">
        <f>VLOOKUP(B247,'3-mer'!$B:$BQ,7,FALSE)</f>
        <v>21</v>
      </c>
      <c r="AE247" s="9">
        <f>VLOOKUP(B247,'3-mer'!$B:$BQ,8,FALSE)</f>
        <v>14</v>
      </c>
      <c r="AF247" s="9">
        <f>VLOOKUP(B247,'3-mer'!$B:$BQ,9,FALSE)</f>
        <v>22</v>
      </c>
      <c r="AG247" s="9">
        <f>VLOOKUP(B247,'3-mer'!$B:$BQ,10,FALSE)</f>
        <v>26</v>
      </c>
      <c r="AH247" s="9">
        <f>VLOOKUP(B247,'3-mer'!$B:$BQ,11,FALSE)</f>
        <v>22</v>
      </c>
      <c r="AI247" s="9">
        <f>VLOOKUP(B247,'3-mer'!$B:$BQ,12,FALSE)</f>
        <v>27</v>
      </c>
      <c r="AJ247" s="9">
        <f>VLOOKUP(B247,'3-mer'!$B:$BQ,13,FALSE)</f>
        <v>28</v>
      </c>
      <c r="AK247" s="9">
        <f>VLOOKUP(B247,'3-mer'!$B:$BQ,14,FALSE)</f>
        <v>27</v>
      </c>
      <c r="AL247" s="9">
        <f>VLOOKUP(B247,'3-mer'!$B:$BQ,15,FALSE)</f>
        <v>22</v>
      </c>
      <c r="AM247" s="9">
        <f>VLOOKUP(B247,'3-mer'!$B:$BQ,16,FALSE)</f>
        <v>13</v>
      </c>
      <c r="AN247" s="9">
        <f>VLOOKUP(B247,'3-mer'!$B:$BQ,17,FALSE)</f>
        <v>12</v>
      </c>
      <c r="AO247" s="9">
        <f>VLOOKUP(B247,'3-mer'!$B:$BQ,18,FALSE)</f>
        <v>25</v>
      </c>
      <c r="AP247" s="9">
        <f>VLOOKUP(B247,'3-mer'!$B:$BQ,19,FALSE)</f>
        <v>9</v>
      </c>
      <c r="AQ247" s="9">
        <f>VLOOKUP(B247,'3-mer'!$B:$BQ,20,FALSE)</f>
        <v>19</v>
      </c>
      <c r="AR247" s="9">
        <f>VLOOKUP(B247,'3-mer'!$B:$BQ,21,FALSE)</f>
        <v>19</v>
      </c>
      <c r="AS247" s="9">
        <f>VLOOKUP(B247,'3-mer'!$B:$BQ,22,FALSE)</f>
        <v>22</v>
      </c>
      <c r="AT247" s="9">
        <f>VLOOKUP(B247,'3-mer'!$B:$BQ,23,FALSE)</f>
        <v>14</v>
      </c>
      <c r="AU247" s="9">
        <f>VLOOKUP(B247,'3-mer'!$B:$BQ,24,FALSE)</f>
        <v>17</v>
      </c>
      <c r="AV247" s="9">
        <f>VLOOKUP(B247,'3-mer'!$B:$BQ,25,FALSE)</f>
        <v>15</v>
      </c>
      <c r="AW247" s="9">
        <f>VLOOKUP(B247,'3-mer'!$B:$BQ,26,FALSE)</f>
        <v>21</v>
      </c>
      <c r="AX247" s="9">
        <f>VLOOKUP(B247,'3-mer'!$B:$BQ,27,FALSE)</f>
        <v>21</v>
      </c>
      <c r="AY247" s="9">
        <f>VLOOKUP(B247,'3-mer'!$B:$BQ,28,FALSE)</f>
        <v>15</v>
      </c>
      <c r="AZ247" s="9">
        <f>VLOOKUP(B247,'3-mer'!$B:$BQ,29,FALSE)</f>
        <v>23</v>
      </c>
      <c r="BA247" s="9">
        <f>VLOOKUP(B247,'3-mer'!$B:$BQ,30,FALSE)</f>
        <v>34</v>
      </c>
      <c r="BB247" s="9">
        <f>VLOOKUP(B247,'3-mer'!$B:$BQ,31,FALSE)</f>
        <v>22</v>
      </c>
      <c r="BC247" s="9">
        <f>VLOOKUP(B247,'3-mer'!$B:$BQ,32,FALSE)</f>
        <v>14</v>
      </c>
      <c r="BD247" s="9">
        <f>VLOOKUP(B247,'3-mer'!$B:$BQ,33,FALSE)</f>
        <v>15</v>
      </c>
      <c r="BE247" s="9">
        <f>VLOOKUP(B247,'3-mer'!$B:$BQ,34,FALSE)</f>
        <v>27</v>
      </c>
      <c r="BF247" s="9">
        <f>VLOOKUP(B247,'3-mer'!$B:$BQ,35,FALSE)</f>
        <v>16</v>
      </c>
      <c r="BG247" s="9">
        <f>VLOOKUP(B247,'3-mer'!$B:$BQ,36,FALSE)</f>
        <v>32</v>
      </c>
      <c r="BH247" s="9">
        <f>VLOOKUP(B247,'3-mer'!$B:$BQ,37,FALSE)</f>
        <v>22</v>
      </c>
      <c r="BI247" s="9">
        <f>VLOOKUP(B247,'3-mer'!$B:$BQ,38,FALSE)</f>
        <v>33</v>
      </c>
      <c r="BJ247" s="9">
        <f>VLOOKUP(B247,'3-mer'!$B:$BQ,39,FALSE)</f>
        <v>20</v>
      </c>
      <c r="BK247" s="9">
        <f>VLOOKUP(B247,'3-mer'!$B:$BQ,40,FALSE)</f>
        <v>29</v>
      </c>
      <c r="BL247" s="9">
        <f>VLOOKUP(B247,'3-mer'!$B:$BQ,41,FALSE)</f>
        <v>23</v>
      </c>
      <c r="BM247" s="9">
        <f>VLOOKUP(B247,'3-mer'!$B:$BQ,42,FALSE)</f>
        <v>27</v>
      </c>
      <c r="BN247" s="9">
        <f>VLOOKUP(B247,'3-mer'!$B:$BQ,43,FALSE)</f>
        <v>20</v>
      </c>
      <c r="BO247" s="9">
        <f>VLOOKUP(B247,'3-mer'!$B:$BQ,44,FALSE)</f>
        <v>42</v>
      </c>
      <c r="BP247" s="9">
        <f>VLOOKUP(B247,'3-mer'!$B:$BQ,45,FALSE)</f>
        <v>25</v>
      </c>
      <c r="BQ247" s="9">
        <f>VLOOKUP(B247,'3-mer'!$B:$BQ,46,FALSE)</f>
        <v>46</v>
      </c>
      <c r="BR247" s="9">
        <f>VLOOKUP(B247,'3-mer'!$B:$BQ,47,FALSE)</f>
        <v>28</v>
      </c>
      <c r="BS247" s="9">
        <f>VLOOKUP(B247,'3-mer'!$B:$BQ,48,FALSE)</f>
        <v>23</v>
      </c>
      <c r="BT247" s="9">
        <f>VLOOKUP(B247,'3-mer'!$B:$BQ,49,FALSE)</f>
        <v>21</v>
      </c>
      <c r="BU247" s="9">
        <f>VLOOKUP(B247,'3-mer'!$B:$BQ,50,FALSE)</f>
        <v>29</v>
      </c>
      <c r="BV247" s="9">
        <f>VLOOKUP(B247,'3-mer'!$B:$BQ,51,FALSE)</f>
        <v>16</v>
      </c>
      <c r="BW247" s="9">
        <f>VLOOKUP(B247,'3-mer'!$B:$BQ,52,FALSE)</f>
        <v>23</v>
      </c>
      <c r="BX247" s="9">
        <f>VLOOKUP(B247,'3-mer'!$B:$BQ,53,FALSE)</f>
        <v>23</v>
      </c>
      <c r="BY247" s="9">
        <f>VLOOKUP(B247,'3-mer'!$B:$BQ,54,FALSE)</f>
        <v>16</v>
      </c>
      <c r="BZ247" s="9">
        <f>VLOOKUP(B247,'3-mer'!$B:$BQ,55,FALSE)</f>
        <v>4</v>
      </c>
      <c r="CA247" s="9">
        <f>VLOOKUP(B247,'3-mer'!$B:$BQ,56,FALSE)</f>
        <v>14</v>
      </c>
      <c r="CB247" s="9">
        <f>VLOOKUP(B247,'3-mer'!$B:$BQ,7,FALSE)</f>
        <v>21</v>
      </c>
      <c r="CC247" s="9">
        <f>VLOOKUP(B247,'3-mer'!$B:$BQ,58,FALSE)</f>
        <v>20</v>
      </c>
      <c r="CD247" s="9">
        <f>VLOOKUP(B247,'3-mer'!$B:$BQ,60,FALSE)</f>
        <v>9</v>
      </c>
      <c r="CE247" s="9">
        <f>VLOOKUP(B247,'3-mer'!$B:$BQ,61,FALSE)</f>
        <v>23</v>
      </c>
      <c r="CF247" s="9">
        <f>VLOOKUP(B247,'3-mer'!$B:$BQ,62,FALSE)</f>
        <v>23</v>
      </c>
      <c r="CG247" s="9">
        <f>VLOOKUP(B247,'3-mer'!$B:$BQ,63,FALSE)</f>
        <v>34</v>
      </c>
      <c r="CH247" s="9">
        <f>VLOOKUP(B247,'3-mer'!$B:$BQ,64,FALSE)</f>
        <v>17</v>
      </c>
      <c r="CI247" s="9">
        <f>VLOOKUP(B247,'3-mer'!$B:$BQ,65,FALSE)</f>
        <v>16</v>
      </c>
      <c r="CJ247" s="9">
        <f>VLOOKUP(B247,'3-mer'!$B:$BQ,66,FALSE)</f>
        <v>9</v>
      </c>
      <c r="CK247" s="9">
        <f>VLOOKUP(B247,'3-mer'!$B:$BQ,67,FALSE)</f>
        <v>17</v>
      </c>
      <c r="CL247" s="9">
        <f>VLOOKUP(B247,'3-mer'!$B:$BQ,5,FALSE)</f>
        <v>20</v>
      </c>
    </row>
    <row r="248" spans="1:90" ht="15.75" x14ac:dyDescent="0.2">
      <c r="A248" s="67" t="s">
        <v>28</v>
      </c>
      <c r="B248" s="67" t="s">
        <v>42</v>
      </c>
      <c r="C248" s="67">
        <v>275</v>
      </c>
      <c r="D248" s="70">
        <v>9</v>
      </c>
      <c r="E248" s="67">
        <v>37</v>
      </c>
      <c r="F248" s="67">
        <v>7.4</v>
      </c>
      <c r="G248" s="67">
        <v>8</v>
      </c>
      <c r="H248" s="70">
        <v>3.81</v>
      </c>
      <c r="I248" s="70">
        <f>VLOOKUP(B248,'2-mer'!$C$1:$V$19,3,FALSE)</f>
        <v>1362</v>
      </c>
      <c r="J248" s="74">
        <f>VLOOKUP(B248,遗传信息!B:E,4,FALSE)</f>
        <v>50.67</v>
      </c>
      <c r="K248" s="9">
        <f>VLOOKUP(B248,'2-mer'!$C$1:$V$19,4,FALSE)</f>
        <v>94</v>
      </c>
      <c r="L248" s="9">
        <f>VLOOKUP(B248,'2-mer'!$C$1:$V$19,5,FALSE)</f>
        <v>84</v>
      </c>
      <c r="M248" s="9">
        <f>VLOOKUP(B248,'2-mer'!$C$1:$V$19,6,FALSE)</f>
        <v>104</v>
      </c>
      <c r="N248" s="9">
        <f>VLOOKUP(B248,'2-mer'!$C$1:$V$19,8,FALSE)</f>
        <v>59</v>
      </c>
      <c r="O248" s="9">
        <f>VLOOKUP(B248,'2-mer'!$C$1:$V$19,9,FALSE)</f>
        <v>74</v>
      </c>
      <c r="P248" s="9">
        <f>VLOOKUP(B248,'2-mer'!$C$1:$V$19,10,FALSE)</f>
        <v>74</v>
      </c>
      <c r="Q248" s="9">
        <f>VLOOKUP(B248,'2-mer'!$C$1:$V$19,11,FALSE)</f>
        <v>94</v>
      </c>
      <c r="R248" s="9">
        <f>VLOOKUP(B248,'2-mer'!$C$1:$V$19,12,FALSE)</f>
        <v>72</v>
      </c>
      <c r="S248" s="9">
        <f>VLOOKUP(B248,'2-mer'!$C$1:$V$19,13,FALSE)</f>
        <v>107</v>
      </c>
      <c r="T248" s="9">
        <f>VLOOKUP(B248,'2-mer'!$C$1:$V$19,14,FALSE)</f>
        <v>99</v>
      </c>
      <c r="U248" s="9">
        <f>VLOOKUP(B248,'2-mer'!$C$1:$V$19,15,FALSE)</f>
        <v>141</v>
      </c>
      <c r="V248" s="9">
        <f>VLOOKUP(B248,'2-mer'!$C$1:$V$19,16,FALSE)</f>
        <v>89</v>
      </c>
      <c r="W248" s="9">
        <f>VLOOKUP(B248,'2-mer'!$C$1:$V$19,17,FALSE)</f>
        <v>66</v>
      </c>
      <c r="X248" s="9">
        <f>VLOOKUP(B248,'2-mer'!$C$1:$V$19,18,FALSE)</f>
        <v>57</v>
      </c>
      <c r="Y248" s="9">
        <f>VLOOKUP(B248,'2-mer'!$C$1:$V$19,19,FALSE)</f>
        <v>98</v>
      </c>
      <c r="Z248" s="9">
        <f>VLOOKUP(B248,'2-mer'!$C$1:$V$19,20,FALSE)</f>
        <v>49</v>
      </c>
      <c r="AA248" s="9">
        <f>VLOOKUP(B248,'3-mer'!$B:$BQ,4,FALSE)</f>
        <v>20</v>
      </c>
      <c r="AB248" s="9">
        <f>VLOOKUP(B248,'3-mer'!$B:$BQ,5,FALSE)</f>
        <v>20</v>
      </c>
      <c r="AC248" s="9">
        <f>VLOOKUP(B248,'3-mer'!$B:$BQ,6,FALSE)</f>
        <v>33</v>
      </c>
      <c r="AD248" s="9">
        <f>VLOOKUP(B248,'3-mer'!$B:$BQ,7,FALSE)</f>
        <v>21</v>
      </c>
      <c r="AE248" s="9">
        <f>VLOOKUP(B248,'3-mer'!$B:$BQ,8,FALSE)</f>
        <v>14</v>
      </c>
      <c r="AF248" s="9">
        <f>VLOOKUP(B248,'3-mer'!$B:$BQ,9,FALSE)</f>
        <v>22</v>
      </c>
      <c r="AG248" s="9">
        <f>VLOOKUP(B248,'3-mer'!$B:$BQ,10,FALSE)</f>
        <v>26</v>
      </c>
      <c r="AH248" s="9">
        <f>VLOOKUP(B248,'3-mer'!$B:$BQ,11,FALSE)</f>
        <v>22</v>
      </c>
      <c r="AI248" s="9">
        <f>VLOOKUP(B248,'3-mer'!$B:$BQ,12,FALSE)</f>
        <v>27</v>
      </c>
      <c r="AJ248" s="9">
        <f>VLOOKUP(B248,'3-mer'!$B:$BQ,13,FALSE)</f>
        <v>28</v>
      </c>
      <c r="AK248" s="9">
        <f>VLOOKUP(B248,'3-mer'!$B:$BQ,14,FALSE)</f>
        <v>27</v>
      </c>
      <c r="AL248" s="9">
        <f>VLOOKUP(B248,'3-mer'!$B:$BQ,15,FALSE)</f>
        <v>22</v>
      </c>
      <c r="AM248" s="9">
        <f>VLOOKUP(B248,'3-mer'!$B:$BQ,16,FALSE)</f>
        <v>13</v>
      </c>
      <c r="AN248" s="9">
        <f>VLOOKUP(B248,'3-mer'!$B:$BQ,17,FALSE)</f>
        <v>12</v>
      </c>
      <c r="AO248" s="9">
        <f>VLOOKUP(B248,'3-mer'!$B:$BQ,18,FALSE)</f>
        <v>25</v>
      </c>
      <c r="AP248" s="9">
        <f>VLOOKUP(B248,'3-mer'!$B:$BQ,19,FALSE)</f>
        <v>9</v>
      </c>
      <c r="AQ248" s="9">
        <f>VLOOKUP(B248,'3-mer'!$B:$BQ,20,FALSE)</f>
        <v>19</v>
      </c>
      <c r="AR248" s="9">
        <f>VLOOKUP(B248,'3-mer'!$B:$BQ,21,FALSE)</f>
        <v>19</v>
      </c>
      <c r="AS248" s="9">
        <f>VLOOKUP(B248,'3-mer'!$B:$BQ,22,FALSE)</f>
        <v>22</v>
      </c>
      <c r="AT248" s="9">
        <f>VLOOKUP(B248,'3-mer'!$B:$BQ,23,FALSE)</f>
        <v>14</v>
      </c>
      <c r="AU248" s="9">
        <f>VLOOKUP(B248,'3-mer'!$B:$BQ,24,FALSE)</f>
        <v>17</v>
      </c>
      <c r="AV248" s="9">
        <f>VLOOKUP(B248,'3-mer'!$B:$BQ,25,FALSE)</f>
        <v>15</v>
      </c>
      <c r="AW248" s="9">
        <f>VLOOKUP(B248,'3-mer'!$B:$BQ,26,FALSE)</f>
        <v>21</v>
      </c>
      <c r="AX248" s="9">
        <f>VLOOKUP(B248,'3-mer'!$B:$BQ,27,FALSE)</f>
        <v>21</v>
      </c>
      <c r="AY248" s="9">
        <f>VLOOKUP(B248,'3-mer'!$B:$BQ,28,FALSE)</f>
        <v>15</v>
      </c>
      <c r="AZ248" s="9">
        <f>VLOOKUP(B248,'3-mer'!$B:$BQ,29,FALSE)</f>
        <v>23</v>
      </c>
      <c r="BA248" s="9">
        <f>VLOOKUP(B248,'3-mer'!$B:$BQ,30,FALSE)</f>
        <v>34</v>
      </c>
      <c r="BB248" s="9">
        <f>VLOOKUP(B248,'3-mer'!$B:$BQ,31,FALSE)</f>
        <v>22</v>
      </c>
      <c r="BC248" s="9">
        <f>VLOOKUP(B248,'3-mer'!$B:$BQ,32,FALSE)</f>
        <v>14</v>
      </c>
      <c r="BD248" s="9">
        <f>VLOOKUP(B248,'3-mer'!$B:$BQ,33,FALSE)</f>
        <v>15</v>
      </c>
      <c r="BE248" s="9">
        <f>VLOOKUP(B248,'3-mer'!$B:$BQ,34,FALSE)</f>
        <v>27</v>
      </c>
      <c r="BF248" s="9">
        <f>VLOOKUP(B248,'3-mer'!$B:$BQ,35,FALSE)</f>
        <v>16</v>
      </c>
      <c r="BG248" s="9">
        <f>VLOOKUP(B248,'3-mer'!$B:$BQ,36,FALSE)</f>
        <v>32</v>
      </c>
      <c r="BH248" s="9">
        <f>VLOOKUP(B248,'3-mer'!$B:$BQ,37,FALSE)</f>
        <v>22</v>
      </c>
      <c r="BI248" s="9">
        <f>VLOOKUP(B248,'3-mer'!$B:$BQ,38,FALSE)</f>
        <v>33</v>
      </c>
      <c r="BJ248" s="9">
        <f>VLOOKUP(B248,'3-mer'!$B:$BQ,39,FALSE)</f>
        <v>20</v>
      </c>
      <c r="BK248" s="9">
        <f>VLOOKUP(B248,'3-mer'!$B:$BQ,40,FALSE)</f>
        <v>29</v>
      </c>
      <c r="BL248" s="9">
        <f>VLOOKUP(B248,'3-mer'!$B:$BQ,41,FALSE)</f>
        <v>23</v>
      </c>
      <c r="BM248" s="9">
        <f>VLOOKUP(B248,'3-mer'!$B:$BQ,42,FALSE)</f>
        <v>27</v>
      </c>
      <c r="BN248" s="9">
        <f>VLOOKUP(B248,'3-mer'!$B:$BQ,43,FALSE)</f>
        <v>20</v>
      </c>
      <c r="BO248" s="9">
        <f>VLOOKUP(B248,'3-mer'!$B:$BQ,44,FALSE)</f>
        <v>42</v>
      </c>
      <c r="BP248" s="9">
        <f>VLOOKUP(B248,'3-mer'!$B:$BQ,45,FALSE)</f>
        <v>25</v>
      </c>
      <c r="BQ248" s="9">
        <f>VLOOKUP(B248,'3-mer'!$B:$BQ,46,FALSE)</f>
        <v>46</v>
      </c>
      <c r="BR248" s="9">
        <f>VLOOKUP(B248,'3-mer'!$B:$BQ,47,FALSE)</f>
        <v>28</v>
      </c>
      <c r="BS248" s="9">
        <f>VLOOKUP(B248,'3-mer'!$B:$BQ,48,FALSE)</f>
        <v>23</v>
      </c>
      <c r="BT248" s="9">
        <f>VLOOKUP(B248,'3-mer'!$B:$BQ,49,FALSE)</f>
        <v>21</v>
      </c>
      <c r="BU248" s="9">
        <f>VLOOKUP(B248,'3-mer'!$B:$BQ,50,FALSE)</f>
        <v>29</v>
      </c>
      <c r="BV248" s="9">
        <f>VLOOKUP(B248,'3-mer'!$B:$BQ,51,FALSE)</f>
        <v>16</v>
      </c>
      <c r="BW248" s="9">
        <f>VLOOKUP(B248,'3-mer'!$B:$BQ,52,FALSE)</f>
        <v>23</v>
      </c>
      <c r="BX248" s="9">
        <f>VLOOKUP(B248,'3-mer'!$B:$BQ,53,FALSE)</f>
        <v>23</v>
      </c>
      <c r="BY248" s="9">
        <f>VLOOKUP(B248,'3-mer'!$B:$BQ,54,FALSE)</f>
        <v>16</v>
      </c>
      <c r="BZ248" s="9">
        <f>VLOOKUP(B248,'3-mer'!$B:$BQ,55,FALSE)</f>
        <v>4</v>
      </c>
      <c r="CA248" s="9">
        <f>VLOOKUP(B248,'3-mer'!$B:$BQ,56,FALSE)</f>
        <v>14</v>
      </c>
      <c r="CB248" s="9">
        <f>VLOOKUP(B248,'3-mer'!$B:$BQ,7,FALSE)</f>
        <v>21</v>
      </c>
      <c r="CC248" s="9">
        <f>VLOOKUP(B248,'3-mer'!$B:$BQ,58,FALSE)</f>
        <v>20</v>
      </c>
      <c r="CD248" s="9">
        <f>VLOOKUP(B248,'3-mer'!$B:$BQ,60,FALSE)</f>
        <v>9</v>
      </c>
      <c r="CE248" s="9">
        <f>VLOOKUP(B248,'3-mer'!$B:$BQ,61,FALSE)</f>
        <v>23</v>
      </c>
      <c r="CF248" s="9">
        <f>VLOOKUP(B248,'3-mer'!$B:$BQ,62,FALSE)</f>
        <v>23</v>
      </c>
      <c r="CG248" s="9">
        <f>VLOOKUP(B248,'3-mer'!$B:$BQ,63,FALSE)</f>
        <v>34</v>
      </c>
      <c r="CH248" s="9">
        <f>VLOOKUP(B248,'3-mer'!$B:$BQ,64,FALSE)</f>
        <v>17</v>
      </c>
      <c r="CI248" s="9">
        <f>VLOOKUP(B248,'3-mer'!$B:$BQ,65,FALSE)</f>
        <v>16</v>
      </c>
      <c r="CJ248" s="9">
        <f>VLOOKUP(B248,'3-mer'!$B:$BQ,66,FALSE)</f>
        <v>9</v>
      </c>
      <c r="CK248" s="9">
        <f>VLOOKUP(B248,'3-mer'!$B:$BQ,67,FALSE)</f>
        <v>17</v>
      </c>
      <c r="CL248" s="9">
        <f>VLOOKUP(B248,'3-mer'!$B:$BQ,5,FALSE)</f>
        <v>20</v>
      </c>
    </row>
    <row r="249" spans="1:90" ht="15.75" x14ac:dyDescent="0.2">
      <c r="A249" s="67" t="s">
        <v>28</v>
      </c>
      <c r="B249" s="67" t="s">
        <v>55</v>
      </c>
      <c r="C249" s="67">
        <v>254</v>
      </c>
      <c r="D249" s="70">
        <v>4.5999999999999996</v>
      </c>
      <c r="E249" s="67">
        <v>37</v>
      </c>
      <c r="F249" s="67">
        <v>7.4</v>
      </c>
      <c r="G249" s="67">
        <v>4</v>
      </c>
      <c r="H249" s="70">
        <v>0.875</v>
      </c>
      <c r="I249" s="70">
        <f>VLOOKUP(B249,'2-mer'!$C$1:$V$19,3,FALSE)</f>
        <v>1452</v>
      </c>
      <c r="J249" s="74">
        <f>VLOOKUP(B249,遗传信息!B:E,4,FALSE)</f>
        <v>50.42</v>
      </c>
      <c r="K249" s="9">
        <f>VLOOKUP(B249,'2-mer'!$C$1:$V$19,4,FALSE)</f>
        <v>105</v>
      </c>
      <c r="L249" s="9">
        <f>VLOOKUP(B249,'2-mer'!$C$1:$V$19,5,FALSE)</f>
        <v>85</v>
      </c>
      <c r="M249" s="9">
        <f>VLOOKUP(B249,'2-mer'!$C$1:$V$19,6,FALSE)</f>
        <v>109</v>
      </c>
      <c r="N249" s="9">
        <f>VLOOKUP(B249,'2-mer'!$C$1:$V$19,8,FALSE)</f>
        <v>63</v>
      </c>
      <c r="O249" s="9">
        <f>VLOOKUP(B249,'2-mer'!$C$1:$V$19,9,FALSE)</f>
        <v>80</v>
      </c>
      <c r="P249" s="9">
        <f>VLOOKUP(B249,'2-mer'!$C$1:$V$19,10,FALSE)</f>
        <v>78</v>
      </c>
      <c r="Q249" s="9">
        <f>VLOOKUP(B249,'2-mer'!$C$1:$V$19,11,FALSE)</f>
        <v>96</v>
      </c>
      <c r="R249" s="9">
        <f>VLOOKUP(B249,'2-mer'!$C$1:$V$19,12,FALSE)</f>
        <v>75</v>
      </c>
      <c r="S249" s="9">
        <f>VLOOKUP(B249,'2-mer'!$C$1:$V$19,13,FALSE)</f>
        <v>115</v>
      </c>
      <c r="T249" s="9">
        <f>VLOOKUP(B249,'2-mer'!$C$1:$V$19,14,FALSE)</f>
        <v>106</v>
      </c>
      <c r="U249" s="9">
        <f>VLOOKUP(B249,'2-mer'!$C$1:$V$19,15,FALSE)</f>
        <v>147</v>
      </c>
      <c r="V249" s="9">
        <f>VLOOKUP(B249,'2-mer'!$C$1:$V$19,16,FALSE)</f>
        <v>93</v>
      </c>
      <c r="W249" s="9">
        <f>VLOOKUP(B249,'2-mer'!$C$1:$V$19,17,FALSE)</f>
        <v>63</v>
      </c>
      <c r="X249" s="9">
        <f>VLOOKUP(B249,'2-mer'!$C$1:$V$19,18,FALSE)</f>
        <v>61</v>
      </c>
      <c r="Y249" s="9">
        <f>VLOOKUP(B249,'2-mer'!$C$1:$V$19,19,FALSE)</f>
        <v>108</v>
      </c>
      <c r="Z249" s="9">
        <f>VLOOKUP(B249,'2-mer'!$C$1:$V$19,20,FALSE)</f>
        <v>57</v>
      </c>
      <c r="AA249" s="9">
        <f>VLOOKUP(B249,'3-mer'!$B:$BQ,4,FALSE)</f>
        <v>22</v>
      </c>
      <c r="AB249" s="9">
        <f>VLOOKUP(B249,'3-mer'!$B:$BQ,5,FALSE)</f>
        <v>26</v>
      </c>
      <c r="AC249" s="9">
        <f>VLOOKUP(B249,'3-mer'!$B:$BQ,6,FALSE)</f>
        <v>34</v>
      </c>
      <c r="AD249" s="9">
        <f>VLOOKUP(B249,'3-mer'!$B:$BQ,7,FALSE)</f>
        <v>22</v>
      </c>
      <c r="AE249" s="9">
        <f>VLOOKUP(B249,'3-mer'!$B:$BQ,8,FALSE)</f>
        <v>17</v>
      </c>
      <c r="AF249" s="9">
        <f>VLOOKUP(B249,'3-mer'!$B:$BQ,9,FALSE)</f>
        <v>22</v>
      </c>
      <c r="AG249" s="9">
        <f>VLOOKUP(B249,'3-mer'!$B:$BQ,10,FALSE)</f>
        <v>27</v>
      </c>
      <c r="AH249" s="9">
        <f>VLOOKUP(B249,'3-mer'!$B:$BQ,11,FALSE)</f>
        <v>19</v>
      </c>
      <c r="AI249" s="9">
        <f>VLOOKUP(B249,'3-mer'!$B:$BQ,12,FALSE)</f>
        <v>28</v>
      </c>
      <c r="AJ249" s="9">
        <f>VLOOKUP(B249,'3-mer'!$B:$BQ,13,FALSE)</f>
        <v>25</v>
      </c>
      <c r="AK249" s="9">
        <f>VLOOKUP(B249,'3-mer'!$B:$BQ,14,FALSE)</f>
        <v>30</v>
      </c>
      <c r="AL249" s="9">
        <f>VLOOKUP(B249,'3-mer'!$B:$BQ,15,FALSE)</f>
        <v>25</v>
      </c>
      <c r="AM249" s="9">
        <f>VLOOKUP(B249,'3-mer'!$B:$BQ,16,FALSE)</f>
        <v>13</v>
      </c>
      <c r="AN249" s="9">
        <f>VLOOKUP(B249,'3-mer'!$B:$BQ,17,FALSE)</f>
        <v>13</v>
      </c>
      <c r="AO249" s="9">
        <f>VLOOKUP(B249,'3-mer'!$B:$BQ,18,FALSE)</f>
        <v>27</v>
      </c>
      <c r="AP249" s="9">
        <f>VLOOKUP(B249,'3-mer'!$B:$BQ,19,FALSE)</f>
        <v>10</v>
      </c>
      <c r="AQ249" s="9">
        <f>VLOOKUP(B249,'3-mer'!$B:$BQ,20,FALSE)</f>
        <v>22</v>
      </c>
      <c r="AR249" s="9">
        <f>VLOOKUP(B249,'3-mer'!$B:$BQ,21,FALSE)</f>
        <v>16</v>
      </c>
      <c r="AS249" s="9">
        <f>VLOOKUP(B249,'3-mer'!$B:$BQ,22,FALSE)</f>
        <v>25</v>
      </c>
      <c r="AT249" s="9">
        <f>VLOOKUP(B249,'3-mer'!$B:$BQ,23,FALSE)</f>
        <v>16</v>
      </c>
      <c r="AU249" s="9">
        <f>VLOOKUP(B249,'3-mer'!$B:$BQ,24,FALSE)</f>
        <v>17</v>
      </c>
      <c r="AV249" s="9">
        <f>VLOOKUP(B249,'3-mer'!$B:$BQ,25,FALSE)</f>
        <v>15</v>
      </c>
      <c r="AW249" s="9">
        <f>VLOOKUP(B249,'3-mer'!$B:$BQ,26,FALSE)</f>
        <v>21</v>
      </c>
      <c r="AX249" s="9">
        <f>VLOOKUP(B249,'3-mer'!$B:$BQ,27,FALSE)</f>
        <v>25</v>
      </c>
      <c r="AY249" s="9">
        <f>VLOOKUP(B249,'3-mer'!$B:$BQ,28,FALSE)</f>
        <v>18</v>
      </c>
      <c r="AZ249" s="9">
        <f>VLOOKUP(B249,'3-mer'!$B:$BQ,29,FALSE)</f>
        <v>21</v>
      </c>
      <c r="BA249" s="9">
        <f>VLOOKUP(B249,'3-mer'!$B:$BQ,30,FALSE)</f>
        <v>35</v>
      </c>
      <c r="BB249" s="9">
        <f>VLOOKUP(B249,'3-mer'!$B:$BQ,31,FALSE)</f>
        <v>22</v>
      </c>
      <c r="BC249" s="9">
        <f>VLOOKUP(B249,'3-mer'!$B:$BQ,32,FALSE)</f>
        <v>11</v>
      </c>
      <c r="BD249" s="9">
        <f>VLOOKUP(B249,'3-mer'!$B:$BQ,33,FALSE)</f>
        <v>16</v>
      </c>
      <c r="BE249" s="9">
        <f>VLOOKUP(B249,'3-mer'!$B:$BQ,34,FALSE)</f>
        <v>28</v>
      </c>
      <c r="BF249" s="9">
        <f>VLOOKUP(B249,'3-mer'!$B:$BQ,35,FALSE)</f>
        <v>20</v>
      </c>
      <c r="BG249" s="9">
        <f>VLOOKUP(B249,'3-mer'!$B:$BQ,36,FALSE)</f>
        <v>36</v>
      </c>
      <c r="BH249" s="9">
        <f>VLOOKUP(B249,'3-mer'!$B:$BQ,37,FALSE)</f>
        <v>23</v>
      </c>
      <c r="BI249" s="9">
        <f>VLOOKUP(B249,'3-mer'!$B:$BQ,38,FALSE)</f>
        <v>33</v>
      </c>
      <c r="BJ249" s="9">
        <f>VLOOKUP(B249,'3-mer'!$B:$BQ,39,FALSE)</f>
        <v>22</v>
      </c>
      <c r="BK249" s="9">
        <f>VLOOKUP(B249,'3-mer'!$B:$BQ,40,FALSE)</f>
        <v>28</v>
      </c>
      <c r="BL249" s="9">
        <f>VLOOKUP(B249,'3-mer'!$B:$BQ,41,FALSE)</f>
        <v>26</v>
      </c>
      <c r="BM249" s="9">
        <f>VLOOKUP(B249,'3-mer'!$B:$BQ,42,FALSE)</f>
        <v>28</v>
      </c>
      <c r="BN249" s="9">
        <f>VLOOKUP(B249,'3-mer'!$B:$BQ,43,FALSE)</f>
        <v>23</v>
      </c>
      <c r="BO249" s="9">
        <f>VLOOKUP(B249,'3-mer'!$B:$BQ,44,FALSE)</f>
        <v>42</v>
      </c>
      <c r="BP249" s="9">
        <f>VLOOKUP(B249,'3-mer'!$B:$BQ,45,FALSE)</f>
        <v>30</v>
      </c>
      <c r="BQ249" s="9">
        <f>VLOOKUP(B249,'3-mer'!$B:$BQ,46,FALSE)</f>
        <v>46</v>
      </c>
      <c r="BR249" s="9">
        <f>VLOOKUP(B249,'3-mer'!$B:$BQ,47,FALSE)</f>
        <v>29</v>
      </c>
      <c r="BS249" s="9">
        <f>VLOOKUP(B249,'3-mer'!$B:$BQ,48,FALSE)</f>
        <v>23</v>
      </c>
      <c r="BT249" s="9">
        <f>VLOOKUP(B249,'3-mer'!$B:$BQ,49,FALSE)</f>
        <v>22</v>
      </c>
      <c r="BU249" s="9">
        <f>VLOOKUP(B249,'3-mer'!$B:$BQ,50,FALSE)</f>
        <v>30</v>
      </c>
      <c r="BV249" s="9">
        <f>VLOOKUP(B249,'3-mer'!$B:$BQ,51,FALSE)</f>
        <v>18</v>
      </c>
      <c r="BW249" s="9">
        <f>VLOOKUP(B249,'3-mer'!$B:$BQ,52,FALSE)</f>
        <v>25</v>
      </c>
      <c r="BX249" s="9">
        <f>VLOOKUP(B249,'3-mer'!$B:$BQ,53,FALSE)</f>
        <v>19</v>
      </c>
      <c r="BY249" s="9">
        <f>VLOOKUP(B249,'3-mer'!$B:$BQ,54,FALSE)</f>
        <v>16</v>
      </c>
      <c r="BZ249" s="9">
        <f>VLOOKUP(B249,'3-mer'!$B:$BQ,55,FALSE)</f>
        <v>3</v>
      </c>
      <c r="CA249" s="9">
        <f>VLOOKUP(B249,'3-mer'!$B:$BQ,56,FALSE)</f>
        <v>18</v>
      </c>
      <c r="CB249" s="9">
        <f>VLOOKUP(B249,'3-mer'!$B:$BQ,7,FALSE)</f>
        <v>22</v>
      </c>
      <c r="CC249" s="9">
        <f>VLOOKUP(B249,'3-mer'!$B:$BQ,58,FALSE)</f>
        <v>20</v>
      </c>
      <c r="CD249" s="9">
        <f>VLOOKUP(B249,'3-mer'!$B:$BQ,60,FALSE)</f>
        <v>8</v>
      </c>
      <c r="CE249" s="9">
        <f>VLOOKUP(B249,'3-mer'!$B:$BQ,61,FALSE)</f>
        <v>27</v>
      </c>
      <c r="CF249" s="9">
        <f>VLOOKUP(B249,'3-mer'!$B:$BQ,62,FALSE)</f>
        <v>28</v>
      </c>
      <c r="CG249" s="9">
        <f>VLOOKUP(B249,'3-mer'!$B:$BQ,63,FALSE)</f>
        <v>36</v>
      </c>
      <c r="CH249" s="9">
        <f>VLOOKUP(B249,'3-mer'!$B:$BQ,64,FALSE)</f>
        <v>17</v>
      </c>
      <c r="CI249" s="9">
        <f>VLOOKUP(B249,'3-mer'!$B:$BQ,65,FALSE)</f>
        <v>15</v>
      </c>
      <c r="CJ249" s="9">
        <f>VLOOKUP(B249,'3-mer'!$B:$BQ,66,FALSE)</f>
        <v>10</v>
      </c>
      <c r="CK249" s="9">
        <f>VLOOKUP(B249,'3-mer'!$B:$BQ,67,FALSE)</f>
        <v>23</v>
      </c>
      <c r="CL249" s="9">
        <f>VLOOKUP(B249,'3-mer'!$B:$BQ,5,FALSE)</f>
        <v>26</v>
      </c>
    </row>
    <row r="250" spans="1:90" ht="15.75" x14ac:dyDescent="0.2">
      <c r="A250" s="67" t="s">
        <v>28</v>
      </c>
      <c r="B250" s="67" t="s">
        <v>55</v>
      </c>
      <c r="C250" s="67">
        <v>254</v>
      </c>
      <c r="D250" s="70">
        <v>12</v>
      </c>
      <c r="E250" s="67">
        <v>37</v>
      </c>
      <c r="F250" s="67">
        <v>7.4</v>
      </c>
      <c r="G250" s="67">
        <v>4</v>
      </c>
      <c r="H250" s="70">
        <v>3.18</v>
      </c>
      <c r="I250" s="70">
        <f>VLOOKUP(B250,'2-mer'!$C$1:$V$19,3,FALSE)</f>
        <v>1452</v>
      </c>
      <c r="J250" s="74">
        <f>VLOOKUP(B250,遗传信息!B:E,4,FALSE)</f>
        <v>50.42</v>
      </c>
      <c r="K250" s="9">
        <f>VLOOKUP(B250,'2-mer'!$C$1:$V$19,4,FALSE)</f>
        <v>105</v>
      </c>
      <c r="L250" s="9">
        <f>VLOOKUP(B250,'2-mer'!$C$1:$V$19,5,FALSE)</f>
        <v>85</v>
      </c>
      <c r="M250" s="9">
        <f>VLOOKUP(B250,'2-mer'!$C$1:$V$19,6,FALSE)</f>
        <v>109</v>
      </c>
      <c r="N250" s="9">
        <f>VLOOKUP(B250,'2-mer'!$C$1:$V$19,8,FALSE)</f>
        <v>63</v>
      </c>
      <c r="O250" s="9">
        <f>VLOOKUP(B250,'2-mer'!$C$1:$V$19,9,FALSE)</f>
        <v>80</v>
      </c>
      <c r="P250" s="9">
        <f>VLOOKUP(B250,'2-mer'!$C$1:$V$19,10,FALSE)</f>
        <v>78</v>
      </c>
      <c r="Q250" s="9">
        <f>VLOOKUP(B250,'2-mer'!$C$1:$V$19,11,FALSE)</f>
        <v>96</v>
      </c>
      <c r="R250" s="9">
        <f>VLOOKUP(B250,'2-mer'!$C$1:$V$19,12,FALSE)</f>
        <v>75</v>
      </c>
      <c r="S250" s="9">
        <f>VLOOKUP(B250,'2-mer'!$C$1:$V$19,13,FALSE)</f>
        <v>115</v>
      </c>
      <c r="T250" s="9">
        <f>VLOOKUP(B250,'2-mer'!$C$1:$V$19,14,FALSE)</f>
        <v>106</v>
      </c>
      <c r="U250" s="9">
        <f>VLOOKUP(B250,'2-mer'!$C$1:$V$19,15,FALSE)</f>
        <v>147</v>
      </c>
      <c r="V250" s="9">
        <f>VLOOKUP(B250,'2-mer'!$C$1:$V$19,16,FALSE)</f>
        <v>93</v>
      </c>
      <c r="W250" s="9">
        <f>VLOOKUP(B250,'2-mer'!$C$1:$V$19,17,FALSE)</f>
        <v>63</v>
      </c>
      <c r="X250" s="9">
        <f>VLOOKUP(B250,'2-mer'!$C$1:$V$19,18,FALSE)</f>
        <v>61</v>
      </c>
      <c r="Y250" s="9">
        <f>VLOOKUP(B250,'2-mer'!$C$1:$V$19,19,FALSE)</f>
        <v>108</v>
      </c>
      <c r="Z250" s="9">
        <f>VLOOKUP(B250,'2-mer'!$C$1:$V$19,20,FALSE)</f>
        <v>57</v>
      </c>
      <c r="AA250" s="9">
        <f>VLOOKUP(B250,'3-mer'!$B:$BQ,4,FALSE)</f>
        <v>22</v>
      </c>
      <c r="AB250" s="9">
        <f>VLOOKUP(B250,'3-mer'!$B:$BQ,5,FALSE)</f>
        <v>26</v>
      </c>
      <c r="AC250" s="9">
        <f>VLOOKUP(B250,'3-mer'!$B:$BQ,6,FALSE)</f>
        <v>34</v>
      </c>
      <c r="AD250" s="9">
        <f>VLOOKUP(B250,'3-mer'!$B:$BQ,7,FALSE)</f>
        <v>22</v>
      </c>
      <c r="AE250" s="9">
        <f>VLOOKUP(B250,'3-mer'!$B:$BQ,8,FALSE)</f>
        <v>17</v>
      </c>
      <c r="AF250" s="9">
        <f>VLOOKUP(B250,'3-mer'!$B:$BQ,9,FALSE)</f>
        <v>22</v>
      </c>
      <c r="AG250" s="9">
        <f>VLOOKUP(B250,'3-mer'!$B:$BQ,10,FALSE)</f>
        <v>27</v>
      </c>
      <c r="AH250" s="9">
        <f>VLOOKUP(B250,'3-mer'!$B:$BQ,11,FALSE)</f>
        <v>19</v>
      </c>
      <c r="AI250" s="9">
        <f>VLOOKUP(B250,'3-mer'!$B:$BQ,12,FALSE)</f>
        <v>28</v>
      </c>
      <c r="AJ250" s="9">
        <f>VLOOKUP(B250,'3-mer'!$B:$BQ,13,FALSE)</f>
        <v>25</v>
      </c>
      <c r="AK250" s="9">
        <f>VLOOKUP(B250,'3-mer'!$B:$BQ,14,FALSE)</f>
        <v>30</v>
      </c>
      <c r="AL250" s="9">
        <f>VLOOKUP(B250,'3-mer'!$B:$BQ,15,FALSE)</f>
        <v>25</v>
      </c>
      <c r="AM250" s="9">
        <f>VLOOKUP(B250,'3-mer'!$B:$BQ,16,FALSE)</f>
        <v>13</v>
      </c>
      <c r="AN250" s="9">
        <f>VLOOKUP(B250,'3-mer'!$B:$BQ,17,FALSE)</f>
        <v>13</v>
      </c>
      <c r="AO250" s="9">
        <f>VLOOKUP(B250,'3-mer'!$B:$BQ,18,FALSE)</f>
        <v>27</v>
      </c>
      <c r="AP250" s="9">
        <f>VLOOKUP(B250,'3-mer'!$B:$BQ,19,FALSE)</f>
        <v>10</v>
      </c>
      <c r="AQ250" s="9">
        <f>VLOOKUP(B250,'3-mer'!$B:$BQ,20,FALSE)</f>
        <v>22</v>
      </c>
      <c r="AR250" s="9">
        <f>VLOOKUP(B250,'3-mer'!$B:$BQ,21,FALSE)</f>
        <v>16</v>
      </c>
      <c r="AS250" s="9">
        <f>VLOOKUP(B250,'3-mer'!$B:$BQ,22,FALSE)</f>
        <v>25</v>
      </c>
      <c r="AT250" s="9">
        <f>VLOOKUP(B250,'3-mer'!$B:$BQ,23,FALSE)</f>
        <v>16</v>
      </c>
      <c r="AU250" s="9">
        <f>VLOOKUP(B250,'3-mer'!$B:$BQ,24,FALSE)</f>
        <v>17</v>
      </c>
      <c r="AV250" s="9">
        <f>VLOOKUP(B250,'3-mer'!$B:$BQ,25,FALSE)</f>
        <v>15</v>
      </c>
      <c r="AW250" s="9">
        <f>VLOOKUP(B250,'3-mer'!$B:$BQ,26,FALSE)</f>
        <v>21</v>
      </c>
      <c r="AX250" s="9">
        <f>VLOOKUP(B250,'3-mer'!$B:$BQ,27,FALSE)</f>
        <v>25</v>
      </c>
      <c r="AY250" s="9">
        <f>VLOOKUP(B250,'3-mer'!$B:$BQ,28,FALSE)</f>
        <v>18</v>
      </c>
      <c r="AZ250" s="9">
        <f>VLOOKUP(B250,'3-mer'!$B:$BQ,29,FALSE)</f>
        <v>21</v>
      </c>
      <c r="BA250" s="9">
        <f>VLOOKUP(B250,'3-mer'!$B:$BQ,30,FALSE)</f>
        <v>35</v>
      </c>
      <c r="BB250" s="9">
        <f>VLOOKUP(B250,'3-mer'!$B:$BQ,31,FALSE)</f>
        <v>22</v>
      </c>
      <c r="BC250" s="9">
        <f>VLOOKUP(B250,'3-mer'!$B:$BQ,32,FALSE)</f>
        <v>11</v>
      </c>
      <c r="BD250" s="9">
        <f>VLOOKUP(B250,'3-mer'!$B:$BQ,33,FALSE)</f>
        <v>16</v>
      </c>
      <c r="BE250" s="9">
        <f>VLOOKUP(B250,'3-mer'!$B:$BQ,34,FALSE)</f>
        <v>28</v>
      </c>
      <c r="BF250" s="9">
        <f>VLOOKUP(B250,'3-mer'!$B:$BQ,35,FALSE)</f>
        <v>20</v>
      </c>
      <c r="BG250" s="9">
        <f>VLOOKUP(B250,'3-mer'!$B:$BQ,36,FALSE)</f>
        <v>36</v>
      </c>
      <c r="BH250" s="9">
        <f>VLOOKUP(B250,'3-mer'!$B:$BQ,37,FALSE)</f>
        <v>23</v>
      </c>
      <c r="BI250" s="9">
        <f>VLOOKUP(B250,'3-mer'!$B:$BQ,38,FALSE)</f>
        <v>33</v>
      </c>
      <c r="BJ250" s="9">
        <f>VLOOKUP(B250,'3-mer'!$B:$BQ,39,FALSE)</f>
        <v>22</v>
      </c>
      <c r="BK250" s="9">
        <f>VLOOKUP(B250,'3-mer'!$B:$BQ,40,FALSE)</f>
        <v>28</v>
      </c>
      <c r="BL250" s="9">
        <f>VLOOKUP(B250,'3-mer'!$B:$BQ,41,FALSE)</f>
        <v>26</v>
      </c>
      <c r="BM250" s="9">
        <f>VLOOKUP(B250,'3-mer'!$B:$BQ,42,FALSE)</f>
        <v>28</v>
      </c>
      <c r="BN250" s="9">
        <f>VLOOKUP(B250,'3-mer'!$B:$BQ,43,FALSE)</f>
        <v>23</v>
      </c>
      <c r="BO250" s="9">
        <f>VLOOKUP(B250,'3-mer'!$B:$BQ,44,FALSE)</f>
        <v>42</v>
      </c>
      <c r="BP250" s="9">
        <f>VLOOKUP(B250,'3-mer'!$B:$BQ,45,FALSE)</f>
        <v>30</v>
      </c>
      <c r="BQ250" s="9">
        <f>VLOOKUP(B250,'3-mer'!$B:$BQ,46,FALSE)</f>
        <v>46</v>
      </c>
      <c r="BR250" s="9">
        <f>VLOOKUP(B250,'3-mer'!$B:$BQ,47,FALSE)</f>
        <v>29</v>
      </c>
      <c r="BS250" s="9">
        <f>VLOOKUP(B250,'3-mer'!$B:$BQ,48,FALSE)</f>
        <v>23</v>
      </c>
      <c r="BT250" s="9">
        <f>VLOOKUP(B250,'3-mer'!$B:$BQ,49,FALSE)</f>
        <v>22</v>
      </c>
      <c r="BU250" s="9">
        <f>VLOOKUP(B250,'3-mer'!$B:$BQ,50,FALSE)</f>
        <v>30</v>
      </c>
      <c r="BV250" s="9">
        <f>VLOOKUP(B250,'3-mer'!$B:$BQ,51,FALSE)</f>
        <v>18</v>
      </c>
      <c r="BW250" s="9">
        <f>VLOOKUP(B250,'3-mer'!$B:$BQ,52,FALSE)</f>
        <v>25</v>
      </c>
      <c r="BX250" s="9">
        <f>VLOOKUP(B250,'3-mer'!$B:$BQ,53,FALSE)</f>
        <v>19</v>
      </c>
      <c r="BY250" s="9">
        <f>VLOOKUP(B250,'3-mer'!$B:$BQ,54,FALSE)</f>
        <v>16</v>
      </c>
      <c r="BZ250" s="9">
        <f>VLOOKUP(B250,'3-mer'!$B:$BQ,55,FALSE)</f>
        <v>3</v>
      </c>
      <c r="CA250" s="9">
        <f>VLOOKUP(B250,'3-mer'!$B:$BQ,56,FALSE)</f>
        <v>18</v>
      </c>
      <c r="CB250" s="9">
        <f>VLOOKUP(B250,'3-mer'!$B:$BQ,7,FALSE)</f>
        <v>22</v>
      </c>
      <c r="CC250" s="9">
        <f>VLOOKUP(B250,'3-mer'!$B:$BQ,58,FALSE)</f>
        <v>20</v>
      </c>
      <c r="CD250" s="9">
        <f>VLOOKUP(B250,'3-mer'!$B:$BQ,60,FALSE)</f>
        <v>8</v>
      </c>
      <c r="CE250" s="9">
        <f>VLOOKUP(B250,'3-mer'!$B:$BQ,61,FALSE)</f>
        <v>27</v>
      </c>
      <c r="CF250" s="9">
        <f>VLOOKUP(B250,'3-mer'!$B:$BQ,62,FALSE)</f>
        <v>28</v>
      </c>
      <c r="CG250" s="9">
        <f>VLOOKUP(B250,'3-mer'!$B:$BQ,63,FALSE)</f>
        <v>36</v>
      </c>
      <c r="CH250" s="9">
        <f>VLOOKUP(B250,'3-mer'!$B:$BQ,64,FALSE)</f>
        <v>17</v>
      </c>
      <c r="CI250" s="9">
        <f>VLOOKUP(B250,'3-mer'!$B:$BQ,65,FALSE)</f>
        <v>15</v>
      </c>
      <c r="CJ250" s="9">
        <f>VLOOKUP(B250,'3-mer'!$B:$BQ,66,FALSE)</f>
        <v>10</v>
      </c>
      <c r="CK250" s="9">
        <f>VLOOKUP(B250,'3-mer'!$B:$BQ,67,FALSE)</f>
        <v>23</v>
      </c>
      <c r="CL250" s="9">
        <f>VLOOKUP(B250,'3-mer'!$B:$BQ,5,FALSE)</f>
        <v>26</v>
      </c>
    </row>
    <row r="251" spans="1:90" ht="15.75" x14ac:dyDescent="0.2">
      <c r="A251" s="67" t="s">
        <v>28</v>
      </c>
      <c r="B251" s="67" t="s">
        <v>55</v>
      </c>
      <c r="C251" s="67">
        <v>255</v>
      </c>
      <c r="D251" s="70">
        <v>4.88</v>
      </c>
      <c r="E251" s="67">
        <v>37</v>
      </c>
      <c r="F251" s="67">
        <v>7.4</v>
      </c>
      <c r="G251" s="67">
        <v>4</v>
      </c>
      <c r="H251" s="70">
        <v>0.87</v>
      </c>
      <c r="I251" s="70">
        <f>VLOOKUP(B251,'2-mer'!$C$1:$V$19,3,FALSE)</f>
        <v>1452</v>
      </c>
      <c r="J251" s="74">
        <f>VLOOKUP(B251,遗传信息!B:E,4,FALSE)</f>
        <v>50.42</v>
      </c>
      <c r="K251" s="9">
        <f>VLOOKUP(B251,'2-mer'!$C$1:$V$19,4,FALSE)</f>
        <v>105</v>
      </c>
      <c r="L251" s="9">
        <f>VLOOKUP(B251,'2-mer'!$C$1:$V$19,5,FALSE)</f>
        <v>85</v>
      </c>
      <c r="M251" s="9">
        <f>VLOOKUP(B251,'2-mer'!$C$1:$V$19,6,FALSE)</f>
        <v>109</v>
      </c>
      <c r="N251" s="9">
        <f>VLOOKUP(B251,'2-mer'!$C$1:$V$19,8,FALSE)</f>
        <v>63</v>
      </c>
      <c r="O251" s="9">
        <f>VLOOKUP(B251,'2-mer'!$C$1:$V$19,9,FALSE)</f>
        <v>80</v>
      </c>
      <c r="P251" s="9">
        <f>VLOOKUP(B251,'2-mer'!$C$1:$V$19,10,FALSE)</f>
        <v>78</v>
      </c>
      <c r="Q251" s="9">
        <f>VLOOKUP(B251,'2-mer'!$C$1:$V$19,11,FALSE)</f>
        <v>96</v>
      </c>
      <c r="R251" s="9">
        <f>VLOOKUP(B251,'2-mer'!$C$1:$V$19,12,FALSE)</f>
        <v>75</v>
      </c>
      <c r="S251" s="9">
        <f>VLOOKUP(B251,'2-mer'!$C$1:$V$19,13,FALSE)</f>
        <v>115</v>
      </c>
      <c r="T251" s="9">
        <f>VLOOKUP(B251,'2-mer'!$C$1:$V$19,14,FALSE)</f>
        <v>106</v>
      </c>
      <c r="U251" s="9">
        <f>VLOOKUP(B251,'2-mer'!$C$1:$V$19,15,FALSE)</f>
        <v>147</v>
      </c>
      <c r="V251" s="9">
        <f>VLOOKUP(B251,'2-mer'!$C$1:$V$19,16,FALSE)</f>
        <v>93</v>
      </c>
      <c r="W251" s="9">
        <f>VLOOKUP(B251,'2-mer'!$C$1:$V$19,17,FALSE)</f>
        <v>63</v>
      </c>
      <c r="X251" s="9">
        <f>VLOOKUP(B251,'2-mer'!$C$1:$V$19,18,FALSE)</f>
        <v>61</v>
      </c>
      <c r="Y251" s="9">
        <f>VLOOKUP(B251,'2-mer'!$C$1:$V$19,19,FALSE)</f>
        <v>108</v>
      </c>
      <c r="Z251" s="9">
        <f>VLOOKUP(B251,'2-mer'!$C$1:$V$19,20,FALSE)</f>
        <v>57</v>
      </c>
      <c r="AA251" s="9">
        <f>VLOOKUP(B251,'3-mer'!$B:$BQ,4,FALSE)</f>
        <v>22</v>
      </c>
      <c r="AB251" s="9">
        <f>VLOOKUP(B251,'3-mer'!$B:$BQ,5,FALSE)</f>
        <v>26</v>
      </c>
      <c r="AC251" s="9">
        <f>VLOOKUP(B251,'3-mer'!$B:$BQ,6,FALSE)</f>
        <v>34</v>
      </c>
      <c r="AD251" s="9">
        <f>VLOOKUP(B251,'3-mer'!$B:$BQ,7,FALSE)</f>
        <v>22</v>
      </c>
      <c r="AE251" s="9">
        <f>VLOOKUP(B251,'3-mer'!$B:$BQ,8,FALSE)</f>
        <v>17</v>
      </c>
      <c r="AF251" s="9">
        <f>VLOOKUP(B251,'3-mer'!$B:$BQ,9,FALSE)</f>
        <v>22</v>
      </c>
      <c r="AG251" s="9">
        <f>VLOOKUP(B251,'3-mer'!$B:$BQ,10,FALSE)</f>
        <v>27</v>
      </c>
      <c r="AH251" s="9">
        <f>VLOOKUP(B251,'3-mer'!$B:$BQ,11,FALSE)</f>
        <v>19</v>
      </c>
      <c r="AI251" s="9">
        <f>VLOOKUP(B251,'3-mer'!$B:$BQ,12,FALSE)</f>
        <v>28</v>
      </c>
      <c r="AJ251" s="9">
        <f>VLOOKUP(B251,'3-mer'!$B:$BQ,13,FALSE)</f>
        <v>25</v>
      </c>
      <c r="AK251" s="9">
        <f>VLOOKUP(B251,'3-mer'!$B:$BQ,14,FALSE)</f>
        <v>30</v>
      </c>
      <c r="AL251" s="9">
        <f>VLOOKUP(B251,'3-mer'!$B:$BQ,15,FALSE)</f>
        <v>25</v>
      </c>
      <c r="AM251" s="9">
        <f>VLOOKUP(B251,'3-mer'!$B:$BQ,16,FALSE)</f>
        <v>13</v>
      </c>
      <c r="AN251" s="9">
        <f>VLOOKUP(B251,'3-mer'!$B:$BQ,17,FALSE)</f>
        <v>13</v>
      </c>
      <c r="AO251" s="9">
        <f>VLOOKUP(B251,'3-mer'!$B:$BQ,18,FALSE)</f>
        <v>27</v>
      </c>
      <c r="AP251" s="9">
        <f>VLOOKUP(B251,'3-mer'!$B:$BQ,19,FALSE)</f>
        <v>10</v>
      </c>
      <c r="AQ251" s="9">
        <f>VLOOKUP(B251,'3-mer'!$B:$BQ,20,FALSE)</f>
        <v>22</v>
      </c>
      <c r="AR251" s="9">
        <f>VLOOKUP(B251,'3-mer'!$B:$BQ,21,FALSE)</f>
        <v>16</v>
      </c>
      <c r="AS251" s="9">
        <f>VLOOKUP(B251,'3-mer'!$B:$BQ,22,FALSE)</f>
        <v>25</v>
      </c>
      <c r="AT251" s="9">
        <f>VLOOKUP(B251,'3-mer'!$B:$BQ,23,FALSE)</f>
        <v>16</v>
      </c>
      <c r="AU251" s="9">
        <f>VLOOKUP(B251,'3-mer'!$B:$BQ,24,FALSE)</f>
        <v>17</v>
      </c>
      <c r="AV251" s="9">
        <f>VLOOKUP(B251,'3-mer'!$B:$BQ,25,FALSE)</f>
        <v>15</v>
      </c>
      <c r="AW251" s="9">
        <f>VLOOKUP(B251,'3-mer'!$B:$BQ,26,FALSE)</f>
        <v>21</v>
      </c>
      <c r="AX251" s="9">
        <f>VLOOKUP(B251,'3-mer'!$B:$BQ,27,FALSE)</f>
        <v>25</v>
      </c>
      <c r="AY251" s="9">
        <f>VLOOKUP(B251,'3-mer'!$B:$BQ,28,FALSE)</f>
        <v>18</v>
      </c>
      <c r="AZ251" s="9">
        <f>VLOOKUP(B251,'3-mer'!$B:$BQ,29,FALSE)</f>
        <v>21</v>
      </c>
      <c r="BA251" s="9">
        <f>VLOOKUP(B251,'3-mer'!$B:$BQ,30,FALSE)</f>
        <v>35</v>
      </c>
      <c r="BB251" s="9">
        <f>VLOOKUP(B251,'3-mer'!$B:$BQ,31,FALSE)</f>
        <v>22</v>
      </c>
      <c r="BC251" s="9">
        <f>VLOOKUP(B251,'3-mer'!$B:$BQ,32,FALSE)</f>
        <v>11</v>
      </c>
      <c r="BD251" s="9">
        <f>VLOOKUP(B251,'3-mer'!$B:$BQ,33,FALSE)</f>
        <v>16</v>
      </c>
      <c r="BE251" s="9">
        <f>VLOOKUP(B251,'3-mer'!$B:$BQ,34,FALSE)</f>
        <v>28</v>
      </c>
      <c r="BF251" s="9">
        <f>VLOOKUP(B251,'3-mer'!$B:$BQ,35,FALSE)</f>
        <v>20</v>
      </c>
      <c r="BG251" s="9">
        <f>VLOOKUP(B251,'3-mer'!$B:$BQ,36,FALSE)</f>
        <v>36</v>
      </c>
      <c r="BH251" s="9">
        <f>VLOOKUP(B251,'3-mer'!$B:$BQ,37,FALSE)</f>
        <v>23</v>
      </c>
      <c r="BI251" s="9">
        <f>VLOOKUP(B251,'3-mer'!$B:$BQ,38,FALSE)</f>
        <v>33</v>
      </c>
      <c r="BJ251" s="9">
        <f>VLOOKUP(B251,'3-mer'!$B:$BQ,39,FALSE)</f>
        <v>22</v>
      </c>
      <c r="BK251" s="9">
        <f>VLOOKUP(B251,'3-mer'!$B:$BQ,40,FALSE)</f>
        <v>28</v>
      </c>
      <c r="BL251" s="9">
        <f>VLOOKUP(B251,'3-mer'!$B:$BQ,41,FALSE)</f>
        <v>26</v>
      </c>
      <c r="BM251" s="9">
        <f>VLOOKUP(B251,'3-mer'!$B:$BQ,42,FALSE)</f>
        <v>28</v>
      </c>
      <c r="BN251" s="9">
        <f>VLOOKUP(B251,'3-mer'!$B:$BQ,43,FALSE)</f>
        <v>23</v>
      </c>
      <c r="BO251" s="9">
        <f>VLOOKUP(B251,'3-mer'!$B:$BQ,44,FALSE)</f>
        <v>42</v>
      </c>
      <c r="BP251" s="9">
        <f>VLOOKUP(B251,'3-mer'!$B:$BQ,45,FALSE)</f>
        <v>30</v>
      </c>
      <c r="BQ251" s="9">
        <f>VLOOKUP(B251,'3-mer'!$B:$BQ,46,FALSE)</f>
        <v>46</v>
      </c>
      <c r="BR251" s="9">
        <f>VLOOKUP(B251,'3-mer'!$B:$BQ,47,FALSE)</f>
        <v>29</v>
      </c>
      <c r="BS251" s="9">
        <f>VLOOKUP(B251,'3-mer'!$B:$BQ,48,FALSE)</f>
        <v>23</v>
      </c>
      <c r="BT251" s="9">
        <f>VLOOKUP(B251,'3-mer'!$B:$BQ,49,FALSE)</f>
        <v>22</v>
      </c>
      <c r="BU251" s="9">
        <f>VLOOKUP(B251,'3-mer'!$B:$BQ,50,FALSE)</f>
        <v>30</v>
      </c>
      <c r="BV251" s="9">
        <f>VLOOKUP(B251,'3-mer'!$B:$BQ,51,FALSE)</f>
        <v>18</v>
      </c>
      <c r="BW251" s="9">
        <f>VLOOKUP(B251,'3-mer'!$B:$BQ,52,FALSE)</f>
        <v>25</v>
      </c>
      <c r="BX251" s="9">
        <f>VLOOKUP(B251,'3-mer'!$B:$BQ,53,FALSE)</f>
        <v>19</v>
      </c>
      <c r="BY251" s="9">
        <f>VLOOKUP(B251,'3-mer'!$B:$BQ,54,FALSE)</f>
        <v>16</v>
      </c>
      <c r="BZ251" s="9">
        <f>VLOOKUP(B251,'3-mer'!$B:$BQ,55,FALSE)</f>
        <v>3</v>
      </c>
      <c r="CA251" s="9">
        <f>VLOOKUP(B251,'3-mer'!$B:$BQ,56,FALSE)</f>
        <v>18</v>
      </c>
      <c r="CB251" s="9">
        <f>VLOOKUP(B251,'3-mer'!$B:$BQ,7,FALSE)</f>
        <v>22</v>
      </c>
      <c r="CC251" s="9">
        <f>VLOOKUP(B251,'3-mer'!$B:$BQ,58,FALSE)</f>
        <v>20</v>
      </c>
      <c r="CD251" s="9">
        <f>VLOOKUP(B251,'3-mer'!$B:$BQ,60,FALSE)</f>
        <v>8</v>
      </c>
      <c r="CE251" s="9">
        <f>VLOOKUP(B251,'3-mer'!$B:$BQ,61,FALSE)</f>
        <v>27</v>
      </c>
      <c r="CF251" s="9">
        <f>VLOOKUP(B251,'3-mer'!$B:$BQ,62,FALSE)</f>
        <v>28</v>
      </c>
      <c r="CG251" s="9">
        <f>VLOOKUP(B251,'3-mer'!$B:$BQ,63,FALSE)</f>
        <v>36</v>
      </c>
      <c r="CH251" s="9">
        <f>VLOOKUP(B251,'3-mer'!$B:$BQ,64,FALSE)</f>
        <v>17</v>
      </c>
      <c r="CI251" s="9">
        <f>VLOOKUP(B251,'3-mer'!$B:$BQ,65,FALSE)</f>
        <v>15</v>
      </c>
      <c r="CJ251" s="9">
        <f>VLOOKUP(B251,'3-mer'!$B:$BQ,66,FALSE)</f>
        <v>10</v>
      </c>
      <c r="CK251" s="9">
        <f>VLOOKUP(B251,'3-mer'!$B:$BQ,67,FALSE)</f>
        <v>23</v>
      </c>
      <c r="CL251" s="9">
        <f>VLOOKUP(B251,'3-mer'!$B:$BQ,5,FALSE)</f>
        <v>26</v>
      </c>
    </row>
    <row r="252" spans="1:90" ht="15.75" x14ac:dyDescent="0.2">
      <c r="A252" s="67" t="s">
        <v>28</v>
      </c>
      <c r="B252" s="67" t="s">
        <v>55</v>
      </c>
      <c r="C252" s="67">
        <v>255</v>
      </c>
      <c r="D252" s="70">
        <v>12.3</v>
      </c>
      <c r="E252" s="67">
        <v>37</v>
      </c>
      <c r="F252" s="67">
        <v>7.4</v>
      </c>
      <c r="G252" s="67">
        <v>4</v>
      </c>
      <c r="H252" s="70">
        <f>4-1.44</f>
        <v>2.56</v>
      </c>
      <c r="I252" s="70">
        <f>VLOOKUP(B252,'2-mer'!$C$1:$V$19,3,FALSE)</f>
        <v>1452</v>
      </c>
      <c r="J252" s="74">
        <f>VLOOKUP(B252,遗传信息!B:E,4,FALSE)</f>
        <v>50.42</v>
      </c>
      <c r="K252" s="9">
        <f>VLOOKUP(B252,'2-mer'!$C$1:$V$19,4,FALSE)</f>
        <v>105</v>
      </c>
      <c r="L252" s="9">
        <f>VLOOKUP(B252,'2-mer'!$C$1:$V$19,5,FALSE)</f>
        <v>85</v>
      </c>
      <c r="M252" s="9">
        <f>VLOOKUP(B252,'2-mer'!$C$1:$V$19,6,FALSE)</f>
        <v>109</v>
      </c>
      <c r="N252" s="9">
        <f>VLOOKUP(B252,'2-mer'!$C$1:$V$19,8,FALSE)</f>
        <v>63</v>
      </c>
      <c r="O252" s="9">
        <f>VLOOKUP(B252,'2-mer'!$C$1:$V$19,9,FALSE)</f>
        <v>80</v>
      </c>
      <c r="P252" s="9">
        <f>VLOOKUP(B252,'2-mer'!$C$1:$V$19,10,FALSE)</f>
        <v>78</v>
      </c>
      <c r="Q252" s="9">
        <f>VLOOKUP(B252,'2-mer'!$C$1:$V$19,11,FALSE)</f>
        <v>96</v>
      </c>
      <c r="R252" s="9">
        <f>VLOOKUP(B252,'2-mer'!$C$1:$V$19,12,FALSE)</f>
        <v>75</v>
      </c>
      <c r="S252" s="9">
        <f>VLOOKUP(B252,'2-mer'!$C$1:$V$19,13,FALSE)</f>
        <v>115</v>
      </c>
      <c r="T252" s="9">
        <f>VLOOKUP(B252,'2-mer'!$C$1:$V$19,14,FALSE)</f>
        <v>106</v>
      </c>
      <c r="U252" s="9">
        <f>VLOOKUP(B252,'2-mer'!$C$1:$V$19,15,FALSE)</f>
        <v>147</v>
      </c>
      <c r="V252" s="9">
        <f>VLOOKUP(B252,'2-mer'!$C$1:$V$19,16,FALSE)</f>
        <v>93</v>
      </c>
      <c r="W252" s="9">
        <f>VLOOKUP(B252,'2-mer'!$C$1:$V$19,17,FALSE)</f>
        <v>63</v>
      </c>
      <c r="X252" s="9">
        <f>VLOOKUP(B252,'2-mer'!$C$1:$V$19,18,FALSE)</f>
        <v>61</v>
      </c>
      <c r="Y252" s="9">
        <f>VLOOKUP(B252,'2-mer'!$C$1:$V$19,19,FALSE)</f>
        <v>108</v>
      </c>
      <c r="Z252" s="9">
        <f>VLOOKUP(B252,'2-mer'!$C$1:$V$19,20,FALSE)</f>
        <v>57</v>
      </c>
      <c r="AA252" s="9">
        <f>VLOOKUP(B252,'3-mer'!$B:$BQ,4,FALSE)</f>
        <v>22</v>
      </c>
      <c r="AB252" s="9">
        <f>VLOOKUP(B252,'3-mer'!$B:$BQ,5,FALSE)</f>
        <v>26</v>
      </c>
      <c r="AC252" s="9">
        <f>VLOOKUP(B252,'3-mer'!$B:$BQ,6,FALSE)</f>
        <v>34</v>
      </c>
      <c r="AD252" s="9">
        <f>VLOOKUP(B252,'3-mer'!$B:$BQ,7,FALSE)</f>
        <v>22</v>
      </c>
      <c r="AE252" s="9">
        <f>VLOOKUP(B252,'3-mer'!$B:$BQ,8,FALSE)</f>
        <v>17</v>
      </c>
      <c r="AF252" s="9">
        <f>VLOOKUP(B252,'3-mer'!$B:$BQ,9,FALSE)</f>
        <v>22</v>
      </c>
      <c r="AG252" s="9">
        <f>VLOOKUP(B252,'3-mer'!$B:$BQ,10,FALSE)</f>
        <v>27</v>
      </c>
      <c r="AH252" s="9">
        <f>VLOOKUP(B252,'3-mer'!$B:$BQ,11,FALSE)</f>
        <v>19</v>
      </c>
      <c r="AI252" s="9">
        <f>VLOOKUP(B252,'3-mer'!$B:$BQ,12,FALSE)</f>
        <v>28</v>
      </c>
      <c r="AJ252" s="9">
        <f>VLOOKUP(B252,'3-mer'!$B:$BQ,13,FALSE)</f>
        <v>25</v>
      </c>
      <c r="AK252" s="9">
        <f>VLOOKUP(B252,'3-mer'!$B:$BQ,14,FALSE)</f>
        <v>30</v>
      </c>
      <c r="AL252" s="9">
        <f>VLOOKUP(B252,'3-mer'!$B:$BQ,15,FALSE)</f>
        <v>25</v>
      </c>
      <c r="AM252" s="9">
        <f>VLOOKUP(B252,'3-mer'!$B:$BQ,16,FALSE)</f>
        <v>13</v>
      </c>
      <c r="AN252" s="9">
        <f>VLOOKUP(B252,'3-mer'!$B:$BQ,17,FALSE)</f>
        <v>13</v>
      </c>
      <c r="AO252" s="9">
        <f>VLOOKUP(B252,'3-mer'!$B:$BQ,18,FALSE)</f>
        <v>27</v>
      </c>
      <c r="AP252" s="9">
        <f>VLOOKUP(B252,'3-mer'!$B:$BQ,19,FALSE)</f>
        <v>10</v>
      </c>
      <c r="AQ252" s="9">
        <f>VLOOKUP(B252,'3-mer'!$B:$BQ,20,FALSE)</f>
        <v>22</v>
      </c>
      <c r="AR252" s="9">
        <f>VLOOKUP(B252,'3-mer'!$B:$BQ,21,FALSE)</f>
        <v>16</v>
      </c>
      <c r="AS252" s="9">
        <f>VLOOKUP(B252,'3-mer'!$B:$BQ,22,FALSE)</f>
        <v>25</v>
      </c>
      <c r="AT252" s="9">
        <f>VLOOKUP(B252,'3-mer'!$B:$BQ,23,FALSE)</f>
        <v>16</v>
      </c>
      <c r="AU252" s="9">
        <f>VLOOKUP(B252,'3-mer'!$B:$BQ,24,FALSE)</f>
        <v>17</v>
      </c>
      <c r="AV252" s="9">
        <f>VLOOKUP(B252,'3-mer'!$B:$BQ,25,FALSE)</f>
        <v>15</v>
      </c>
      <c r="AW252" s="9">
        <f>VLOOKUP(B252,'3-mer'!$B:$BQ,26,FALSE)</f>
        <v>21</v>
      </c>
      <c r="AX252" s="9">
        <f>VLOOKUP(B252,'3-mer'!$B:$BQ,27,FALSE)</f>
        <v>25</v>
      </c>
      <c r="AY252" s="9">
        <f>VLOOKUP(B252,'3-mer'!$B:$BQ,28,FALSE)</f>
        <v>18</v>
      </c>
      <c r="AZ252" s="9">
        <f>VLOOKUP(B252,'3-mer'!$B:$BQ,29,FALSE)</f>
        <v>21</v>
      </c>
      <c r="BA252" s="9">
        <f>VLOOKUP(B252,'3-mer'!$B:$BQ,30,FALSE)</f>
        <v>35</v>
      </c>
      <c r="BB252" s="9">
        <f>VLOOKUP(B252,'3-mer'!$B:$BQ,31,FALSE)</f>
        <v>22</v>
      </c>
      <c r="BC252" s="9">
        <f>VLOOKUP(B252,'3-mer'!$B:$BQ,32,FALSE)</f>
        <v>11</v>
      </c>
      <c r="BD252" s="9">
        <f>VLOOKUP(B252,'3-mer'!$B:$BQ,33,FALSE)</f>
        <v>16</v>
      </c>
      <c r="BE252" s="9">
        <f>VLOOKUP(B252,'3-mer'!$B:$BQ,34,FALSE)</f>
        <v>28</v>
      </c>
      <c r="BF252" s="9">
        <f>VLOOKUP(B252,'3-mer'!$B:$BQ,35,FALSE)</f>
        <v>20</v>
      </c>
      <c r="BG252" s="9">
        <f>VLOOKUP(B252,'3-mer'!$B:$BQ,36,FALSE)</f>
        <v>36</v>
      </c>
      <c r="BH252" s="9">
        <f>VLOOKUP(B252,'3-mer'!$B:$BQ,37,FALSE)</f>
        <v>23</v>
      </c>
      <c r="BI252" s="9">
        <f>VLOOKUP(B252,'3-mer'!$B:$BQ,38,FALSE)</f>
        <v>33</v>
      </c>
      <c r="BJ252" s="9">
        <f>VLOOKUP(B252,'3-mer'!$B:$BQ,39,FALSE)</f>
        <v>22</v>
      </c>
      <c r="BK252" s="9">
        <f>VLOOKUP(B252,'3-mer'!$B:$BQ,40,FALSE)</f>
        <v>28</v>
      </c>
      <c r="BL252" s="9">
        <f>VLOOKUP(B252,'3-mer'!$B:$BQ,41,FALSE)</f>
        <v>26</v>
      </c>
      <c r="BM252" s="9">
        <f>VLOOKUP(B252,'3-mer'!$B:$BQ,42,FALSE)</f>
        <v>28</v>
      </c>
      <c r="BN252" s="9">
        <f>VLOOKUP(B252,'3-mer'!$B:$BQ,43,FALSE)</f>
        <v>23</v>
      </c>
      <c r="BO252" s="9">
        <f>VLOOKUP(B252,'3-mer'!$B:$BQ,44,FALSE)</f>
        <v>42</v>
      </c>
      <c r="BP252" s="9">
        <f>VLOOKUP(B252,'3-mer'!$B:$BQ,45,FALSE)</f>
        <v>30</v>
      </c>
      <c r="BQ252" s="9">
        <f>VLOOKUP(B252,'3-mer'!$B:$BQ,46,FALSE)</f>
        <v>46</v>
      </c>
      <c r="BR252" s="9">
        <f>VLOOKUP(B252,'3-mer'!$B:$BQ,47,FALSE)</f>
        <v>29</v>
      </c>
      <c r="BS252" s="9">
        <f>VLOOKUP(B252,'3-mer'!$B:$BQ,48,FALSE)</f>
        <v>23</v>
      </c>
      <c r="BT252" s="9">
        <f>VLOOKUP(B252,'3-mer'!$B:$BQ,49,FALSE)</f>
        <v>22</v>
      </c>
      <c r="BU252" s="9">
        <f>VLOOKUP(B252,'3-mer'!$B:$BQ,50,FALSE)</f>
        <v>30</v>
      </c>
      <c r="BV252" s="9">
        <f>VLOOKUP(B252,'3-mer'!$B:$BQ,51,FALSE)</f>
        <v>18</v>
      </c>
      <c r="BW252" s="9">
        <f>VLOOKUP(B252,'3-mer'!$B:$BQ,52,FALSE)</f>
        <v>25</v>
      </c>
      <c r="BX252" s="9">
        <f>VLOOKUP(B252,'3-mer'!$B:$BQ,53,FALSE)</f>
        <v>19</v>
      </c>
      <c r="BY252" s="9">
        <f>VLOOKUP(B252,'3-mer'!$B:$BQ,54,FALSE)</f>
        <v>16</v>
      </c>
      <c r="BZ252" s="9">
        <f>VLOOKUP(B252,'3-mer'!$B:$BQ,55,FALSE)</f>
        <v>3</v>
      </c>
      <c r="CA252" s="9">
        <f>VLOOKUP(B252,'3-mer'!$B:$BQ,56,FALSE)</f>
        <v>18</v>
      </c>
      <c r="CB252" s="9">
        <f>VLOOKUP(B252,'3-mer'!$B:$BQ,7,FALSE)</f>
        <v>22</v>
      </c>
      <c r="CC252" s="9">
        <f>VLOOKUP(B252,'3-mer'!$B:$BQ,58,FALSE)</f>
        <v>20</v>
      </c>
      <c r="CD252" s="9">
        <f>VLOOKUP(B252,'3-mer'!$B:$BQ,60,FALSE)</f>
        <v>8</v>
      </c>
      <c r="CE252" s="9">
        <f>VLOOKUP(B252,'3-mer'!$B:$BQ,61,FALSE)</f>
        <v>27</v>
      </c>
      <c r="CF252" s="9">
        <f>VLOOKUP(B252,'3-mer'!$B:$BQ,62,FALSE)</f>
        <v>28</v>
      </c>
      <c r="CG252" s="9">
        <f>VLOOKUP(B252,'3-mer'!$B:$BQ,63,FALSE)</f>
        <v>36</v>
      </c>
      <c r="CH252" s="9">
        <f>VLOOKUP(B252,'3-mer'!$B:$BQ,64,FALSE)</f>
        <v>17</v>
      </c>
      <c r="CI252" s="9">
        <f>VLOOKUP(B252,'3-mer'!$B:$BQ,65,FALSE)</f>
        <v>15</v>
      </c>
      <c r="CJ252" s="9">
        <f>VLOOKUP(B252,'3-mer'!$B:$BQ,66,FALSE)</f>
        <v>10</v>
      </c>
      <c r="CK252" s="9">
        <f>VLOOKUP(B252,'3-mer'!$B:$BQ,67,FALSE)</f>
        <v>23</v>
      </c>
      <c r="CL252" s="9">
        <f>VLOOKUP(B252,'3-mer'!$B:$BQ,5,FALSE)</f>
        <v>26</v>
      </c>
    </row>
    <row r="253" spans="1:90" ht="15.75" x14ac:dyDescent="0.2">
      <c r="A253" s="67" t="s">
        <v>28</v>
      </c>
      <c r="B253" s="67" t="s">
        <v>52</v>
      </c>
      <c r="C253" s="67">
        <v>254</v>
      </c>
      <c r="D253" s="70">
        <v>3</v>
      </c>
      <c r="E253" s="67" t="s">
        <v>67</v>
      </c>
      <c r="F253" s="67">
        <v>7.4</v>
      </c>
      <c r="G253" s="67">
        <f t="shared" ref="G253:G278" si="0">LOG(5*10^6)</f>
        <v>6.6989700043360187</v>
      </c>
      <c r="H253" s="70">
        <v>0.6</v>
      </c>
      <c r="I253" s="70">
        <f>VLOOKUP(B253,'2-mer'!$C$1:$V$19,3,FALSE)</f>
        <v>1452</v>
      </c>
      <c r="J253" s="74">
        <f>VLOOKUP(B253,遗传信息!B:E,4,FALSE)</f>
        <v>50.74</v>
      </c>
      <c r="K253" s="9">
        <f>VLOOKUP(B253,'2-mer'!$C$1:$V$19,4,FALSE)</f>
        <v>105</v>
      </c>
      <c r="L253" s="9">
        <f>VLOOKUP(B253,'2-mer'!$C$1:$V$19,5,FALSE)</f>
        <v>85</v>
      </c>
      <c r="M253" s="9">
        <f>VLOOKUP(B253,'2-mer'!$C$1:$V$19,6,FALSE)</f>
        <v>109</v>
      </c>
      <c r="N253" s="9">
        <f>VLOOKUP(B253,'2-mer'!$C$1:$V$19,8,FALSE)</f>
        <v>63</v>
      </c>
      <c r="O253" s="9">
        <f>VLOOKUP(B253,'2-mer'!$C$1:$V$19,9,FALSE)</f>
        <v>80</v>
      </c>
      <c r="P253" s="9">
        <f>VLOOKUP(B253,'2-mer'!$C$1:$V$19,10,FALSE)</f>
        <v>78</v>
      </c>
      <c r="Q253" s="9">
        <f>VLOOKUP(B253,'2-mer'!$C$1:$V$19,11,FALSE)</f>
        <v>96</v>
      </c>
      <c r="R253" s="9">
        <f>VLOOKUP(B253,'2-mer'!$C$1:$V$19,12,FALSE)</f>
        <v>75</v>
      </c>
      <c r="S253" s="9">
        <f>VLOOKUP(B253,'2-mer'!$C$1:$V$19,13,FALSE)</f>
        <v>115</v>
      </c>
      <c r="T253" s="9">
        <f>VLOOKUP(B253,'2-mer'!$C$1:$V$19,14,FALSE)</f>
        <v>106</v>
      </c>
      <c r="U253" s="9">
        <f>VLOOKUP(B253,'2-mer'!$C$1:$V$19,15,FALSE)</f>
        <v>147</v>
      </c>
      <c r="V253" s="9">
        <f>VLOOKUP(B253,'2-mer'!$C$1:$V$19,16,FALSE)</f>
        <v>93</v>
      </c>
      <c r="W253" s="9">
        <f>VLOOKUP(B253,'2-mer'!$C$1:$V$19,17,FALSE)</f>
        <v>63</v>
      </c>
      <c r="X253" s="9">
        <f>VLOOKUP(B253,'2-mer'!$C$1:$V$19,18,FALSE)</f>
        <v>61</v>
      </c>
      <c r="Y253" s="9">
        <f>VLOOKUP(B253,'2-mer'!$C$1:$V$19,19,FALSE)</f>
        <v>108</v>
      </c>
      <c r="Z253" s="9">
        <f>VLOOKUP(B253,'2-mer'!$C$1:$V$19,20,FALSE)</f>
        <v>57</v>
      </c>
      <c r="AA253" s="9">
        <f>VLOOKUP(B253,'3-mer'!$B:$BQ,4,FALSE)</f>
        <v>22</v>
      </c>
      <c r="AB253" s="9">
        <f>VLOOKUP(B253,'3-mer'!$B:$BQ,5,FALSE)</f>
        <v>26</v>
      </c>
      <c r="AC253" s="9">
        <f>VLOOKUP(B253,'3-mer'!$B:$BQ,6,FALSE)</f>
        <v>34</v>
      </c>
      <c r="AD253" s="9">
        <f>VLOOKUP(B253,'3-mer'!$B:$BQ,7,FALSE)</f>
        <v>22</v>
      </c>
      <c r="AE253" s="9">
        <f>VLOOKUP(B253,'3-mer'!$B:$BQ,8,FALSE)</f>
        <v>17</v>
      </c>
      <c r="AF253" s="9">
        <f>VLOOKUP(B253,'3-mer'!$B:$BQ,9,FALSE)</f>
        <v>22</v>
      </c>
      <c r="AG253" s="9">
        <f>VLOOKUP(B253,'3-mer'!$B:$BQ,10,FALSE)</f>
        <v>27</v>
      </c>
      <c r="AH253" s="9">
        <f>VLOOKUP(B253,'3-mer'!$B:$BQ,11,FALSE)</f>
        <v>19</v>
      </c>
      <c r="AI253" s="9">
        <f>VLOOKUP(B253,'3-mer'!$B:$BQ,12,FALSE)</f>
        <v>28</v>
      </c>
      <c r="AJ253" s="9">
        <f>VLOOKUP(B253,'3-mer'!$B:$BQ,13,FALSE)</f>
        <v>25</v>
      </c>
      <c r="AK253" s="9">
        <f>VLOOKUP(B253,'3-mer'!$B:$BQ,14,FALSE)</f>
        <v>30</v>
      </c>
      <c r="AL253" s="9">
        <f>VLOOKUP(B253,'3-mer'!$B:$BQ,15,FALSE)</f>
        <v>25</v>
      </c>
      <c r="AM253" s="9">
        <f>VLOOKUP(B253,'3-mer'!$B:$BQ,16,FALSE)</f>
        <v>13</v>
      </c>
      <c r="AN253" s="9">
        <f>VLOOKUP(B253,'3-mer'!$B:$BQ,17,FALSE)</f>
        <v>13</v>
      </c>
      <c r="AO253" s="9">
        <f>VLOOKUP(B253,'3-mer'!$B:$BQ,18,FALSE)</f>
        <v>27</v>
      </c>
      <c r="AP253" s="9">
        <f>VLOOKUP(B253,'3-mer'!$B:$BQ,19,FALSE)</f>
        <v>10</v>
      </c>
      <c r="AQ253" s="9">
        <f>VLOOKUP(B253,'3-mer'!$B:$BQ,20,FALSE)</f>
        <v>22</v>
      </c>
      <c r="AR253" s="9">
        <f>VLOOKUP(B253,'3-mer'!$B:$BQ,21,FALSE)</f>
        <v>16</v>
      </c>
      <c r="AS253" s="9">
        <f>VLOOKUP(B253,'3-mer'!$B:$BQ,22,FALSE)</f>
        <v>25</v>
      </c>
      <c r="AT253" s="9">
        <f>VLOOKUP(B253,'3-mer'!$B:$BQ,23,FALSE)</f>
        <v>16</v>
      </c>
      <c r="AU253" s="9">
        <f>VLOOKUP(B253,'3-mer'!$B:$BQ,24,FALSE)</f>
        <v>17</v>
      </c>
      <c r="AV253" s="9">
        <f>VLOOKUP(B253,'3-mer'!$B:$BQ,25,FALSE)</f>
        <v>15</v>
      </c>
      <c r="AW253" s="9">
        <f>VLOOKUP(B253,'3-mer'!$B:$BQ,26,FALSE)</f>
        <v>21</v>
      </c>
      <c r="AX253" s="9">
        <f>VLOOKUP(B253,'3-mer'!$B:$BQ,27,FALSE)</f>
        <v>25</v>
      </c>
      <c r="AY253" s="9">
        <f>VLOOKUP(B253,'3-mer'!$B:$BQ,28,FALSE)</f>
        <v>18</v>
      </c>
      <c r="AZ253" s="9">
        <f>VLOOKUP(B253,'3-mer'!$B:$BQ,29,FALSE)</f>
        <v>21</v>
      </c>
      <c r="BA253" s="9">
        <f>VLOOKUP(B253,'3-mer'!$B:$BQ,30,FALSE)</f>
        <v>35</v>
      </c>
      <c r="BB253" s="9">
        <f>VLOOKUP(B253,'3-mer'!$B:$BQ,31,FALSE)</f>
        <v>22</v>
      </c>
      <c r="BC253" s="9">
        <f>VLOOKUP(B253,'3-mer'!$B:$BQ,32,FALSE)</f>
        <v>11</v>
      </c>
      <c r="BD253" s="9">
        <f>VLOOKUP(B253,'3-mer'!$B:$BQ,33,FALSE)</f>
        <v>16</v>
      </c>
      <c r="BE253" s="9">
        <f>VLOOKUP(B253,'3-mer'!$B:$BQ,34,FALSE)</f>
        <v>28</v>
      </c>
      <c r="BF253" s="9">
        <f>VLOOKUP(B253,'3-mer'!$B:$BQ,35,FALSE)</f>
        <v>20</v>
      </c>
      <c r="BG253" s="9">
        <f>VLOOKUP(B253,'3-mer'!$B:$BQ,36,FALSE)</f>
        <v>36</v>
      </c>
      <c r="BH253" s="9">
        <f>VLOOKUP(B253,'3-mer'!$B:$BQ,37,FALSE)</f>
        <v>23</v>
      </c>
      <c r="BI253" s="9">
        <f>VLOOKUP(B253,'3-mer'!$B:$BQ,38,FALSE)</f>
        <v>33</v>
      </c>
      <c r="BJ253" s="9">
        <f>VLOOKUP(B253,'3-mer'!$B:$BQ,39,FALSE)</f>
        <v>22</v>
      </c>
      <c r="BK253" s="9">
        <f>VLOOKUP(B253,'3-mer'!$B:$BQ,40,FALSE)</f>
        <v>28</v>
      </c>
      <c r="BL253" s="9">
        <f>VLOOKUP(B253,'3-mer'!$B:$BQ,41,FALSE)</f>
        <v>26</v>
      </c>
      <c r="BM253" s="9">
        <f>VLOOKUP(B253,'3-mer'!$B:$BQ,42,FALSE)</f>
        <v>28</v>
      </c>
      <c r="BN253" s="9">
        <f>VLOOKUP(B253,'3-mer'!$B:$BQ,43,FALSE)</f>
        <v>23</v>
      </c>
      <c r="BO253" s="9">
        <f>VLOOKUP(B253,'3-mer'!$B:$BQ,44,FALSE)</f>
        <v>42</v>
      </c>
      <c r="BP253" s="9">
        <f>VLOOKUP(B253,'3-mer'!$B:$BQ,45,FALSE)</f>
        <v>30</v>
      </c>
      <c r="BQ253" s="9">
        <f>VLOOKUP(B253,'3-mer'!$B:$BQ,46,FALSE)</f>
        <v>46</v>
      </c>
      <c r="BR253" s="9">
        <f>VLOOKUP(B253,'3-mer'!$B:$BQ,47,FALSE)</f>
        <v>29</v>
      </c>
      <c r="BS253" s="9">
        <f>VLOOKUP(B253,'3-mer'!$B:$BQ,48,FALSE)</f>
        <v>23</v>
      </c>
      <c r="BT253" s="9">
        <f>VLOOKUP(B253,'3-mer'!$B:$BQ,49,FALSE)</f>
        <v>22</v>
      </c>
      <c r="BU253" s="9">
        <f>VLOOKUP(B253,'3-mer'!$B:$BQ,50,FALSE)</f>
        <v>30</v>
      </c>
      <c r="BV253" s="9">
        <f>VLOOKUP(B253,'3-mer'!$B:$BQ,51,FALSE)</f>
        <v>18</v>
      </c>
      <c r="BW253" s="9">
        <f>VLOOKUP(B253,'3-mer'!$B:$BQ,52,FALSE)</f>
        <v>25</v>
      </c>
      <c r="BX253" s="9">
        <f>VLOOKUP(B253,'3-mer'!$B:$BQ,53,FALSE)</f>
        <v>19</v>
      </c>
      <c r="BY253" s="9">
        <f>VLOOKUP(B253,'3-mer'!$B:$BQ,54,FALSE)</f>
        <v>16</v>
      </c>
      <c r="BZ253" s="9">
        <f>VLOOKUP(B253,'3-mer'!$B:$BQ,55,FALSE)</f>
        <v>3</v>
      </c>
      <c r="CA253" s="9">
        <f>VLOOKUP(B253,'3-mer'!$B:$BQ,56,FALSE)</f>
        <v>18</v>
      </c>
      <c r="CB253" s="9">
        <f>VLOOKUP(B253,'3-mer'!$B:$BQ,7,FALSE)</f>
        <v>22</v>
      </c>
      <c r="CC253" s="9">
        <f>VLOOKUP(B253,'3-mer'!$B:$BQ,58,FALSE)</f>
        <v>20</v>
      </c>
      <c r="CD253" s="9">
        <f>VLOOKUP(B253,'3-mer'!$B:$BQ,60,FALSE)</f>
        <v>8</v>
      </c>
      <c r="CE253" s="9">
        <f>VLOOKUP(B253,'3-mer'!$B:$BQ,61,FALSE)</f>
        <v>27</v>
      </c>
      <c r="CF253" s="9">
        <f>VLOOKUP(B253,'3-mer'!$B:$BQ,62,FALSE)</f>
        <v>28</v>
      </c>
      <c r="CG253" s="9">
        <f>VLOOKUP(B253,'3-mer'!$B:$BQ,63,FALSE)</f>
        <v>36</v>
      </c>
      <c r="CH253" s="9">
        <f>VLOOKUP(B253,'3-mer'!$B:$BQ,64,FALSE)</f>
        <v>17</v>
      </c>
      <c r="CI253" s="9">
        <f>VLOOKUP(B253,'3-mer'!$B:$BQ,65,FALSE)</f>
        <v>15</v>
      </c>
      <c r="CJ253" s="9">
        <f>VLOOKUP(B253,'3-mer'!$B:$BQ,66,FALSE)</f>
        <v>10</v>
      </c>
      <c r="CK253" s="9">
        <f>VLOOKUP(B253,'3-mer'!$B:$BQ,67,FALSE)</f>
        <v>23</v>
      </c>
      <c r="CL253" s="9">
        <f>VLOOKUP(B253,'3-mer'!$B:$BQ,5,FALSE)</f>
        <v>26</v>
      </c>
    </row>
    <row r="254" spans="1:90" ht="15.75" x14ac:dyDescent="0.2">
      <c r="A254" s="67" t="s">
        <v>28</v>
      </c>
      <c r="B254" s="67" t="s">
        <v>52</v>
      </c>
      <c r="C254" s="67">
        <v>254</v>
      </c>
      <c r="D254" s="70">
        <v>4</v>
      </c>
      <c r="E254" s="67" t="s">
        <v>67</v>
      </c>
      <c r="F254" s="67">
        <v>7.4</v>
      </c>
      <c r="G254" s="67">
        <f t="shared" si="0"/>
        <v>6.6989700043360187</v>
      </c>
      <c r="H254" s="70">
        <v>0.9</v>
      </c>
      <c r="I254" s="70">
        <f>VLOOKUP(B254,'2-mer'!$C$1:$V$19,3,FALSE)</f>
        <v>1452</v>
      </c>
      <c r="J254" s="74">
        <f>VLOOKUP(B254,遗传信息!B:E,4,FALSE)</f>
        <v>50.74</v>
      </c>
      <c r="K254" s="9">
        <f>VLOOKUP(B254,'2-mer'!$C$1:$V$19,4,FALSE)</f>
        <v>105</v>
      </c>
      <c r="L254" s="9">
        <f>VLOOKUP(B254,'2-mer'!$C$1:$V$19,5,FALSE)</f>
        <v>85</v>
      </c>
      <c r="M254" s="9">
        <f>VLOOKUP(B254,'2-mer'!$C$1:$V$19,6,FALSE)</f>
        <v>109</v>
      </c>
      <c r="N254" s="9">
        <f>VLOOKUP(B254,'2-mer'!$C$1:$V$19,8,FALSE)</f>
        <v>63</v>
      </c>
      <c r="O254" s="9">
        <f>VLOOKUP(B254,'2-mer'!$C$1:$V$19,9,FALSE)</f>
        <v>80</v>
      </c>
      <c r="P254" s="9">
        <f>VLOOKUP(B254,'2-mer'!$C$1:$V$19,10,FALSE)</f>
        <v>78</v>
      </c>
      <c r="Q254" s="9">
        <f>VLOOKUP(B254,'2-mer'!$C$1:$V$19,11,FALSE)</f>
        <v>96</v>
      </c>
      <c r="R254" s="9">
        <f>VLOOKUP(B254,'2-mer'!$C$1:$V$19,12,FALSE)</f>
        <v>75</v>
      </c>
      <c r="S254" s="9">
        <f>VLOOKUP(B254,'2-mer'!$C$1:$V$19,13,FALSE)</f>
        <v>115</v>
      </c>
      <c r="T254" s="9">
        <f>VLOOKUP(B254,'2-mer'!$C$1:$V$19,14,FALSE)</f>
        <v>106</v>
      </c>
      <c r="U254" s="9">
        <f>VLOOKUP(B254,'2-mer'!$C$1:$V$19,15,FALSE)</f>
        <v>147</v>
      </c>
      <c r="V254" s="9">
        <f>VLOOKUP(B254,'2-mer'!$C$1:$V$19,16,FALSE)</f>
        <v>93</v>
      </c>
      <c r="W254" s="9">
        <f>VLOOKUP(B254,'2-mer'!$C$1:$V$19,17,FALSE)</f>
        <v>63</v>
      </c>
      <c r="X254" s="9">
        <f>VLOOKUP(B254,'2-mer'!$C$1:$V$19,18,FALSE)</f>
        <v>61</v>
      </c>
      <c r="Y254" s="9">
        <f>VLOOKUP(B254,'2-mer'!$C$1:$V$19,19,FALSE)</f>
        <v>108</v>
      </c>
      <c r="Z254" s="9">
        <f>VLOOKUP(B254,'2-mer'!$C$1:$V$19,20,FALSE)</f>
        <v>57</v>
      </c>
      <c r="AA254" s="9">
        <f>VLOOKUP(B254,'3-mer'!$B:$BQ,4,FALSE)</f>
        <v>22</v>
      </c>
      <c r="AB254" s="9">
        <f>VLOOKUP(B254,'3-mer'!$B:$BQ,5,FALSE)</f>
        <v>26</v>
      </c>
      <c r="AC254" s="9">
        <f>VLOOKUP(B254,'3-mer'!$B:$BQ,6,FALSE)</f>
        <v>34</v>
      </c>
      <c r="AD254" s="9">
        <f>VLOOKUP(B254,'3-mer'!$B:$BQ,7,FALSE)</f>
        <v>22</v>
      </c>
      <c r="AE254" s="9">
        <f>VLOOKUP(B254,'3-mer'!$B:$BQ,8,FALSE)</f>
        <v>17</v>
      </c>
      <c r="AF254" s="9">
        <f>VLOOKUP(B254,'3-mer'!$B:$BQ,9,FALSE)</f>
        <v>22</v>
      </c>
      <c r="AG254" s="9">
        <f>VLOOKUP(B254,'3-mer'!$B:$BQ,10,FALSE)</f>
        <v>27</v>
      </c>
      <c r="AH254" s="9">
        <f>VLOOKUP(B254,'3-mer'!$B:$BQ,11,FALSE)</f>
        <v>19</v>
      </c>
      <c r="AI254" s="9">
        <f>VLOOKUP(B254,'3-mer'!$B:$BQ,12,FALSE)</f>
        <v>28</v>
      </c>
      <c r="AJ254" s="9">
        <f>VLOOKUP(B254,'3-mer'!$B:$BQ,13,FALSE)</f>
        <v>25</v>
      </c>
      <c r="AK254" s="9">
        <f>VLOOKUP(B254,'3-mer'!$B:$BQ,14,FALSE)</f>
        <v>30</v>
      </c>
      <c r="AL254" s="9">
        <f>VLOOKUP(B254,'3-mer'!$B:$BQ,15,FALSE)</f>
        <v>25</v>
      </c>
      <c r="AM254" s="9">
        <f>VLOOKUP(B254,'3-mer'!$B:$BQ,16,FALSE)</f>
        <v>13</v>
      </c>
      <c r="AN254" s="9">
        <f>VLOOKUP(B254,'3-mer'!$B:$BQ,17,FALSE)</f>
        <v>13</v>
      </c>
      <c r="AO254" s="9">
        <f>VLOOKUP(B254,'3-mer'!$B:$BQ,18,FALSE)</f>
        <v>27</v>
      </c>
      <c r="AP254" s="9">
        <f>VLOOKUP(B254,'3-mer'!$B:$BQ,19,FALSE)</f>
        <v>10</v>
      </c>
      <c r="AQ254" s="9">
        <f>VLOOKUP(B254,'3-mer'!$B:$BQ,20,FALSE)</f>
        <v>22</v>
      </c>
      <c r="AR254" s="9">
        <f>VLOOKUP(B254,'3-mer'!$B:$BQ,21,FALSE)</f>
        <v>16</v>
      </c>
      <c r="AS254" s="9">
        <f>VLOOKUP(B254,'3-mer'!$B:$BQ,22,FALSE)</f>
        <v>25</v>
      </c>
      <c r="AT254" s="9">
        <f>VLOOKUP(B254,'3-mer'!$B:$BQ,23,FALSE)</f>
        <v>16</v>
      </c>
      <c r="AU254" s="9">
        <f>VLOOKUP(B254,'3-mer'!$B:$BQ,24,FALSE)</f>
        <v>17</v>
      </c>
      <c r="AV254" s="9">
        <f>VLOOKUP(B254,'3-mer'!$B:$BQ,25,FALSE)</f>
        <v>15</v>
      </c>
      <c r="AW254" s="9">
        <f>VLOOKUP(B254,'3-mer'!$B:$BQ,26,FALSE)</f>
        <v>21</v>
      </c>
      <c r="AX254" s="9">
        <f>VLOOKUP(B254,'3-mer'!$B:$BQ,27,FALSE)</f>
        <v>25</v>
      </c>
      <c r="AY254" s="9">
        <f>VLOOKUP(B254,'3-mer'!$B:$BQ,28,FALSE)</f>
        <v>18</v>
      </c>
      <c r="AZ254" s="9">
        <f>VLOOKUP(B254,'3-mer'!$B:$BQ,29,FALSE)</f>
        <v>21</v>
      </c>
      <c r="BA254" s="9">
        <f>VLOOKUP(B254,'3-mer'!$B:$BQ,30,FALSE)</f>
        <v>35</v>
      </c>
      <c r="BB254" s="9">
        <f>VLOOKUP(B254,'3-mer'!$B:$BQ,31,FALSE)</f>
        <v>22</v>
      </c>
      <c r="BC254" s="9">
        <f>VLOOKUP(B254,'3-mer'!$B:$BQ,32,FALSE)</f>
        <v>11</v>
      </c>
      <c r="BD254" s="9">
        <f>VLOOKUP(B254,'3-mer'!$B:$BQ,33,FALSE)</f>
        <v>16</v>
      </c>
      <c r="BE254" s="9">
        <f>VLOOKUP(B254,'3-mer'!$B:$BQ,34,FALSE)</f>
        <v>28</v>
      </c>
      <c r="BF254" s="9">
        <f>VLOOKUP(B254,'3-mer'!$B:$BQ,35,FALSE)</f>
        <v>20</v>
      </c>
      <c r="BG254" s="9">
        <f>VLOOKUP(B254,'3-mer'!$B:$BQ,36,FALSE)</f>
        <v>36</v>
      </c>
      <c r="BH254" s="9">
        <f>VLOOKUP(B254,'3-mer'!$B:$BQ,37,FALSE)</f>
        <v>23</v>
      </c>
      <c r="BI254" s="9">
        <f>VLOOKUP(B254,'3-mer'!$B:$BQ,38,FALSE)</f>
        <v>33</v>
      </c>
      <c r="BJ254" s="9">
        <f>VLOOKUP(B254,'3-mer'!$B:$BQ,39,FALSE)</f>
        <v>22</v>
      </c>
      <c r="BK254" s="9">
        <f>VLOOKUP(B254,'3-mer'!$B:$BQ,40,FALSE)</f>
        <v>28</v>
      </c>
      <c r="BL254" s="9">
        <f>VLOOKUP(B254,'3-mer'!$B:$BQ,41,FALSE)</f>
        <v>26</v>
      </c>
      <c r="BM254" s="9">
        <f>VLOOKUP(B254,'3-mer'!$B:$BQ,42,FALSE)</f>
        <v>28</v>
      </c>
      <c r="BN254" s="9">
        <f>VLOOKUP(B254,'3-mer'!$B:$BQ,43,FALSE)</f>
        <v>23</v>
      </c>
      <c r="BO254" s="9">
        <f>VLOOKUP(B254,'3-mer'!$B:$BQ,44,FALSE)</f>
        <v>42</v>
      </c>
      <c r="BP254" s="9">
        <f>VLOOKUP(B254,'3-mer'!$B:$BQ,45,FALSE)</f>
        <v>30</v>
      </c>
      <c r="BQ254" s="9">
        <f>VLOOKUP(B254,'3-mer'!$B:$BQ,46,FALSE)</f>
        <v>46</v>
      </c>
      <c r="BR254" s="9">
        <f>VLOOKUP(B254,'3-mer'!$B:$BQ,47,FALSE)</f>
        <v>29</v>
      </c>
      <c r="BS254" s="9">
        <f>VLOOKUP(B254,'3-mer'!$B:$BQ,48,FALSE)</f>
        <v>23</v>
      </c>
      <c r="BT254" s="9">
        <f>VLOOKUP(B254,'3-mer'!$B:$BQ,49,FALSE)</f>
        <v>22</v>
      </c>
      <c r="BU254" s="9">
        <f>VLOOKUP(B254,'3-mer'!$B:$BQ,50,FALSE)</f>
        <v>30</v>
      </c>
      <c r="BV254" s="9">
        <f>VLOOKUP(B254,'3-mer'!$B:$BQ,51,FALSE)</f>
        <v>18</v>
      </c>
      <c r="BW254" s="9">
        <f>VLOOKUP(B254,'3-mer'!$B:$BQ,52,FALSE)</f>
        <v>25</v>
      </c>
      <c r="BX254" s="9">
        <f>VLOOKUP(B254,'3-mer'!$B:$BQ,53,FALSE)</f>
        <v>19</v>
      </c>
      <c r="BY254" s="9">
        <f>VLOOKUP(B254,'3-mer'!$B:$BQ,54,FALSE)</f>
        <v>16</v>
      </c>
      <c r="BZ254" s="9">
        <f>VLOOKUP(B254,'3-mer'!$B:$BQ,55,FALSE)</f>
        <v>3</v>
      </c>
      <c r="CA254" s="9">
        <f>VLOOKUP(B254,'3-mer'!$B:$BQ,56,FALSE)</f>
        <v>18</v>
      </c>
      <c r="CB254" s="9">
        <f>VLOOKUP(B254,'3-mer'!$B:$BQ,7,FALSE)</f>
        <v>22</v>
      </c>
      <c r="CC254" s="9">
        <f>VLOOKUP(B254,'3-mer'!$B:$BQ,58,FALSE)</f>
        <v>20</v>
      </c>
      <c r="CD254" s="9">
        <f>VLOOKUP(B254,'3-mer'!$B:$BQ,60,FALSE)</f>
        <v>8</v>
      </c>
      <c r="CE254" s="9">
        <f>VLOOKUP(B254,'3-mer'!$B:$BQ,61,FALSE)</f>
        <v>27</v>
      </c>
      <c r="CF254" s="9">
        <f>VLOOKUP(B254,'3-mer'!$B:$BQ,62,FALSE)</f>
        <v>28</v>
      </c>
      <c r="CG254" s="9">
        <f>VLOOKUP(B254,'3-mer'!$B:$BQ,63,FALSE)</f>
        <v>36</v>
      </c>
      <c r="CH254" s="9">
        <f>VLOOKUP(B254,'3-mer'!$B:$BQ,64,FALSE)</f>
        <v>17</v>
      </c>
      <c r="CI254" s="9">
        <f>VLOOKUP(B254,'3-mer'!$B:$BQ,65,FALSE)</f>
        <v>15</v>
      </c>
      <c r="CJ254" s="9">
        <f>VLOOKUP(B254,'3-mer'!$B:$BQ,66,FALSE)</f>
        <v>10</v>
      </c>
      <c r="CK254" s="9">
        <f>VLOOKUP(B254,'3-mer'!$B:$BQ,67,FALSE)</f>
        <v>23</v>
      </c>
      <c r="CL254" s="9">
        <f>VLOOKUP(B254,'3-mer'!$B:$BQ,5,FALSE)</f>
        <v>26</v>
      </c>
    </row>
    <row r="255" spans="1:90" ht="15.75" x14ac:dyDescent="0.2">
      <c r="A255" s="67" t="s">
        <v>28</v>
      </c>
      <c r="B255" s="67" t="s">
        <v>36</v>
      </c>
      <c r="C255" s="67">
        <v>254</v>
      </c>
      <c r="D255" s="70">
        <v>6</v>
      </c>
      <c r="E255" s="67" t="s">
        <v>67</v>
      </c>
      <c r="F255" s="67">
        <v>7.4</v>
      </c>
      <c r="G255" s="67">
        <f t="shared" si="0"/>
        <v>6.6989700043360187</v>
      </c>
      <c r="H255" s="70">
        <v>1.9</v>
      </c>
      <c r="I255" s="70">
        <f>VLOOKUP(B255,'2-mer'!$C$1:$V$19,3,FALSE)</f>
        <v>1452</v>
      </c>
      <c r="J255" s="74">
        <f>VLOOKUP(B255,遗传信息!B:E,4,FALSE)</f>
        <v>50.74</v>
      </c>
      <c r="K255" s="9">
        <f>VLOOKUP(B255,'2-mer'!$C$1:$V$19,4,FALSE)</f>
        <v>105</v>
      </c>
      <c r="L255" s="9">
        <f>VLOOKUP(B255,'2-mer'!$C$1:$V$19,5,FALSE)</f>
        <v>85</v>
      </c>
      <c r="M255" s="9">
        <f>VLOOKUP(B255,'2-mer'!$C$1:$V$19,6,FALSE)</f>
        <v>109</v>
      </c>
      <c r="N255" s="9">
        <f>VLOOKUP(B255,'2-mer'!$C$1:$V$19,8,FALSE)</f>
        <v>63</v>
      </c>
      <c r="O255" s="9">
        <f>VLOOKUP(B255,'2-mer'!$C$1:$V$19,9,FALSE)</f>
        <v>80</v>
      </c>
      <c r="P255" s="9">
        <f>VLOOKUP(B255,'2-mer'!$C$1:$V$19,10,FALSE)</f>
        <v>78</v>
      </c>
      <c r="Q255" s="9">
        <f>VLOOKUP(B255,'2-mer'!$C$1:$V$19,11,FALSE)</f>
        <v>96</v>
      </c>
      <c r="R255" s="9">
        <f>VLOOKUP(B255,'2-mer'!$C$1:$V$19,12,FALSE)</f>
        <v>75</v>
      </c>
      <c r="S255" s="9">
        <f>VLOOKUP(B255,'2-mer'!$C$1:$V$19,13,FALSE)</f>
        <v>115</v>
      </c>
      <c r="T255" s="9">
        <f>VLOOKUP(B255,'2-mer'!$C$1:$V$19,14,FALSE)</f>
        <v>106</v>
      </c>
      <c r="U255" s="9">
        <f>VLOOKUP(B255,'2-mer'!$C$1:$V$19,15,FALSE)</f>
        <v>147</v>
      </c>
      <c r="V255" s="9">
        <f>VLOOKUP(B255,'2-mer'!$C$1:$V$19,16,FALSE)</f>
        <v>93</v>
      </c>
      <c r="W255" s="9">
        <f>VLOOKUP(B255,'2-mer'!$C$1:$V$19,17,FALSE)</f>
        <v>63</v>
      </c>
      <c r="X255" s="9">
        <f>VLOOKUP(B255,'2-mer'!$C$1:$V$19,18,FALSE)</f>
        <v>61</v>
      </c>
      <c r="Y255" s="9">
        <f>VLOOKUP(B255,'2-mer'!$C$1:$V$19,19,FALSE)</f>
        <v>108</v>
      </c>
      <c r="Z255" s="9">
        <f>VLOOKUP(B255,'2-mer'!$C$1:$V$19,20,FALSE)</f>
        <v>57</v>
      </c>
      <c r="AA255" s="9">
        <f>VLOOKUP(B255,'3-mer'!$B:$BQ,4,FALSE)</f>
        <v>22</v>
      </c>
      <c r="AB255" s="9">
        <f>VLOOKUP(B255,'3-mer'!$B:$BQ,5,FALSE)</f>
        <v>26</v>
      </c>
      <c r="AC255" s="9">
        <f>VLOOKUP(B255,'3-mer'!$B:$BQ,6,FALSE)</f>
        <v>34</v>
      </c>
      <c r="AD255" s="9">
        <f>VLOOKUP(B255,'3-mer'!$B:$BQ,7,FALSE)</f>
        <v>22</v>
      </c>
      <c r="AE255" s="9">
        <f>VLOOKUP(B255,'3-mer'!$B:$BQ,8,FALSE)</f>
        <v>17</v>
      </c>
      <c r="AF255" s="9">
        <f>VLOOKUP(B255,'3-mer'!$B:$BQ,9,FALSE)</f>
        <v>22</v>
      </c>
      <c r="AG255" s="9">
        <f>VLOOKUP(B255,'3-mer'!$B:$BQ,10,FALSE)</f>
        <v>27</v>
      </c>
      <c r="AH255" s="9">
        <f>VLOOKUP(B255,'3-mer'!$B:$BQ,11,FALSE)</f>
        <v>19</v>
      </c>
      <c r="AI255" s="9">
        <f>VLOOKUP(B255,'3-mer'!$B:$BQ,12,FALSE)</f>
        <v>28</v>
      </c>
      <c r="AJ255" s="9">
        <f>VLOOKUP(B255,'3-mer'!$B:$BQ,13,FALSE)</f>
        <v>25</v>
      </c>
      <c r="AK255" s="9">
        <f>VLOOKUP(B255,'3-mer'!$B:$BQ,14,FALSE)</f>
        <v>30</v>
      </c>
      <c r="AL255" s="9">
        <f>VLOOKUP(B255,'3-mer'!$B:$BQ,15,FALSE)</f>
        <v>25</v>
      </c>
      <c r="AM255" s="9">
        <f>VLOOKUP(B255,'3-mer'!$B:$BQ,16,FALSE)</f>
        <v>13</v>
      </c>
      <c r="AN255" s="9">
        <f>VLOOKUP(B255,'3-mer'!$B:$BQ,17,FALSE)</f>
        <v>13</v>
      </c>
      <c r="AO255" s="9">
        <f>VLOOKUP(B255,'3-mer'!$B:$BQ,18,FALSE)</f>
        <v>27</v>
      </c>
      <c r="AP255" s="9">
        <f>VLOOKUP(B255,'3-mer'!$B:$BQ,19,FALSE)</f>
        <v>10</v>
      </c>
      <c r="AQ255" s="9">
        <f>VLOOKUP(B255,'3-mer'!$B:$BQ,20,FALSE)</f>
        <v>22</v>
      </c>
      <c r="AR255" s="9">
        <f>VLOOKUP(B255,'3-mer'!$B:$BQ,21,FALSE)</f>
        <v>16</v>
      </c>
      <c r="AS255" s="9">
        <f>VLOOKUP(B255,'3-mer'!$B:$BQ,22,FALSE)</f>
        <v>25</v>
      </c>
      <c r="AT255" s="9">
        <f>VLOOKUP(B255,'3-mer'!$B:$BQ,23,FALSE)</f>
        <v>16</v>
      </c>
      <c r="AU255" s="9">
        <f>VLOOKUP(B255,'3-mer'!$B:$BQ,24,FALSE)</f>
        <v>17</v>
      </c>
      <c r="AV255" s="9">
        <f>VLOOKUP(B255,'3-mer'!$B:$BQ,25,FALSE)</f>
        <v>15</v>
      </c>
      <c r="AW255" s="9">
        <f>VLOOKUP(B255,'3-mer'!$B:$BQ,26,FALSE)</f>
        <v>21</v>
      </c>
      <c r="AX255" s="9">
        <f>VLOOKUP(B255,'3-mer'!$B:$BQ,27,FALSE)</f>
        <v>25</v>
      </c>
      <c r="AY255" s="9">
        <f>VLOOKUP(B255,'3-mer'!$B:$BQ,28,FALSE)</f>
        <v>18</v>
      </c>
      <c r="AZ255" s="9">
        <f>VLOOKUP(B255,'3-mer'!$B:$BQ,29,FALSE)</f>
        <v>21</v>
      </c>
      <c r="BA255" s="9">
        <f>VLOOKUP(B255,'3-mer'!$B:$BQ,30,FALSE)</f>
        <v>35</v>
      </c>
      <c r="BB255" s="9">
        <f>VLOOKUP(B255,'3-mer'!$B:$BQ,31,FALSE)</f>
        <v>22</v>
      </c>
      <c r="BC255" s="9">
        <f>VLOOKUP(B255,'3-mer'!$B:$BQ,32,FALSE)</f>
        <v>11</v>
      </c>
      <c r="BD255" s="9">
        <f>VLOOKUP(B255,'3-mer'!$B:$BQ,33,FALSE)</f>
        <v>16</v>
      </c>
      <c r="BE255" s="9">
        <f>VLOOKUP(B255,'3-mer'!$B:$BQ,34,FALSE)</f>
        <v>28</v>
      </c>
      <c r="BF255" s="9">
        <f>VLOOKUP(B255,'3-mer'!$B:$BQ,35,FALSE)</f>
        <v>20</v>
      </c>
      <c r="BG255" s="9">
        <f>VLOOKUP(B255,'3-mer'!$B:$BQ,36,FALSE)</f>
        <v>36</v>
      </c>
      <c r="BH255" s="9">
        <f>VLOOKUP(B255,'3-mer'!$B:$BQ,37,FALSE)</f>
        <v>23</v>
      </c>
      <c r="BI255" s="9">
        <f>VLOOKUP(B255,'3-mer'!$B:$BQ,38,FALSE)</f>
        <v>33</v>
      </c>
      <c r="BJ255" s="9">
        <f>VLOOKUP(B255,'3-mer'!$B:$BQ,39,FALSE)</f>
        <v>22</v>
      </c>
      <c r="BK255" s="9">
        <f>VLOOKUP(B255,'3-mer'!$B:$BQ,40,FALSE)</f>
        <v>28</v>
      </c>
      <c r="BL255" s="9">
        <f>VLOOKUP(B255,'3-mer'!$B:$BQ,41,FALSE)</f>
        <v>26</v>
      </c>
      <c r="BM255" s="9">
        <f>VLOOKUP(B255,'3-mer'!$B:$BQ,42,FALSE)</f>
        <v>28</v>
      </c>
      <c r="BN255" s="9">
        <f>VLOOKUP(B255,'3-mer'!$B:$BQ,43,FALSE)</f>
        <v>23</v>
      </c>
      <c r="BO255" s="9">
        <f>VLOOKUP(B255,'3-mer'!$B:$BQ,44,FALSE)</f>
        <v>42</v>
      </c>
      <c r="BP255" s="9">
        <f>VLOOKUP(B255,'3-mer'!$B:$BQ,45,FALSE)</f>
        <v>30</v>
      </c>
      <c r="BQ255" s="9">
        <f>VLOOKUP(B255,'3-mer'!$B:$BQ,46,FALSE)</f>
        <v>46</v>
      </c>
      <c r="BR255" s="9">
        <f>VLOOKUP(B255,'3-mer'!$B:$BQ,47,FALSE)</f>
        <v>29</v>
      </c>
      <c r="BS255" s="9">
        <f>VLOOKUP(B255,'3-mer'!$B:$BQ,48,FALSE)</f>
        <v>23</v>
      </c>
      <c r="BT255" s="9">
        <f>VLOOKUP(B255,'3-mer'!$B:$BQ,49,FALSE)</f>
        <v>22</v>
      </c>
      <c r="BU255" s="9">
        <f>VLOOKUP(B255,'3-mer'!$B:$BQ,50,FALSE)</f>
        <v>30</v>
      </c>
      <c r="BV255" s="9">
        <f>VLOOKUP(B255,'3-mer'!$B:$BQ,51,FALSE)</f>
        <v>18</v>
      </c>
      <c r="BW255" s="9">
        <f>VLOOKUP(B255,'3-mer'!$B:$BQ,52,FALSE)</f>
        <v>25</v>
      </c>
      <c r="BX255" s="9">
        <f>VLOOKUP(B255,'3-mer'!$B:$BQ,53,FALSE)</f>
        <v>19</v>
      </c>
      <c r="BY255" s="9">
        <f>VLOOKUP(B255,'3-mer'!$B:$BQ,54,FALSE)</f>
        <v>16</v>
      </c>
      <c r="BZ255" s="9">
        <f>VLOOKUP(B255,'3-mer'!$B:$BQ,55,FALSE)</f>
        <v>3</v>
      </c>
      <c r="CA255" s="9">
        <f>VLOOKUP(B255,'3-mer'!$B:$BQ,56,FALSE)</f>
        <v>18</v>
      </c>
      <c r="CB255" s="9">
        <f>VLOOKUP(B255,'3-mer'!$B:$BQ,7,FALSE)</f>
        <v>22</v>
      </c>
      <c r="CC255" s="9">
        <f>VLOOKUP(B255,'3-mer'!$B:$BQ,58,FALSE)</f>
        <v>20</v>
      </c>
      <c r="CD255" s="9">
        <f>VLOOKUP(B255,'3-mer'!$B:$BQ,60,FALSE)</f>
        <v>8</v>
      </c>
      <c r="CE255" s="9">
        <f>VLOOKUP(B255,'3-mer'!$B:$BQ,61,FALSE)</f>
        <v>27</v>
      </c>
      <c r="CF255" s="9">
        <f>VLOOKUP(B255,'3-mer'!$B:$BQ,62,FALSE)</f>
        <v>28</v>
      </c>
      <c r="CG255" s="9">
        <f>VLOOKUP(B255,'3-mer'!$B:$BQ,63,FALSE)</f>
        <v>36</v>
      </c>
      <c r="CH255" s="9">
        <f>VLOOKUP(B255,'3-mer'!$B:$BQ,64,FALSE)</f>
        <v>17</v>
      </c>
      <c r="CI255" s="9">
        <f>VLOOKUP(B255,'3-mer'!$B:$BQ,65,FALSE)</f>
        <v>15</v>
      </c>
      <c r="CJ255" s="9">
        <f>VLOOKUP(B255,'3-mer'!$B:$BQ,66,FALSE)</f>
        <v>10</v>
      </c>
      <c r="CK255" s="9">
        <f>VLOOKUP(B255,'3-mer'!$B:$BQ,67,FALSE)</f>
        <v>23</v>
      </c>
      <c r="CL255" s="9">
        <f>VLOOKUP(B255,'3-mer'!$B:$BQ,5,FALSE)</f>
        <v>26</v>
      </c>
    </row>
    <row r="256" spans="1:90" ht="15.75" x14ac:dyDescent="0.2">
      <c r="A256" s="67" t="s">
        <v>28</v>
      </c>
      <c r="B256" s="67" t="s">
        <v>36</v>
      </c>
      <c r="C256" s="67">
        <v>254</v>
      </c>
      <c r="D256" s="70">
        <v>7</v>
      </c>
      <c r="E256" s="67" t="s">
        <v>67</v>
      </c>
      <c r="F256" s="67">
        <v>7.4</v>
      </c>
      <c r="G256" s="67">
        <f t="shared" si="0"/>
        <v>6.6989700043360187</v>
      </c>
      <c r="H256" s="70">
        <v>3.2</v>
      </c>
      <c r="I256" s="70">
        <f>VLOOKUP(B256,'2-mer'!$C$1:$V$19,3,FALSE)</f>
        <v>1452</v>
      </c>
      <c r="J256" s="74">
        <f>VLOOKUP(B256,遗传信息!B:E,4,FALSE)</f>
        <v>50.74</v>
      </c>
      <c r="K256" s="9">
        <f>VLOOKUP(B256,'2-mer'!$C$1:$V$19,4,FALSE)</f>
        <v>105</v>
      </c>
      <c r="L256" s="9">
        <f>VLOOKUP(B256,'2-mer'!$C$1:$V$19,5,FALSE)</f>
        <v>85</v>
      </c>
      <c r="M256" s="9">
        <f>VLOOKUP(B256,'2-mer'!$C$1:$V$19,6,FALSE)</f>
        <v>109</v>
      </c>
      <c r="N256" s="9">
        <f>VLOOKUP(B256,'2-mer'!$C$1:$V$19,8,FALSE)</f>
        <v>63</v>
      </c>
      <c r="O256" s="9">
        <f>VLOOKUP(B256,'2-mer'!$C$1:$V$19,9,FALSE)</f>
        <v>80</v>
      </c>
      <c r="P256" s="9">
        <f>VLOOKUP(B256,'2-mer'!$C$1:$V$19,10,FALSE)</f>
        <v>78</v>
      </c>
      <c r="Q256" s="9">
        <f>VLOOKUP(B256,'2-mer'!$C$1:$V$19,11,FALSE)</f>
        <v>96</v>
      </c>
      <c r="R256" s="9">
        <f>VLOOKUP(B256,'2-mer'!$C$1:$V$19,12,FALSE)</f>
        <v>75</v>
      </c>
      <c r="S256" s="9">
        <f>VLOOKUP(B256,'2-mer'!$C$1:$V$19,13,FALSE)</f>
        <v>115</v>
      </c>
      <c r="T256" s="9">
        <f>VLOOKUP(B256,'2-mer'!$C$1:$V$19,14,FALSE)</f>
        <v>106</v>
      </c>
      <c r="U256" s="9">
        <f>VLOOKUP(B256,'2-mer'!$C$1:$V$19,15,FALSE)</f>
        <v>147</v>
      </c>
      <c r="V256" s="9">
        <f>VLOOKUP(B256,'2-mer'!$C$1:$V$19,16,FALSE)</f>
        <v>93</v>
      </c>
      <c r="W256" s="9">
        <f>VLOOKUP(B256,'2-mer'!$C$1:$V$19,17,FALSE)</f>
        <v>63</v>
      </c>
      <c r="X256" s="9">
        <f>VLOOKUP(B256,'2-mer'!$C$1:$V$19,18,FALSE)</f>
        <v>61</v>
      </c>
      <c r="Y256" s="9">
        <f>VLOOKUP(B256,'2-mer'!$C$1:$V$19,19,FALSE)</f>
        <v>108</v>
      </c>
      <c r="Z256" s="9">
        <f>VLOOKUP(B256,'2-mer'!$C$1:$V$19,20,FALSE)</f>
        <v>57</v>
      </c>
      <c r="AA256" s="9">
        <f>VLOOKUP(B256,'3-mer'!$B:$BQ,4,FALSE)</f>
        <v>22</v>
      </c>
      <c r="AB256" s="9">
        <f>VLOOKUP(B256,'3-mer'!$B:$BQ,5,FALSE)</f>
        <v>26</v>
      </c>
      <c r="AC256" s="9">
        <f>VLOOKUP(B256,'3-mer'!$B:$BQ,6,FALSE)</f>
        <v>34</v>
      </c>
      <c r="AD256" s="9">
        <f>VLOOKUP(B256,'3-mer'!$B:$BQ,7,FALSE)</f>
        <v>22</v>
      </c>
      <c r="AE256" s="9">
        <f>VLOOKUP(B256,'3-mer'!$B:$BQ,8,FALSE)</f>
        <v>17</v>
      </c>
      <c r="AF256" s="9">
        <f>VLOOKUP(B256,'3-mer'!$B:$BQ,9,FALSE)</f>
        <v>22</v>
      </c>
      <c r="AG256" s="9">
        <f>VLOOKUP(B256,'3-mer'!$B:$BQ,10,FALSE)</f>
        <v>27</v>
      </c>
      <c r="AH256" s="9">
        <f>VLOOKUP(B256,'3-mer'!$B:$BQ,11,FALSE)</f>
        <v>19</v>
      </c>
      <c r="AI256" s="9">
        <f>VLOOKUP(B256,'3-mer'!$B:$BQ,12,FALSE)</f>
        <v>28</v>
      </c>
      <c r="AJ256" s="9">
        <f>VLOOKUP(B256,'3-mer'!$B:$BQ,13,FALSE)</f>
        <v>25</v>
      </c>
      <c r="AK256" s="9">
        <f>VLOOKUP(B256,'3-mer'!$B:$BQ,14,FALSE)</f>
        <v>30</v>
      </c>
      <c r="AL256" s="9">
        <f>VLOOKUP(B256,'3-mer'!$B:$BQ,15,FALSE)</f>
        <v>25</v>
      </c>
      <c r="AM256" s="9">
        <f>VLOOKUP(B256,'3-mer'!$B:$BQ,16,FALSE)</f>
        <v>13</v>
      </c>
      <c r="AN256" s="9">
        <f>VLOOKUP(B256,'3-mer'!$B:$BQ,17,FALSE)</f>
        <v>13</v>
      </c>
      <c r="AO256" s="9">
        <f>VLOOKUP(B256,'3-mer'!$B:$BQ,18,FALSE)</f>
        <v>27</v>
      </c>
      <c r="AP256" s="9">
        <f>VLOOKUP(B256,'3-mer'!$B:$BQ,19,FALSE)</f>
        <v>10</v>
      </c>
      <c r="AQ256" s="9">
        <f>VLOOKUP(B256,'3-mer'!$B:$BQ,20,FALSE)</f>
        <v>22</v>
      </c>
      <c r="AR256" s="9">
        <f>VLOOKUP(B256,'3-mer'!$B:$BQ,21,FALSE)</f>
        <v>16</v>
      </c>
      <c r="AS256" s="9">
        <f>VLOOKUP(B256,'3-mer'!$B:$BQ,22,FALSE)</f>
        <v>25</v>
      </c>
      <c r="AT256" s="9">
        <f>VLOOKUP(B256,'3-mer'!$B:$BQ,23,FALSE)</f>
        <v>16</v>
      </c>
      <c r="AU256" s="9">
        <f>VLOOKUP(B256,'3-mer'!$B:$BQ,24,FALSE)</f>
        <v>17</v>
      </c>
      <c r="AV256" s="9">
        <f>VLOOKUP(B256,'3-mer'!$B:$BQ,25,FALSE)</f>
        <v>15</v>
      </c>
      <c r="AW256" s="9">
        <f>VLOOKUP(B256,'3-mer'!$B:$BQ,26,FALSE)</f>
        <v>21</v>
      </c>
      <c r="AX256" s="9">
        <f>VLOOKUP(B256,'3-mer'!$B:$BQ,27,FALSE)</f>
        <v>25</v>
      </c>
      <c r="AY256" s="9">
        <f>VLOOKUP(B256,'3-mer'!$B:$BQ,28,FALSE)</f>
        <v>18</v>
      </c>
      <c r="AZ256" s="9">
        <f>VLOOKUP(B256,'3-mer'!$B:$BQ,29,FALSE)</f>
        <v>21</v>
      </c>
      <c r="BA256" s="9">
        <f>VLOOKUP(B256,'3-mer'!$B:$BQ,30,FALSE)</f>
        <v>35</v>
      </c>
      <c r="BB256" s="9">
        <f>VLOOKUP(B256,'3-mer'!$B:$BQ,31,FALSE)</f>
        <v>22</v>
      </c>
      <c r="BC256" s="9">
        <f>VLOOKUP(B256,'3-mer'!$B:$BQ,32,FALSE)</f>
        <v>11</v>
      </c>
      <c r="BD256" s="9">
        <f>VLOOKUP(B256,'3-mer'!$B:$BQ,33,FALSE)</f>
        <v>16</v>
      </c>
      <c r="BE256" s="9">
        <f>VLOOKUP(B256,'3-mer'!$B:$BQ,34,FALSE)</f>
        <v>28</v>
      </c>
      <c r="BF256" s="9">
        <f>VLOOKUP(B256,'3-mer'!$B:$BQ,35,FALSE)</f>
        <v>20</v>
      </c>
      <c r="BG256" s="9">
        <f>VLOOKUP(B256,'3-mer'!$B:$BQ,36,FALSE)</f>
        <v>36</v>
      </c>
      <c r="BH256" s="9">
        <f>VLOOKUP(B256,'3-mer'!$B:$BQ,37,FALSE)</f>
        <v>23</v>
      </c>
      <c r="BI256" s="9">
        <f>VLOOKUP(B256,'3-mer'!$B:$BQ,38,FALSE)</f>
        <v>33</v>
      </c>
      <c r="BJ256" s="9">
        <f>VLOOKUP(B256,'3-mer'!$B:$BQ,39,FALSE)</f>
        <v>22</v>
      </c>
      <c r="BK256" s="9">
        <f>VLOOKUP(B256,'3-mer'!$B:$BQ,40,FALSE)</f>
        <v>28</v>
      </c>
      <c r="BL256" s="9">
        <f>VLOOKUP(B256,'3-mer'!$B:$BQ,41,FALSE)</f>
        <v>26</v>
      </c>
      <c r="BM256" s="9">
        <f>VLOOKUP(B256,'3-mer'!$B:$BQ,42,FALSE)</f>
        <v>28</v>
      </c>
      <c r="BN256" s="9">
        <f>VLOOKUP(B256,'3-mer'!$B:$BQ,43,FALSE)</f>
        <v>23</v>
      </c>
      <c r="BO256" s="9">
        <f>VLOOKUP(B256,'3-mer'!$B:$BQ,44,FALSE)</f>
        <v>42</v>
      </c>
      <c r="BP256" s="9">
        <f>VLOOKUP(B256,'3-mer'!$B:$BQ,45,FALSE)</f>
        <v>30</v>
      </c>
      <c r="BQ256" s="9">
        <f>VLOOKUP(B256,'3-mer'!$B:$BQ,46,FALSE)</f>
        <v>46</v>
      </c>
      <c r="BR256" s="9">
        <f>VLOOKUP(B256,'3-mer'!$B:$BQ,47,FALSE)</f>
        <v>29</v>
      </c>
      <c r="BS256" s="9">
        <f>VLOOKUP(B256,'3-mer'!$B:$BQ,48,FALSE)</f>
        <v>23</v>
      </c>
      <c r="BT256" s="9">
        <f>VLOOKUP(B256,'3-mer'!$B:$BQ,49,FALSE)</f>
        <v>22</v>
      </c>
      <c r="BU256" s="9">
        <f>VLOOKUP(B256,'3-mer'!$B:$BQ,50,FALSE)</f>
        <v>30</v>
      </c>
      <c r="BV256" s="9">
        <f>VLOOKUP(B256,'3-mer'!$B:$BQ,51,FALSE)</f>
        <v>18</v>
      </c>
      <c r="BW256" s="9">
        <f>VLOOKUP(B256,'3-mer'!$B:$BQ,52,FALSE)</f>
        <v>25</v>
      </c>
      <c r="BX256" s="9">
        <f>VLOOKUP(B256,'3-mer'!$B:$BQ,53,FALSE)</f>
        <v>19</v>
      </c>
      <c r="BY256" s="9">
        <f>VLOOKUP(B256,'3-mer'!$B:$BQ,54,FALSE)</f>
        <v>16</v>
      </c>
      <c r="BZ256" s="9">
        <f>VLOOKUP(B256,'3-mer'!$B:$BQ,55,FALSE)</f>
        <v>3</v>
      </c>
      <c r="CA256" s="9">
        <f>VLOOKUP(B256,'3-mer'!$B:$BQ,56,FALSE)</f>
        <v>18</v>
      </c>
      <c r="CB256" s="9">
        <f>VLOOKUP(B256,'3-mer'!$B:$BQ,7,FALSE)</f>
        <v>22</v>
      </c>
      <c r="CC256" s="9">
        <f>VLOOKUP(B256,'3-mer'!$B:$BQ,58,FALSE)</f>
        <v>20</v>
      </c>
      <c r="CD256" s="9">
        <f>VLOOKUP(B256,'3-mer'!$B:$BQ,60,FALSE)</f>
        <v>8</v>
      </c>
      <c r="CE256" s="9">
        <f>VLOOKUP(B256,'3-mer'!$B:$BQ,61,FALSE)</f>
        <v>27</v>
      </c>
      <c r="CF256" s="9">
        <f>VLOOKUP(B256,'3-mer'!$B:$BQ,62,FALSE)</f>
        <v>28</v>
      </c>
      <c r="CG256" s="9">
        <f>VLOOKUP(B256,'3-mer'!$B:$BQ,63,FALSE)</f>
        <v>36</v>
      </c>
      <c r="CH256" s="9">
        <f>VLOOKUP(B256,'3-mer'!$B:$BQ,64,FALSE)</f>
        <v>17</v>
      </c>
      <c r="CI256" s="9">
        <f>VLOOKUP(B256,'3-mer'!$B:$BQ,65,FALSE)</f>
        <v>15</v>
      </c>
      <c r="CJ256" s="9">
        <f>VLOOKUP(B256,'3-mer'!$B:$BQ,66,FALSE)</f>
        <v>10</v>
      </c>
      <c r="CK256" s="9">
        <f>VLOOKUP(B256,'3-mer'!$B:$BQ,67,FALSE)</f>
        <v>23</v>
      </c>
      <c r="CL256" s="9">
        <f>VLOOKUP(B256,'3-mer'!$B:$BQ,5,FALSE)</f>
        <v>26</v>
      </c>
    </row>
    <row r="257" spans="1:90" ht="15.75" x14ac:dyDescent="0.2">
      <c r="A257" s="67" t="s">
        <v>28</v>
      </c>
      <c r="B257" s="67" t="s">
        <v>36</v>
      </c>
      <c r="C257" s="67">
        <v>254</v>
      </c>
      <c r="D257" s="70">
        <v>9</v>
      </c>
      <c r="E257" s="67" t="s">
        <v>67</v>
      </c>
      <c r="F257" s="67">
        <v>7.4</v>
      </c>
      <c r="G257" s="67">
        <f t="shared" si="0"/>
        <v>6.6989700043360187</v>
      </c>
      <c r="H257" s="70">
        <v>3.38</v>
      </c>
      <c r="I257" s="70">
        <f>VLOOKUP(B257,'2-mer'!$C$1:$V$19,3,FALSE)</f>
        <v>1452</v>
      </c>
      <c r="J257" s="74">
        <f>VLOOKUP(B257,遗传信息!B:E,4,FALSE)</f>
        <v>50.74</v>
      </c>
      <c r="K257" s="9">
        <f>VLOOKUP(B257,'2-mer'!$C$1:$V$19,4,FALSE)</f>
        <v>105</v>
      </c>
      <c r="L257" s="9">
        <f>VLOOKUP(B257,'2-mer'!$C$1:$V$19,5,FALSE)</f>
        <v>85</v>
      </c>
      <c r="M257" s="9">
        <f>VLOOKUP(B257,'2-mer'!$C$1:$V$19,6,FALSE)</f>
        <v>109</v>
      </c>
      <c r="N257" s="9">
        <f>VLOOKUP(B257,'2-mer'!$C$1:$V$19,8,FALSE)</f>
        <v>63</v>
      </c>
      <c r="O257" s="9">
        <f>VLOOKUP(B257,'2-mer'!$C$1:$V$19,9,FALSE)</f>
        <v>80</v>
      </c>
      <c r="P257" s="9">
        <f>VLOOKUP(B257,'2-mer'!$C$1:$V$19,10,FALSE)</f>
        <v>78</v>
      </c>
      <c r="Q257" s="9">
        <f>VLOOKUP(B257,'2-mer'!$C$1:$V$19,11,FALSE)</f>
        <v>96</v>
      </c>
      <c r="R257" s="9">
        <f>VLOOKUP(B257,'2-mer'!$C$1:$V$19,12,FALSE)</f>
        <v>75</v>
      </c>
      <c r="S257" s="9">
        <f>VLOOKUP(B257,'2-mer'!$C$1:$V$19,13,FALSE)</f>
        <v>115</v>
      </c>
      <c r="T257" s="9">
        <f>VLOOKUP(B257,'2-mer'!$C$1:$V$19,14,FALSE)</f>
        <v>106</v>
      </c>
      <c r="U257" s="9">
        <f>VLOOKUP(B257,'2-mer'!$C$1:$V$19,15,FALSE)</f>
        <v>147</v>
      </c>
      <c r="V257" s="9">
        <f>VLOOKUP(B257,'2-mer'!$C$1:$V$19,16,FALSE)</f>
        <v>93</v>
      </c>
      <c r="W257" s="9">
        <f>VLOOKUP(B257,'2-mer'!$C$1:$V$19,17,FALSE)</f>
        <v>63</v>
      </c>
      <c r="X257" s="9">
        <f>VLOOKUP(B257,'2-mer'!$C$1:$V$19,18,FALSE)</f>
        <v>61</v>
      </c>
      <c r="Y257" s="9">
        <f>VLOOKUP(B257,'2-mer'!$C$1:$V$19,19,FALSE)</f>
        <v>108</v>
      </c>
      <c r="Z257" s="9">
        <f>VLOOKUP(B257,'2-mer'!$C$1:$V$19,20,FALSE)</f>
        <v>57</v>
      </c>
      <c r="AA257" s="9">
        <f>VLOOKUP(B257,'3-mer'!$B:$BQ,4,FALSE)</f>
        <v>22</v>
      </c>
      <c r="AB257" s="9">
        <f>VLOOKUP(B257,'3-mer'!$B:$BQ,5,FALSE)</f>
        <v>26</v>
      </c>
      <c r="AC257" s="9">
        <f>VLOOKUP(B257,'3-mer'!$B:$BQ,6,FALSE)</f>
        <v>34</v>
      </c>
      <c r="AD257" s="9">
        <f>VLOOKUP(B257,'3-mer'!$B:$BQ,7,FALSE)</f>
        <v>22</v>
      </c>
      <c r="AE257" s="9">
        <f>VLOOKUP(B257,'3-mer'!$B:$BQ,8,FALSE)</f>
        <v>17</v>
      </c>
      <c r="AF257" s="9">
        <f>VLOOKUP(B257,'3-mer'!$B:$BQ,9,FALSE)</f>
        <v>22</v>
      </c>
      <c r="AG257" s="9">
        <f>VLOOKUP(B257,'3-mer'!$B:$BQ,10,FALSE)</f>
        <v>27</v>
      </c>
      <c r="AH257" s="9">
        <f>VLOOKUP(B257,'3-mer'!$B:$BQ,11,FALSE)</f>
        <v>19</v>
      </c>
      <c r="AI257" s="9">
        <f>VLOOKUP(B257,'3-mer'!$B:$BQ,12,FALSE)</f>
        <v>28</v>
      </c>
      <c r="AJ257" s="9">
        <f>VLOOKUP(B257,'3-mer'!$B:$BQ,13,FALSE)</f>
        <v>25</v>
      </c>
      <c r="AK257" s="9">
        <f>VLOOKUP(B257,'3-mer'!$B:$BQ,14,FALSE)</f>
        <v>30</v>
      </c>
      <c r="AL257" s="9">
        <f>VLOOKUP(B257,'3-mer'!$B:$BQ,15,FALSE)</f>
        <v>25</v>
      </c>
      <c r="AM257" s="9">
        <f>VLOOKUP(B257,'3-mer'!$B:$BQ,16,FALSE)</f>
        <v>13</v>
      </c>
      <c r="AN257" s="9">
        <f>VLOOKUP(B257,'3-mer'!$B:$BQ,17,FALSE)</f>
        <v>13</v>
      </c>
      <c r="AO257" s="9">
        <f>VLOOKUP(B257,'3-mer'!$B:$BQ,18,FALSE)</f>
        <v>27</v>
      </c>
      <c r="AP257" s="9">
        <f>VLOOKUP(B257,'3-mer'!$B:$BQ,19,FALSE)</f>
        <v>10</v>
      </c>
      <c r="AQ257" s="9">
        <f>VLOOKUP(B257,'3-mer'!$B:$BQ,20,FALSE)</f>
        <v>22</v>
      </c>
      <c r="AR257" s="9">
        <f>VLOOKUP(B257,'3-mer'!$B:$BQ,21,FALSE)</f>
        <v>16</v>
      </c>
      <c r="AS257" s="9">
        <f>VLOOKUP(B257,'3-mer'!$B:$BQ,22,FALSE)</f>
        <v>25</v>
      </c>
      <c r="AT257" s="9">
        <f>VLOOKUP(B257,'3-mer'!$B:$BQ,23,FALSE)</f>
        <v>16</v>
      </c>
      <c r="AU257" s="9">
        <f>VLOOKUP(B257,'3-mer'!$B:$BQ,24,FALSE)</f>
        <v>17</v>
      </c>
      <c r="AV257" s="9">
        <f>VLOOKUP(B257,'3-mer'!$B:$BQ,25,FALSE)</f>
        <v>15</v>
      </c>
      <c r="AW257" s="9">
        <f>VLOOKUP(B257,'3-mer'!$B:$BQ,26,FALSE)</f>
        <v>21</v>
      </c>
      <c r="AX257" s="9">
        <f>VLOOKUP(B257,'3-mer'!$B:$BQ,27,FALSE)</f>
        <v>25</v>
      </c>
      <c r="AY257" s="9">
        <f>VLOOKUP(B257,'3-mer'!$B:$BQ,28,FALSE)</f>
        <v>18</v>
      </c>
      <c r="AZ257" s="9">
        <f>VLOOKUP(B257,'3-mer'!$B:$BQ,29,FALSE)</f>
        <v>21</v>
      </c>
      <c r="BA257" s="9">
        <f>VLOOKUP(B257,'3-mer'!$B:$BQ,30,FALSE)</f>
        <v>35</v>
      </c>
      <c r="BB257" s="9">
        <f>VLOOKUP(B257,'3-mer'!$B:$BQ,31,FALSE)</f>
        <v>22</v>
      </c>
      <c r="BC257" s="9">
        <f>VLOOKUP(B257,'3-mer'!$B:$BQ,32,FALSE)</f>
        <v>11</v>
      </c>
      <c r="BD257" s="9">
        <f>VLOOKUP(B257,'3-mer'!$B:$BQ,33,FALSE)</f>
        <v>16</v>
      </c>
      <c r="BE257" s="9">
        <f>VLOOKUP(B257,'3-mer'!$B:$BQ,34,FALSE)</f>
        <v>28</v>
      </c>
      <c r="BF257" s="9">
        <f>VLOOKUP(B257,'3-mer'!$B:$BQ,35,FALSE)</f>
        <v>20</v>
      </c>
      <c r="BG257" s="9">
        <f>VLOOKUP(B257,'3-mer'!$B:$BQ,36,FALSE)</f>
        <v>36</v>
      </c>
      <c r="BH257" s="9">
        <f>VLOOKUP(B257,'3-mer'!$B:$BQ,37,FALSE)</f>
        <v>23</v>
      </c>
      <c r="BI257" s="9">
        <f>VLOOKUP(B257,'3-mer'!$B:$BQ,38,FALSE)</f>
        <v>33</v>
      </c>
      <c r="BJ257" s="9">
        <f>VLOOKUP(B257,'3-mer'!$B:$BQ,39,FALSE)</f>
        <v>22</v>
      </c>
      <c r="BK257" s="9">
        <f>VLOOKUP(B257,'3-mer'!$B:$BQ,40,FALSE)</f>
        <v>28</v>
      </c>
      <c r="BL257" s="9">
        <f>VLOOKUP(B257,'3-mer'!$B:$BQ,41,FALSE)</f>
        <v>26</v>
      </c>
      <c r="BM257" s="9">
        <f>VLOOKUP(B257,'3-mer'!$B:$BQ,42,FALSE)</f>
        <v>28</v>
      </c>
      <c r="BN257" s="9">
        <f>VLOOKUP(B257,'3-mer'!$B:$BQ,43,FALSE)</f>
        <v>23</v>
      </c>
      <c r="BO257" s="9">
        <f>VLOOKUP(B257,'3-mer'!$B:$BQ,44,FALSE)</f>
        <v>42</v>
      </c>
      <c r="BP257" s="9">
        <f>VLOOKUP(B257,'3-mer'!$B:$BQ,45,FALSE)</f>
        <v>30</v>
      </c>
      <c r="BQ257" s="9">
        <f>VLOOKUP(B257,'3-mer'!$B:$BQ,46,FALSE)</f>
        <v>46</v>
      </c>
      <c r="BR257" s="9">
        <f>VLOOKUP(B257,'3-mer'!$B:$BQ,47,FALSE)</f>
        <v>29</v>
      </c>
      <c r="BS257" s="9">
        <f>VLOOKUP(B257,'3-mer'!$B:$BQ,48,FALSE)</f>
        <v>23</v>
      </c>
      <c r="BT257" s="9">
        <f>VLOOKUP(B257,'3-mer'!$B:$BQ,49,FALSE)</f>
        <v>22</v>
      </c>
      <c r="BU257" s="9">
        <f>VLOOKUP(B257,'3-mer'!$B:$BQ,50,FALSE)</f>
        <v>30</v>
      </c>
      <c r="BV257" s="9">
        <f>VLOOKUP(B257,'3-mer'!$B:$BQ,51,FALSE)</f>
        <v>18</v>
      </c>
      <c r="BW257" s="9">
        <f>VLOOKUP(B257,'3-mer'!$B:$BQ,52,FALSE)</f>
        <v>25</v>
      </c>
      <c r="BX257" s="9">
        <f>VLOOKUP(B257,'3-mer'!$B:$BQ,53,FALSE)</f>
        <v>19</v>
      </c>
      <c r="BY257" s="9">
        <f>VLOOKUP(B257,'3-mer'!$B:$BQ,54,FALSE)</f>
        <v>16</v>
      </c>
      <c r="BZ257" s="9">
        <f>VLOOKUP(B257,'3-mer'!$B:$BQ,55,FALSE)</f>
        <v>3</v>
      </c>
      <c r="CA257" s="9">
        <f>VLOOKUP(B257,'3-mer'!$B:$BQ,56,FALSE)</f>
        <v>18</v>
      </c>
      <c r="CB257" s="9">
        <f>VLOOKUP(B257,'3-mer'!$B:$BQ,7,FALSE)</f>
        <v>22</v>
      </c>
      <c r="CC257" s="9">
        <f>VLOOKUP(B257,'3-mer'!$B:$BQ,58,FALSE)</f>
        <v>20</v>
      </c>
      <c r="CD257" s="9">
        <f>VLOOKUP(B257,'3-mer'!$B:$BQ,60,FALSE)</f>
        <v>8</v>
      </c>
      <c r="CE257" s="9">
        <f>VLOOKUP(B257,'3-mer'!$B:$BQ,61,FALSE)</f>
        <v>27</v>
      </c>
      <c r="CF257" s="9">
        <f>VLOOKUP(B257,'3-mer'!$B:$BQ,62,FALSE)</f>
        <v>28</v>
      </c>
      <c r="CG257" s="9">
        <f>VLOOKUP(B257,'3-mer'!$B:$BQ,63,FALSE)</f>
        <v>36</v>
      </c>
      <c r="CH257" s="9">
        <f>VLOOKUP(B257,'3-mer'!$B:$BQ,64,FALSE)</f>
        <v>17</v>
      </c>
      <c r="CI257" s="9">
        <f>VLOOKUP(B257,'3-mer'!$B:$BQ,65,FALSE)</f>
        <v>15</v>
      </c>
      <c r="CJ257" s="9">
        <f>VLOOKUP(B257,'3-mer'!$B:$BQ,66,FALSE)</f>
        <v>10</v>
      </c>
      <c r="CK257" s="9">
        <f>VLOOKUP(B257,'3-mer'!$B:$BQ,67,FALSE)</f>
        <v>23</v>
      </c>
      <c r="CL257" s="9">
        <f>VLOOKUP(B257,'3-mer'!$B:$BQ,5,FALSE)</f>
        <v>26</v>
      </c>
    </row>
    <row r="258" spans="1:90" ht="15.75" x14ac:dyDescent="0.2">
      <c r="A258" s="67" t="s">
        <v>28</v>
      </c>
      <c r="B258" s="67" t="s">
        <v>36</v>
      </c>
      <c r="C258" s="67">
        <v>255</v>
      </c>
      <c r="D258" s="70">
        <v>3</v>
      </c>
      <c r="E258" s="67" t="s">
        <v>67</v>
      </c>
      <c r="F258" s="67">
        <v>7.4</v>
      </c>
      <c r="G258" s="67">
        <f t="shared" si="0"/>
        <v>6.6989700043360187</v>
      </c>
      <c r="H258" s="70">
        <v>0.78</v>
      </c>
      <c r="I258" s="70">
        <f>VLOOKUP(B258,'2-mer'!$C$1:$V$19,3,FALSE)</f>
        <v>1452</v>
      </c>
      <c r="J258" s="74">
        <f>VLOOKUP(B258,遗传信息!B:E,4,FALSE)</f>
        <v>50.74</v>
      </c>
      <c r="K258" s="9">
        <f>VLOOKUP(B258,'2-mer'!$C$1:$V$19,4,FALSE)</f>
        <v>105</v>
      </c>
      <c r="L258" s="9">
        <f>VLOOKUP(B258,'2-mer'!$C$1:$V$19,5,FALSE)</f>
        <v>85</v>
      </c>
      <c r="M258" s="9">
        <f>VLOOKUP(B258,'2-mer'!$C$1:$V$19,6,FALSE)</f>
        <v>109</v>
      </c>
      <c r="N258" s="9">
        <f>VLOOKUP(B258,'2-mer'!$C$1:$V$19,8,FALSE)</f>
        <v>63</v>
      </c>
      <c r="O258" s="9">
        <f>VLOOKUP(B258,'2-mer'!$C$1:$V$19,9,FALSE)</f>
        <v>80</v>
      </c>
      <c r="P258" s="9">
        <f>VLOOKUP(B258,'2-mer'!$C$1:$V$19,10,FALSE)</f>
        <v>78</v>
      </c>
      <c r="Q258" s="9">
        <f>VLOOKUP(B258,'2-mer'!$C$1:$V$19,11,FALSE)</f>
        <v>96</v>
      </c>
      <c r="R258" s="9">
        <f>VLOOKUP(B258,'2-mer'!$C$1:$V$19,12,FALSE)</f>
        <v>75</v>
      </c>
      <c r="S258" s="9">
        <f>VLOOKUP(B258,'2-mer'!$C$1:$V$19,13,FALSE)</f>
        <v>115</v>
      </c>
      <c r="T258" s="9">
        <f>VLOOKUP(B258,'2-mer'!$C$1:$V$19,14,FALSE)</f>
        <v>106</v>
      </c>
      <c r="U258" s="9">
        <f>VLOOKUP(B258,'2-mer'!$C$1:$V$19,15,FALSE)</f>
        <v>147</v>
      </c>
      <c r="V258" s="9">
        <f>VLOOKUP(B258,'2-mer'!$C$1:$V$19,16,FALSE)</f>
        <v>93</v>
      </c>
      <c r="W258" s="9">
        <f>VLOOKUP(B258,'2-mer'!$C$1:$V$19,17,FALSE)</f>
        <v>63</v>
      </c>
      <c r="X258" s="9">
        <f>VLOOKUP(B258,'2-mer'!$C$1:$V$19,18,FALSE)</f>
        <v>61</v>
      </c>
      <c r="Y258" s="9">
        <f>VLOOKUP(B258,'2-mer'!$C$1:$V$19,19,FALSE)</f>
        <v>108</v>
      </c>
      <c r="Z258" s="9">
        <f>VLOOKUP(B258,'2-mer'!$C$1:$V$19,20,FALSE)</f>
        <v>57</v>
      </c>
      <c r="AA258" s="9">
        <f>VLOOKUP(B258,'3-mer'!$B:$BQ,4,FALSE)</f>
        <v>22</v>
      </c>
      <c r="AB258" s="9">
        <f>VLOOKUP(B258,'3-mer'!$B:$BQ,5,FALSE)</f>
        <v>26</v>
      </c>
      <c r="AC258" s="9">
        <f>VLOOKUP(B258,'3-mer'!$B:$BQ,6,FALSE)</f>
        <v>34</v>
      </c>
      <c r="AD258" s="9">
        <f>VLOOKUP(B258,'3-mer'!$B:$BQ,7,FALSE)</f>
        <v>22</v>
      </c>
      <c r="AE258" s="9">
        <f>VLOOKUP(B258,'3-mer'!$B:$BQ,8,FALSE)</f>
        <v>17</v>
      </c>
      <c r="AF258" s="9">
        <f>VLOOKUP(B258,'3-mer'!$B:$BQ,9,FALSE)</f>
        <v>22</v>
      </c>
      <c r="AG258" s="9">
        <f>VLOOKUP(B258,'3-mer'!$B:$BQ,10,FALSE)</f>
        <v>27</v>
      </c>
      <c r="AH258" s="9">
        <f>VLOOKUP(B258,'3-mer'!$B:$BQ,11,FALSE)</f>
        <v>19</v>
      </c>
      <c r="AI258" s="9">
        <f>VLOOKUP(B258,'3-mer'!$B:$BQ,12,FALSE)</f>
        <v>28</v>
      </c>
      <c r="AJ258" s="9">
        <f>VLOOKUP(B258,'3-mer'!$B:$BQ,13,FALSE)</f>
        <v>25</v>
      </c>
      <c r="AK258" s="9">
        <f>VLOOKUP(B258,'3-mer'!$B:$BQ,14,FALSE)</f>
        <v>30</v>
      </c>
      <c r="AL258" s="9">
        <f>VLOOKUP(B258,'3-mer'!$B:$BQ,15,FALSE)</f>
        <v>25</v>
      </c>
      <c r="AM258" s="9">
        <f>VLOOKUP(B258,'3-mer'!$B:$BQ,16,FALSE)</f>
        <v>13</v>
      </c>
      <c r="AN258" s="9">
        <f>VLOOKUP(B258,'3-mer'!$B:$BQ,17,FALSE)</f>
        <v>13</v>
      </c>
      <c r="AO258" s="9">
        <f>VLOOKUP(B258,'3-mer'!$B:$BQ,18,FALSE)</f>
        <v>27</v>
      </c>
      <c r="AP258" s="9">
        <f>VLOOKUP(B258,'3-mer'!$B:$BQ,19,FALSE)</f>
        <v>10</v>
      </c>
      <c r="AQ258" s="9">
        <f>VLOOKUP(B258,'3-mer'!$B:$BQ,20,FALSE)</f>
        <v>22</v>
      </c>
      <c r="AR258" s="9">
        <f>VLOOKUP(B258,'3-mer'!$B:$BQ,21,FALSE)</f>
        <v>16</v>
      </c>
      <c r="AS258" s="9">
        <f>VLOOKUP(B258,'3-mer'!$B:$BQ,22,FALSE)</f>
        <v>25</v>
      </c>
      <c r="AT258" s="9">
        <f>VLOOKUP(B258,'3-mer'!$B:$BQ,23,FALSE)</f>
        <v>16</v>
      </c>
      <c r="AU258" s="9">
        <f>VLOOKUP(B258,'3-mer'!$B:$BQ,24,FALSE)</f>
        <v>17</v>
      </c>
      <c r="AV258" s="9">
        <f>VLOOKUP(B258,'3-mer'!$B:$BQ,25,FALSE)</f>
        <v>15</v>
      </c>
      <c r="AW258" s="9">
        <f>VLOOKUP(B258,'3-mer'!$B:$BQ,26,FALSE)</f>
        <v>21</v>
      </c>
      <c r="AX258" s="9">
        <f>VLOOKUP(B258,'3-mer'!$B:$BQ,27,FALSE)</f>
        <v>25</v>
      </c>
      <c r="AY258" s="9">
        <f>VLOOKUP(B258,'3-mer'!$B:$BQ,28,FALSE)</f>
        <v>18</v>
      </c>
      <c r="AZ258" s="9">
        <f>VLOOKUP(B258,'3-mer'!$B:$BQ,29,FALSE)</f>
        <v>21</v>
      </c>
      <c r="BA258" s="9">
        <f>VLOOKUP(B258,'3-mer'!$B:$BQ,30,FALSE)</f>
        <v>35</v>
      </c>
      <c r="BB258" s="9">
        <f>VLOOKUP(B258,'3-mer'!$B:$BQ,31,FALSE)</f>
        <v>22</v>
      </c>
      <c r="BC258" s="9">
        <f>VLOOKUP(B258,'3-mer'!$B:$BQ,32,FALSE)</f>
        <v>11</v>
      </c>
      <c r="BD258" s="9">
        <f>VLOOKUP(B258,'3-mer'!$B:$BQ,33,FALSE)</f>
        <v>16</v>
      </c>
      <c r="BE258" s="9">
        <f>VLOOKUP(B258,'3-mer'!$B:$BQ,34,FALSE)</f>
        <v>28</v>
      </c>
      <c r="BF258" s="9">
        <f>VLOOKUP(B258,'3-mer'!$B:$BQ,35,FALSE)</f>
        <v>20</v>
      </c>
      <c r="BG258" s="9">
        <f>VLOOKUP(B258,'3-mer'!$B:$BQ,36,FALSE)</f>
        <v>36</v>
      </c>
      <c r="BH258" s="9">
        <f>VLOOKUP(B258,'3-mer'!$B:$BQ,37,FALSE)</f>
        <v>23</v>
      </c>
      <c r="BI258" s="9">
        <f>VLOOKUP(B258,'3-mer'!$B:$BQ,38,FALSE)</f>
        <v>33</v>
      </c>
      <c r="BJ258" s="9">
        <f>VLOOKUP(B258,'3-mer'!$B:$BQ,39,FALSE)</f>
        <v>22</v>
      </c>
      <c r="BK258" s="9">
        <f>VLOOKUP(B258,'3-mer'!$B:$BQ,40,FALSE)</f>
        <v>28</v>
      </c>
      <c r="BL258" s="9">
        <f>VLOOKUP(B258,'3-mer'!$B:$BQ,41,FALSE)</f>
        <v>26</v>
      </c>
      <c r="BM258" s="9">
        <f>VLOOKUP(B258,'3-mer'!$B:$BQ,42,FALSE)</f>
        <v>28</v>
      </c>
      <c r="BN258" s="9">
        <f>VLOOKUP(B258,'3-mer'!$B:$BQ,43,FALSE)</f>
        <v>23</v>
      </c>
      <c r="BO258" s="9">
        <f>VLOOKUP(B258,'3-mer'!$B:$BQ,44,FALSE)</f>
        <v>42</v>
      </c>
      <c r="BP258" s="9">
        <f>VLOOKUP(B258,'3-mer'!$B:$BQ,45,FALSE)</f>
        <v>30</v>
      </c>
      <c r="BQ258" s="9">
        <f>VLOOKUP(B258,'3-mer'!$B:$BQ,46,FALSE)</f>
        <v>46</v>
      </c>
      <c r="BR258" s="9">
        <f>VLOOKUP(B258,'3-mer'!$B:$BQ,47,FALSE)</f>
        <v>29</v>
      </c>
      <c r="BS258" s="9">
        <f>VLOOKUP(B258,'3-mer'!$B:$BQ,48,FALSE)</f>
        <v>23</v>
      </c>
      <c r="BT258" s="9">
        <f>VLOOKUP(B258,'3-mer'!$B:$BQ,49,FALSE)</f>
        <v>22</v>
      </c>
      <c r="BU258" s="9">
        <f>VLOOKUP(B258,'3-mer'!$B:$BQ,50,FALSE)</f>
        <v>30</v>
      </c>
      <c r="BV258" s="9">
        <f>VLOOKUP(B258,'3-mer'!$B:$BQ,51,FALSE)</f>
        <v>18</v>
      </c>
      <c r="BW258" s="9">
        <f>VLOOKUP(B258,'3-mer'!$B:$BQ,52,FALSE)</f>
        <v>25</v>
      </c>
      <c r="BX258" s="9">
        <f>VLOOKUP(B258,'3-mer'!$B:$BQ,53,FALSE)</f>
        <v>19</v>
      </c>
      <c r="BY258" s="9">
        <f>VLOOKUP(B258,'3-mer'!$B:$BQ,54,FALSE)</f>
        <v>16</v>
      </c>
      <c r="BZ258" s="9">
        <f>VLOOKUP(B258,'3-mer'!$B:$BQ,55,FALSE)</f>
        <v>3</v>
      </c>
      <c r="CA258" s="9">
        <f>VLOOKUP(B258,'3-mer'!$B:$BQ,56,FALSE)</f>
        <v>18</v>
      </c>
      <c r="CB258" s="9">
        <f>VLOOKUP(B258,'3-mer'!$B:$BQ,7,FALSE)</f>
        <v>22</v>
      </c>
      <c r="CC258" s="9">
        <f>VLOOKUP(B258,'3-mer'!$B:$BQ,58,FALSE)</f>
        <v>20</v>
      </c>
      <c r="CD258" s="9">
        <f>VLOOKUP(B258,'3-mer'!$B:$BQ,60,FALSE)</f>
        <v>8</v>
      </c>
      <c r="CE258" s="9">
        <f>VLOOKUP(B258,'3-mer'!$B:$BQ,61,FALSE)</f>
        <v>27</v>
      </c>
      <c r="CF258" s="9">
        <f>VLOOKUP(B258,'3-mer'!$B:$BQ,62,FALSE)</f>
        <v>28</v>
      </c>
      <c r="CG258" s="9">
        <f>VLOOKUP(B258,'3-mer'!$B:$BQ,63,FALSE)</f>
        <v>36</v>
      </c>
      <c r="CH258" s="9">
        <f>VLOOKUP(B258,'3-mer'!$B:$BQ,64,FALSE)</f>
        <v>17</v>
      </c>
      <c r="CI258" s="9">
        <f>VLOOKUP(B258,'3-mer'!$B:$BQ,65,FALSE)</f>
        <v>15</v>
      </c>
      <c r="CJ258" s="9">
        <f>VLOOKUP(B258,'3-mer'!$B:$BQ,66,FALSE)</f>
        <v>10</v>
      </c>
      <c r="CK258" s="9">
        <f>VLOOKUP(B258,'3-mer'!$B:$BQ,67,FALSE)</f>
        <v>23</v>
      </c>
      <c r="CL258" s="9">
        <f>VLOOKUP(B258,'3-mer'!$B:$BQ,5,FALSE)</f>
        <v>26</v>
      </c>
    </row>
    <row r="259" spans="1:90" ht="15.75" x14ac:dyDescent="0.2">
      <c r="A259" s="67" t="s">
        <v>28</v>
      </c>
      <c r="B259" s="67" t="s">
        <v>36</v>
      </c>
      <c r="C259" s="67">
        <v>255</v>
      </c>
      <c r="D259" s="70">
        <v>6</v>
      </c>
      <c r="E259" s="67" t="s">
        <v>67</v>
      </c>
      <c r="F259" s="67">
        <v>7.4</v>
      </c>
      <c r="G259" s="67">
        <f t="shared" si="0"/>
        <v>6.6989700043360187</v>
      </c>
      <c r="H259" s="70">
        <v>2.97</v>
      </c>
      <c r="I259" s="70">
        <f>VLOOKUP(B259,'2-mer'!$C$1:$V$19,3,FALSE)</f>
        <v>1452</v>
      </c>
      <c r="J259" s="74">
        <f>VLOOKUP(B259,遗传信息!B:E,4,FALSE)</f>
        <v>50.74</v>
      </c>
      <c r="K259" s="9">
        <f>VLOOKUP(B259,'2-mer'!$C$1:$V$19,4,FALSE)</f>
        <v>105</v>
      </c>
      <c r="L259" s="9">
        <f>VLOOKUP(B259,'2-mer'!$C$1:$V$19,5,FALSE)</f>
        <v>85</v>
      </c>
      <c r="M259" s="9">
        <f>VLOOKUP(B259,'2-mer'!$C$1:$V$19,6,FALSE)</f>
        <v>109</v>
      </c>
      <c r="N259" s="9">
        <f>VLOOKUP(B259,'2-mer'!$C$1:$V$19,8,FALSE)</f>
        <v>63</v>
      </c>
      <c r="O259" s="9">
        <f>VLOOKUP(B259,'2-mer'!$C$1:$V$19,9,FALSE)</f>
        <v>80</v>
      </c>
      <c r="P259" s="9">
        <f>VLOOKUP(B259,'2-mer'!$C$1:$V$19,10,FALSE)</f>
        <v>78</v>
      </c>
      <c r="Q259" s="9">
        <f>VLOOKUP(B259,'2-mer'!$C$1:$V$19,11,FALSE)</f>
        <v>96</v>
      </c>
      <c r="R259" s="9">
        <f>VLOOKUP(B259,'2-mer'!$C$1:$V$19,12,FALSE)</f>
        <v>75</v>
      </c>
      <c r="S259" s="9">
        <f>VLOOKUP(B259,'2-mer'!$C$1:$V$19,13,FALSE)</f>
        <v>115</v>
      </c>
      <c r="T259" s="9">
        <f>VLOOKUP(B259,'2-mer'!$C$1:$V$19,14,FALSE)</f>
        <v>106</v>
      </c>
      <c r="U259" s="9">
        <f>VLOOKUP(B259,'2-mer'!$C$1:$V$19,15,FALSE)</f>
        <v>147</v>
      </c>
      <c r="V259" s="9">
        <f>VLOOKUP(B259,'2-mer'!$C$1:$V$19,16,FALSE)</f>
        <v>93</v>
      </c>
      <c r="W259" s="9">
        <f>VLOOKUP(B259,'2-mer'!$C$1:$V$19,17,FALSE)</f>
        <v>63</v>
      </c>
      <c r="X259" s="9">
        <f>VLOOKUP(B259,'2-mer'!$C$1:$V$19,18,FALSE)</f>
        <v>61</v>
      </c>
      <c r="Y259" s="9">
        <f>VLOOKUP(B259,'2-mer'!$C$1:$V$19,19,FALSE)</f>
        <v>108</v>
      </c>
      <c r="Z259" s="9">
        <f>VLOOKUP(B259,'2-mer'!$C$1:$V$19,20,FALSE)</f>
        <v>57</v>
      </c>
      <c r="AA259" s="9">
        <f>VLOOKUP(B259,'3-mer'!$B:$BQ,4,FALSE)</f>
        <v>22</v>
      </c>
      <c r="AB259" s="9">
        <f>VLOOKUP(B259,'3-mer'!$B:$BQ,5,FALSE)</f>
        <v>26</v>
      </c>
      <c r="AC259" s="9">
        <f>VLOOKUP(B259,'3-mer'!$B:$BQ,6,FALSE)</f>
        <v>34</v>
      </c>
      <c r="AD259" s="9">
        <f>VLOOKUP(B259,'3-mer'!$B:$BQ,7,FALSE)</f>
        <v>22</v>
      </c>
      <c r="AE259" s="9">
        <f>VLOOKUP(B259,'3-mer'!$B:$BQ,8,FALSE)</f>
        <v>17</v>
      </c>
      <c r="AF259" s="9">
        <f>VLOOKUP(B259,'3-mer'!$B:$BQ,9,FALSE)</f>
        <v>22</v>
      </c>
      <c r="AG259" s="9">
        <f>VLOOKUP(B259,'3-mer'!$B:$BQ,10,FALSE)</f>
        <v>27</v>
      </c>
      <c r="AH259" s="9">
        <f>VLOOKUP(B259,'3-mer'!$B:$BQ,11,FALSE)</f>
        <v>19</v>
      </c>
      <c r="AI259" s="9">
        <f>VLOOKUP(B259,'3-mer'!$B:$BQ,12,FALSE)</f>
        <v>28</v>
      </c>
      <c r="AJ259" s="9">
        <f>VLOOKUP(B259,'3-mer'!$B:$BQ,13,FALSE)</f>
        <v>25</v>
      </c>
      <c r="AK259" s="9">
        <f>VLOOKUP(B259,'3-mer'!$B:$BQ,14,FALSE)</f>
        <v>30</v>
      </c>
      <c r="AL259" s="9">
        <f>VLOOKUP(B259,'3-mer'!$B:$BQ,15,FALSE)</f>
        <v>25</v>
      </c>
      <c r="AM259" s="9">
        <f>VLOOKUP(B259,'3-mer'!$B:$BQ,16,FALSE)</f>
        <v>13</v>
      </c>
      <c r="AN259" s="9">
        <f>VLOOKUP(B259,'3-mer'!$B:$BQ,17,FALSE)</f>
        <v>13</v>
      </c>
      <c r="AO259" s="9">
        <f>VLOOKUP(B259,'3-mer'!$B:$BQ,18,FALSE)</f>
        <v>27</v>
      </c>
      <c r="AP259" s="9">
        <f>VLOOKUP(B259,'3-mer'!$B:$BQ,19,FALSE)</f>
        <v>10</v>
      </c>
      <c r="AQ259" s="9">
        <f>VLOOKUP(B259,'3-mer'!$B:$BQ,20,FALSE)</f>
        <v>22</v>
      </c>
      <c r="AR259" s="9">
        <f>VLOOKUP(B259,'3-mer'!$B:$BQ,21,FALSE)</f>
        <v>16</v>
      </c>
      <c r="AS259" s="9">
        <f>VLOOKUP(B259,'3-mer'!$B:$BQ,22,FALSE)</f>
        <v>25</v>
      </c>
      <c r="AT259" s="9">
        <f>VLOOKUP(B259,'3-mer'!$B:$BQ,23,FALSE)</f>
        <v>16</v>
      </c>
      <c r="AU259" s="9">
        <f>VLOOKUP(B259,'3-mer'!$B:$BQ,24,FALSE)</f>
        <v>17</v>
      </c>
      <c r="AV259" s="9">
        <f>VLOOKUP(B259,'3-mer'!$B:$BQ,25,FALSE)</f>
        <v>15</v>
      </c>
      <c r="AW259" s="9">
        <f>VLOOKUP(B259,'3-mer'!$B:$BQ,26,FALSE)</f>
        <v>21</v>
      </c>
      <c r="AX259" s="9">
        <f>VLOOKUP(B259,'3-mer'!$B:$BQ,27,FALSE)</f>
        <v>25</v>
      </c>
      <c r="AY259" s="9">
        <f>VLOOKUP(B259,'3-mer'!$B:$BQ,28,FALSE)</f>
        <v>18</v>
      </c>
      <c r="AZ259" s="9">
        <f>VLOOKUP(B259,'3-mer'!$B:$BQ,29,FALSE)</f>
        <v>21</v>
      </c>
      <c r="BA259" s="9">
        <f>VLOOKUP(B259,'3-mer'!$B:$BQ,30,FALSE)</f>
        <v>35</v>
      </c>
      <c r="BB259" s="9">
        <f>VLOOKUP(B259,'3-mer'!$B:$BQ,31,FALSE)</f>
        <v>22</v>
      </c>
      <c r="BC259" s="9">
        <f>VLOOKUP(B259,'3-mer'!$B:$BQ,32,FALSE)</f>
        <v>11</v>
      </c>
      <c r="BD259" s="9">
        <f>VLOOKUP(B259,'3-mer'!$B:$BQ,33,FALSE)</f>
        <v>16</v>
      </c>
      <c r="BE259" s="9">
        <f>VLOOKUP(B259,'3-mer'!$B:$BQ,34,FALSE)</f>
        <v>28</v>
      </c>
      <c r="BF259" s="9">
        <f>VLOOKUP(B259,'3-mer'!$B:$BQ,35,FALSE)</f>
        <v>20</v>
      </c>
      <c r="BG259" s="9">
        <f>VLOOKUP(B259,'3-mer'!$B:$BQ,36,FALSE)</f>
        <v>36</v>
      </c>
      <c r="BH259" s="9">
        <f>VLOOKUP(B259,'3-mer'!$B:$BQ,37,FALSE)</f>
        <v>23</v>
      </c>
      <c r="BI259" s="9">
        <f>VLOOKUP(B259,'3-mer'!$B:$BQ,38,FALSE)</f>
        <v>33</v>
      </c>
      <c r="BJ259" s="9">
        <f>VLOOKUP(B259,'3-mer'!$B:$BQ,39,FALSE)</f>
        <v>22</v>
      </c>
      <c r="BK259" s="9">
        <f>VLOOKUP(B259,'3-mer'!$B:$BQ,40,FALSE)</f>
        <v>28</v>
      </c>
      <c r="BL259" s="9">
        <f>VLOOKUP(B259,'3-mer'!$B:$BQ,41,FALSE)</f>
        <v>26</v>
      </c>
      <c r="BM259" s="9">
        <f>VLOOKUP(B259,'3-mer'!$B:$BQ,42,FALSE)</f>
        <v>28</v>
      </c>
      <c r="BN259" s="9">
        <f>VLOOKUP(B259,'3-mer'!$B:$BQ,43,FALSE)</f>
        <v>23</v>
      </c>
      <c r="BO259" s="9">
        <f>VLOOKUP(B259,'3-mer'!$B:$BQ,44,FALSE)</f>
        <v>42</v>
      </c>
      <c r="BP259" s="9">
        <f>VLOOKUP(B259,'3-mer'!$B:$BQ,45,FALSE)</f>
        <v>30</v>
      </c>
      <c r="BQ259" s="9">
        <f>VLOOKUP(B259,'3-mer'!$B:$BQ,46,FALSE)</f>
        <v>46</v>
      </c>
      <c r="BR259" s="9">
        <f>VLOOKUP(B259,'3-mer'!$B:$BQ,47,FALSE)</f>
        <v>29</v>
      </c>
      <c r="BS259" s="9">
        <f>VLOOKUP(B259,'3-mer'!$B:$BQ,48,FALSE)</f>
        <v>23</v>
      </c>
      <c r="BT259" s="9">
        <f>VLOOKUP(B259,'3-mer'!$B:$BQ,49,FALSE)</f>
        <v>22</v>
      </c>
      <c r="BU259" s="9">
        <f>VLOOKUP(B259,'3-mer'!$B:$BQ,50,FALSE)</f>
        <v>30</v>
      </c>
      <c r="BV259" s="9">
        <f>VLOOKUP(B259,'3-mer'!$B:$BQ,51,FALSE)</f>
        <v>18</v>
      </c>
      <c r="BW259" s="9">
        <f>VLOOKUP(B259,'3-mer'!$B:$BQ,52,FALSE)</f>
        <v>25</v>
      </c>
      <c r="BX259" s="9">
        <f>VLOOKUP(B259,'3-mer'!$B:$BQ,53,FALSE)</f>
        <v>19</v>
      </c>
      <c r="BY259" s="9">
        <f>VLOOKUP(B259,'3-mer'!$B:$BQ,54,FALSE)</f>
        <v>16</v>
      </c>
      <c r="BZ259" s="9">
        <f>VLOOKUP(B259,'3-mer'!$B:$BQ,55,FALSE)</f>
        <v>3</v>
      </c>
      <c r="CA259" s="9">
        <f>VLOOKUP(B259,'3-mer'!$B:$BQ,56,FALSE)</f>
        <v>18</v>
      </c>
      <c r="CB259" s="9">
        <f>VLOOKUP(B259,'3-mer'!$B:$BQ,7,FALSE)</f>
        <v>22</v>
      </c>
      <c r="CC259" s="9">
        <f>VLOOKUP(B259,'3-mer'!$B:$BQ,58,FALSE)</f>
        <v>20</v>
      </c>
      <c r="CD259" s="9">
        <f>VLOOKUP(B259,'3-mer'!$B:$BQ,60,FALSE)</f>
        <v>8</v>
      </c>
      <c r="CE259" s="9">
        <f>VLOOKUP(B259,'3-mer'!$B:$BQ,61,FALSE)</f>
        <v>27</v>
      </c>
      <c r="CF259" s="9">
        <f>VLOOKUP(B259,'3-mer'!$B:$BQ,62,FALSE)</f>
        <v>28</v>
      </c>
      <c r="CG259" s="9">
        <f>VLOOKUP(B259,'3-mer'!$B:$BQ,63,FALSE)</f>
        <v>36</v>
      </c>
      <c r="CH259" s="9">
        <f>VLOOKUP(B259,'3-mer'!$B:$BQ,64,FALSE)</f>
        <v>17</v>
      </c>
      <c r="CI259" s="9">
        <f>VLOOKUP(B259,'3-mer'!$B:$BQ,65,FALSE)</f>
        <v>15</v>
      </c>
      <c r="CJ259" s="9">
        <f>VLOOKUP(B259,'3-mer'!$B:$BQ,66,FALSE)</f>
        <v>10</v>
      </c>
      <c r="CK259" s="9">
        <f>VLOOKUP(B259,'3-mer'!$B:$BQ,67,FALSE)</f>
        <v>23</v>
      </c>
      <c r="CL259" s="9">
        <f>VLOOKUP(B259,'3-mer'!$B:$BQ,5,FALSE)</f>
        <v>26</v>
      </c>
    </row>
    <row r="260" spans="1:90" ht="15.75" x14ac:dyDescent="0.2">
      <c r="A260" s="67" t="s">
        <v>28</v>
      </c>
      <c r="B260" s="67" t="s">
        <v>36</v>
      </c>
      <c r="C260" s="67">
        <v>255</v>
      </c>
      <c r="D260" s="70">
        <v>9</v>
      </c>
      <c r="E260" s="67" t="s">
        <v>67</v>
      </c>
      <c r="F260" s="67">
        <v>7.4</v>
      </c>
      <c r="G260" s="67">
        <f t="shared" si="0"/>
        <v>6.6989700043360187</v>
      </c>
      <c r="H260" s="70">
        <v>4.2699999999999996</v>
      </c>
      <c r="I260" s="70">
        <f>VLOOKUP(B260,'2-mer'!$C$1:$V$19,3,FALSE)</f>
        <v>1452</v>
      </c>
      <c r="J260" s="74">
        <f>VLOOKUP(B260,遗传信息!B:E,4,FALSE)</f>
        <v>50.74</v>
      </c>
      <c r="K260" s="9">
        <f>VLOOKUP(B260,'2-mer'!$C$1:$V$19,4,FALSE)</f>
        <v>105</v>
      </c>
      <c r="L260" s="9">
        <f>VLOOKUP(B260,'2-mer'!$C$1:$V$19,5,FALSE)</f>
        <v>85</v>
      </c>
      <c r="M260" s="9">
        <f>VLOOKUP(B260,'2-mer'!$C$1:$V$19,6,FALSE)</f>
        <v>109</v>
      </c>
      <c r="N260" s="9">
        <f>VLOOKUP(B260,'2-mer'!$C$1:$V$19,8,FALSE)</f>
        <v>63</v>
      </c>
      <c r="O260" s="9">
        <f>VLOOKUP(B260,'2-mer'!$C$1:$V$19,9,FALSE)</f>
        <v>80</v>
      </c>
      <c r="P260" s="9">
        <f>VLOOKUP(B260,'2-mer'!$C$1:$V$19,10,FALSE)</f>
        <v>78</v>
      </c>
      <c r="Q260" s="9">
        <f>VLOOKUP(B260,'2-mer'!$C$1:$V$19,11,FALSE)</f>
        <v>96</v>
      </c>
      <c r="R260" s="9">
        <f>VLOOKUP(B260,'2-mer'!$C$1:$V$19,12,FALSE)</f>
        <v>75</v>
      </c>
      <c r="S260" s="9">
        <f>VLOOKUP(B260,'2-mer'!$C$1:$V$19,13,FALSE)</f>
        <v>115</v>
      </c>
      <c r="T260" s="9">
        <f>VLOOKUP(B260,'2-mer'!$C$1:$V$19,14,FALSE)</f>
        <v>106</v>
      </c>
      <c r="U260" s="9">
        <f>VLOOKUP(B260,'2-mer'!$C$1:$V$19,15,FALSE)</f>
        <v>147</v>
      </c>
      <c r="V260" s="9">
        <f>VLOOKUP(B260,'2-mer'!$C$1:$V$19,16,FALSE)</f>
        <v>93</v>
      </c>
      <c r="W260" s="9">
        <f>VLOOKUP(B260,'2-mer'!$C$1:$V$19,17,FALSE)</f>
        <v>63</v>
      </c>
      <c r="X260" s="9">
        <f>VLOOKUP(B260,'2-mer'!$C$1:$V$19,18,FALSE)</f>
        <v>61</v>
      </c>
      <c r="Y260" s="9">
        <f>VLOOKUP(B260,'2-mer'!$C$1:$V$19,19,FALSE)</f>
        <v>108</v>
      </c>
      <c r="Z260" s="9">
        <f>VLOOKUP(B260,'2-mer'!$C$1:$V$19,20,FALSE)</f>
        <v>57</v>
      </c>
      <c r="AA260" s="9">
        <f>VLOOKUP(B260,'3-mer'!$B:$BQ,4,FALSE)</f>
        <v>22</v>
      </c>
      <c r="AB260" s="9">
        <f>VLOOKUP(B260,'3-mer'!$B:$BQ,5,FALSE)</f>
        <v>26</v>
      </c>
      <c r="AC260" s="9">
        <f>VLOOKUP(B260,'3-mer'!$B:$BQ,6,FALSE)</f>
        <v>34</v>
      </c>
      <c r="AD260" s="9">
        <f>VLOOKUP(B260,'3-mer'!$B:$BQ,7,FALSE)</f>
        <v>22</v>
      </c>
      <c r="AE260" s="9">
        <f>VLOOKUP(B260,'3-mer'!$B:$BQ,8,FALSE)</f>
        <v>17</v>
      </c>
      <c r="AF260" s="9">
        <f>VLOOKUP(B260,'3-mer'!$B:$BQ,9,FALSE)</f>
        <v>22</v>
      </c>
      <c r="AG260" s="9">
        <f>VLOOKUP(B260,'3-mer'!$B:$BQ,10,FALSE)</f>
        <v>27</v>
      </c>
      <c r="AH260" s="9">
        <f>VLOOKUP(B260,'3-mer'!$B:$BQ,11,FALSE)</f>
        <v>19</v>
      </c>
      <c r="AI260" s="9">
        <f>VLOOKUP(B260,'3-mer'!$B:$BQ,12,FALSE)</f>
        <v>28</v>
      </c>
      <c r="AJ260" s="9">
        <f>VLOOKUP(B260,'3-mer'!$B:$BQ,13,FALSE)</f>
        <v>25</v>
      </c>
      <c r="AK260" s="9">
        <f>VLOOKUP(B260,'3-mer'!$B:$BQ,14,FALSE)</f>
        <v>30</v>
      </c>
      <c r="AL260" s="9">
        <f>VLOOKUP(B260,'3-mer'!$B:$BQ,15,FALSE)</f>
        <v>25</v>
      </c>
      <c r="AM260" s="9">
        <f>VLOOKUP(B260,'3-mer'!$B:$BQ,16,FALSE)</f>
        <v>13</v>
      </c>
      <c r="AN260" s="9">
        <f>VLOOKUP(B260,'3-mer'!$B:$BQ,17,FALSE)</f>
        <v>13</v>
      </c>
      <c r="AO260" s="9">
        <f>VLOOKUP(B260,'3-mer'!$B:$BQ,18,FALSE)</f>
        <v>27</v>
      </c>
      <c r="AP260" s="9">
        <f>VLOOKUP(B260,'3-mer'!$B:$BQ,19,FALSE)</f>
        <v>10</v>
      </c>
      <c r="AQ260" s="9">
        <f>VLOOKUP(B260,'3-mer'!$B:$BQ,20,FALSE)</f>
        <v>22</v>
      </c>
      <c r="AR260" s="9">
        <f>VLOOKUP(B260,'3-mer'!$B:$BQ,21,FALSE)</f>
        <v>16</v>
      </c>
      <c r="AS260" s="9">
        <f>VLOOKUP(B260,'3-mer'!$B:$BQ,22,FALSE)</f>
        <v>25</v>
      </c>
      <c r="AT260" s="9">
        <f>VLOOKUP(B260,'3-mer'!$B:$BQ,23,FALSE)</f>
        <v>16</v>
      </c>
      <c r="AU260" s="9">
        <f>VLOOKUP(B260,'3-mer'!$B:$BQ,24,FALSE)</f>
        <v>17</v>
      </c>
      <c r="AV260" s="9">
        <f>VLOOKUP(B260,'3-mer'!$B:$BQ,25,FALSE)</f>
        <v>15</v>
      </c>
      <c r="AW260" s="9">
        <f>VLOOKUP(B260,'3-mer'!$B:$BQ,26,FALSE)</f>
        <v>21</v>
      </c>
      <c r="AX260" s="9">
        <f>VLOOKUP(B260,'3-mer'!$B:$BQ,27,FALSE)</f>
        <v>25</v>
      </c>
      <c r="AY260" s="9">
        <f>VLOOKUP(B260,'3-mer'!$B:$BQ,28,FALSE)</f>
        <v>18</v>
      </c>
      <c r="AZ260" s="9">
        <f>VLOOKUP(B260,'3-mer'!$B:$BQ,29,FALSE)</f>
        <v>21</v>
      </c>
      <c r="BA260" s="9">
        <f>VLOOKUP(B260,'3-mer'!$B:$BQ,30,FALSE)</f>
        <v>35</v>
      </c>
      <c r="BB260" s="9">
        <f>VLOOKUP(B260,'3-mer'!$B:$BQ,31,FALSE)</f>
        <v>22</v>
      </c>
      <c r="BC260" s="9">
        <f>VLOOKUP(B260,'3-mer'!$B:$BQ,32,FALSE)</f>
        <v>11</v>
      </c>
      <c r="BD260" s="9">
        <f>VLOOKUP(B260,'3-mer'!$B:$BQ,33,FALSE)</f>
        <v>16</v>
      </c>
      <c r="BE260" s="9">
        <f>VLOOKUP(B260,'3-mer'!$B:$BQ,34,FALSE)</f>
        <v>28</v>
      </c>
      <c r="BF260" s="9">
        <f>VLOOKUP(B260,'3-mer'!$B:$BQ,35,FALSE)</f>
        <v>20</v>
      </c>
      <c r="BG260" s="9">
        <f>VLOOKUP(B260,'3-mer'!$B:$BQ,36,FALSE)</f>
        <v>36</v>
      </c>
      <c r="BH260" s="9">
        <f>VLOOKUP(B260,'3-mer'!$B:$BQ,37,FALSE)</f>
        <v>23</v>
      </c>
      <c r="BI260" s="9">
        <f>VLOOKUP(B260,'3-mer'!$B:$BQ,38,FALSE)</f>
        <v>33</v>
      </c>
      <c r="BJ260" s="9">
        <f>VLOOKUP(B260,'3-mer'!$B:$BQ,39,FALSE)</f>
        <v>22</v>
      </c>
      <c r="BK260" s="9">
        <f>VLOOKUP(B260,'3-mer'!$B:$BQ,40,FALSE)</f>
        <v>28</v>
      </c>
      <c r="BL260" s="9">
        <f>VLOOKUP(B260,'3-mer'!$B:$BQ,41,FALSE)</f>
        <v>26</v>
      </c>
      <c r="BM260" s="9">
        <f>VLOOKUP(B260,'3-mer'!$B:$BQ,42,FALSE)</f>
        <v>28</v>
      </c>
      <c r="BN260" s="9">
        <f>VLOOKUP(B260,'3-mer'!$B:$BQ,43,FALSE)</f>
        <v>23</v>
      </c>
      <c r="BO260" s="9">
        <f>VLOOKUP(B260,'3-mer'!$B:$BQ,44,FALSE)</f>
        <v>42</v>
      </c>
      <c r="BP260" s="9">
        <f>VLOOKUP(B260,'3-mer'!$B:$BQ,45,FALSE)</f>
        <v>30</v>
      </c>
      <c r="BQ260" s="9">
        <f>VLOOKUP(B260,'3-mer'!$B:$BQ,46,FALSE)</f>
        <v>46</v>
      </c>
      <c r="BR260" s="9">
        <f>VLOOKUP(B260,'3-mer'!$B:$BQ,47,FALSE)</f>
        <v>29</v>
      </c>
      <c r="BS260" s="9">
        <f>VLOOKUP(B260,'3-mer'!$B:$BQ,48,FALSE)</f>
        <v>23</v>
      </c>
      <c r="BT260" s="9">
        <f>VLOOKUP(B260,'3-mer'!$B:$BQ,49,FALSE)</f>
        <v>22</v>
      </c>
      <c r="BU260" s="9">
        <f>VLOOKUP(B260,'3-mer'!$B:$BQ,50,FALSE)</f>
        <v>30</v>
      </c>
      <c r="BV260" s="9">
        <f>VLOOKUP(B260,'3-mer'!$B:$BQ,51,FALSE)</f>
        <v>18</v>
      </c>
      <c r="BW260" s="9">
        <f>VLOOKUP(B260,'3-mer'!$B:$BQ,52,FALSE)</f>
        <v>25</v>
      </c>
      <c r="BX260" s="9">
        <f>VLOOKUP(B260,'3-mer'!$B:$BQ,53,FALSE)</f>
        <v>19</v>
      </c>
      <c r="BY260" s="9">
        <f>VLOOKUP(B260,'3-mer'!$B:$BQ,54,FALSE)</f>
        <v>16</v>
      </c>
      <c r="BZ260" s="9">
        <f>VLOOKUP(B260,'3-mer'!$B:$BQ,55,FALSE)</f>
        <v>3</v>
      </c>
      <c r="CA260" s="9">
        <f>VLOOKUP(B260,'3-mer'!$B:$BQ,56,FALSE)</f>
        <v>18</v>
      </c>
      <c r="CB260" s="9">
        <f>VLOOKUP(B260,'3-mer'!$B:$BQ,7,FALSE)</f>
        <v>22</v>
      </c>
      <c r="CC260" s="9">
        <f>VLOOKUP(B260,'3-mer'!$B:$BQ,58,FALSE)</f>
        <v>20</v>
      </c>
      <c r="CD260" s="9">
        <f>VLOOKUP(B260,'3-mer'!$B:$BQ,60,FALSE)</f>
        <v>8</v>
      </c>
      <c r="CE260" s="9">
        <f>VLOOKUP(B260,'3-mer'!$B:$BQ,61,FALSE)</f>
        <v>27</v>
      </c>
      <c r="CF260" s="9">
        <f>VLOOKUP(B260,'3-mer'!$B:$BQ,62,FALSE)</f>
        <v>28</v>
      </c>
      <c r="CG260" s="9">
        <f>VLOOKUP(B260,'3-mer'!$B:$BQ,63,FALSE)</f>
        <v>36</v>
      </c>
      <c r="CH260" s="9">
        <f>VLOOKUP(B260,'3-mer'!$B:$BQ,64,FALSE)</f>
        <v>17</v>
      </c>
      <c r="CI260" s="9">
        <f>VLOOKUP(B260,'3-mer'!$B:$BQ,65,FALSE)</f>
        <v>15</v>
      </c>
      <c r="CJ260" s="9">
        <f>VLOOKUP(B260,'3-mer'!$B:$BQ,66,FALSE)</f>
        <v>10</v>
      </c>
      <c r="CK260" s="9">
        <f>VLOOKUP(B260,'3-mer'!$B:$BQ,67,FALSE)</f>
        <v>23</v>
      </c>
      <c r="CL260" s="9">
        <f>VLOOKUP(B260,'3-mer'!$B:$BQ,5,FALSE)</f>
        <v>26</v>
      </c>
    </row>
    <row r="261" spans="1:90" ht="15.75" x14ac:dyDescent="0.2">
      <c r="A261" s="67" t="s">
        <v>28</v>
      </c>
      <c r="B261" s="67" t="s">
        <v>36</v>
      </c>
      <c r="C261" s="67">
        <v>265</v>
      </c>
      <c r="D261" s="70">
        <v>3</v>
      </c>
      <c r="E261" s="67" t="s">
        <v>67</v>
      </c>
      <c r="F261" s="67">
        <v>7.4</v>
      </c>
      <c r="G261" s="67">
        <f t="shared" si="0"/>
        <v>6.6989700043360187</v>
      </c>
      <c r="H261" s="70">
        <v>1.2</v>
      </c>
      <c r="I261" s="70">
        <f>VLOOKUP(B261,'2-mer'!$C$1:$V$19,3,FALSE)</f>
        <v>1452</v>
      </c>
      <c r="J261" s="74">
        <f>VLOOKUP(B261,遗传信息!B:E,4,FALSE)</f>
        <v>50.74</v>
      </c>
      <c r="K261" s="9">
        <f>VLOOKUP(B261,'2-mer'!$C$1:$V$19,4,FALSE)</f>
        <v>105</v>
      </c>
      <c r="L261" s="9">
        <f>VLOOKUP(B261,'2-mer'!$C$1:$V$19,5,FALSE)</f>
        <v>85</v>
      </c>
      <c r="M261" s="9">
        <f>VLOOKUP(B261,'2-mer'!$C$1:$V$19,6,FALSE)</f>
        <v>109</v>
      </c>
      <c r="N261" s="9">
        <f>VLOOKUP(B261,'2-mer'!$C$1:$V$19,8,FALSE)</f>
        <v>63</v>
      </c>
      <c r="O261" s="9">
        <f>VLOOKUP(B261,'2-mer'!$C$1:$V$19,9,FALSE)</f>
        <v>80</v>
      </c>
      <c r="P261" s="9">
        <f>VLOOKUP(B261,'2-mer'!$C$1:$V$19,10,FALSE)</f>
        <v>78</v>
      </c>
      <c r="Q261" s="9">
        <f>VLOOKUP(B261,'2-mer'!$C$1:$V$19,11,FALSE)</f>
        <v>96</v>
      </c>
      <c r="R261" s="9">
        <f>VLOOKUP(B261,'2-mer'!$C$1:$V$19,12,FALSE)</f>
        <v>75</v>
      </c>
      <c r="S261" s="9">
        <f>VLOOKUP(B261,'2-mer'!$C$1:$V$19,13,FALSE)</f>
        <v>115</v>
      </c>
      <c r="T261" s="9">
        <f>VLOOKUP(B261,'2-mer'!$C$1:$V$19,14,FALSE)</f>
        <v>106</v>
      </c>
      <c r="U261" s="9">
        <f>VLOOKUP(B261,'2-mer'!$C$1:$V$19,15,FALSE)</f>
        <v>147</v>
      </c>
      <c r="V261" s="9">
        <f>VLOOKUP(B261,'2-mer'!$C$1:$V$19,16,FALSE)</f>
        <v>93</v>
      </c>
      <c r="W261" s="9">
        <f>VLOOKUP(B261,'2-mer'!$C$1:$V$19,17,FALSE)</f>
        <v>63</v>
      </c>
      <c r="X261" s="9">
        <f>VLOOKUP(B261,'2-mer'!$C$1:$V$19,18,FALSE)</f>
        <v>61</v>
      </c>
      <c r="Y261" s="9">
        <f>VLOOKUP(B261,'2-mer'!$C$1:$V$19,19,FALSE)</f>
        <v>108</v>
      </c>
      <c r="Z261" s="9">
        <f>VLOOKUP(B261,'2-mer'!$C$1:$V$19,20,FALSE)</f>
        <v>57</v>
      </c>
      <c r="AA261" s="9">
        <f>VLOOKUP(B261,'3-mer'!$B:$BQ,4,FALSE)</f>
        <v>22</v>
      </c>
      <c r="AB261" s="9">
        <f>VLOOKUP(B261,'3-mer'!$B:$BQ,5,FALSE)</f>
        <v>26</v>
      </c>
      <c r="AC261" s="9">
        <f>VLOOKUP(B261,'3-mer'!$B:$BQ,6,FALSE)</f>
        <v>34</v>
      </c>
      <c r="AD261" s="9">
        <f>VLOOKUP(B261,'3-mer'!$B:$BQ,7,FALSE)</f>
        <v>22</v>
      </c>
      <c r="AE261" s="9">
        <f>VLOOKUP(B261,'3-mer'!$B:$BQ,8,FALSE)</f>
        <v>17</v>
      </c>
      <c r="AF261" s="9">
        <f>VLOOKUP(B261,'3-mer'!$B:$BQ,9,FALSE)</f>
        <v>22</v>
      </c>
      <c r="AG261" s="9">
        <f>VLOOKUP(B261,'3-mer'!$B:$BQ,10,FALSE)</f>
        <v>27</v>
      </c>
      <c r="AH261" s="9">
        <f>VLOOKUP(B261,'3-mer'!$B:$BQ,11,FALSE)</f>
        <v>19</v>
      </c>
      <c r="AI261" s="9">
        <f>VLOOKUP(B261,'3-mer'!$B:$BQ,12,FALSE)</f>
        <v>28</v>
      </c>
      <c r="AJ261" s="9">
        <f>VLOOKUP(B261,'3-mer'!$B:$BQ,13,FALSE)</f>
        <v>25</v>
      </c>
      <c r="AK261" s="9">
        <f>VLOOKUP(B261,'3-mer'!$B:$BQ,14,FALSE)</f>
        <v>30</v>
      </c>
      <c r="AL261" s="9">
        <f>VLOOKUP(B261,'3-mer'!$B:$BQ,15,FALSE)</f>
        <v>25</v>
      </c>
      <c r="AM261" s="9">
        <f>VLOOKUP(B261,'3-mer'!$B:$BQ,16,FALSE)</f>
        <v>13</v>
      </c>
      <c r="AN261" s="9">
        <f>VLOOKUP(B261,'3-mer'!$B:$BQ,17,FALSE)</f>
        <v>13</v>
      </c>
      <c r="AO261" s="9">
        <f>VLOOKUP(B261,'3-mer'!$B:$BQ,18,FALSE)</f>
        <v>27</v>
      </c>
      <c r="AP261" s="9">
        <f>VLOOKUP(B261,'3-mer'!$B:$BQ,19,FALSE)</f>
        <v>10</v>
      </c>
      <c r="AQ261" s="9">
        <f>VLOOKUP(B261,'3-mer'!$B:$BQ,20,FALSE)</f>
        <v>22</v>
      </c>
      <c r="AR261" s="9">
        <f>VLOOKUP(B261,'3-mer'!$B:$BQ,21,FALSE)</f>
        <v>16</v>
      </c>
      <c r="AS261" s="9">
        <f>VLOOKUP(B261,'3-mer'!$B:$BQ,22,FALSE)</f>
        <v>25</v>
      </c>
      <c r="AT261" s="9">
        <f>VLOOKUP(B261,'3-mer'!$B:$BQ,23,FALSE)</f>
        <v>16</v>
      </c>
      <c r="AU261" s="9">
        <f>VLOOKUP(B261,'3-mer'!$B:$BQ,24,FALSE)</f>
        <v>17</v>
      </c>
      <c r="AV261" s="9">
        <f>VLOOKUP(B261,'3-mer'!$B:$BQ,25,FALSE)</f>
        <v>15</v>
      </c>
      <c r="AW261" s="9">
        <f>VLOOKUP(B261,'3-mer'!$B:$BQ,26,FALSE)</f>
        <v>21</v>
      </c>
      <c r="AX261" s="9">
        <f>VLOOKUP(B261,'3-mer'!$B:$BQ,27,FALSE)</f>
        <v>25</v>
      </c>
      <c r="AY261" s="9">
        <f>VLOOKUP(B261,'3-mer'!$B:$BQ,28,FALSE)</f>
        <v>18</v>
      </c>
      <c r="AZ261" s="9">
        <f>VLOOKUP(B261,'3-mer'!$B:$BQ,29,FALSE)</f>
        <v>21</v>
      </c>
      <c r="BA261" s="9">
        <f>VLOOKUP(B261,'3-mer'!$B:$BQ,30,FALSE)</f>
        <v>35</v>
      </c>
      <c r="BB261" s="9">
        <f>VLOOKUP(B261,'3-mer'!$B:$BQ,31,FALSE)</f>
        <v>22</v>
      </c>
      <c r="BC261" s="9">
        <f>VLOOKUP(B261,'3-mer'!$B:$BQ,32,FALSE)</f>
        <v>11</v>
      </c>
      <c r="BD261" s="9">
        <f>VLOOKUP(B261,'3-mer'!$B:$BQ,33,FALSE)</f>
        <v>16</v>
      </c>
      <c r="BE261" s="9">
        <f>VLOOKUP(B261,'3-mer'!$B:$BQ,34,FALSE)</f>
        <v>28</v>
      </c>
      <c r="BF261" s="9">
        <f>VLOOKUP(B261,'3-mer'!$B:$BQ,35,FALSE)</f>
        <v>20</v>
      </c>
      <c r="BG261" s="9">
        <f>VLOOKUP(B261,'3-mer'!$B:$BQ,36,FALSE)</f>
        <v>36</v>
      </c>
      <c r="BH261" s="9">
        <f>VLOOKUP(B261,'3-mer'!$B:$BQ,37,FALSE)</f>
        <v>23</v>
      </c>
      <c r="BI261" s="9">
        <f>VLOOKUP(B261,'3-mer'!$B:$BQ,38,FALSE)</f>
        <v>33</v>
      </c>
      <c r="BJ261" s="9">
        <f>VLOOKUP(B261,'3-mer'!$B:$BQ,39,FALSE)</f>
        <v>22</v>
      </c>
      <c r="BK261" s="9">
        <f>VLOOKUP(B261,'3-mer'!$B:$BQ,40,FALSE)</f>
        <v>28</v>
      </c>
      <c r="BL261" s="9">
        <f>VLOOKUP(B261,'3-mer'!$B:$BQ,41,FALSE)</f>
        <v>26</v>
      </c>
      <c r="BM261" s="9">
        <f>VLOOKUP(B261,'3-mer'!$B:$BQ,42,FALSE)</f>
        <v>28</v>
      </c>
      <c r="BN261" s="9">
        <f>VLOOKUP(B261,'3-mer'!$B:$BQ,43,FALSE)</f>
        <v>23</v>
      </c>
      <c r="BO261" s="9">
        <f>VLOOKUP(B261,'3-mer'!$B:$BQ,44,FALSE)</f>
        <v>42</v>
      </c>
      <c r="BP261" s="9">
        <f>VLOOKUP(B261,'3-mer'!$B:$BQ,45,FALSE)</f>
        <v>30</v>
      </c>
      <c r="BQ261" s="9">
        <f>VLOOKUP(B261,'3-mer'!$B:$BQ,46,FALSE)</f>
        <v>46</v>
      </c>
      <c r="BR261" s="9">
        <f>VLOOKUP(B261,'3-mer'!$B:$BQ,47,FALSE)</f>
        <v>29</v>
      </c>
      <c r="BS261" s="9">
        <f>VLOOKUP(B261,'3-mer'!$B:$BQ,48,FALSE)</f>
        <v>23</v>
      </c>
      <c r="BT261" s="9">
        <f>VLOOKUP(B261,'3-mer'!$B:$BQ,49,FALSE)</f>
        <v>22</v>
      </c>
      <c r="BU261" s="9">
        <f>VLOOKUP(B261,'3-mer'!$B:$BQ,50,FALSE)</f>
        <v>30</v>
      </c>
      <c r="BV261" s="9">
        <f>VLOOKUP(B261,'3-mer'!$B:$BQ,51,FALSE)</f>
        <v>18</v>
      </c>
      <c r="BW261" s="9">
        <f>VLOOKUP(B261,'3-mer'!$B:$BQ,52,FALSE)</f>
        <v>25</v>
      </c>
      <c r="BX261" s="9">
        <f>VLOOKUP(B261,'3-mer'!$B:$BQ,53,FALSE)</f>
        <v>19</v>
      </c>
      <c r="BY261" s="9">
        <f>VLOOKUP(B261,'3-mer'!$B:$BQ,54,FALSE)</f>
        <v>16</v>
      </c>
      <c r="BZ261" s="9">
        <f>VLOOKUP(B261,'3-mer'!$B:$BQ,55,FALSE)</f>
        <v>3</v>
      </c>
      <c r="CA261" s="9">
        <f>VLOOKUP(B261,'3-mer'!$B:$BQ,56,FALSE)</f>
        <v>18</v>
      </c>
      <c r="CB261" s="9">
        <f>VLOOKUP(B261,'3-mer'!$B:$BQ,7,FALSE)</f>
        <v>22</v>
      </c>
      <c r="CC261" s="9">
        <f>VLOOKUP(B261,'3-mer'!$B:$BQ,58,FALSE)</f>
        <v>20</v>
      </c>
      <c r="CD261" s="9">
        <f>VLOOKUP(B261,'3-mer'!$B:$BQ,60,FALSE)</f>
        <v>8</v>
      </c>
      <c r="CE261" s="9">
        <f>VLOOKUP(B261,'3-mer'!$B:$BQ,61,FALSE)</f>
        <v>27</v>
      </c>
      <c r="CF261" s="9">
        <f>VLOOKUP(B261,'3-mer'!$B:$BQ,62,FALSE)</f>
        <v>28</v>
      </c>
      <c r="CG261" s="9">
        <f>VLOOKUP(B261,'3-mer'!$B:$BQ,63,FALSE)</f>
        <v>36</v>
      </c>
      <c r="CH261" s="9">
        <f>VLOOKUP(B261,'3-mer'!$B:$BQ,64,FALSE)</f>
        <v>17</v>
      </c>
      <c r="CI261" s="9">
        <f>VLOOKUP(B261,'3-mer'!$B:$BQ,65,FALSE)</f>
        <v>15</v>
      </c>
      <c r="CJ261" s="9">
        <f>VLOOKUP(B261,'3-mer'!$B:$BQ,66,FALSE)</f>
        <v>10</v>
      </c>
      <c r="CK261" s="9">
        <f>VLOOKUP(B261,'3-mer'!$B:$BQ,67,FALSE)</f>
        <v>23</v>
      </c>
      <c r="CL261" s="9">
        <f>VLOOKUP(B261,'3-mer'!$B:$BQ,5,FALSE)</f>
        <v>26</v>
      </c>
    </row>
    <row r="262" spans="1:90" ht="15.75" x14ac:dyDescent="0.2">
      <c r="A262" s="67" t="s">
        <v>28</v>
      </c>
      <c r="B262" s="67" t="s">
        <v>36</v>
      </c>
      <c r="C262" s="67">
        <v>265</v>
      </c>
      <c r="D262" s="70">
        <v>9</v>
      </c>
      <c r="E262" s="67" t="s">
        <v>67</v>
      </c>
      <c r="F262" s="67">
        <v>7.4</v>
      </c>
      <c r="G262" s="67">
        <f t="shared" si="0"/>
        <v>6.6989700043360187</v>
      </c>
      <c r="H262" s="70">
        <v>5.8</v>
      </c>
      <c r="I262" s="70">
        <f>VLOOKUP(B262,'2-mer'!$C$1:$V$19,3,FALSE)</f>
        <v>1452</v>
      </c>
      <c r="J262" s="74">
        <f>VLOOKUP(B262,遗传信息!B:E,4,FALSE)</f>
        <v>50.74</v>
      </c>
      <c r="K262" s="9">
        <f>VLOOKUP(B262,'2-mer'!$C$1:$V$19,4,FALSE)</f>
        <v>105</v>
      </c>
      <c r="L262" s="9">
        <f>VLOOKUP(B262,'2-mer'!$C$1:$V$19,5,FALSE)</f>
        <v>85</v>
      </c>
      <c r="M262" s="9">
        <f>VLOOKUP(B262,'2-mer'!$C$1:$V$19,6,FALSE)</f>
        <v>109</v>
      </c>
      <c r="N262" s="9">
        <f>VLOOKUP(B262,'2-mer'!$C$1:$V$19,8,FALSE)</f>
        <v>63</v>
      </c>
      <c r="O262" s="9">
        <f>VLOOKUP(B262,'2-mer'!$C$1:$V$19,9,FALSE)</f>
        <v>80</v>
      </c>
      <c r="P262" s="9">
        <f>VLOOKUP(B262,'2-mer'!$C$1:$V$19,10,FALSE)</f>
        <v>78</v>
      </c>
      <c r="Q262" s="9">
        <f>VLOOKUP(B262,'2-mer'!$C$1:$V$19,11,FALSE)</f>
        <v>96</v>
      </c>
      <c r="R262" s="9">
        <f>VLOOKUP(B262,'2-mer'!$C$1:$V$19,12,FALSE)</f>
        <v>75</v>
      </c>
      <c r="S262" s="9">
        <f>VLOOKUP(B262,'2-mer'!$C$1:$V$19,13,FALSE)</f>
        <v>115</v>
      </c>
      <c r="T262" s="9">
        <f>VLOOKUP(B262,'2-mer'!$C$1:$V$19,14,FALSE)</f>
        <v>106</v>
      </c>
      <c r="U262" s="9">
        <f>VLOOKUP(B262,'2-mer'!$C$1:$V$19,15,FALSE)</f>
        <v>147</v>
      </c>
      <c r="V262" s="9">
        <f>VLOOKUP(B262,'2-mer'!$C$1:$V$19,16,FALSE)</f>
        <v>93</v>
      </c>
      <c r="W262" s="9">
        <f>VLOOKUP(B262,'2-mer'!$C$1:$V$19,17,FALSE)</f>
        <v>63</v>
      </c>
      <c r="X262" s="9">
        <f>VLOOKUP(B262,'2-mer'!$C$1:$V$19,18,FALSE)</f>
        <v>61</v>
      </c>
      <c r="Y262" s="9">
        <f>VLOOKUP(B262,'2-mer'!$C$1:$V$19,19,FALSE)</f>
        <v>108</v>
      </c>
      <c r="Z262" s="9">
        <f>VLOOKUP(B262,'2-mer'!$C$1:$V$19,20,FALSE)</f>
        <v>57</v>
      </c>
      <c r="AA262" s="9">
        <f>VLOOKUP(B262,'3-mer'!$B:$BQ,4,FALSE)</f>
        <v>22</v>
      </c>
      <c r="AB262" s="9">
        <f>VLOOKUP(B262,'3-mer'!$B:$BQ,5,FALSE)</f>
        <v>26</v>
      </c>
      <c r="AC262" s="9">
        <f>VLOOKUP(B262,'3-mer'!$B:$BQ,6,FALSE)</f>
        <v>34</v>
      </c>
      <c r="AD262" s="9">
        <f>VLOOKUP(B262,'3-mer'!$B:$BQ,7,FALSE)</f>
        <v>22</v>
      </c>
      <c r="AE262" s="9">
        <f>VLOOKUP(B262,'3-mer'!$B:$BQ,8,FALSE)</f>
        <v>17</v>
      </c>
      <c r="AF262" s="9">
        <f>VLOOKUP(B262,'3-mer'!$B:$BQ,9,FALSE)</f>
        <v>22</v>
      </c>
      <c r="AG262" s="9">
        <f>VLOOKUP(B262,'3-mer'!$B:$BQ,10,FALSE)</f>
        <v>27</v>
      </c>
      <c r="AH262" s="9">
        <f>VLOOKUP(B262,'3-mer'!$B:$BQ,11,FALSE)</f>
        <v>19</v>
      </c>
      <c r="AI262" s="9">
        <f>VLOOKUP(B262,'3-mer'!$B:$BQ,12,FALSE)</f>
        <v>28</v>
      </c>
      <c r="AJ262" s="9">
        <f>VLOOKUP(B262,'3-mer'!$B:$BQ,13,FALSE)</f>
        <v>25</v>
      </c>
      <c r="AK262" s="9">
        <f>VLOOKUP(B262,'3-mer'!$B:$BQ,14,FALSE)</f>
        <v>30</v>
      </c>
      <c r="AL262" s="9">
        <f>VLOOKUP(B262,'3-mer'!$B:$BQ,15,FALSE)</f>
        <v>25</v>
      </c>
      <c r="AM262" s="9">
        <f>VLOOKUP(B262,'3-mer'!$B:$BQ,16,FALSE)</f>
        <v>13</v>
      </c>
      <c r="AN262" s="9">
        <f>VLOOKUP(B262,'3-mer'!$B:$BQ,17,FALSE)</f>
        <v>13</v>
      </c>
      <c r="AO262" s="9">
        <f>VLOOKUP(B262,'3-mer'!$B:$BQ,18,FALSE)</f>
        <v>27</v>
      </c>
      <c r="AP262" s="9">
        <f>VLOOKUP(B262,'3-mer'!$B:$BQ,19,FALSE)</f>
        <v>10</v>
      </c>
      <c r="AQ262" s="9">
        <f>VLOOKUP(B262,'3-mer'!$B:$BQ,20,FALSE)</f>
        <v>22</v>
      </c>
      <c r="AR262" s="9">
        <f>VLOOKUP(B262,'3-mer'!$B:$BQ,21,FALSE)</f>
        <v>16</v>
      </c>
      <c r="AS262" s="9">
        <f>VLOOKUP(B262,'3-mer'!$B:$BQ,22,FALSE)</f>
        <v>25</v>
      </c>
      <c r="AT262" s="9">
        <f>VLOOKUP(B262,'3-mer'!$B:$BQ,23,FALSE)</f>
        <v>16</v>
      </c>
      <c r="AU262" s="9">
        <f>VLOOKUP(B262,'3-mer'!$B:$BQ,24,FALSE)</f>
        <v>17</v>
      </c>
      <c r="AV262" s="9">
        <f>VLOOKUP(B262,'3-mer'!$B:$BQ,25,FALSE)</f>
        <v>15</v>
      </c>
      <c r="AW262" s="9">
        <f>VLOOKUP(B262,'3-mer'!$B:$BQ,26,FALSE)</f>
        <v>21</v>
      </c>
      <c r="AX262" s="9">
        <f>VLOOKUP(B262,'3-mer'!$B:$BQ,27,FALSE)</f>
        <v>25</v>
      </c>
      <c r="AY262" s="9">
        <f>VLOOKUP(B262,'3-mer'!$B:$BQ,28,FALSE)</f>
        <v>18</v>
      </c>
      <c r="AZ262" s="9">
        <f>VLOOKUP(B262,'3-mer'!$B:$BQ,29,FALSE)</f>
        <v>21</v>
      </c>
      <c r="BA262" s="9">
        <f>VLOOKUP(B262,'3-mer'!$B:$BQ,30,FALSE)</f>
        <v>35</v>
      </c>
      <c r="BB262" s="9">
        <f>VLOOKUP(B262,'3-mer'!$B:$BQ,31,FALSE)</f>
        <v>22</v>
      </c>
      <c r="BC262" s="9">
        <f>VLOOKUP(B262,'3-mer'!$B:$BQ,32,FALSE)</f>
        <v>11</v>
      </c>
      <c r="BD262" s="9">
        <f>VLOOKUP(B262,'3-mer'!$B:$BQ,33,FALSE)</f>
        <v>16</v>
      </c>
      <c r="BE262" s="9">
        <f>VLOOKUP(B262,'3-mer'!$B:$BQ,34,FALSE)</f>
        <v>28</v>
      </c>
      <c r="BF262" s="9">
        <f>VLOOKUP(B262,'3-mer'!$B:$BQ,35,FALSE)</f>
        <v>20</v>
      </c>
      <c r="BG262" s="9">
        <f>VLOOKUP(B262,'3-mer'!$B:$BQ,36,FALSE)</f>
        <v>36</v>
      </c>
      <c r="BH262" s="9">
        <f>VLOOKUP(B262,'3-mer'!$B:$BQ,37,FALSE)</f>
        <v>23</v>
      </c>
      <c r="BI262" s="9">
        <f>VLOOKUP(B262,'3-mer'!$B:$BQ,38,FALSE)</f>
        <v>33</v>
      </c>
      <c r="BJ262" s="9">
        <f>VLOOKUP(B262,'3-mer'!$B:$BQ,39,FALSE)</f>
        <v>22</v>
      </c>
      <c r="BK262" s="9">
        <f>VLOOKUP(B262,'3-mer'!$B:$BQ,40,FALSE)</f>
        <v>28</v>
      </c>
      <c r="BL262" s="9">
        <f>VLOOKUP(B262,'3-mer'!$B:$BQ,41,FALSE)</f>
        <v>26</v>
      </c>
      <c r="BM262" s="9">
        <f>VLOOKUP(B262,'3-mer'!$B:$BQ,42,FALSE)</f>
        <v>28</v>
      </c>
      <c r="BN262" s="9">
        <f>VLOOKUP(B262,'3-mer'!$B:$BQ,43,FALSE)</f>
        <v>23</v>
      </c>
      <c r="BO262" s="9">
        <f>VLOOKUP(B262,'3-mer'!$B:$BQ,44,FALSE)</f>
        <v>42</v>
      </c>
      <c r="BP262" s="9">
        <f>VLOOKUP(B262,'3-mer'!$B:$BQ,45,FALSE)</f>
        <v>30</v>
      </c>
      <c r="BQ262" s="9">
        <f>VLOOKUP(B262,'3-mer'!$B:$BQ,46,FALSE)</f>
        <v>46</v>
      </c>
      <c r="BR262" s="9">
        <f>VLOOKUP(B262,'3-mer'!$B:$BQ,47,FALSE)</f>
        <v>29</v>
      </c>
      <c r="BS262" s="9">
        <f>VLOOKUP(B262,'3-mer'!$B:$BQ,48,FALSE)</f>
        <v>23</v>
      </c>
      <c r="BT262" s="9">
        <f>VLOOKUP(B262,'3-mer'!$B:$BQ,49,FALSE)</f>
        <v>22</v>
      </c>
      <c r="BU262" s="9">
        <f>VLOOKUP(B262,'3-mer'!$B:$BQ,50,FALSE)</f>
        <v>30</v>
      </c>
      <c r="BV262" s="9">
        <f>VLOOKUP(B262,'3-mer'!$B:$BQ,51,FALSE)</f>
        <v>18</v>
      </c>
      <c r="BW262" s="9">
        <f>VLOOKUP(B262,'3-mer'!$B:$BQ,52,FALSE)</f>
        <v>25</v>
      </c>
      <c r="BX262" s="9">
        <f>VLOOKUP(B262,'3-mer'!$B:$BQ,53,FALSE)</f>
        <v>19</v>
      </c>
      <c r="BY262" s="9">
        <f>VLOOKUP(B262,'3-mer'!$B:$BQ,54,FALSE)</f>
        <v>16</v>
      </c>
      <c r="BZ262" s="9">
        <f>VLOOKUP(B262,'3-mer'!$B:$BQ,55,FALSE)</f>
        <v>3</v>
      </c>
      <c r="CA262" s="9">
        <f>VLOOKUP(B262,'3-mer'!$B:$BQ,56,FALSE)</f>
        <v>18</v>
      </c>
      <c r="CB262" s="9">
        <f>VLOOKUP(B262,'3-mer'!$B:$BQ,7,FALSE)</f>
        <v>22</v>
      </c>
      <c r="CC262" s="9">
        <f>VLOOKUP(B262,'3-mer'!$B:$BQ,58,FALSE)</f>
        <v>20</v>
      </c>
      <c r="CD262" s="9">
        <f>VLOOKUP(B262,'3-mer'!$B:$BQ,60,FALSE)</f>
        <v>8</v>
      </c>
      <c r="CE262" s="9">
        <f>VLOOKUP(B262,'3-mer'!$B:$BQ,61,FALSE)</f>
        <v>27</v>
      </c>
      <c r="CF262" s="9">
        <f>VLOOKUP(B262,'3-mer'!$B:$BQ,62,FALSE)</f>
        <v>28</v>
      </c>
      <c r="CG262" s="9">
        <f>VLOOKUP(B262,'3-mer'!$B:$BQ,63,FALSE)</f>
        <v>36</v>
      </c>
      <c r="CH262" s="9">
        <f>VLOOKUP(B262,'3-mer'!$B:$BQ,64,FALSE)</f>
        <v>17</v>
      </c>
      <c r="CI262" s="9">
        <f>VLOOKUP(B262,'3-mer'!$B:$BQ,65,FALSE)</f>
        <v>15</v>
      </c>
      <c r="CJ262" s="9">
        <f>VLOOKUP(B262,'3-mer'!$B:$BQ,66,FALSE)</f>
        <v>10</v>
      </c>
      <c r="CK262" s="9">
        <f>VLOOKUP(B262,'3-mer'!$B:$BQ,67,FALSE)</f>
        <v>23</v>
      </c>
      <c r="CL262" s="9">
        <f>VLOOKUP(B262,'3-mer'!$B:$BQ,5,FALSE)</f>
        <v>26</v>
      </c>
    </row>
    <row r="263" spans="1:90" ht="15.75" x14ac:dyDescent="0.2">
      <c r="A263" s="67" t="s">
        <v>28</v>
      </c>
      <c r="B263" s="67" t="s">
        <v>36</v>
      </c>
      <c r="C263" s="67">
        <v>285</v>
      </c>
      <c r="D263" s="70">
        <v>8</v>
      </c>
      <c r="E263" s="67" t="s">
        <v>67</v>
      </c>
      <c r="F263" s="67">
        <v>7.4</v>
      </c>
      <c r="G263" s="67">
        <f t="shared" si="0"/>
        <v>6.6989700043360187</v>
      </c>
      <c r="H263" s="70">
        <v>1.48</v>
      </c>
      <c r="I263" s="70">
        <f>VLOOKUP(B263,'2-mer'!$C$1:$V$19,3,FALSE)</f>
        <v>1452</v>
      </c>
      <c r="J263" s="74">
        <f>VLOOKUP(B263,遗传信息!B:E,4,FALSE)</f>
        <v>50.74</v>
      </c>
      <c r="K263" s="9">
        <f>VLOOKUP(B263,'2-mer'!$C$1:$V$19,4,FALSE)</f>
        <v>105</v>
      </c>
      <c r="L263" s="9">
        <f>VLOOKUP(B263,'2-mer'!$C$1:$V$19,5,FALSE)</f>
        <v>85</v>
      </c>
      <c r="M263" s="9">
        <f>VLOOKUP(B263,'2-mer'!$C$1:$V$19,6,FALSE)</f>
        <v>109</v>
      </c>
      <c r="N263" s="9">
        <f>VLOOKUP(B263,'2-mer'!$C$1:$V$19,8,FALSE)</f>
        <v>63</v>
      </c>
      <c r="O263" s="9">
        <f>VLOOKUP(B263,'2-mer'!$C$1:$V$19,9,FALSE)</f>
        <v>80</v>
      </c>
      <c r="P263" s="9">
        <f>VLOOKUP(B263,'2-mer'!$C$1:$V$19,10,FALSE)</f>
        <v>78</v>
      </c>
      <c r="Q263" s="9">
        <f>VLOOKUP(B263,'2-mer'!$C$1:$V$19,11,FALSE)</f>
        <v>96</v>
      </c>
      <c r="R263" s="9">
        <f>VLOOKUP(B263,'2-mer'!$C$1:$V$19,12,FALSE)</f>
        <v>75</v>
      </c>
      <c r="S263" s="9">
        <f>VLOOKUP(B263,'2-mer'!$C$1:$V$19,13,FALSE)</f>
        <v>115</v>
      </c>
      <c r="T263" s="9">
        <f>VLOOKUP(B263,'2-mer'!$C$1:$V$19,14,FALSE)</f>
        <v>106</v>
      </c>
      <c r="U263" s="9">
        <f>VLOOKUP(B263,'2-mer'!$C$1:$V$19,15,FALSE)</f>
        <v>147</v>
      </c>
      <c r="V263" s="9">
        <f>VLOOKUP(B263,'2-mer'!$C$1:$V$19,16,FALSE)</f>
        <v>93</v>
      </c>
      <c r="W263" s="9">
        <f>VLOOKUP(B263,'2-mer'!$C$1:$V$19,17,FALSE)</f>
        <v>63</v>
      </c>
      <c r="X263" s="9">
        <f>VLOOKUP(B263,'2-mer'!$C$1:$V$19,18,FALSE)</f>
        <v>61</v>
      </c>
      <c r="Y263" s="9">
        <f>VLOOKUP(B263,'2-mer'!$C$1:$V$19,19,FALSE)</f>
        <v>108</v>
      </c>
      <c r="Z263" s="9">
        <f>VLOOKUP(B263,'2-mer'!$C$1:$V$19,20,FALSE)</f>
        <v>57</v>
      </c>
      <c r="AA263" s="9">
        <f>VLOOKUP(B263,'3-mer'!$B:$BQ,4,FALSE)</f>
        <v>22</v>
      </c>
      <c r="AB263" s="9">
        <f>VLOOKUP(B263,'3-mer'!$B:$BQ,5,FALSE)</f>
        <v>26</v>
      </c>
      <c r="AC263" s="9">
        <f>VLOOKUP(B263,'3-mer'!$B:$BQ,6,FALSE)</f>
        <v>34</v>
      </c>
      <c r="AD263" s="9">
        <f>VLOOKUP(B263,'3-mer'!$B:$BQ,7,FALSE)</f>
        <v>22</v>
      </c>
      <c r="AE263" s="9">
        <f>VLOOKUP(B263,'3-mer'!$B:$BQ,8,FALSE)</f>
        <v>17</v>
      </c>
      <c r="AF263" s="9">
        <f>VLOOKUP(B263,'3-mer'!$B:$BQ,9,FALSE)</f>
        <v>22</v>
      </c>
      <c r="AG263" s="9">
        <f>VLOOKUP(B263,'3-mer'!$B:$BQ,10,FALSE)</f>
        <v>27</v>
      </c>
      <c r="AH263" s="9">
        <f>VLOOKUP(B263,'3-mer'!$B:$BQ,11,FALSE)</f>
        <v>19</v>
      </c>
      <c r="AI263" s="9">
        <f>VLOOKUP(B263,'3-mer'!$B:$BQ,12,FALSE)</f>
        <v>28</v>
      </c>
      <c r="AJ263" s="9">
        <f>VLOOKUP(B263,'3-mer'!$B:$BQ,13,FALSE)</f>
        <v>25</v>
      </c>
      <c r="AK263" s="9">
        <f>VLOOKUP(B263,'3-mer'!$B:$BQ,14,FALSE)</f>
        <v>30</v>
      </c>
      <c r="AL263" s="9">
        <f>VLOOKUP(B263,'3-mer'!$B:$BQ,15,FALSE)</f>
        <v>25</v>
      </c>
      <c r="AM263" s="9">
        <f>VLOOKUP(B263,'3-mer'!$B:$BQ,16,FALSE)</f>
        <v>13</v>
      </c>
      <c r="AN263" s="9">
        <f>VLOOKUP(B263,'3-mer'!$B:$BQ,17,FALSE)</f>
        <v>13</v>
      </c>
      <c r="AO263" s="9">
        <f>VLOOKUP(B263,'3-mer'!$B:$BQ,18,FALSE)</f>
        <v>27</v>
      </c>
      <c r="AP263" s="9">
        <f>VLOOKUP(B263,'3-mer'!$B:$BQ,19,FALSE)</f>
        <v>10</v>
      </c>
      <c r="AQ263" s="9">
        <f>VLOOKUP(B263,'3-mer'!$B:$BQ,20,FALSE)</f>
        <v>22</v>
      </c>
      <c r="AR263" s="9">
        <f>VLOOKUP(B263,'3-mer'!$B:$BQ,21,FALSE)</f>
        <v>16</v>
      </c>
      <c r="AS263" s="9">
        <f>VLOOKUP(B263,'3-mer'!$B:$BQ,22,FALSE)</f>
        <v>25</v>
      </c>
      <c r="AT263" s="9">
        <f>VLOOKUP(B263,'3-mer'!$B:$BQ,23,FALSE)</f>
        <v>16</v>
      </c>
      <c r="AU263" s="9">
        <f>VLOOKUP(B263,'3-mer'!$B:$BQ,24,FALSE)</f>
        <v>17</v>
      </c>
      <c r="AV263" s="9">
        <f>VLOOKUP(B263,'3-mer'!$B:$BQ,25,FALSE)</f>
        <v>15</v>
      </c>
      <c r="AW263" s="9">
        <f>VLOOKUP(B263,'3-mer'!$B:$BQ,26,FALSE)</f>
        <v>21</v>
      </c>
      <c r="AX263" s="9">
        <f>VLOOKUP(B263,'3-mer'!$B:$BQ,27,FALSE)</f>
        <v>25</v>
      </c>
      <c r="AY263" s="9">
        <f>VLOOKUP(B263,'3-mer'!$B:$BQ,28,FALSE)</f>
        <v>18</v>
      </c>
      <c r="AZ263" s="9">
        <f>VLOOKUP(B263,'3-mer'!$B:$BQ,29,FALSE)</f>
        <v>21</v>
      </c>
      <c r="BA263" s="9">
        <f>VLOOKUP(B263,'3-mer'!$B:$BQ,30,FALSE)</f>
        <v>35</v>
      </c>
      <c r="BB263" s="9">
        <f>VLOOKUP(B263,'3-mer'!$B:$BQ,31,FALSE)</f>
        <v>22</v>
      </c>
      <c r="BC263" s="9">
        <f>VLOOKUP(B263,'3-mer'!$B:$BQ,32,FALSE)</f>
        <v>11</v>
      </c>
      <c r="BD263" s="9">
        <f>VLOOKUP(B263,'3-mer'!$B:$BQ,33,FALSE)</f>
        <v>16</v>
      </c>
      <c r="BE263" s="9">
        <f>VLOOKUP(B263,'3-mer'!$B:$BQ,34,FALSE)</f>
        <v>28</v>
      </c>
      <c r="BF263" s="9">
        <f>VLOOKUP(B263,'3-mer'!$B:$BQ,35,FALSE)</f>
        <v>20</v>
      </c>
      <c r="BG263" s="9">
        <f>VLOOKUP(B263,'3-mer'!$B:$BQ,36,FALSE)</f>
        <v>36</v>
      </c>
      <c r="BH263" s="9">
        <f>VLOOKUP(B263,'3-mer'!$B:$BQ,37,FALSE)</f>
        <v>23</v>
      </c>
      <c r="BI263" s="9">
        <f>VLOOKUP(B263,'3-mer'!$B:$BQ,38,FALSE)</f>
        <v>33</v>
      </c>
      <c r="BJ263" s="9">
        <f>VLOOKUP(B263,'3-mer'!$B:$BQ,39,FALSE)</f>
        <v>22</v>
      </c>
      <c r="BK263" s="9">
        <f>VLOOKUP(B263,'3-mer'!$B:$BQ,40,FALSE)</f>
        <v>28</v>
      </c>
      <c r="BL263" s="9">
        <f>VLOOKUP(B263,'3-mer'!$B:$BQ,41,FALSE)</f>
        <v>26</v>
      </c>
      <c r="BM263" s="9">
        <f>VLOOKUP(B263,'3-mer'!$B:$BQ,42,FALSE)</f>
        <v>28</v>
      </c>
      <c r="BN263" s="9">
        <f>VLOOKUP(B263,'3-mer'!$B:$BQ,43,FALSE)</f>
        <v>23</v>
      </c>
      <c r="BO263" s="9">
        <f>VLOOKUP(B263,'3-mer'!$B:$BQ,44,FALSE)</f>
        <v>42</v>
      </c>
      <c r="BP263" s="9">
        <f>VLOOKUP(B263,'3-mer'!$B:$BQ,45,FALSE)</f>
        <v>30</v>
      </c>
      <c r="BQ263" s="9">
        <f>VLOOKUP(B263,'3-mer'!$B:$BQ,46,FALSE)</f>
        <v>46</v>
      </c>
      <c r="BR263" s="9">
        <f>VLOOKUP(B263,'3-mer'!$B:$BQ,47,FALSE)</f>
        <v>29</v>
      </c>
      <c r="BS263" s="9">
        <f>VLOOKUP(B263,'3-mer'!$B:$BQ,48,FALSE)</f>
        <v>23</v>
      </c>
      <c r="BT263" s="9">
        <f>VLOOKUP(B263,'3-mer'!$B:$BQ,49,FALSE)</f>
        <v>22</v>
      </c>
      <c r="BU263" s="9">
        <f>VLOOKUP(B263,'3-mer'!$B:$BQ,50,FALSE)</f>
        <v>30</v>
      </c>
      <c r="BV263" s="9">
        <f>VLOOKUP(B263,'3-mer'!$B:$BQ,51,FALSE)</f>
        <v>18</v>
      </c>
      <c r="BW263" s="9">
        <f>VLOOKUP(B263,'3-mer'!$B:$BQ,52,FALSE)</f>
        <v>25</v>
      </c>
      <c r="BX263" s="9">
        <f>VLOOKUP(B263,'3-mer'!$B:$BQ,53,FALSE)</f>
        <v>19</v>
      </c>
      <c r="BY263" s="9">
        <f>VLOOKUP(B263,'3-mer'!$B:$BQ,54,FALSE)</f>
        <v>16</v>
      </c>
      <c r="BZ263" s="9">
        <f>VLOOKUP(B263,'3-mer'!$B:$BQ,55,FALSE)</f>
        <v>3</v>
      </c>
      <c r="CA263" s="9">
        <f>VLOOKUP(B263,'3-mer'!$B:$BQ,56,FALSE)</f>
        <v>18</v>
      </c>
      <c r="CB263" s="9">
        <f>VLOOKUP(B263,'3-mer'!$B:$BQ,7,FALSE)</f>
        <v>22</v>
      </c>
      <c r="CC263" s="9">
        <f>VLOOKUP(B263,'3-mer'!$B:$BQ,58,FALSE)</f>
        <v>20</v>
      </c>
      <c r="CD263" s="9">
        <f>VLOOKUP(B263,'3-mer'!$B:$BQ,60,FALSE)</f>
        <v>8</v>
      </c>
      <c r="CE263" s="9">
        <f>VLOOKUP(B263,'3-mer'!$B:$BQ,61,FALSE)</f>
        <v>27</v>
      </c>
      <c r="CF263" s="9">
        <f>VLOOKUP(B263,'3-mer'!$B:$BQ,62,FALSE)</f>
        <v>28</v>
      </c>
      <c r="CG263" s="9">
        <f>VLOOKUP(B263,'3-mer'!$B:$BQ,63,FALSE)</f>
        <v>36</v>
      </c>
      <c r="CH263" s="9">
        <f>VLOOKUP(B263,'3-mer'!$B:$BQ,64,FALSE)</f>
        <v>17</v>
      </c>
      <c r="CI263" s="9">
        <f>VLOOKUP(B263,'3-mer'!$B:$BQ,65,FALSE)</f>
        <v>15</v>
      </c>
      <c r="CJ263" s="9">
        <f>VLOOKUP(B263,'3-mer'!$B:$BQ,66,FALSE)</f>
        <v>10</v>
      </c>
      <c r="CK263" s="9">
        <f>VLOOKUP(B263,'3-mer'!$B:$BQ,67,FALSE)</f>
        <v>23</v>
      </c>
      <c r="CL263" s="9">
        <f>VLOOKUP(B263,'3-mer'!$B:$BQ,5,FALSE)</f>
        <v>26</v>
      </c>
    </row>
    <row r="264" spans="1:90" ht="15.75" x14ac:dyDescent="0.2">
      <c r="A264" s="67" t="s">
        <v>28</v>
      </c>
      <c r="B264" s="67" t="s">
        <v>36</v>
      </c>
      <c r="C264" s="67">
        <v>285</v>
      </c>
      <c r="D264" s="70">
        <v>12</v>
      </c>
      <c r="E264" s="67" t="s">
        <v>67</v>
      </c>
      <c r="F264" s="67">
        <v>7.4</v>
      </c>
      <c r="G264" s="67">
        <f t="shared" si="0"/>
        <v>6.6989700043360187</v>
      </c>
      <c r="H264" s="70">
        <v>3.09</v>
      </c>
      <c r="I264" s="70">
        <f>VLOOKUP(B264,'2-mer'!$C$1:$V$19,3,FALSE)</f>
        <v>1452</v>
      </c>
      <c r="J264" s="74">
        <f>VLOOKUP(B264,遗传信息!B:E,4,FALSE)</f>
        <v>50.74</v>
      </c>
      <c r="K264" s="9">
        <f>VLOOKUP(B264,'2-mer'!$C$1:$V$19,4,FALSE)</f>
        <v>105</v>
      </c>
      <c r="L264" s="9">
        <f>VLOOKUP(B264,'2-mer'!$C$1:$V$19,5,FALSE)</f>
        <v>85</v>
      </c>
      <c r="M264" s="9">
        <f>VLOOKUP(B264,'2-mer'!$C$1:$V$19,6,FALSE)</f>
        <v>109</v>
      </c>
      <c r="N264" s="9">
        <f>VLOOKUP(B264,'2-mer'!$C$1:$V$19,8,FALSE)</f>
        <v>63</v>
      </c>
      <c r="O264" s="9">
        <f>VLOOKUP(B264,'2-mer'!$C$1:$V$19,9,FALSE)</f>
        <v>80</v>
      </c>
      <c r="P264" s="9">
        <f>VLOOKUP(B264,'2-mer'!$C$1:$V$19,10,FALSE)</f>
        <v>78</v>
      </c>
      <c r="Q264" s="9">
        <f>VLOOKUP(B264,'2-mer'!$C$1:$V$19,11,FALSE)</f>
        <v>96</v>
      </c>
      <c r="R264" s="9">
        <f>VLOOKUP(B264,'2-mer'!$C$1:$V$19,12,FALSE)</f>
        <v>75</v>
      </c>
      <c r="S264" s="9">
        <f>VLOOKUP(B264,'2-mer'!$C$1:$V$19,13,FALSE)</f>
        <v>115</v>
      </c>
      <c r="T264" s="9">
        <f>VLOOKUP(B264,'2-mer'!$C$1:$V$19,14,FALSE)</f>
        <v>106</v>
      </c>
      <c r="U264" s="9">
        <f>VLOOKUP(B264,'2-mer'!$C$1:$V$19,15,FALSE)</f>
        <v>147</v>
      </c>
      <c r="V264" s="9">
        <f>VLOOKUP(B264,'2-mer'!$C$1:$V$19,16,FALSE)</f>
        <v>93</v>
      </c>
      <c r="W264" s="9">
        <f>VLOOKUP(B264,'2-mer'!$C$1:$V$19,17,FALSE)</f>
        <v>63</v>
      </c>
      <c r="X264" s="9">
        <f>VLOOKUP(B264,'2-mer'!$C$1:$V$19,18,FALSE)</f>
        <v>61</v>
      </c>
      <c r="Y264" s="9">
        <f>VLOOKUP(B264,'2-mer'!$C$1:$V$19,19,FALSE)</f>
        <v>108</v>
      </c>
      <c r="Z264" s="9">
        <f>VLOOKUP(B264,'2-mer'!$C$1:$V$19,20,FALSE)</f>
        <v>57</v>
      </c>
      <c r="AA264" s="9">
        <f>VLOOKUP(B264,'3-mer'!$B:$BQ,4,FALSE)</f>
        <v>22</v>
      </c>
      <c r="AB264" s="9">
        <f>VLOOKUP(B264,'3-mer'!$B:$BQ,5,FALSE)</f>
        <v>26</v>
      </c>
      <c r="AC264" s="9">
        <f>VLOOKUP(B264,'3-mer'!$B:$BQ,6,FALSE)</f>
        <v>34</v>
      </c>
      <c r="AD264" s="9">
        <f>VLOOKUP(B264,'3-mer'!$B:$BQ,7,FALSE)</f>
        <v>22</v>
      </c>
      <c r="AE264" s="9">
        <f>VLOOKUP(B264,'3-mer'!$B:$BQ,8,FALSE)</f>
        <v>17</v>
      </c>
      <c r="AF264" s="9">
        <f>VLOOKUP(B264,'3-mer'!$B:$BQ,9,FALSE)</f>
        <v>22</v>
      </c>
      <c r="AG264" s="9">
        <f>VLOOKUP(B264,'3-mer'!$B:$BQ,10,FALSE)</f>
        <v>27</v>
      </c>
      <c r="AH264" s="9">
        <f>VLOOKUP(B264,'3-mer'!$B:$BQ,11,FALSE)</f>
        <v>19</v>
      </c>
      <c r="AI264" s="9">
        <f>VLOOKUP(B264,'3-mer'!$B:$BQ,12,FALSE)</f>
        <v>28</v>
      </c>
      <c r="AJ264" s="9">
        <f>VLOOKUP(B264,'3-mer'!$B:$BQ,13,FALSE)</f>
        <v>25</v>
      </c>
      <c r="AK264" s="9">
        <f>VLOOKUP(B264,'3-mer'!$B:$BQ,14,FALSE)</f>
        <v>30</v>
      </c>
      <c r="AL264" s="9">
        <f>VLOOKUP(B264,'3-mer'!$B:$BQ,15,FALSE)</f>
        <v>25</v>
      </c>
      <c r="AM264" s="9">
        <f>VLOOKUP(B264,'3-mer'!$B:$BQ,16,FALSE)</f>
        <v>13</v>
      </c>
      <c r="AN264" s="9">
        <f>VLOOKUP(B264,'3-mer'!$B:$BQ,17,FALSE)</f>
        <v>13</v>
      </c>
      <c r="AO264" s="9">
        <f>VLOOKUP(B264,'3-mer'!$B:$BQ,18,FALSE)</f>
        <v>27</v>
      </c>
      <c r="AP264" s="9">
        <f>VLOOKUP(B264,'3-mer'!$B:$BQ,19,FALSE)</f>
        <v>10</v>
      </c>
      <c r="AQ264" s="9">
        <f>VLOOKUP(B264,'3-mer'!$B:$BQ,20,FALSE)</f>
        <v>22</v>
      </c>
      <c r="AR264" s="9">
        <f>VLOOKUP(B264,'3-mer'!$B:$BQ,21,FALSE)</f>
        <v>16</v>
      </c>
      <c r="AS264" s="9">
        <f>VLOOKUP(B264,'3-mer'!$B:$BQ,22,FALSE)</f>
        <v>25</v>
      </c>
      <c r="AT264" s="9">
        <f>VLOOKUP(B264,'3-mer'!$B:$BQ,23,FALSE)</f>
        <v>16</v>
      </c>
      <c r="AU264" s="9">
        <f>VLOOKUP(B264,'3-mer'!$B:$BQ,24,FALSE)</f>
        <v>17</v>
      </c>
      <c r="AV264" s="9">
        <f>VLOOKUP(B264,'3-mer'!$B:$BQ,25,FALSE)</f>
        <v>15</v>
      </c>
      <c r="AW264" s="9">
        <f>VLOOKUP(B264,'3-mer'!$B:$BQ,26,FALSE)</f>
        <v>21</v>
      </c>
      <c r="AX264" s="9">
        <f>VLOOKUP(B264,'3-mer'!$B:$BQ,27,FALSE)</f>
        <v>25</v>
      </c>
      <c r="AY264" s="9">
        <f>VLOOKUP(B264,'3-mer'!$B:$BQ,28,FALSE)</f>
        <v>18</v>
      </c>
      <c r="AZ264" s="9">
        <f>VLOOKUP(B264,'3-mer'!$B:$BQ,29,FALSE)</f>
        <v>21</v>
      </c>
      <c r="BA264" s="9">
        <f>VLOOKUP(B264,'3-mer'!$B:$BQ,30,FALSE)</f>
        <v>35</v>
      </c>
      <c r="BB264" s="9">
        <f>VLOOKUP(B264,'3-mer'!$B:$BQ,31,FALSE)</f>
        <v>22</v>
      </c>
      <c r="BC264" s="9">
        <f>VLOOKUP(B264,'3-mer'!$B:$BQ,32,FALSE)</f>
        <v>11</v>
      </c>
      <c r="BD264" s="9">
        <f>VLOOKUP(B264,'3-mer'!$B:$BQ,33,FALSE)</f>
        <v>16</v>
      </c>
      <c r="BE264" s="9">
        <f>VLOOKUP(B264,'3-mer'!$B:$BQ,34,FALSE)</f>
        <v>28</v>
      </c>
      <c r="BF264" s="9">
        <f>VLOOKUP(B264,'3-mer'!$B:$BQ,35,FALSE)</f>
        <v>20</v>
      </c>
      <c r="BG264" s="9">
        <f>VLOOKUP(B264,'3-mer'!$B:$BQ,36,FALSE)</f>
        <v>36</v>
      </c>
      <c r="BH264" s="9">
        <f>VLOOKUP(B264,'3-mer'!$B:$BQ,37,FALSE)</f>
        <v>23</v>
      </c>
      <c r="BI264" s="9">
        <f>VLOOKUP(B264,'3-mer'!$B:$BQ,38,FALSE)</f>
        <v>33</v>
      </c>
      <c r="BJ264" s="9">
        <f>VLOOKUP(B264,'3-mer'!$B:$BQ,39,FALSE)</f>
        <v>22</v>
      </c>
      <c r="BK264" s="9">
        <f>VLOOKUP(B264,'3-mer'!$B:$BQ,40,FALSE)</f>
        <v>28</v>
      </c>
      <c r="BL264" s="9">
        <f>VLOOKUP(B264,'3-mer'!$B:$BQ,41,FALSE)</f>
        <v>26</v>
      </c>
      <c r="BM264" s="9">
        <f>VLOOKUP(B264,'3-mer'!$B:$BQ,42,FALSE)</f>
        <v>28</v>
      </c>
      <c r="BN264" s="9">
        <f>VLOOKUP(B264,'3-mer'!$B:$BQ,43,FALSE)</f>
        <v>23</v>
      </c>
      <c r="BO264" s="9">
        <f>VLOOKUP(B264,'3-mer'!$B:$BQ,44,FALSE)</f>
        <v>42</v>
      </c>
      <c r="BP264" s="9">
        <f>VLOOKUP(B264,'3-mer'!$B:$BQ,45,FALSE)</f>
        <v>30</v>
      </c>
      <c r="BQ264" s="9">
        <f>VLOOKUP(B264,'3-mer'!$B:$BQ,46,FALSE)</f>
        <v>46</v>
      </c>
      <c r="BR264" s="9">
        <f>VLOOKUP(B264,'3-mer'!$B:$BQ,47,FALSE)</f>
        <v>29</v>
      </c>
      <c r="BS264" s="9">
        <f>VLOOKUP(B264,'3-mer'!$B:$BQ,48,FALSE)</f>
        <v>23</v>
      </c>
      <c r="BT264" s="9">
        <f>VLOOKUP(B264,'3-mer'!$B:$BQ,49,FALSE)</f>
        <v>22</v>
      </c>
      <c r="BU264" s="9">
        <f>VLOOKUP(B264,'3-mer'!$B:$BQ,50,FALSE)</f>
        <v>30</v>
      </c>
      <c r="BV264" s="9">
        <f>VLOOKUP(B264,'3-mer'!$B:$BQ,51,FALSE)</f>
        <v>18</v>
      </c>
      <c r="BW264" s="9">
        <f>VLOOKUP(B264,'3-mer'!$B:$BQ,52,FALSE)</f>
        <v>25</v>
      </c>
      <c r="BX264" s="9">
        <f>VLOOKUP(B264,'3-mer'!$B:$BQ,53,FALSE)</f>
        <v>19</v>
      </c>
      <c r="BY264" s="9">
        <f>VLOOKUP(B264,'3-mer'!$B:$BQ,54,FALSE)</f>
        <v>16</v>
      </c>
      <c r="BZ264" s="9">
        <f>VLOOKUP(B264,'3-mer'!$B:$BQ,55,FALSE)</f>
        <v>3</v>
      </c>
      <c r="CA264" s="9">
        <f>VLOOKUP(B264,'3-mer'!$B:$BQ,56,FALSE)</f>
        <v>18</v>
      </c>
      <c r="CB264" s="9">
        <f>VLOOKUP(B264,'3-mer'!$B:$BQ,7,FALSE)</f>
        <v>22</v>
      </c>
      <c r="CC264" s="9">
        <f>VLOOKUP(B264,'3-mer'!$B:$BQ,58,FALSE)</f>
        <v>20</v>
      </c>
      <c r="CD264" s="9">
        <f>VLOOKUP(B264,'3-mer'!$B:$BQ,60,FALSE)</f>
        <v>8</v>
      </c>
      <c r="CE264" s="9">
        <f>VLOOKUP(B264,'3-mer'!$B:$BQ,61,FALSE)</f>
        <v>27</v>
      </c>
      <c r="CF264" s="9">
        <f>VLOOKUP(B264,'3-mer'!$B:$BQ,62,FALSE)</f>
        <v>28</v>
      </c>
      <c r="CG264" s="9">
        <f>VLOOKUP(B264,'3-mer'!$B:$BQ,63,FALSE)</f>
        <v>36</v>
      </c>
      <c r="CH264" s="9">
        <f>VLOOKUP(B264,'3-mer'!$B:$BQ,64,FALSE)</f>
        <v>17</v>
      </c>
      <c r="CI264" s="9">
        <f>VLOOKUP(B264,'3-mer'!$B:$BQ,65,FALSE)</f>
        <v>15</v>
      </c>
      <c r="CJ264" s="9">
        <f>VLOOKUP(B264,'3-mer'!$B:$BQ,66,FALSE)</f>
        <v>10</v>
      </c>
      <c r="CK264" s="9">
        <f>VLOOKUP(B264,'3-mer'!$B:$BQ,67,FALSE)</f>
        <v>23</v>
      </c>
      <c r="CL264" s="9">
        <f>VLOOKUP(B264,'3-mer'!$B:$BQ,5,FALSE)</f>
        <v>26</v>
      </c>
    </row>
    <row r="265" spans="1:90" ht="15.75" x14ac:dyDescent="0.2">
      <c r="A265" s="67" t="s">
        <v>28</v>
      </c>
      <c r="B265" s="67" t="s">
        <v>36</v>
      </c>
      <c r="C265" s="67">
        <v>285</v>
      </c>
      <c r="D265" s="70">
        <v>16</v>
      </c>
      <c r="E265" s="67" t="s">
        <v>67</v>
      </c>
      <c r="F265" s="67">
        <v>7.4</v>
      </c>
      <c r="G265" s="67">
        <f t="shared" si="0"/>
        <v>6.6989700043360187</v>
      </c>
      <c r="H265" s="70">
        <v>4.68</v>
      </c>
      <c r="I265" s="70">
        <f>VLOOKUP(B265,'2-mer'!$C$1:$V$19,3,FALSE)</f>
        <v>1452</v>
      </c>
      <c r="J265" s="74">
        <f>VLOOKUP(B265,遗传信息!B:E,4,FALSE)</f>
        <v>50.74</v>
      </c>
      <c r="K265" s="9">
        <f>VLOOKUP(B265,'2-mer'!$C$1:$V$19,4,FALSE)</f>
        <v>105</v>
      </c>
      <c r="L265" s="9">
        <f>VLOOKUP(B265,'2-mer'!$C$1:$V$19,5,FALSE)</f>
        <v>85</v>
      </c>
      <c r="M265" s="9">
        <f>VLOOKUP(B265,'2-mer'!$C$1:$V$19,6,FALSE)</f>
        <v>109</v>
      </c>
      <c r="N265" s="9">
        <f>VLOOKUP(B265,'2-mer'!$C$1:$V$19,8,FALSE)</f>
        <v>63</v>
      </c>
      <c r="O265" s="9">
        <f>VLOOKUP(B265,'2-mer'!$C$1:$V$19,9,FALSE)</f>
        <v>80</v>
      </c>
      <c r="P265" s="9">
        <f>VLOOKUP(B265,'2-mer'!$C$1:$V$19,10,FALSE)</f>
        <v>78</v>
      </c>
      <c r="Q265" s="9">
        <f>VLOOKUP(B265,'2-mer'!$C$1:$V$19,11,FALSE)</f>
        <v>96</v>
      </c>
      <c r="R265" s="9">
        <f>VLOOKUP(B265,'2-mer'!$C$1:$V$19,12,FALSE)</f>
        <v>75</v>
      </c>
      <c r="S265" s="9">
        <f>VLOOKUP(B265,'2-mer'!$C$1:$V$19,13,FALSE)</f>
        <v>115</v>
      </c>
      <c r="T265" s="9">
        <f>VLOOKUP(B265,'2-mer'!$C$1:$V$19,14,FALSE)</f>
        <v>106</v>
      </c>
      <c r="U265" s="9">
        <f>VLOOKUP(B265,'2-mer'!$C$1:$V$19,15,FALSE)</f>
        <v>147</v>
      </c>
      <c r="V265" s="9">
        <f>VLOOKUP(B265,'2-mer'!$C$1:$V$19,16,FALSE)</f>
        <v>93</v>
      </c>
      <c r="W265" s="9">
        <f>VLOOKUP(B265,'2-mer'!$C$1:$V$19,17,FALSE)</f>
        <v>63</v>
      </c>
      <c r="X265" s="9">
        <f>VLOOKUP(B265,'2-mer'!$C$1:$V$19,18,FALSE)</f>
        <v>61</v>
      </c>
      <c r="Y265" s="9">
        <f>VLOOKUP(B265,'2-mer'!$C$1:$V$19,19,FALSE)</f>
        <v>108</v>
      </c>
      <c r="Z265" s="9">
        <f>VLOOKUP(B265,'2-mer'!$C$1:$V$19,20,FALSE)</f>
        <v>57</v>
      </c>
      <c r="AA265" s="9">
        <f>VLOOKUP(B265,'3-mer'!$B:$BQ,4,FALSE)</f>
        <v>22</v>
      </c>
      <c r="AB265" s="9">
        <f>VLOOKUP(B265,'3-mer'!$B:$BQ,5,FALSE)</f>
        <v>26</v>
      </c>
      <c r="AC265" s="9">
        <f>VLOOKUP(B265,'3-mer'!$B:$BQ,6,FALSE)</f>
        <v>34</v>
      </c>
      <c r="AD265" s="9">
        <f>VLOOKUP(B265,'3-mer'!$B:$BQ,7,FALSE)</f>
        <v>22</v>
      </c>
      <c r="AE265" s="9">
        <f>VLOOKUP(B265,'3-mer'!$B:$BQ,8,FALSE)</f>
        <v>17</v>
      </c>
      <c r="AF265" s="9">
        <f>VLOOKUP(B265,'3-mer'!$B:$BQ,9,FALSE)</f>
        <v>22</v>
      </c>
      <c r="AG265" s="9">
        <f>VLOOKUP(B265,'3-mer'!$B:$BQ,10,FALSE)</f>
        <v>27</v>
      </c>
      <c r="AH265" s="9">
        <f>VLOOKUP(B265,'3-mer'!$B:$BQ,11,FALSE)</f>
        <v>19</v>
      </c>
      <c r="AI265" s="9">
        <f>VLOOKUP(B265,'3-mer'!$B:$BQ,12,FALSE)</f>
        <v>28</v>
      </c>
      <c r="AJ265" s="9">
        <f>VLOOKUP(B265,'3-mer'!$B:$BQ,13,FALSE)</f>
        <v>25</v>
      </c>
      <c r="AK265" s="9">
        <f>VLOOKUP(B265,'3-mer'!$B:$BQ,14,FALSE)</f>
        <v>30</v>
      </c>
      <c r="AL265" s="9">
        <f>VLOOKUP(B265,'3-mer'!$B:$BQ,15,FALSE)</f>
        <v>25</v>
      </c>
      <c r="AM265" s="9">
        <f>VLOOKUP(B265,'3-mer'!$B:$BQ,16,FALSE)</f>
        <v>13</v>
      </c>
      <c r="AN265" s="9">
        <f>VLOOKUP(B265,'3-mer'!$B:$BQ,17,FALSE)</f>
        <v>13</v>
      </c>
      <c r="AO265" s="9">
        <f>VLOOKUP(B265,'3-mer'!$B:$BQ,18,FALSE)</f>
        <v>27</v>
      </c>
      <c r="AP265" s="9">
        <f>VLOOKUP(B265,'3-mer'!$B:$BQ,19,FALSE)</f>
        <v>10</v>
      </c>
      <c r="AQ265" s="9">
        <f>VLOOKUP(B265,'3-mer'!$B:$BQ,20,FALSE)</f>
        <v>22</v>
      </c>
      <c r="AR265" s="9">
        <f>VLOOKUP(B265,'3-mer'!$B:$BQ,21,FALSE)</f>
        <v>16</v>
      </c>
      <c r="AS265" s="9">
        <f>VLOOKUP(B265,'3-mer'!$B:$BQ,22,FALSE)</f>
        <v>25</v>
      </c>
      <c r="AT265" s="9">
        <f>VLOOKUP(B265,'3-mer'!$B:$BQ,23,FALSE)</f>
        <v>16</v>
      </c>
      <c r="AU265" s="9">
        <f>VLOOKUP(B265,'3-mer'!$B:$BQ,24,FALSE)</f>
        <v>17</v>
      </c>
      <c r="AV265" s="9">
        <f>VLOOKUP(B265,'3-mer'!$B:$BQ,25,FALSE)</f>
        <v>15</v>
      </c>
      <c r="AW265" s="9">
        <f>VLOOKUP(B265,'3-mer'!$B:$BQ,26,FALSE)</f>
        <v>21</v>
      </c>
      <c r="AX265" s="9">
        <f>VLOOKUP(B265,'3-mer'!$B:$BQ,27,FALSE)</f>
        <v>25</v>
      </c>
      <c r="AY265" s="9">
        <f>VLOOKUP(B265,'3-mer'!$B:$BQ,28,FALSE)</f>
        <v>18</v>
      </c>
      <c r="AZ265" s="9">
        <f>VLOOKUP(B265,'3-mer'!$B:$BQ,29,FALSE)</f>
        <v>21</v>
      </c>
      <c r="BA265" s="9">
        <f>VLOOKUP(B265,'3-mer'!$B:$BQ,30,FALSE)</f>
        <v>35</v>
      </c>
      <c r="BB265" s="9">
        <f>VLOOKUP(B265,'3-mer'!$B:$BQ,31,FALSE)</f>
        <v>22</v>
      </c>
      <c r="BC265" s="9">
        <f>VLOOKUP(B265,'3-mer'!$B:$BQ,32,FALSE)</f>
        <v>11</v>
      </c>
      <c r="BD265" s="9">
        <f>VLOOKUP(B265,'3-mer'!$B:$BQ,33,FALSE)</f>
        <v>16</v>
      </c>
      <c r="BE265" s="9">
        <f>VLOOKUP(B265,'3-mer'!$B:$BQ,34,FALSE)</f>
        <v>28</v>
      </c>
      <c r="BF265" s="9">
        <f>VLOOKUP(B265,'3-mer'!$B:$BQ,35,FALSE)</f>
        <v>20</v>
      </c>
      <c r="BG265" s="9">
        <f>VLOOKUP(B265,'3-mer'!$B:$BQ,36,FALSE)</f>
        <v>36</v>
      </c>
      <c r="BH265" s="9">
        <f>VLOOKUP(B265,'3-mer'!$B:$BQ,37,FALSE)</f>
        <v>23</v>
      </c>
      <c r="BI265" s="9">
        <f>VLOOKUP(B265,'3-mer'!$B:$BQ,38,FALSE)</f>
        <v>33</v>
      </c>
      <c r="BJ265" s="9">
        <f>VLOOKUP(B265,'3-mer'!$B:$BQ,39,FALSE)</f>
        <v>22</v>
      </c>
      <c r="BK265" s="9">
        <f>VLOOKUP(B265,'3-mer'!$B:$BQ,40,FALSE)</f>
        <v>28</v>
      </c>
      <c r="BL265" s="9">
        <f>VLOOKUP(B265,'3-mer'!$B:$BQ,41,FALSE)</f>
        <v>26</v>
      </c>
      <c r="BM265" s="9">
        <f>VLOOKUP(B265,'3-mer'!$B:$BQ,42,FALSE)</f>
        <v>28</v>
      </c>
      <c r="BN265" s="9">
        <f>VLOOKUP(B265,'3-mer'!$B:$BQ,43,FALSE)</f>
        <v>23</v>
      </c>
      <c r="BO265" s="9">
        <f>VLOOKUP(B265,'3-mer'!$B:$BQ,44,FALSE)</f>
        <v>42</v>
      </c>
      <c r="BP265" s="9">
        <f>VLOOKUP(B265,'3-mer'!$B:$BQ,45,FALSE)</f>
        <v>30</v>
      </c>
      <c r="BQ265" s="9">
        <f>VLOOKUP(B265,'3-mer'!$B:$BQ,46,FALSE)</f>
        <v>46</v>
      </c>
      <c r="BR265" s="9">
        <f>VLOOKUP(B265,'3-mer'!$B:$BQ,47,FALSE)</f>
        <v>29</v>
      </c>
      <c r="BS265" s="9">
        <f>VLOOKUP(B265,'3-mer'!$B:$BQ,48,FALSE)</f>
        <v>23</v>
      </c>
      <c r="BT265" s="9">
        <f>VLOOKUP(B265,'3-mer'!$B:$BQ,49,FALSE)</f>
        <v>22</v>
      </c>
      <c r="BU265" s="9">
        <f>VLOOKUP(B265,'3-mer'!$B:$BQ,50,FALSE)</f>
        <v>30</v>
      </c>
      <c r="BV265" s="9">
        <f>VLOOKUP(B265,'3-mer'!$B:$BQ,51,FALSE)</f>
        <v>18</v>
      </c>
      <c r="BW265" s="9">
        <f>VLOOKUP(B265,'3-mer'!$B:$BQ,52,FALSE)</f>
        <v>25</v>
      </c>
      <c r="BX265" s="9">
        <f>VLOOKUP(B265,'3-mer'!$B:$BQ,53,FALSE)</f>
        <v>19</v>
      </c>
      <c r="BY265" s="9">
        <f>VLOOKUP(B265,'3-mer'!$B:$BQ,54,FALSE)</f>
        <v>16</v>
      </c>
      <c r="BZ265" s="9">
        <f>VLOOKUP(B265,'3-mer'!$B:$BQ,55,FALSE)</f>
        <v>3</v>
      </c>
      <c r="CA265" s="9">
        <f>VLOOKUP(B265,'3-mer'!$B:$BQ,56,FALSE)</f>
        <v>18</v>
      </c>
      <c r="CB265" s="9">
        <f>VLOOKUP(B265,'3-mer'!$B:$BQ,7,FALSE)</f>
        <v>22</v>
      </c>
      <c r="CC265" s="9">
        <f>VLOOKUP(B265,'3-mer'!$B:$BQ,58,FALSE)</f>
        <v>20</v>
      </c>
      <c r="CD265" s="9">
        <f>VLOOKUP(B265,'3-mer'!$B:$BQ,60,FALSE)</f>
        <v>8</v>
      </c>
      <c r="CE265" s="9">
        <f>VLOOKUP(B265,'3-mer'!$B:$BQ,61,FALSE)</f>
        <v>27</v>
      </c>
      <c r="CF265" s="9">
        <f>VLOOKUP(B265,'3-mer'!$B:$BQ,62,FALSE)</f>
        <v>28</v>
      </c>
      <c r="CG265" s="9">
        <f>VLOOKUP(B265,'3-mer'!$B:$BQ,63,FALSE)</f>
        <v>36</v>
      </c>
      <c r="CH265" s="9">
        <f>VLOOKUP(B265,'3-mer'!$B:$BQ,64,FALSE)</f>
        <v>17</v>
      </c>
      <c r="CI265" s="9">
        <f>VLOOKUP(B265,'3-mer'!$B:$BQ,65,FALSE)</f>
        <v>15</v>
      </c>
      <c r="CJ265" s="9">
        <f>VLOOKUP(B265,'3-mer'!$B:$BQ,66,FALSE)</f>
        <v>10</v>
      </c>
      <c r="CK265" s="9">
        <f>VLOOKUP(B265,'3-mer'!$B:$BQ,67,FALSE)</f>
        <v>23</v>
      </c>
      <c r="CL265" s="9">
        <f>VLOOKUP(B265,'3-mer'!$B:$BQ,5,FALSE)</f>
        <v>26</v>
      </c>
    </row>
    <row r="266" spans="1:90" ht="15.75" x14ac:dyDescent="0.2">
      <c r="A266" s="26" t="s">
        <v>18</v>
      </c>
      <c r="B266" s="67" t="s">
        <v>59</v>
      </c>
      <c r="C266" s="67">
        <v>254</v>
      </c>
      <c r="D266" s="70">
        <v>2</v>
      </c>
      <c r="E266" s="67" t="s">
        <v>67</v>
      </c>
      <c r="F266" s="67">
        <v>7.4</v>
      </c>
      <c r="G266" s="67">
        <f t="shared" si="0"/>
        <v>6.6989700043360187</v>
      </c>
      <c r="H266" s="70">
        <v>1.3</v>
      </c>
      <c r="I266" s="70">
        <f>VLOOKUP(B266,'2-mer'!$C$1:$V$19,3,FALSE)</f>
        <v>1470</v>
      </c>
      <c r="J266" s="74">
        <f>VLOOKUP(B266,遗传信息!B:E,4,FALSE)</f>
        <v>66.17</v>
      </c>
      <c r="K266" s="9">
        <f>VLOOKUP(B266,'2-mer'!$C$1:$V$19,4,FALSE)</f>
        <v>103</v>
      </c>
      <c r="L266" s="9">
        <f>VLOOKUP(B266,'2-mer'!$C$1:$V$19,5,FALSE)</f>
        <v>92</v>
      </c>
      <c r="M266" s="9">
        <f>VLOOKUP(B266,'2-mer'!$C$1:$V$19,6,FALSE)</f>
        <v>109</v>
      </c>
      <c r="N266" s="9">
        <f>VLOOKUP(B266,'2-mer'!$C$1:$V$19,8,FALSE)</f>
        <v>68</v>
      </c>
      <c r="O266" s="9">
        <f>VLOOKUP(B266,'2-mer'!$C$1:$V$19,9,FALSE)</f>
        <v>83</v>
      </c>
      <c r="P266" s="9">
        <f>VLOOKUP(B266,'2-mer'!$C$1:$V$19,10,FALSE)</f>
        <v>76</v>
      </c>
      <c r="Q266" s="9">
        <f>VLOOKUP(B266,'2-mer'!$C$1:$V$19,11,FALSE)</f>
        <v>96</v>
      </c>
      <c r="R266" s="9">
        <f>VLOOKUP(B266,'2-mer'!$C$1:$V$19,12,FALSE)</f>
        <v>78</v>
      </c>
      <c r="S266" s="9">
        <f>VLOOKUP(B266,'2-mer'!$C$1:$V$19,13,FALSE)</f>
        <v>113</v>
      </c>
      <c r="T266" s="9">
        <f>VLOOKUP(B266,'2-mer'!$C$1:$V$19,14,FALSE)</f>
        <v>98</v>
      </c>
      <c r="U266" s="9">
        <f>VLOOKUP(B266,'2-mer'!$C$1:$V$19,15,FALSE)</f>
        <v>151</v>
      </c>
      <c r="V266" s="9">
        <f>VLOOKUP(B266,'2-mer'!$C$1:$V$19,16,FALSE)</f>
        <v>102</v>
      </c>
      <c r="W266" s="9">
        <f>VLOOKUP(B266,'2-mer'!$C$1:$V$19,17,FALSE)</f>
        <v>72</v>
      </c>
      <c r="X266" s="9">
        <f>VLOOKUP(B266,'2-mer'!$C$1:$V$19,18,FALSE)</f>
        <v>67</v>
      </c>
      <c r="Y266" s="9">
        <f>VLOOKUP(B266,'2-mer'!$C$1:$V$19,19,FALSE)</f>
        <v>109</v>
      </c>
      <c r="Z266" s="9">
        <f>VLOOKUP(B266,'2-mer'!$C$1:$V$19,20,FALSE)</f>
        <v>52</v>
      </c>
      <c r="AA266" s="9">
        <f>VLOOKUP(B266,'3-mer'!$B:$BQ,4,FALSE)</f>
        <v>20</v>
      </c>
      <c r="AB266" s="9">
        <f>VLOOKUP(B266,'3-mer'!$B:$BQ,5,FALSE)</f>
        <v>26</v>
      </c>
      <c r="AC266" s="9">
        <f>VLOOKUP(B266,'3-mer'!$B:$BQ,6,FALSE)</f>
        <v>34</v>
      </c>
      <c r="AD266" s="9">
        <f>VLOOKUP(B266,'3-mer'!$B:$BQ,7,FALSE)</f>
        <v>23</v>
      </c>
      <c r="AE266" s="9">
        <f>VLOOKUP(B266,'3-mer'!$B:$BQ,8,FALSE)</f>
        <v>21</v>
      </c>
      <c r="AF266" s="9">
        <f>VLOOKUP(B266,'3-mer'!$B:$BQ,9,FALSE)</f>
        <v>23</v>
      </c>
      <c r="AG266" s="9">
        <f>VLOOKUP(B266,'3-mer'!$B:$BQ,10,FALSE)</f>
        <v>26</v>
      </c>
      <c r="AH266" s="9">
        <f>VLOOKUP(B266,'3-mer'!$B:$BQ,11,FALSE)</f>
        <v>22</v>
      </c>
      <c r="AI266" s="9">
        <f>VLOOKUP(B266,'3-mer'!$B:$BQ,12,FALSE)</f>
        <v>22</v>
      </c>
      <c r="AJ266" s="9">
        <f>VLOOKUP(B266,'3-mer'!$B:$BQ,13,FALSE)</f>
        <v>30</v>
      </c>
      <c r="AK266" s="9">
        <f>VLOOKUP(B266,'3-mer'!$B:$BQ,14,FALSE)</f>
        <v>29</v>
      </c>
      <c r="AL266" s="9">
        <f>VLOOKUP(B266,'3-mer'!$B:$BQ,15,FALSE)</f>
        <v>28</v>
      </c>
      <c r="AM266" s="9">
        <f>VLOOKUP(B266,'3-mer'!$B:$BQ,16,FALSE)</f>
        <v>14</v>
      </c>
      <c r="AN266" s="9">
        <f>VLOOKUP(B266,'3-mer'!$B:$BQ,17,FALSE)</f>
        <v>19</v>
      </c>
      <c r="AO266" s="9">
        <f>VLOOKUP(B266,'3-mer'!$B:$BQ,18,FALSE)</f>
        <v>23</v>
      </c>
      <c r="AP266" s="9">
        <f>VLOOKUP(B266,'3-mer'!$B:$BQ,19,FALSE)</f>
        <v>12</v>
      </c>
      <c r="AQ266" s="9">
        <f>VLOOKUP(B266,'3-mer'!$B:$BQ,20,FALSE)</f>
        <v>21</v>
      </c>
      <c r="AR266" s="9">
        <f>VLOOKUP(B266,'3-mer'!$B:$BQ,21,FALSE)</f>
        <v>23</v>
      </c>
      <c r="AS266" s="9">
        <f>VLOOKUP(B266,'3-mer'!$B:$BQ,22,FALSE)</f>
        <v>26</v>
      </c>
      <c r="AT266" s="9">
        <f>VLOOKUP(B266,'3-mer'!$B:$BQ,23,FALSE)</f>
        <v>13</v>
      </c>
      <c r="AU266" s="9">
        <f>VLOOKUP(B266,'3-mer'!$B:$BQ,24,FALSE)</f>
        <v>18</v>
      </c>
      <c r="AV266" s="9">
        <f>VLOOKUP(B266,'3-mer'!$B:$BQ,25,FALSE)</f>
        <v>10</v>
      </c>
      <c r="AW266" s="9">
        <f>VLOOKUP(B266,'3-mer'!$B:$BQ,26,FALSE)</f>
        <v>22</v>
      </c>
      <c r="AX266" s="9">
        <f>VLOOKUP(B266,'3-mer'!$B:$BQ,27,FALSE)</f>
        <v>26</v>
      </c>
      <c r="AY266" s="9">
        <f>VLOOKUP(B266,'3-mer'!$B:$BQ,28,FALSE)</f>
        <v>18</v>
      </c>
      <c r="AZ266" s="9">
        <f>VLOOKUP(B266,'3-mer'!$B:$BQ,29,FALSE)</f>
        <v>21</v>
      </c>
      <c r="BA266" s="9">
        <f>VLOOKUP(B266,'3-mer'!$B:$BQ,30,FALSE)</f>
        <v>33</v>
      </c>
      <c r="BB266" s="9">
        <f>VLOOKUP(B266,'3-mer'!$B:$BQ,31,FALSE)</f>
        <v>24</v>
      </c>
      <c r="BC266" s="9">
        <f>VLOOKUP(B266,'3-mer'!$B:$BQ,32,FALSE)</f>
        <v>20</v>
      </c>
      <c r="BD266" s="9">
        <f>VLOOKUP(B266,'3-mer'!$B:$BQ,33,FALSE)</f>
        <v>12</v>
      </c>
      <c r="BE266" s="9">
        <f>VLOOKUP(B266,'3-mer'!$B:$BQ,34,FALSE)</f>
        <v>30</v>
      </c>
      <c r="BF266" s="9">
        <f>VLOOKUP(B266,'3-mer'!$B:$BQ,35,FALSE)</f>
        <v>16</v>
      </c>
      <c r="BG266" s="9">
        <f>VLOOKUP(B266,'3-mer'!$B:$BQ,36,FALSE)</f>
        <v>35</v>
      </c>
      <c r="BH266" s="9">
        <f>VLOOKUP(B266,'3-mer'!$B:$BQ,37,FALSE)</f>
        <v>21</v>
      </c>
      <c r="BI266" s="9">
        <f>VLOOKUP(B266,'3-mer'!$B:$BQ,38,FALSE)</f>
        <v>29</v>
      </c>
      <c r="BJ266" s="9">
        <f>VLOOKUP(B266,'3-mer'!$B:$BQ,39,FALSE)</f>
        <v>28</v>
      </c>
      <c r="BK266" s="9">
        <f>VLOOKUP(B266,'3-mer'!$B:$BQ,40,FALSE)</f>
        <v>25</v>
      </c>
      <c r="BL266" s="9">
        <f>VLOOKUP(B266,'3-mer'!$B:$BQ,41,FALSE)</f>
        <v>24</v>
      </c>
      <c r="BM266" s="9">
        <f>VLOOKUP(B266,'3-mer'!$B:$BQ,42,FALSE)</f>
        <v>27</v>
      </c>
      <c r="BN266" s="9">
        <f>VLOOKUP(B266,'3-mer'!$B:$BQ,43,FALSE)</f>
        <v>22</v>
      </c>
      <c r="BO266" s="9">
        <f>VLOOKUP(B266,'3-mer'!$B:$BQ,44,FALSE)</f>
        <v>43</v>
      </c>
      <c r="BP266" s="9">
        <f>VLOOKUP(B266,'3-mer'!$B:$BQ,45,FALSE)</f>
        <v>26</v>
      </c>
      <c r="BQ266" s="9">
        <f>VLOOKUP(B266,'3-mer'!$B:$BQ,46,FALSE)</f>
        <v>47</v>
      </c>
      <c r="BR266" s="9">
        <f>VLOOKUP(B266,'3-mer'!$B:$BQ,47,FALSE)</f>
        <v>35</v>
      </c>
      <c r="BS266" s="9">
        <f>VLOOKUP(B266,'3-mer'!$B:$BQ,48,FALSE)</f>
        <v>22</v>
      </c>
      <c r="BT266" s="9">
        <f>VLOOKUP(B266,'3-mer'!$B:$BQ,49,FALSE)</f>
        <v>25</v>
      </c>
      <c r="BU266" s="9">
        <f>VLOOKUP(B266,'3-mer'!$B:$BQ,50,FALSE)</f>
        <v>37</v>
      </c>
      <c r="BV266" s="9">
        <f>VLOOKUP(B266,'3-mer'!$B:$BQ,51,FALSE)</f>
        <v>18</v>
      </c>
      <c r="BW266" s="9">
        <f>VLOOKUP(B266,'3-mer'!$B:$BQ,52,FALSE)</f>
        <v>27</v>
      </c>
      <c r="BX266" s="9">
        <f>VLOOKUP(B266,'3-mer'!$B:$BQ,53,FALSE)</f>
        <v>22</v>
      </c>
      <c r="BY266" s="9">
        <f>VLOOKUP(B266,'3-mer'!$B:$BQ,54,FALSE)</f>
        <v>20</v>
      </c>
      <c r="BZ266" s="9">
        <f>VLOOKUP(B266,'3-mer'!$B:$BQ,55,FALSE)</f>
        <v>3</v>
      </c>
      <c r="CA266" s="9">
        <f>VLOOKUP(B266,'3-mer'!$B:$BQ,56,FALSE)</f>
        <v>19</v>
      </c>
      <c r="CB266" s="9">
        <f>VLOOKUP(B266,'3-mer'!$B:$BQ,7,FALSE)</f>
        <v>23</v>
      </c>
      <c r="CC266" s="9">
        <f>VLOOKUP(B266,'3-mer'!$B:$BQ,58,FALSE)</f>
        <v>21</v>
      </c>
      <c r="CD266" s="9">
        <f>VLOOKUP(B266,'3-mer'!$B:$BQ,60,FALSE)</f>
        <v>8</v>
      </c>
      <c r="CE266" s="9">
        <f>VLOOKUP(B266,'3-mer'!$B:$BQ,61,FALSE)</f>
        <v>30</v>
      </c>
      <c r="CF266" s="9">
        <f>VLOOKUP(B266,'3-mer'!$B:$BQ,62,FALSE)</f>
        <v>21</v>
      </c>
      <c r="CG266" s="9">
        <f>VLOOKUP(B266,'3-mer'!$B:$BQ,63,FALSE)</f>
        <v>42</v>
      </c>
      <c r="CH266" s="9">
        <f>VLOOKUP(B266,'3-mer'!$B:$BQ,64,FALSE)</f>
        <v>15</v>
      </c>
      <c r="CI266" s="9">
        <f>VLOOKUP(B266,'3-mer'!$B:$BQ,65,FALSE)</f>
        <v>16</v>
      </c>
      <c r="CJ266" s="9">
        <f>VLOOKUP(B266,'3-mer'!$B:$BQ,66,FALSE)</f>
        <v>11</v>
      </c>
      <c r="CK266" s="9">
        <f>VLOOKUP(B266,'3-mer'!$B:$BQ,67,FALSE)</f>
        <v>19</v>
      </c>
      <c r="CL266" s="9">
        <f>VLOOKUP(B266,'3-mer'!$B:$BQ,5,FALSE)</f>
        <v>26</v>
      </c>
    </row>
    <row r="267" spans="1:90" ht="15.75" x14ac:dyDescent="0.2">
      <c r="A267" s="26" t="s">
        <v>18</v>
      </c>
      <c r="B267" s="67" t="s">
        <v>59</v>
      </c>
      <c r="C267" s="67">
        <v>254</v>
      </c>
      <c r="D267" s="70">
        <v>3</v>
      </c>
      <c r="E267" s="67" t="s">
        <v>67</v>
      </c>
      <c r="F267" s="67">
        <v>7.4</v>
      </c>
      <c r="G267" s="67">
        <f t="shared" si="0"/>
        <v>6.6989700043360187</v>
      </c>
      <c r="H267" s="70">
        <v>2</v>
      </c>
      <c r="I267" s="70">
        <f>VLOOKUP(B267,'2-mer'!$C$1:$V$19,3,FALSE)</f>
        <v>1470</v>
      </c>
      <c r="J267" s="74">
        <f>VLOOKUP(B267,遗传信息!B:E,4,FALSE)</f>
        <v>66.17</v>
      </c>
      <c r="K267" s="9">
        <f>VLOOKUP(B267,'2-mer'!$C$1:$V$19,4,FALSE)</f>
        <v>103</v>
      </c>
      <c r="L267" s="9">
        <f>VLOOKUP(B267,'2-mer'!$C$1:$V$19,5,FALSE)</f>
        <v>92</v>
      </c>
      <c r="M267" s="9">
        <f>VLOOKUP(B267,'2-mer'!$C$1:$V$19,6,FALSE)</f>
        <v>109</v>
      </c>
      <c r="N267" s="9">
        <f>VLOOKUP(B267,'2-mer'!$C$1:$V$19,8,FALSE)</f>
        <v>68</v>
      </c>
      <c r="O267" s="9">
        <f>VLOOKUP(B267,'2-mer'!$C$1:$V$19,9,FALSE)</f>
        <v>83</v>
      </c>
      <c r="P267" s="9">
        <f>VLOOKUP(B267,'2-mer'!$C$1:$V$19,10,FALSE)</f>
        <v>76</v>
      </c>
      <c r="Q267" s="9">
        <f>VLOOKUP(B267,'2-mer'!$C$1:$V$19,11,FALSE)</f>
        <v>96</v>
      </c>
      <c r="R267" s="9">
        <f>VLOOKUP(B267,'2-mer'!$C$1:$V$19,12,FALSE)</f>
        <v>78</v>
      </c>
      <c r="S267" s="9">
        <f>VLOOKUP(B267,'2-mer'!$C$1:$V$19,13,FALSE)</f>
        <v>113</v>
      </c>
      <c r="T267" s="9">
        <f>VLOOKUP(B267,'2-mer'!$C$1:$V$19,14,FALSE)</f>
        <v>98</v>
      </c>
      <c r="U267" s="9">
        <f>VLOOKUP(B267,'2-mer'!$C$1:$V$19,15,FALSE)</f>
        <v>151</v>
      </c>
      <c r="V267" s="9">
        <f>VLOOKUP(B267,'2-mer'!$C$1:$V$19,16,FALSE)</f>
        <v>102</v>
      </c>
      <c r="W267" s="9">
        <f>VLOOKUP(B267,'2-mer'!$C$1:$V$19,17,FALSE)</f>
        <v>72</v>
      </c>
      <c r="X267" s="9">
        <f>VLOOKUP(B267,'2-mer'!$C$1:$V$19,18,FALSE)</f>
        <v>67</v>
      </c>
      <c r="Y267" s="9">
        <f>VLOOKUP(B267,'2-mer'!$C$1:$V$19,19,FALSE)</f>
        <v>109</v>
      </c>
      <c r="Z267" s="9">
        <f>VLOOKUP(B267,'2-mer'!$C$1:$V$19,20,FALSE)</f>
        <v>52</v>
      </c>
      <c r="AA267" s="9">
        <f>VLOOKUP(B267,'3-mer'!$B:$BQ,4,FALSE)</f>
        <v>20</v>
      </c>
      <c r="AB267" s="9">
        <f>VLOOKUP(B267,'3-mer'!$B:$BQ,5,FALSE)</f>
        <v>26</v>
      </c>
      <c r="AC267" s="9">
        <f>VLOOKUP(B267,'3-mer'!$B:$BQ,6,FALSE)</f>
        <v>34</v>
      </c>
      <c r="AD267" s="9">
        <f>VLOOKUP(B267,'3-mer'!$B:$BQ,7,FALSE)</f>
        <v>23</v>
      </c>
      <c r="AE267" s="9">
        <f>VLOOKUP(B267,'3-mer'!$B:$BQ,8,FALSE)</f>
        <v>21</v>
      </c>
      <c r="AF267" s="9">
        <f>VLOOKUP(B267,'3-mer'!$B:$BQ,9,FALSE)</f>
        <v>23</v>
      </c>
      <c r="AG267" s="9">
        <f>VLOOKUP(B267,'3-mer'!$B:$BQ,10,FALSE)</f>
        <v>26</v>
      </c>
      <c r="AH267" s="9">
        <f>VLOOKUP(B267,'3-mer'!$B:$BQ,11,FALSE)</f>
        <v>22</v>
      </c>
      <c r="AI267" s="9">
        <f>VLOOKUP(B267,'3-mer'!$B:$BQ,12,FALSE)</f>
        <v>22</v>
      </c>
      <c r="AJ267" s="9">
        <f>VLOOKUP(B267,'3-mer'!$B:$BQ,13,FALSE)</f>
        <v>30</v>
      </c>
      <c r="AK267" s="9">
        <f>VLOOKUP(B267,'3-mer'!$B:$BQ,14,FALSE)</f>
        <v>29</v>
      </c>
      <c r="AL267" s="9">
        <f>VLOOKUP(B267,'3-mer'!$B:$BQ,15,FALSE)</f>
        <v>28</v>
      </c>
      <c r="AM267" s="9">
        <f>VLOOKUP(B267,'3-mer'!$B:$BQ,16,FALSE)</f>
        <v>14</v>
      </c>
      <c r="AN267" s="9">
        <f>VLOOKUP(B267,'3-mer'!$B:$BQ,17,FALSE)</f>
        <v>19</v>
      </c>
      <c r="AO267" s="9">
        <f>VLOOKUP(B267,'3-mer'!$B:$BQ,18,FALSE)</f>
        <v>23</v>
      </c>
      <c r="AP267" s="9">
        <f>VLOOKUP(B267,'3-mer'!$B:$BQ,19,FALSE)</f>
        <v>12</v>
      </c>
      <c r="AQ267" s="9">
        <f>VLOOKUP(B267,'3-mer'!$B:$BQ,20,FALSE)</f>
        <v>21</v>
      </c>
      <c r="AR267" s="9">
        <f>VLOOKUP(B267,'3-mer'!$B:$BQ,21,FALSE)</f>
        <v>23</v>
      </c>
      <c r="AS267" s="9">
        <f>VLOOKUP(B267,'3-mer'!$B:$BQ,22,FALSE)</f>
        <v>26</v>
      </c>
      <c r="AT267" s="9">
        <f>VLOOKUP(B267,'3-mer'!$B:$BQ,23,FALSE)</f>
        <v>13</v>
      </c>
      <c r="AU267" s="9">
        <f>VLOOKUP(B267,'3-mer'!$B:$BQ,24,FALSE)</f>
        <v>18</v>
      </c>
      <c r="AV267" s="9">
        <f>VLOOKUP(B267,'3-mer'!$B:$BQ,25,FALSE)</f>
        <v>10</v>
      </c>
      <c r="AW267" s="9">
        <f>VLOOKUP(B267,'3-mer'!$B:$BQ,26,FALSE)</f>
        <v>22</v>
      </c>
      <c r="AX267" s="9">
        <f>VLOOKUP(B267,'3-mer'!$B:$BQ,27,FALSE)</f>
        <v>26</v>
      </c>
      <c r="AY267" s="9">
        <f>VLOOKUP(B267,'3-mer'!$B:$BQ,28,FALSE)</f>
        <v>18</v>
      </c>
      <c r="AZ267" s="9">
        <f>VLOOKUP(B267,'3-mer'!$B:$BQ,29,FALSE)</f>
        <v>21</v>
      </c>
      <c r="BA267" s="9">
        <f>VLOOKUP(B267,'3-mer'!$B:$BQ,30,FALSE)</f>
        <v>33</v>
      </c>
      <c r="BB267" s="9">
        <f>VLOOKUP(B267,'3-mer'!$B:$BQ,31,FALSE)</f>
        <v>24</v>
      </c>
      <c r="BC267" s="9">
        <f>VLOOKUP(B267,'3-mer'!$B:$BQ,32,FALSE)</f>
        <v>20</v>
      </c>
      <c r="BD267" s="9">
        <f>VLOOKUP(B267,'3-mer'!$B:$BQ,33,FALSE)</f>
        <v>12</v>
      </c>
      <c r="BE267" s="9">
        <f>VLOOKUP(B267,'3-mer'!$B:$BQ,34,FALSE)</f>
        <v>30</v>
      </c>
      <c r="BF267" s="9">
        <f>VLOOKUP(B267,'3-mer'!$B:$BQ,35,FALSE)</f>
        <v>16</v>
      </c>
      <c r="BG267" s="9">
        <f>VLOOKUP(B267,'3-mer'!$B:$BQ,36,FALSE)</f>
        <v>35</v>
      </c>
      <c r="BH267" s="9">
        <f>VLOOKUP(B267,'3-mer'!$B:$BQ,37,FALSE)</f>
        <v>21</v>
      </c>
      <c r="BI267" s="9">
        <f>VLOOKUP(B267,'3-mer'!$B:$BQ,38,FALSE)</f>
        <v>29</v>
      </c>
      <c r="BJ267" s="9">
        <f>VLOOKUP(B267,'3-mer'!$B:$BQ,39,FALSE)</f>
        <v>28</v>
      </c>
      <c r="BK267" s="9">
        <f>VLOOKUP(B267,'3-mer'!$B:$BQ,40,FALSE)</f>
        <v>25</v>
      </c>
      <c r="BL267" s="9">
        <f>VLOOKUP(B267,'3-mer'!$B:$BQ,41,FALSE)</f>
        <v>24</v>
      </c>
      <c r="BM267" s="9">
        <f>VLOOKUP(B267,'3-mer'!$B:$BQ,42,FALSE)</f>
        <v>27</v>
      </c>
      <c r="BN267" s="9">
        <f>VLOOKUP(B267,'3-mer'!$B:$BQ,43,FALSE)</f>
        <v>22</v>
      </c>
      <c r="BO267" s="9">
        <f>VLOOKUP(B267,'3-mer'!$B:$BQ,44,FALSE)</f>
        <v>43</v>
      </c>
      <c r="BP267" s="9">
        <f>VLOOKUP(B267,'3-mer'!$B:$BQ,45,FALSE)</f>
        <v>26</v>
      </c>
      <c r="BQ267" s="9">
        <f>VLOOKUP(B267,'3-mer'!$B:$BQ,46,FALSE)</f>
        <v>47</v>
      </c>
      <c r="BR267" s="9">
        <f>VLOOKUP(B267,'3-mer'!$B:$BQ,47,FALSE)</f>
        <v>35</v>
      </c>
      <c r="BS267" s="9">
        <f>VLOOKUP(B267,'3-mer'!$B:$BQ,48,FALSE)</f>
        <v>22</v>
      </c>
      <c r="BT267" s="9">
        <f>VLOOKUP(B267,'3-mer'!$B:$BQ,49,FALSE)</f>
        <v>25</v>
      </c>
      <c r="BU267" s="9">
        <f>VLOOKUP(B267,'3-mer'!$B:$BQ,50,FALSE)</f>
        <v>37</v>
      </c>
      <c r="BV267" s="9">
        <f>VLOOKUP(B267,'3-mer'!$B:$BQ,51,FALSE)</f>
        <v>18</v>
      </c>
      <c r="BW267" s="9">
        <f>VLOOKUP(B267,'3-mer'!$B:$BQ,52,FALSE)</f>
        <v>27</v>
      </c>
      <c r="BX267" s="9">
        <f>VLOOKUP(B267,'3-mer'!$B:$BQ,53,FALSE)</f>
        <v>22</v>
      </c>
      <c r="BY267" s="9">
        <f>VLOOKUP(B267,'3-mer'!$B:$BQ,54,FALSE)</f>
        <v>20</v>
      </c>
      <c r="BZ267" s="9">
        <f>VLOOKUP(B267,'3-mer'!$B:$BQ,55,FALSE)</f>
        <v>3</v>
      </c>
      <c r="CA267" s="9">
        <f>VLOOKUP(B267,'3-mer'!$B:$BQ,56,FALSE)</f>
        <v>19</v>
      </c>
      <c r="CB267" s="9">
        <f>VLOOKUP(B267,'3-mer'!$B:$BQ,7,FALSE)</f>
        <v>23</v>
      </c>
      <c r="CC267" s="9">
        <f>VLOOKUP(B267,'3-mer'!$B:$BQ,58,FALSE)</f>
        <v>21</v>
      </c>
      <c r="CD267" s="9">
        <f>VLOOKUP(B267,'3-mer'!$B:$BQ,60,FALSE)</f>
        <v>8</v>
      </c>
      <c r="CE267" s="9">
        <f>VLOOKUP(B267,'3-mer'!$B:$BQ,61,FALSE)</f>
        <v>30</v>
      </c>
      <c r="CF267" s="9">
        <f>VLOOKUP(B267,'3-mer'!$B:$BQ,62,FALSE)</f>
        <v>21</v>
      </c>
      <c r="CG267" s="9">
        <f>VLOOKUP(B267,'3-mer'!$B:$BQ,63,FALSE)</f>
        <v>42</v>
      </c>
      <c r="CH267" s="9">
        <f>VLOOKUP(B267,'3-mer'!$B:$BQ,64,FALSE)</f>
        <v>15</v>
      </c>
      <c r="CI267" s="9">
        <f>VLOOKUP(B267,'3-mer'!$B:$BQ,65,FALSE)</f>
        <v>16</v>
      </c>
      <c r="CJ267" s="9">
        <f>VLOOKUP(B267,'3-mer'!$B:$BQ,66,FALSE)</f>
        <v>11</v>
      </c>
      <c r="CK267" s="9">
        <f>VLOOKUP(B267,'3-mer'!$B:$BQ,67,FALSE)</f>
        <v>19</v>
      </c>
      <c r="CL267" s="9">
        <f>VLOOKUP(B267,'3-mer'!$B:$BQ,5,FALSE)</f>
        <v>26</v>
      </c>
    </row>
    <row r="268" spans="1:90" ht="15.75" x14ac:dyDescent="0.2">
      <c r="A268" s="26" t="s">
        <v>18</v>
      </c>
      <c r="B268" s="67" t="s">
        <v>59</v>
      </c>
      <c r="C268" s="67">
        <v>254</v>
      </c>
      <c r="D268" s="70">
        <v>4</v>
      </c>
      <c r="E268" s="67" t="s">
        <v>67</v>
      </c>
      <c r="F268" s="67">
        <v>7.4</v>
      </c>
      <c r="G268" s="67">
        <f t="shared" si="0"/>
        <v>6.6989700043360187</v>
      </c>
      <c r="H268" s="70">
        <v>2.38</v>
      </c>
      <c r="I268" s="70">
        <f>VLOOKUP(B268,'2-mer'!$C$1:$V$19,3,FALSE)</f>
        <v>1470</v>
      </c>
      <c r="J268" s="74">
        <f>VLOOKUP(B268,遗传信息!B:E,4,FALSE)</f>
        <v>66.17</v>
      </c>
      <c r="K268" s="9">
        <f>VLOOKUP(B268,'2-mer'!$C$1:$V$19,4,FALSE)</f>
        <v>103</v>
      </c>
      <c r="L268" s="9">
        <f>VLOOKUP(B268,'2-mer'!$C$1:$V$19,5,FALSE)</f>
        <v>92</v>
      </c>
      <c r="M268" s="9">
        <f>VLOOKUP(B268,'2-mer'!$C$1:$V$19,6,FALSE)</f>
        <v>109</v>
      </c>
      <c r="N268" s="9">
        <f>VLOOKUP(B268,'2-mer'!$C$1:$V$19,8,FALSE)</f>
        <v>68</v>
      </c>
      <c r="O268" s="9">
        <f>VLOOKUP(B268,'2-mer'!$C$1:$V$19,9,FALSE)</f>
        <v>83</v>
      </c>
      <c r="P268" s="9">
        <f>VLOOKUP(B268,'2-mer'!$C$1:$V$19,10,FALSE)</f>
        <v>76</v>
      </c>
      <c r="Q268" s="9">
        <f>VLOOKUP(B268,'2-mer'!$C$1:$V$19,11,FALSE)</f>
        <v>96</v>
      </c>
      <c r="R268" s="9">
        <f>VLOOKUP(B268,'2-mer'!$C$1:$V$19,12,FALSE)</f>
        <v>78</v>
      </c>
      <c r="S268" s="9">
        <f>VLOOKUP(B268,'2-mer'!$C$1:$V$19,13,FALSE)</f>
        <v>113</v>
      </c>
      <c r="T268" s="9">
        <f>VLOOKUP(B268,'2-mer'!$C$1:$V$19,14,FALSE)</f>
        <v>98</v>
      </c>
      <c r="U268" s="9">
        <f>VLOOKUP(B268,'2-mer'!$C$1:$V$19,15,FALSE)</f>
        <v>151</v>
      </c>
      <c r="V268" s="9">
        <f>VLOOKUP(B268,'2-mer'!$C$1:$V$19,16,FALSE)</f>
        <v>102</v>
      </c>
      <c r="W268" s="9">
        <f>VLOOKUP(B268,'2-mer'!$C$1:$V$19,17,FALSE)</f>
        <v>72</v>
      </c>
      <c r="X268" s="9">
        <f>VLOOKUP(B268,'2-mer'!$C$1:$V$19,18,FALSE)</f>
        <v>67</v>
      </c>
      <c r="Y268" s="9">
        <f>VLOOKUP(B268,'2-mer'!$C$1:$V$19,19,FALSE)</f>
        <v>109</v>
      </c>
      <c r="Z268" s="9">
        <f>VLOOKUP(B268,'2-mer'!$C$1:$V$19,20,FALSE)</f>
        <v>52</v>
      </c>
      <c r="AA268" s="9">
        <f>VLOOKUP(B268,'3-mer'!$B:$BQ,4,FALSE)</f>
        <v>20</v>
      </c>
      <c r="AB268" s="9">
        <f>VLOOKUP(B268,'3-mer'!$B:$BQ,5,FALSE)</f>
        <v>26</v>
      </c>
      <c r="AC268" s="9">
        <f>VLOOKUP(B268,'3-mer'!$B:$BQ,6,FALSE)</f>
        <v>34</v>
      </c>
      <c r="AD268" s="9">
        <f>VLOOKUP(B268,'3-mer'!$B:$BQ,7,FALSE)</f>
        <v>23</v>
      </c>
      <c r="AE268" s="9">
        <f>VLOOKUP(B268,'3-mer'!$B:$BQ,8,FALSE)</f>
        <v>21</v>
      </c>
      <c r="AF268" s="9">
        <f>VLOOKUP(B268,'3-mer'!$B:$BQ,9,FALSE)</f>
        <v>23</v>
      </c>
      <c r="AG268" s="9">
        <f>VLOOKUP(B268,'3-mer'!$B:$BQ,10,FALSE)</f>
        <v>26</v>
      </c>
      <c r="AH268" s="9">
        <f>VLOOKUP(B268,'3-mer'!$B:$BQ,11,FALSE)</f>
        <v>22</v>
      </c>
      <c r="AI268" s="9">
        <f>VLOOKUP(B268,'3-mer'!$B:$BQ,12,FALSE)</f>
        <v>22</v>
      </c>
      <c r="AJ268" s="9">
        <f>VLOOKUP(B268,'3-mer'!$B:$BQ,13,FALSE)</f>
        <v>30</v>
      </c>
      <c r="AK268" s="9">
        <f>VLOOKUP(B268,'3-mer'!$B:$BQ,14,FALSE)</f>
        <v>29</v>
      </c>
      <c r="AL268" s="9">
        <f>VLOOKUP(B268,'3-mer'!$B:$BQ,15,FALSE)</f>
        <v>28</v>
      </c>
      <c r="AM268" s="9">
        <f>VLOOKUP(B268,'3-mer'!$B:$BQ,16,FALSE)</f>
        <v>14</v>
      </c>
      <c r="AN268" s="9">
        <f>VLOOKUP(B268,'3-mer'!$B:$BQ,17,FALSE)</f>
        <v>19</v>
      </c>
      <c r="AO268" s="9">
        <f>VLOOKUP(B268,'3-mer'!$B:$BQ,18,FALSE)</f>
        <v>23</v>
      </c>
      <c r="AP268" s="9">
        <f>VLOOKUP(B268,'3-mer'!$B:$BQ,19,FALSE)</f>
        <v>12</v>
      </c>
      <c r="AQ268" s="9">
        <f>VLOOKUP(B268,'3-mer'!$B:$BQ,20,FALSE)</f>
        <v>21</v>
      </c>
      <c r="AR268" s="9">
        <f>VLOOKUP(B268,'3-mer'!$B:$BQ,21,FALSE)</f>
        <v>23</v>
      </c>
      <c r="AS268" s="9">
        <f>VLOOKUP(B268,'3-mer'!$B:$BQ,22,FALSE)</f>
        <v>26</v>
      </c>
      <c r="AT268" s="9">
        <f>VLOOKUP(B268,'3-mer'!$B:$BQ,23,FALSE)</f>
        <v>13</v>
      </c>
      <c r="AU268" s="9">
        <f>VLOOKUP(B268,'3-mer'!$B:$BQ,24,FALSE)</f>
        <v>18</v>
      </c>
      <c r="AV268" s="9">
        <f>VLOOKUP(B268,'3-mer'!$B:$BQ,25,FALSE)</f>
        <v>10</v>
      </c>
      <c r="AW268" s="9">
        <f>VLOOKUP(B268,'3-mer'!$B:$BQ,26,FALSE)</f>
        <v>22</v>
      </c>
      <c r="AX268" s="9">
        <f>VLOOKUP(B268,'3-mer'!$B:$BQ,27,FALSE)</f>
        <v>26</v>
      </c>
      <c r="AY268" s="9">
        <f>VLOOKUP(B268,'3-mer'!$B:$BQ,28,FALSE)</f>
        <v>18</v>
      </c>
      <c r="AZ268" s="9">
        <f>VLOOKUP(B268,'3-mer'!$B:$BQ,29,FALSE)</f>
        <v>21</v>
      </c>
      <c r="BA268" s="9">
        <f>VLOOKUP(B268,'3-mer'!$B:$BQ,30,FALSE)</f>
        <v>33</v>
      </c>
      <c r="BB268" s="9">
        <f>VLOOKUP(B268,'3-mer'!$B:$BQ,31,FALSE)</f>
        <v>24</v>
      </c>
      <c r="BC268" s="9">
        <f>VLOOKUP(B268,'3-mer'!$B:$BQ,32,FALSE)</f>
        <v>20</v>
      </c>
      <c r="BD268" s="9">
        <f>VLOOKUP(B268,'3-mer'!$B:$BQ,33,FALSE)</f>
        <v>12</v>
      </c>
      <c r="BE268" s="9">
        <f>VLOOKUP(B268,'3-mer'!$B:$BQ,34,FALSE)</f>
        <v>30</v>
      </c>
      <c r="BF268" s="9">
        <f>VLOOKUP(B268,'3-mer'!$B:$BQ,35,FALSE)</f>
        <v>16</v>
      </c>
      <c r="BG268" s="9">
        <f>VLOOKUP(B268,'3-mer'!$B:$BQ,36,FALSE)</f>
        <v>35</v>
      </c>
      <c r="BH268" s="9">
        <f>VLOOKUP(B268,'3-mer'!$B:$BQ,37,FALSE)</f>
        <v>21</v>
      </c>
      <c r="BI268" s="9">
        <f>VLOOKUP(B268,'3-mer'!$B:$BQ,38,FALSE)</f>
        <v>29</v>
      </c>
      <c r="BJ268" s="9">
        <f>VLOOKUP(B268,'3-mer'!$B:$BQ,39,FALSE)</f>
        <v>28</v>
      </c>
      <c r="BK268" s="9">
        <f>VLOOKUP(B268,'3-mer'!$B:$BQ,40,FALSE)</f>
        <v>25</v>
      </c>
      <c r="BL268" s="9">
        <f>VLOOKUP(B268,'3-mer'!$B:$BQ,41,FALSE)</f>
        <v>24</v>
      </c>
      <c r="BM268" s="9">
        <f>VLOOKUP(B268,'3-mer'!$B:$BQ,42,FALSE)</f>
        <v>27</v>
      </c>
      <c r="BN268" s="9">
        <f>VLOOKUP(B268,'3-mer'!$B:$BQ,43,FALSE)</f>
        <v>22</v>
      </c>
      <c r="BO268" s="9">
        <f>VLOOKUP(B268,'3-mer'!$B:$BQ,44,FALSE)</f>
        <v>43</v>
      </c>
      <c r="BP268" s="9">
        <f>VLOOKUP(B268,'3-mer'!$B:$BQ,45,FALSE)</f>
        <v>26</v>
      </c>
      <c r="BQ268" s="9">
        <f>VLOOKUP(B268,'3-mer'!$B:$BQ,46,FALSE)</f>
        <v>47</v>
      </c>
      <c r="BR268" s="9">
        <f>VLOOKUP(B268,'3-mer'!$B:$BQ,47,FALSE)</f>
        <v>35</v>
      </c>
      <c r="BS268" s="9">
        <f>VLOOKUP(B268,'3-mer'!$B:$BQ,48,FALSE)</f>
        <v>22</v>
      </c>
      <c r="BT268" s="9">
        <f>VLOOKUP(B268,'3-mer'!$B:$BQ,49,FALSE)</f>
        <v>25</v>
      </c>
      <c r="BU268" s="9">
        <f>VLOOKUP(B268,'3-mer'!$B:$BQ,50,FALSE)</f>
        <v>37</v>
      </c>
      <c r="BV268" s="9">
        <f>VLOOKUP(B268,'3-mer'!$B:$BQ,51,FALSE)</f>
        <v>18</v>
      </c>
      <c r="BW268" s="9">
        <f>VLOOKUP(B268,'3-mer'!$B:$BQ,52,FALSE)</f>
        <v>27</v>
      </c>
      <c r="BX268" s="9">
        <f>VLOOKUP(B268,'3-mer'!$B:$BQ,53,FALSE)</f>
        <v>22</v>
      </c>
      <c r="BY268" s="9">
        <f>VLOOKUP(B268,'3-mer'!$B:$BQ,54,FALSE)</f>
        <v>20</v>
      </c>
      <c r="BZ268" s="9">
        <f>VLOOKUP(B268,'3-mer'!$B:$BQ,55,FALSE)</f>
        <v>3</v>
      </c>
      <c r="CA268" s="9">
        <f>VLOOKUP(B268,'3-mer'!$B:$BQ,56,FALSE)</f>
        <v>19</v>
      </c>
      <c r="CB268" s="9">
        <f>VLOOKUP(B268,'3-mer'!$B:$BQ,7,FALSE)</f>
        <v>23</v>
      </c>
      <c r="CC268" s="9">
        <f>VLOOKUP(B268,'3-mer'!$B:$BQ,58,FALSE)</f>
        <v>21</v>
      </c>
      <c r="CD268" s="9">
        <f>VLOOKUP(B268,'3-mer'!$B:$BQ,60,FALSE)</f>
        <v>8</v>
      </c>
      <c r="CE268" s="9">
        <f>VLOOKUP(B268,'3-mer'!$B:$BQ,61,FALSE)</f>
        <v>30</v>
      </c>
      <c r="CF268" s="9">
        <f>VLOOKUP(B268,'3-mer'!$B:$BQ,62,FALSE)</f>
        <v>21</v>
      </c>
      <c r="CG268" s="9">
        <f>VLOOKUP(B268,'3-mer'!$B:$BQ,63,FALSE)</f>
        <v>42</v>
      </c>
      <c r="CH268" s="9">
        <f>VLOOKUP(B268,'3-mer'!$B:$BQ,64,FALSE)</f>
        <v>15</v>
      </c>
      <c r="CI268" s="9">
        <f>VLOOKUP(B268,'3-mer'!$B:$BQ,65,FALSE)</f>
        <v>16</v>
      </c>
      <c r="CJ268" s="9">
        <f>VLOOKUP(B268,'3-mer'!$B:$BQ,66,FALSE)</f>
        <v>11</v>
      </c>
      <c r="CK268" s="9">
        <f>VLOOKUP(B268,'3-mer'!$B:$BQ,67,FALSE)</f>
        <v>19</v>
      </c>
      <c r="CL268" s="9">
        <f>VLOOKUP(B268,'3-mer'!$B:$BQ,5,FALSE)</f>
        <v>26</v>
      </c>
    </row>
    <row r="269" spans="1:90" ht="15.75" x14ac:dyDescent="0.2">
      <c r="A269" s="26" t="s">
        <v>18</v>
      </c>
      <c r="B269" s="67" t="s">
        <v>59</v>
      </c>
      <c r="C269" s="67">
        <v>254</v>
      </c>
      <c r="D269" s="70">
        <v>8</v>
      </c>
      <c r="E269" s="67" t="s">
        <v>67</v>
      </c>
      <c r="F269" s="67">
        <v>7.4</v>
      </c>
      <c r="G269" s="67">
        <f t="shared" si="0"/>
        <v>6.6989700043360187</v>
      </c>
      <c r="H269" s="70">
        <v>4.01</v>
      </c>
      <c r="I269" s="70">
        <f>VLOOKUP(B269,'2-mer'!$C$1:$V$19,3,FALSE)</f>
        <v>1470</v>
      </c>
      <c r="J269" s="74">
        <f>VLOOKUP(B269,遗传信息!B:E,4,FALSE)</f>
        <v>66.17</v>
      </c>
      <c r="K269" s="9">
        <f>VLOOKUP(B269,'2-mer'!$C$1:$V$19,4,FALSE)</f>
        <v>103</v>
      </c>
      <c r="L269" s="9">
        <f>VLOOKUP(B269,'2-mer'!$C$1:$V$19,5,FALSE)</f>
        <v>92</v>
      </c>
      <c r="M269" s="9">
        <f>VLOOKUP(B269,'2-mer'!$C$1:$V$19,6,FALSE)</f>
        <v>109</v>
      </c>
      <c r="N269" s="9">
        <f>VLOOKUP(B269,'2-mer'!$C$1:$V$19,8,FALSE)</f>
        <v>68</v>
      </c>
      <c r="O269" s="9">
        <f>VLOOKUP(B269,'2-mer'!$C$1:$V$19,9,FALSE)</f>
        <v>83</v>
      </c>
      <c r="P269" s="9">
        <f>VLOOKUP(B269,'2-mer'!$C$1:$V$19,10,FALSE)</f>
        <v>76</v>
      </c>
      <c r="Q269" s="9">
        <f>VLOOKUP(B269,'2-mer'!$C$1:$V$19,11,FALSE)</f>
        <v>96</v>
      </c>
      <c r="R269" s="9">
        <f>VLOOKUP(B269,'2-mer'!$C$1:$V$19,12,FALSE)</f>
        <v>78</v>
      </c>
      <c r="S269" s="9">
        <f>VLOOKUP(B269,'2-mer'!$C$1:$V$19,13,FALSE)</f>
        <v>113</v>
      </c>
      <c r="T269" s="9">
        <f>VLOOKUP(B269,'2-mer'!$C$1:$V$19,14,FALSE)</f>
        <v>98</v>
      </c>
      <c r="U269" s="9">
        <f>VLOOKUP(B269,'2-mer'!$C$1:$V$19,15,FALSE)</f>
        <v>151</v>
      </c>
      <c r="V269" s="9">
        <f>VLOOKUP(B269,'2-mer'!$C$1:$V$19,16,FALSE)</f>
        <v>102</v>
      </c>
      <c r="W269" s="9">
        <f>VLOOKUP(B269,'2-mer'!$C$1:$V$19,17,FALSE)</f>
        <v>72</v>
      </c>
      <c r="X269" s="9">
        <f>VLOOKUP(B269,'2-mer'!$C$1:$V$19,18,FALSE)</f>
        <v>67</v>
      </c>
      <c r="Y269" s="9">
        <f>VLOOKUP(B269,'2-mer'!$C$1:$V$19,19,FALSE)</f>
        <v>109</v>
      </c>
      <c r="Z269" s="9">
        <f>VLOOKUP(B269,'2-mer'!$C$1:$V$19,20,FALSE)</f>
        <v>52</v>
      </c>
      <c r="AA269" s="9">
        <f>VLOOKUP(B269,'3-mer'!$B:$BQ,4,FALSE)</f>
        <v>20</v>
      </c>
      <c r="AB269" s="9">
        <f>VLOOKUP(B269,'3-mer'!$B:$BQ,5,FALSE)</f>
        <v>26</v>
      </c>
      <c r="AC269" s="9">
        <f>VLOOKUP(B269,'3-mer'!$B:$BQ,6,FALSE)</f>
        <v>34</v>
      </c>
      <c r="AD269" s="9">
        <f>VLOOKUP(B269,'3-mer'!$B:$BQ,7,FALSE)</f>
        <v>23</v>
      </c>
      <c r="AE269" s="9">
        <f>VLOOKUP(B269,'3-mer'!$B:$BQ,8,FALSE)</f>
        <v>21</v>
      </c>
      <c r="AF269" s="9">
        <f>VLOOKUP(B269,'3-mer'!$B:$BQ,9,FALSE)</f>
        <v>23</v>
      </c>
      <c r="AG269" s="9">
        <f>VLOOKUP(B269,'3-mer'!$B:$BQ,10,FALSE)</f>
        <v>26</v>
      </c>
      <c r="AH269" s="9">
        <f>VLOOKUP(B269,'3-mer'!$B:$BQ,11,FALSE)</f>
        <v>22</v>
      </c>
      <c r="AI269" s="9">
        <f>VLOOKUP(B269,'3-mer'!$B:$BQ,12,FALSE)</f>
        <v>22</v>
      </c>
      <c r="AJ269" s="9">
        <f>VLOOKUP(B269,'3-mer'!$B:$BQ,13,FALSE)</f>
        <v>30</v>
      </c>
      <c r="AK269" s="9">
        <f>VLOOKUP(B269,'3-mer'!$B:$BQ,14,FALSE)</f>
        <v>29</v>
      </c>
      <c r="AL269" s="9">
        <f>VLOOKUP(B269,'3-mer'!$B:$BQ,15,FALSE)</f>
        <v>28</v>
      </c>
      <c r="AM269" s="9">
        <f>VLOOKUP(B269,'3-mer'!$B:$BQ,16,FALSE)</f>
        <v>14</v>
      </c>
      <c r="AN269" s="9">
        <f>VLOOKUP(B269,'3-mer'!$B:$BQ,17,FALSE)</f>
        <v>19</v>
      </c>
      <c r="AO269" s="9">
        <f>VLOOKUP(B269,'3-mer'!$B:$BQ,18,FALSE)</f>
        <v>23</v>
      </c>
      <c r="AP269" s="9">
        <f>VLOOKUP(B269,'3-mer'!$B:$BQ,19,FALSE)</f>
        <v>12</v>
      </c>
      <c r="AQ269" s="9">
        <f>VLOOKUP(B269,'3-mer'!$B:$BQ,20,FALSE)</f>
        <v>21</v>
      </c>
      <c r="AR269" s="9">
        <f>VLOOKUP(B269,'3-mer'!$B:$BQ,21,FALSE)</f>
        <v>23</v>
      </c>
      <c r="AS269" s="9">
        <f>VLOOKUP(B269,'3-mer'!$B:$BQ,22,FALSE)</f>
        <v>26</v>
      </c>
      <c r="AT269" s="9">
        <f>VLOOKUP(B269,'3-mer'!$B:$BQ,23,FALSE)</f>
        <v>13</v>
      </c>
      <c r="AU269" s="9">
        <f>VLOOKUP(B269,'3-mer'!$B:$BQ,24,FALSE)</f>
        <v>18</v>
      </c>
      <c r="AV269" s="9">
        <f>VLOOKUP(B269,'3-mer'!$B:$BQ,25,FALSE)</f>
        <v>10</v>
      </c>
      <c r="AW269" s="9">
        <f>VLOOKUP(B269,'3-mer'!$B:$BQ,26,FALSE)</f>
        <v>22</v>
      </c>
      <c r="AX269" s="9">
        <f>VLOOKUP(B269,'3-mer'!$B:$BQ,27,FALSE)</f>
        <v>26</v>
      </c>
      <c r="AY269" s="9">
        <f>VLOOKUP(B269,'3-mer'!$B:$BQ,28,FALSE)</f>
        <v>18</v>
      </c>
      <c r="AZ269" s="9">
        <f>VLOOKUP(B269,'3-mer'!$B:$BQ,29,FALSE)</f>
        <v>21</v>
      </c>
      <c r="BA269" s="9">
        <f>VLOOKUP(B269,'3-mer'!$B:$BQ,30,FALSE)</f>
        <v>33</v>
      </c>
      <c r="BB269" s="9">
        <f>VLOOKUP(B269,'3-mer'!$B:$BQ,31,FALSE)</f>
        <v>24</v>
      </c>
      <c r="BC269" s="9">
        <f>VLOOKUP(B269,'3-mer'!$B:$BQ,32,FALSE)</f>
        <v>20</v>
      </c>
      <c r="BD269" s="9">
        <f>VLOOKUP(B269,'3-mer'!$B:$BQ,33,FALSE)</f>
        <v>12</v>
      </c>
      <c r="BE269" s="9">
        <f>VLOOKUP(B269,'3-mer'!$B:$BQ,34,FALSE)</f>
        <v>30</v>
      </c>
      <c r="BF269" s="9">
        <f>VLOOKUP(B269,'3-mer'!$B:$BQ,35,FALSE)</f>
        <v>16</v>
      </c>
      <c r="BG269" s="9">
        <f>VLOOKUP(B269,'3-mer'!$B:$BQ,36,FALSE)</f>
        <v>35</v>
      </c>
      <c r="BH269" s="9">
        <f>VLOOKUP(B269,'3-mer'!$B:$BQ,37,FALSE)</f>
        <v>21</v>
      </c>
      <c r="BI269" s="9">
        <f>VLOOKUP(B269,'3-mer'!$B:$BQ,38,FALSE)</f>
        <v>29</v>
      </c>
      <c r="BJ269" s="9">
        <f>VLOOKUP(B269,'3-mer'!$B:$BQ,39,FALSE)</f>
        <v>28</v>
      </c>
      <c r="BK269" s="9">
        <f>VLOOKUP(B269,'3-mer'!$B:$BQ,40,FALSE)</f>
        <v>25</v>
      </c>
      <c r="BL269" s="9">
        <f>VLOOKUP(B269,'3-mer'!$B:$BQ,41,FALSE)</f>
        <v>24</v>
      </c>
      <c r="BM269" s="9">
        <f>VLOOKUP(B269,'3-mer'!$B:$BQ,42,FALSE)</f>
        <v>27</v>
      </c>
      <c r="BN269" s="9">
        <f>VLOOKUP(B269,'3-mer'!$B:$BQ,43,FALSE)</f>
        <v>22</v>
      </c>
      <c r="BO269" s="9">
        <f>VLOOKUP(B269,'3-mer'!$B:$BQ,44,FALSE)</f>
        <v>43</v>
      </c>
      <c r="BP269" s="9">
        <f>VLOOKUP(B269,'3-mer'!$B:$BQ,45,FALSE)</f>
        <v>26</v>
      </c>
      <c r="BQ269" s="9">
        <f>VLOOKUP(B269,'3-mer'!$B:$BQ,46,FALSE)</f>
        <v>47</v>
      </c>
      <c r="BR269" s="9">
        <f>VLOOKUP(B269,'3-mer'!$B:$BQ,47,FALSE)</f>
        <v>35</v>
      </c>
      <c r="BS269" s="9">
        <f>VLOOKUP(B269,'3-mer'!$B:$BQ,48,FALSE)</f>
        <v>22</v>
      </c>
      <c r="BT269" s="9">
        <f>VLOOKUP(B269,'3-mer'!$B:$BQ,49,FALSE)</f>
        <v>25</v>
      </c>
      <c r="BU269" s="9">
        <f>VLOOKUP(B269,'3-mer'!$B:$BQ,50,FALSE)</f>
        <v>37</v>
      </c>
      <c r="BV269" s="9">
        <f>VLOOKUP(B269,'3-mer'!$B:$BQ,51,FALSE)</f>
        <v>18</v>
      </c>
      <c r="BW269" s="9">
        <f>VLOOKUP(B269,'3-mer'!$B:$BQ,52,FALSE)</f>
        <v>27</v>
      </c>
      <c r="BX269" s="9">
        <f>VLOOKUP(B269,'3-mer'!$B:$BQ,53,FALSE)</f>
        <v>22</v>
      </c>
      <c r="BY269" s="9">
        <f>VLOOKUP(B269,'3-mer'!$B:$BQ,54,FALSE)</f>
        <v>20</v>
      </c>
      <c r="BZ269" s="9">
        <f>VLOOKUP(B269,'3-mer'!$B:$BQ,55,FALSE)</f>
        <v>3</v>
      </c>
      <c r="CA269" s="9">
        <f>VLOOKUP(B269,'3-mer'!$B:$BQ,56,FALSE)</f>
        <v>19</v>
      </c>
      <c r="CB269" s="9">
        <f>VLOOKUP(B269,'3-mer'!$B:$BQ,7,FALSE)</f>
        <v>23</v>
      </c>
      <c r="CC269" s="9">
        <f>VLOOKUP(B269,'3-mer'!$B:$BQ,58,FALSE)</f>
        <v>21</v>
      </c>
      <c r="CD269" s="9">
        <f>VLOOKUP(B269,'3-mer'!$B:$BQ,60,FALSE)</f>
        <v>8</v>
      </c>
      <c r="CE269" s="9">
        <f>VLOOKUP(B269,'3-mer'!$B:$BQ,61,FALSE)</f>
        <v>30</v>
      </c>
      <c r="CF269" s="9">
        <f>VLOOKUP(B269,'3-mer'!$B:$BQ,62,FALSE)</f>
        <v>21</v>
      </c>
      <c r="CG269" s="9">
        <f>VLOOKUP(B269,'3-mer'!$B:$BQ,63,FALSE)</f>
        <v>42</v>
      </c>
      <c r="CH269" s="9">
        <f>VLOOKUP(B269,'3-mer'!$B:$BQ,64,FALSE)</f>
        <v>15</v>
      </c>
      <c r="CI269" s="9">
        <f>VLOOKUP(B269,'3-mer'!$B:$BQ,65,FALSE)</f>
        <v>16</v>
      </c>
      <c r="CJ269" s="9">
        <f>VLOOKUP(B269,'3-mer'!$B:$BQ,66,FALSE)</f>
        <v>11</v>
      </c>
      <c r="CK269" s="9">
        <f>VLOOKUP(B269,'3-mer'!$B:$BQ,67,FALSE)</f>
        <v>19</v>
      </c>
      <c r="CL269" s="9">
        <f>VLOOKUP(B269,'3-mer'!$B:$BQ,5,FALSE)</f>
        <v>26</v>
      </c>
    </row>
    <row r="270" spans="1:90" ht="15.75" x14ac:dyDescent="0.2">
      <c r="A270" s="26" t="s">
        <v>18</v>
      </c>
      <c r="B270" s="67" t="s">
        <v>59</v>
      </c>
      <c r="C270" s="67">
        <v>255</v>
      </c>
      <c r="D270" s="70">
        <v>3</v>
      </c>
      <c r="E270" s="67" t="s">
        <v>67</v>
      </c>
      <c r="F270" s="67">
        <v>7.4</v>
      </c>
      <c r="G270" s="67">
        <f t="shared" si="0"/>
        <v>6.6989700043360187</v>
      </c>
      <c r="H270" s="70">
        <v>2.7</v>
      </c>
      <c r="I270" s="70">
        <f>VLOOKUP(B270,'2-mer'!$C$1:$V$19,3,FALSE)</f>
        <v>1470</v>
      </c>
      <c r="J270" s="74">
        <f>VLOOKUP(B270,遗传信息!B:E,4,FALSE)</f>
        <v>66.17</v>
      </c>
      <c r="K270" s="9">
        <f>VLOOKUP(B270,'2-mer'!$C$1:$V$19,4,FALSE)</f>
        <v>103</v>
      </c>
      <c r="L270" s="9">
        <f>VLOOKUP(B270,'2-mer'!$C$1:$V$19,5,FALSE)</f>
        <v>92</v>
      </c>
      <c r="M270" s="9">
        <f>VLOOKUP(B270,'2-mer'!$C$1:$V$19,6,FALSE)</f>
        <v>109</v>
      </c>
      <c r="N270" s="9">
        <f>VLOOKUP(B270,'2-mer'!$C$1:$V$19,8,FALSE)</f>
        <v>68</v>
      </c>
      <c r="O270" s="9">
        <f>VLOOKUP(B270,'2-mer'!$C$1:$V$19,9,FALSE)</f>
        <v>83</v>
      </c>
      <c r="P270" s="9">
        <f>VLOOKUP(B270,'2-mer'!$C$1:$V$19,10,FALSE)</f>
        <v>76</v>
      </c>
      <c r="Q270" s="9">
        <f>VLOOKUP(B270,'2-mer'!$C$1:$V$19,11,FALSE)</f>
        <v>96</v>
      </c>
      <c r="R270" s="9">
        <f>VLOOKUP(B270,'2-mer'!$C$1:$V$19,12,FALSE)</f>
        <v>78</v>
      </c>
      <c r="S270" s="9">
        <f>VLOOKUP(B270,'2-mer'!$C$1:$V$19,13,FALSE)</f>
        <v>113</v>
      </c>
      <c r="T270" s="9">
        <f>VLOOKUP(B270,'2-mer'!$C$1:$V$19,14,FALSE)</f>
        <v>98</v>
      </c>
      <c r="U270" s="9">
        <f>VLOOKUP(B270,'2-mer'!$C$1:$V$19,15,FALSE)</f>
        <v>151</v>
      </c>
      <c r="V270" s="9">
        <f>VLOOKUP(B270,'2-mer'!$C$1:$V$19,16,FALSE)</f>
        <v>102</v>
      </c>
      <c r="W270" s="9">
        <f>VLOOKUP(B270,'2-mer'!$C$1:$V$19,17,FALSE)</f>
        <v>72</v>
      </c>
      <c r="X270" s="9">
        <f>VLOOKUP(B270,'2-mer'!$C$1:$V$19,18,FALSE)</f>
        <v>67</v>
      </c>
      <c r="Y270" s="9">
        <f>VLOOKUP(B270,'2-mer'!$C$1:$V$19,19,FALSE)</f>
        <v>109</v>
      </c>
      <c r="Z270" s="9">
        <f>VLOOKUP(B270,'2-mer'!$C$1:$V$19,20,FALSE)</f>
        <v>52</v>
      </c>
      <c r="AA270" s="9">
        <f>VLOOKUP(B270,'3-mer'!$B:$BQ,4,FALSE)</f>
        <v>20</v>
      </c>
      <c r="AB270" s="9">
        <f>VLOOKUP(B270,'3-mer'!$B:$BQ,5,FALSE)</f>
        <v>26</v>
      </c>
      <c r="AC270" s="9">
        <f>VLOOKUP(B270,'3-mer'!$B:$BQ,6,FALSE)</f>
        <v>34</v>
      </c>
      <c r="AD270" s="9">
        <f>VLOOKUP(B270,'3-mer'!$B:$BQ,7,FALSE)</f>
        <v>23</v>
      </c>
      <c r="AE270" s="9">
        <f>VLOOKUP(B270,'3-mer'!$B:$BQ,8,FALSE)</f>
        <v>21</v>
      </c>
      <c r="AF270" s="9">
        <f>VLOOKUP(B270,'3-mer'!$B:$BQ,9,FALSE)</f>
        <v>23</v>
      </c>
      <c r="AG270" s="9">
        <f>VLOOKUP(B270,'3-mer'!$B:$BQ,10,FALSE)</f>
        <v>26</v>
      </c>
      <c r="AH270" s="9">
        <f>VLOOKUP(B270,'3-mer'!$B:$BQ,11,FALSE)</f>
        <v>22</v>
      </c>
      <c r="AI270" s="9">
        <f>VLOOKUP(B270,'3-mer'!$B:$BQ,12,FALSE)</f>
        <v>22</v>
      </c>
      <c r="AJ270" s="9">
        <f>VLOOKUP(B270,'3-mer'!$B:$BQ,13,FALSE)</f>
        <v>30</v>
      </c>
      <c r="AK270" s="9">
        <f>VLOOKUP(B270,'3-mer'!$B:$BQ,14,FALSE)</f>
        <v>29</v>
      </c>
      <c r="AL270" s="9">
        <f>VLOOKUP(B270,'3-mer'!$B:$BQ,15,FALSE)</f>
        <v>28</v>
      </c>
      <c r="AM270" s="9">
        <f>VLOOKUP(B270,'3-mer'!$B:$BQ,16,FALSE)</f>
        <v>14</v>
      </c>
      <c r="AN270" s="9">
        <f>VLOOKUP(B270,'3-mer'!$B:$BQ,17,FALSE)</f>
        <v>19</v>
      </c>
      <c r="AO270" s="9">
        <f>VLOOKUP(B270,'3-mer'!$B:$BQ,18,FALSE)</f>
        <v>23</v>
      </c>
      <c r="AP270" s="9">
        <f>VLOOKUP(B270,'3-mer'!$B:$BQ,19,FALSE)</f>
        <v>12</v>
      </c>
      <c r="AQ270" s="9">
        <f>VLOOKUP(B270,'3-mer'!$B:$BQ,20,FALSE)</f>
        <v>21</v>
      </c>
      <c r="AR270" s="9">
        <f>VLOOKUP(B270,'3-mer'!$B:$BQ,21,FALSE)</f>
        <v>23</v>
      </c>
      <c r="AS270" s="9">
        <f>VLOOKUP(B270,'3-mer'!$B:$BQ,22,FALSE)</f>
        <v>26</v>
      </c>
      <c r="AT270" s="9">
        <f>VLOOKUP(B270,'3-mer'!$B:$BQ,23,FALSE)</f>
        <v>13</v>
      </c>
      <c r="AU270" s="9">
        <f>VLOOKUP(B270,'3-mer'!$B:$BQ,24,FALSE)</f>
        <v>18</v>
      </c>
      <c r="AV270" s="9">
        <f>VLOOKUP(B270,'3-mer'!$B:$BQ,25,FALSE)</f>
        <v>10</v>
      </c>
      <c r="AW270" s="9">
        <f>VLOOKUP(B270,'3-mer'!$B:$BQ,26,FALSE)</f>
        <v>22</v>
      </c>
      <c r="AX270" s="9">
        <f>VLOOKUP(B270,'3-mer'!$B:$BQ,27,FALSE)</f>
        <v>26</v>
      </c>
      <c r="AY270" s="9">
        <f>VLOOKUP(B270,'3-mer'!$B:$BQ,28,FALSE)</f>
        <v>18</v>
      </c>
      <c r="AZ270" s="9">
        <f>VLOOKUP(B270,'3-mer'!$B:$BQ,29,FALSE)</f>
        <v>21</v>
      </c>
      <c r="BA270" s="9">
        <f>VLOOKUP(B270,'3-mer'!$B:$BQ,30,FALSE)</f>
        <v>33</v>
      </c>
      <c r="BB270" s="9">
        <f>VLOOKUP(B270,'3-mer'!$B:$BQ,31,FALSE)</f>
        <v>24</v>
      </c>
      <c r="BC270" s="9">
        <f>VLOOKUP(B270,'3-mer'!$B:$BQ,32,FALSE)</f>
        <v>20</v>
      </c>
      <c r="BD270" s="9">
        <f>VLOOKUP(B270,'3-mer'!$B:$BQ,33,FALSE)</f>
        <v>12</v>
      </c>
      <c r="BE270" s="9">
        <f>VLOOKUP(B270,'3-mer'!$B:$BQ,34,FALSE)</f>
        <v>30</v>
      </c>
      <c r="BF270" s="9">
        <f>VLOOKUP(B270,'3-mer'!$B:$BQ,35,FALSE)</f>
        <v>16</v>
      </c>
      <c r="BG270" s="9">
        <f>VLOOKUP(B270,'3-mer'!$B:$BQ,36,FALSE)</f>
        <v>35</v>
      </c>
      <c r="BH270" s="9">
        <f>VLOOKUP(B270,'3-mer'!$B:$BQ,37,FALSE)</f>
        <v>21</v>
      </c>
      <c r="BI270" s="9">
        <f>VLOOKUP(B270,'3-mer'!$B:$BQ,38,FALSE)</f>
        <v>29</v>
      </c>
      <c r="BJ270" s="9">
        <f>VLOOKUP(B270,'3-mer'!$B:$BQ,39,FALSE)</f>
        <v>28</v>
      </c>
      <c r="BK270" s="9">
        <f>VLOOKUP(B270,'3-mer'!$B:$BQ,40,FALSE)</f>
        <v>25</v>
      </c>
      <c r="BL270" s="9">
        <f>VLOOKUP(B270,'3-mer'!$B:$BQ,41,FALSE)</f>
        <v>24</v>
      </c>
      <c r="BM270" s="9">
        <f>VLOOKUP(B270,'3-mer'!$B:$BQ,42,FALSE)</f>
        <v>27</v>
      </c>
      <c r="BN270" s="9">
        <f>VLOOKUP(B270,'3-mer'!$B:$BQ,43,FALSE)</f>
        <v>22</v>
      </c>
      <c r="BO270" s="9">
        <f>VLOOKUP(B270,'3-mer'!$B:$BQ,44,FALSE)</f>
        <v>43</v>
      </c>
      <c r="BP270" s="9">
        <f>VLOOKUP(B270,'3-mer'!$B:$BQ,45,FALSE)</f>
        <v>26</v>
      </c>
      <c r="BQ270" s="9">
        <f>VLOOKUP(B270,'3-mer'!$B:$BQ,46,FALSE)</f>
        <v>47</v>
      </c>
      <c r="BR270" s="9">
        <f>VLOOKUP(B270,'3-mer'!$B:$BQ,47,FALSE)</f>
        <v>35</v>
      </c>
      <c r="BS270" s="9">
        <f>VLOOKUP(B270,'3-mer'!$B:$BQ,48,FALSE)</f>
        <v>22</v>
      </c>
      <c r="BT270" s="9">
        <f>VLOOKUP(B270,'3-mer'!$B:$BQ,49,FALSE)</f>
        <v>25</v>
      </c>
      <c r="BU270" s="9">
        <f>VLOOKUP(B270,'3-mer'!$B:$BQ,50,FALSE)</f>
        <v>37</v>
      </c>
      <c r="BV270" s="9">
        <f>VLOOKUP(B270,'3-mer'!$B:$BQ,51,FALSE)</f>
        <v>18</v>
      </c>
      <c r="BW270" s="9">
        <f>VLOOKUP(B270,'3-mer'!$B:$BQ,52,FALSE)</f>
        <v>27</v>
      </c>
      <c r="BX270" s="9">
        <f>VLOOKUP(B270,'3-mer'!$B:$BQ,53,FALSE)</f>
        <v>22</v>
      </c>
      <c r="BY270" s="9">
        <f>VLOOKUP(B270,'3-mer'!$B:$BQ,54,FALSE)</f>
        <v>20</v>
      </c>
      <c r="BZ270" s="9">
        <f>VLOOKUP(B270,'3-mer'!$B:$BQ,55,FALSE)</f>
        <v>3</v>
      </c>
      <c r="CA270" s="9">
        <f>VLOOKUP(B270,'3-mer'!$B:$BQ,56,FALSE)</f>
        <v>19</v>
      </c>
      <c r="CB270" s="9">
        <f>VLOOKUP(B270,'3-mer'!$B:$BQ,7,FALSE)</f>
        <v>23</v>
      </c>
      <c r="CC270" s="9">
        <f>VLOOKUP(B270,'3-mer'!$B:$BQ,58,FALSE)</f>
        <v>21</v>
      </c>
      <c r="CD270" s="9">
        <f>VLOOKUP(B270,'3-mer'!$B:$BQ,60,FALSE)</f>
        <v>8</v>
      </c>
      <c r="CE270" s="9">
        <f>VLOOKUP(B270,'3-mer'!$B:$BQ,61,FALSE)</f>
        <v>30</v>
      </c>
      <c r="CF270" s="9">
        <f>VLOOKUP(B270,'3-mer'!$B:$BQ,62,FALSE)</f>
        <v>21</v>
      </c>
      <c r="CG270" s="9">
        <f>VLOOKUP(B270,'3-mer'!$B:$BQ,63,FALSE)</f>
        <v>42</v>
      </c>
      <c r="CH270" s="9">
        <f>VLOOKUP(B270,'3-mer'!$B:$BQ,64,FALSE)</f>
        <v>15</v>
      </c>
      <c r="CI270" s="9">
        <f>VLOOKUP(B270,'3-mer'!$B:$BQ,65,FALSE)</f>
        <v>16</v>
      </c>
      <c r="CJ270" s="9">
        <f>VLOOKUP(B270,'3-mer'!$B:$BQ,66,FALSE)</f>
        <v>11</v>
      </c>
      <c r="CK270" s="9">
        <f>VLOOKUP(B270,'3-mer'!$B:$BQ,67,FALSE)</f>
        <v>19</v>
      </c>
      <c r="CL270" s="9">
        <f>VLOOKUP(B270,'3-mer'!$B:$BQ,5,FALSE)</f>
        <v>26</v>
      </c>
    </row>
    <row r="271" spans="1:90" ht="15.75" x14ac:dyDescent="0.2">
      <c r="A271" s="26" t="s">
        <v>18</v>
      </c>
      <c r="B271" s="67" t="s">
        <v>59</v>
      </c>
      <c r="C271" s="67">
        <v>255</v>
      </c>
      <c r="D271" s="70">
        <v>6</v>
      </c>
      <c r="E271" s="67" t="s">
        <v>67</v>
      </c>
      <c r="F271" s="67">
        <v>7.4</v>
      </c>
      <c r="G271" s="67">
        <f t="shared" si="0"/>
        <v>6.6989700043360187</v>
      </c>
      <c r="H271" s="70">
        <v>5.12</v>
      </c>
      <c r="I271" s="70">
        <f>VLOOKUP(B271,'2-mer'!$C$1:$V$19,3,FALSE)</f>
        <v>1470</v>
      </c>
      <c r="J271" s="74">
        <f>VLOOKUP(B271,遗传信息!B:E,4,FALSE)</f>
        <v>66.17</v>
      </c>
      <c r="K271" s="9">
        <f>VLOOKUP(B271,'2-mer'!$C$1:$V$19,4,FALSE)</f>
        <v>103</v>
      </c>
      <c r="L271" s="9">
        <f>VLOOKUP(B271,'2-mer'!$C$1:$V$19,5,FALSE)</f>
        <v>92</v>
      </c>
      <c r="M271" s="9">
        <f>VLOOKUP(B271,'2-mer'!$C$1:$V$19,6,FALSE)</f>
        <v>109</v>
      </c>
      <c r="N271" s="9">
        <f>VLOOKUP(B271,'2-mer'!$C$1:$V$19,8,FALSE)</f>
        <v>68</v>
      </c>
      <c r="O271" s="9">
        <f>VLOOKUP(B271,'2-mer'!$C$1:$V$19,9,FALSE)</f>
        <v>83</v>
      </c>
      <c r="P271" s="9">
        <f>VLOOKUP(B271,'2-mer'!$C$1:$V$19,10,FALSE)</f>
        <v>76</v>
      </c>
      <c r="Q271" s="9">
        <f>VLOOKUP(B271,'2-mer'!$C$1:$V$19,11,FALSE)</f>
        <v>96</v>
      </c>
      <c r="R271" s="9">
        <f>VLOOKUP(B271,'2-mer'!$C$1:$V$19,12,FALSE)</f>
        <v>78</v>
      </c>
      <c r="S271" s="9">
        <f>VLOOKUP(B271,'2-mer'!$C$1:$V$19,13,FALSE)</f>
        <v>113</v>
      </c>
      <c r="T271" s="9">
        <f>VLOOKUP(B271,'2-mer'!$C$1:$V$19,14,FALSE)</f>
        <v>98</v>
      </c>
      <c r="U271" s="9">
        <f>VLOOKUP(B271,'2-mer'!$C$1:$V$19,15,FALSE)</f>
        <v>151</v>
      </c>
      <c r="V271" s="9">
        <f>VLOOKUP(B271,'2-mer'!$C$1:$V$19,16,FALSE)</f>
        <v>102</v>
      </c>
      <c r="W271" s="9">
        <f>VLOOKUP(B271,'2-mer'!$C$1:$V$19,17,FALSE)</f>
        <v>72</v>
      </c>
      <c r="X271" s="9">
        <f>VLOOKUP(B271,'2-mer'!$C$1:$V$19,18,FALSE)</f>
        <v>67</v>
      </c>
      <c r="Y271" s="9">
        <f>VLOOKUP(B271,'2-mer'!$C$1:$V$19,19,FALSE)</f>
        <v>109</v>
      </c>
      <c r="Z271" s="9">
        <f>VLOOKUP(B271,'2-mer'!$C$1:$V$19,20,FALSE)</f>
        <v>52</v>
      </c>
      <c r="AA271" s="9">
        <f>VLOOKUP(B271,'3-mer'!$B:$BQ,4,FALSE)</f>
        <v>20</v>
      </c>
      <c r="AB271" s="9">
        <f>VLOOKUP(B271,'3-mer'!$B:$BQ,5,FALSE)</f>
        <v>26</v>
      </c>
      <c r="AC271" s="9">
        <f>VLOOKUP(B271,'3-mer'!$B:$BQ,6,FALSE)</f>
        <v>34</v>
      </c>
      <c r="AD271" s="9">
        <f>VLOOKUP(B271,'3-mer'!$B:$BQ,7,FALSE)</f>
        <v>23</v>
      </c>
      <c r="AE271" s="9">
        <f>VLOOKUP(B271,'3-mer'!$B:$BQ,8,FALSE)</f>
        <v>21</v>
      </c>
      <c r="AF271" s="9">
        <f>VLOOKUP(B271,'3-mer'!$B:$BQ,9,FALSE)</f>
        <v>23</v>
      </c>
      <c r="AG271" s="9">
        <f>VLOOKUP(B271,'3-mer'!$B:$BQ,10,FALSE)</f>
        <v>26</v>
      </c>
      <c r="AH271" s="9">
        <f>VLOOKUP(B271,'3-mer'!$B:$BQ,11,FALSE)</f>
        <v>22</v>
      </c>
      <c r="AI271" s="9">
        <f>VLOOKUP(B271,'3-mer'!$B:$BQ,12,FALSE)</f>
        <v>22</v>
      </c>
      <c r="AJ271" s="9">
        <f>VLOOKUP(B271,'3-mer'!$B:$BQ,13,FALSE)</f>
        <v>30</v>
      </c>
      <c r="AK271" s="9">
        <f>VLOOKUP(B271,'3-mer'!$B:$BQ,14,FALSE)</f>
        <v>29</v>
      </c>
      <c r="AL271" s="9">
        <f>VLOOKUP(B271,'3-mer'!$B:$BQ,15,FALSE)</f>
        <v>28</v>
      </c>
      <c r="AM271" s="9">
        <f>VLOOKUP(B271,'3-mer'!$B:$BQ,16,FALSE)</f>
        <v>14</v>
      </c>
      <c r="AN271" s="9">
        <f>VLOOKUP(B271,'3-mer'!$B:$BQ,17,FALSE)</f>
        <v>19</v>
      </c>
      <c r="AO271" s="9">
        <f>VLOOKUP(B271,'3-mer'!$B:$BQ,18,FALSE)</f>
        <v>23</v>
      </c>
      <c r="AP271" s="9">
        <f>VLOOKUP(B271,'3-mer'!$B:$BQ,19,FALSE)</f>
        <v>12</v>
      </c>
      <c r="AQ271" s="9">
        <f>VLOOKUP(B271,'3-mer'!$B:$BQ,20,FALSE)</f>
        <v>21</v>
      </c>
      <c r="AR271" s="9">
        <f>VLOOKUP(B271,'3-mer'!$B:$BQ,21,FALSE)</f>
        <v>23</v>
      </c>
      <c r="AS271" s="9">
        <f>VLOOKUP(B271,'3-mer'!$B:$BQ,22,FALSE)</f>
        <v>26</v>
      </c>
      <c r="AT271" s="9">
        <f>VLOOKUP(B271,'3-mer'!$B:$BQ,23,FALSE)</f>
        <v>13</v>
      </c>
      <c r="AU271" s="9">
        <f>VLOOKUP(B271,'3-mer'!$B:$BQ,24,FALSE)</f>
        <v>18</v>
      </c>
      <c r="AV271" s="9">
        <f>VLOOKUP(B271,'3-mer'!$B:$BQ,25,FALSE)</f>
        <v>10</v>
      </c>
      <c r="AW271" s="9">
        <f>VLOOKUP(B271,'3-mer'!$B:$BQ,26,FALSE)</f>
        <v>22</v>
      </c>
      <c r="AX271" s="9">
        <f>VLOOKUP(B271,'3-mer'!$B:$BQ,27,FALSE)</f>
        <v>26</v>
      </c>
      <c r="AY271" s="9">
        <f>VLOOKUP(B271,'3-mer'!$B:$BQ,28,FALSE)</f>
        <v>18</v>
      </c>
      <c r="AZ271" s="9">
        <f>VLOOKUP(B271,'3-mer'!$B:$BQ,29,FALSE)</f>
        <v>21</v>
      </c>
      <c r="BA271" s="9">
        <f>VLOOKUP(B271,'3-mer'!$B:$BQ,30,FALSE)</f>
        <v>33</v>
      </c>
      <c r="BB271" s="9">
        <f>VLOOKUP(B271,'3-mer'!$B:$BQ,31,FALSE)</f>
        <v>24</v>
      </c>
      <c r="BC271" s="9">
        <f>VLOOKUP(B271,'3-mer'!$B:$BQ,32,FALSE)</f>
        <v>20</v>
      </c>
      <c r="BD271" s="9">
        <f>VLOOKUP(B271,'3-mer'!$B:$BQ,33,FALSE)</f>
        <v>12</v>
      </c>
      <c r="BE271" s="9">
        <f>VLOOKUP(B271,'3-mer'!$B:$BQ,34,FALSE)</f>
        <v>30</v>
      </c>
      <c r="BF271" s="9">
        <f>VLOOKUP(B271,'3-mer'!$B:$BQ,35,FALSE)</f>
        <v>16</v>
      </c>
      <c r="BG271" s="9">
        <f>VLOOKUP(B271,'3-mer'!$B:$BQ,36,FALSE)</f>
        <v>35</v>
      </c>
      <c r="BH271" s="9">
        <f>VLOOKUP(B271,'3-mer'!$B:$BQ,37,FALSE)</f>
        <v>21</v>
      </c>
      <c r="BI271" s="9">
        <f>VLOOKUP(B271,'3-mer'!$B:$BQ,38,FALSE)</f>
        <v>29</v>
      </c>
      <c r="BJ271" s="9">
        <f>VLOOKUP(B271,'3-mer'!$B:$BQ,39,FALSE)</f>
        <v>28</v>
      </c>
      <c r="BK271" s="9">
        <f>VLOOKUP(B271,'3-mer'!$B:$BQ,40,FALSE)</f>
        <v>25</v>
      </c>
      <c r="BL271" s="9">
        <f>VLOOKUP(B271,'3-mer'!$B:$BQ,41,FALSE)</f>
        <v>24</v>
      </c>
      <c r="BM271" s="9">
        <f>VLOOKUP(B271,'3-mer'!$B:$BQ,42,FALSE)</f>
        <v>27</v>
      </c>
      <c r="BN271" s="9">
        <f>VLOOKUP(B271,'3-mer'!$B:$BQ,43,FALSE)</f>
        <v>22</v>
      </c>
      <c r="BO271" s="9">
        <f>VLOOKUP(B271,'3-mer'!$B:$BQ,44,FALSE)</f>
        <v>43</v>
      </c>
      <c r="BP271" s="9">
        <f>VLOOKUP(B271,'3-mer'!$B:$BQ,45,FALSE)</f>
        <v>26</v>
      </c>
      <c r="BQ271" s="9">
        <f>VLOOKUP(B271,'3-mer'!$B:$BQ,46,FALSE)</f>
        <v>47</v>
      </c>
      <c r="BR271" s="9">
        <f>VLOOKUP(B271,'3-mer'!$B:$BQ,47,FALSE)</f>
        <v>35</v>
      </c>
      <c r="BS271" s="9">
        <f>VLOOKUP(B271,'3-mer'!$B:$BQ,48,FALSE)</f>
        <v>22</v>
      </c>
      <c r="BT271" s="9">
        <f>VLOOKUP(B271,'3-mer'!$B:$BQ,49,FALSE)</f>
        <v>25</v>
      </c>
      <c r="BU271" s="9">
        <f>VLOOKUP(B271,'3-mer'!$B:$BQ,50,FALSE)</f>
        <v>37</v>
      </c>
      <c r="BV271" s="9">
        <f>VLOOKUP(B271,'3-mer'!$B:$BQ,51,FALSE)</f>
        <v>18</v>
      </c>
      <c r="BW271" s="9">
        <f>VLOOKUP(B271,'3-mer'!$B:$BQ,52,FALSE)</f>
        <v>27</v>
      </c>
      <c r="BX271" s="9">
        <f>VLOOKUP(B271,'3-mer'!$B:$BQ,53,FALSE)</f>
        <v>22</v>
      </c>
      <c r="BY271" s="9">
        <f>VLOOKUP(B271,'3-mer'!$B:$BQ,54,FALSE)</f>
        <v>20</v>
      </c>
      <c r="BZ271" s="9">
        <f>VLOOKUP(B271,'3-mer'!$B:$BQ,55,FALSE)</f>
        <v>3</v>
      </c>
      <c r="CA271" s="9">
        <f>VLOOKUP(B271,'3-mer'!$B:$BQ,56,FALSE)</f>
        <v>19</v>
      </c>
      <c r="CB271" s="9">
        <f>VLOOKUP(B271,'3-mer'!$B:$BQ,7,FALSE)</f>
        <v>23</v>
      </c>
      <c r="CC271" s="9">
        <f>VLOOKUP(B271,'3-mer'!$B:$BQ,58,FALSE)</f>
        <v>21</v>
      </c>
      <c r="CD271" s="9">
        <f>VLOOKUP(B271,'3-mer'!$B:$BQ,60,FALSE)</f>
        <v>8</v>
      </c>
      <c r="CE271" s="9">
        <f>VLOOKUP(B271,'3-mer'!$B:$BQ,61,FALSE)</f>
        <v>30</v>
      </c>
      <c r="CF271" s="9">
        <f>VLOOKUP(B271,'3-mer'!$B:$BQ,62,FALSE)</f>
        <v>21</v>
      </c>
      <c r="CG271" s="9">
        <f>VLOOKUP(B271,'3-mer'!$B:$BQ,63,FALSE)</f>
        <v>42</v>
      </c>
      <c r="CH271" s="9">
        <f>VLOOKUP(B271,'3-mer'!$B:$BQ,64,FALSE)</f>
        <v>15</v>
      </c>
      <c r="CI271" s="9">
        <f>VLOOKUP(B271,'3-mer'!$B:$BQ,65,FALSE)</f>
        <v>16</v>
      </c>
      <c r="CJ271" s="9">
        <f>VLOOKUP(B271,'3-mer'!$B:$BQ,66,FALSE)</f>
        <v>11</v>
      </c>
      <c r="CK271" s="9">
        <f>VLOOKUP(B271,'3-mer'!$B:$BQ,67,FALSE)</f>
        <v>19</v>
      </c>
      <c r="CL271" s="9">
        <f>VLOOKUP(B271,'3-mer'!$B:$BQ,5,FALSE)</f>
        <v>26</v>
      </c>
    </row>
    <row r="272" spans="1:90" ht="15.75" x14ac:dyDescent="0.2">
      <c r="A272" s="26" t="s">
        <v>18</v>
      </c>
      <c r="B272" s="67" t="s">
        <v>59</v>
      </c>
      <c r="C272" s="67">
        <v>255</v>
      </c>
      <c r="D272" s="70">
        <v>9</v>
      </c>
      <c r="E272" s="67" t="s">
        <v>67</v>
      </c>
      <c r="F272" s="67">
        <v>7.4</v>
      </c>
      <c r="G272" s="67">
        <f t="shared" si="0"/>
        <v>6.6989700043360187</v>
      </c>
      <c r="H272" s="70">
        <v>5.82</v>
      </c>
      <c r="I272" s="70">
        <f>VLOOKUP(B272,'2-mer'!$C$1:$V$19,3,FALSE)</f>
        <v>1470</v>
      </c>
      <c r="J272" s="74">
        <f>VLOOKUP(B272,遗传信息!B:E,4,FALSE)</f>
        <v>66.17</v>
      </c>
      <c r="K272" s="9">
        <f>VLOOKUP(B272,'2-mer'!$C$1:$V$19,4,FALSE)</f>
        <v>103</v>
      </c>
      <c r="L272" s="9">
        <f>VLOOKUP(B272,'2-mer'!$C$1:$V$19,5,FALSE)</f>
        <v>92</v>
      </c>
      <c r="M272" s="9">
        <f>VLOOKUP(B272,'2-mer'!$C$1:$V$19,6,FALSE)</f>
        <v>109</v>
      </c>
      <c r="N272" s="9">
        <f>VLOOKUP(B272,'2-mer'!$C$1:$V$19,8,FALSE)</f>
        <v>68</v>
      </c>
      <c r="O272" s="9">
        <f>VLOOKUP(B272,'2-mer'!$C$1:$V$19,9,FALSE)</f>
        <v>83</v>
      </c>
      <c r="P272" s="9">
        <f>VLOOKUP(B272,'2-mer'!$C$1:$V$19,10,FALSE)</f>
        <v>76</v>
      </c>
      <c r="Q272" s="9">
        <f>VLOOKUP(B272,'2-mer'!$C$1:$V$19,11,FALSE)</f>
        <v>96</v>
      </c>
      <c r="R272" s="9">
        <f>VLOOKUP(B272,'2-mer'!$C$1:$V$19,12,FALSE)</f>
        <v>78</v>
      </c>
      <c r="S272" s="9">
        <f>VLOOKUP(B272,'2-mer'!$C$1:$V$19,13,FALSE)</f>
        <v>113</v>
      </c>
      <c r="T272" s="9">
        <f>VLOOKUP(B272,'2-mer'!$C$1:$V$19,14,FALSE)</f>
        <v>98</v>
      </c>
      <c r="U272" s="9">
        <f>VLOOKUP(B272,'2-mer'!$C$1:$V$19,15,FALSE)</f>
        <v>151</v>
      </c>
      <c r="V272" s="9">
        <f>VLOOKUP(B272,'2-mer'!$C$1:$V$19,16,FALSE)</f>
        <v>102</v>
      </c>
      <c r="W272" s="9">
        <f>VLOOKUP(B272,'2-mer'!$C$1:$V$19,17,FALSE)</f>
        <v>72</v>
      </c>
      <c r="X272" s="9">
        <f>VLOOKUP(B272,'2-mer'!$C$1:$V$19,18,FALSE)</f>
        <v>67</v>
      </c>
      <c r="Y272" s="9">
        <f>VLOOKUP(B272,'2-mer'!$C$1:$V$19,19,FALSE)</f>
        <v>109</v>
      </c>
      <c r="Z272" s="9">
        <f>VLOOKUP(B272,'2-mer'!$C$1:$V$19,20,FALSE)</f>
        <v>52</v>
      </c>
      <c r="AA272" s="9">
        <f>VLOOKUP(B272,'3-mer'!$B:$BQ,4,FALSE)</f>
        <v>20</v>
      </c>
      <c r="AB272" s="9">
        <f>VLOOKUP(B272,'3-mer'!$B:$BQ,5,FALSE)</f>
        <v>26</v>
      </c>
      <c r="AC272" s="9">
        <f>VLOOKUP(B272,'3-mer'!$B:$BQ,6,FALSE)</f>
        <v>34</v>
      </c>
      <c r="AD272" s="9">
        <f>VLOOKUP(B272,'3-mer'!$B:$BQ,7,FALSE)</f>
        <v>23</v>
      </c>
      <c r="AE272" s="9">
        <f>VLOOKUP(B272,'3-mer'!$B:$BQ,8,FALSE)</f>
        <v>21</v>
      </c>
      <c r="AF272" s="9">
        <f>VLOOKUP(B272,'3-mer'!$B:$BQ,9,FALSE)</f>
        <v>23</v>
      </c>
      <c r="AG272" s="9">
        <f>VLOOKUP(B272,'3-mer'!$B:$BQ,10,FALSE)</f>
        <v>26</v>
      </c>
      <c r="AH272" s="9">
        <f>VLOOKUP(B272,'3-mer'!$B:$BQ,11,FALSE)</f>
        <v>22</v>
      </c>
      <c r="AI272" s="9">
        <f>VLOOKUP(B272,'3-mer'!$B:$BQ,12,FALSE)</f>
        <v>22</v>
      </c>
      <c r="AJ272" s="9">
        <f>VLOOKUP(B272,'3-mer'!$B:$BQ,13,FALSE)</f>
        <v>30</v>
      </c>
      <c r="AK272" s="9">
        <f>VLOOKUP(B272,'3-mer'!$B:$BQ,14,FALSE)</f>
        <v>29</v>
      </c>
      <c r="AL272" s="9">
        <f>VLOOKUP(B272,'3-mer'!$B:$BQ,15,FALSE)</f>
        <v>28</v>
      </c>
      <c r="AM272" s="9">
        <f>VLOOKUP(B272,'3-mer'!$B:$BQ,16,FALSE)</f>
        <v>14</v>
      </c>
      <c r="AN272" s="9">
        <f>VLOOKUP(B272,'3-mer'!$B:$BQ,17,FALSE)</f>
        <v>19</v>
      </c>
      <c r="AO272" s="9">
        <f>VLOOKUP(B272,'3-mer'!$B:$BQ,18,FALSE)</f>
        <v>23</v>
      </c>
      <c r="AP272" s="9">
        <f>VLOOKUP(B272,'3-mer'!$B:$BQ,19,FALSE)</f>
        <v>12</v>
      </c>
      <c r="AQ272" s="9">
        <f>VLOOKUP(B272,'3-mer'!$B:$BQ,20,FALSE)</f>
        <v>21</v>
      </c>
      <c r="AR272" s="9">
        <f>VLOOKUP(B272,'3-mer'!$B:$BQ,21,FALSE)</f>
        <v>23</v>
      </c>
      <c r="AS272" s="9">
        <f>VLOOKUP(B272,'3-mer'!$B:$BQ,22,FALSE)</f>
        <v>26</v>
      </c>
      <c r="AT272" s="9">
        <f>VLOOKUP(B272,'3-mer'!$B:$BQ,23,FALSE)</f>
        <v>13</v>
      </c>
      <c r="AU272" s="9">
        <f>VLOOKUP(B272,'3-mer'!$B:$BQ,24,FALSE)</f>
        <v>18</v>
      </c>
      <c r="AV272" s="9">
        <f>VLOOKUP(B272,'3-mer'!$B:$BQ,25,FALSE)</f>
        <v>10</v>
      </c>
      <c r="AW272" s="9">
        <f>VLOOKUP(B272,'3-mer'!$B:$BQ,26,FALSE)</f>
        <v>22</v>
      </c>
      <c r="AX272" s="9">
        <f>VLOOKUP(B272,'3-mer'!$B:$BQ,27,FALSE)</f>
        <v>26</v>
      </c>
      <c r="AY272" s="9">
        <f>VLOOKUP(B272,'3-mer'!$B:$BQ,28,FALSE)</f>
        <v>18</v>
      </c>
      <c r="AZ272" s="9">
        <f>VLOOKUP(B272,'3-mer'!$B:$BQ,29,FALSE)</f>
        <v>21</v>
      </c>
      <c r="BA272" s="9">
        <f>VLOOKUP(B272,'3-mer'!$B:$BQ,30,FALSE)</f>
        <v>33</v>
      </c>
      <c r="BB272" s="9">
        <f>VLOOKUP(B272,'3-mer'!$B:$BQ,31,FALSE)</f>
        <v>24</v>
      </c>
      <c r="BC272" s="9">
        <f>VLOOKUP(B272,'3-mer'!$B:$BQ,32,FALSE)</f>
        <v>20</v>
      </c>
      <c r="BD272" s="9">
        <f>VLOOKUP(B272,'3-mer'!$B:$BQ,33,FALSE)</f>
        <v>12</v>
      </c>
      <c r="BE272" s="9">
        <f>VLOOKUP(B272,'3-mer'!$B:$BQ,34,FALSE)</f>
        <v>30</v>
      </c>
      <c r="BF272" s="9">
        <f>VLOOKUP(B272,'3-mer'!$B:$BQ,35,FALSE)</f>
        <v>16</v>
      </c>
      <c r="BG272" s="9">
        <f>VLOOKUP(B272,'3-mer'!$B:$BQ,36,FALSE)</f>
        <v>35</v>
      </c>
      <c r="BH272" s="9">
        <f>VLOOKUP(B272,'3-mer'!$B:$BQ,37,FALSE)</f>
        <v>21</v>
      </c>
      <c r="BI272" s="9">
        <f>VLOOKUP(B272,'3-mer'!$B:$BQ,38,FALSE)</f>
        <v>29</v>
      </c>
      <c r="BJ272" s="9">
        <f>VLOOKUP(B272,'3-mer'!$B:$BQ,39,FALSE)</f>
        <v>28</v>
      </c>
      <c r="BK272" s="9">
        <f>VLOOKUP(B272,'3-mer'!$B:$BQ,40,FALSE)</f>
        <v>25</v>
      </c>
      <c r="BL272" s="9">
        <f>VLOOKUP(B272,'3-mer'!$B:$BQ,41,FALSE)</f>
        <v>24</v>
      </c>
      <c r="BM272" s="9">
        <f>VLOOKUP(B272,'3-mer'!$B:$BQ,42,FALSE)</f>
        <v>27</v>
      </c>
      <c r="BN272" s="9">
        <f>VLOOKUP(B272,'3-mer'!$B:$BQ,43,FALSE)</f>
        <v>22</v>
      </c>
      <c r="BO272" s="9">
        <f>VLOOKUP(B272,'3-mer'!$B:$BQ,44,FALSE)</f>
        <v>43</v>
      </c>
      <c r="BP272" s="9">
        <f>VLOOKUP(B272,'3-mer'!$B:$BQ,45,FALSE)</f>
        <v>26</v>
      </c>
      <c r="BQ272" s="9">
        <f>VLOOKUP(B272,'3-mer'!$B:$BQ,46,FALSE)</f>
        <v>47</v>
      </c>
      <c r="BR272" s="9">
        <f>VLOOKUP(B272,'3-mer'!$B:$BQ,47,FALSE)</f>
        <v>35</v>
      </c>
      <c r="BS272" s="9">
        <f>VLOOKUP(B272,'3-mer'!$B:$BQ,48,FALSE)</f>
        <v>22</v>
      </c>
      <c r="BT272" s="9">
        <f>VLOOKUP(B272,'3-mer'!$B:$BQ,49,FALSE)</f>
        <v>25</v>
      </c>
      <c r="BU272" s="9">
        <f>VLOOKUP(B272,'3-mer'!$B:$BQ,50,FALSE)</f>
        <v>37</v>
      </c>
      <c r="BV272" s="9">
        <f>VLOOKUP(B272,'3-mer'!$B:$BQ,51,FALSE)</f>
        <v>18</v>
      </c>
      <c r="BW272" s="9">
        <f>VLOOKUP(B272,'3-mer'!$B:$BQ,52,FALSE)</f>
        <v>27</v>
      </c>
      <c r="BX272" s="9">
        <f>VLOOKUP(B272,'3-mer'!$B:$BQ,53,FALSE)</f>
        <v>22</v>
      </c>
      <c r="BY272" s="9">
        <f>VLOOKUP(B272,'3-mer'!$B:$BQ,54,FALSE)</f>
        <v>20</v>
      </c>
      <c r="BZ272" s="9">
        <f>VLOOKUP(B272,'3-mer'!$B:$BQ,55,FALSE)</f>
        <v>3</v>
      </c>
      <c r="CA272" s="9">
        <f>VLOOKUP(B272,'3-mer'!$B:$BQ,56,FALSE)</f>
        <v>19</v>
      </c>
      <c r="CB272" s="9">
        <f>VLOOKUP(B272,'3-mer'!$B:$BQ,7,FALSE)</f>
        <v>23</v>
      </c>
      <c r="CC272" s="9">
        <f>VLOOKUP(B272,'3-mer'!$B:$BQ,58,FALSE)</f>
        <v>21</v>
      </c>
      <c r="CD272" s="9">
        <f>VLOOKUP(B272,'3-mer'!$B:$BQ,60,FALSE)</f>
        <v>8</v>
      </c>
      <c r="CE272" s="9">
        <f>VLOOKUP(B272,'3-mer'!$B:$BQ,61,FALSE)</f>
        <v>30</v>
      </c>
      <c r="CF272" s="9">
        <f>VLOOKUP(B272,'3-mer'!$B:$BQ,62,FALSE)</f>
        <v>21</v>
      </c>
      <c r="CG272" s="9">
        <f>VLOOKUP(B272,'3-mer'!$B:$BQ,63,FALSE)</f>
        <v>42</v>
      </c>
      <c r="CH272" s="9">
        <f>VLOOKUP(B272,'3-mer'!$B:$BQ,64,FALSE)</f>
        <v>15</v>
      </c>
      <c r="CI272" s="9">
        <f>VLOOKUP(B272,'3-mer'!$B:$BQ,65,FALSE)</f>
        <v>16</v>
      </c>
      <c r="CJ272" s="9">
        <f>VLOOKUP(B272,'3-mer'!$B:$BQ,66,FALSE)</f>
        <v>11</v>
      </c>
      <c r="CK272" s="9">
        <f>VLOOKUP(B272,'3-mer'!$B:$BQ,67,FALSE)</f>
        <v>19</v>
      </c>
      <c r="CL272" s="9">
        <f>VLOOKUP(B272,'3-mer'!$B:$BQ,5,FALSE)</f>
        <v>26</v>
      </c>
    </row>
    <row r="273" spans="1:90" ht="15.75" x14ac:dyDescent="0.2">
      <c r="A273" s="26" t="s">
        <v>18</v>
      </c>
      <c r="B273" s="67" t="s">
        <v>59</v>
      </c>
      <c r="C273" s="67">
        <v>265</v>
      </c>
      <c r="D273" s="70">
        <v>3</v>
      </c>
      <c r="E273" s="67" t="s">
        <v>67</v>
      </c>
      <c r="F273" s="67">
        <v>7.4</v>
      </c>
      <c r="G273" s="67">
        <f t="shared" si="0"/>
        <v>6.6989700043360187</v>
      </c>
      <c r="H273" s="70">
        <v>2.33</v>
      </c>
      <c r="I273" s="70">
        <f>VLOOKUP(B273,'2-mer'!$C$1:$V$19,3,FALSE)</f>
        <v>1470</v>
      </c>
      <c r="J273" s="74">
        <f>VLOOKUP(B273,遗传信息!B:E,4,FALSE)</f>
        <v>66.17</v>
      </c>
      <c r="K273" s="9">
        <f>VLOOKUP(B273,'2-mer'!$C$1:$V$19,4,FALSE)</f>
        <v>103</v>
      </c>
      <c r="L273" s="9">
        <f>VLOOKUP(B273,'2-mer'!$C$1:$V$19,5,FALSE)</f>
        <v>92</v>
      </c>
      <c r="M273" s="9">
        <f>VLOOKUP(B273,'2-mer'!$C$1:$V$19,6,FALSE)</f>
        <v>109</v>
      </c>
      <c r="N273" s="9">
        <f>VLOOKUP(B273,'2-mer'!$C$1:$V$19,8,FALSE)</f>
        <v>68</v>
      </c>
      <c r="O273" s="9">
        <f>VLOOKUP(B273,'2-mer'!$C$1:$V$19,9,FALSE)</f>
        <v>83</v>
      </c>
      <c r="P273" s="9">
        <f>VLOOKUP(B273,'2-mer'!$C$1:$V$19,10,FALSE)</f>
        <v>76</v>
      </c>
      <c r="Q273" s="9">
        <f>VLOOKUP(B273,'2-mer'!$C$1:$V$19,11,FALSE)</f>
        <v>96</v>
      </c>
      <c r="R273" s="9">
        <f>VLOOKUP(B273,'2-mer'!$C$1:$V$19,12,FALSE)</f>
        <v>78</v>
      </c>
      <c r="S273" s="9">
        <f>VLOOKUP(B273,'2-mer'!$C$1:$V$19,13,FALSE)</f>
        <v>113</v>
      </c>
      <c r="T273" s="9">
        <f>VLOOKUP(B273,'2-mer'!$C$1:$V$19,14,FALSE)</f>
        <v>98</v>
      </c>
      <c r="U273" s="9">
        <f>VLOOKUP(B273,'2-mer'!$C$1:$V$19,15,FALSE)</f>
        <v>151</v>
      </c>
      <c r="V273" s="9">
        <f>VLOOKUP(B273,'2-mer'!$C$1:$V$19,16,FALSE)</f>
        <v>102</v>
      </c>
      <c r="W273" s="9">
        <f>VLOOKUP(B273,'2-mer'!$C$1:$V$19,17,FALSE)</f>
        <v>72</v>
      </c>
      <c r="X273" s="9">
        <f>VLOOKUP(B273,'2-mer'!$C$1:$V$19,18,FALSE)</f>
        <v>67</v>
      </c>
      <c r="Y273" s="9">
        <f>VLOOKUP(B273,'2-mer'!$C$1:$V$19,19,FALSE)</f>
        <v>109</v>
      </c>
      <c r="Z273" s="9">
        <f>VLOOKUP(B273,'2-mer'!$C$1:$V$19,20,FALSE)</f>
        <v>52</v>
      </c>
      <c r="AA273" s="9">
        <f>VLOOKUP(B273,'3-mer'!$B:$BQ,4,FALSE)</f>
        <v>20</v>
      </c>
      <c r="AB273" s="9">
        <f>VLOOKUP(B273,'3-mer'!$B:$BQ,5,FALSE)</f>
        <v>26</v>
      </c>
      <c r="AC273" s="9">
        <f>VLOOKUP(B273,'3-mer'!$B:$BQ,6,FALSE)</f>
        <v>34</v>
      </c>
      <c r="AD273" s="9">
        <f>VLOOKUP(B273,'3-mer'!$B:$BQ,7,FALSE)</f>
        <v>23</v>
      </c>
      <c r="AE273" s="9">
        <f>VLOOKUP(B273,'3-mer'!$B:$BQ,8,FALSE)</f>
        <v>21</v>
      </c>
      <c r="AF273" s="9">
        <f>VLOOKUP(B273,'3-mer'!$B:$BQ,9,FALSE)</f>
        <v>23</v>
      </c>
      <c r="AG273" s="9">
        <f>VLOOKUP(B273,'3-mer'!$B:$BQ,10,FALSE)</f>
        <v>26</v>
      </c>
      <c r="AH273" s="9">
        <f>VLOOKUP(B273,'3-mer'!$B:$BQ,11,FALSE)</f>
        <v>22</v>
      </c>
      <c r="AI273" s="9">
        <f>VLOOKUP(B273,'3-mer'!$B:$BQ,12,FALSE)</f>
        <v>22</v>
      </c>
      <c r="AJ273" s="9">
        <f>VLOOKUP(B273,'3-mer'!$B:$BQ,13,FALSE)</f>
        <v>30</v>
      </c>
      <c r="AK273" s="9">
        <f>VLOOKUP(B273,'3-mer'!$B:$BQ,14,FALSE)</f>
        <v>29</v>
      </c>
      <c r="AL273" s="9">
        <f>VLOOKUP(B273,'3-mer'!$B:$BQ,15,FALSE)</f>
        <v>28</v>
      </c>
      <c r="AM273" s="9">
        <f>VLOOKUP(B273,'3-mer'!$B:$BQ,16,FALSE)</f>
        <v>14</v>
      </c>
      <c r="AN273" s="9">
        <f>VLOOKUP(B273,'3-mer'!$B:$BQ,17,FALSE)</f>
        <v>19</v>
      </c>
      <c r="AO273" s="9">
        <f>VLOOKUP(B273,'3-mer'!$B:$BQ,18,FALSE)</f>
        <v>23</v>
      </c>
      <c r="AP273" s="9">
        <f>VLOOKUP(B273,'3-mer'!$B:$BQ,19,FALSE)</f>
        <v>12</v>
      </c>
      <c r="AQ273" s="9">
        <f>VLOOKUP(B273,'3-mer'!$B:$BQ,20,FALSE)</f>
        <v>21</v>
      </c>
      <c r="AR273" s="9">
        <f>VLOOKUP(B273,'3-mer'!$B:$BQ,21,FALSE)</f>
        <v>23</v>
      </c>
      <c r="AS273" s="9">
        <f>VLOOKUP(B273,'3-mer'!$B:$BQ,22,FALSE)</f>
        <v>26</v>
      </c>
      <c r="AT273" s="9">
        <f>VLOOKUP(B273,'3-mer'!$B:$BQ,23,FALSE)</f>
        <v>13</v>
      </c>
      <c r="AU273" s="9">
        <f>VLOOKUP(B273,'3-mer'!$B:$BQ,24,FALSE)</f>
        <v>18</v>
      </c>
      <c r="AV273" s="9">
        <f>VLOOKUP(B273,'3-mer'!$B:$BQ,25,FALSE)</f>
        <v>10</v>
      </c>
      <c r="AW273" s="9">
        <f>VLOOKUP(B273,'3-mer'!$B:$BQ,26,FALSE)</f>
        <v>22</v>
      </c>
      <c r="AX273" s="9">
        <f>VLOOKUP(B273,'3-mer'!$B:$BQ,27,FALSE)</f>
        <v>26</v>
      </c>
      <c r="AY273" s="9">
        <f>VLOOKUP(B273,'3-mer'!$B:$BQ,28,FALSE)</f>
        <v>18</v>
      </c>
      <c r="AZ273" s="9">
        <f>VLOOKUP(B273,'3-mer'!$B:$BQ,29,FALSE)</f>
        <v>21</v>
      </c>
      <c r="BA273" s="9">
        <f>VLOOKUP(B273,'3-mer'!$B:$BQ,30,FALSE)</f>
        <v>33</v>
      </c>
      <c r="BB273" s="9">
        <f>VLOOKUP(B273,'3-mer'!$B:$BQ,31,FALSE)</f>
        <v>24</v>
      </c>
      <c r="BC273" s="9">
        <f>VLOOKUP(B273,'3-mer'!$B:$BQ,32,FALSE)</f>
        <v>20</v>
      </c>
      <c r="BD273" s="9">
        <f>VLOOKUP(B273,'3-mer'!$B:$BQ,33,FALSE)</f>
        <v>12</v>
      </c>
      <c r="BE273" s="9">
        <f>VLOOKUP(B273,'3-mer'!$B:$BQ,34,FALSE)</f>
        <v>30</v>
      </c>
      <c r="BF273" s="9">
        <f>VLOOKUP(B273,'3-mer'!$B:$BQ,35,FALSE)</f>
        <v>16</v>
      </c>
      <c r="BG273" s="9">
        <f>VLOOKUP(B273,'3-mer'!$B:$BQ,36,FALSE)</f>
        <v>35</v>
      </c>
      <c r="BH273" s="9">
        <f>VLOOKUP(B273,'3-mer'!$B:$BQ,37,FALSE)</f>
        <v>21</v>
      </c>
      <c r="BI273" s="9">
        <f>VLOOKUP(B273,'3-mer'!$B:$BQ,38,FALSE)</f>
        <v>29</v>
      </c>
      <c r="BJ273" s="9">
        <f>VLOOKUP(B273,'3-mer'!$B:$BQ,39,FALSE)</f>
        <v>28</v>
      </c>
      <c r="BK273" s="9">
        <f>VLOOKUP(B273,'3-mer'!$B:$BQ,40,FALSE)</f>
        <v>25</v>
      </c>
      <c r="BL273" s="9">
        <f>VLOOKUP(B273,'3-mer'!$B:$BQ,41,FALSE)</f>
        <v>24</v>
      </c>
      <c r="BM273" s="9">
        <f>VLOOKUP(B273,'3-mer'!$B:$BQ,42,FALSE)</f>
        <v>27</v>
      </c>
      <c r="BN273" s="9">
        <f>VLOOKUP(B273,'3-mer'!$B:$BQ,43,FALSE)</f>
        <v>22</v>
      </c>
      <c r="BO273" s="9">
        <f>VLOOKUP(B273,'3-mer'!$B:$BQ,44,FALSE)</f>
        <v>43</v>
      </c>
      <c r="BP273" s="9">
        <f>VLOOKUP(B273,'3-mer'!$B:$BQ,45,FALSE)</f>
        <v>26</v>
      </c>
      <c r="BQ273" s="9">
        <f>VLOOKUP(B273,'3-mer'!$B:$BQ,46,FALSE)</f>
        <v>47</v>
      </c>
      <c r="BR273" s="9">
        <f>VLOOKUP(B273,'3-mer'!$B:$BQ,47,FALSE)</f>
        <v>35</v>
      </c>
      <c r="BS273" s="9">
        <f>VLOOKUP(B273,'3-mer'!$B:$BQ,48,FALSE)</f>
        <v>22</v>
      </c>
      <c r="BT273" s="9">
        <f>VLOOKUP(B273,'3-mer'!$B:$BQ,49,FALSE)</f>
        <v>25</v>
      </c>
      <c r="BU273" s="9">
        <f>VLOOKUP(B273,'3-mer'!$B:$BQ,50,FALSE)</f>
        <v>37</v>
      </c>
      <c r="BV273" s="9">
        <f>VLOOKUP(B273,'3-mer'!$B:$BQ,51,FALSE)</f>
        <v>18</v>
      </c>
      <c r="BW273" s="9">
        <f>VLOOKUP(B273,'3-mer'!$B:$BQ,52,FALSE)</f>
        <v>27</v>
      </c>
      <c r="BX273" s="9">
        <f>VLOOKUP(B273,'3-mer'!$B:$BQ,53,FALSE)</f>
        <v>22</v>
      </c>
      <c r="BY273" s="9">
        <f>VLOOKUP(B273,'3-mer'!$B:$BQ,54,FALSE)</f>
        <v>20</v>
      </c>
      <c r="BZ273" s="9">
        <f>VLOOKUP(B273,'3-mer'!$B:$BQ,55,FALSE)</f>
        <v>3</v>
      </c>
      <c r="CA273" s="9">
        <f>VLOOKUP(B273,'3-mer'!$B:$BQ,56,FALSE)</f>
        <v>19</v>
      </c>
      <c r="CB273" s="9">
        <f>VLOOKUP(B273,'3-mer'!$B:$BQ,7,FALSE)</f>
        <v>23</v>
      </c>
      <c r="CC273" s="9">
        <f>VLOOKUP(B273,'3-mer'!$B:$BQ,58,FALSE)</f>
        <v>21</v>
      </c>
      <c r="CD273" s="9">
        <f>VLOOKUP(B273,'3-mer'!$B:$BQ,60,FALSE)</f>
        <v>8</v>
      </c>
      <c r="CE273" s="9">
        <f>VLOOKUP(B273,'3-mer'!$B:$BQ,61,FALSE)</f>
        <v>30</v>
      </c>
      <c r="CF273" s="9">
        <f>VLOOKUP(B273,'3-mer'!$B:$BQ,62,FALSE)</f>
        <v>21</v>
      </c>
      <c r="CG273" s="9">
        <f>VLOOKUP(B273,'3-mer'!$B:$BQ,63,FALSE)</f>
        <v>42</v>
      </c>
      <c r="CH273" s="9">
        <f>VLOOKUP(B273,'3-mer'!$B:$BQ,64,FALSE)</f>
        <v>15</v>
      </c>
      <c r="CI273" s="9">
        <f>VLOOKUP(B273,'3-mer'!$B:$BQ,65,FALSE)</f>
        <v>16</v>
      </c>
      <c r="CJ273" s="9">
        <f>VLOOKUP(B273,'3-mer'!$B:$BQ,66,FALSE)</f>
        <v>11</v>
      </c>
      <c r="CK273" s="9">
        <f>VLOOKUP(B273,'3-mer'!$B:$BQ,67,FALSE)</f>
        <v>19</v>
      </c>
      <c r="CL273" s="9">
        <f>VLOOKUP(B273,'3-mer'!$B:$BQ,5,FALSE)</f>
        <v>26</v>
      </c>
    </row>
    <row r="274" spans="1:90" ht="15.75" x14ac:dyDescent="0.2">
      <c r="A274" s="26" t="s">
        <v>18</v>
      </c>
      <c r="B274" s="67" t="s">
        <v>59</v>
      </c>
      <c r="C274" s="67">
        <v>265</v>
      </c>
      <c r="D274" s="70">
        <v>6</v>
      </c>
      <c r="E274" s="67" t="s">
        <v>67</v>
      </c>
      <c r="F274" s="67">
        <v>7.4</v>
      </c>
      <c r="G274" s="67">
        <f t="shared" si="0"/>
        <v>6.6989700043360187</v>
      </c>
      <c r="H274" s="70">
        <v>4.3</v>
      </c>
      <c r="I274" s="70">
        <f>VLOOKUP(B274,'2-mer'!$C$1:$V$19,3,FALSE)</f>
        <v>1470</v>
      </c>
      <c r="J274" s="74">
        <f>VLOOKUP(B274,遗传信息!B:E,4,FALSE)</f>
        <v>66.17</v>
      </c>
      <c r="K274" s="9">
        <f>VLOOKUP(B274,'2-mer'!$C$1:$V$19,4,FALSE)</f>
        <v>103</v>
      </c>
      <c r="L274" s="9">
        <f>VLOOKUP(B274,'2-mer'!$C$1:$V$19,5,FALSE)</f>
        <v>92</v>
      </c>
      <c r="M274" s="9">
        <f>VLOOKUP(B274,'2-mer'!$C$1:$V$19,6,FALSE)</f>
        <v>109</v>
      </c>
      <c r="N274" s="9">
        <f>VLOOKUP(B274,'2-mer'!$C$1:$V$19,8,FALSE)</f>
        <v>68</v>
      </c>
      <c r="O274" s="9">
        <f>VLOOKUP(B274,'2-mer'!$C$1:$V$19,9,FALSE)</f>
        <v>83</v>
      </c>
      <c r="P274" s="9">
        <f>VLOOKUP(B274,'2-mer'!$C$1:$V$19,10,FALSE)</f>
        <v>76</v>
      </c>
      <c r="Q274" s="9">
        <f>VLOOKUP(B274,'2-mer'!$C$1:$V$19,11,FALSE)</f>
        <v>96</v>
      </c>
      <c r="R274" s="9">
        <f>VLOOKUP(B274,'2-mer'!$C$1:$V$19,12,FALSE)</f>
        <v>78</v>
      </c>
      <c r="S274" s="9">
        <f>VLOOKUP(B274,'2-mer'!$C$1:$V$19,13,FALSE)</f>
        <v>113</v>
      </c>
      <c r="T274" s="9">
        <f>VLOOKUP(B274,'2-mer'!$C$1:$V$19,14,FALSE)</f>
        <v>98</v>
      </c>
      <c r="U274" s="9">
        <f>VLOOKUP(B274,'2-mer'!$C$1:$V$19,15,FALSE)</f>
        <v>151</v>
      </c>
      <c r="V274" s="9">
        <f>VLOOKUP(B274,'2-mer'!$C$1:$V$19,16,FALSE)</f>
        <v>102</v>
      </c>
      <c r="W274" s="9">
        <f>VLOOKUP(B274,'2-mer'!$C$1:$V$19,17,FALSE)</f>
        <v>72</v>
      </c>
      <c r="X274" s="9">
        <f>VLOOKUP(B274,'2-mer'!$C$1:$V$19,18,FALSE)</f>
        <v>67</v>
      </c>
      <c r="Y274" s="9">
        <f>VLOOKUP(B274,'2-mer'!$C$1:$V$19,19,FALSE)</f>
        <v>109</v>
      </c>
      <c r="Z274" s="9">
        <f>VLOOKUP(B274,'2-mer'!$C$1:$V$19,20,FALSE)</f>
        <v>52</v>
      </c>
      <c r="AA274" s="9">
        <f>VLOOKUP(B274,'3-mer'!$B:$BQ,4,FALSE)</f>
        <v>20</v>
      </c>
      <c r="AB274" s="9">
        <f>VLOOKUP(B274,'3-mer'!$B:$BQ,5,FALSE)</f>
        <v>26</v>
      </c>
      <c r="AC274" s="9">
        <f>VLOOKUP(B274,'3-mer'!$B:$BQ,6,FALSE)</f>
        <v>34</v>
      </c>
      <c r="AD274" s="9">
        <f>VLOOKUP(B274,'3-mer'!$B:$BQ,7,FALSE)</f>
        <v>23</v>
      </c>
      <c r="AE274" s="9">
        <f>VLOOKUP(B274,'3-mer'!$B:$BQ,8,FALSE)</f>
        <v>21</v>
      </c>
      <c r="AF274" s="9">
        <f>VLOOKUP(B274,'3-mer'!$B:$BQ,9,FALSE)</f>
        <v>23</v>
      </c>
      <c r="AG274" s="9">
        <f>VLOOKUP(B274,'3-mer'!$B:$BQ,10,FALSE)</f>
        <v>26</v>
      </c>
      <c r="AH274" s="9">
        <f>VLOOKUP(B274,'3-mer'!$B:$BQ,11,FALSE)</f>
        <v>22</v>
      </c>
      <c r="AI274" s="9">
        <f>VLOOKUP(B274,'3-mer'!$B:$BQ,12,FALSE)</f>
        <v>22</v>
      </c>
      <c r="AJ274" s="9">
        <f>VLOOKUP(B274,'3-mer'!$B:$BQ,13,FALSE)</f>
        <v>30</v>
      </c>
      <c r="AK274" s="9">
        <f>VLOOKUP(B274,'3-mer'!$B:$BQ,14,FALSE)</f>
        <v>29</v>
      </c>
      <c r="AL274" s="9">
        <f>VLOOKUP(B274,'3-mer'!$B:$BQ,15,FALSE)</f>
        <v>28</v>
      </c>
      <c r="AM274" s="9">
        <f>VLOOKUP(B274,'3-mer'!$B:$BQ,16,FALSE)</f>
        <v>14</v>
      </c>
      <c r="AN274" s="9">
        <f>VLOOKUP(B274,'3-mer'!$B:$BQ,17,FALSE)</f>
        <v>19</v>
      </c>
      <c r="AO274" s="9">
        <f>VLOOKUP(B274,'3-mer'!$B:$BQ,18,FALSE)</f>
        <v>23</v>
      </c>
      <c r="AP274" s="9">
        <f>VLOOKUP(B274,'3-mer'!$B:$BQ,19,FALSE)</f>
        <v>12</v>
      </c>
      <c r="AQ274" s="9">
        <f>VLOOKUP(B274,'3-mer'!$B:$BQ,20,FALSE)</f>
        <v>21</v>
      </c>
      <c r="AR274" s="9">
        <f>VLOOKUP(B274,'3-mer'!$B:$BQ,21,FALSE)</f>
        <v>23</v>
      </c>
      <c r="AS274" s="9">
        <f>VLOOKUP(B274,'3-mer'!$B:$BQ,22,FALSE)</f>
        <v>26</v>
      </c>
      <c r="AT274" s="9">
        <f>VLOOKUP(B274,'3-mer'!$B:$BQ,23,FALSE)</f>
        <v>13</v>
      </c>
      <c r="AU274" s="9">
        <f>VLOOKUP(B274,'3-mer'!$B:$BQ,24,FALSE)</f>
        <v>18</v>
      </c>
      <c r="AV274" s="9">
        <f>VLOOKUP(B274,'3-mer'!$B:$BQ,25,FALSE)</f>
        <v>10</v>
      </c>
      <c r="AW274" s="9">
        <f>VLOOKUP(B274,'3-mer'!$B:$BQ,26,FALSE)</f>
        <v>22</v>
      </c>
      <c r="AX274" s="9">
        <f>VLOOKUP(B274,'3-mer'!$B:$BQ,27,FALSE)</f>
        <v>26</v>
      </c>
      <c r="AY274" s="9">
        <f>VLOOKUP(B274,'3-mer'!$B:$BQ,28,FALSE)</f>
        <v>18</v>
      </c>
      <c r="AZ274" s="9">
        <f>VLOOKUP(B274,'3-mer'!$B:$BQ,29,FALSE)</f>
        <v>21</v>
      </c>
      <c r="BA274" s="9">
        <f>VLOOKUP(B274,'3-mer'!$B:$BQ,30,FALSE)</f>
        <v>33</v>
      </c>
      <c r="BB274" s="9">
        <f>VLOOKUP(B274,'3-mer'!$B:$BQ,31,FALSE)</f>
        <v>24</v>
      </c>
      <c r="BC274" s="9">
        <f>VLOOKUP(B274,'3-mer'!$B:$BQ,32,FALSE)</f>
        <v>20</v>
      </c>
      <c r="BD274" s="9">
        <f>VLOOKUP(B274,'3-mer'!$B:$BQ,33,FALSE)</f>
        <v>12</v>
      </c>
      <c r="BE274" s="9">
        <f>VLOOKUP(B274,'3-mer'!$B:$BQ,34,FALSE)</f>
        <v>30</v>
      </c>
      <c r="BF274" s="9">
        <f>VLOOKUP(B274,'3-mer'!$B:$BQ,35,FALSE)</f>
        <v>16</v>
      </c>
      <c r="BG274" s="9">
        <f>VLOOKUP(B274,'3-mer'!$B:$BQ,36,FALSE)</f>
        <v>35</v>
      </c>
      <c r="BH274" s="9">
        <f>VLOOKUP(B274,'3-mer'!$B:$BQ,37,FALSE)</f>
        <v>21</v>
      </c>
      <c r="BI274" s="9">
        <f>VLOOKUP(B274,'3-mer'!$B:$BQ,38,FALSE)</f>
        <v>29</v>
      </c>
      <c r="BJ274" s="9">
        <f>VLOOKUP(B274,'3-mer'!$B:$BQ,39,FALSE)</f>
        <v>28</v>
      </c>
      <c r="BK274" s="9">
        <f>VLOOKUP(B274,'3-mer'!$B:$BQ,40,FALSE)</f>
        <v>25</v>
      </c>
      <c r="BL274" s="9">
        <f>VLOOKUP(B274,'3-mer'!$B:$BQ,41,FALSE)</f>
        <v>24</v>
      </c>
      <c r="BM274" s="9">
        <f>VLOOKUP(B274,'3-mer'!$B:$BQ,42,FALSE)</f>
        <v>27</v>
      </c>
      <c r="BN274" s="9">
        <f>VLOOKUP(B274,'3-mer'!$B:$BQ,43,FALSE)</f>
        <v>22</v>
      </c>
      <c r="BO274" s="9">
        <f>VLOOKUP(B274,'3-mer'!$B:$BQ,44,FALSE)</f>
        <v>43</v>
      </c>
      <c r="BP274" s="9">
        <f>VLOOKUP(B274,'3-mer'!$B:$BQ,45,FALSE)</f>
        <v>26</v>
      </c>
      <c r="BQ274" s="9">
        <f>VLOOKUP(B274,'3-mer'!$B:$BQ,46,FALSE)</f>
        <v>47</v>
      </c>
      <c r="BR274" s="9">
        <f>VLOOKUP(B274,'3-mer'!$B:$BQ,47,FALSE)</f>
        <v>35</v>
      </c>
      <c r="BS274" s="9">
        <f>VLOOKUP(B274,'3-mer'!$B:$BQ,48,FALSE)</f>
        <v>22</v>
      </c>
      <c r="BT274" s="9">
        <f>VLOOKUP(B274,'3-mer'!$B:$BQ,49,FALSE)</f>
        <v>25</v>
      </c>
      <c r="BU274" s="9">
        <f>VLOOKUP(B274,'3-mer'!$B:$BQ,50,FALSE)</f>
        <v>37</v>
      </c>
      <c r="BV274" s="9">
        <f>VLOOKUP(B274,'3-mer'!$B:$BQ,51,FALSE)</f>
        <v>18</v>
      </c>
      <c r="BW274" s="9">
        <f>VLOOKUP(B274,'3-mer'!$B:$BQ,52,FALSE)</f>
        <v>27</v>
      </c>
      <c r="BX274" s="9">
        <f>VLOOKUP(B274,'3-mer'!$B:$BQ,53,FALSE)</f>
        <v>22</v>
      </c>
      <c r="BY274" s="9">
        <f>VLOOKUP(B274,'3-mer'!$B:$BQ,54,FALSE)</f>
        <v>20</v>
      </c>
      <c r="BZ274" s="9">
        <f>VLOOKUP(B274,'3-mer'!$B:$BQ,55,FALSE)</f>
        <v>3</v>
      </c>
      <c r="CA274" s="9">
        <f>VLOOKUP(B274,'3-mer'!$B:$BQ,56,FALSE)</f>
        <v>19</v>
      </c>
      <c r="CB274" s="9">
        <f>VLOOKUP(B274,'3-mer'!$B:$BQ,7,FALSE)</f>
        <v>23</v>
      </c>
      <c r="CC274" s="9">
        <f>VLOOKUP(B274,'3-mer'!$B:$BQ,58,FALSE)</f>
        <v>21</v>
      </c>
      <c r="CD274" s="9">
        <f>VLOOKUP(B274,'3-mer'!$B:$BQ,60,FALSE)</f>
        <v>8</v>
      </c>
      <c r="CE274" s="9">
        <f>VLOOKUP(B274,'3-mer'!$B:$BQ,61,FALSE)</f>
        <v>30</v>
      </c>
      <c r="CF274" s="9">
        <f>VLOOKUP(B274,'3-mer'!$B:$BQ,62,FALSE)</f>
        <v>21</v>
      </c>
      <c r="CG274" s="9">
        <f>VLOOKUP(B274,'3-mer'!$B:$BQ,63,FALSE)</f>
        <v>42</v>
      </c>
      <c r="CH274" s="9">
        <f>VLOOKUP(B274,'3-mer'!$B:$BQ,64,FALSE)</f>
        <v>15</v>
      </c>
      <c r="CI274" s="9">
        <f>VLOOKUP(B274,'3-mer'!$B:$BQ,65,FALSE)</f>
        <v>16</v>
      </c>
      <c r="CJ274" s="9">
        <f>VLOOKUP(B274,'3-mer'!$B:$BQ,66,FALSE)</f>
        <v>11</v>
      </c>
      <c r="CK274" s="9">
        <f>VLOOKUP(B274,'3-mer'!$B:$BQ,67,FALSE)</f>
        <v>19</v>
      </c>
      <c r="CL274" s="9">
        <f>VLOOKUP(B274,'3-mer'!$B:$BQ,5,FALSE)</f>
        <v>26</v>
      </c>
    </row>
    <row r="275" spans="1:90" ht="15.75" x14ac:dyDescent="0.2">
      <c r="A275" s="26" t="s">
        <v>18</v>
      </c>
      <c r="B275" s="67" t="s">
        <v>59</v>
      </c>
      <c r="C275" s="67">
        <v>265</v>
      </c>
      <c r="D275" s="70">
        <v>9</v>
      </c>
      <c r="E275" s="67" t="s">
        <v>67</v>
      </c>
      <c r="F275" s="67">
        <v>7.4</v>
      </c>
      <c r="G275" s="67">
        <f t="shared" si="0"/>
        <v>6.6989700043360187</v>
      </c>
      <c r="H275" s="70">
        <v>5</v>
      </c>
      <c r="I275" s="70">
        <f>VLOOKUP(B275,'2-mer'!$C$1:$V$19,3,FALSE)</f>
        <v>1470</v>
      </c>
      <c r="J275" s="74">
        <f>VLOOKUP(B275,遗传信息!B:E,4,FALSE)</f>
        <v>66.17</v>
      </c>
      <c r="K275" s="9">
        <f>VLOOKUP(B275,'2-mer'!$C$1:$V$19,4,FALSE)</f>
        <v>103</v>
      </c>
      <c r="L275" s="9">
        <f>VLOOKUP(B275,'2-mer'!$C$1:$V$19,5,FALSE)</f>
        <v>92</v>
      </c>
      <c r="M275" s="9">
        <f>VLOOKUP(B275,'2-mer'!$C$1:$V$19,6,FALSE)</f>
        <v>109</v>
      </c>
      <c r="N275" s="9">
        <f>VLOOKUP(B275,'2-mer'!$C$1:$V$19,8,FALSE)</f>
        <v>68</v>
      </c>
      <c r="O275" s="9">
        <f>VLOOKUP(B275,'2-mer'!$C$1:$V$19,9,FALSE)</f>
        <v>83</v>
      </c>
      <c r="P275" s="9">
        <f>VLOOKUP(B275,'2-mer'!$C$1:$V$19,10,FALSE)</f>
        <v>76</v>
      </c>
      <c r="Q275" s="9">
        <f>VLOOKUP(B275,'2-mer'!$C$1:$V$19,11,FALSE)</f>
        <v>96</v>
      </c>
      <c r="R275" s="9">
        <f>VLOOKUP(B275,'2-mer'!$C$1:$V$19,12,FALSE)</f>
        <v>78</v>
      </c>
      <c r="S275" s="9">
        <f>VLOOKUP(B275,'2-mer'!$C$1:$V$19,13,FALSE)</f>
        <v>113</v>
      </c>
      <c r="T275" s="9">
        <f>VLOOKUP(B275,'2-mer'!$C$1:$V$19,14,FALSE)</f>
        <v>98</v>
      </c>
      <c r="U275" s="9">
        <f>VLOOKUP(B275,'2-mer'!$C$1:$V$19,15,FALSE)</f>
        <v>151</v>
      </c>
      <c r="V275" s="9">
        <f>VLOOKUP(B275,'2-mer'!$C$1:$V$19,16,FALSE)</f>
        <v>102</v>
      </c>
      <c r="W275" s="9">
        <f>VLOOKUP(B275,'2-mer'!$C$1:$V$19,17,FALSE)</f>
        <v>72</v>
      </c>
      <c r="X275" s="9">
        <f>VLOOKUP(B275,'2-mer'!$C$1:$V$19,18,FALSE)</f>
        <v>67</v>
      </c>
      <c r="Y275" s="9">
        <f>VLOOKUP(B275,'2-mer'!$C$1:$V$19,19,FALSE)</f>
        <v>109</v>
      </c>
      <c r="Z275" s="9">
        <f>VLOOKUP(B275,'2-mer'!$C$1:$V$19,20,FALSE)</f>
        <v>52</v>
      </c>
      <c r="AA275" s="9">
        <f>VLOOKUP(B275,'3-mer'!$B:$BQ,4,FALSE)</f>
        <v>20</v>
      </c>
      <c r="AB275" s="9">
        <f>VLOOKUP(B275,'3-mer'!$B:$BQ,5,FALSE)</f>
        <v>26</v>
      </c>
      <c r="AC275" s="9">
        <f>VLOOKUP(B275,'3-mer'!$B:$BQ,6,FALSE)</f>
        <v>34</v>
      </c>
      <c r="AD275" s="9">
        <f>VLOOKUP(B275,'3-mer'!$B:$BQ,7,FALSE)</f>
        <v>23</v>
      </c>
      <c r="AE275" s="9">
        <f>VLOOKUP(B275,'3-mer'!$B:$BQ,8,FALSE)</f>
        <v>21</v>
      </c>
      <c r="AF275" s="9">
        <f>VLOOKUP(B275,'3-mer'!$B:$BQ,9,FALSE)</f>
        <v>23</v>
      </c>
      <c r="AG275" s="9">
        <f>VLOOKUP(B275,'3-mer'!$B:$BQ,10,FALSE)</f>
        <v>26</v>
      </c>
      <c r="AH275" s="9">
        <f>VLOOKUP(B275,'3-mer'!$B:$BQ,11,FALSE)</f>
        <v>22</v>
      </c>
      <c r="AI275" s="9">
        <f>VLOOKUP(B275,'3-mer'!$B:$BQ,12,FALSE)</f>
        <v>22</v>
      </c>
      <c r="AJ275" s="9">
        <f>VLOOKUP(B275,'3-mer'!$B:$BQ,13,FALSE)</f>
        <v>30</v>
      </c>
      <c r="AK275" s="9">
        <f>VLOOKUP(B275,'3-mer'!$B:$BQ,14,FALSE)</f>
        <v>29</v>
      </c>
      <c r="AL275" s="9">
        <f>VLOOKUP(B275,'3-mer'!$B:$BQ,15,FALSE)</f>
        <v>28</v>
      </c>
      <c r="AM275" s="9">
        <f>VLOOKUP(B275,'3-mer'!$B:$BQ,16,FALSE)</f>
        <v>14</v>
      </c>
      <c r="AN275" s="9">
        <f>VLOOKUP(B275,'3-mer'!$B:$BQ,17,FALSE)</f>
        <v>19</v>
      </c>
      <c r="AO275" s="9">
        <f>VLOOKUP(B275,'3-mer'!$B:$BQ,18,FALSE)</f>
        <v>23</v>
      </c>
      <c r="AP275" s="9">
        <f>VLOOKUP(B275,'3-mer'!$B:$BQ,19,FALSE)</f>
        <v>12</v>
      </c>
      <c r="AQ275" s="9">
        <f>VLOOKUP(B275,'3-mer'!$B:$BQ,20,FALSE)</f>
        <v>21</v>
      </c>
      <c r="AR275" s="9">
        <f>VLOOKUP(B275,'3-mer'!$B:$BQ,21,FALSE)</f>
        <v>23</v>
      </c>
      <c r="AS275" s="9">
        <f>VLOOKUP(B275,'3-mer'!$B:$BQ,22,FALSE)</f>
        <v>26</v>
      </c>
      <c r="AT275" s="9">
        <f>VLOOKUP(B275,'3-mer'!$B:$BQ,23,FALSE)</f>
        <v>13</v>
      </c>
      <c r="AU275" s="9">
        <f>VLOOKUP(B275,'3-mer'!$B:$BQ,24,FALSE)</f>
        <v>18</v>
      </c>
      <c r="AV275" s="9">
        <f>VLOOKUP(B275,'3-mer'!$B:$BQ,25,FALSE)</f>
        <v>10</v>
      </c>
      <c r="AW275" s="9">
        <f>VLOOKUP(B275,'3-mer'!$B:$BQ,26,FALSE)</f>
        <v>22</v>
      </c>
      <c r="AX275" s="9">
        <f>VLOOKUP(B275,'3-mer'!$B:$BQ,27,FALSE)</f>
        <v>26</v>
      </c>
      <c r="AY275" s="9">
        <f>VLOOKUP(B275,'3-mer'!$B:$BQ,28,FALSE)</f>
        <v>18</v>
      </c>
      <c r="AZ275" s="9">
        <f>VLOOKUP(B275,'3-mer'!$B:$BQ,29,FALSE)</f>
        <v>21</v>
      </c>
      <c r="BA275" s="9">
        <f>VLOOKUP(B275,'3-mer'!$B:$BQ,30,FALSE)</f>
        <v>33</v>
      </c>
      <c r="BB275" s="9">
        <f>VLOOKUP(B275,'3-mer'!$B:$BQ,31,FALSE)</f>
        <v>24</v>
      </c>
      <c r="BC275" s="9">
        <f>VLOOKUP(B275,'3-mer'!$B:$BQ,32,FALSE)</f>
        <v>20</v>
      </c>
      <c r="BD275" s="9">
        <f>VLOOKUP(B275,'3-mer'!$B:$BQ,33,FALSE)</f>
        <v>12</v>
      </c>
      <c r="BE275" s="9">
        <f>VLOOKUP(B275,'3-mer'!$B:$BQ,34,FALSE)</f>
        <v>30</v>
      </c>
      <c r="BF275" s="9">
        <f>VLOOKUP(B275,'3-mer'!$B:$BQ,35,FALSE)</f>
        <v>16</v>
      </c>
      <c r="BG275" s="9">
        <f>VLOOKUP(B275,'3-mer'!$B:$BQ,36,FALSE)</f>
        <v>35</v>
      </c>
      <c r="BH275" s="9">
        <f>VLOOKUP(B275,'3-mer'!$B:$BQ,37,FALSE)</f>
        <v>21</v>
      </c>
      <c r="BI275" s="9">
        <f>VLOOKUP(B275,'3-mer'!$B:$BQ,38,FALSE)</f>
        <v>29</v>
      </c>
      <c r="BJ275" s="9">
        <f>VLOOKUP(B275,'3-mer'!$B:$BQ,39,FALSE)</f>
        <v>28</v>
      </c>
      <c r="BK275" s="9">
        <f>VLOOKUP(B275,'3-mer'!$B:$BQ,40,FALSE)</f>
        <v>25</v>
      </c>
      <c r="BL275" s="9">
        <f>VLOOKUP(B275,'3-mer'!$B:$BQ,41,FALSE)</f>
        <v>24</v>
      </c>
      <c r="BM275" s="9">
        <f>VLOOKUP(B275,'3-mer'!$B:$BQ,42,FALSE)</f>
        <v>27</v>
      </c>
      <c r="BN275" s="9">
        <f>VLOOKUP(B275,'3-mer'!$B:$BQ,43,FALSE)</f>
        <v>22</v>
      </c>
      <c r="BO275" s="9">
        <f>VLOOKUP(B275,'3-mer'!$B:$BQ,44,FALSE)</f>
        <v>43</v>
      </c>
      <c r="BP275" s="9">
        <f>VLOOKUP(B275,'3-mer'!$B:$BQ,45,FALSE)</f>
        <v>26</v>
      </c>
      <c r="BQ275" s="9">
        <f>VLOOKUP(B275,'3-mer'!$B:$BQ,46,FALSE)</f>
        <v>47</v>
      </c>
      <c r="BR275" s="9">
        <f>VLOOKUP(B275,'3-mer'!$B:$BQ,47,FALSE)</f>
        <v>35</v>
      </c>
      <c r="BS275" s="9">
        <f>VLOOKUP(B275,'3-mer'!$B:$BQ,48,FALSE)</f>
        <v>22</v>
      </c>
      <c r="BT275" s="9">
        <f>VLOOKUP(B275,'3-mer'!$B:$BQ,49,FALSE)</f>
        <v>25</v>
      </c>
      <c r="BU275" s="9">
        <f>VLOOKUP(B275,'3-mer'!$B:$BQ,50,FALSE)</f>
        <v>37</v>
      </c>
      <c r="BV275" s="9">
        <f>VLOOKUP(B275,'3-mer'!$B:$BQ,51,FALSE)</f>
        <v>18</v>
      </c>
      <c r="BW275" s="9">
        <f>VLOOKUP(B275,'3-mer'!$B:$BQ,52,FALSE)</f>
        <v>27</v>
      </c>
      <c r="BX275" s="9">
        <f>VLOOKUP(B275,'3-mer'!$B:$BQ,53,FALSE)</f>
        <v>22</v>
      </c>
      <c r="BY275" s="9">
        <f>VLOOKUP(B275,'3-mer'!$B:$BQ,54,FALSE)</f>
        <v>20</v>
      </c>
      <c r="BZ275" s="9">
        <f>VLOOKUP(B275,'3-mer'!$B:$BQ,55,FALSE)</f>
        <v>3</v>
      </c>
      <c r="CA275" s="9">
        <f>VLOOKUP(B275,'3-mer'!$B:$BQ,56,FALSE)</f>
        <v>19</v>
      </c>
      <c r="CB275" s="9">
        <f>VLOOKUP(B275,'3-mer'!$B:$BQ,7,FALSE)</f>
        <v>23</v>
      </c>
      <c r="CC275" s="9">
        <f>VLOOKUP(B275,'3-mer'!$B:$BQ,58,FALSE)</f>
        <v>21</v>
      </c>
      <c r="CD275" s="9">
        <f>VLOOKUP(B275,'3-mer'!$B:$BQ,60,FALSE)</f>
        <v>8</v>
      </c>
      <c r="CE275" s="9">
        <f>VLOOKUP(B275,'3-mer'!$B:$BQ,61,FALSE)</f>
        <v>30</v>
      </c>
      <c r="CF275" s="9">
        <f>VLOOKUP(B275,'3-mer'!$B:$BQ,62,FALSE)</f>
        <v>21</v>
      </c>
      <c r="CG275" s="9">
        <f>VLOOKUP(B275,'3-mer'!$B:$BQ,63,FALSE)</f>
        <v>42</v>
      </c>
      <c r="CH275" s="9">
        <f>VLOOKUP(B275,'3-mer'!$B:$BQ,64,FALSE)</f>
        <v>15</v>
      </c>
      <c r="CI275" s="9">
        <f>VLOOKUP(B275,'3-mer'!$B:$BQ,65,FALSE)</f>
        <v>16</v>
      </c>
      <c r="CJ275" s="9">
        <f>VLOOKUP(B275,'3-mer'!$B:$BQ,66,FALSE)</f>
        <v>11</v>
      </c>
      <c r="CK275" s="9">
        <f>VLOOKUP(B275,'3-mer'!$B:$BQ,67,FALSE)</f>
        <v>19</v>
      </c>
      <c r="CL275" s="9">
        <f>VLOOKUP(B275,'3-mer'!$B:$BQ,5,FALSE)</f>
        <v>26</v>
      </c>
    </row>
    <row r="276" spans="1:90" ht="15.75" x14ac:dyDescent="0.2">
      <c r="A276" s="26" t="s">
        <v>18</v>
      </c>
      <c r="B276" s="67" t="s">
        <v>59</v>
      </c>
      <c r="C276" s="67">
        <v>285</v>
      </c>
      <c r="D276" s="70">
        <v>4</v>
      </c>
      <c r="E276" s="67" t="s">
        <v>67</v>
      </c>
      <c r="F276" s="67">
        <v>7.4</v>
      </c>
      <c r="G276" s="67">
        <f t="shared" si="0"/>
        <v>6.6989700043360187</v>
      </c>
      <c r="H276" s="70">
        <v>1.66</v>
      </c>
      <c r="I276" s="70">
        <f>VLOOKUP(B276,'2-mer'!$C$1:$V$19,3,FALSE)</f>
        <v>1470</v>
      </c>
      <c r="J276" s="74">
        <f>VLOOKUP(B276,遗传信息!B:E,4,FALSE)</f>
        <v>66.17</v>
      </c>
      <c r="K276" s="9">
        <f>VLOOKUP(B276,'2-mer'!$C$1:$V$19,4,FALSE)</f>
        <v>103</v>
      </c>
      <c r="L276" s="9">
        <f>VLOOKUP(B276,'2-mer'!$C$1:$V$19,5,FALSE)</f>
        <v>92</v>
      </c>
      <c r="M276" s="9">
        <f>VLOOKUP(B276,'2-mer'!$C$1:$V$19,6,FALSE)</f>
        <v>109</v>
      </c>
      <c r="N276" s="9">
        <f>VLOOKUP(B276,'2-mer'!$C$1:$V$19,8,FALSE)</f>
        <v>68</v>
      </c>
      <c r="O276" s="9">
        <f>VLOOKUP(B276,'2-mer'!$C$1:$V$19,9,FALSE)</f>
        <v>83</v>
      </c>
      <c r="P276" s="9">
        <f>VLOOKUP(B276,'2-mer'!$C$1:$V$19,10,FALSE)</f>
        <v>76</v>
      </c>
      <c r="Q276" s="9">
        <f>VLOOKUP(B276,'2-mer'!$C$1:$V$19,11,FALSE)</f>
        <v>96</v>
      </c>
      <c r="R276" s="9">
        <f>VLOOKUP(B276,'2-mer'!$C$1:$V$19,12,FALSE)</f>
        <v>78</v>
      </c>
      <c r="S276" s="9">
        <f>VLOOKUP(B276,'2-mer'!$C$1:$V$19,13,FALSE)</f>
        <v>113</v>
      </c>
      <c r="T276" s="9">
        <f>VLOOKUP(B276,'2-mer'!$C$1:$V$19,14,FALSE)</f>
        <v>98</v>
      </c>
      <c r="U276" s="9">
        <f>VLOOKUP(B276,'2-mer'!$C$1:$V$19,15,FALSE)</f>
        <v>151</v>
      </c>
      <c r="V276" s="9">
        <f>VLOOKUP(B276,'2-mer'!$C$1:$V$19,16,FALSE)</f>
        <v>102</v>
      </c>
      <c r="W276" s="9">
        <f>VLOOKUP(B276,'2-mer'!$C$1:$V$19,17,FALSE)</f>
        <v>72</v>
      </c>
      <c r="X276" s="9">
        <f>VLOOKUP(B276,'2-mer'!$C$1:$V$19,18,FALSE)</f>
        <v>67</v>
      </c>
      <c r="Y276" s="9">
        <f>VLOOKUP(B276,'2-mer'!$C$1:$V$19,19,FALSE)</f>
        <v>109</v>
      </c>
      <c r="Z276" s="9">
        <f>VLOOKUP(B276,'2-mer'!$C$1:$V$19,20,FALSE)</f>
        <v>52</v>
      </c>
      <c r="AA276" s="9">
        <f>VLOOKUP(B276,'3-mer'!$B:$BQ,4,FALSE)</f>
        <v>20</v>
      </c>
      <c r="AB276" s="9">
        <f>VLOOKUP(B276,'3-mer'!$B:$BQ,5,FALSE)</f>
        <v>26</v>
      </c>
      <c r="AC276" s="9">
        <f>VLOOKUP(B276,'3-mer'!$B:$BQ,6,FALSE)</f>
        <v>34</v>
      </c>
      <c r="AD276" s="9">
        <f>VLOOKUP(B276,'3-mer'!$B:$BQ,7,FALSE)</f>
        <v>23</v>
      </c>
      <c r="AE276" s="9">
        <f>VLOOKUP(B276,'3-mer'!$B:$BQ,8,FALSE)</f>
        <v>21</v>
      </c>
      <c r="AF276" s="9">
        <f>VLOOKUP(B276,'3-mer'!$B:$BQ,9,FALSE)</f>
        <v>23</v>
      </c>
      <c r="AG276" s="9">
        <f>VLOOKUP(B276,'3-mer'!$B:$BQ,10,FALSE)</f>
        <v>26</v>
      </c>
      <c r="AH276" s="9">
        <f>VLOOKUP(B276,'3-mer'!$B:$BQ,11,FALSE)</f>
        <v>22</v>
      </c>
      <c r="AI276" s="9">
        <f>VLOOKUP(B276,'3-mer'!$B:$BQ,12,FALSE)</f>
        <v>22</v>
      </c>
      <c r="AJ276" s="9">
        <f>VLOOKUP(B276,'3-mer'!$B:$BQ,13,FALSE)</f>
        <v>30</v>
      </c>
      <c r="AK276" s="9">
        <f>VLOOKUP(B276,'3-mer'!$B:$BQ,14,FALSE)</f>
        <v>29</v>
      </c>
      <c r="AL276" s="9">
        <f>VLOOKUP(B276,'3-mer'!$B:$BQ,15,FALSE)</f>
        <v>28</v>
      </c>
      <c r="AM276" s="9">
        <f>VLOOKUP(B276,'3-mer'!$B:$BQ,16,FALSE)</f>
        <v>14</v>
      </c>
      <c r="AN276" s="9">
        <f>VLOOKUP(B276,'3-mer'!$B:$BQ,17,FALSE)</f>
        <v>19</v>
      </c>
      <c r="AO276" s="9">
        <f>VLOOKUP(B276,'3-mer'!$B:$BQ,18,FALSE)</f>
        <v>23</v>
      </c>
      <c r="AP276" s="9">
        <f>VLOOKUP(B276,'3-mer'!$B:$BQ,19,FALSE)</f>
        <v>12</v>
      </c>
      <c r="AQ276" s="9">
        <f>VLOOKUP(B276,'3-mer'!$B:$BQ,20,FALSE)</f>
        <v>21</v>
      </c>
      <c r="AR276" s="9">
        <f>VLOOKUP(B276,'3-mer'!$B:$BQ,21,FALSE)</f>
        <v>23</v>
      </c>
      <c r="AS276" s="9">
        <f>VLOOKUP(B276,'3-mer'!$B:$BQ,22,FALSE)</f>
        <v>26</v>
      </c>
      <c r="AT276" s="9">
        <f>VLOOKUP(B276,'3-mer'!$B:$BQ,23,FALSE)</f>
        <v>13</v>
      </c>
      <c r="AU276" s="9">
        <f>VLOOKUP(B276,'3-mer'!$B:$BQ,24,FALSE)</f>
        <v>18</v>
      </c>
      <c r="AV276" s="9">
        <f>VLOOKUP(B276,'3-mer'!$B:$BQ,25,FALSE)</f>
        <v>10</v>
      </c>
      <c r="AW276" s="9">
        <f>VLOOKUP(B276,'3-mer'!$B:$BQ,26,FALSE)</f>
        <v>22</v>
      </c>
      <c r="AX276" s="9">
        <f>VLOOKUP(B276,'3-mer'!$B:$BQ,27,FALSE)</f>
        <v>26</v>
      </c>
      <c r="AY276" s="9">
        <f>VLOOKUP(B276,'3-mer'!$B:$BQ,28,FALSE)</f>
        <v>18</v>
      </c>
      <c r="AZ276" s="9">
        <f>VLOOKUP(B276,'3-mer'!$B:$BQ,29,FALSE)</f>
        <v>21</v>
      </c>
      <c r="BA276" s="9">
        <f>VLOOKUP(B276,'3-mer'!$B:$BQ,30,FALSE)</f>
        <v>33</v>
      </c>
      <c r="BB276" s="9">
        <f>VLOOKUP(B276,'3-mer'!$B:$BQ,31,FALSE)</f>
        <v>24</v>
      </c>
      <c r="BC276" s="9">
        <f>VLOOKUP(B276,'3-mer'!$B:$BQ,32,FALSE)</f>
        <v>20</v>
      </c>
      <c r="BD276" s="9">
        <f>VLOOKUP(B276,'3-mer'!$B:$BQ,33,FALSE)</f>
        <v>12</v>
      </c>
      <c r="BE276" s="9">
        <f>VLOOKUP(B276,'3-mer'!$B:$BQ,34,FALSE)</f>
        <v>30</v>
      </c>
      <c r="BF276" s="9">
        <f>VLOOKUP(B276,'3-mer'!$B:$BQ,35,FALSE)</f>
        <v>16</v>
      </c>
      <c r="BG276" s="9">
        <f>VLOOKUP(B276,'3-mer'!$B:$BQ,36,FALSE)</f>
        <v>35</v>
      </c>
      <c r="BH276" s="9">
        <f>VLOOKUP(B276,'3-mer'!$B:$BQ,37,FALSE)</f>
        <v>21</v>
      </c>
      <c r="BI276" s="9">
        <f>VLOOKUP(B276,'3-mer'!$B:$BQ,38,FALSE)</f>
        <v>29</v>
      </c>
      <c r="BJ276" s="9">
        <f>VLOOKUP(B276,'3-mer'!$B:$BQ,39,FALSE)</f>
        <v>28</v>
      </c>
      <c r="BK276" s="9">
        <f>VLOOKUP(B276,'3-mer'!$B:$BQ,40,FALSE)</f>
        <v>25</v>
      </c>
      <c r="BL276" s="9">
        <f>VLOOKUP(B276,'3-mer'!$B:$BQ,41,FALSE)</f>
        <v>24</v>
      </c>
      <c r="BM276" s="9">
        <f>VLOOKUP(B276,'3-mer'!$B:$BQ,42,FALSE)</f>
        <v>27</v>
      </c>
      <c r="BN276" s="9">
        <f>VLOOKUP(B276,'3-mer'!$B:$BQ,43,FALSE)</f>
        <v>22</v>
      </c>
      <c r="BO276" s="9">
        <f>VLOOKUP(B276,'3-mer'!$B:$BQ,44,FALSE)</f>
        <v>43</v>
      </c>
      <c r="BP276" s="9">
        <f>VLOOKUP(B276,'3-mer'!$B:$BQ,45,FALSE)</f>
        <v>26</v>
      </c>
      <c r="BQ276" s="9">
        <f>VLOOKUP(B276,'3-mer'!$B:$BQ,46,FALSE)</f>
        <v>47</v>
      </c>
      <c r="BR276" s="9">
        <f>VLOOKUP(B276,'3-mer'!$B:$BQ,47,FALSE)</f>
        <v>35</v>
      </c>
      <c r="BS276" s="9">
        <f>VLOOKUP(B276,'3-mer'!$B:$BQ,48,FALSE)</f>
        <v>22</v>
      </c>
      <c r="BT276" s="9">
        <f>VLOOKUP(B276,'3-mer'!$B:$BQ,49,FALSE)</f>
        <v>25</v>
      </c>
      <c r="BU276" s="9">
        <f>VLOOKUP(B276,'3-mer'!$B:$BQ,50,FALSE)</f>
        <v>37</v>
      </c>
      <c r="BV276" s="9">
        <f>VLOOKUP(B276,'3-mer'!$B:$BQ,51,FALSE)</f>
        <v>18</v>
      </c>
      <c r="BW276" s="9">
        <f>VLOOKUP(B276,'3-mer'!$B:$BQ,52,FALSE)</f>
        <v>27</v>
      </c>
      <c r="BX276" s="9">
        <f>VLOOKUP(B276,'3-mer'!$B:$BQ,53,FALSE)</f>
        <v>22</v>
      </c>
      <c r="BY276" s="9">
        <f>VLOOKUP(B276,'3-mer'!$B:$BQ,54,FALSE)</f>
        <v>20</v>
      </c>
      <c r="BZ276" s="9">
        <f>VLOOKUP(B276,'3-mer'!$B:$BQ,55,FALSE)</f>
        <v>3</v>
      </c>
      <c r="CA276" s="9">
        <f>VLOOKUP(B276,'3-mer'!$B:$BQ,56,FALSE)</f>
        <v>19</v>
      </c>
      <c r="CB276" s="9">
        <f>VLOOKUP(B276,'3-mer'!$B:$BQ,7,FALSE)</f>
        <v>23</v>
      </c>
      <c r="CC276" s="9">
        <f>VLOOKUP(B276,'3-mer'!$B:$BQ,58,FALSE)</f>
        <v>21</v>
      </c>
      <c r="CD276" s="9">
        <f>VLOOKUP(B276,'3-mer'!$B:$BQ,60,FALSE)</f>
        <v>8</v>
      </c>
      <c r="CE276" s="9">
        <f>VLOOKUP(B276,'3-mer'!$B:$BQ,61,FALSE)</f>
        <v>30</v>
      </c>
      <c r="CF276" s="9">
        <f>VLOOKUP(B276,'3-mer'!$B:$BQ,62,FALSE)</f>
        <v>21</v>
      </c>
      <c r="CG276" s="9">
        <f>VLOOKUP(B276,'3-mer'!$B:$BQ,63,FALSE)</f>
        <v>42</v>
      </c>
      <c r="CH276" s="9">
        <f>VLOOKUP(B276,'3-mer'!$B:$BQ,64,FALSE)</f>
        <v>15</v>
      </c>
      <c r="CI276" s="9">
        <f>VLOOKUP(B276,'3-mer'!$B:$BQ,65,FALSE)</f>
        <v>16</v>
      </c>
      <c r="CJ276" s="9">
        <f>VLOOKUP(B276,'3-mer'!$B:$BQ,66,FALSE)</f>
        <v>11</v>
      </c>
      <c r="CK276" s="9">
        <f>VLOOKUP(B276,'3-mer'!$B:$BQ,67,FALSE)</f>
        <v>19</v>
      </c>
      <c r="CL276" s="9">
        <f>VLOOKUP(B276,'3-mer'!$B:$BQ,5,FALSE)</f>
        <v>26</v>
      </c>
    </row>
    <row r="277" spans="1:90" ht="15.75" x14ac:dyDescent="0.2">
      <c r="A277" s="26" t="s">
        <v>18</v>
      </c>
      <c r="B277" s="67" t="s">
        <v>59</v>
      </c>
      <c r="C277" s="67">
        <v>285</v>
      </c>
      <c r="D277" s="70">
        <v>6</v>
      </c>
      <c r="E277" s="67" t="s">
        <v>67</v>
      </c>
      <c r="F277" s="67">
        <v>7.4</v>
      </c>
      <c r="G277" s="67">
        <f t="shared" si="0"/>
        <v>6.6989700043360187</v>
      </c>
      <c r="H277" s="70">
        <v>2.8</v>
      </c>
      <c r="I277" s="70">
        <f>VLOOKUP(B277,'2-mer'!$C$1:$V$19,3,FALSE)</f>
        <v>1470</v>
      </c>
      <c r="J277" s="74">
        <f>VLOOKUP(B277,遗传信息!B:E,4,FALSE)</f>
        <v>66.17</v>
      </c>
      <c r="K277" s="9">
        <f>VLOOKUP(B277,'2-mer'!$C$1:$V$19,4,FALSE)</f>
        <v>103</v>
      </c>
      <c r="L277" s="9">
        <f>VLOOKUP(B277,'2-mer'!$C$1:$V$19,5,FALSE)</f>
        <v>92</v>
      </c>
      <c r="M277" s="9">
        <f>VLOOKUP(B277,'2-mer'!$C$1:$V$19,6,FALSE)</f>
        <v>109</v>
      </c>
      <c r="N277" s="9">
        <f>VLOOKUP(B277,'2-mer'!$C$1:$V$19,8,FALSE)</f>
        <v>68</v>
      </c>
      <c r="O277" s="9">
        <f>VLOOKUP(B277,'2-mer'!$C$1:$V$19,9,FALSE)</f>
        <v>83</v>
      </c>
      <c r="P277" s="9">
        <f>VLOOKUP(B277,'2-mer'!$C$1:$V$19,10,FALSE)</f>
        <v>76</v>
      </c>
      <c r="Q277" s="9">
        <f>VLOOKUP(B277,'2-mer'!$C$1:$V$19,11,FALSE)</f>
        <v>96</v>
      </c>
      <c r="R277" s="9">
        <f>VLOOKUP(B277,'2-mer'!$C$1:$V$19,12,FALSE)</f>
        <v>78</v>
      </c>
      <c r="S277" s="9">
        <f>VLOOKUP(B277,'2-mer'!$C$1:$V$19,13,FALSE)</f>
        <v>113</v>
      </c>
      <c r="T277" s="9">
        <f>VLOOKUP(B277,'2-mer'!$C$1:$V$19,14,FALSE)</f>
        <v>98</v>
      </c>
      <c r="U277" s="9">
        <f>VLOOKUP(B277,'2-mer'!$C$1:$V$19,15,FALSE)</f>
        <v>151</v>
      </c>
      <c r="V277" s="9">
        <f>VLOOKUP(B277,'2-mer'!$C$1:$V$19,16,FALSE)</f>
        <v>102</v>
      </c>
      <c r="W277" s="9">
        <f>VLOOKUP(B277,'2-mer'!$C$1:$V$19,17,FALSE)</f>
        <v>72</v>
      </c>
      <c r="X277" s="9">
        <f>VLOOKUP(B277,'2-mer'!$C$1:$V$19,18,FALSE)</f>
        <v>67</v>
      </c>
      <c r="Y277" s="9">
        <f>VLOOKUP(B277,'2-mer'!$C$1:$V$19,19,FALSE)</f>
        <v>109</v>
      </c>
      <c r="Z277" s="9">
        <f>VLOOKUP(B277,'2-mer'!$C$1:$V$19,20,FALSE)</f>
        <v>52</v>
      </c>
      <c r="AA277" s="9">
        <f>VLOOKUP(B277,'3-mer'!$B:$BQ,4,FALSE)</f>
        <v>20</v>
      </c>
      <c r="AB277" s="9">
        <f>VLOOKUP(B277,'3-mer'!$B:$BQ,5,FALSE)</f>
        <v>26</v>
      </c>
      <c r="AC277" s="9">
        <f>VLOOKUP(B277,'3-mer'!$B:$BQ,6,FALSE)</f>
        <v>34</v>
      </c>
      <c r="AD277" s="9">
        <f>VLOOKUP(B277,'3-mer'!$B:$BQ,7,FALSE)</f>
        <v>23</v>
      </c>
      <c r="AE277" s="9">
        <f>VLOOKUP(B277,'3-mer'!$B:$BQ,8,FALSE)</f>
        <v>21</v>
      </c>
      <c r="AF277" s="9">
        <f>VLOOKUP(B277,'3-mer'!$B:$BQ,9,FALSE)</f>
        <v>23</v>
      </c>
      <c r="AG277" s="9">
        <f>VLOOKUP(B277,'3-mer'!$B:$BQ,10,FALSE)</f>
        <v>26</v>
      </c>
      <c r="AH277" s="9">
        <f>VLOOKUP(B277,'3-mer'!$B:$BQ,11,FALSE)</f>
        <v>22</v>
      </c>
      <c r="AI277" s="9">
        <f>VLOOKUP(B277,'3-mer'!$B:$BQ,12,FALSE)</f>
        <v>22</v>
      </c>
      <c r="AJ277" s="9">
        <f>VLOOKUP(B277,'3-mer'!$B:$BQ,13,FALSE)</f>
        <v>30</v>
      </c>
      <c r="AK277" s="9">
        <f>VLOOKUP(B277,'3-mer'!$B:$BQ,14,FALSE)</f>
        <v>29</v>
      </c>
      <c r="AL277" s="9">
        <f>VLOOKUP(B277,'3-mer'!$B:$BQ,15,FALSE)</f>
        <v>28</v>
      </c>
      <c r="AM277" s="9">
        <f>VLOOKUP(B277,'3-mer'!$B:$BQ,16,FALSE)</f>
        <v>14</v>
      </c>
      <c r="AN277" s="9">
        <f>VLOOKUP(B277,'3-mer'!$B:$BQ,17,FALSE)</f>
        <v>19</v>
      </c>
      <c r="AO277" s="9">
        <f>VLOOKUP(B277,'3-mer'!$B:$BQ,18,FALSE)</f>
        <v>23</v>
      </c>
      <c r="AP277" s="9">
        <f>VLOOKUP(B277,'3-mer'!$B:$BQ,19,FALSE)</f>
        <v>12</v>
      </c>
      <c r="AQ277" s="9">
        <f>VLOOKUP(B277,'3-mer'!$B:$BQ,20,FALSE)</f>
        <v>21</v>
      </c>
      <c r="AR277" s="9">
        <f>VLOOKUP(B277,'3-mer'!$B:$BQ,21,FALSE)</f>
        <v>23</v>
      </c>
      <c r="AS277" s="9">
        <f>VLOOKUP(B277,'3-mer'!$B:$BQ,22,FALSE)</f>
        <v>26</v>
      </c>
      <c r="AT277" s="9">
        <f>VLOOKUP(B277,'3-mer'!$B:$BQ,23,FALSE)</f>
        <v>13</v>
      </c>
      <c r="AU277" s="9">
        <f>VLOOKUP(B277,'3-mer'!$B:$BQ,24,FALSE)</f>
        <v>18</v>
      </c>
      <c r="AV277" s="9">
        <f>VLOOKUP(B277,'3-mer'!$B:$BQ,25,FALSE)</f>
        <v>10</v>
      </c>
      <c r="AW277" s="9">
        <f>VLOOKUP(B277,'3-mer'!$B:$BQ,26,FALSE)</f>
        <v>22</v>
      </c>
      <c r="AX277" s="9">
        <f>VLOOKUP(B277,'3-mer'!$B:$BQ,27,FALSE)</f>
        <v>26</v>
      </c>
      <c r="AY277" s="9">
        <f>VLOOKUP(B277,'3-mer'!$B:$BQ,28,FALSE)</f>
        <v>18</v>
      </c>
      <c r="AZ277" s="9">
        <f>VLOOKUP(B277,'3-mer'!$B:$BQ,29,FALSE)</f>
        <v>21</v>
      </c>
      <c r="BA277" s="9">
        <f>VLOOKUP(B277,'3-mer'!$B:$BQ,30,FALSE)</f>
        <v>33</v>
      </c>
      <c r="BB277" s="9">
        <f>VLOOKUP(B277,'3-mer'!$B:$BQ,31,FALSE)</f>
        <v>24</v>
      </c>
      <c r="BC277" s="9">
        <f>VLOOKUP(B277,'3-mer'!$B:$BQ,32,FALSE)</f>
        <v>20</v>
      </c>
      <c r="BD277" s="9">
        <f>VLOOKUP(B277,'3-mer'!$B:$BQ,33,FALSE)</f>
        <v>12</v>
      </c>
      <c r="BE277" s="9">
        <f>VLOOKUP(B277,'3-mer'!$B:$BQ,34,FALSE)</f>
        <v>30</v>
      </c>
      <c r="BF277" s="9">
        <f>VLOOKUP(B277,'3-mer'!$B:$BQ,35,FALSE)</f>
        <v>16</v>
      </c>
      <c r="BG277" s="9">
        <f>VLOOKUP(B277,'3-mer'!$B:$BQ,36,FALSE)</f>
        <v>35</v>
      </c>
      <c r="BH277" s="9">
        <f>VLOOKUP(B277,'3-mer'!$B:$BQ,37,FALSE)</f>
        <v>21</v>
      </c>
      <c r="BI277" s="9">
        <f>VLOOKUP(B277,'3-mer'!$B:$BQ,38,FALSE)</f>
        <v>29</v>
      </c>
      <c r="BJ277" s="9">
        <f>VLOOKUP(B277,'3-mer'!$B:$BQ,39,FALSE)</f>
        <v>28</v>
      </c>
      <c r="BK277" s="9">
        <f>VLOOKUP(B277,'3-mer'!$B:$BQ,40,FALSE)</f>
        <v>25</v>
      </c>
      <c r="BL277" s="9">
        <f>VLOOKUP(B277,'3-mer'!$B:$BQ,41,FALSE)</f>
        <v>24</v>
      </c>
      <c r="BM277" s="9">
        <f>VLOOKUP(B277,'3-mer'!$B:$BQ,42,FALSE)</f>
        <v>27</v>
      </c>
      <c r="BN277" s="9">
        <f>VLOOKUP(B277,'3-mer'!$B:$BQ,43,FALSE)</f>
        <v>22</v>
      </c>
      <c r="BO277" s="9">
        <f>VLOOKUP(B277,'3-mer'!$B:$BQ,44,FALSE)</f>
        <v>43</v>
      </c>
      <c r="BP277" s="9">
        <f>VLOOKUP(B277,'3-mer'!$B:$BQ,45,FALSE)</f>
        <v>26</v>
      </c>
      <c r="BQ277" s="9">
        <f>VLOOKUP(B277,'3-mer'!$B:$BQ,46,FALSE)</f>
        <v>47</v>
      </c>
      <c r="BR277" s="9">
        <f>VLOOKUP(B277,'3-mer'!$B:$BQ,47,FALSE)</f>
        <v>35</v>
      </c>
      <c r="BS277" s="9">
        <f>VLOOKUP(B277,'3-mer'!$B:$BQ,48,FALSE)</f>
        <v>22</v>
      </c>
      <c r="BT277" s="9">
        <f>VLOOKUP(B277,'3-mer'!$B:$BQ,49,FALSE)</f>
        <v>25</v>
      </c>
      <c r="BU277" s="9">
        <f>VLOOKUP(B277,'3-mer'!$B:$BQ,50,FALSE)</f>
        <v>37</v>
      </c>
      <c r="BV277" s="9">
        <f>VLOOKUP(B277,'3-mer'!$B:$BQ,51,FALSE)</f>
        <v>18</v>
      </c>
      <c r="BW277" s="9">
        <f>VLOOKUP(B277,'3-mer'!$B:$BQ,52,FALSE)</f>
        <v>27</v>
      </c>
      <c r="BX277" s="9">
        <f>VLOOKUP(B277,'3-mer'!$B:$BQ,53,FALSE)</f>
        <v>22</v>
      </c>
      <c r="BY277" s="9">
        <f>VLOOKUP(B277,'3-mer'!$B:$BQ,54,FALSE)</f>
        <v>20</v>
      </c>
      <c r="BZ277" s="9">
        <f>VLOOKUP(B277,'3-mer'!$B:$BQ,55,FALSE)</f>
        <v>3</v>
      </c>
      <c r="CA277" s="9">
        <f>VLOOKUP(B277,'3-mer'!$B:$BQ,56,FALSE)</f>
        <v>19</v>
      </c>
      <c r="CB277" s="9">
        <f>VLOOKUP(B277,'3-mer'!$B:$BQ,7,FALSE)</f>
        <v>23</v>
      </c>
      <c r="CC277" s="9">
        <f>VLOOKUP(B277,'3-mer'!$B:$BQ,58,FALSE)</f>
        <v>21</v>
      </c>
      <c r="CD277" s="9">
        <f>VLOOKUP(B277,'3-mer'!$B:$BQ,60,FALSE)</f>
        <v>8</v>
      </c>
      <c r="CE277" s="9">
        <f>VLOOKUP(B277,'3-mer'!$B:$BQ,61,FALSE)</f>
        <v>30</v>
      </c>
      <c r="CF277" s="9">
        <f>VLOOKUP(B277,'3-mer'!$B:$BQ,62,FALSE)</f>
        <v>21</v>
      </c>
      <c r="CG277" s="9">
        <f>VLOOKUP(B277,'3-mer'!$B:$BQ,63,FALSE)</f>
        <v>42</v>
      </c>
      <c r="CH277" s="9">
        <f>VLOOKUP(B277,'3-mer'!$B:$BQ,64,FALSE)</f>
        <v>15</v>
      </c>
      <c r="CI277" s="9">
        <f>VLOOKUP(B277,'3-mer'!$B:$BQ,65,FALSE)</f>
        <v>16</v>
      </c>
      <c r="CJ277" s="9">
        <f>VLOOKUP(B277,'3-mer'!$B:$BQ,66,FALSE)</f>
        <v>11</v>
      </c>
      <c r="CK277" s="9">
        <f>VLOOKUP(B277,'3-mer'!$B:$BQ,67,FALSE)</f>
        <v>19</v>
      </c>
      <c r="CL277" s="9">
        <f>VLOOKUP(B277,'3-mer'!$B:$BQ,5,FALSE)</f>
        <v>26</v>
      </c>
    </row>
    <row r="278" spans="1:90" ht="15.75" x14ac:dyDescent="0.2">
      <c r="A278" s="26" t="s">
        <v>18</v>
      </c>
      <c r="B278" s="67" t="s">
        <v>59</v>
      </c>
      <c r="C278" s="67">
        <v>285</v>
      </c>
      <c r="D278" s="70">
        <v>8</v>
      </c>
      <c r="E278" s="67" t="s">
        <v>67</v>
      </c>
      <c r="F278" s="67">
        <v>7.4</v>
      </c>
      <c r="G278" s="67">
        <f t="shared" si="0"/>
        <v>6.6989700043360187</v>
      </c>
      <c r="H278" s="70">
        <v>3.85</v>
      </c>
      <c r="I278" s="70">
        <f>VLOOKUP(B278,'2-mer'!$C$1:$V$19,3,FALSE)</f>
        <v>1470</v>
      </c>
      <c r="J278" s="74">
        <f>VLOOKUP(B278,遗传信息!B:E,4,FALSE)</f>
        <v>66.17</v>
      </c>
      <c r="K278" s="9">
        <f>VLOOKUP(B278,'2-mer'!$C$1:$V$19,4,FALSE)</f>
        <v>103</v>
      </c>
      <c r="L278" s="9">
        <f>VLOOKUP(B278,'2-mer'!$C$1:$V$19,5,FALSE)</f>
        <v>92</v>
      </c>
      <c r="M278" s="9">
        <f>VLOOKUP(B278,'2-mer'!$C$1:$V$19,6,FALSE)</f>
        <v>109</v>
      </c>
      <c r="N278" s="9">
        <f>VLOOKUP(B278,'2-mer'!$C$1:$V$19,8,FALSE)</f>
        <v>68</v>
      </c>
      <c r="O278" s="9">
        <f>VLOOKUP(B278,'2-mer'!$C$1:$V$19,9,FALSE)</f>
        <v>83</v>
      </c>
      <c r="P278" s="9">
        <f>VLOOKUP(B278,'2-mer'!$C$1:$V$19,10,FALSE)</f>
        <v>76</v>
      </c>
      <c r="Q278" s="9">
        <f>VLOOKUP(B278,'2-mer'!$C$1:$V$19,11,FALSE)</f>
        <v>96</v>
      </c>
      <c r="R278" s="9">
        <f>VLOOKUP(B278,'2-mer'!$C$1:$V$19,12,FALSE)</f>
        <v>78</v>
      </c>
      <c r="S278" s="9">
        <f>VLOOKUP(B278,'2-mer'!$C$1:$V$19,13,FALSE)</f>
        <v>113</v>
      </c>
      <c r="T278" s="9">
        <f>VLOOKUP(B278,'2-mer'!$C$1:$V$19,14,FALSE)</f>
        <v>98</v>
      </c>
      <c r="U278" s="9">
        <f>VLOOKUP(B278,'2-mer'!$C$1:$V$19,15,FALSE)</f>
        <v>151</v>
      </c>
      <c r="V278" s="9">
        <f>VLOOKUP(B278,'2-mer'!$C$1:$V$19,16,FALSE)</f>
        <v>102</v>
      </c>
      <c r="W278" s="9">
        <f>VLOOKUP(B278,'2-mer'!$C$1:$V$19,17,FALSE)</f>
        <v>72</v>
      </c>
      <c r="X278" s="9">
        <f>VLOOKUP(B278,'2-mer'!$C$1:$V$19,18,FALSE)</f>
        <v>67</v>
      </c>
      <c r="Y278" s="9">
        <f>VLOOKUP(B278,'2-mer'!$C$1:$V$19,19,FALSE)</f>
        <v>109</v>
      </c>
      <c r="Z278" s="9">
        <f>VLOOKUP(B278,'2-mer'!$C$1:$V$19,20,FALSE)</f>
        <v>52</v>
      </c>
      <c r="AA278" s="9">
        <f>VLOOKUP(B278,'3-mer'!$B:$BQ,4,FALSE)</f>
        <v>20</v>
      </c>
      <c r="AB278" s="9">
        <f>VLOOKUP(B278,'3-mer'!$B:$BQ,5,FALSE)</f>
        <v>26</v>
      </c>
      <c r="AC278" s="9">
        <f>VLOOKUP(B278,'3-mer'!$B:$BQ,6,FALSE)</f>
        <v>34</v>
      </c>
      <c r="AD278" s="9">
        <f>VLOOKUP(B278,'3-mer'!$B:$BQ,7,FALSE)</f>
        <v>23</v>
      </c>
      <c r="AE278" s="9">
        <f>VLOOKUP(B278,'3-mer'!$B:$BQ,8,FALSE)</f>
        <v>21</v>
      </c>
      <c r="AF278" s="9">
        <f>VLOOKUP(B278,'3-mer'!$B:$BQ,9,FALSE)</f>
        <v>23</v>
      </c>
      <c r="AG278" s="9">
        <f>VLOOKUP(B278,'3-mer'!$B:$BQ,10,FALSE)</f>
        <v>26</v>
      </c>
      <c r="AH278" s="9">
        <f>VLOOKUP(B278,'3-mer'!$B:$BQ,11,FALSE)</f>
        <v>22</v>
      </c>
      <c r="AI278" s="9">
        <f>VLOOKUP(B278,'3-mer'!$B:$BQ,12,FALSE)</f>
        <v>22</v>
      </c>
      <c r="AJ278" s="9">
        <f>VLOOKUP(B278,'3-mer'!$B:$BQ,13,FALSE)</f>
        <v>30</v>
      </c>
      <c r="AK278" s="9">
        <f>VLOOKUP(B278,'3-mer'!$B:$BQ,14,FALSE)</f>
        <v>29</v>
      </c>
      <c r="AL278" s="9">
        <f>VLOOKUP(B278,'3-mer'!$B:$BQ,15,FALSE)</f>
        <v>28</v>
      </c>
      <c r="AM278" s="9">
        <f>VLOOKUP(B278,'3-mer'!$B:$BQ,16,FALSE)</f>
        <v>14</v>
      </c>
      <c r="AN278" s="9">
        <f>VLOOKUP(B278,'3-mer'!$B:$BQ,17,FALSE)</f>
        <v>19</v>
      </c>
      <c r="AO278" s="9">
        <f>VLOOKUP(B278,'3-mer'!$B:$BQ,18,FALSE)</f>
        <v>23</v>
      </c>
      <c r="AP278" s="9">
        <f>VLOOKUP(B278,'3-mer'!$B:$BQ,19,FALSE)</f>
        <v>12</v>
      </c>
      <c r="AQ278" s="9">
        <f>VLOOKUP(B278,'3-mer'!$B:$BQ,20,FALSE)</f>
        <v>21</v>
      </c>
      <c r="AR278" s="9">
        <f>VLOOKUP(B278,'3-mer'!$B:$BQ,21,FALSE)</f>
        <v>23</v>
      </c>
      <c r="AS278" s="9">
        <f>VLOOKUP(B278,'3-mer'!$B:$BQ,22,FALSE)</f>
        <v>26</v>
      </c>
      <c r="AT278" s="9">
        <f>VLOOKUP(B278,'3-mer'!$B:$BQ,23,FALSE)</f>
        <v>13</v>
      </c>
      <c r="AU278" s="9">
        <f>VLOOKUP(B278,'3-mer'!$B:$BQ,24,FALSE)</f>
        <v>18</v>
      </c>
      <c r="AV278" s="9">
        <f>VLOOKUP(B278,'3-mer'!$B:$BQ,25,FALSE)</f>
        <v>10</v>
      </c>
      <c r="AW278" s="9">
        <f>VLOOKUP(B278,'3-mer'!$B:$BQ,26,FALSE)</f>
        <v>22</v>
      </c>
      <c r="AX278" s="9">
        <f>VLOOKUP(B278,'3-mer'!$B:$BQ,27,FALSE)</f>
        <v>26</v>
      </c>
      <c r="AY278" s="9">
        <f>VLOOKUP(B278,'3-mer'!$B:$BQ,28,FALSE)</f>
        <v>18</v>
      </c>
      <c r="AZ278" s="9">
        <f>VLOOKUP(B278,'3-mer'!$B:$BQ,29,FALSE)</f>
        <v>21</v>
      </c>
      <c r="BA278" s="9">
        <f>VLOOKUP(B278,'3-mer'!$B:$BQ,30,FALSE)</f>
        <v>33</v>
      </c>
      <c r="BB278" s="9">
        <f>VLOOKUP(B278,'3-mer'!$B:$BQ,31,FALSE)</f>
        <v>24</v>
      </c>
      <c r="BC278" s="9">
        <f>VLOOKUP(B278,'3-mer'!$B:$BQ,32,FALSE)</f>
        <v>20</v>
      </c>
      <c r="BD278" s="9">
        <f>VLOOKUP(B278,'3-mer'!$B:$BQ,33,FALSE)</f>
        <v>12</v>
      </c>
      <c r="BE278" s="9">
        <f>VLOOKUP(B278,'3-mer'!$B:$BQ,34,FALSE)</f>
        <v>30</v>
      </c>
      <c r="BF278" s="9">
        <f>VLOOKUP(B278,'3-mer'!$B:$BQ,35,FALSE)</f>
        <v>16</v>
      </c>
      <c r="BG278" s="9">
        <f>VLOOKUP(B278,'3-mer'!$B:$BQ,36,FALSE)</f>
        <v>35</v>
      </c>
      <c r="BH278" s="9">
        <f>VLOOKUP(B278,'3-mer'!$B:$BQ,37,FALSE)</f>
        <v>21</v>
      </c>
      <c r="BI278" s="9">
        <f>VLOOKUP(B278,'3-mer'!$B:$BQ,38,FALSE)</f>
        <v>29</v>
      </c>
      <c r="BJ278" s="9">
        <f>VLOOKUP(B278,'3-mer'!$B:$BQ,39,FALSE)</f>
        <v>28</v>
      </c>
      <c r="BK278" s="9">
        <f>VLOOKUP(B278,'3-mer'!$B:$BQ,40,FALSE)</f>
        <v>25</v>
      </c>
      <c r="BL278" s="9">
        <f>VLOOKUP(B278,'3-mer'!$B:$BQ,41,FALSE)</f>
        <v>24</v>
      </c>
      <c r="BM278" s="9">
        <f>VLOOKUP(B278,'3-mer'!$B:$BQ,42,FALSE)</f>
        <v>27</v>
      </c>
      <c r="BN278" s="9">
        <f>VLOOKUP(B278,'3-mer'!$B:$BQ,43,FALSE)</f>
        <v>22</v>
      </c>
      <c r="BO278" s="9">
        <f>VLOOKUP(B278,'3-mer'!$B:$BQ,44,FALSE)</f>
        <v>43</v>
      </c>
      <c r="BP278" s="9">
        <f>VLOOKUP(B278,'3-mer'!$B:$BQ,45,FALSE)</f>
        <v>26</v>
      </c>
      <c r="BQ278" s="9">
        <f>VLOOKUP(B278,'3-mer'!$B:$BQ,46,FALSE)</f>
        <v>47</v>
      </c>
      <c r="BR278" s="9">
        <f>VLOOKUP(B278,'3-mer'!$B:$BQ,47,FALSE)</f>
        <v>35</v>
      </c>
      <c r="BS278" s="9">
        <f>VLOOKUP(B278,'3-mer'!$B:$BQ,48,FALSE)</f>
        <v>22</v>
      </c>
      <c r="BT278" s="9">
        <f>VLOOKUP(B278,'3-mer'!$B:$BQ,49,FALSE)</f>
        <v>25</v>
      </c>
      <c r="BU278" s="9">
        <f>VLOOKUP(B278,'3-mer'!$B:$BQ,50,FALSE)</f>
        <v>37</v>
      </c>
      <c r="BV278" s="9">
        <f>VLOOKUP(B278,'3-mer'!$B:$BQ,51,FALSE)</f>
        <v>18</v>
      </c>
      <c r="BW278" s="9">
        <f>VLOOKUP(B278,'3-mer'!$B:$BQ,52,FALSE)</f>
        <v>27</v>
      </c>
      <c r="BX278" s="9">
        <f>VLOOKUP(B278,'3-mer'!$B:$BQ,53,FALSE)</f>
        <v>22</v>
      </c>
      <c r="BY278" s="9">
        <f>VLOOKUP(B278,'3-mer'!$B:$BQ,54,FALSE)</f>
        <v>20</v>
      </c>
      <c r="BZ278" s="9">
        <f>VLOOKUP(B278,'3-mer'!$B:$BQ,55,FALSE)</f>
        <v>3</v>
      </c>
      <c r="CA278" s="9">
        <f>VLOOKUP(B278,'3-mer'!$B:$BQ,56,FALSE)</f>
        <v>19</v>
      </c>
      <c r="CB278" s="9">
        <f>VLOOKUP(B278,'3-mer'!$B:$BQ,7,FALSE)</f>
        <v>23</v>
      </c>
      <c r="CC278" s="9">
        <f>VLOOKUP(B278,'3-mer'!$B:$BQ,58,FALSE)</f>
        <v>21</v>
      </c>
      <c r="CD278" s="9">
        <f>VLOOKUP(B278,'3-mer'!$B:$BQ,60,FALSE)</f>
        <v>8</v>
      </c>
      <c r="CE278" s="9">
        <f>VLOOKUP(B278,'3-mer'!$B:$BQ,61,FALSE)</f>
        <v>30</v>
      </c>
      <c r="CF278" s="9">
        <f>VLOOKUP(B278,'3-mer'!$B:$BQ,62,FALSE)</f>
        <v>21</v>
      </c>
      <c r="CG278" s="9">
        <f>VLOOKUP(B278,'3-mer'!$B:$BQ,63,FALSE)</f>
        <v>42</v>
      </c>
      <c r="CH278" s="9">
        <f>VLOOKUP(B278,'3-mer'!$B:$BQ,64,FALSE)</f>
        <v>15</v>
      </c>
      <c r="CI278" s="9">
        <f>VLOOKUP(B278,'3-mer'!$B:$BQ,65,FALSE)</f>
        <v>16</v>
      </c>
      <c r="CJ278" s="9">
        <f>VLOOKUP(B278,'3-mer'!$B:$BQ,66,FALSE)</f>
        <v>11</v>
      </c>
      <c r="CK278" s="9">
        <f>VLOOKUP(B278,'3-mer'!$B:$BQ,67,FALSE)</f>
        <v>19</v>
      </c>
      <c r="CL278" s="9">
        <f>VLOOKUP(B278,'3-mer'!$B:$BQ,5,FALSE)</f>
        <v>26</v>
      </c>
    </row>
    <row r="279" spans="1:90" ht="15.75" x14ac:dyDescent="0.2">
      <c r="A279" s="67" t="s">
        <v>28</v>
      </c>
      <c r="B279" s="68" t="s">
        <v>29</v>
      </c>
      <c r="C279" s="67">
        <v>265</v>
      </c>
      <c r="D279" s="70">
        <v>4.0813199999999998</v>
      </c>
      <c r="E279" s="67" t="s">
        <v>67</v>
      </c>
      <c r="F279" s="67">
        <v>7</v>
      </c>
      <c r="G279" s="67">
        <v>7</v>
      </c>
      <c r="H279" s="70">
        <v>1.54</v>
      </c>
      <c r="I279" s="70">
        <f>VLOOKUP(B279,'2-mer'!$C$1:$V$19,3,FALSE)</f>
        <v>1452</v>
      </c>
      <c r="J279" s="74">
        <f>VLOOKUP(B279,遗传信息!B:E,4,FALSE)</f>
        <v>50.609999999999992</v>
      </c>
      <c r="K279" s="9">
        <f>VLOOKUP(B279,'2-mer'!$C$1:$V$19,4,FALSE)</f>
        <v>105</v>
      </c>
      <c r="L279" s="9">
        <f>VLOOKUP(B279,'2-mer'!$C$1:$V$19,5,FALSE)</f>
        <v>85</v>
      </c>
      <c r="M279" s="9">
        <f>VLOOKUP(B279,'2-mer'!$C$1:$V$19,6,FALSE)</f>
        <v>109</v>
      </c>
      <c r="N279" s="9">
        <f>VLOOKUP(B279,'2-mer'!$C$1:$V$19,8,FALSE)</f>
        <v>63</v>
      </c>
      <c r="O279" s="9">
        <f>VLOOKUP(B279,'2-mer'!$C$1:$V$19,9,FALSE)</f>
        <v>80</v>
      </c>
      <c r="P279" s="9">
        <f>VLOOKUP(B279,'2-mer'!$C$1:$V$19,10,FALSE)</f>
        <v>78</v>
      </c>
      <c r="Q279" s="9">
        <f>VLOOKUP(B279,'2-mer'!$C$1:$V$19,11,FALSE)</f>
        <v>96</v>
      </c>
      <c r="R279" s="9">
        <f>VLOOKUP(B279,'2-mer'!$C$1:$V$19,12,FALSE)</f>
        <v>75</v>
      </c>
      <c r="S279" s="9">
        <f>VLOOKUP(B279,'2-mer'!$C$1:$V$19,13,FALSE)</f>
        <v>115</v>
      </c>
      <c r="T279" s="9">
        <f>VLOOKUP(B279,'2-mer'!$C$1:$V$19,14,FALSE)</f>
        <v>106</v>
      </c>
      <c r="U279" s="9">
        <f>VLOOKUP(B279,'2-mer'!$C$1:$V$19,15,FALSE)</f>
        <v>147</v>
      </c>
      <c r="V279" s="9">
        <f>VLOOKUP(B279,'2-mer'!$C$1:$V$19,16,FALSE)</f>
        <v>93</v>
      </c>
      <c r="W279" s="9">
        <f>VLOOKUP(B279,'2-mer'!$C$1:$V$19,17,FALSE)</f>
        <v>63</v>
      </c>
      <c r="X279" s="9">
        <f>VLOOKUP(B279,'2-mer'!$C$1:$V$19,18,FALSE)</f>
        <v>61</v>
      </c>
      <c r="Y279" s="9">
        <f>VLOOKUP(B279,'2-mer'!$C$1:$V$19,19,FALSE)</f>
        <v>108</v>
      </c>
      <c r="Z279" s="9">
        <f>VLOOKUP(B279,'2-mer'!$C$1:$V$19,20,FALSE)</f>
        <v>57</v>
      </c>
      <c r="AA279" s="9">
        <f>VLOOKUP(B279,'3-mer'!$B:$BQ,4,FALSE)</f>
        <v>22</v>
      </c>
      <c r="AB279" s="9">
        <f>VLOOKUP(B279,'3-mer'!$B:$BQ,5,FALSE)</f>
        <v>26</v>
      </c>
      <c r="AC279" s="9">
        <f>VLOOKUP(B279,'3-mer'!$B:$BQ,6,FALSE)</f>
        <v>34</v>
      </c>
      <c r="AD279" s="9">
        <f>VLOOKUP(B279,'3-mer'!$B:$BQ,7,FALSE)</f>
        <v>22</v>
      </c>
      <c r="AE279" s="9">
        <f>VLOOKUP(B279,'3-mer'!$B:$BQ,8,FALSE)</f>
        <v>17</v>
      </c>
      <c r="AF279" s="9">
        <f>VLOOKUP(B279,'3-mer'!$B:$BQ,9,FALSE)</f>
        <v>22</v>
      </c>
      <c r="AG279" s="9">
        <f>VLOOKUP(B279,'3-mer'!$B:$BQ,10,FALSE)</f>
        <v>27</v>
      </c>
      <c r="AH279" s="9">
        <f>VLOOKUP(B279,'3-mer'!$B:$BQ,11,FALSE)</f>
        <v>19</v>
      </c>
      <c r="AI279" s="9">
        <f>VLOOKUP(B279,'3-mer'!$B:$BQ,12,FALSE)</f>
        <v>28</v>
      </c>
      <c r="AJ279" s="9">
        <f>VLOOKUP(B279,'3-mer'!$B:$BQ,13,FALSE)</f>
        <v>25</v>
      </c>
      <c r="AK279" s="9">
        <f>VLOOKUP(B279,'3-mer'!$B:$BQ,14,FALSE)</f>
        <v>30</v>
      </c>
      <c r="AL279" s="9">
        <f>VLOOKUP(B279,'3-mer'!$B:$BQ,15,FALSE)</f>
        <v>25</v>
      </c>
      <c r="AM279" s="9">
        <f>VLOOKUP(B279,'3-mer'!$B:$BQ,16,FALSE)</f>
        <v>13</v>
      </c>
      <c r="AN279" s="9">
        <f>VLOOKUP(B279,'3-mer'!$B:$BQ,17,FALSE)</f>
        <v>13</v>
      </c>
      <c r="AO279" s="9">
        <f>VLOOKUP(B279,'3-mer'!$B:$BQ,18,FALSE)</f>
        <v>27</v>
      </c>
      <c r="AP279" s="9">
        <f>VLOOKUP(B279,'3-mer'!$B:$BQ,19,FALSE)</f>
        <v>10</v>
      </c>
      <c r="AQ279" s="9">
        <f>VLOOKUP(B279,'3-mer'!$B:$BQ,20,FALSE)</f>
        <v>22</v>
      </c>
      <c r="AR279" s="9">
        <f>VLOOKUP(B279,'3-mer'!$B:$BQ,21,FALSE)</f>
        <v>16</v>
      </c>
      <c r="AS279" s="9">
        <f>VLOOKUP(B279,'3-mer'!$B:$BQ,22,FALSE)</f>
        <v>25</v>
      </c>
      <c r="AT279" s="9">
        <f>VLOOKUP(B279,'3-mer'!$B:$BQ,23,FALSE)</f>
        <v>16</v>
      </c>
      <c r="AU279" s="9">
        <f>VLOOKUP(B279,'3-mer'!$B:$BQ,24,FALSE)</f>
        <v>17</v>
      </c>
      <c r="AV279" s="9">
        <f>VLOOKUP(B279,'3-mer'!$B:$BQ,25,FALSE)</f>
        <v>15</v>
      </c>
      <c r="AW279" s="9">
        <f>VLOOKUP(B279,'3-mer'!$B:$BQ,26,FALSE)</f>
        <v>21</v>
      </c>
      <c r="AX279" s="9">
        <f>VLOOKUP(B279,'3-mer'!$B:$BQ,27,FALSE)</f>
        <v>25</v>
      </c>
      <c r="AY279" s="9">
        <f>VLOOKUP(B279,'3-mer'!$B:$BQ,28,FALSE)</f>
        <v>18</v>
      </c>
      <c r="AZ279" s="9">
        <f>VLOOKUP(B279,'3-mer'!$B:$BQ,29,FALSE)</f>
        <v>21</v>
      </c>
      <c r="BA279" s="9">
        <f>VLOOKUP(B279,'3-mer'!$B:$BQ,30,FALSE)</f>
        <v>35</v>
      </c>
      <c r="BB279" s="9">
        <f>VLOOKUP(B279,'3-mer'!$B:$BQ,31,FALSE)</f>
        <v>22</v>
      </c>
      <c r="BC279" s="9">
        <f>VLOOKUP(B279,'3-mer'!$B:$BQ,32,FALSE)</f>
        <v>11</v>
      </c>
      <c r="BD279" s="9">
        <f>VLOOKUP(B279,'3-mer'!$B:$BQ,33,FALSE)</f>
        <v>16</v>
      </c>
      <c r="BE279" s="9">
        <f>VLOOKUP(B279,'3-mer'!$B:$BQ,34,FALSE)</f>
        <v>28</v>
      </c>
      <c r="BF279" s="9">
        <f>VLOOKUP(B279,'3-mer'!$B:$BQ,35,FALSE)</f>
        <v>20</v>
      </c>
      <c r="BG279" s="9">
        <f>VLOOKUP(B279,'3-mer'!$B:$BQ,36,FALSE)</f>
        <v>36</v>
      </c>
      <c r="BH279" s="9">
        <f>VLOOKUP(B279,'3-mer'!$B:$BQ,37,FALSE)</f>
        <v>23</v>
      </c>
      <c r="BI279" s="9">
        <f>VLOOKUP(B279,'3-mer'!$B:$BQ,38,FALSE)</f>
        <v>33</v>
      </c>
      <c r="BJ279" s="9">
        <f>VLOOKUP(B279,'3-mer'!$B:$BQ,39,FALSE)</f>
        <v>22</v>
      </c>
      <c r="BK279" s="9">
        <f>VLOOKUP(B279,'3-mer'!$B:$BQ,40,FALSE)</f>
        <v>28</v>
      </c>
      <c r="BL279" s="9">
        <f>VLOOKUP(B279,'3-mer'!$B:$BQ,41,FALSE)</f>
        <v>26</v>
      </c>
      <c r="BM279" s="9">
        <f>VLOOKUP(B279,'3-mer'!$B:$BQ,42,FALSE)</f>
        <v>28</v>
      </c>
      <c r="BN279" s="9">
        <f>VLOOKUP(B279,'3-mer'!$B:$BQ,43,FALSE)</f>
        <v>23</v>
      </c>
      <c r="BO279" s="9">
        <f>VLOOKUP(B279,'3-mer'!$B:$BQ,44,FALSE)</f>
        <v>42</v>
      </c>
      <c r="BP279" s="9">
        <f>VLOOKUP(B279,'3-mer'!$B:$BQ,45,FALSE)</f>
        <v>30</v>
      </c>
      <c r="BQ279" s="9">
        <f>VLOOKUP(B279,'3-mer'!$B:$BQ,46,FALSE)</f>
        <v>46</v>
      </c>
      <c r="BR279" s="9">
        <f>VLOOKUP(B279,'3-mer'!$B:$BQ,47,FALSE)</f>
        <v>29</v>
      </c>
      <c r="BS279" s="9">
        <f>VLOOKUP(B279,'3-mer'!$B:$BQ,48,FALSE)</f>
        <v>23</v>
      </c>
      <c r="BT279" s="9">
        <f>VLOOKUP(B279,'3-mer'!$B:$BQ,49,FALSE)</f>
        <v>22</v>
      </c>
      <c r="BU279" s="9">
        <f>VLOOKUP(B279,'3-mer'!$B:$BQ,50,FALSE)</f>
        <v>30</v>
      </c>
      <c r="BV279" s="9">
        <f>VLOOKUP(B279,'3-mer'!$B:$BQ,51,FALSE)</f>
        <v>18</v>
      </c>
      <c r="BW279" s="9">
        <f>VLOOKUP(B279,'3-mer'!$B:$BQ,52,FALSE)</f>
        <v>25</v>
      </c>
      <c r="BX279" s="9">
        <f>VLOOKUP(B279,'3-mer'!$B:$BQ,53,FALSE)</f>
        <v>19</v>
      </c>
      <c r="BY279" s="9">
        <f>VLOOKUP(B279,'3-mer'!$B:$BQ,54,FALSE)</f>
        <v>16</v>
      </c>
      <c r="BZ279" s="9">
        <f>VLOOKUP(B279,'3-mer'!$B:$BQ,55,FALSE)</f>
        <v>3</v>
      </c>
      <c r="CA279" s="9">
        <f>VLOOKUP(B279,'3-mer'!$B:$BQ,56,FALSE)</f>
        <v>18</v>
      </c>
      <c r="CB279" s="9">
        <f>VLOOKUP(B279,'3-mer'!$B:$BQ,7,FALSE)</f>
        <v>22</v>
      </c>
      <c r="CC279" s="9">
        <f>VLOOKUP(B279,'3-mer'!$B:$BQ,58,FALSE)</f>
        <v>20</v>
      </c>
      <c r="CD279" s="9">
        <f>VLOOKUP(B279,'3-mer'!$B:$BQ,60,FALSE)</f>
        <v>8</v>
      </c>
      <c r="CE279" s="9">
        <f>VLOOKUP(B279,'3-mer'!$B:$BQ,61,FALSE)</f>
        <v>27</v>
      </c>
      <c r="CF279" s="9">
        <f>VLOOKUP(B279,'3-mer'!$B:$BQ,62,FALSE)</f>
        <v>28</v>
      </c>
      <c r="CG279" s="9">
        <f>VLOOKUP(B279,'3-mer'!$B:$BQ,63,FALSE)</f>
        <v>36</v>
      </c>
      <c r="CH279" s="9">
        <f>VLOOKUP(B279,'3-mer'!$B:$BQ,64,FALSE)</f>
        <v>17</v>
      </c>
      <c r="CI279" s="9">
        <f>VLOOKUP(B279,'3-mer'!$B:$BQ,65,FALSE)</f>
        <v>15</v>
      </c>
      <c r="CJ279" s="9">
        <f>VLOOKUP(B279,'3-mer'!$B:$BQ,66,FALSE)</f>
        <v>10</v>
      </c>
      <c r="CK279" s="9">
        <f>VLOOKUP(B279,'3-mer'!$B:$BQ,67,FALSE)</f>
        <v>23</v>
      </c>
      <c r="CL279" s="9">
        <f>VLOOKUP(B279,'3-mer'!$B:$BQ,5,FALSE)</f>
        <v>26</v>
      </c>
    </row>
    <row r="280" spans="1:90" ht="15.75" x14ac:dyDescent="0.2">
      <c r="A280" s="67" t="s">
        <v>28</v>
      </c>
      <c r="B280" s="68" t="s">
        <v>29</v>
      </c>
      <c r="C280" s="67">
        <v>265</v>
      </c>
      <c r="D280" s="70">
        <v>7.5715000000000003</v>
      </c>
      <c r="E280" s="67" t="s">
        <v>67</v>
      </c>
      <c r="F280" s="67">
        <v>7</v>
      </c>
      <c r="G280" s="67">
        <v>7</v>
      </c>
      <c r="H280" s="70">
        <v>3.89</v>
      </c>
      <c r="I280" s="70">
        <f>VLOOKUP(B280,'2-mer'!$C$1:$V$19,3,FALSE)</f>
        <v>1452</v>
      </c>
      <c r="J280" s="74">
        <f>VLOOKUP(B280,遗传信息!B:E,4,FALSE)</f>
        <v>50.609999999999992</v>
      </c>
      <c r="K280" s="9">
        <f>VLOOKUP(B280,'2-mer'!$C$1:$V$19,4,FALSE)</f>
        <v>105</v>
      </c>
      <c r="L280" s="9">
        <f>VLOOKUP(B280,'2-mer'!$C$1:$V$19,5,FALSE)</f>
        <v>85</v>
      </c>
      <c r="M280" s="9">
        <f>VLOOKUP(B280,'2-mer'!$C$1:$V$19,6,FALSE)</f>
        <v>109</v>
      </c>
      <c r="N280" s="9">
        <f>VLOOKUP(B280,'2-mer'!$C$1:$V$19,8,FALSE)</f>
        <v>63</v>
      </c>
      <c r="O280" s="9">
        <f>VLOOKUP(B280,'2-mer'!$C$1:$V$19,9,FALSE)</f>
        <v>80</v>
      </c>
      <c r="P280" s="9">
        <f>VLOOKUP(B280,'2-mer'!$C$1:$V$19,10,FALSE)</f>
        <v>78</v>
      </c>
      <c r="Q280" s="9">
        <f>VLOOKUP(B280,'2-mer'!$C$1:$V$19,11,FALSE)</f>
        <v>96</v>
      </c>
      <c r="R280" s="9">
        <f>VLOOKUP(B280,'2-mer'!$C$1:$V$19,12,FALSE)</f>
        <v>75</v>
      </c>
      <c r="S280" s="9">
        <f>VLOOKUP(B280,'2-mer'!$C$1:$V$19,13,FALSE)</f>
        <v>115</v>
      </c>
      <c r="T280" s="9">
        <f>VLOOKUP(B280,'2-mer'!$C$1:$V$19,14,FALSE)</f>
        <v>106</v>
      </c>
      <c r="U280" s="9">
        <f>VLOOKUP(B280,'2-mer'!$C$1:$V$19,15,FALSE)</f>
        <v>147</v>
      </c>
      <c r="V280" s="9">
        <f>VLOOKUP(B280,'2-mer'!$C$1:$V$19,16,FALSE)</f>
        <v>93</v>
      </c>
      <c r="W280" s="9">
        <f>VLOOKUP(B280,'2-mer'!$C$1:$V$19,17,FALSE)</f>
        <v>63</v>
      </c>
      <c r="X280" s="9">
        <f>VLOOKUP(B280,'2-mer'!$C$1:$V$19,18,FALSE)</f>
        <v>61</v>
      </c>
      <c r="Y280" s="9">
        <f>VLOOKUP(B280,'2-mer'!$C$1:$V$19,19,FALSE)</f>
        <v>108</v>
      </c>
      <c r="Z280" s="9">
        <f>VLOOKUP(B280,'2-mer'!$C$1:$V$19,20,FALSE)</f>
        <v>57</v>
      </c>
      <c r="AA280" s="9">
        <f>VLOOKUP(B280,'3-mer'!$B:$BQ,4,FALSE)</f>
        <v>22</v>
      </c>
      <c r="AB280" s="9">
        <f>VLOOKUP(B280,'3-mer'!$B:$BQ,5,FALSE)</f>
        <v>26</v>
      </c>
      <c r="AC280" s="9">
        <f>VLOOKUP(B280,'3-mer'!$B:$BQ,6,FALSE)</f>
        <v>34</v>
      </c>
      <c r="AD280" s="9">
        <f>VLOOKUP(B280,'3-mer'!$B:$BQ,7,FALSE)</f>
        <v>22</v>
      </c>
      <c r="AE280" s="9">
        <f>VLOOKUP(B280,'3-mer'!$B:$BQ,8,FALSE)</f>
        <v>17</v>
      </c>
      <c r="AF280" s="9">
        <f>VLOOKUP(B280,'3-mer'!$B:$BQ,9,FALSE)</f>
        <v>22</v>
      </c>
      <c r="AG280" s="9">
        <f>VLOOKUP(B280,'3-mer'!$B:$BQ,10,FALSE)</f>
        <v>27</v>
      </c>
      <c r="AH280" s="9">
        <f>VLOOKUP(B280,'3-mer'!$B:$BQ,11,FALSE)</f>
        <v>19</v>
      </c>
      <c r="AI280" s="9">
        <f>VLOOKUP(B280,'3-mer'!$B:$BQ,12,FALSE)</f>
        <v>28</v>
      </c>
      <c r="AJ280" s="9">
        <f>VLOOKUP(B280,'3-mer'!$B:$BQ,13,FALSE)</f>
        <v>25</v>
      </c>
      <c r="AK280" s="9">
        <f>VLOOKUP(B280,'3-mer'!$B:$BQ,14,FALSE)</f>
        <v>30</v>
      </c>
      <c r="AL280" s="9">
        <f>VLOOKUP(B280,'3-mer'!$B:$BQ,15,FALSE)</f>
        <v>25</v>
      </c>
      <c r="AM280" s="9">
        <f>VLOOKUP(B280,'3-mer'!$B:$BQ,16,FALSE)</f>
        <v>13</v>
      </c>
      <c r="AN280" s="9">
        <f>VLOOKUP(B280,'3-mer'!$B:$BQ,17,FALSE)</f>
        <v>13</v>
      </c>
      <c r="AO280" s="9">
        <f>VLOOKUP(B280,'3-mer'!$B:$BQ,18,FALSE)</f>
        <v>27</v>
      </c>
      <c r="AP280" s="9">
        <f>VLOOKUP(B280,'3-mer'!$B:$BQ,19,FALSE)</f>
        <v>10</v>
      </c>
      <c r="AQ280" s="9">
        <f>VLOOKUP(B280,'3-mer'!$B:$BQ,20,FALSE)</f>
        <v>22</v>
      </c>
      <c r="AR280" s="9">
        <f>VLOOKUP(B280,'3-mer'!$B:$BQ,21,FALSE)</f>
        <v>16</v>
      </c>
      <c r="AS280" s="9">
        <f>VLOOKUP(B280,'3-mer'!$B:$BQ,22,FALSE)</f>
        <v>25</v>
      </c>
      <c r="AT280" s="9">
        <f>VLOOKUP(B280,'3-mer'!$B:$BQ,23,FALSE)</f>
        <v>16</v>
      </c>
      <c r="AU280" s="9">
        <f>VLOOKUP(B280,'3-mer'!$B:$BQ,24,FALSE)</f>
        <v>17</v>
      </c>
      <c r="AV280" s="9">
        <f>VLOOKUP(B280,'3-mer'!$B:$BQ,25,FALSE)</f>
        <v>15</v>
      </c>
      <c r="AW280" s="9">
        <f>VLOOKUP(B280,'3-mer'!$B:$BQ,26,FALSE)</f>
        <v>21</v>
      </c>
      <c r="AX280" s="9">
        <f>VLOOKUP(B280,'3-mer'!$B:$BQ,27,FALSE)</f>
        <v>25</v>
      </c>
      <c r="AY280" s="9">
        <f>VLOOKUP(B280,'3-mer'!$B:$BQ,28,FALSE)</f>
        <v>18</v>
      </c>
      <c r="AZ280" s="9">
        <f>VLOOKUP(B280,'3-mer'!$B:$BQ,29,FALSE)</f>
        <v>21</v>
      </c>
      <c r="BA280" s="9">
        <f>VLOOKUP(B280,'3-mer'!$B:$BQ,30,FALSE)</f>
        <v>35</v>
      </c>
      <c r="BB280" s="9">
        <f>VLOOKUP(B280,'3-mer'!$B:$BQ,31,FALSE)</f>
        <v>22</v>
      </c>
      <c r="BC280" s="9">
        <f>VLOOKUP(B280,'3-mer'!$B:$BQ,32,FALSE)</f>
        <v>11</v>
      </c>
      <c r="BD280" s="9">
        <f>VLOOKUP(B280,'3-mer'!$B:$BQ,33,FALSE)</f>
        <v>16</v>
      </c>
      <c r="BE280" s="9">
        <f>VLOOKUP(B280,'3-mer'!$B:$BQ,34,FALSE)</f>
        <v>28</v>
      </c>
      <c r="BF280" s="9">
        <f>VLOOKUP(B280,'3-mer'!$B:$BQ,35,FALSE)</f>
        <v>20</v>
      </c>
      <c r="BG280" s="9">
        <f>VLOOKUP(B280,'3-mer'!$B:$BQ,36,FALSE)</f>
        <v>36</v>
      </c>
      <c r="BH280" s="9">
        <f>VLOOKUP(B280,'3-mer'!$B:$BQ,37,FALSE)</f>
        <v>23</v>
      </c>
      <c r="BI280" s="9">
        <f>VLOOKUP(B280,'3-mer'!$B:$BQ,38,FALSE)</f>
        <v>33</v>
      </c>
      <c r="BJ280" s="9">
        <f>VLOOKUP(B280,'3-mer'!$B:$BQ,39,FALSE)</f>
        <v>22</v>
      </c>
      <c r="BK280" s="9">
        <f>VLOOKUP(B280,'3-mer'!$B:$BQ,40,FALSE)</f>
        <v>28</v>
      </c>
      <c r="BL280" s="9">
        <f>VLOOKUP(B280,'3-mer'!$B:$BQ,41,FALSE)</f>
        <v>26</v>
      </c>
      <c r="BM280" s="9">
        <f>VLOOKUP(B280,'3-mer'!$B:$BQ,42,FALSE)</f>
        <v>28</v>
      </c>
      <c r="BN280" s="9">
        <f>VLOOKUP(B280,'3-mer'!$B:$BQ,43,FALSE)</f>
        <v>23</v>
      </c>
      <c r="BO280" s="9">
        <f>VLOOKUP(B280,'3-mer'!$B:$BQ,44,FALSE)</f>
        <v>42</v>
      </c>
      <c r="BP280" s="9">
        <f>VLOOKUP(B280,'3-mer'!$B:$BQ,45,FALSE)</f>
        <v>30</v>
      </c>
      <c r="BQ280" s="9">
        <f>VLOOKUP(B280,'3-mer'!$B:$BQ,46,FALSE)</f>
        <v>46</v>
      </c>
      <c r="BR280" s="9">
        <f>VLOOKUP(B280,'3-mer'!$B:$BQ,47,FALSE)</f>
        <v>29</v>
      </c>
      <c r="BS280" s="9">
        <f>VLOOKUP(B280,'3-mer'!$B:$BQ,48,FALSE)</f>
        <v>23</v>
      </c>
      <c r="BT280" s="9">
        <f>VLOOKUP(B280,'3-mer'!$B:$BQ,49,FALSE)</f>
        <v>22</v>
      </c>
      <c r="BU280" s="9">
        <f>VLOOKUP(B280,'3-mer'!$B:$BQ,50,FALSE)</f>
        <v>30</v>
      </c>
      <c r="BV280" s="9">
        <f>VLOOKUP(B280,'3-mer'!$B:$BQ,51,FALSE)</f>
        <v>18</v>
      </c>
      <c r="BW280" s="9">
        <f>VLOOKUP(B280,'3-mer'!$B:$BQ,52,FALSE)</f>
        <v>25</v>
      </c>
      <c r="BX280" s="9">
        <f>VLOOKUP(B280,'3-mer'!$B:$BQ,53,FALSE)</f>
        <v>19</v>
      </c>
      <c r="BY280" s="9">
        <f>VLOOKUP(B280,'3-mer'!$B:$BQ,54,FALSE)</f>
        <v>16</v>
      </c>
      <c r="BZ280" s="9">
        <f>VLOOKUP(B280,'3-mer'!$B:$BQ,55,FALSE)</f>
        <v>3</v>
      </c>
      <c r="CA280" s="9">
        <f>VLOOKUP(B280,'3-mer'!$B:$BQ,56,FALSE)</f>
        <v>18</v>
      </c>
      <c r="CB280" s="9">
        <f>VLOOKUP(B280,'3-mer'!$B:$BQ,7,FALSE)</f>
        <v>22</v>
      </c>
      <c r="CC280" s="9">
        <f>VLOOKUP(B280,'3-mer'!$B:$BQ,58,FALSE)</f>
        <v>20</v>
      </c>
      <c r="CD280" s="9">
        <f>VLOOKUP(B280,'3-mer'!$B:$BQ,60,FALSE)</f>
        <v>8</v>
      </c>
      <c r="CE280" s="9">
        <f>VLOOKUP(B280,'3-mer'!$B:$BQ,61,FALSE)</f>
        <v>27</v>
      </c>
      <c r="CF280" s="9">
        <f>VLOOKUP(B280,'3-mer'!$B:$BQ,62,FALSE)</f>
        <v>28</v>
      </c>
      <c r="CG280" s="9">
        <f>VLOOKUP(B280,'3-mer'!$B:$BQ,63,FALSE)</f>
        <v>36</v>
      </c>
      <c r="CH280" s="9">
        <f>VLOOKUP(B280,'3-mer'!$B:$BQ,64,FALSE)</f>
        <v>17</v>
      </c>
      <c r="CI280" s="9">
        <f>VLOOKUP(B280,'3-mer'!$B:$BQ,65,FALSE)</f>
        <v>15</v>
      </c>
      <c r="CJ280" s="9">
        <f>VLOOKUP(B280,'3-mer'!$B:$BQ,66,FALSE)</f>
        <v>10</v>
      </c>
      <c r="CK280" s="9">
        <f>VLOOKUP(B280,'3-mer'!$B:$BQ,67,FALSE)</f>
        <v>23</v>
      </c>
      <c r="CL280" s="9">
        <f>VLOOKUP(B280,'3-mer'!$B:$BQ,5,FALSE)</f>
        <v>26</v>
      </c>
    </row>
    <row r="281" spans="1:90" ht="15.75" x14ac:dyDescent="0.2">
      <c r="A281" s="67" t="s">
        <v>28</v>
      </c>
      <c r="B281" s="68" t="s">
        <v>29</v>
      </c>
      <c r="C281" s="67">
        <v>265</v>
      </c>
      <c r="D281" s="70">
        <v>11.485099999999999</v>
      </c>
      <c r="E281" s="67" t="s">
        <v>67</v>
      </c>
      <c r="F281" s="67">
        <v>7</v>
      </c>
      <c r="G281" s="67">
        <v>7</v>
      </c>
      <c r="H281" s="70">
        <v>5.09</v>
      </c>
      <c r="I281" s="70">
        <f>VLOOKUP(B281,'2-mer'!$C$1:$V$19,3,FALSE)</f>
        <v>1452</v>
      </c>
      <c r="J281" s="74">
        <f>VLOOKUP(B281,遗传信息!B:E,4,FALSE)</f>
        <v>50.609999999999992</v>
      </c>
      <c r="K281" s="9">
        <f>VLOOKUP(B281,'2-mer'!$C$1:$V$19,4,FALSE)</f>
        <v>105</v>
      </c>
      <c r="L281" s="9">
        <f>VLOOKUP(B281,'2-mer'!$C$1:$V$19,5,FALSE)</f>
        <v>85</v>
      </c>
      <c r="M281" s="9">
        <f>VLOOKUP(B281,'2-mer'!$C$1:$V$19,6,FALSE)</f>
        <v>109</v>
      </c>
      <c r="N281" s="9">
        <f>VLOOKUP(B281,'2-mer'!$C$1:$V$19,8,FALSE)</f>
        <v>63</v>
      </c>
      <c r="O281" s="9">
        <f>VLOOKUP(B281,'2-mer'!$C$1:$V$19,9,FALSE)</f>
        <v>80</v>
      </c>
      <c r="P281" s="9">
        <f>VLOOKUP(B281,'2-mer'!$C$1:$V$19,10,FALSE)</f>
        <v>78</v>
      </c>
      <c r="Q281" s="9">
        <f>VLOOKUP(B281,'2-mer'!$C$1:$V$19,11,FALSE)</f>
        <v>96</v>
      </c>
      <c r="R281" s="9">
        <f>VLOOKUP(B281,'2-mer'!$C$1:$V$19,12,FALSE)</f>
        <v>75</v>
      </c>
      <c r="S281" s="9">
        <f>VLOOKUP(B281,'2-mer'!$C$1:$V$19,13,FALSE)</f>
        <v>115</v>
      </c>
      <c r="T281" s="9">
        <f>VLOOKUP(B281,'2-mer'!$C$1:$V$19,14,FALSE)</f>
        <v>106</v>
      </c>
      <c r="U281" s="9">
        <f>VLOOKUP(B281,'2-mer'!$C$1:$V$19,15,FALSE)</f>
        <v>147</v>
      </c>
      <c r="V281" s="9">
        <f>VLOOKUP(B281,'2-mer'!$C$1:$V$19,16,FALSE)</f>
        <v>93</v>
      </c>
      <c r="W281" s="9">
        <f>VLOOKUP(B281,'2-mer'!$C$1:$V$19,17,FALSE)</f>
        <v>63</v>
      </c>
      <c r="X281" s="9">
        <f>VLOOKUP(B281,'2-mer'!$C$1:$V$19,18,FALSE)</f>
        <v>61</v>
      </c>
      <c r="Y281" s="9">
        <f>VLOOKUP(B281,'2-mer'!$C$1:$V$19,19,FALSE)</f>
        <v>108</v>
      </c>
      <c r="Z281" s="9">
        <f>VLOOKUP(B281,'2-mer'!$C$1:$V$19,20,FALSE)</f>
        <v>57</v>
      </c>
      <c r="AA281" s="9">
        <f>VLOOKUP(B281,'3-mer'!$B:$BQ,4,FALSE)</f>
        <v>22</v>
      </c>
      <c r="AB281" s="9">
        <f>VLOOKUP(B281,'3-mer'!$B:$BQ,5,FALSE)</f>
        <v>26</v>
      </c>
      <c r="AC281" s="9">
        <f>VLOOKUP(B281,'3-mer'!$B:$BQ,6,FALSE)</f>
        <v>34</v>
      </c>
      <c r="AD281" s="9">
        <f>VLOOKUP(B281,'3-mer'!$B:$BQ,7,FALSE)</f>
        <v>22</v>
      </c>
      <c r="AE281" s="9">
        <f>VLOOKUP(B281,'3-mer'!$B:$BQ,8,FALSE)</f>
        <v>17</v>
      </c>
      <c r="AF281" s="9">
        <f>VLOOKUP(B281,'3-mer'!$B:$BQ,9,FALSE)</f>
        <v>22</v>
      </c>
      <c r="AG281" s="9">
        <f>VLOOKUP(B281,'3-mer'!$B:$BQ,10,FALSE)</f>
        <v>27</v>
      </c>
      <c r="AH281" s="9">
        <f>VLOOKUP(B281,'3-mer'!$B:$BQ,11,FALSE)</f>
        <v>19</v>
      </c>
      <c r="AI281" s="9">
        <f>VLOOKUP(B281,'3-mer'!$B:$BQ,12,FALSE)</f>
        <v>28</v>
      </c>
      <c r="AJ281" s="9">
        <f>VLOOKUP(B281,'3-mer'!$B:$BQ,13,FALSE)</f>
        <v>25</v>
      </c>
      <c r="AK281" s="9">
        <f>VLOOKUP(B281,'3-mer'!$B:$BQ,14,FALSE)</f>
        <v>30</v>
      </c>
      <c r="AL281" s="9">
        <f>VLOOKUP(B281,'3-mer'!$B:$BQ,15,FALSE)</f>
        <v>25</v>
      </c>
      <c r="AM281" s="9">
        <f>VLOOKUP(B281,'3-mer'!$B:$BQ,16,FALSE)</f>
        <v>13</v>
      </c>
      <c r="AN281" s="9">
        <f>VLOOKUP(B281,'3-mer'!$B:$BQ,17,FALSE)</f>
        <v>13</v>
      </c>
      <c r="AO281" s="9">
        <f>VLOOKUP(B281,'3-mer'!$B:$BQ,18,FALSE)</f>
        <v>27</v>
      </c>
      <c r="AP281" s="9">
        <f>VLOOKUP(B281,'3-mer'!$B:$BQ,19,FALSE)</f>
        <v>10</v>
      </c>
      <c r="AQ281" s="9">
        <f>VLOOKUP(B281,'3-mer'!$B:$BQ,20,FALSE)</f>
        <v>22</v>
      </c>
      <c r="AR281" s="9">
        <f>VLOOKUP(B281,'3-mer'!$B:$BQ,21,FALSE)</f>
        <v>16</v>
      </c>
      <c r="AS281" s="9">
        <f>VLOOKUP(B281,'3-mer'!$B:$BQ,22,FALSE)</f>
        <v>25</v>
      </c>
      <c r="AT281" s="9">
        <f>VLOOKUP(B281,'3-mer'!$B:$BQ,23,FALSE)</f>
        <v>16</v>
      </c>
      <c r="AU281" s="9">
        <f>VLOOKUP(B281,'3-mer'!$B:$BQ,24,FALSE)</f>
        <v>17</v>
      </c>
      <c r="AV281" s="9">
        <f>VLOOKUP(B281,'3-mer'!$B:$BQ,25,FALSE)</f>
        <v>15</v>
      </c>
      <c r="AW281" s="9">
        <f>VLOOKUP(B281,'3-mer'!$B:$BQ,26,FALSE)</f>
        <v>21</v>
      </c>
      <c r="AX281" s="9">
        <f>VLOOKUP(B281,'3-mer'!$B:$BQ,27,FALSE)</f>
        <v>25</v>
      </c>
      <c r="AY281" s="9">
        <f>VLOOKUP(B281,'3-mer'!$B:$BQ,28,FALSE)</f>
        <v>18</v>
      </c>
      <c r="AZ281" s="9">
        <f>VLOOKUP(B281,'3-mer'!$B:$BQ,29,FALSE)</f>
        <v>21</v>
      </c>
      <c r="BA281" s="9">
        <f>VLOOKUP(B281,'3-mer'!$B:$BQ,30,FALSE)</f>
        <v>35</v>
      </c>
      <c r="BB281" s="9">
        <f>VLOOKUP(B281,'3-mer'!$B:$BQ,31,FALSE)</f>
        <v>22</v>
      </c>
      <c r="BC281" s="9">
        <f>VLOOKUP(B281,'3-mer'!$B:$BQ,32,FALSE)</f>
        <v>11</v>
      </c>
      <c r="BD281" s="9">
        <f>VLOOKUP(B281,'3-mer'!$B:$BQ,33,FALSE)</f>
        <v>16</v>
      </c>
      <c r="BE281" s="9">
        <f>VLOOKUP(B281,'3-mer'!$B:$BQ,34,FALSE)</f>
        <v>28</v>
      </c>
      <c r="BF281" s="9">
        <f>VLOOKUP(B281,'3-mer'!$B:$BQ,35,FALSE)</f>
        <v>20</v>
      </c>
      <c r="BG281" s="9">
        <f>VLOOKUP(B281,'3-mer'!$B:$BQ,36,FALSE)</f>
        <v>36</v>
      </c>
      <c r="BH281" s="9">
        <f>VLOOKUP(B281,'3-mer'!$B:$BQ,37,FALSE)</f>
        <v>23</v>
      </c>
      <c r="BI281" s="9">
        <f>VLOOKUP(B281,'3-mer'!$B:$BQ,38,FALSE)</f>
        <v>33</v>
      </c>
      <c r="BJ281" s="9">
        <f>VLOOKUP(B281,'3-mer'!$B:$BQ,39,FALSE)</f>
        <v>22</v>
      </c>
      <c r="BK281" s="9">
        <f>VLOOKUP(B281,'3-mer'!$B:$BQ,40,FALSE)</f>
        <v>28</v>
      </c>
      <c r="BL281" s="9">
        <f>VLOOKUP(B281,'3-mer'!$B:$BQ,41,FALSE)</f>
        <v>26</v>
      </c>
      <c r="BM281" s="9">
        <f>VLOOKUP(B281,'3-mer'!$B:$BQ,42,FALSE)</f>
        <v>28</v>
      </c>
      <c r="BN281" s="9">
        <f>VLOOKUP(B281,'3-mer'!$B:$BQ,43,FALSE)</f>
        <v>23</v>
      </c>
      <c r="BO281" s="9">
        <f>VLOOKUP(B281,'3-mer'!$B:$BQ,44,FALSE)</f>
        <v>42</v>
      </c>
      <c r="BP281" s="9">
        <f>VLOOKUP(B281,'3-mer'!$B:$BQ,45,FALSE)</f>
        <v>30</v>
      </c>
      <c r="BQ281" s="9">
        <f>VLOOKUP(B281,'3-mer'!$B:$BQ,46,FALSE)</f>
        <v>46</v>
      </c>
      <c r="BR281" s="9">
        <f>VLOOKUP(B281,'3-mer'!$B:$BQ,47,FALSE)</f>
        <v>29</v>
      </c>
      <c r="BS281" s="9">
        <f>VLOOKUP(B281,'3-mer'!$B:$BQ,48,FALSE)</f>
        <v>23</v>
      </c>
      <c r="BT281" s="9">
        <f>VLOOKUP(B281,'3-mer'!$B:$BQ,49,FALSE)</f>
        <v>22</v>
      </c>
      <c r="BU281" s="9">
        <f>VLOOKUP(B281,'3-mer'!$B:$BQ,50,FALSE)</f>
        <v>30</v>
      </c>
      <c r="BV281" s="9">
        <f>VLOOKUP(B281,'3-mer'!$B:$BQ,51,FALSE)</f>
        <v>18</v>
      </c>
      <c r="BW281" s="9">
        <f>VLOOKUP(B281,'3-mer'!$B:$BQ,52,FALSE)</f>
        <v>25</v>
      </c>
      <c r="BX281" s="9">
        <f>VLOOKUP(B281,'3-mer'!$B:$BQ,53,FALSE)</f>
        <v>19</v>
      </c>
      <c r="BY281" s="9">
        <f>VLOOKUP(B281,'3-mer'!$B:$BQ,54,FALSE)</f>
        <v>16</v>
      </c>
      <c r="BZ281" s="9">
        <f>VLOOKUP(B281,'3-mer'!$B:$BQ,55,FALSE)</f>
        <v>3</v>
      </c>
      <c r="CA281" s="9">
        <f>VLOOKUP(B281,'3-mer'!$B:$BQ,56,FALSE)</f>
        <v>18</v>
      </c>
      <c r="CB281" s="9">
        <f>VLOOKUP(B281,'3-mer'!$B:$BQ,7,FALSE)</f>
        <v>22</v>
      </c>
      <c r="CC281" s="9">
        <f>VLOOKUP(B281,'3-mer'!$B:$BQ,58,FALSE)</f>
        <v>20</v>
      </c>
      <c r="CD281" s="9">
        <f>VLOOKUP(B281,'3-mer'!$B:$BQ,60,FALSE)</f>
        <v>8</v>
      </c>
      <c r="CE281" s="9">
        <f>VLOOKUP(B281,'3-mer'!$B:$BQ,61,FALSE)</f>
        <v>27</v>
      </c>
      <c r="CF281" s="9">
        <f>VLOOKUP(B281,'3-mer'!$B:$BQ,62,FALSE)</f>
        <v>28</v>
      </c>
      <c r="CG281" s="9">
        <f>VLOOKUP(B281,'3-mer'!$B:$BQ,63,FALSE)</f>
        <v>36</v>
      </c>
      <c r="CH281" s="9">
        <f>VLOOKUP(B281,'3-mer'!$B:$BQ,64,FALSE)</f>
        <v>17</v>
      </c>
      <c r="CI281" s="9">
        <f>VLOOKUP(B281,'3-mer'!$B:$BQ,65,FALSE)</f>
        <v>15</v>
      </c>
      <c r="CJ281" s="9">
        <f>VLOOKUP(B281,'3-mer'!$B:$BQ,66,FALSE)</f>
        <v>10</v>
      </c>
      <c r="CK281" s="9">
        <f>VLOOKUP(B281,'3-mer'!$B:$BQ,67,FALSE)</f>
        <v>23</v>
      </c>
      <c r="CL281" s="9">
        <f>VLOOKUP(B281,'3-mer'!$B:$BQ,5,FALSE)</f>
        <v>26</v>
      </c>
    </row>
    <row r="282" spans="1:90" ht="15.75" x14ac:dyDescent="0.2">
      <c r="A282" s="67" t="s">
        <v>28</v>
      </c>
      <c r="B282" s="68" t="s">
        <v>29</v>
      </c>
      <c r="C282" s="67">
        <v>265</v>
      </c>
      <c r="D282" s="70">
        <v>14.810700000000001</v>
      </c>
      <c r="E282" s="67" t="s">
        <v>67</v>
      </c>
      <c r="F282" s="67">
        <v>7</v>
      </c>
      <c r="G282" s="67">
        <v>7</v>
      </c>
      <c r="H282" s="70">
        <v>5.53</v>
      </c>
      <c r="I282" s="70">
        <f>VLOOKUP(B282,'2-mer'!$C$1:$V$19,3,FALSE)</f>
        <v>1452</v>
      </c>
      <c r="J282" s="74">
        <f>VLOOKUP(B282,遗传信息!B:E,4,FALSE)</f>
        <v>50.609999999999992</v>
      </c>
      <c r="K282" s="9">
        <f>VLOOKUP(B282,'2-mer'!$C$1:$V$19,4,FALSE)</f>
        <v>105</v>
      </c>
      <c r="L282" s="9">
        <f>VLOOKUP(B282,'2-mer'!$C$1:$V$19,5,FALSE)</f>
        <v>85</v>
      </c>
      <c r="M282" s="9">
        <f>VLOOKUP(B282,'2-mer'!$C$1:$V$19,6,FALSE)</f>
        <v>109</v>
      </c>
      <c r="N282" s="9">
        <f>VLOOKUP(B282,'2-mer'!$C$1:$V$19,8,FALSE)</f>
        <v>63</v>
      </c>
      <c r="O282" s="9">
        <f>VLOOKUP(B282,'2-mer'!$C$1:$V$19,9,FALSE)</f>
        <v>80</v>
      </c>
      <c r="P282" s="9">
        <f>VLOOKUP(B282,'2-mer'!$C$1:$V$19,10,FALSE)</f>
        <v>78</v>
      </c>
      <c r="Q282" s="9">
        <f>VLOOKUP(B282,'2-mer'!$C$1:$V$19,11,FALSE)</f>
        <v>96</v>
      </c>
      <c r="R282" s="9">
        <f>VLOOKUP(B282,'2-mer'!$C$1:$V$19,12,FALSE)</f>
        <v>75</v>
      </c>
      <c r="S282" s="9">
        <f>VLOOKUP(B282,'2-mer'!$C$1:$V$19,13,FALSE)</f>
        <v>115</v>
      </c>
      <c r="T282" s="9">
        <f>VLOOKUP(B282,'2-mer'!$C$1:$V$19,14,FALSE)</f>
        <v>106</v>
      </c>
      <c r="U282" s="9">
        <f>VLOOKUP(B282,'2-mer'!$C$1:$V$19,15,FALSE)</f>
        <v>147</v>
      </c>
      <c r="V282" s="9">
        <f>VLOOKUP(B282,'2-mer'!$C$1:$V$19,16,FALSE)</f>
        <v>93</v>
      </c>
      <c r="W282" s="9">
        <f>VLOOKUP(B282,'2-mer'!$C$1:$V$19,17,FALSE)</f>
        <v>63</v>
      </c>
      <c r="X282" s="9">
        <f>VLOOKUP(B282,'2-mer'!$C$1:$V$19,18,FALSE)</f>
        <v>61</v>
      </c>
      <c r="Y282" s="9">
        <f>VLOOKUP(B282,'2-mer'!$C$1:$V$19,19,FALSE)</f>
        <v>108</v>
      </c>
      <c r="Z282" s="9">
        <f>VLOOKUP(B282,'2-mer'!$C$1:$V$19,20,FALSE)</f>
        <v>57</v>
      </c>
      <c r="AA282" s="9">
        <f>VLOOKUP(B282,'3-mer'!$B:$BQ,4,FALSE)</f>
        <v>22</v>
      </c>
      <c r="AB282" s="9">
        <f>VLOOKUP(B282,'3-mer'!$B:$BQ,5,FALSE)</f>
        <v>26</v>
      </c>
      <c r="AC282" s="9">
        <f>VLOOKUP(B282,'3-mer'!$B:$BQ,6,FALSE)</f>
        <v>34</v>
      </c>
      <c r="AD282" s="9">
        <f>VLOOKUP(B282,'3-mer'!$B:$BQ,7,FALSE)</f>
        <v>22</v>
      </c>
      <c r="AE282" s="9">
        <f>VLOOKUP(B282,'3-mer'!$B:$BQ,8,FALSE)</f>
        <v>17</v>
      </c>
      <c r="AF282" s="9">
        <f>VLOOKUP(B282,'3-mer'!$B:$BQ,9,FALSE)</f>
        <v>22</v>
      </c>
      <c r="AG282" s="9">
        <f>VLOOKUP(B282,'3-mer'!$B:$BQ,10,FALSE)</f>
        <v>27</v>
      </c>
      <c r="AH282" s="9">
        <f>VLOOKUP(B282,'3-mer'!$B:$BQ,11,FALSE)</f>
        <v>19</v>
      </c>
      <c r="AI282" s="9">
        <f>VLOOKUP(B282,'3-mer'!$B:$BQ,12,FALSE)</f>
        <v>28</v>
      </c>
      <c r="AJ282" s="9">
        <f>VLOOKUP(B282,'3-mer'!$B:$BQ,13,FALSE)</f>
        <v>25</v>
      </c>
      <c r="AK282" s="9">
        <f>VLOOKUP(B282,'3-mer'!$B:$BQ,14,FALSE)</f>
        <v>30</v>
      </c>
      <c r="AL282" s="9">
        <f>VLOOKUP(B282,'3-mer'!$B:$BQ,15,FALSE)</f>
        <v>25</v>
      </c>
      <c r="AM282" s="9">
        <f>VLOOKUP(B282,'3-mer'!$B:$BQ,16,FALSE)</f>
        <v>13</v>
      </c>
      <c r="AN282" s="9">
        <f>VLOOKUP(B282,'3-mer'!$B:$BQ,17,FALSE)</f>
        <v>13</v>
      </c>
      <c r="AO282" s="9">
        <f>VLOOKUP(B282,'3-mer'!$B:$BQ,18,FALSE)</f>
        <v>27</v>
      </c>
      <c r="AP282" s="9">
        <f>VLOOKUP(B282,'3-mer'!$B:$BQ,19,FALSE)</f>
        <v>10</v>
      </c>
      <c r="AQ282" s="9">
        <f>VLOOKUP(B282,'3-mer'!$B:$BQ,20,FALSE)</f>
        <v>22</v>
      </c>
      <c r="AR282" s="9">
        <f>VLOOKUP(B282,'3-mer'!$B:$BQ,21,FALSE)</f>
        <v>16</v>
      </c>
      <c r="AS282" s="9">
        <f>VLOOKUP(B282,'3-mer'!$B:$BQ,22,FALSE)</f>
        <v>25</v>
      </c>
      <c r="AT282" s="9">
        <f>VLOOKUP(B282,'3-mer'!$B:$BQ,23,FALSE)</f>
        <v>16</v>
      </c>
      <c r="AU282" s="9">
        <f>VLOOKUP(B282,'3-mer'!$B:$BQ,24,FALSE)</f>
        <v>17</v>
      </c>
      <c r="AV282" s="9">
        <f>VLOOKUP(B282,'3-mer'!$B:$BQ,25,FALSE)</f>
        <v>15</v>
      </c>
      <c r="AW282" s="9">
        <f>VLOOKUP(B282,'3-mer'!$B:$BQ,26,FALSE)</f>
        <v>21</v>
      </c>
      <c r="AX282" s="9">
        <f>VLOOKUP(B282,'3-mer'!$B:$BQ,27,FALSE)</f>
        <v>25</v>
      </c>
      <c r="AY282" s="9">
        <f>VLOOKUP(B282,'3-mer'!$B:$BQ,28,FALSE)</f>
        <v>18</v>
      </c>
      <c r="AZ282" s="9">
        <f>VLOOKUP(B282,'3-mer'!$B:$BQ,29,FALSE)</f>
        <v>21</v>
      </c>
      <c r="BA282" s="9">
        <f>VLOOKUP(B282,'3-mer'!$B:$BQ,30,FALSE)</f>
        <v>35</v>
      </c>
      <c r="BB282" s="9">
        <f>VLOOKUP(B282,'3-mer'!$B:$BQ,31,FALSE)</f>
        <v>22</v>
      </c>
      <c r="BC282" s="9">
        <f>VLOOKUP(B282,'3-mer'!$B:$BQ,32,FALSE)</f>
        <v>11</v>
      </c>
      <c r="BD282" s="9">
        <f>VLOOKUP(B282,'3-mer'!$B:$BQ,33,FALSE)</f>
        <v>16</v>
      </c>
      <c r="BE282" s="9">
        <f>VLOOKUP(B282,'3-mer'!$B:$BQ,34,FALSE)</f>
        <v>28</v>
      </c>
      <c r="BF282" s="9">
        <f>VLOOKUP(B282,'3-mer'!$B:$BQ,35,FALSE)</f>
        <v>20</v>
      </c>
      <c r="BG282" s="9">
        <f>VLOOKUP(B282,'3-mer'!$B:$BQ,36,FALSE)</f>
        <v>36</v>
      </c>
      <c r="BH282" s="9">
        <f>VLOOKUP(B282,'3-mer'!$B:$BQ,37,FALSE)</f>
        <v>23</v>
      </c>
      <c r="BI282" s="9">
        <f>VLOOKUP(B282,'3-mer'!$B:$BQ,38,FALSE)</f>
        <v>33</v>
      </c>
      <c r="BJ282" s="9">
        <f>VLOOKUP(B282,'3-mer'!$B:$BQ,39,FALSE)</f>
        <v>22</v>
      </c>
      <c r="BK282" s="9">
        <f>VLOOKUP(B282,'3-mer'!$B:$BQ,40,FALSE)</f>
        <v>28</v>
      </c>
      <c r="BL282" s="9">
        <f>VLOOKUP(B282,'3-mer'!$B:$BQ,41,FALSE)</f>
        <v>26</v>
      </c>
      <c r="BM282" s="9">
        <f>VLOOKUP(B282,'3-mer'!$B:$BQ,42,FALSE)</f>
        <v>28</v>
      </c>
      <c r="BN282" s="9">
        <f>VLOOKUP(B282,'3-mer'!$B:$BQ,43,FALSE)</f>
        <v>23</v>
      </c>
      <c r="BO282" s="9">
        <f>VLOOKUP(B282,'3-mer'!$B:$BQ,44,FALSE)</f>
        <v>42</v>
      </c>
      <c r="BP282" s="9">
        <f>VLOOKUP(B282,'3-mer'!$B:$BQ,45,FALSE)</f>
        <v>30</v>
      </c>
      <c r="BQ282" s="9">
        <f>VLOOKUP(B282,'3-mer'!$B:$BQ,46,FALSE)</f>
        <v>46</v>
      </c>
      <c r="BR282" s="9">
        <f>VLOOKUP(B282,'3-mer'!$B:$BQ,47,FALSE)</f>
        <v>29</v>
      </c>
      <c r="BS282" s="9">
        <f>VLOOKUP(B282,'3-mer'!$B:$BQ,48,FALSE)</f>
        <v>23</v>
      </c>
      <c r="BT282" s="9">
        <f>VLOOKUP(B282,'3-mer'!$B:$BQ,49,FALSE)</f>
        <v>22</v>
      </c>
      <c r="BU282" s="9">
        <f>VLOOKUP(B282,'3-mer'!$B:$BQ,50,FALSE)</f>
        <v>30</v>
      </c>
      <c r="BV282" s="9">
        <f>VLOOKUP(B282,'3-mer'!$B:$BQ,51,FALSE)</f>
        <v>18</v>
      </c>
      <c r="BW282" s="9">
        <f>VLOOKUP(B282,'3-mer'!$B:$BQ,52,FALSE)</f>
        <v>25</v>
      </c>
      <c r="BX282" s="9">
        <f>VLOOKUP(B282,'3-mer'!$B:$BQ,53,FALSE)</f>
        <v>19</v>
      </c>
      <c r="BY282" s="9">
        <f>VLOOKUP(B282,'3-mer'!$B:$BQ,54,FALSE)</f>
        <v>16</v>
      </c>
      <c r="BZ282" s="9">
        <f>VLOOKUP(B282,'3-mer'!$B:$BQ,55,FALSE)</f>
        <v>3</v>
      </c>
      <c r="CA282" s="9">
        <f>VLOOKUP(B282,'3-mer'!$B:$BQ,56,FALSE)</f>
        <v>18</v>
      </c>
      <c r="CB282" s="9">
        <f>VLOOKUP(B282,'3-mer'!$B:$BQ,7,FALSE)</f>
        <v>22</v>
      </c>
      <c r="CC282" s="9">
        <f>VLOOKUP(B282,'3-mer'!$B:$BQ,58,FALSE)</f>
        <v>20</v>
      </c>
      <c r="CD282" s="9">
        <f>VLOOKUP(B282,'3-mer'!$B:$BQ,60,FALSE)</f>
        <v>8</v>
      </c>
      <c r="CE282" s="9">
        <f>VLOOKUP(B282,'3-mer'!$B:$BQ,61,FALSE)</f>
        <v>27</v>
      </c>
      <c r="CF282" s="9">
        <f>VLOOKUP(B282,'3-mer'!$B:$BQ,62,FALSE)</f>
        <v>28</v>
      </c>
      <c r="CG282" s="9">
        <f>VLOOKUP(B282,'3-mer'!$B:$BQ,63,FALSE)</f>
        <v>36</v>
      </c>
      <c r="CH282" s="9">
        <f>VLOOKUP(B282,'3-mer'!$B:$BQ,64,FALSE)</f>
        <v>17</v>
      </c>
      <c r="CI282" s="9">
        <f>VLOOKUP(B282,'3-mer'!$B:$BQ,65,FALSE)</f>
        <v>15</v>
      </c>
      <c r="CJ282" s="9">
        <f>VLOOKUP(B282,'3-mer'!$B:$BQ,66,FALSE)</f>
        <v>10</v>
      </c>
      <c r="CK282" s="9">
        <f>VLOOKUP(B282,'3-mer'!$B:$BQ,67,FALSE)</f>
        <v>23</v>
      </c>
      <c r="CL282" s="9">
        <f>VLOOKUP(B282,'3-mer'!$B:$BQ,5,FALSE)</f>
        <v>26</v>
      </c>
    </row>
    <row r="283" spans="1:90" ht="15.75" x14ac:dyDescent="0.2">
      <c r="A283" s="67" t="s">
        <v>28</v>
      </c>
      <c r="B283" s="68" t="s">
        <v>29</v>
      </c>
      <c r="C283" s="67">
        <v>265</v>
      </c>
      <c r="D283" s="70">
        <v>22.684000000000001</v>
      </c>
      <c r="E283" s="67" t="s">
        <v>67</v>
      </c>
      <c r="F283" s="67">
        <v>7</v>
      </c>
      <c r="G283" s="67">
        <v>7</v>
      </c>
      <c r="H283" s="70">
        <v>5.87</v>
      </c>
      <c r="I283" s="70">
        <f>VLOOKUP(B283,'2-mer'!$C$1:$V$19,3,FALSE)</f>
        <v>1452</v>
      </c>
      <c r="J283" s="74">
        <f>VLOOKUP(B283,遗传信息!B:E,4,FALSE)</f>
        <v>50.609999999999992</v>
      </c>
      <c r="K283" s="9">
        <f>VLOOKUP(B283,'2-mer'!$C$1:$V$19,4,FALSE)</f>
        <v>105</v>
      </c>
      <c r="L283" s="9">
        <f>VLOOKUP(B283,'2-mer'!$C$1:$V$19,5,FALSE)</f>
        <v>85</v>
      </c>
      <c r="M283" s="9">
        <f>VLOOKUP(B283,'2-mer'!$C$1:$V$19,6,FALSE)</f>
        <v>109</v>
      </c>
      <c r="N283" s="9">
        <f>VLOOKUP(B283,'2-mer'!$C$1:$V$19,8,FALSE)</f>
        <v>63</v>
      </c>
      <c r="O283" s="9">
        <f>VLOOKUP(B283,'2-mer'!$C$1:$V$19,9,FALSE)</f>
        <v>80</v>
      </c>
      <c r="P283" s="9">
        <f>VLOOKUP(B283,'2-mer'!$C$1:$V$19,10,FALSE)</f>
        <v>78</v>
      </c>
      <c r="Q283" s="9">
        <f>VLOOKUP(B283,'2-mer'!$C$1:$V$19,11,FALSE)</f>
        <v>96</v>
      </c>
      <c r="R283" s="9">
        <f>VLOOKUP(B283,'2-mer'!$C$1:$V$19,12,FALSE)</f>
        <v>75</v>
      </c>
      <c r="S283" s="9">
        <f>VLOOKUP(B283,'2-mer'!$C$1:$V$19,13,FALSE)</f>
        <v>115</v>
      </c>
      <c r="T283" s="9">
        <f>VLOOKUP(B283,'2-mer'!$C$1:$V$19,14,FALSE)</f>
        <v>106</v>
      </c>
      <c r="U283" s="9">
        <f>VLOOKUP(B283,'2-mer'!$C$1:$V$19,15,FALSE)</f>
        <v>147</v>
      </c>
      <c r="V283" s="9">
        <f>VLOOKUP(B283,'2-mer'!$C$1:$V$19,16,FALSE)</f>
        <v>93</v>
      </c>
      <c r="W283" s="9">
        <f>VLOOKUP(B283,'2-mer'!$C$1:$V$19,17,FALSE)</f>
        <v>63</v>
      </c>
      <c r="X283" s="9">
        <f>VLOOKUP(B283,'2-mer'!$C$1:$V$19,18,FALSE)</f>
        <v>61</v>
      </c>
      <c r="Y283" s="9">
        <f>VLOOKUP(B283,'2-mer'!$C$1:$V$19,19,FALSE)</f>
        <v>108</v>
      </c>
      <c r="Z283" s="9">
        <f>VLOOKUP(B283,'2-mer'!$C$1:$V$19,20,FALSE)</f>
        <v>57</v>
      </c>
      <c r="AA283" s="9">
        <f>VLOOKUP(B283,'3-mer'!$B:$BQ,4,FALSE)</f>
        <v>22</v>
      </c>
      <c r="AB283" s="9">
        <f>VLOOKUP(B283,'3-mer'!$B:$BQ,5,FALSE)</f>
        <v>26</v>
      </c>
      <c r="AC283" s="9">
        <f>VLOOKUP(B283,'3-mer'!$B:$BQ,6,FALSE)</f>
        <v>34</v>
      </c>
      <c r="AD283" s="9">
        <f>VLOOKUP(B283,'3-mer'!$B:$BQ,7,FALSE)</f>
        <v>22</v>
      </c>
      <c r="AE283" s="9">
        <f>VLOOKUP(B283,'3-mer'!$B:$BQ,8,FALSE)</f>
        <v>17</v>
      </c>
      <c r="AF283" s="9">
        <f>VLOOKUP(B283,'3-mer'!$B:$BQ,9,FALSE)</f>
        <v>22</v>
      </c>
      <c r="AG283" s="9">
        <f>VLOOKUP(B283,'3-mer'!$B:$BQ,10,FALSE)</f>
        <v>27</v>
      </c>
      <c r="AH283" s="9">
        <f>VLOOKUP(B283,'3-mer'!$B:$BQ,11,FALSE)</f>
        <v>19</v>
      </c>
      <c r="AI283" s="9">
        <f>VLOOKUP(B283,'3-mer'!$B:$BQ,12,FALSE)</f>
        <v>28</v>
      </c>
      <c r="AJ283" s="9">
        <f>VLOOKUP(B283,'3-mer'!$B:$BQ,13,FALSE)</f>
        <v>25</v>
      </c>
      <c r="AK283" s="9">
        <f>VLOOKUP(B283,'3-mer'!$B:$BQ,14,FALSE)</f>
        <v>30</v>
      </c>
      <c r="AL283" s="9">
        <f>VLOOKUP(B283,'3-mer'!$B:$BQ,15,FALSE)</f>
        <v>25</v>
      </c>
      <c r="AM283" s="9">
        <f>VLOOKUP(B283,'3-mer'!$B:$BQ,16,FALSE)</f>
        <v>13</v>
      </c>
      <c r="AN283" s="9">
        <f>VLOOKUP(B283,'3-mer'!$B:$BQ,17,FALSE)</f>
        <v>13</v>
      </c>
      <c r="AO283" s="9">
        <f>VLOOKUP(B283,'3-mer'!$B:$BQ,18,FALSE)</f>
        <v>27</v>
      </c>
      <c r="AP283" s="9">
        <f>VLOOKUP(B283,'3-mer'!$B:$BQ,19,FALSE)</f>
        <v>10</v>
      </c>
      <c r="AQ283" s="9">
        <f>VLOOKUP(B283,'3-mer'!$B:$BQ,20,FALSE)</f>
        <v>22</v>
      </c>
      <c r="AR283" s="9">
        <f>VLOOKUP(B283,'3-mer'!$B:$BQ,21,FALSE)</f>
        <v>16</v>
      </c>
      <c r="AS283" s="9">
        <f>VLOOKUP(B283,'3-mer'!$B:$BQ,22,FALSE)</f>
        <v>25</v>
      </c>
      <c r="AT283" s="9">
        <f>VLOOKUP(B283,'3-mer'!$B:$BQ,23,FALSE)</f>
        <v>16</v>
      </c>
      <c r="AU283" s="9">
        <f>VLOOKUP(B283,'3-mer'!$B:$BQ,24,FALSE)</f>
        <v>17</v>
      </c>
      <c r="AV283" s="9">
        <f>VLOOKUP(B283,'3-mer'!$B:$BQ,25,FALSE)</f>
        <v>15</v>
      </c>
      <c r="AW283" s="9">
        <f>VLOOKUP(B283,'3-mer'!$B:$BQ,26,FALSE)</f>
        <v>21</v>
      </c>
      <c r="AX283" s="9">
        <f>VLOOKUP(B283,'3-mer'!$B:$BQ,27,FALSE)</f>
        <v>25</v>
      </c>
      <c r="AY283" s="9">
        <f>VLOOKUP(B283,'3-mer'!$B:$BQ,28,FALSE)</f>
        <v>18</v>
      </c>
      <c r="AZ283" s="9">
        <f>VLOOKUP(B283,'3-mer'!$B:$BQ,29,FALSE)</f>
        <v>21</v>
      </c>
      <c r="BA283" s="9">
        <f>VLOOKUP(B283,'3-mer'!$B:$BQ,30,FALSE)</f>
        <v>35</v>
      </c>
      <c r="BB283" s="9">
        <f>VLOOKUP(B283,'3-mer'!$B:$BQ,31,FALSE)</f>
        <v>22</v>
      </c>
      <c r="BC283" s="9">
        <f>VLOOKUP(B283,'3-mer'!$B:$BQ,32,FALSE)</f>
        <v>11</v>
      </c>
      <c r="BD283" s="9">
        <f>VLOOKUP(B283,'3-mer'!$B:$BQ,33,FALSE)</f>
        <v>16</v>
      </c>
      <c r="BE283" s="9">
        <f>VLOOKUP(B283,'3-mer'!$B:$BQ,34,FALSE)</f>
        <v>28</v>
      </c>
      <c r="BF283" s="9">
        <f>VLOOKUP(B283,'3-mer'!$B:$BQ,35,FALSE)</f>
        <v>20</v>
      </c>
      <c r="BG283" s="9">
        <f>VLOOKUP(B283,'3-mer'!$B:$BQ,36,FALSE)</f>
        <v>36</v>
      </c>
      <c r="BH283" s="9">
        <f>VLOOKUP(B283,'3-mer'!$B:$BQ,37,FALSE)</f>
        <v>23</v>
      </c>
      <c r="BI283" s="9">
        <f>VLOOKUP(B283,'3-mer'!$B:$BQ,38,FALSE)</f>
        <v>33</v>
      </c>
      <c r="BJ283" s="9">
        <f>VLOOKUP(B283,'3-mer'!$B:$BQ,39,FALSE)</f>
        <v>22</v>
      </c>
      <c r="BK283" s="9">
        <f>VLOOKUP(B283,'3-mer'!$B:$BQ,40,FALSE)</f>
        <v>28</v>
      </c>
      <c r="BL283" s="9">
        <f>VLOOKUP(B283,'3-mer'!$B:$BQ,41,FALSE)</f>
        <v>26</v>
      </c>
      <c r="BM283" s="9">
        <f>VLOOKUP(B283,'3-mer'!$B:$BQ,42,FALSE)</f>
        <v>28</v>
      </c>
      <c r="BN283" s="9">
        <f>VLOOKUP(B283,'3-mer'!$B:$BQ,43,FALSE)</f>
        <v>23</v>
      </c>
      <c r="BO283" s="9">
        <f>VLOOKUP(B283,'3-mer'!$B:$BQ,44,FALSE)</f>
        <v>42</v>
      </c>
      <c r="BP283" s="9">
        <f>VLOOKUP(B283,'3-mer'!$B:$BQ,45,FALSE)</f>
        <v>30</v>
      </c>
      <c r="BQ283" s="9">
        <f>VLOOKUP(B283,'3-mer'!$B:$BQ,46,FALSE)</f>
        <v>46</v>
      </c>
      <c r="BR283" s="9">
        <f>VLOOKUP(B283,'3-mer'!$B:$BQ,47,FALSE)</f>
        <v>29</v>
      </c>
      <c r="BS283" s="9">
        <f>VLOOKUP(B283,'3-mer'!$B:$BQ,48,FALSE)</f>
        <v>23</v>
      </c>
      <c r="BT283" s="9">
        <f>VLOOKUP(B283,'3-mer'!$B:$BQ,49,FALSE)</f>
        <v>22</v>
      </c>
      <c r="BU283" s="9">
        <f>VLOOKUP(B283,'3-mer'!$B:$BQ,50,FALSE)</f>
        <v>30</v>
      </c>
      <c r="BV283" s="9">
        <f>VLOOKUP(B283,'3-mer'!$B:$BQ,51,FALSE)</f>
        <v>18</v>
      </c>
      <c r="BW283" s="9">
        <f>VLOOKUP(B283,'3-mer'!$B:$BQ,52,FALSE)</f>
        <v>25</v>
      </c>
      <c r="BX283" s="9">
        <f>VLOOKUP(B283,'3-mer'!$B:$BQ,53,FALSE)</f>
        <v>19</v>
      </c>
      <c r="BY283" s="9">
        <f>VLOOKUP(B283,'3-mer'!$B:$BQ,54,FALSE)</f>
        <v>16</v>
      </c>
      <c r="BZ283" s="9">
        <f>VLOOKUP(B283,'3-mer'!$B:$BQ,55,FALSE)</f>
        <v>3</v>
      </c>
      <c r="CA283" s="9">
        <f>VLOOKUP(B283,'3-mer'!$B:$BQ,56,FALSE)</f>
        <v>18</v>
      </c>
      <c r="CB283" s="9">
        <f>VLOOKUP(B283,'3-mer'!$B:$BQ,7,FALSE)</f>
        <v>22</v>
      </c>
      <c r="CC283" s="9">
        <f>VLOOKUP(B283,'3-mer'!$B:$BQ,58,FALSE)</f>
        <v>20</v>
      </c>
      <c r="CD283" s="9">
        <f>VLOOKUP(B283,'3-mer'!$B:$BQ,60,FALSE)</f>
        <v>8</v>
      </c>
      <c r="CE283" s="9">
        <f>VLOOKUP(B283,'3-mer'!$B:$BQ,61,FALSE)</f>
        <v>27</v>
      </c>
      <c r="CF283" s="9">
        <f>VLOOKUP(B283,'3-mer'!$B:$BQ,62,FALSE)</f>
        <v>28</v>
      </c>
      <c r="CG283" s="9">
        <f>VLOOKUP(B283,'3-mer'!$B:$BQ,63,FALSE)</f>
        <v>36</v>
      </c>
      <c r="CH283" s="9">
        <f>VLOOKUP(B283,'3-mer'!$B:$BQ,64,FALSE)</f>
        <v>17</v>
      </c>
      <c r="CI283" s="9">
        <f>VLOOKUP(B283,'3-mer'!$B:$BQ,65,FALSE)</f>
        <v>15</v>
      </c>
      <c r="CJ283" s="9">
        <f>VLOOKUP(B283,'3-mer'!$B:$BQ,66,FALSE)</f>
        <v>10</v>
      </c>
      <c r="CK283" s="9">
        <f>VLOOKUP(B283,'3-mer'!$B:$BQ,67,FALSE)</f>
        <v>23</v>
      </c>
      <c r="CL283" s="9">
        <f>VLOOKUP(B283,'3-mer'!$B:$BQ,5,FALSE)</f>
        <v>26</v>
      </c>
    </row>
    <row r="284" spans="1:90" ht="15.75" x14ac:dyDescent="0.25">
      <c r="A284" s="67" t="s">
        <v>28</v>
      </c>
      <c r="B284" s="68" t="s">
        <v>29</v>
      </c>
      <c r="C284" s="67">
        <v>280</v>
      </c>
      <c r="D284" s="58">
        <v>3.6833399999999998</v>
      </c>
      <c r="E284" s="67" t="s">
        <v>67</v>
      </c>
      <c r="F284" s="67">
        <v>7</v>
      </c>
      <c r="G284" s="67">
        <v>7</v>
      </c>
      <c r="H284" s="58">
        <v>0.52027500000000004</v>
      </c>
      <c r="I284" s="70">
        <f>VLOOKUP(B284,'2-mer'!$C$1:$V$19,3,FALSE)</f>
        <v>1452</v>
      </c>
      <c r="J284" s="74">
        <f>VLOOKUP(B284,遗传信息!B:E,4,FALSE)</f>
        <v>50.609999999999992</v>
      </c>
      <c r="K284" s="9">
        <f>VLOOKUP(B284,'2-mer'!$C$1:$V$19,4,FALSE)</f>
        <v>105</v>
      </c>
      <c r="L284" s="9">
        <f>VLOOKUP(B284,'2-mer'!$C$1:$V$19,5,FALSE)</f>
        <v>85</v>
      </c>
      <c r="M284" s="9">
        <f>VLOOKUP(B284,'2-mer'!$C$1:$V$19,6,FALSE)</f>
        <v>109</v>
      </c>
      <c r="N284" s="9">
        <f>VLOOKUP(B284,'2-mer'!$C$1:$V$19,8,FALSE)</f>
        <v>63</v>
      </c>
      <c r="O284" s="9">
        <f>VLOOKUP(B284,'2-mer'!$C$1:$V$19,9,FALSE)</f>
        <v>80</v>
      </c>
      <c r="P284" s="9">
        <f>VLOOKUP(B284,'2-mer'!$C$1:$V$19,10,FALSE)</f>
        <v>78</v>
      </c>
      <c r="Q284" s="9">
        <f>VLOOKUP(B284,'2-mer'!$C$1:$V$19,11,FALSE)</f>
        <v>96</v>
      </c>
      <c r="R284" s="9">
        <f>VLOOKUP(B284,'2-mer'!$C$1:$V$19,12,FALSE)</f>
        <v>75</v>
      </c>
      <c r="S284" s="9">
        <f>VLOOKUP(B284,'2-mer'!$C$1:$V$19,13,FALSE)</f>
        <v>115</v>
      </c>
      <c r="T284" s="9">
        <f>VLOOKUP(B284,'2-mer'!$C$1:$V$19,14,FALSE)</f>
        <v>106</v>
      </c>
      <c r="U284" s="9">
        <f>VLOOKUP(B284,'2-mer'!$C$1:$V$19,15,FALSE)</f>
        <v>147</v>
      </c>
      <c r="V284" s="9">
        <f>VLOOKUP(B284,'2-mer'!$C$1:$V$19,16,FALSE)</f>
        <v>93</v>
      </c>
      <c r="W284" s="9">
        <f>VLOOKUP(B284,'2-mer'!$C$1:$V$19,17,FALSE)</f>
        <v>63</v>
      </c>
      <c r="X284" s="9">
        <f>VLOOKUP(B284,'2-mer'!$C$1:$V$19,18,FALSE)</f>
        <v>61</v>
      </c>
      <c r="Y284" s="9">
        <f>VLOOKUP(B284,'2-mer'!$C$1:$V$19,19,FALSE)</f>
        <v>108</v>
      </c>
      <c r="Z284" s="9">
        <f>VLOOKUP(B284,'2-mer'!$C$1:$V$19,20,FALSE)</f>
        <v>57</v>
      </c>
      <c r="AA284" s="9">
        <f>VLOOKUP(B284,'3-mer'!$B:$BQ,4,FALSE)</f>
        <v>22</v>
      </c>
      <c r="AB284" s="9">
        <f>VLOOKUP(B284,'3-mer'!$B:$BQ,5,FALSE)</f>
        <v>26</v>
      </c>
      <c r="AC284" s="9">
        <f>VLOOKUP(B284,'3-mer'!$B:$BQ,6,FALSE)</f>
        <v>34</v>
      </c>
      <c r="AD284" s="9">
        <f>VLOOKUP(B284,'3-mer'!$B:$BQ,7,FALSE)</f>
        <v>22</v>
      </c>
      <c r="AE284" s="9">
        <f>VLOOKUP(B284,'3-mer'!$B:$BQ,8,FALSE)</f>
        <v>17</v>
      </c>
      <c r="AF284" s="9">
        <f>VLOOKUP(B284,'3-mer'!$B:$BQ,9,FALSE)</f>
        <v>22</v>
      </c>
      <c r="AG284" s="9">
        <f>VLOOKUP(B284,'3-mer'!$B:$BQ,10,FALSE)</f>
        <v>27</v>
      </c>
      <c r="AH284" s="9">
        <f>VLOOKUP(B284,'3-mer'!$B:$BQ,11,FALSE)</f>
        <v>19</v>
      </c>
      <c r="AI284" s="9">
        <f>VLOOKUP(B284,'3-mer'!$B:$BQ,12,FALSE)</f>
        <v>28</v>
      </c>
      <c r="AJ284" s="9">
        <f>VLOOKUP(B284,'3-mer'!$B:$BQ,13,FALSE)</f>
        <v>25</v>
      </c>
      <c r="AK284" s="9">
        <f>VLOOKUP(B284,'3-mer'!$B:$BQ,14,FALSE)</f>
        <v>30</v>
      </c>
      <c r="AL284" s="9">
        <f>VLOOKUP(B284,'3-mer'!$B:$BQ,15,FALSE)</f>
        <v>25</v>
      </c>
      <c r="AM284" s="9">
        <f>VLOOKUP(B284,'3-mer'!$B:$BQ,16,FALSE)</f>
        <v>13</v>
      </c>
      <c r="AN284" s="9">
        <f>VLOOKUP(B284,'3-mer'!$B:$BQ,17,FALSE)</f>
        <v>13</v>
      </c>
      <c r="AO284" s="9">
        <f>VLOOKUP(B284,'3-mer'!$B:$BQ,18,FALSE)</f>
        <v>27</v>
      </c>
      <c r="AP284" s="9">
        <f>VLOOKUP(B284,'3-mer'!$B:$BQ,19,FALSE)</f>
        <v>10</v>
      </c>
      <c r="AQ284" s="9">
        <f>VLOOKUP(B284,'3-mer'!$B:$BQ,20,FALSE)</f>
        <v>22</v>
      </c>
      <c r="AR284" s="9">
        <f>VLOOKUP(B284,'3-mer'!$B:$BQ,21,FALSE)</f>
        <v>16</v>
      </c>
      <c r="AS284" s="9">
        <f>VLOOKUP(B284,'3-mer'!$B:$BQ,22,FALSE)</f>
        <v>25</v>
      </c>
      <c r="AT284" s="9">
        <f>VLOOKUP(B284,'3-mer'!$B:$BQ,23,FALSE)</f>
        <v>16</v>
      </c>
      <c r="AU284" s="9">
        <f>VLOOKUP(B284,'3-mer'!$B:$BQ,24,FALSE)</f>
        <v>17</v>
      </c>
      <c r="AV284" s="9">
        <f>VLOOKUP(B284,'3-mer'!$B:$BQ,25,FALSE)</f>
        <v>15</v>
      </c>
      <c r="AW284" s="9">
        <f>VLOOKUP(B284,'3-mer'!$B:$BQ,26,FALSE)</f>
        <v>21</v>
      </c>
      <c r="AX284" s="9">
        <f>VLOOKUP(B284,'3-mer'!$B:$BQ,27,FALSE)</f>
        <v>25</v>
      </c>
      <c r="AY284" s="9">
        <f>VLOOKUP(B284,'3-mer'!$B:$BQ,28,FALSE)</f>
        <v>18</v>
      </c>
      <c r="AZ284" s="9">
        <f>VLOOKUP(B284,'3-mer'!$B:$BQ,29,FALSE)</f>
        <v>21</v>
      </c>
      <c r="BA284" s="9">
        <f>VLOOKUP(B284,'3-mer'!$B:$BQ,30,FALSE)</f>
        <v>35</v>
      </c>
      <c r="BB284" s="9">
        <f>VLOOKUP(B284,'3-mer'!$B:$BQ,31,FALSE)</f>
        <v>22</v>
      </c>
      <c r="BC284" s="9">
        <f>VLOOKUP(B284,'3-mer'!$B:$BQ,32,FALSE)</f>
        <v>11</v>
      </c>
      <c r="BD284" s="9">
        <f>VLOOKUP(B284,'3-mer'!$B:$BQ,33,FALSE)</f>
        <v>16</v>
      </c>
      <c r="BE284" s="9">
        <f>VLOOKUP(B284,'3-mer'!$B:$BQ,34,FALSE)</f>
        <v>28</v>
      </c>
      <c r="BF284" s="9">
        <f>VLOOKUP(B284,'3-mer'!$B:$BQ,35,FALSE)</f>
        <v>20</v>
      </c>
      <c r="BG284" s="9">
        <f>VLOOKUP(B284,'3-mer'!$B:$BQ,36,FALSE)</f>
        <v>36</v>
      </c>
      <c r="BH284" s="9">
        <f>VLOOKUP(B284,'3-mer'!$B:$BQ,37,FALSE)</f>
        <v>23</v>
      </c>
      <c r="BI284" s="9">
        <f>VLOOKUP(B284,'3-mer'!$B:$BQ,38,FALSE)</f>
        <v>33</v>
      </c>
      <c r="BJ284" s="9">
        <f>VLOOKUP(B284,'3-mer'!$B:$BQ,39,FALSE)</f>
        <v>22</v>
      </c>
      <c r="BK284" s="9">
        <f>VLOOKUP(B284,'3-mer'!$B:$BQ,40,FALSE)</f>
        <v>28</v>
      </c>
      <c r="BL284" s="9">
        <f>VLOOKUP(B284,'3-mer'!$B:$BQ,41,FALSE)</f>
        <v>26</v>
      </c>
      <c r="BM284" s="9">
        <f>VLOOKUP(B284,'3-mer'!$B:$BQ,42,FALSE)</f>
        <v>28</v>
      </c>
      <c r="BN284" s="9">
        <f>VLOOKUP(B284,'3-mer'!$B:$BQ,43,FALSE)</f>
        <v>23</v>
      </c>
      <c r="BO284" s="9">
        <f>VLOOKUP(B284,'3-mer'!$B:$BQ,44,FALSE)</f>
        <v>42</v>
      </c>
      <c r="BP284" s="9">
        <f>VLOOKUP(B284,'3-mer'!$B:$BQ,45,FALSE)</f>
        <v>30</v>
      </c>
      <c r="BQ284" s="9">
        <f>VLOOKUP(B284,'3-mer'!$B:$BQ,46,FALSE)</f>
        <v>46</v>
      </c>
      <c r="BR284" s="9">
        <f>VLOOKUP(B284,'3-mer'!$B:$BQ,47,FALSE)</f>
        <v>29</v>
      </c>
      <c r="BS284" s="9">
        <f>VLOOKUP(B284,'3-mer'!$B:$BQ,48,FALSE)</f>
        <v>23</v>
      </c>
      <c r="BT284" s="9">
        <f>VLOOKUP(B284,'3-mer'!$B:$BQ,49,FALSE)</f>
        <v>22</v>
      </c>
      <c r="BU284" s="9">
        <f>VLOOKUP(B284,'3-mer'!$B:$BQ,50,FALSE)</f>
        <v>30</v>
      </c>
      <c r="BV284" s="9">
        <f>VLOOKUP(B284,'3-mer'!$B:$BQ,51,FALSE)</f>
        <v>18</v>
      </c>
      <c r="BW284" s="9">
        <f>VLOOKUP(B284,'3-mer'!$B:$BQ,52,FALSE)</f>
        <v>25</v>
      </c>
      <c r="BX284" s="9">
        <f>VLOOKUP(B284,'3-mer'!$B:$BQ,53,FALSE)</f>
        <v>19</v>
      </c>
      <c r="BY284" s="9">
        <f>VLOOKUP(B284,'3-mer'!$B:$BQ,54,FALSE)</f>
        <v>16</v>
      </c>
      <c r="BZ284" s="9">
        <f>VLOOKUP(B284,'3-mer'!$B:$BQ,55,FALSE)</f>
        <v>3</v>
      </c>
      <c r="CA284" s="9">
        <f>VLOOKUP(B284,'3-mer'!$B:$BQ,56,FALSE)</f>
        <v>18</v>
      </c>
      <c r="CB284" s="9">
        <f>VLOOKUP(B284,'3-mer'!$B:$BQ,7,FALSE)</f>
        <v>22</v>
      </c>
      <c r="CC284" s="9">
        <f>VLOOKUP(B284,'3-mer'!$B:$BQ,58,FALSE)</f>
        <v>20</v>
      </c>
      <c r="CD284" s="9">
        <f>VLOOKUP(B284,'3-mer'!$B:$BQ,60,FALSE)</f>
        <v>8</v>
      </c>
      <c r="CE284" s="9">
        <f>VLOOKUP(B284,'3-mer'!$B:$BQ,61,FALSE)</f>
        <v>27</v>
      </c>
      <c r="CF284" s="9">
        <f>VLOOKUP(B284,'3-mer'!$B:$BQ,62,FALSE)</f>
        <v>28</v>
      </c>
      <c r="CG284" s="9">
        <f>VLOOKUP(B284,'3-mer'!$B:$BQ,63,FALSE)</f>
        <v>36</v>
      </c>
      <c r="CH284" s="9">
        <f>VLOOKUP(B284,'3-mer'!$B:$BQ,64,FALSE)</f>
        <v>17</v>
      </c>
      <c r="CI284" s="9">
        <f>VLOOKUP(B284,'3-mer'!$B:$BQ,65,FALSE)</f>
        <v>15</v>
      </c>
      <c r="CJ284" s="9">
        <f>VLOOKUP(B284,'3-mer'!$B:$BQ,66,FALSE)</f>
        <v>10</v>
      </c>
      <c r="CK284" s="9">
        <f>VLOOKUP(B284,'3-mer'!$B:$BQ,67,FALSE)</f>
        <v>23</v>
      </c>
      <c r="CL284" s="9">
        <f>VLOOKUP(B284,'3-mer'!$B:$BQ,5,FALSE)</f>
        <v>26</v>
      </c>
    </row>
    <row r="285" spans="1:90" ht="15.75" x14ac:dyDescent="0.25">
      <c r="A285" s="67" t="s">
        <v>28</v>
      </c>
      <c r="B285" s="68" t="s">
        <v>29</v>
      </c>
      <c r="C285" s="67">
        <v>280</v>
      </c>
      <c r="D285" s="58">
        <v>7.0502000000000002</v>
      </c>
      <c r="E285" s="67" t="s">
        <v>67</v>
      </c>
      <c r="F285" s="67">
        <v>7</v>
      </c>
      <c r="G285" s="67">
        <v>7</v>
      </c>
      <c r="H285" s="58">
        <v>1.3779699999999999</v>
      </c>
      <c r="I285" s="70">
        <f>VLOOKUP(B285,'2-mer'!$C$1:$V$19,3,FALSE)</f>
        <v>1452</v>
      </c>
      <c r="J285" s="74">
        <f>VLOOKUP(B285,遗传信息!B:E,4,FALSE)</f>
        <v>50.609999999999992</v>
      </c>
      <c r="K285" s="9">
        <f>VLOOKUP(B285,'2-mer'!$C$1:$V$19,4,FALSE)</f>
        <v>105</v>
      </c>
      <c r="L285" s="9">
        <f>VLOOKUP(B285,'2-mer'!$C$1:$V$19,5,FALSE)</f>
        <v>85</v>
      </c>
      <c r="M285" s="9">
        <f>VLOOKUP(B285,'2-mer'!$C$1:$V$19,6,FALSE)</f>
        <v>109</v>
      </c>
      <c r="N285" s="9">
        <f>VLOOKUP(B285,'2-mer'!$C$1:$V$19,8,FALSE)</f>
        <v>63</v>
      </c>
      <c r="O285" s="9">
        <f>VLOOKUP(B285,'2-mer'!$C$1:$V$19,9,FALSE)</f>
        <v>80</v>
      </c>
      <c r="P285" s="9">
        <f>VLOOKUP(B285,'2-mer'!$C$1:$V$19,10,FALSE)</f>
        <v>78</v>
      </c>
      <c r="Q285" s="9">
        <f>VLOOKUP(B285,'2-mer'!$C$1:$V$19,11,FALSE)</f>
        <v>96</v>
      </c>
      <c r="R285" s="9">
        <f>VLOOKUP(B285,'2-mer'!$C$1:$V$19,12,FALSE)</f>
        <v>75</v>
      </c>
      <c r="S285" s="9">
        <f>VLOOKUP(B285,'2-mer'!$C$1:$V$19,13,FALSE)</f>
        <v>115</v>
      </c>
      <c r="T285" s="9">
        <f>VLOOKUP(B285,'2-mer'!$C$1:$V$19,14,FALSE)</f>
        <v>106</v>
      </c>
      <c r="U285" s="9">
        <f>VLOOKUP(B285,'2-mer'!$C$1:$V$19,15,FALSE)</f>
        <v>147</v>
      </c>
      <c r="V285" s="9">
        <f>VLOOKUP(B285,'2-mer'!$C$1:$V$19,16,FALSE)</f>
        <v>93</v>
      </c>
      <c r="W285" s="9">
        <f>VLOOKUP(B285,'2-mer'!$C$1:$V$19,17,FALSE)</f>
        <v>63</v>
      </c>
      <c r="X285" s="9">
        <f>VLOOKUP(B285,'2-mer'!$C$1:$V$19,18,FALSE)</f>
        <v>61</v>
      </c>
      <c r="Y285" s="9">
        <f>VLOOKUP(B285,'2-mer'!$C$1:$V$19,19,FALSE)</f>
        <v>108</v>
      </c>
      <c r="Z285" s="9">
        <f>VLOOKUP(B285,'2-mer'!$C$1:$V$19,20,FALSE)</f>
        <v>57</v>
      </c>
      <c r="AA285" s="9">
        <f>VLOOKUP(B285,'3-mer'!$B:$BQ,4,FALSE)</f>
        <v>22</v>
      </c>
      <c r="AB285" s="9">
        <f>VLOOKUP(B285,'3-mer'!$B:$BQ,5,FALSE)</f>
        <v>26</v>
      </c>
      <c r="AC285" s="9">
        <f>VLOOKUP(B285,'3-mer'!$B:$BQ,6,FALSE)</f>
        <v>34</v>
      </c>
      <c r="AD285" s="9">
        <f>VLOOKUP(B285,'3-mer'!$B:$BQ,7,FALSE)</f>
        <v>22</v>
      </c>
      <c r="AE285" s="9">
        <f>VLOOKUP(B285,'3-mer'!$B:$BQ,8,FALSE)</f>
        <v>17</v>
      </c>
      <c r="AF285" s="9">
        <f>VLOOKUP(B285,'3-mer'!$B:$BQ,9,FALSE)</f>
        <v>22</v>
      </c>
      <c r="AG285" s="9">
        <f>VLOOKUP(B285,'3-mer'!$B:$BQ,10,FALSE)</f>
        <v>27</v>
      </c>
      <c r="AH285" s="9">
        <f>VLOOKUP(B285,'3-mer'!$B:$BQ,11,FALSE)</f>
        <v>19</v>
      </c>
      <c r="AI285" s="9">
        <f>VLOOKUP(B285,'3-mer'!$B:$BQ,12,FALSE)</f>
        <v>28</v>
      </c>
      <c r="AJ285" s="9">
        <f>VLOOKUP(B285,'3-mer'!$B:$BQ,13,FALSE)</f>
        <v>25</v>
      </c>
      <c r="AK285" s="9">
        <f>VLOOKUP(B285,'3-mer'!$B:$BQ,14,FALSE)</f>
        <v>30</v>
      </c>
      <c r="AL285" s="9">
        <f>VLOOKUP(B285,'3-mer'!$B:$BQ,15,FALSE)</f>
        <v>25</v>
      </c>
      <c r="AM285" s="9">
        <f>VLOOKUP(B285,'3-mer'!$B:$BQ,16,FALSE)</f>
        <v>13</v>
      </c>
      <c r="AN285" s="9">
        <f>VLOOKUP(B285,'3-mer'!$B:$BQ,17,FALSE)</f>
        <v>13</v>
      </c>
      <c r="AO285" s="9">
        <f>VLOOKUP(B285,'3-mer'!$B:$BQ,18,FALSE)</f>
        <v>27</v>
      </c>
      <c r="AP285" s="9">
        <f>VLOOKUP(B285,'3-mer'!$B:$BQ,19,FALSE)</f>
        <v>10</v>
      </c>
      <c r="AQ285" s="9">
        <f>VLOOKUP(B285,'3-mer'!$B:$BQ,20,FALSE)</f>
        <v>22</v>
      </c>
      <c r="AR285" s="9">
        <f>VLOOKUP(B285,'3-mer'!$B:$BQ,21,FALSE)</f>
        <v>16</v>
      </c>
      <c r="AS285" s="9">
        <f>VLOOKUP(B285,'3-mer'!$B:$BQ,22,FALSE)</f>
        <v>25</v>
      </c>
      <c r="AT285" s="9">
        <f>VLOOKUP(B285,'3-mer'!$B:$BQ,23,FALSE)</f>
        <v>16</v>
      </c>
      <c r="AU285" s="9">
        <f>VLOOKUP(B285,'3-mer'!$B:$BQ,24,FALSE)</f>
        <v>17</v>
      </c>
      <c r="AV285" s="9">
        <f>VLOOKUP(B285,'3-mer'!$B:$BQ,25,FALSE)</f>
        <v>15</v>
      </c>
      <c r="AW285" s="9">
        <f>VLOOKUP(B285,'3-mer'!$B:$BQ,26,FALSE)</f>
        <v>21</v>
      </c>
      <c r="AX285" s="9">
        <f>VLOOKUP(B285,'3-mer'!$B:$BQ,27,FALSE)</f>
        <v>25</v>
      </c>
      <c r="AY285" s="9">
        <f>VLOOKUP(B285,'3-mer'!$B:$BQ,28,FALSE)</f>
        <v>18</v>
      </c>
      <c r="AZ285" s="9">
        <f>VLOOKUP(B285,'3-mer'!$B:$BQ,29,FALSE)</f>
        <v>21</v>
      </c>
      <c r="BA285" s="9">
        <f>VLOOKUP(B285,'3-mer'!$B:$BQ,30,FALSE)</f>
        <v>35</v>
      </c>
      <c r="BB285" s="9">
        <f>VLOOKUP(B285,'3-mer'!$B:$BQ,31,FALSE)</f>
        <v>22</v>
      </c>
      <c r="BC285" s="9">
        <f>VLOOKUP(B285,'3-mer'!$B:$BQ,32,FALSE)</f>
        <v>11</v>
      </c>
      <c r="BD285" s="9">
        <f>VLOOKUP(B285,'3-mer'!$B:$BQ,33,FALSE)</f>
        <v>16</v>
      </c>
      <c r="BE285" s="9">
        <f>VLOOKUP(B285,'3-mer'!$B:$BQ,34,FALSE)</f>
        <v>28</v>
      </c>
      <c r="BF285" s="9">
        <f>VLOOKUP(B285,'3-mer'!$B:$BQ,35,FALSE)</f>
        <v>20</v>
      </c>
      <c r="BG285" s="9">
        <f>VLOOKUP(B285,'3-mer'!$B:$BQ,36,FALSE)</f>
        <v>36</v>
      </c>
      <c r="BH285" s="9">
        <f>VLOOKUP(B285,'3-mer'!$B:$BQ,37,FALSE)</f>
        <v>23</v>
      </c>
      <c r="BI285" s="9">
        <f>VLOOKUP(B285,'3-mer'!$B:$BQ,38,FALSE)</f>
        <v>33</v>
      </c>
      <c r="BJ285" s="9">
        <f>VLOOKUP(B285,'3-mer'!$B:$BQ,39,FALSE)</f>
        <v>22</v>
      </c>
      <c r="BK285" s="9">
        <f>VLOOKUP(B285,'3-mer'!$B:$BQ,40,FALSE)</f>
        <v>28</v>
      </c>
      <c r="BL285" s="9">
        <f>VLOOKUP(B285,'3-mer'!$B:$BQ,41,FALSE)</f>
        <v>26</v>
      </c>
      <c r="BM285" s="9">
        <f>VLOOKUP(B285,'3-mer'!$B:$BQ,42,FALSE)</f>
        <v>28</v>
      </c>
      <c r="BN285" s="9">
        <f>VLOOKUP(B285,'3-mer'!$B:$BQ,43,FALSE)</f>
        <v>23</v>
      </c>
      <c r="BO285" s="9">
        <f>VLOOKUP(B285,'3-mer'!$B:$BQ,44,FALSE)</f>
        <v>42</v>
      </c>
      <c r="BP285" s="9">
        <f>VLOOKUP(B285,'3-mer'!$B:$BQ,45,FALSE)</f>
        <v>30</v>
      </c>
      <c r="BQ285" s="9">
        <f>VLOOKUP(B285,'3-mer'!$B:$BQ,46,FALSE)</f>
        <v>46</v>
      </c>
      <c r="BR285" s="9">
        <f>VLOOKUP(B285,'3-mer'!$B:$BQ,47,FALSE)</f>
        <v>29</v>
      </c>
      <c r="BS285" s="9">
        <f>VLOOKUP(B285,'3-mer'!$B:$BQ,48,FALSE)</f>
        <v>23</v>
      </c>
      <c r="BT285" s="9">
        <f>VLOOKUP(B285,'3-mer'!$B:$BQ,49,FALSE)</f>
        <v>22</v>
      </c>
      <c r="BU285" s="9">
        <f>VLOOKUP(B285,'3-mer'!$B:$BQ,50,FALSE)</f>
        <v>30</v>
      </c>
      <c r="BV285" s="9">
        <f>VLOOKUP(B285,'3-mer'!$B:$BQ,51,FALSE)</f>
        <v>18</v>
      </c>
      <c r="BW285" s="9">
        <f>VLOOKUP(B285,'3-mer'!$B:$BQ,52,FALSE)</f>
        <v>25</v>
      </c>
      <c r="BX285" s="9">
        <f>VLOOKUP(B285,'3-mer'!$B:$BQ,53,FALSE)</f>
        <v>19</v>
      </c>
      <c r="BY285" s="9">
        <f>VLOOKUP(B285,'3-mer'!$B:$BQ,54,FALSE)</f>
        <v>16</v>
      </c>
      <c r="BZ285" s="9">
        <f>VLOOKUP(B285,'3-mer'!$B:$BQ,55,FALSE)</f>
        <v>3</v>
      </c>
      <c r="CA285" s="9">
        <f>VLOOKUP(B285,'3-mer'!$B:$BQ,56,FALSE)</f>
        <v>18</v>
      </c>
      <c r="CB285" s="9">
        <f>VLOOKUP(B285,'3-mer'!$B:$BQ,7,FALSE)</f>
        <v>22</v>
      </c>
      <c r="CC285" s="9">
        <f>VLOOKUP(B285,'3-mer'!$B:$BQ,58,FALSE)</f>
        <v>20</v>
      </c>
      <c r="CD285" s="9">
        <f>VLOOKUP(B285,'3-mer'!$B:$BQ,60,FALSE)</f>
        <v>8</v>
      </c>
      <c r="CE285" s="9">
        <f>VLOOKUP(B285,'3-mer'!$B:$BQ,61,FALSE)</f>
        <v>27</v>
      </c>
      <c r="CF285" s="9">
        <f>VLOOKUP(B285,'3-mer'!$B:$BQ,62,FALSE)</f>
        <v>28</v>
      </c>
      <c r="CG285" s="9">
        <f>VLOOKUP(B285,'3-mer'!$B:$BQ,63,FALSE)</f>
        <v>36</v>
      </c>
      <c r="CH285" s="9">
        <f>VLOOKUP(B285,'3-mer'!$B:$BQ,64,FALSE)</f>
        <v>17</v>
      </c>
      <c r="CI285" s="9">
        <f>VLOOKUP(B285,'3-mer'!$B:$BQ,65,FALSE)</f>
        <v>15</v>
      </c>
      <c r="CJ285" s="9">
        <f>VLOOKUP(B285,'3-mer'!$B:$BQ,66,FALSE)</f>
        <v>10</v>
      </c>
      <c r="CK285" s="9">
        <f>VLOOKUP(B285,'3-mer'!$B:$BQ,67,FALSE)</f>
        <v>23</v>
      </c>
      <c r="CL285" s="9">
        <f>VLOOKUP(B285,'3-mer'!$B:$BQ,5,FALSE)</f>
        <v>26</v>
      </c>
    </row>
    <row r="286" spans="1:90" ht="15.75" x14ac:dyDescent="0.25">
      <c r="A286" s="67" t="s">
        <v>28</v>
      </c>
      <c r="B286" s="68" t="s">
        <v>29</v>
      </c>
      <c r="C286" s="67">
        <v>280</v>
      </c>
      <c r="D286" s="58">
        <v>11.066800000000001</v>
      </c>
      <c r="E286" s="67" t="s">
        <v>67</v>
      </c>
      <c r="F286" s="67">
        <v>7</v>
      </c>
      <c r="G286" s="67">
        <v>7</v>
      </c>
      <c r="H286" s="58">
        <v>3.7034400000000001</v>
      </c>
      <c r="I286" s="70">
        <f>VLOOKUP(B286,'2-mer'!$C$1:$V$19,3,FALSE)</f>
        <v>1452</v>
      </c>
      <c r="J286" s="74">
        <f>VLOOKUP(B286,遗传信息!B:E,4,FALSE)</f>
        <v>50.609999999999992</v>
      </c>
      <c r="K286" s="9">
        <f>VLOOKUP(B286,'2-mer'!$C$1:$V$19,4,FALSE)</f>
        <v>105</v>
      </c>
      <c r="L286" s="9">
        <f>VLOOKUP(B286,'2-mer'!$C$1:$V$19,5,FALSE)</f>
        <v>85</v>
      </c>
      <c r="M286" s="9">
        <f>VLOOKUP(B286,'2-mer'!$C$1:$V$19,6,FALSE)</f>
        <v>109</v>
      </c>
      <c r="N286" s="9">
        <f>VLOOKUP(B286,'2-mer'!$C$1:$V$19,8,FALSE)</f>
        <v>63</v>
      </c>
      <c r="O286" s="9">
        <f>VLOOKUP(B286,'2-mer'!$C$1:$V$19,9,FALSE)</f>
        <v>80</v>
      </c>
      <c r="P286" s="9">
        <f>VLOOKUP(B286,'2-mer'!$C$1:$V$19,10,FALSE)</f>
        <v>78</v>
      </c>
      <c r="Q286" s="9">
        <f>VLOOKUP(B286,'2-mer'!$C$1:$V$19,11,FALSE)</f>
        <v>96</v>
      </c>
      <c r="R286" s="9">
        <f>VLOOKUP(B286,'2-mer'!$C$1:$V$19,12,FALSE)</f>
        <v>75</v>
      </c>
      <c r="S286" s="9">
        <f>VLOOKUP(B286,'2-mer'!$C$1:$V$19,13,FALSE)</f>
        <v>115</v>
      </c>
      <c r="T286" s="9">
        <f>VLOOKUP(B286,'2-mer'!$C$1:$V$19,14,FALSE)</f>
        <v>106</v>
      </c>
      <c r="U286" s="9">
        <f>VLOOKUP(B286,'2-mer'!$C$1:$V$19,15,FALSE)</f>
        <v>147</v>
      </c>
      <c r="V286" s="9">
        <f>VLOOKUP(B286,'2-mer'!$C$1:$V$19,16,FALSE)</f>
        <v>93</v>
      </c>
      <c r="W286" s="9">
        <f>VLOOKUP(B286,'2-mer'!$C$1:$V$19,17,FALSE)</f>
        <v>63</v>
      </c>
      <c r="X286" s="9">
        <f>VLOOKUP(B286,'2-mer'!$C$1:$V$19,18,FALSE)</f>
        <v>61</v>
      </c>
      <c r="Y286" s="9">
        <f>VLOOKUP(B286,'2-mer'!$C$1:$V$19,19,FALSE)</f>
        <v>108</v>
      </c>
      <c r="Z286" s="9">
        <f>VLOOKUP(B286,'2-mer'!$C$1:$V$19,20,FALSE)</f>
        <v>57</v>
      </c>
      <c r="AA286" s="9">
        <f>VLOOKUP(B286,'3-mer'!$B:$BQ,4,FALSE)</f>
        <v>22</v>
      </c>
      <c r="AB286" s="9">
        <f>VLOOKUP(B286,'3-mer'!$B:$BQ,5,FALSE)</f>
        <v>26</v>
      </c>
      <c r="AC286" s="9">
        <f>VLOOKUP(B286,'3-mer'!$B:$BQ,6,FALSE)</f>
        <v>34</v>
      </c>
      <c r="AD286" s="9">
        <f>VLOOKUP(B286,'3-mer'!$B:$BQ,7,FALSE)</f>
        <v>22</v>
      </c>
      <c r="AE286" s="9">
        <f>VLOOKUP(B286,'3-mer'!$B:$BQ,8,FALSE)</f>
        <v>17</v>
      </c>
      <c r="AF286" s="9">
        <f>VLOOKUP(B286,'3-mer'!$B:$BQ,9,FALSE)</f>
        <v>22</v>
      </c>
      <c r="AG286" s="9">
        <f>VLOOKUP(B286,'3-mer'!$B:$BQ,10,FALSE)</f>
        <v>27</v>
      </c>
      <c r="AH286" s="9">
        <f>VLOOKUP(B286,'3-mer'!$B:$BQ,11,FALSE)</f>
        <v>19</v>
      </c>
      <c r="AI286" s="9">
        <f>VLOOKUP(B286,'3-mer'!$B:$BQ,12,FALSE)</f>
        <v>28</v>
      </c>
      <c r="AJ286" s="9">
        <f>VLOOKUP(B286,'3-mer'!$B:$BQ,13,FALSE)</f>
        <v>25</v>
      </c>
      <c r="AK286" s="9">
        <f>VLOOKUP(B286,'3-mer'!$B:$BQ,14,FALSE)</f>
        <v>30</v>
      </c>
      <c r="AL286" s="9">
        <f>VLOOKUP(B286,'3-mer'!$B:$BQ,15,FALSE)</f>
        <v>25</v>
      </c>
      <c r="AM286" s="9">
        <f>VLOOKUP(B286,'3-mer'!$B:$BQ,16,FALSE)</f>
        <v>13</v>
      </c>
      <c r="AN286" s="9">
        <f>VLOOKUP(B286,'3-mer'!$B:$BQ,17,FALSE)</f>
        <v>13</v>
      </c>
      <c r="AO286" s="9">
        <f>VLOOKUP(B286,'3-mer'!$B:$BQ,18,FALSE)</f>
        <v>27</v>
      </c>
      <c r="AP286" s="9">
        <f>VLOOKUP(B286,'3-mer'!$B:$BQ,19,FALSE)</f>
        <v>10</v>
      </c>
      <c r="AQ286" s="9">
        <f>VLOOKUP(B286,'3-mer'!$B:$BQ,20,FALSE)</f>
        <v>22</v>
      </c>
      <c r="AR286" s="9">
        <f>VLOOKUP(B286,'3-mer'!$B:$BQ,21,FALSE)</f>
        <v>16</v>
      </c>
      <c r="AS286" s="9">
        <f>VLOOKUP(B286,'3-mer'!$B:$BQ,22,FALSE)</f>
        <v>25</v>
      </c>
      <c r="AT286" s="9">
        <f>VLOOKUP(B286,'3-mer'!$B:$BQ,23,FALSE)</f>
        <v>16</v>
      </c>
      <c r="AU286" s="9">
        <f>VLOOKUP(B286,'3-mer'!$B:$BQ,24,FALSE)</f>
        <v>17</v>
      </c>
      <c r="AV286" s="9">
        <f>VLOOKUP(B286,'3-mer'!$B:$BQ,25,FALSE)</f>
        <v>15</v>
      </c>
      <c r="AW286" s="9">
        <f>VLOOKUP(B286,'3-mer'!$B:$BQ,26,FALSE)</f>
        <v>21</v>
      </c>
      <c r="AX286" s="9">
        <f>VLOOKUP(B286,'3-mer'!$B:$BQ,27,FALSE)</f>
        <v>25</v>
      </c>
      <c r="AY286" s="9">
        <f>VLOOKUP(B286,'3-mer'!$B:$BQ,28,FALSE)</f>
        <v>18</v>
      </c>
      <c r="AZ286" s="9">
        <f>VLOOKUP(B286,'3-mer'!$B:$BQ,29,FALSE)</f>
        <v>21</v>
      </c>
      <c r="BA286" s="9">
        <f>VLOOKUP(B286,'3-mer'!$B:$BQ,30,FALSE)</f>
        <v>35</v>
      </c>
      <c r="BB286" s="9">
        <f>VLOOKUP(B286,'3-mer'!$B:$BQ,31,FALSE)</f>
        <v>22</v>
      </c>
      <c r="BC286" s="9">
        <f>VLOOKUP(B286,'3-mer'!$B:$BQ,32,FALSE)</f>
        <v>11</v>
      </c>
      <c r="BD286" s="9">
        <f>VLOOKUP(B286,'3-mer'!$B:$BQ,33,FALSE)</f>
        <v>16</v>
      </c>
      <c r="BE286" s="9">
        <f>VLOOKUP(B286,'3-mer'!$B:$BQ,34,FALSE)</f>
        <v>28</v>
      </c>
      <c r="BF286" s="9">
        <f>VLOOKUP(B286,'3-mer'!$B:$BQ,35,FALSE)</f>
        <v>20</v>
      </c>
      <c r="BG286" s="9">
        <f>VLOOKUP(B286,'3-mer'!$B:$BQ,36,FALSE)</f>
        <v>36</v>
      </c>
      <c r="BH286" s="9">
        <f>VLOOKUP(B286,'3-mer'!$B:$BQ,37,FALSE)</f>
        <v>23</v>
      </c>
      <c r="BI286" s="9">
        <f>VLOOKUP(B286,'3-mer'!$B:$BQ,38,FALSE)</f>
        <v>33</v>
      </c>
      <c r="BJ286" s="9">
        <f>VLOOKUP(B286,'3-mer'!$B:$BQ,39,FALSE)</f>
        <v>22</v>
      </c>
      <c r="BK286" s="9">
        <f>VLOOKUP(B286,'3-mer'!$B:$BQ,40,FALSE)</f>
        <v>28</v>
      </c>
      <c r="BL286" s="9">
        <f>VLOOKUP(B286,'3-mer'!$B:$BQ,41,FALSE)</f>
        <v>26</v>
      </c>
      <c r="BM286" s="9">
        <f>VLOOKUP(B286,'3-mer'!$B:$BQ,42,FALSE)</f>
        <v>28</v>
      </c>
      <c r="BN286" s="9">
        <f>VLOOKUP(B286,'3-mer'!$B:$BQ,43,FALSE)</f>
        <v>23</v>
      </c>
      <c r="BO286" s="9">
        <f>VLOOKUP(B286,'3-mer'!$B:$BQ,44,FALSE)</f>
        <v>42</v>
      </c>
      <c r="BP286" s="9">
        <f>VLOOKUP(B286,'3-mer'!$B:$BQ,45,FALSE)</f>
        <v>30</v>
      </c>
      <c r="BQ286" s="9">
        <f>VLOOKUP(B286,'3-mer'!$B:$BQ,46,FALSE)</f>
        <v>46</v>
      </c>
      <c r="BR286" s="9">
        <f>VLOOKUP(B286,'3-mer'!$B:$BQ,47,FALSE)</f>
        <v>29</v>
      </c>
      <c r="BS286" s="9">
        <f>VLOOKUP(B286,'3-mer'!$B:$BQ,48,FALSE)</f>
        <v>23</v>
      </c>
      <c r="BT286" s="9">
        <f>VLOOKUP(B286,'3-mer'!$B:$BQ,49,FALSE)</f>
        <v>22</v>
      </c>
      <c r="BU286" s="9">
        <f>VLOOKUP(B286,'3-mer'!$B:$BQ,50,FALSE)</f>
        <v>30</v>
      </c>
      <c r="BV286" s="9">
        <f>VLOOKUP(B286,'3-mer'!$B:$BQ,51,FALSE)</f>
        <v>18</v>
      </c>
      <c r="BW286" s="9">
        <f>VLOOKUP(B286,'3-mer'!$B:$BQ,52,FALSE)</f>
        <v>25</v>
      </c>
      <c r="BX286" s="9">
        <f>VLOOKUP(B286,'3-mer'!$B:$BQ,53,FALSE)</f>
        <v>19</v>
      </c>
      <c r="BY286" s="9">
        <f>VLOOKUP(B286,'3-mer'!$B:$BQ,54,FALSE)</f>
        <v>16</v>
      </c>
      <c r="BZ286" s="9">
        <f>VLOOKUP(B286,'3-mer'!$B:$BQ,55,FALSE)</f>
        <v>3</v>
      </c>
      <c r="CA286" s="9">
        <f>VLOOKUP(B286,'3-mer'!$B:$BQ,56,FALSE)</f>
        <v>18</v>
      </c>
      <c r="CB286" s="9">
        <f>VLOOKUP(B286,'3-mer'!$B:$BQ,7,FALSE)</f>
        <v>22</v>
      </c>
      <c r="CC286" s="9">
        <f>VLOOKUP(B286,'3-mer'!$B:$BQ,58,FALSE)</f>
        <v>20</v>
      </c>
      <c r="CD286" s="9">
        <f>VLOOKUP(B286,'3-mer'!$B:$BQ,60,FALSE)</f>
        <v>8</v>
      </c>
      <c r="CE286" s="9">
        <f>VLOOKUP(B286,'3-mer'!$B:$BQ,61,FALSE)</f>
        <v>27</v>
      </c>
      <c r="CF286" s="9">
        <f>VLOOKUP(B286,'3-mer'!$B:$BQ,62,FALSE)</f>
        <v>28</v>
      </c>
      <c r="CG286" s="9">
        <f>VLOOKUP(B286,'3-mer'!$B:$BQ,63,FALSE)</f>
        <v>36</v>
      </c>
      <c r="CH286" s="9">
        <f>VLOOKUP(B286,'3-mer'!$B:$BQ,64,FALSE)</f>
        <v>17</v>
      </c>
      <c r="CI286" s="9">
        <f>VLOOKUP(B286,'3-mer'!$B:$BQ,65,FALSE)</f>
        <v>15</v>
      </c>
      <c r="CJ286" s="9">
        <f>VLOOKUP(B286,'3-mer'!$B:$BQ,66,FALSE)</f>
        <v>10</v>
      </c>
      <c r="CK286" s="9">
        <f>VLOOKUP(B286,'3-mer'!$B:$BQ,67,FALSE)</f>
        <v>23</v>
      </c>
      <c r="CL286" s="9">
        <f>VLOOKUP(B286,'3-mer'!$B:$BQ,5,FALSE)</f>
        <v>26</v>
      </c>
    </row>
    <row r="287" spans="1:90" ht="15.75" x14ac:dyDescent="0.25">
      <c r="A287" s="67" t="s">
        <v>28</v>
      </c>
      <c r="B287" s="68" t="s">
        <v>29</v>
      </c>
      <c r="C287" s="67">
        <v>280</v>
      </c>
      <c r="D287" s="58">
        <v>14.896800000000001</v>
      </c>
      <c r="E287" s="67" t="s">
        <v>67</v>
      </c>
      <c r="F287" s="67">
        <v>7</v>
      </c>
      <c r="G287" s="67">
        <v>7</v>
      </c>
      <c r="H287" s="58">
        <v>4.5551500000000003</v>
      </c>
      <c r="I287" s="70">
        <f>VLOOKUP(B287,'2-mer'!$C$1:$V$19,3,FALSE)</f>
        <v>1452</v>
      </c>
      <c r="J287" s="74">
        <f>VLOOKUP(B287,遗传信息!B:E,4,FALSE)</f>
        <v>50.609999999999992</v>
      </c>
      <c r="K287" s="9">
        <f>VLOOKUP(B287,'2-mer'!$C$1:$V$19,4,FALSE)</f>
        <v>105</v>
      </c>
      <c r="L287" s="9">
        <f>VLOOKUP(B287,'2-mer'!$C$1:$V$19,5,FALSE)</f>
        <v>85</v>
      </c>
      <c r="M287" s="9">
        <f>VLOOKUP(B287,'2-mer'!$C$1:$V$19,6,FALSE)</f>
        <v>109</v>
      </c>
      <c r="N287" s="9">
        <f>VLOOKUP(B287,'2-mer'!$C$1:$V$19,8,FALSE)</f>
        <v>63</v>
      </c>
      <c r="O287" s="9">
        <f>VLOOKUP(B287,'2-mer'!$C$1:$V$19,9,FALSE)</f>
        <v>80</v>
      </c>
      <c r="P287" s="9">
        <f>VLOOKUP(B287,'2-mer'!$C$1:$V$19,10,FALSE)</f>
        <v>78</v>
      </c>
      <c r="Q287" s="9">
        <f>VLOOKUP(B287,'2-mer'!$C$1:$V$19,11,FALSE)</f>
        <v>96</v>
      </c>
      <c r="R287" s="9">
        <f>VLOOKUP(B287,'2-mer'!$C$1:$V$19,12,FALSE)</f>
        <v>75</v>
      </c>
      <c r="S287" s="9">
        <f>VLOOKUP(B287,'2-mer'!$C$1:$V$19,13,FALSE)</f>
        <v>115</v>
      </c>
      <c r="T287" s="9">
        <f>VLOOKUP(B287,'2-mer'!$C$1:$V$19,14,FALSE)</f>
        <v>106</v>
      </c>
      <c r="U287" s="9">
        <f>VLOOKUP(B287,'2-mer'!$C$1:$V$19,15,FALSE)</f>
        <v>147</v>
      </c>
      <c r="V287" s="9">
        <f>VLOOKUP(B287,'2-mer'!$C$1:$V$19,16,FALSE)</f>
        <v>93</v>
      </c>
      <c r="W287" s="9">
        <f>VLOOKUP(B287,'2-mer'!$C$1:$V$19,17,FALSE)</f>
        <v>63</v>
      </c>
      <c r="X287" s="9">
        <f>VLOOKUP(B287,'2-mer'!$C$1:$V$19,18,FALSE)</f>
        <v>61</v>
      </c>
      <c r="Y287" s="9">
        <f>VLOOKUP(B287,'2-mer'!$C$1:$V$19,19,FALSE)</f>
        <v>108</v>
      </c>
      <c r="Z287" s="9">
        <f>VLOOKUP(B287,'2-mer'!$C$1:$V$19,20,FALSE)</f>
        <v>57</v>
      </c>
      <c r="AA287" s="9">
        <f>VLOOKUP(B287,'3-mer'!$B:$BQ,4,FALSE)</f>
        <v>22</v>
      </c>
      <c r="AB287" s="9">
        <f>VLOOKUP(B287,'3-mer'!$B:$BQ,5,FALSE)</f>
        <v>26</v>
      </c>
      <c r="AC287" s="9">
        <f>VLOOKUP(B287,'3-mer'!$B:$BQ,6,FALSE)</f>
        <v>34</v>
      </c>
      <c r="AD287" s="9">
        <f>VLOOKUP(B287,'3-mer'!$B:$BQ,7,FALSE)</f>
        <v>22</v>
      </c>
      <c r="AE287" s="9">
        <f>VLOOKUP(B287,'3-mer'!$B:$BQ,8,FALSE)</f>
        <v>17</v>
      </c>
      <c r="AF287" s="9">
        <f>VLOOKUP(B287,'3-mer'!$B:$BQ,9,FALSE)</f>
        <v>22</v>
      </c>
      <c r="AG287" s="9">
        <f>VLOOKUP(B287,'3-mer'!$B:$BQ,10,FALSE)</f>
        <v>27</v>
      </c>
      <c r="AH287" s="9">
        <f>VLOOKUP(B287,'3-mer'!$B:$BQ,11,FALSE)</f>
        <v>19</v>
      </c>
      <c r="AI287" s="9">
        <f>VLOOKUP(B287,'3-mer'!$B:$BQ,12,FALSE)</f>
        <v>28</v>
      </c>
      <c r="AJ287" s="9">
        <f>VLOOKUP(B287,'3-mer'!$B:$BQ,13,FALSE)</f>
        <v>25</v>
      </c>
      <c r="AK287" s="9">
        <f>VLOOKUP(B287,'3-mer'!$B:$BQ,14,FALSE)</f>
        <v>30</v>
      </c>
      <c r="AL287" s="9">
        <f>VLOOKUP(B287,'3-mer'!$B:$BQ,15,FALSE)</f>
        <v>25</v>
      </c>
      <c r="AM287" s="9">
        <f>VLOOKUP(B287,'3-mer'!$B:$BQ,16,FALSE)</f>
        <v>13</v>
      </c>
      <c r="AN287" s="9">
        <f>VLOOKUP(B287,'3-mer'!$B:$BQ,17,FALSE)</f>
        <v>13</v>
      </c>
      <c r="AO287" s="9">
        <f>VLOOKUP(B287,'3-mer'!$B:$BQ,18,FALSE)</f>
        <v>27</v>
      </c>
      <c r="AP287" s="9">
        <f>VLOOKUP(B287,'3-mer'!$B:$BQ,19,FALSE)</f>
        <v>10</v>
      </c>
      <c r="AQ287" s="9">
        <f>VLOOKUP(B287,'3-mer'!$B:$BQ,20,FALSE)</f>
        <v>22</v>
      </c>
      <c r="AR287" s="9">
        <f>VLOOKUP(B287,'3-mer'!$B:$BQ,21,FALSE)</f>
        <v>16</v>
      </c>
      <c r="AS287" s="9">
        <f>VLOOKUP(B287,'3-mer'!$B:$BQ,22,FALSE)</f>
        <v>25</v>
      </c>
      <c r="AT287" s="9">
        <f>VLOOKUP(B287,'3-mer'!$B:$BQ,23,FALSE)</f>
        <v>16</v>
      </c>
      <c r="AU287" s="9">
        <f>VLOOKUP(B287,'3-mer'!$B:$BQ,24,FALSE)</f>
        <v>17</v>
      </c>
      <c r="AV287" s="9">
        <f>VLOOKUP(B287,'3-mer'!$B:$BQ,25,FALSE)</f>
        <v>15</v>
      </c>
      <c r="AW287" s="9">
        <f>VLOOKUP(B287,'3-mer'!$B:$BQ,26,FALSE)</f>
        <v>21</v>
      </c>
      <c r="AX287" s="9">
        <f>VLOOKUP(B287,'3-mer'!$B:$BQ,27,FALSE)</f>
        <v>25</v>
      </c>
      <c r="AY287" s="9">
        <f>VLOOKUP(B287,'3-mer'!$B:$BQ,28,FALSE)</f>
        <v>18</v>
      </c>
      <c r="AZ287" s="9">
        <f>VLOOKUP(B287,'3-mer'!$B:$BQ,29,FALSE)</f>
        <v>21</v>
      </c>
      <c r="BA287" s="9">
        <f>VLOOKUP(B287,'3-mer'!$B:$BQ,30,FALSE)</f>
        <v>35</v>
      </c>
      <c r="BB287" s="9">
        <f>VLOOKUP(B287,'3-mer'!$B:$BQ,31,FALSE)</f>
        <v>22</v>
      </c>
      <c r="BC287" s="9">
        <f>VLOOKUP(B287,'3-mer'!$B:$BQ,32,FALSE)</f>
        <v>11</v>
      </c>
      <c r="BD287" s="9">
        <f>VLOOKUP(B287,'3-mer'!$B:$BQ,33,FALSE)</f>
        <v>16</v>
      </c>
      <c r="BE287" s="9">
        <f>VLOOKUP(B287,'3-mer'!$B:$BQ,34,FALSE)</f>
        <v>28</v>
      </c>
      <c r="BF287" s="9">
        <f>VLOOKUP(B287,'3-mer'!$B:$BQ,35,FALSE)</f>
        <v>20</v>
      </c>
      <c r="BG287" s="9">
        <f>VLOOKUP(B287,'3-mer'!$B:$BQ,36,FALSE)</f>
        <v>36</v>
      </c>
      <c r="BH287" s="9">
        <f>VLOOKUP(B287,'3-mer'!$B:$BQ,37,FALSE)</f>
        <v>23</v>
      </c>
      <c r="BI287" s="9">
        <f>VLOOKUP(B287,'3-mer'!$B:$BQ,38,FALSE)</f>
        <v>33</v>
      </c>
      <c r="BJ287" s="9">
        <f>VLOOKUP(B287,'3-mer'!$B:$BQ,39,FALSE)</f>
        <v>22</v>
      </c>
      <c r="BK287" s="9">
        <f>VLOOKUP(B287,'3-mer'!$B:$BQ,40,FALSE)</f>
        <v>28</v>
      </c>
      <c r="BL287" s="9">
        <f>VLOOKUP(B287,'3-mer'!$B:$BQ,41,FALSE)</f>
        <v>26</v>
      </c>
      <c r="BM287" s="9">
        <f>VLOOKUP(B287,'3-mer'!$B:$BQ,42,FALSE)</f>
        <v>28</v>
      </c>
      <c r="BN287" s="9">
        <f>VLOOKUP(B287,'3-mer'!$B:$BQ,43,FALSE)</f>
        <v>23</v>
      </c>
      <c r="BO287" s="9">
        <f>VLOOKUP(B287,'3-mer'!$B:$BQ,44,FALSE)</f>
        <v>42</v>
      </c>
      <c r="BP287" s="9">
        <f>VLOOKUP(B287,'3-mer'!$B:$BQ,45,FALSE)</f>
        <v>30</v>
      </c>
      <c r="BQ287" s="9">
        <f>VLOOKUP(B287,'3-mer'!$B:$BQ,46,FALSE)</f>
        <v>46</v>
      </c>
      <c r="BR287" s="9">
        <f>VLOOKUP(B287,'3-mer'!$B:$BQ,47,FALSE)</f>
        <v>29</v>
      </c>
      <c r="BS287" s="9">
        <f>VLOOKUP(B287,'3-mer'!$B:$BQ,48,FALSE)</f>
        <v>23</v>
      </c>
      <c r="BT287" s="9">
        <f>VLOOKUP(B287,'3-mer'!$B:$BQ,49,FALSE)</f>
        <v>22</v>
      </c>
      <c r="BU287" s="9">
        <f>VLOOKUP(B287,'3-mer'!$B:$BQ,50,FALSE)</f>
        <v>30</v>
      </c>
      <c r="BV287" s="9">
        <f>VLOOKUP(B287,'3-mer'!$B:$BQ,51,FALSE)</f>
        <v>18</v>
      </c>
      <c r="BW287" s="9">
        <f>VLOOKUP(B287,'3-mer'!$B:$BQ,52,FALSE)</f>
        <v>25</v>
      </c>
      <c r="BX287" s="9">
        <f>VLOOKUP(B287,'3-mer'!$B:$BQ,53,FALSE)</f>
        <v>19</v>
      </c>
      <c r="BY287" s="9">
        <f>VLOOKUP(B287,'3-mer'!$B:$BQ,54,FALSE)</f>
        <v>16</v>
      </c>
      <c r="BZ287" s="9">
        <f>VLOOKUP(B287,'3-mer'!$B:$BQ,55,FALSE)</f>
        <v>3</v>
      </c>
      <c r="CA287" s="9">
        <f>VLOOKUP(B287,'3-mer'!$B:$BQ,56,FALSE)</f>
        <v>18</v>
      </c>
      <c r="CB287" s="9">
        <f>VLOOKUP(B287,'3-mer'!$B:$BQ,7,FALSE)</f>
        <v>22</v>
      </c>
      <c r="CC287" s="9">
        <f>VLOOKUP(B287,'3-mer'!$B:$BQ,58,FALSE)</f>
        <v>20</v>
      </c>
      <c r="CD287" s="9">
        <f>VLOOKUP(B287,'3-mer'!$B:$BQ,60,FALSE)</f>
        <v>8</v>
      </c>
      <c r="CE287" s="9">
        <f>VLOOKUP(B287,'3-mer'!$B:$BQ,61,FALSE)</f>
        <v>27</v>
      </c>
      <c r="CF287" s="9">
        <f>VLOOKUP(B287,'3-mer'!$B:$BQ,62,FALSE)</f>
        <v>28</v>
      </c>
      <c r="CG287" s="9">
        <f>VLOOKUP(B287,'3-mer'!$B:$BQ,63,FALSE)</f>
        <v>36</v>
      </c>
      <c r="CH287" s="9">
        <f>VLOOKUP(B287,'3-mer'!$B:$BQ,64,FALSE)</f>
        <v>17</v>
      </c>
      <c r="CI287" s="9">
        <f>VLOOKUP(B287,'3-mer'!$B:$BQ,65,FALSE)</f>
        <v>15</v>
      </c>
      <c r="CJ287" s="9">
        <f>VLOOKUP(B287,'3-mer'!$B:$BQ,66,FALSE)</f>
        <v>10</v>
      </c>
      <c r="CK287" s="9">
        <f>VLOOKUP(B287,'3-mer'!$B:$BQ,67,FALSE)</f>
        <v>23</v>
      </c>
      <c r="CL287" s="9">
        <f>VLOOKUP(B287,'3-mer'!$B:$BQ,5,FALSE)</f>
        <v>26</v>
      </c>
    </row>
    <row r="288" spans="1:90" ht="15.75" x14ac:dyDescent="0.25">
      <c r="A288" s="67" t="s">
        <v>28</v>
      </c>
      <c r="B288" s="68" t="s">
        <v>29</v>
      </c>
      <c r="C288" s="67">
        <v>280</v>
      </c>
      <c r="D288" s="58">
        <v>20.7273</v>
      </c>
      <c r="E288" s="67" t="s">
        <v>67</v>
      </c>
      <c r="F288" s="67">
        <v>7</v>
      </c>
      <c r="G288" s="67">
        <v>7</v>
      </c>
      <c r="H288" s="58">
        <v>5.25265</v>
      </c>
      <c r="I288" s="70">
        <f>VLOOKUP(B288,'2-mer'!$C$1:$V$19,3,FALSE)</f>
        <v>1452</v>
      </c>
      <c r="J288" s="74">
        <f>VLOOKUP(B288,遗传信息!B:E,4,FALSE)</f>
        <v>50.609999999999992</v>
      </c>
      <c r="K288" s="9">
        <f>VLOOKUP(B288,'2-mer'!$C$1:$V$19,4,FALSE)</f>
        <v>105</v>
      </c>
      <c r="L288" s="9">
        <f>VLOOKUP(B288,'2-mer'!$C$1:$V$19,5,FALSE)</f>
        <v>85</v>
      </c>
      <c r="M288" s="9">
        <f>VLOOKUP(B288,'2-mer'!$C$1:$V$19,6,FALSE)</f>
        <v>109</v>
      </c>
      <c r="N288" s="9">
        <f>VLOOKUP(B288,'2-mer'!$C$1:$V$19,8,FALSE)</f>
        <v>63</v>
      </c>
      <c r="O288" s="9">
        <f>VLOOKUP(B288,'2-mer'!$C$1:$V$19,9,FALSE)</f>
        <v>80</v>
      </c>
      <c r="P288" s="9">
        <f>VLOOKUP(B288,'2-mer'!$C$1:$V$19,10,FALSE)</f>
        <v>78</v>
      </c>
      <c r="Q288" s="9">
        <f>VLOOKUP(B288,'2-mer'!$C$1:$V$19,11,FALSE)</f>
        <v>96</v>
      </c>
      <c r="R288" s="9">
        <f>VLOOKUP(B288,'2-mer'!$C$1:$V$19,12,FALSE)</f>
        <v>75</v>
      </c>
      <c r="S288" s="9">
        <f>VLOOKUP(B288,'2-mer'!$C$1:$V$19,13,FALSE)</f>
        <v>115</v>
      </c>
      <c r="T288" s="9">
        <f>VLOOKUP(B288,'2-mer'!$C$1:$V$19,14,FALSE)</f>
        <v>106</v>
      </c>
      <c r="U288" s="9">
        <f>VLOOKUP(B288,'2-mer'!$C$1:$V$19,15,FALSE)</f>
        <v>147</v>
      </c>
      <c r="V288" s="9">
        <f>VLOOKUP(B288,'2-mer'!$C$1:$V$19,16,FALSE)</f>
        <v>93</v>
      </c>
      <c r="W288" s="9">
        <f>VLOOKUP(B288,'2-mer'!$C$1:$V$19,17,FALSE)</f>
        <v>63</v>
      </c>
      <c r="X288" s="9">
        <f>VLOOKUP(B288,'2-mer'!$C$1:$V$19,18,FALSE)</f>
        <v>61</v>
      </c>
      <c r="Y288" s="9">
        <f>VLOOKUP(B288,'2-mer'!$C$1:$V$19,19,FALSE)</f>
        <v>108</v>
      </c>
      <c r="Z288" s="9">
        <f>VLOOKUP(B288,'2-mer'!$C$1:$V$19,20,FALSE)</f>
        <v>57</v>
      </c>
      <c r="AA288" s="9">
        <f>VLOOKUP(B288,'3-mer'!$B:$BQ,4,FALSE)</f>
        <v>22</v>
      </c>
      <c r="AB288" s="9">
        <f>VLOOKUP(B288,'3-mer'!$B:$BQ,5,FALSE)</f>
        <v>26</v>
      </c>
      <c r="AC288" s="9">
        <f>VLOOKUP(B288,'3-mer'!$B:$BQ,6,FALSE)</f>
        <v>34</v>
      </c>
      <c r="AD288" s="9">
        <f>VLOOKUP(B288,'3-mer'!$B:$BQ,7,FALSE)</f>
        <v>22</v>
      </c>
      <c r="AE288" s="9">
        <f>VLOOKUP(B288,'3-mer'!$B:$BQ,8,FALSE)</f>
        <v>17</v>
      </c>
      <c r="AF288" s="9">
        <f>VLOOKUP(B288,'3-mer'!$B:$BQ,9,FALSE)</f>
        <v>22</v>
      </c>
      <c r="AG288" s="9">
        <f>VLOOKUP(B288,'3-mer'!$B:$BQ,10,FALSE)</f>
        <v>27</v>
      </c>
      <c r="AH288" s="9">
        <f>VLOOKUP(B288,'3-mer'!$B:$BQ,11,FALSE)</f>
        <v>19</v>
      </c>
      <c r="AI288" s="9">
        <f>VLOOKUP(B288,'3-mer'!$B:$BQ,12,FALSE)</f>
        <v>28</v>
      </c>
      <c r="AJ288" s="9">
        <f>VLOOKUP(B288,'3-mer'!$B:$BQ,13,FALSE)</f>
        <v>25</v>
      </c>
      <c r="AK288" s="9">
        <f>VLOOKUP(B288,'3-mer'!$B:$BQ,14,FALSE)</f>
        <v>30</v>
      </c>
      <c r="AL288" s="9">
        <f>VLOOKUP(B288,'3-mer'!$B:$BQ,15,FALSE)</f>
        <v>25</v>
      </c>
      <c r="AM288" s="9">
        <f>VLOOKUP(B288,'3-mer'!$B:$BQ,16,FALSE)</f>
        <v>13</v>
      </c>
      <c r="AN288" s="9">
        <f>VLOOKUP(B288,'3-mer'!$B:$BQ,17,FALSE)</f>
        <v>13</v>
      </c>
      <c r="AO288" s="9">
        <f>VLOOKUP(B288,'3-mer'!$B:$BQ,18,FALSE)</f>
        <v>27</v>
      </c>
      <c r="AP288" s="9">
        <f>VLOOKUP(B288,'3-mer'!$B:$BQ,19,FALSE)</f>
        <v>10</v>
      </c>
      <c r="AQ288" s="9">
        <f>VLOOKUP(B288,'3-mer'!$B:$BQ,20,FALSE)</f>
        <v>22</v>
      </c>
      <c r="AR288" s="9">
        <f>VLOOKUP(B288,'3-mer'!$B:$BQ,21,FALSE)</f>
        <v>16</v>
      </c>
      <c r="AS288" s="9">
        <f>VLOOKUP(B288,'3-mer'!$B:$BQ,22,FALSE)</f>
        <v>25</v>
      </c>
      <c r="AT288" s="9">
        <f>VLOOKUP(B288,'3-mer'!$B:$BQ,23,FALSE)</f>
        <v>16</v>
      </c>
      <c r="AU288" s="9">
        <f>VLOOKUP(B288,'3-mer'!$B:$BQ,24,FALSE)</f>
        <v>17</v>
      </c>
      <c r="AV288" s="9">
        <f>VLOOKUP(B288,'3-mer'!$B:$BQ,25,FALSE)</f>
        <v>15</v>
      </c>
      <c r="AW288" s="9">
        <f>VLOOKUP(B288,'3-mer'!$B:$BQ,26,FALSE)</f>
        <v>21</v>
      </c>
      <c r="AX288" s="9">
        <f>VLOOKUP(B288,'3-mer'!$B:$BQ,27,FALSE)</f>
        <v>25</v>
      </c>
      <c r="AY288" s="9">
        <f>VLOOKUP(B288,'3-mer'!$B:$BQ,28,FALSE)</f>
        <v>18</v>
      </c>
      <c r="AZ288" s="9">
        <f>VLOOKUP(B288,'3-mer'!$B:$BQ,29,FALSE)</f>
        <v>21</v>
      </c>
      <c r="BA288" s="9">
        <f>VLOOKUP(B288,'3-mer'!$B:$BQ,30,FALSE)</f>
        <v>35</v>
      </c>
      <c r="BB288" s="9">
        <f>VLOOKUP(B288,'3-mer'!$B:$BQ,31,FALSE)</f>
        <v>22</v>
      </c>
      <c r="BC288" s="9">
        <f>VLOOKUP(B288,'3-mer'!$B:$BQ,32,FALSE)</f>
        <v>11</v>
      </c>
      <c r="BD288" s="9">
        <f>VLOOKUP(B288,'3-mer'!$B:$BQ,33,FALSE)</f>
        <v>16</v>
      </c>
      <c r="BE288" s="9">
        <f>VLOOKUP(B288,'3-mer'!$B:$BQ,34,FALSE)</f>
        <v>28</v>
      </c>
      <c r="BF288" s="9">
        <f>VLOOKUP(B288,'3-mer'!$B:$BQ,35,FALSE)</f>
        <v>20</v>
      </c>
      <c r="BG288" s="9">
        <f>VLOOKUP(B288,'3-mer'!$B:$BQ,36,FALSE)</f>
        <v>36</v>
      </c>
      <c r="BH288" s="9">
        <f>VLOOKUP(B288,'3-mer'!$B:$BQ,37,FALSE)</f>
        <v>23</v>
      </c>
      <c r="BI288" s="9">
        <f>VLOOKUP(B288,'3-mer'!$B:$BQ,38,FALSE)</f>
        <v>33</v>
      </c>
      <c r="BJ288" s="9">
        <f>VLOOKUP(B288,'3-mer'!$B:$BQ,39,FALSE)</f>
        <v>22</v>
      </c>
      <c r="BK288" s="9">
        <f>VLOOKUP(B288,'3-mer'!$B:$BQ,40,FALSE)</f>
        <v>28</v>
      </c>
      <c r="BL288" s="9">
        <f>VLOOKUP(B288,'3-mer'!$B:$BQ,41,FALSE)</f>
        <v>26</v>
      </c>
      <c r="BM288" s="9">
        <f>VLOOKUP(B288,'3-mer'!$B:$BQ,42,FALSE)</f>
        <v>28</v>
      </c>
      <c r="BN288" s="9">
        <f>VLOOKUP(B288,'3-mer'!$B:$BQ,43,FALSE)</f>
        <v>23</v>
      </c>
      <c r="BO288" s="9">
        <f>VLOOKUP(B288,'3-mer'!$B:$BQ,44,FALSE)</f>
        <v>42</v>
      </c>
      <c r="BP288" s="9">
        <f>VLOOKUP(B288,'3-mer'!$B:$BQ,45,FALSE)</f>
        <v>30</v>
      </c>
      <c r="BQ288" s="9">
        <f>VLOOKUP(B288,'3-mer'!$B:$BQ,46,FALSE)</f>
        <v>46</v>
      </c>
      <c r="BR288" s="9">
        <f>VLOOKUP(B288,'3-mer'!$B:$BQ,47,FALSE)</f>
        <v>29</v>
      </c>
      <c r="BS288" s="9">
        <f>VLOOKUP(B288,'3-mer'!$B:$BQ,48,FALSE)</f>
        <v>23</v>
      </c>
      <c r="BT288" s="9">
        <f>VLOOKUP(B288,'3-mer'!$B:$BQ,49,FALSE)</f>
        <v>22</v>
      </c>
      <c r="BU288" s="9">
        <f>VLOOKUP(B288,'3-mer'!$B:$BQ,50,FALSE)</f>
        <v>30</v>
      </c>
      <c r="BV288" s="9">
        <f>VLOOKUP(B288,'3-mer'!$B:$BQ,51,FALSE)</f>
        <v>18</v>
      </c>
      <c r="BW288" s="9">
        <f>VLOOKUP(B288,'3-mer'!$B:$BQ,52,FALSE)</f>
        <v>25</v>
      </c>
      <c r="BX288" s="9">
        <f>VLOOKUP(B288,'3-mer'!$B:$BQ,53,FALSE)</f>
        <v>19</v>
      </c>
      <c r="BY288" s="9">
        <f>VLOOKUP(B288,'3-mer'!$B:$BQ,54,FALSE)</f>
        <v>16</v>
      </c>
      <c r="BZ288" s="9">
        <f>VLOOKUP(B288,'3-mer'!$B:$BQ,55,FALSE)</f>
        <v>3</v>
      </c>
      <c r="CA288" s="9">
        <f>VLOOKUP(B288,'3-mer'!$B:$BQ,56,FALSE)</f>
        <v>18</v>
      </c>
      <c r="CB288" s="9">
        <f>VLOOKUP(B288,'3-mer'!$B:$BQ,7,FALSE)</f>
        <v>22</v>
      </c>
      <c r="CC288" s="9">
        <f>VLOOKUP(B288,'3-mer'!$B:$BQ,58,FALSE)</f>
        <v>20</v>
      </c>
      <c r="CD288" s="9">
        <f>VLOOKUP(B288,'3-mer'!$B:$BQ,60,FALSE)</f>
        <v>8</v>
      </c>
      <c r="CE288" s="9">
        <f>VLOOKUP(B288,'3-mer'!$B:$BQ,61,FALSE)</f>
        <v>27</v>
      </c>
      <c r="CF288" s="9">
        <f>VLOOKUP(B288,'3-mer'!$B:$BQ,62,FALSE)</f>
        <v>28</v>
      </c>
      <c r="CG288" s="9">
        <f>VLOOKUP(B288,'3-mer'!$B:$BQ,63,FALSE)</f>
        <v>36</v>
      </c>
      <c r="CH288" s="9">
        <f>VLOOKUP(B288,'3-mer'!$B:$BQ,64,FALSE)</f>
        <v>17</v>
      </c>
      <c r="CI288" s="9">
        <f>VLOOKUP(B288,'3-mer'!$B:$BQ,65,FALSE)</f>
        <v>15</v>
      </c>
      <c r="CJ288" s="9">
        <f>VLOOKUP(B288,'3-mer'!$B:$BQ,66,FALSE)</f>
        <v>10</v>
      </c>
      <c r="CK288" s="9">
        <f>VLOOKUP(B288,'3-mer'!$B:$BQ,67,FALSE)</f>
        <v>23</v>
      </c>
      <c r="CL288" s="9">
        <f>VLOOKUP(B288,'3-mer'!$B:$BQ,5,FALSE)</f>
        <v>26</v>
      </c>
    </row>
    <row r="289" spans="1:90" ht="15.75" x14ac:dyDescent="0.25">
      <c r="A289" s="67" t="s">
        <v>28</v>
      </c>
      <c r="B289" s="68" t="s">
        <v>29</v>
      </c>
      <c r="C289" s="67">
        <v>254</v>
      </c>
      <c r="D289" s="58">
        <v>4.3986499999999999</v>
      </c>
      <c r="E289" s="67" t="s">
        <v>67</v>
      </c>
      <c r="F289" s="67">
        <v>7</v>
      </c>
      <c r="G289" s="67">
        <v>7</v>
      </c>
      <c r="H289" s="58">
        <v>0.77467200000000003</v>
      </c>
      <c r="I289" s="70">
        <f>VLOOKUP(B289,'2-mer'!$C$1:$V$19,3,FALSE)</f>
        <v>1452</v>
      </c>
      <c r="J289" s="74">
        <f>VLOOKUP(B289,遗传信息!B:E,4,FALSE)</f>
        <v>50.609999999999992</v>
      </c>
      <c r="K289" s="9">
        <f>VLOOKUP(B289,'2-mer'!$C$1:$V$19,4,FALSE)</f>
        <v>105</v>
      </c>
      <c r="L289" s="9">
        <f>VLOOKUP(B289,'2-mer'!$C$1:$V$19,5,FALSE)</f>
        <v>85</v>
      </c>
      <c r="M289" s="9">
        <f>VLOOKUP(B289,'2-mer'!$C$1:$V$19,6,FALSE)</f>
        <v>109</v>
      </c>
      <c r="N289" s="9">
        <f>VLOOKUP(B289,'2-mer'!$C$1:$V$19,8,FALSE)</f>
        <v>63</v>
      </c>
      <c r="O289" s="9">
        <f>VLOOKUP(B289,'2-mer'!$C$1:$V$19,9,FALSE)</f>
        <v>80</v>
      </c>
      <c r="P289" s="9">
        <f>VLOOKUP(B289,'2-mer'!$C$1:$V$19,10,FALSE)</f>
        <v>78</v>
      </c>
      <c r="Q289" s="9">
        <f>VLOOKUP(B289,'2-mer'!$C$1:$V$19,11,FALSE)</f>
        <v>96</v>
      </c>
      <c r="R289" s="9">
        <f>VLOOKUP(B289,'2-mer'!$C$1:$V$19,12,FALSE)</f>
        <v>75</v>
      </c>
      <c r="S289" s="9">
        <f>VLOOKUP(B289,'2-mer'!$C$1:$V$19,13,FALSE)</f>
        <v>115</v>
      </c>
      <c r="T289" s="9">
        <f>VLOOKUP(B289,'2-mer'!$C$1:$V$19,14,FALSE)</f>
        <v>106</v>
      </c>
      <c r="U289" s="9">
        <f>VLOOKUP(B289,'2-mer'!$C$1:$V$19,15,FALSE)</f>
        <v>147</v>
      </c>
      <c r="V289" s="9">
        <f>VLOOKUP(B289,'2-mer'!$C$1:$V$19,16,FALSE)</f>
        <v>93</v>
      </c>
      <c r="W289" s="9">
        <f>VLOOKUP(B289,'2-mer'!$C$1:$V$19,17,FALSE)</f>
        <v>63</v>
      </c>
      <c r="X289" s="9">
        <f>VLOOKUP(B289,'2-mer'!$C$1:$V$19,18,FALSE)</f>
        <v>61</v>
      </c>
      <c r="Y289" s="9">
        <f>VLOOKUP(B289,'2-mer'!$C$1:$V$19,19,FALSE)</f>
        <v>108</v>
      </c>
      <c r="Z289" s="9">
        <f>VLOOKUP(B289,'2-mer'!$C$1:$V$19,20,FALSE)</f>
        <v>57</v>
      </c>
      <c r="AA289" s="9">
        <f>VLOOKUP(B289,'3-mer'!$B:$BQ,4,FALSE)</f>
        <v>22</v>
      </c>
      <c r="AB289" s="9">
        <f>VLOOKUP(B289,'3-mer'!$B:$BQ,5,FALSE)</f>
        <v>26</v>
      </c>
      <c r="AC289" s="9">
        <f>VLOOKUP(B289,'3-mer'!$B:$BQ,6,FALSE)</f>
        <v>34</v>
      </c>
      <c r="AD289" s="9">
        <f>VLOOKUP(B289,'3-mer'!$B:$BQ,7,FALSE)</f>
        <v>22</v>
      </c>
      <c r="AE289" s="9">
        <f>VLOOKUP(B289,'3-mer'!$B:$BQ,8,FALSE)</f>
        <v>17</v>
      </c>
      <c r="AF289" s="9">
        <f>VLOOKUP(B289,'3-mer'!$B:$BQ,9,FALSE)</f>
        <v>22</v>
      </c>
      <c r="AG289" s="9">
        <f>VLOOKUP(B289,'3-mer'!$B:$BQ,10,FALSE)</f>
        <v>27</v>
      </c>
      <c r="AH289" s="9">
        <f>VLOOKUP(B289,'3-mer'!$B:$BQ,11,FALSE)</f>
        <v>19</v>
      </c>
      <c r="AI289" s="9">
        <f>VLOOKUP(B289,'3-mer'!$B:$BQ,12,FALSE)</f>
        <v>28</v>
      </c>
      <c r="AJ289" s="9">
        <f>VLOOKUP(B289,'3-mer'!$B:$BQ,13,FALSE)</f>
        <v>25</v>
      </c>
      <c r="AK289" s="9">
        <f>VLOOKUP(B289,'3-mer'!$B:$BQ,14,FALSE)</f>
        <v>30</v>
      </c>
      <c r="AL289" s="9">
        <f>VLOOKUP(B289,'3-mer'!$B:$BQ,15,FALSE)</f>
        <v>25</v>
      </c>
      <c r="AM289" s="9">
        <f>VLOOKUP(B289,'3-mer'!$B:$BQ,16,FALSE)</f>
        <v>13</v>
      </c>
      <c r="AN289" s="9">
        <f>VLOOKUP(B289,'3-mer'!$B:$BQ,17,FALSE)</f>
        <v>13</v>
      </c>
      <c r="AO289" s="9">
        <f>VLOOKUP(B289,'3-mer'!$B:$BQ,18,FALSE)</f>
        <v>27</v>
      </c>
      <c r="AP289" s="9">
        <f>VLOOKUP(B289,'3-mer'!$B:$BQ,19,FALSE)</f>
        <v>10</v>
      </c>
      <c r="AQ289" s="9">
        <f>VLOOKUP(B289,'3-mer'!$B:$BQ,20,FALSE)</f>
        <v>22</v>
      </c>
      <c r="AR289" s="9">
        <f>VLOOKUP(B289,'3-mer'!$B:$BQ,21,FALSE)</f>
        <v>16</v>
      </c>
      <c r="AS289" s="9">
        <f>VLOOKUP(B289,'3-mer'!$B:$BQ,22,FALSE)</f>
        <v>25</v>
      </c>
      <c r="AT289" s="9">
        <f>VLOOKUP(B289,'3-mer'!$B:$BQ,23,FALSE)</f>
        <v>16</v>
      </c>
      <c r="AU289" s="9">
        <f>VLOOKUP(B289,'3-mer'!$B:$BQ,24,FALSE)</f>
        <v>17</v>
      </c>
      <c r="AV289" s="9">
        <f>VLOOKUP(B289,'3-mer'!$B:$BQ,25,FALSE)</f>
        <v>15</v>
      </c>
      <c r="AW289" s="9">
        <f>VLOOKUP(B289,'3-mer'!$B:$BQ,26,FALSE)</f>
        <v>21</v>
      </c>
      <c r="AX289" s="9">
        <f>VLOOKUP(B289,'3-mer'!$B:$BQ,27,FALSE)</f>
        <v>25</v>
      </c>
      <c r="AY289" s="9">
        <f>VLOOKUP(B289,'3-mer'!$B:$BQ,28,FALSE)</f>
        <v>18</v>
      </c>
      <c r="AZ289" s="9">
        <f>VLOOKUP(B289,'3-mer'!$B:$BQ,29,FALSE)</f>
        <v>21</v>
      </c>
      <c r="BA289" s="9">
        <f>VLOOKUP(B289,'3-mer'!$B:$BQ,30,FALSE)</f>
        <v>35</v>
      </c>
      <c r="BB289" s="9">
        <f>VLOOKUP(B289,'3-mer'!$B:$BQ,31,FALSE)</f>
        <v>22</v>
      </c>
      <c r="BC289" s="9">
        <f>VLOOKUP(B289,'3-mer'!$B:$BQ,32,FALSE)</f>
        <v>11</v>
      </c>
      <c r="BD289" s="9">
        <f>VLOOKUP(B289,'3-mer'!$B:$BQ,33,FALSE)</f>
        <v>16</v>
      </c>
      <c r="BE289" s="9">
        <f>VLOOKUP(B289,'3-mer'!$B:$BQ,34,FALSE)</f>
        <v>28</v>
      </c>
      <c r="BF289" s="9">
        <f>VLOOKUP(B289,'3-mer'!$B:$BQ,35,FALSE)</f>
        <v>20</v>
      </c>
      <c r="BG289" s="9">
        <f>VLOOKUP(B289,'3-mer'!$B:$BQ,36,FALSE)</f>
        <v>36</v>
      </c>
      <c r="BH289" s="9">
        <f>VLOOKUP(B289,'3-mer'!$B:$BQ,37,FALSE)</f>
        <v>23</v>
      </c>
      <c r="BI289" s="9">
        <f>VLOOKUP(B289,'3-mer'!$B:$BQ,38,FALSE)</f>
        <v>33</v>
      </c>
      <c r="BJ289" s="9">
        <f>VLOOKUP(B289,'3-mer'!$B:$BQ,39,FALSE)</f>
        <v>22</v>
      </c>
      <c r="BK289" s="9">
        <f>VLOOKUP(B289,'3-mer'!$B:$BQ,40,FALSE)</f>
        <v>28</v>
      </c>
      <c r="BL289" s="9">
        <f>VLOOKUP(B289,'3-mer'!$B:$BQ,41,FALSE)</f>
        <v>26</v>
      </c>
      <c r="BM289" s="9">
        <f>VLOOKUP(B289,'3-mer'!$B:$BQ,42,FALSE)</f>
        <v>28</v>
      </c>
      <c r="BN289" s="9">
        <f>VLOOKUP(B289,'3-mer'!$B:$BQ,43,FALSE)</f>
        <v>23</v>
      </c>
      <c r="BO289" s="9">
        <f>VLOOKUP(B289,'3-mer'!$B:$BQ,44,FALSE)</f>
        <v>42</v>
      </c>
      <c r="BP289" s="9">
        <f>VLOOKUP(B289,'3-mer'!$B:$BQ,45,FALSE)</f>
        <v>30</v>
      </c>
      <c r="BQ289" s="9">
        <f>VLOOKUP(B289,'3-mer'!$B:$BQ,46,FALSE)</f>
        <v>46</v>
      </c>
      <c r="BR289" s="9">
        <f>VLOOKUP(B289,'3-mer'!$B:$BQ,47,FALSE)</f>
        <v>29</v>
      </c>
      <c r="BS289" s="9">
        <f>VLOOKUP(B289,'3-mer'!$B:$BQ,48,FALSE)</f>
        <v>23</v>
      </c>
      <c r="BT289" s="9">
        <f>VLOOKUP(B289,'3-mer'!$B:$BQ,49,FALSE)</f>
        <v>22</v>
      </c>
      <c r="BU289" s="9">
        <f>VLOOKUP(B289,'3-mer'!$B:$BQ,50,FALSE)</f>
        <v>30</v>
      </c>
      <c r="BV289" s="9">
        <f>VLOOKUP(B289,'3-mer'!$B:$BQ,51,FALSE)</f>
        <v>18</v>
      </c>
      <c r="BW289" s="9">
        <f>VLOOKUP(B289,'3-mer'!$B:$BQ,52,FALSE)</f>
        <v>25</v>
      </c>
      <c r="BX289" s="9">
        <f>VLOOKUP(B289,'3-mer'!$B:$BQ,53,FALSE)</f>
        <v>19</v>
      </c>
      <c r="BY289" s="9">
        <f>VLOOKUP(B289,'3-mer'!$B:$BQ,54,FALSE)</f>
        <v>16</v>
      </c>
      <c r="BZ289" s="9">
        <f>VLOOKUP(B289,'3-mer'!$B:$BQ,55,FALSE)</f>
        <v>3</v>
      </c>
      <c r="CA289" s="9">
        <f>VLOOKUP(B289,'3-mer'!$B:$BQ,56,FALSE)</f>
        <v>18</v>
      </c>
      <c r="CB289" s="9">
        <f>VLOOKUP(B289,'3-mer'!$B:$BQ,7,FALSE)</f>
        <v>22</v>
      </c>
      <c r="CC289" s="9">
        <f>VLOOKUP(B289,'3-mer'!$B:$BQ,58,FALSE)</f>
        <v>20</v>
      </c>
      <c r="CD289" s="9">
        <f>VLOOKUP(B289,'3-mer'!$B:$BQ,60,FALSE)</f>
        <v>8</v>
      </c>
      <c r="CE289" s="9">
        <f>VLOOKUP(B289,'3-mer'!$B:$BQ,61,FALSE)</f>
        <v>27</v>
      </c>
      <c r="CF289" s="9">
        <f>VLOOKUP(B289,'3-mer'!$B:$BQ,62,FALSE)</f>
        <v>28</v>
      </c>
      <c r="CG289" s="9">
        <f>VLOOKUP(B289,'3-mer'!$B:$BQ,63,FALSE)</f>
        <v>36</v>
      </c>
      <c r="CH289" s="9">
        <f>VLOOKUP(B289,'3-mer'!$B:$BQ,64,FALSE)</f>
        <v>17</v>
      </c>
      <c r="CI289" s="9">
        <f>VLOOKUP(B289,'3-mer'!$B:$BQ,65,FALSE)</f>
        <v>15</v>
      </c>
      <c r="CJ289" s="9">
        <f>VLOOKUP(B289,'3-mer'!$B:$BQ,66,FALSE)</f>
        <v>10</v>
      </c>
      <c r="CK289" s="9">
        <f>VLOOKUP(B289,'3-mer'!$B:$BQ,67,FALSE)</f>
        <v>23</v>
      </c>
      <c r="CL289" s="9">
        <f>VLOOKUP(B289,'3-mer'!$B:$BQ,5,FALSE)</f>
        <v>26</v>
      </c>
    </row>
    <row r="290" spans="1:90" ht="15.75" x14ac:dyDescent="0.25">
      <c r="A290" s="67" t="s">
        <v>28</v>
      </c>
      <c r="B290" s="68" t="s">
        <v>29</v>
      </c>
      <c r="C290" s="67">
        <v>254</v>
      </c>
      <c r="D290" s="58">
        <v>8.6893899999999995</v>
      </c>
      <c r="E290" s="67" t="s">
        <v>67</v>
      </c>
      <c r="F290" s="67">
        <v>7</v>
      </c>
      <c r="G290" s="67">
        <v>7</v>
      </c>
      <c r="H290" s="58">
        <v>2.8692600000000001</v>
      </c>
      <c r="I290" s="70">
        <f>VLOOKUP(B290,'2-mer'!$C$1:$V$19,3,FALSE)</f>
        <v>1452</v>
      </c>
      <c r="J290" s="74">
        <f>VLOOKUP(B290,遗传信息!B:E,4,FALSE)</f>
        <v>50.609999999999992</v>
      </c>
      <c r="K290" s="9">
        <f>VLOOKUP(B290,'2-mer'!$C$1:$V$19,4,FALSE)</f>
        <v>105</v>
      </c>
      <c r="L290" s="9">
        <f>VLOOKUP(B290,'2-mer'!$C$1:$V$19,5,FALSE)</f>
        <v>85</v>
      </c>
      <c r="M290" s="9">
        <f>VLOOKUP(B290,'2-mer'!$C$1:$V$19,6,FALSE)</f>
        <v>109</v>
      </c>
      <c r="N290" s="9">
        <f>VLOOKUP(B290,'2-mer'!$C$1:$V$19,8,FALSE)</f>
        <v>63</v>
      </c>
      <c r="O290" s="9">
        <f>VLOOKUP(B290,'2-mer'!$C$1:$V$19,9,FALSE)</f>
        <v>80</v>
      </c>
      <c r="P290" s="9">
        <f>VLOOKUP(B290,'2-mer'!$C$1:$V$19,10,FALSE)</f>
        <v>78</v>
      </c>
      <c r="Q290" s="9">
        <f>VLOOKUP(B290,'2-mer'!$C$1:$V$19,11,FALSE)</f>
        <v>96</v>
      </c>
      <c r="R290" s="9">
        <f>VLOOKUP(B290,'2-mer'!$C$1:$V$19,12,FALSE)</f>
        <v>75</v>
      </c>
      <c r="S290" s="9">
        <f>VLOOKUP(B290,'2-mer'!$C$1:$V$19,13,FALSE)</f>
        <v>115</v>
      </c>
      <c r="T290" s="9">
        <f>VLOOKUP(B290,'2-mer'!$C$1:$V$19,14,FALSE)</f>
        <v>106</v>
      </c>
      <c r="U290" s="9">
        <f>VLOOKUP(B290,'2-mer'!$C$1:$V$19,15,FALSE)</f>
        <v>147</v>
      </c>
      <c r="V290" s="9">
        <f>VLOOKUP(B290,'2-mer'!$C$1:$V$19,16,FALSE)</f>
        <v>93</v>
      </c>
      <c r="W290" s="9">
        <f>VLOOKUP(B290,'2-mer'!$C$1:$V$19,17,FALSE)</f>
        <v>63</v>
      </c>
      <c r="X290" s="9">
        <f>VLOOKUP(B290,'2-mer'!$C$1:$V$19,18,FALSE)</f>
        <v>61</v>
      </c>
      <c r="Y290" s="9">
        <f>VLOOKUP(B290,'2-mer'!$C$1:$V$19,19,FALSE)</f>
        <v>108</v>
      </c>
      <c r="Z290" s="9">
        <f>VLOOKUP(B290,'2-mer'!$C$1:$V$19,20,FALSE)</f>
        <v>57</v>
      </c>
      <c r="AA290" s="9">
        <f>VLOOKUP(B290,'3-mer'!$B:$BQ,4,FALSE)</f>
        <v>22</v>
      </c>
      <c r="AB290" s="9">
        <f>VLOOKUP(B290,'3-mer'!$B:$BQ,5,FALSE)</f>
        <v>26</v>
      </c>
      <c r="AC290" s="9">
        <f>VLOOKUP(B290,'3-mer'!$B:$BQ,6,FALSE)</f>
        <v>34</v>
      </c>
      <c r="AD290" s="9">
        <f>VLOOKUP(B290,'3-mer'!$B:$BQ,7,FALSE)</f>
        <v>22</v>
      </c>
      <c r="AE290" s="9">
        <f>VLOOKUP(B290,'3-mer'!$B:$BQ,8,FALSE)</f>
        <v>17</v>
      </c>
      <c r="AF290" s="9">
        <f>VLOOKUP(B290,'3-mer'!$B:$BQ,9,FALSE)</f>
        <v>22</v>
      </c>
      <c r="AG290" s="9">
        <f>VLOOKUP(B290,'3-mer'!$B:$BQ,10,FALSE)</f>
        <v>27</v>
      </c>
      <c r="AH290" s="9">
        <f>VLOOKUP(B290,'3-mer'!$B:$BQ,11,FALSE)</f>
        <v>19</v>
      </c>
      <c r="AI290" s="9">
        <f>VLOOKUP(B290,'3-mer'!$B:$BQ,12,FALSE)</f>
        <v>28</v>
      </c>
      <c r="AJ290" s="9">
        <f>VLOOKUP(B290,'3-mer'!$B:$BQ,13,FALSE)</f>
        <v>25</v>
      </c>
      <c r="AK290" s="9">
        <f>VLOOKUP(B290,'3-mer'!$B:$BQ,14,FALSE)</f>
        <v>30</v>
      </c>
      <c r="AL290" s="9">
        <f>VLOOKUP(B290,'3-mer'!$B:$BQ,15,FALSE)</f>
        <v>25</v>
      </c>
      <c r="AM290" s="9">
        <f>VLOOKUP(B290,'3-mer'!$B:$BQ,16,FALSE)</f>
        <v>13</v>
      </c>
      <c r="AN290" s="9">
        <f>VLOOKUP(B290,'3-mer'!$B:$BQ,17,FALSE)</f>
        <v>13</v>
      </c>
      <c r="AO290" s="9">
        <f>VLOOKUP(B290,'3-mer'!$B:$BQ,18,FALSE)</f>
        <v>27</v>
      </c>
      <c r="AP290" s="9">
        <f>VLOOKUP(B290,'3-mer'!$B:$BQ,19,FALSE)</f>
        <v>10</v>
      </c>
      <c r="AQ290" s="9">
        <f>VLOOKUP(B290,'3-mer'!$B:$BQ,20,FALSE)</f>
        <v>22</v>
      </c>
      <c r="AR290" s="9">
        <f>VLOOKUP(B290,'3-mer'!$B:$BQ,21,FALSE)</f>
        <v>16</v>
      </c>
      <c r="AS290" s="9">
        <f>VLOOKUP(B290,'3-mer'!$B:$BQ,22,FALSE)</f>
        <v>25</v>
      </c>
      <c r="AT290" s="9">
        <f>VLOOKUP(B290,'3-mer'!$B:$BQ,23,FALSE)</f>
        <v>16</v>
      </c>
      <c r="AU290" s="9">
        <f>VLOOKUP(B290,'3-mer'!$B:$BQ,24,FALSE)</f>
        <v>17</v>
      </c>
      <c r="AV290" s="9">
        <f>VLOOKUP(B290,'3-mer'!$B:$BQ,25,FALSE)</f>
        <v>15</v>
      </c>
      <c r="AW290" s="9">
        <f>VLOOKUP(B290,'3-mer'!$B:$BQ,26,FALSE)</f>
        <v>21</v>
      </c>
      <c r="AX290" s="9">
        <f>VLOOKUP(B290,'3-mer'!$B:$BQ,27,FALSE)</f>
        <v>25</v>
      </c>
      <c r="AY290" s="9">
        <f>VLOOKUP(B290,'3-mer'!$B:$BQ,28,FALSE)</f>
        <v>18</v>
      </c>
      <c r="AZ290" s="9">
        <f>VLOOKUP(B290,'3-mer'!$B:$BQ,29,FALSE)</f>
        <v>21</v>
      </c>
      <c r="BA290" s="9">
        <f>VLOOKUP(B290,'3-mer'!$B:$BQ,30,FALSE)</f>
        <v>35</v>
      </c>
      <c r="BB290" s="9">
        <f>VLOOKUP(B290,'3-mer'!$B:$BQ,31,FALSE)</f>
        <v>22</v>
      </c>
      <c r="BC290" s="9">
        <f>VLOOKUP(B290,'3-mer'!$B:$BQ,32,FALSE)</f>
        <v>11</v>
      </c>
      <c r="BD290" s="9">
        <f>VLOOKUP(B290,'3-mer'!$B:$BQ,33,FALSE)</f>
        <v>16</v>
      </c>
      <c r="BE290" s="9">
        <f>VLOOKUP(B290,'3-mer'!$B:$BQ,34,FALSE)</f>
        <v>28</v>
      </c>
      <c r="BF290" s="9">
        <f>VLOOKUP(B290,'3-mer'!$B:$BQ,35,FALSE)</f>
        <v>20</v>
      </c>
      <c r="BG290" s="9">
        <f>VLOOKUP(B290,'3-mer'!$B:$BQ,36,FALSE)</f>
        <v>36</v>
      </c>
      <c r="BH290" s="9">
        <f>VLOOKUP(B290,'3-mer'!$B:$BQ,37,FALSE)</f>
        <v>23</v>
      </c>
      <c r="BI290" s="9">
        <f>VLOOKUP(B290,'3-mer'!$B:$BQ,38,FALSE)</f>
        <v>33</v>
      </c>
      <c r="BJ290" s="9">
        <f>VLOOKUP(B290,'3-mer'!$B:$BQ,39,FALSE)</f>
        <v>22</v>
      </c>
      <c r="BK290" s="9">
        <f>VLOOKUP(B290,'3-mer'!$B:$BQ,40,FALSE)</f>
        <v>28</v>
      </c>
      <c r="BL290" s="9">
        <f>VLOOKUP(B290,'3-mer'!$B:$BQ,41,FALSE)</f>
        <v>26</v>
      </c>
      <c r="BM290" s="9">
        <f>VLOOKUP(B290,'3-mer'!$B:$BQ,42,FALSE)</f>
        <v>28</v>
      </c>
      <c r="BN290" s="9">
        <f>VLOOKUP(B290,'3-mer'!$B:$BQ,43,FALSE)</f>
        <v>23</v>
      </c>
      <c r="BO290" s="9">
        <f>VLOOKUP(B290,'3-mer'!$B:$BQ,44,FALSE)</f>
        <v>42</v>
      </c>
      <c r="BP290" s="9">
        <f>VLOOKUP(B290,'3-mer'!$B:$BQ,45,FALSE)</f>
        <v>30</v>
      </c>
      <c r="BQ290" s="9">
        <f>VLOOKUP(B290,'3-mer'!$B:$BQ,46,FALSE)</f>
        <v>46</v>
      </c>
      <c r="BR290" s="9">
        <f>VLOOKUP(B290,'3-mer'!$B:$BQ,47,FALSE)</f>
        <v>29</v>
      </c>
      <c r="BS290" s="9">
        <f>VLOOKUP(B290,'3-mer'!$B:$BQ,48,FALSE)</f>
        <v>23</v>
      </c>
      <c r="BT290" s="9">
        <f>VLOOKUP(B290,'3-mer'!$B:$BQ,49,FALSE)</f>
        <v>22</v>
      </c>
      <c r="BU290" s="9">
        <f>VLOOKUP(B290,'3-mer'!$B:$BQ,50,FALSE)</f>
        <v>30</v>
      </c>
      <c r="BV290" s="9">
        <f>VLOOKUP(B290,'3-mer'!$B:$BQ,51,FALSE)</f>
        <v>18</v>
      </c>
      <c r="BW290" s="9">
        <f>VLOOKUP(B290,'3-mer'!$B:$BQ,52,FALSE)</f>
        <v>25</v>
      </c>
      <c r="BX290" s="9">
        <f>VLOOKUP(B290,'3-mer'!$B:$BQ,53,FALSE)</f>
        <v>19</v>
      </c>
      <c r="BY290" s="9">
        <f>VLOOKUP(B290,'3-mer'!$B:$BQ,54,FALSE)</f>
        <v>16</v>
      </c>
      <c r="BZ290" s="9">
        <f>VLOOKUP(B290,'3-mer'!$B:$BQ,55,FALSE)</f>
        <v>3</v>
      </c>
      <c r="CA290" s="9">
        <f>VLOOKUP(B290,'3-mer'!$B:$BQ,56,FALSE)</f>
        <v>18</v>
      </c>
      <c r="CB290" s="9">
        <f>VLOOKUP(B290,'3-mer'!$B:$BQ,7,FALSE)</f>
        <v>22</v>
      </c>
      <c r="CC290" s="9">
        <f>VLOOKUP(B290,'3-mer'!$B:$BQ,58,FALSE)</f>
        <v>20</v>
      </c>
      <c r="CD290" s="9">
        <f>VLOOKUP(B290,'3-mer'!$B:$BQ,60,FALSE)</f>
        <v>8</v>
      </c>
      <c r="CE290" s="9">
        <f>VLOOKUP(B290,'3-mer'!$B:$BQ,61,FALSE)</f>
        <v>27</v>
      </c>
      <c r="CF290" s="9">
        <f>VLOOKUP(B290,'3-mer'!$B:$BQ,62,FALSE)</f>
        <v>28</v>
      </c>
      <c r="CG290" s="9">
        <f>VLOOKUP(B290,'3-mer'!$B:$BQ,63,FALSE)</f>
        <v>36</v>
      </c>
      <c r="CH290" s="9">
        <f>VLOOKUP(B290,'3-mer'!$B:$BQ,64,FALSE)</f>
        <v>17</v>
      </c>
      <c r="CI290" s="9">
        <f>VLOOKUP(B290,'3-mer'!$B:$BQ,65,FALSE)</f>
        <v>15</v>
      </c>
      <c r="CJ290" s="9">
        <f>VLOOKUP(B290,'3-mer'!$B:$BQ,66,FALSE)</f>
        <v>10</v>
      </c>
      <c r="CK290" s="9">
        <f>VLOOKUP(B290,'3-mer'!$B:$BQ,67,FALSE)</f>
        <v>23</v>
      </c>
      <c r="CL290" s="9">
        <f>VLOOKUP(B290,'3-mer'!$B:$BQ,5,FALSE)</f>
        <v>26</v>
      </c>
    </row>
    <row r="291" spans="1:90" ht="15.75" x14ac:dyDescent="0.25">
      <c r="A291" s="67" t="s">
        <v>28</v>
      </c>
      <c r="B291" s="68" t="s">
        <v>29</v>
      </c>
      <c r="C291" s="67">
        <v>254</v>
      </c>
      <c r="D291" s="58">
        <v>13.064500000000001</v>
      </c>
      <c r="E291" s="67" t="s">
        <v>67</v>
      </c>
      <c r="F291" s="67">
        <v>7</v>
      </c>
      <c r="G291" s="67">
        <v>7</v>
      </c>
      <c r="H291" s="58">
        <v>4.8928099999999999</v>
      </c>
      <c r="I291" s="70">
        <f>VLOOKUP(B291,'2-mer'!$C$1:$V$19,3,FALSE)</f>
        <v>1452</v>
      </c>
      <c r="J291" s="74">
        <f>VLOOKUP(B291,遗传信息!B:E,4,FALSE)</f>
        <v>50.609999999999992</v>
      </c>
      <c r="K291" s="9">
        <f>VLOOKUP(B291,'2-mer'!$C$1:$V$19,4,FALSE)</f>
        <v>105</v>
      </c>
      <c r="L291" s="9">
        <f>VLOOKUP(B291,'2-mer'!$C$1:$V$19,5,FALSE)</f>
        <v>85</v>
      </c>
      <c r="M291" s="9">
        <f>VLOOKUP(B291,'2-mer'!$C$1:$V$19,6,FALSE)</f>
        <v>109</v>
      </c>
      <c r="N291" s="9">
        <f>VLOOKUP(B291,'2-mer'!$C$1:$V$19,8,FALSE)</f>
        <v>63</v>
      </c>
      <c r="O291" s="9">
        <f>VLOOKUP(B291,'2-mer'!$C$1:$V$19,9,FALSE)</f>
        <v>80</v>
      </c>
      <c r="P291" s="9">
        <f>VLOOKUP(B291,'2-mer'!$C$1:$V$19,10,FALSE)</f>
        <v>78</v>
      </c>
      <c r="Q291" s="9">
        <f>VLOOKUP(B291,'2-mer'!$C$1:$V$19,11,FALSE)</f>
        <v>96</v>
      </c>
      <c r="R291" s="9">
        <f>VLOOKUP(B291,'2-mer'!$C$1:$V$19,12,FALSE)</f>
        <v>75</v>
      </c>
      <c r="S291" s="9">
        <f>VLOOKUP(B291,'2-mer'!$C$1:$V$19,13,FALSE)</f>
        <v>115</v>
      </c>
      <c r="T291" s="9">
        <f>VLOOKUP(B291,'2-mer'!$C$1:$V$19,14,FALSE)</f>
        <v>106</v>
      </c>
      <c r="U291" s="9">
        <f>VLOOKUP(B291,'2-mer'!$C$1:$V$19,15,FALSE)</f>
        <v>147</v>
      </c>
      <c r="V291" s="9">
        <f>VLOOKUP(B291,'2-mer'!$C$1:$V$19,16,FALSE)</f>
        <v>93</v>
      </c>
      <c r="W291" s="9">
        <f>VLOOKUP(B291,'2-mer'!$C$1:$V$19,17,FALSE)</f>
        <v>63</v>
      </c>
      <c r="X291" s="9">
        <f>VLOOKUP(B291,'2-mer'!$C$1:$V$19,18,FALSE)</f>
        <v>61</v>
      </c>
      <c r="Y291" s="9">
        <f>VLOOKUP(B291,'2-mer'!$C$1:$V$19,19,FALSE)</f>
        <v>108</v>
      </c>
      <c r="Z291" s="9">
        <f>VLOOKUP(B291,'2-mer'!$C$1:$V$19,20,FALSE)</f>
        <v>57</v>
      </c>
      <c r="AA291" s="9">
        <f>VLOOKUP(B291,'3-mer'!$B:$BQ,4,FALSE)</f>
        <v>22</v>
      </c>
      <c r="AB291" s="9">
        <f>VLOOKUP(B291,'3-mer'!$B:$BQ,5,FALSE)</f>
        <v>26</v>
      </c>
      <c r="AC291" s="9">
        <f>VLOOKUP(B291,'3-mer'!$B:$BQ,6,FALSE)</f>
        <v>34</v>
      </c>
      <c r="AD291" s="9">
        <f>VLOOKUP(B291,'3-mer'!$B:$BQ,7,FALSE)</f>
        <v>22</v>
      </c>
      <c r="AE291" s="9">
        <f>VLOOKUP(B291,'3-mer'!$B:$BQ,8,FALSE)</f>
        <v>17</v>
      </c>
      <c r="AF291" s="9">
        <f>VLOOKUP(B291,'3-mer'!$B:$BQ,9,FALSE)</f>
        <v>22</v>
      </c>
      <c r="AG291" s="9">
        <f>VLOOKUP(B291,'3-mer'!$B:$BQ,10,FALSE)</f>
        <v>27</v>
      </c>
      <c r="AH291" s="9">
        <f>VLOOKUP(B291,'3-mer'!$B:$BQ,11,FALSE)</f>
        <v>19</v>
      </c>
      <c r="AI291" s="9">
        <f>VLOOKUP(B291,'3-mer'!$B:$BQ,12,FALSE)</f>
        <v>28</v>
      </c>
      <c r="AJ291" s="9">
        <f>VLOOKUP(B291,'3-mer'!$B:$BQ,13,FALSE)</f>
        <v>25</v>
      </c>
      <c r="AK291" s="9">
        <f>VLOOKUP(B291,'3-mer'!$B:$BQ,14,FALSE)</f>
        <v>30</v>
      </c>
      <c r="AL291" s="9">
        <f>VLOOKUP(B291,'3-mer'!$B:$BQ,15,FALSE)</f>
        <v>25</v>
      </c>
      <c r="AM291" s="9">
        <f>VLOOKUP(B291,'3-mer'!$B:$BQ,16,FALSE)</f>
        <v>13</v>
      </c>
      <c r="AN291" s="9">
        <f>VLOOKUP(B291,'3-mer'!$B:$BQ,17,FALSE)</f>
        <v>13</v>
      </c>
      <c r="AO291" s="9">
        <f>VLOOKUP(B291,'3-mer'!$B:$BQ,18,FALSE)</f>
        <v>27</v>
      </c>
      <c r="AP291" s="9">
        <f>VLOOKUP(B291,'3-mer'!$B:$BQ,19,FALSE)</f>
        <v>10</v>
      </c>
      <c r="AQ291" s="9">
        <f>VLOOKUP(B291,'3-mer'!$B:$BQ,20,FALSE)</f>
        <v>22</v>
      </c>
      <c r="AR291" s="9">
        <f>VLOOKUP(B291,'3-mer'!$B:$BQ,21,FALSE)</f>
        <v>16</v>
      </c>
      <c r="AS291" s="9">
        <f>VLOOKUP(B291,'3-mer'!$B:$BQ,22,FALSE)</f>
        <v>25</v>
      </c>
      <c r="AT291" s="9">
        <f>VLOOKUP(B291,'3-mer'!$B:$BQ,23,FALSE)</f>
        <v>16</v>
      </c>
      <c r="AU291" s="9">
        <f>VLOOKUP(B291,'3-mer'!$B:$BQ,24,FALSE)</f>
        <v>17</v>
      </c>
      <c r="AV291" s="9">
        <f>VLOOKUP(B291,'3-mer'!$B:$BQ,25,FALSE)</f>
        <v>15</v>
      </c>
      <c r="AW291" s="9">
        <f>VLOOKUP(B291,'3-mer'!$B:$BQ,26,FALSE)</f>
        <v>21</v>
      </c>
      <c r="AX291" s="9">
        <f>VLOOKUP(B291,'3-mer'!$B:$BQ,27,FALSE)</f>
        <v>25</v>
      </c>
      <c r="AY291" s="9">
        <f>VLOOKUP(B291,'3-mer'!$B:$BQ,28,FALSE)</f>
        <v>18</v>
      </c>
      <c r="AZ291" s="9">
        <f>VLOOKUP(B291,'3-mer'!$B:$BQ,29,FALSE)</f>
        <v>21</v>
      </c>
      <c r="BA291" s="9">
        <f>VLOOKUP(B291,'3-mer'!$B:$BQ,30,FALSE)</f>
        <v>35</v>
      </c>
      <c r="BB291" s="9">
        <f>VLOOKUP(B291,'3-mer'!$B:$BQ,31,FALSE)</f>
        <v>22</v>
      </c>
      <c r="BC291" s="9">
        <f>VLOOKUP(B291,'3-mer'!$B:$BQ,32,FALSE)</f>
        <v>11</v>
      </c>
      <c r="BD291" s="9">
        <f>VLOOKUP(B291,'3-mer'!$B:$BQ,33,FALSE)</f>
        <v>16</v>
      </c>
      <c r="BE291" s="9">
        <f>VLOOKUP(B291,'3-mer'!$B:$BQ,34,FALSE)</f>
        <v>28</v>
      </c>
      <c r="BF291" s="9">
        <f>VLOOKUP(B291,'3-mer'!$B:$BQ,35,FALSE)</f>
        <v>20</v>
      </c>
      <c r="BG291" s="9">
        <f>VLOOKUP(B291,'3-mer'!$B:$BQ,36,FALSE)</f>
        <v>36</v>
      </c>
      <c r="BH291" s="9">
        <f>VLOOKUP(B291,'3-mer'!$B:$BQ,37,FALSE)</f>
        <v>23</v>
      </c>
      <c r="BI291" s="9">
        <f>VLOOKUP(B291,'3-mer'!$B:$BQ,38,FALSE)</f>
        <v>33</v>
      </c>
      <c r="BJ291" s="9">
        <f>VLOOKUP(B291,'3-mer'!$B:$BQ,39,FALSE)</f>
        <v>22</v>
      </c>
      <c r="BK291" s="9">
        <f>VLOOKUP(B291,'3-mer'!$B:$BQ,40,FALSE)</f>
        <v>28</v>
      </c>
      <c r="BL291" s="9">
        <f>VLOOKUP(B291,'3-mer'!$B:$BQ,41,FALSE)</f>
        <v>26</v>
      </c>
      <c r="BM291" s="9">
        <f>VLOOKUP(B291,'3-mer'!$B:$BQ,42,FALSE)</f>
        <v>28</v>
      </c>
      <c r="BN291" s="9">
        <f>VLOOKUP(B291,'3-mer'!$B:$BQ,43,FALSE)</f>
        <v>23</v>
      </c>
      <c r="BO291" s="9">
        <f>VLOOKUP(B291,'3-mer'!$B:$BQ,44,FALSE)</f>
        <v>42</v>
      </c>
      <c r="BP291" s="9">
        <f>VLOOKUP(B291,'3-mer'!$B:$BQ,45,FALSE)</f>
        <v>30</v>
      </c>
      <c r="BQ291" s="9">
        <f>VLOOKUP(B291,'3-mer'!$B:$BQ,46,FALSE)</f>
        <v>46</v>
      </c>
      <c r="BR291" s="9">
        <f>VLOOKUP(B291,'3-mer'!$B:$BQ,47,FALSE)</f>
        <v>29</v>
      </c>
      <c r="BS291" s="9">
        <f>VLOOKUP(B291,'3-mer'!$B:$BQ,48,FALSE)</f>
        <v>23</v>
      </c>
      <c r="BT291" s="9">
        <f>VLOOKUP(B291,'3-mer'!$B:$BQ,49,FALSE)</f>
        <v>22</v>
      </c>
      <c r="BU291" s="9">
        <f>VLOOKUP(B291,'3-mer'!$B:$BQ,50,FALSE)</f>
        <v>30</v>
      </c>
      <c r="BV291" s="9">
        <f>VLOOKUP(B291,'3-mer'!$B:$BQ,51,FALSE)</f>
        <v>18</v>
      </c>
      <c r="BW291" s="9">
        <f>VLOOKUP(B291,'3-mer'!$B:$BQ,52,FALSE)</f>
        <v>25</v>
      </c>
      <c r="BX291" s="9">
        <f>VLOOKUP(B291,'3-mer'!$B:$BQ,53,FALSE)</f>
        <v>19</v>
      </c>
      <c r="BY291" s="9">
        <f>VLOOKUP(B291,'3-mer'!$B:$BQ,54,FALSE)</f>
        <v>16</v>
      </c>
      <c r="BZ291" s="9">
        <f>VLOOKUP(B291,'3-mer'!$B:$BQ,55,FALSE)</f>
        <v>3</v>
      </c>
      <c r="CA291" s="9">
        <f>VLOOKUP(B291,'3-mer'!$B:$BQ,56,FALSE)</f>
        <v>18</v>
      </c>
      <c r="CB291" s="9">
        <f>VLOOKUP(B291,'3-mer'!$B:$BQ,7,FALSE)</f>
        <v>22</v>
      </c>
      <c r="CC291" s="9">
        <f>VLOOKUP(B291,'3-mer'!$B:$BQ,58,FALSE)</f>
        <v>20</v>
      </c>
      <c r="CD291" s="9">
        <f>VLOOKUP(B291,'3-mer'!$B:$BQ,60,FALSE)</f>
        <v>8</v>
      </c>
      <c r="CE291" s="9">
        <f>VLOOKUP(B291,'3-mer'!$B:$BQ,61,FALSE)</f>
        <v>27</v>
      </c>
      <c r="CF291" s="9">
        <f>VLOOKUP(B291,'3-mer'!$B:$BQ,62,FALSE)</f>
        <v>28</v>
      </c>
      <c r="CG291" s="9">
        <f>VLOOKUP(B291,'3-mer'!$B:$BQ,63,FALSE)</f>
        <v>36</v>
      </c>
      <c r="CH291" s="9">
        <f>VLOOKUP(B291,'3-mer'!$B:$BQ,64,FALSE)</f>
        <v>17</v>
      </c>
      <c r="CI291" s="9">
        <f>VLOOKUP(B291,'3-mer'!$B:$BQ,65,FALSE)</f>
        <v>15</v>
      </c>
      <c r="CJ291" s="9">
        <f>VLOOKUP(B291,'3-mer'!$B:$BQ,66,FALSE)</f>
        <v>10</v>
      </c>
      <c r="CK291" s="9">
        <f>VLOOKUP(B291,'3-mer'!$B:$BQ,67,FALSE)</f>
        <v>23</v>
      </c>
      <c r="CL291" s="9">
        <f>VLOOKUP(B291,'3-mer'!$B:$BQ,5,FALSE)</f>
        <v>26</v>
      </c>
    </row>
    <row r="292" spans="1:90" ht="15.75" x14ac:dyDescent="0.25">
      <c r="A292" s="67" t="s">
        <v>28</v>
      </c>
      <c r="B292" s="68" t="s">
        <v>29</v>
      </c>
      <c r="C292" s="67">
        <v>254</v>
      </c>
      <c r="D292" s="58">
        <v>17.357199999999999</v>
      </c>
      <c r="E292" s="67" t="s">
        <v>67</v>
      </c>
      <c r="F292" s="67">
        <v>7</v>
      </c>
      <c r="G292" s="67">
        <v>7</v>
      </c>
      <c r="H292" s="58">
        <v>5.9871100000000004</v>
      </c>
      <c r="I292" s="70">
        <f>VLOOKUP(B292,'2-mer'!$C$1:$V$19,3,FALSE)</f>
        <v>1452</v>
      </c>
      <c r="J292" s="74">
        <f>VLOOKUP(B292,遗传信息!B:E,4,FALSE)</f>
        <v>50.609999999999992</v>
      </c>
      <c r="K292" s="9">
        <f>VLOOKUP(B292,'2-mer'!$C$1:$V$19,4,FALSE)</f>
        <v>105</v>
      </c>
      <c r="L292" s="9">
        <f>VLOOKUP(B292,'2-mer'!$C$1:$V$19,5,FALSE)</f>
        <v>85</v>
      </c>
      <c r="M292" s="9">
        <f>VLOOKUP(B292,'2-mer'!$C$1:$V$19,6,FALSE)</f>
        <v>109</v>
      </c>
      <c r="N292" s="9">
        <f>VLOOKUP(B292,'2-mer'!$C$1:$V$19,8,FALSE)</f>
        <v>63</v>
      </c>
      <c r="O292" s="9">
        <f>VLOOKUP(B292,'2-mer'!$C$1:$V$19,9,FALSE)</f>
        <v>80</v>
      </c>
      <c r="P292" s="9">
        <f>VLOOKUP(B292,'2-mer'!$C$1:$V$19,10,FALSE)</f>
        <v>78</v>
      </c>
      <c r="Q292" s="9">
        <f>VLOOKUP(B292,'2-mer'!$C$1:$V$19,11,FALSE)</f>
        <v>96</v>
      </c>
      <c r="R292" s="9">
        <f>VLOOKUP(B292,'2-mer'!$C$1:$V$19,12,FALSE)</f>
        <v>75</v>
      </c>
      <c r="S292" s="9">
        <f>VLOOKUP(B292,'2-mer'!$C$1:$V$19,13,FALSE)</f>
        <v>115</v>
      </c>
      <c r="T292" s="9">
        <f>VLOOKUP(B292,'2-mer'!$C$1:$V$19,14,FALSE)</f>
        <v>106</v>
      </c>
      <c r="U292" s="9">
        <f>VLOOKUP(B292,'2-mer'!$C$1:$V$19,15,FALSE)</f>
        <v>147</v>
      </c>
      <c r="V292" s="9">
        <f>VLOOKUP(B292,'2-mer'!$C$1:$V$19,16,FALSE)</f>
        <v>93</v>
      </c>
      <c r="W292" s="9">
        <f>VLOOKUP(B292,'2-mer'!$C$1:$V$19,17,FALSE)</f>
        <v>63</v>
      </c>
      <c r="X292" s="9">
        <f>VLOOKUP(B292,'2-mer'!$C$1:$V$19,18,FALSE)</f>
        <v>61</v>
      </c>
      <c r="Y292" s="9">
        <f>VLOOKUP(B292,'2-mer'!$C$1:$V$19,19,FALSE)</f>
        <v>108</v>
      </c>
      <c r="Z292" s="9">
        <f>VLOOKUP(B292,'2-mer'!$C$1:$V$19,20,FALSE)</f>
        <v>57</v>
      </c>
      <c r="AA292" s="9">
        <f>VLOOKUP(B292,'3-mer'!$B:$BQ,4,FALSE)</f>
        <v>22</v>
      </c>
      <c r="AB292" s="9">
        <f>VLOOKUP(B292,'3-mer'!$B:$BQ,5,FALSE)</f>
        <v>26</v>
      </c>
      <c r="AC292" s="9">
        <f>VLOOKUP(B292,'3-mer'!$B:$BQ,6,FALSE)</f>
        <v>34</v>
      </c>
      <c r="AD292" s="9">
        <f>VLOOKUP(B292,'3-mer'!$B:$BQ,7,FALSE)</f>
        <v>22</v>
      </c>
      <c r="AE292" s="9">
        <f>VLOOKUP(B292,'3-mer'!$B:$BQ,8,FALSE)</f>
        <v>17</v>
      </c>
      <c r="AF292" s="9">
        <f>VLOOKUP(B292,'3-mer'!$B:$BQ,9,FALSE)</f>
        <v>22</v>
      </c>
      <c r="AG292" s="9">
        <f>VLOOKUP(B292,'3-mer'!$B:$BQ,10,FALSE)</f>
        <v>27</v>
      </c>
      <c r="AH292" s="9">
        <f>VLOOKUP(B292,'3-mer'!$B:$BQ,11,FALSE)</f>
        <v>19</v>
      </c>
      <c r="AI292" s="9">
        <f>VLOOKUP(B292,'3-mer'!$B:$BQ,12,FALSE)</f>
        <v>28</v>
      </c>
      <c r="AJ292" s="9">
        <f>VLOOKUP(B292,'3-mer'!$B:$BQ,13,FALSE)</f>
        <v>25</v>
      </c>
      <c r="AK292" s="9">
        <f>VLOOKUP(B292,'3-mer'!$B:$BQ,14,FALSE)</f>
        <v>30</v>
      </c>
      <c r="AL292" s="9">
        <f>VLOOKUP(B292,'3-mer'!$B:$BQ,15,FALSE)</f>
        <v>25</v>
      </c>
      <c r="AM292" s="9">
        <f>VLOOKUP(B292,'3-mer'!$B:$BQ,16,FALSE)</f>
        <v>13</v>
      </c>
      <c r="AN292" s="9">
        <f>VLOOKUP(B292,'3-mer'!$B:$BQ,17,FALSE)</f>
        <v>13</v>
      </c>
      <c r="AO292" s="9">
        <f>VLOOKUP(B292,'3-mer'!$B:$BQ,18,FALSE)</f>
        <v>27</v>
      </c>
      <c r="AP292" s="9">
        <f>VLOOKUP(B292,'3-mer'!$B:$BQ,19,FALSE)</f>
        <v>10</v>
      </c>
      <c r="AQ292" s="9">
        <f>VLOOKUP(B292,'3-mer'!$B:$BQ,20,FALSE)</f>
        <v>22</v>
      </c>
      <c r="AR292" s="9">
        <f>VLOOKUP(B292,'3-mer'!$B:$BQ,21,FALSE)</f>
        <v>16</v>
      </c>
      <c r="AS292" s="9">
        <f>VLOOKUP(B292,'3-mer'!$B:$BQ,22,FALSE)</f>
        <v>25</v>
      </c>
      <c r="AT292" s="9">
        <f>VLOOKUP(B292,'3-mer'!$B:$BQ,23,FALSE)</f>
        <v>16</v>
      </c>
      <c r="AU292" s="9">
        <f>VLOOKUP(B292,'3-mer'!$B:$BQ,24,FALSE)</f>
        <v>17</v>
      </c>
      <c r="AV292" s="9">
        <f>VLOOKUP(B292,'3-mer'!$B:$BQ,25,FALSE)</f>
        <v>15</v>
      </c>
      <c r="AW292" s="9">
        <f>VLOOKUP(B292,'3-mer'!$B:$BQ,26,FALSE)</f>
        <v>21</v>
      </c>
      <c r="AX292" s="9">
        <f>VLOOKUP(B292,'3-mer'!$B:$BQ,27,FALSE)</f>
        <v>25</v>
      </c>
      <c r="AY292" s="9">
        <f>VLOOKUP(B292,'3-mer'!$B:$BQ,28,FALSE)</f>
        <v>18</v>
      </c>
      <c r="AZ292" s="9">
        <f>VLOOKUP(B292,'3-mer'!$B:$BQ,29,FALSE)</f>
        <v>21</v>
      </c>
      <c r="BA292" s="9">
        <f>VLOOKUP(B292,'3-mer'!$B:$BQ,30,FALSE)</f>
        <v>35</v>
      </c>
      <c r="BB292" s="9">
        <f>VLOOKUP(B292,'3-mer'!$B:$BQ,31,FALSE)</f>
        <v>22</v>
      </c>
      <c r="BC292" s="9">
        <f>VLOOKUP(B292,'3-mer'!$B:$BQ,32,FALSE)</f>
        <v>11</v>
      </c>
      <c r="BD292" s="9">
        <f>VLOOKUP(B292,'3-mer'!$B:$BQ,33,FALSE)</f>
        <v>16</v>
      </c>
      <c r="BE292" s="9">
        <f>VLOOKUP(B292,'3-mer'!$B:$BQ,34,FALSE)</f>
        <v>28</v>
      </c>
      <c r="BF292" s="9">
        <f>VLOOKUP(B292,'3-mer'!$B:$BQ,35,FALSE)</f>
        <v>20</v>
      </c>
      <c r="BG292" s="9">
        <f>VLOOKUP(B292,'3-mer'!$B:$BQ,36,FALSE)</f>
        <v>36</v>
      </c>
      <c r="BH292" s="9">
        <f>VLOOKUP(B292,'3-mer'!$B:$BQ,37,FALSE)</f>
        <v>23</v>
      </c>
      <c r="BI292" s="9">
        <f>VLOOKUP(B292,'3-mer'!$B:$BQ,38,FALSE)</f>
        <v>33</v>
      </c>
      <c r="BJ292" s="9">
        <f>VLOOKUP(B292,'3-mer'!$B:$BQ,39,FALSE)</f>
        <v>22</v>
      </c>
      <c r="BK292" s="9">
        <f>VLOOKUP(B292,'3-mer'!$B:$BQ,40,FALSE)</f>
        <v>28</v>
      </c>
      <c r="BL292" s="9">
        <f>VLOOKUP(B292,'3-mer'!$B:$BQ,41,FALSE)</f>
        <v>26</v>
      </c>
      <c r="BM292" s="9">
        <f>VLOOKUP(B292,'3-mer'!$B:$BQ,42,FALSE)</f>
        <v>28</v>
      </c>
      <c r="BN292" s="9">
        <f>VLOOKUP(B292,'3-mer'!$B:$BQ,43,FALSE)</f>
        <v>23</v>
      </c>
      <c r="BO292" s="9">
        <f>VLOOKUP(B292,'3-mer'!$B:$BQ,44,FALSE)</f>
        <v>42</v>
      </c>
      <c r="BP292" s="9">
        <f>VLOOKUP(B292,'3-mer'!$B:$BQ,45,FALSE)</f>
        <v>30</v>
      </c>
      <c r="BQ292" s="9">
        <f>VLOOKUP(B292,'3-mer'!$B:$BQ,46,FALSE)</f>
        <v>46</v>
      </c>
      <c r="BR292" s="9">
        <f>VLOOKUP(B292,'3-mer'!$B:$BQ,47,FALSE)</f>
        <v>29</v>
      </c>
      <c r="BS292" s="9">
        <f>VLOOKUP(B292,'3-mer'!$B:$BQ,48,FALSE)</f>
        <v>23</v>
      </c>
      <c r="BT292" s="9">
        <f>VLOOKUP(B292,'3-mer'!$B:$BQ,49,FALSE)</f>
        <v>22</v>
      </c>
      <c r="BU292" s="9">
        <f>VLOOKUP(B292,'3-mer'!$B:$BQ,50,FALSE)</f>
        <v>30</v>
      </c>
      <c r="BV292" s="9">
        <f>VLOOKUP(B292,'3-mer'!$B:$BQ,51,FALSE)</f>
        <v>18</v>
      </c>
      <c r="BW292" s="9">
        <f>VLOOKUP(B292,'3-mer'!$B:$BQ,52,FALSE)</f>
        <v>25</v>
      </c>
      <c r="BX292" s="9">
        <f>VLOOKUP(B292,'3-mer'!$B:$BQ,53,FALSE)</f>
        <v>19</v>
      </c>
      <c r="BY292" s="9">
        <f>VLOOKUP(B292,'3-mer'!$B:$BQ,54,FALSE)</f>
        <v>16</v>
      </c>
      <c r="BZ292" s="9">
        <f>VLOOKUP(B292,'3-mer'!$B:$BQ,55,FALSE)</f>
        <v>3</v>
      </c>
      <c r="CA292" s="9">
        <f>VLOOKUP(B292,'3-mer'!$B:$BQ,56,FALSE)</f>
        <v>18</v>
      </c>
      <c r="CB292" s="9">
        <f>VLOOKUP(B292,'3-mer'!$B:$BQ,7,FALSE)</f>
        <v>22</v>
      </c>
      <c r="CC292" s="9">
        <f>VLOOKUP(B292,'3-mer'!$B:$BQ,58,FALSE)</f>
        <v>20</v>
      </c>
      <c r="CD292" s="9">
        <f>VLOOKUP(B292,'3-mer'!$B:$BQ,60,FALSE)</f>
        <v>8</v>
      </c>
      <c r="CE292" s="9">
        <f>VLOOKUP(B292,'3-mer'!$B:$BQ,61,FALSE)</f>
        <v>27</v>
      </c>
      <c r="CF292" s="9">
        <f>VLOOKUP(B292,'3-mer'!$B:$BQ,62,FALSE)</f>
        <v>28</v>
      </c>
      <c r="CG292" s="9">
        <f>VLOOKUP(B292,'3-mer'!$B:$BQ,63,FALSE)</f>
        <v>36</v>
      </c>
      <c r="CH292" s="9">
        <f>VLOOKUP(B292,'3-mer'!$B:$BQ,64,FALSE)</f>
        <v>17</v>
      </c>
      <c r="CI292" s="9">
        <f>VLOOKUP(B292,'3-mer'!$B:$BQ,65,FALSE)</f>
        <v>15</v>
      </c>
      <c r="CJ292" s="9">
        <f>VLOOKUP(B292,'3-mer'!$B:$BQ,66,FALSE)</f>
        <v>10</v>
      </c>
      <c r="CK292" s="9">
        <f>VLOOKUP(B292,'3-mer'!$B:$BQ,67,FALSE)</f>
        <v>23</v>
      </c>
      <c r="CL292" s="9">
        <f>VLOOKUP(B292,'3-mer'!$B:$BQ,5,FALSE)</f>
        <v>26</v>
      </c>
    </row>
    <row r="293" spans="1:90" ht="15.75" x14ac:dyDescent="0.25">
      <c r="A293" s="67" t="s">
        <v>28</v>
      </c>
      <c r="B293" s="68" t="s">
        <v>29</v>
      </c>
      <c r="C293" s="67">
        <v>254</v>
      </c>
      <c r="D293" s="58">
        <v>23.482500000000002</v>
      </c>
      <c r="E293" s="67" t="s">
        <v>67</v>
      </c>
      <c r="F293" s="67">
        <v>7</v>
      </c>
      <c r="G293" s="67">
        <v>7</v>
      </c>
      <c r="H293" s="58">
        <v>6.6727299999999996</v>
      </c>
      <c r="I293" s="70">
        <f>VLOOKUP(B293,'2-mer'!$C$1:$V$19,3,FALSE)</f>
        <v>1452</v>
      </c>
      <c r="J293" s="74">
        <f>VLOOKUP(B293,遗传信息!B:E,4,FALSE)</f>
        <v>50.609999999999992</v>
      </c>
      <c r="K293" s="9">
        <f>VLOOKUP(B293,'2-mer'!$C$1:$V$19,4,FALSE)</f>
        <v>105</v>
      </c>
      <c r="L293" s="9">
        <f>VLOOKUP(B293,'2-mer'!$C$1:$V$19,5,FALSE)</f>
        <v>85</v>
      </c>
      <c r="M293" s="9">
        <f>VLOOKUP(B293,'2-mer'!$C$1:$V$19,6,FALSE)</f>
        <v>109</v>
      </c>
      <c r="N293" s="9">
        <f>VLOOKUP(B293,'2-mer'!$C$1:$V$19,8,FALSE)</f>
        <v>63</v>
      </c>
      <c r="O293" s="9">
        <f>VLOOKUP(B293,'2-mer'!$C$1:$V$19,9,FALSE)</f>
        <v>80</v>
      </c>
      <c r="P293" s="9">
        <f>VLOOKUP(B293,'2-mer'!$C$1:$V$19,10,FALSE)</f>
        <v>78</v>
      </c>
      <c r="Q293" s="9">
        <f>VLOOKUP(B293,'2-mer'!$C$1:$V$19,11,FALSE)</f>
        <v>96</v>
      </c>
      <c r="R293" s="9">
        <f>VLOOKUP(B293,'2-mer'!$C$1:$V$19,12,FALSE)</f>
        <v>75</v>
      </c>
      <c r="S293" s="9">
        <f>VLOOKUP(B293,'2-mer'!$C$1:$V$19,13,FALSE)</f>
        <v>115</v>
      </c>
      <c r="T293" s="9">
        <f>VLOOKUP(B293,'2-mer'!$C$1:$V$19,14,FALSE)</f>
        <v>106</v>
      </c>
      <c r="U293" s="9">
        <f>VLOOKUP(B293,'2-mer'!$C$1:$V$19,15,FALSE)</f>
        <v>147</v>
      </c>
      <c r="V293" s="9">
        <f>VLOOKUP(B293,'2-mer'!$C$1:$V$19,16,FALSE)</f>
        <v>93</v>
      </c>
      <c r="W293" s="9">
        <f>VLOOKUP(B293,'2-mer'!$C$1:$V$19,17,FALSE)</f>
        <v>63</v>
      </c>
      <c r="X293" s="9">
        <f>VLOOKUP(B293,'2-mer'!$C$1:$V$19,18,FALSE)</f>
        <v>61</v>
      </c>
      <c r="Y293" s="9">
        <f>VLOOKUP(B293,'2-mer'!$C$1:$V$19,19,FALSE)</f>
        <v>108</v>
      </c>
      <c r="Z293" s="9">
        <f>VLOOKUP(B293,'2-mer'!$C$1:$V$19,20,FALSE)</f>
        <v>57</v>
      </c>
      <c r="AA293" s="9">
        <f>VLOOKUP(B293,'3-mer'!$B:$BQ,4,FALSE)</f>
        <v>22</v>
      </c>
      <c r="AB293" s="9">
        <f>VLOOKUP(B293,'3-mer'!$B:$BQ,5,FALSE)</f>
        <v>26</v>
      </c>
      <c r="AC293" s="9">
        <f>VLOOKUP(B293,'3-mer'!$B:$BQ,6,FALSE)</f>
        <v>34</v>
      </c>
      <c r="AD293" s="9">
        <f>VLOOKUP(B293,'3-mer'!$B:$BQ,7,FALSE)</f>
        <v>22</v>
      </c>
      <c r="AE293" s="9">
        <f>VLOOKUP(B293,'3-mer'!$B:$BQ,8,FALSE)</f>
        <v>17</v>
      </c>
      <c r="AF293" s="9">
        <f>VLOOKUP(B293,'3-mer'!$B:$BQ,9,FALSE)</f>
        <v>22</v>
      </c>
      <c r="AG293" s="9">
        <f>VLOOKUP(B293,'3-mer'!$B:$BQ,10,FALSE)</f>
        <v>27</v>
      </c>
      <c r="AH293" s="9">
        <f>VLOOKUP(B293,'3-mer'!$B:$BQ,11,FALSE)</f>
        <v>19</v>
      </c>
      <c r="AI293" s="9">
        <f>VLOOKUP(B293,'3-mer'!$B:$BQ,12,FALSE)</f>
        <v>28</v>
      </c>
      <c r="AJ293" s="9">
        <f>VLOOKUP(B293,'3-mer'!$B:$BQ,13,FALSE)</f>
        <v>25</v>
      </c>
      <c r="AK293" s="9">
        <f>VLOOKUP(B293,'3-mer'!$B:$BQ,14,FALSE)</f>
        <v>30</v>
      </c>
      <c r="AL293" s="9">
        <f>VLOOKUP(B293,'3-mer'!$B:$BQ,15,FALSE)</f>
        <v>25</v>
      </c>
      <c r="AM293" s="9">
        <f>VLOOKUP(B293,'3-mer'!$B:$BQ,16,FALSE)</f>
        <v>13</v>
      </c>
      <c r="AN293" s="9">
        <f>VLOOKUP(B293,'3-mer'!$B:$BQ,17,FALSE)</f>
        <v>13</v>
      </c>
      <c r="AO293" s="9">
        <f>VLOOKUP(B293,'3-mer'!$B:$BQ,18,FALSE)</f>
        <v>27</v>
      </c>
      <c r="AP293" s="9">
        <f>VLOOKUP(B293,'3-mer'!$B:$BQ,19,FALSE)</f>
        <v>10</v>
      </c>
      <c r="AQ293" s="9">
        <f>VLOOKUP(B293,'3-mer'!$B:$BQ,20,FALSE)</f>
        <v>22</v>
      </c>
      <c r="AR293" s="9">
        <f>VLOOKUP(B293,'3-mer'!$B:$BQ,21,FALSE)</f>
        <v>16</v>
      </c>
      <c r="AS293" s="9">
        <f>VLOOKUP(B293,'3-mer'!$B:$BQ,22,FALSE)</f>
        <v>25</v>
      </c>
      <c r="AT293" s="9">
        <f>VLOOKUP(B293,'3-mer'!$B:$BQ,23,FALSE)</f>
        <v>16</v>
      </c>
      <c r="AU293" s="9">
        <f>VLOOKUP(B293,'3-mer'!$B:$BQ,24,FALSE)</f>
        <v>17</v>
      </c>
      <c r="AV293" s="9">
        <f>VLOOKUP(B293,'3-mer'!$B:$BQ,25,FALSE)</f>
        <v>15</v>
      </c>
      <c r="AW293" s="9">
        <f>VLOOKUP(B293,'3-mer'!$B:$BQ,26,FALSE)</f>
        <v>21</v>
      </c>
      <c r="AX293" s="9">
        <f>VLOOKUP(B293,'3-mer'!$B:$BQ,27,FALSE)</f>
        <v>25</v>
      </c>
      <c r="AY293" s="9">
        <f>VLOOKUP(B293,'3-mer'!$B:$BQ,28,FALSE)</f>
        <v>18</v>
      </c>
      <c r="AZ293" s="9">
        <f>VLOOKUP(B293,'3-mer'!$B:$BQ,29,FALSE)</f>
        <v>21</v>
      </c>
      <c r="BA293" s="9">
        <f>VLOOKUP(B293,'3-mer'!$B:$BQ,30,FALSE)</f>
        <v>35</v>
      </c>
      <c r="BB293" s="9">
        <f>VLOOKUP(B293,'3-mer'!$B:$BQ,31,FALSE)</f>
        <v>22</v>
      </c>
      <c r="BC293" s="9">
        <f>VLOOKUP(B293,'3-mer'!$B:$BQ,32,FALSE)</f>
        <v>11</v>
      </c>
      <c r="BD293" s="9">
        <f>VLOOKUP(B293,'3-mer'!$B:$BQ,33,FALSE)</f>
        <v>16</v>
      </c>
      <c r="BE293" s="9">
        <f>VLOOKUP(B293,'3-mer'!$B:$BQ,34,FALSE)</f>
        <v>28</v>
      </c>
      <c r="BF293" s="9">
        <f>VLOOKUP(B293,'3-mer'!$B:$BQ,35,FALSE)</f>
        <v>20</v>
      </c>
      <c r="BG293" s="9">
        <f>VLOOKUP(B293,'3-mer'!$B:$BQ,36,FALSE)</f>
        <v>36</v>
      </c>
      <c r="BH293" s="9">
        <f>VLOOKUP(B293,'3-mer'!$B:$BQ,37,FALSE)</f>
        <v>23</v>
      </c>
      <c r="BI293" s="9">
        <f>VLOOKUP(B293,'3-mer'!$B:$BQ,38,FALSE)</f>
        <v>33</v>
      </c>
      <c r="BJ293" s="9">
        <f>VLOOKUP(B293,'3-mer'!$B:$BQ,39,FALSE)</f>
        <v>22</v>
      </c>
      <c r="BK293" s="9">
        <f>VLOOKUP(B293,'3-mer'!$B:$BQ,40,FALSE)</f>
        <v>28</v>
      </c>
      <c r="BL293" s="9">
        <f>VLOOKUP(B293,'3-mer'!$B:$BQ,41,FALSE)</f>
        <v>26</v>
      </c>
      <c r="BM293" s="9">
        <f>VLOOKUP(B293,'3-mer'!$B:$BQ,42,FALSE)</f>
        <v>28</v>
      </c>
      <c r="BN293" s="9">
        <f>VLOOKUP(B293,'3-mer'!$B:$BQ,43,FALSE)</f>
        <v>23</v>
      </c>
      <c r="BO293" s="9">
        <f>VLOOKUP(B293,'3-mer'!$B:$BQ,44,FALSE)</f>
        <v>42</v>
      </c>
      <c r="BP293" s="9">
        <f>VLOOKUP(B293,'3-mer'!$B:$BQ,45,FALSE)</f>
        <v>30</v>
      </c>
      <c r="BQ293" s="9">
        <f>VLOOKUP(B293,'3-mer'!$B:$BQ,46,FALSE)</f>
        <v>46</v>
      </c>
      <c r="BR293" s="9">
        <f>VLOOKUP(B293,'3-mer'!$B:$BQ,47,FALSE)</f>
        <v>29</v>
      </c>
      <c r="BS293" s="9">
        <f>VLOOKUP(B293,'3-mer'!$B:$BQ,48,FALSE)</f>
        <v>23</v>
      </c>
      <c r="BT293" s="9">
        <f>VLOOKUP(B293,'3-mer'!$B:$BQ,49,FALSE)</f>
        <v>22</v>
      </c>
      <c r="BU293" s="9">
        <f>VLOOKUP(B293,'3-mer'!$B:$BQ,50,FALSE)</f>
        <v>30</v>
      </c>
      <c r="BV293" s="9">
        <f>VLOOKUP(B293,'3-mer'!$B:$BQ,51,FALSE)</f>
        <v>18</v>
      </c>
      <c r="BW293" s="9">
        <f>VLOOKUP(B293,'3-mer'!$B:$BQ,52,FALSE)</f>
        <v>25</v>
      </c>
      <c r="BX293" s="9">
        <f>VLOOKUP(B293,'3-mer'!$B:$BQ,53,FALSE)</f>
        <v>19</v>
      </c>
      <c r="BY293" s="9">
        <f>VLOOKUP(B293,'3-mer'!$B:$BQ,54,FALSE)</f>
        <v>16</v>
      </c>
      <c r="BZ293" s="9">
        <f>VLOOKUP(B293,'3-mer'!$B:$BQ,55,FALSE)</f>
        <v>3</v>
      </c>
      <c r="CA293" s="9">
        <f>VLOOKUP(B293,'3-mer'!$B:$BQ,56,FALSE)</f>
        <v>18</v>
      </c>
      <c r="CB293" s="9">
        <f>VLOOKUP(B293,'3-mer'!$B:$BQ,7,FALSE)</f>
        <v>22</v>
      </c>
      <c r="CC293" s="9">
        <f>VLOOKUP(B293,'3-mer'!$B:$BQ,58,FALSE)</f>
        <v>20</v>
      </c>
      <c r="CD293" s="9">
        <f>VLOOKUP(B293,'3-mer'!$B:$BQ,60,FALSE)</f>
        <v>8</v>
      </c>
      <c r="CE293" s="9">
        <f>VLOOKUP(B293,'3-mer'!$B:$BQ,61,FALSE)</f>
        <v>27</v>
      </c>
      <c r="CF293" s="9">
        <f>VLOOKUP(B293,'3-mer'!$B:$BQ,62,FALSE)</f>
        <v>28</v>
      </c>
      <c r="CG293" s="9">
        <f>VLOOKUP(B293,'3-mer'!$B:$BQ,63,FALSE)</f>
        <v>36</v>
      </c>
      <c r="CH293" s="9">
        <f>VLOOKUP(B293,'3-mer'!$B:$BQ,64,FALSE)</f>
        <v>17</v>
      </c>
      <c r="CI293" s="9">
        <f>VLOOKUP(B293,'3-mer'!$B:$BQ,65,FALSE)</f>
        <v>15</v>
      </c>
      <c r="CJ293" s="9">
        <f>VLOOKUP(B293,'3-mer'!$B:$BQ,66,FALSE)</f>
        <v>10</v>
      </c>
      <c r="CK293" s="9">
        <f>VLOOKUP(B293,'3-mer'!$B:$BQ,67,FALSE)</f>
        <v>23</v>
      </c>
      <c r="CL293" s="9">
        <f>VLOOKUP(B293,'3-mer'!$B:$BQ,5,FALSE)</f>
        <v>26</v>
      </c>
    </row>
    <row r="294" spans="1:90" ht="15.75" x14ac:dyDescent="0.25">
      <c r="A294" s="67" t="s">
        <v>28</v>
      </c>
      <c r="B294" s="68" t="s">
        <v>29</v>
      </c>
      <c r="C294" s="67">
        <v>267</v>
      </c>
      <c r="D294" s="58">
        <v>3.8584299999999998</v>
      </c>
      <c r="E294" s="67" t="s">
        <v>67</v>
      </c>
      <c r="F294" s="67">
        <v>7</v>
      </c>
      <c r="G294" s="67">
        <v>6</v>
      </c>
      <c r="H294" s="58">
        <v>0.83907299999999996</v>
      </c>
      <c r="I294" s="70">
        <f>VLOOKUP(B294,'2-mer'!$C$1:$V$19,3,FALSE)</f>
        <v>1452</v>
      </c>
      <c r="J294" s="74">
        <f>VLOOKUP(B294,遗传信息!B:E,4,FALSE)</f>
        <v>50.609999999999992</v>
      </c>
      <c r="K294" s="9">
        <f>VLOOKUP(B294,'2-mer'!$C$1:$V$19,4,FALSE)</f>
        <v>105</v>
      </c>
      <c r="L294" s="9">
        <f>VLOOKUP(B294,'2-mer'!$C$1:$V$19,5,FALSE)</f>
        <v>85</v>
      </c>
      <c r="M294" s="9">
        <f>VLOOKUP(B294,'2-mer'!$C$1:$V$19,6,FALSE)</f>
        <v>109</v>
      </c>
      <c r="N294" s="9">
        <f>VLOOKUP(B294,'2-mer'!$C$1:$V$19,8,FALSE)</f>
        <v>63</v>
      </c>
      <c r="O294" s="9">
        <f>VLOOKUP(B294,'2-mer'!$C$1:$V$19,9,FALSE)</f>
        <v>80</v>
      </c>
      <c r="P294" s="9">
        <f>VLOOKUP(B294,'2-mer'!$C$1:$V$19,10,FALSE)</f>
        <v>78</v>
      </c>
      <c r="Q294" s="9">
        <f>VLOOKUP(B294,'2-mer'!$C$1:$V$19,11,FALSE)</f>
        <v>96</v>
      </c>
      <c r="R294" s="9">
        <f>VLOOKUP(B294,'2-mer'!$C$1:$V$19,12,FALSE)</f>
        <v>75</v>
      </c>
      <c r="S294" s="9">
        <f>VLOOKUP(B294,'2-mer'!$C$1:$V$19,13,FALSE)</f>
        <v>115</v>
      </c>
      <c r="T294" s="9">
        <f>VLOOKUP(B294,'2-mer'!$C$1:$V$19,14,FALSE)</f>
        <v>106</v>
      </c>
      <c r="U294" s="9">
        <f>VLOOKUP(B294,'2-mer'!$C$1:$V$19,15,FALSE)</f>
        <v>147</v>
      </c>
      <c r="V294" s="9">
        <f>VLOOKUP(B294,'2-mer'!$C$1:$V$19,16,FALSE)</f>
        <v>93</v>
      </c>
      <c r="W294" s="9">
        <f>VLOOKUP(B294,'2-mer'!$C$1:$V$19,17,FALSE)</f>
        <v>63</v>
      </c>
      <c r="X294" s="9">
        <f>VLOOKUP(B294,'2-mer'!$C$1:$V$19,18,FALSE)</f>
        <v>61</v>
      </c>
      <c r="Y294" s="9">
        <f>VLOOKUP(B294,'2-mer'!$C$1:$V$19,19,FALSE)</f>
        <v>108</v>
      </c>
      <c r="Z294" s="9">
        <f>VLOOKUP(B294,'2-mer'!$C$1:$V$19,20,FALSE)</f>
        <v>57</v>
      </c>
      <c r="AA294" s="9">
        <f>VLOOKUP(B294,'3-mer'!$B:$BQ,4,FALSE)</f>
        <v>22</v>
      </c>
      <c r="AB294" s="9">
        <f>VLOOKUP(B294,'3-mer'!$B:$BQ,5,FALSE)</f>
        <v>26</v>
      </c>
      <c r="AC294" s="9">
        <f>VLOOKUP(B294,'3-mer'!$B:$BQ,6,FALSE)</f>
        <v>34</v>
      </c>
      <c r="AD294" s="9">
        <f>VLOOKUP(B294,'3-mer'!$B:$BQ,7,FALSE)</f>
        <v>22</v>
      </c>
      <c r="AE294" s="9">
        <f>VLOOKUP(B294,'3-mer'!$B:$BQ,8,FALSE)</f>
        <v>17</v>
      </c>
      <c r="AF294" s="9">
        <f>VLOOKUP(B294,'3-mer'!$B:$BQ,9,FALSE)</f>
        <v>22</v>
      </c>
      <c r="AG294" s="9">
        <f>VLOOKUP(B294,'3-mer'!$B:$BQ,10,FALSE)</f>
        <v>27</v>
      </c>
      <c r="AH294" s="9">
        <f>VLOOKUP(B294,'3-mer'!$B:$BQ,11,FALSE)</f>
        <v>19</v>
      </c>
      <c r="AI294" s="9">
        <f>VLOOKUP(B294,'3-mer'!$B:$BQ,12,FALSE)</f>
        <v>28</v>
      </c>
      <c r="AJ294" s="9">
        <f>VLOOKUP(B294,'3-mer'!$B:$BQ,13,FALSE)</f>
        <v>25</v>
      </c>
      <c r="AK294" s="9">
        <f>VLOOKUP(B294,'3-mer'!$B:$BQ,14,FALSE)</f>
        <v>30</v>
      </c>
      <c r="AL294" s="9">
        <f>VLOOKUP(B294,'3-mer'!$B:$BQ,15,FALSE)</f>
        <v>25</v>
      </c>
      <c r="AM294" s="9">
        <f>VLOOKUP(B294,'3-mer'!$B:$BQ,16,FALSE)</f>
        <v>13</v>
      </c>
      <c r="AN294" s="9">
        <f>VLOOKUP(B294,'3-mer'!$B:$BQ,17,FALSE)</f>
        <v>13</v>
      </c>
      <c r="AO294" s="9">
        <f>VLOOKUP(B294,'3-mer'!$B:$BQ,18,FALSE)</f>
        <v>27</v>
      </c>
      <c r="AP294" s="9">
        <f>VLOOKUP(B294,'3-mer'!$B:$BQ,19,FALSE)</f>
        <v>10</v>
      </c>
      <c r="AQ294" s="9">
        <f>VLOOKUP(B294,'3-mer'!$B:$BQ,20,FALSE)</f>
        <v>22</v>
      </c>
      <c r="AR294" s="9">
        <f>VLOOKUP(B294,'3-mer'!$B:$BQ,21,FALSE)</f>
        <v>16</v>
      </c>
      <c r="AS294" s="9">
        <f>VLOOKUP(B294,'3-mer'!$B:$BQ,22,FALSE)</f>
        <v>25</v>
      </c>
      <c r="AT294" s="9">
        <f>VLOOKUP(B294,'3-mer'!$B:$BQ,23,FALSE)</f>
        <v>16</v>
      </c>
      <c r="AU294" s="9">
        <f>VLOOKUP(B294,'3-mer'!$B:$BQ,24,FALSE)</f>
        <v>17</v>
      </c>
      <c r="AV294" s="9">
        <f>VLOOKUP(B294,'3-mer'!$B:$BQ,25,FALSE)</f>
        <v>15</v>
      </c>
      <c r="AW294" s="9">
        <f>VLOOKUP(B294,'3-mer'!$B:$BQ,26,FALSE)</f>
        <v>21</v>
      </c>
      <c r="AX294" s="9">
        <f>VLOOKUP(B294,'3-mer'!$B:$BQ,27,FALSE)</f>
        <v>25</v>
      </c>
      <c r="AY294" s="9">
        <f>VLOOKUP(B294,'3-mer'!$B:$BQ,28,FALSE)</f>
        <v>18</v>
      </c>
      <c r="AZ294" s="9">
        <f>VLOOKUP(B294,'3-mer'!$B:$BQ,29,FALSE)</f>
        <v>21</v>
      </c>
      <c r="BA294" s="9">
        <f>VLOOKUP(B294,'3-mer'!$B:$BQ,30,FALSE)</f>
        <v>35</v>
      </c>
      <c r="BB294" s="9">
        <f>VLOOKUP(B294,'3-mer'!$B:$BQ,31,FALSE)</f>
        <v>22</v>
      </c>
      <c r="BC294" s="9">
        <f>VLOOKUP(B294,'3-mer'!$B:$BQ,32,FALSE)</f>
        <v>11</v>
      </c>
      <c r="BD294" s="9">
        <f>VLOOKUP(B294,'3-mer'!$B:$BQ,33,FALSE)</f>
        <v>16</v>
      </c>
      <c r="BE294" s="9">
        <f>VLOOKUP(B294,'3-mer'!$B:$BQ,34,FALSE)</f>
        <v>28</v>
      </c>
      <c r="BF294" s="9">
        <f>VLOOKUP(B294,'3-mer'!$B:$BQ,35,FALSE)</f>
        <v>20</v>
      </c>
      <c r="BG294" s="9">
        <f>VLOOKUP(B294,'3-mer'!$B:$BQ,36,FALSE)</f>
        <v>36</v>
      </c>
      <c r="BH294" s="9">
        <f>VLOOKUP(B294,'3-mer'!$B:$BQ,37,FALSE)</f>
        <v>23</v>
      </c>
      <c r="BI294" s="9">
        <f>VLOOKUP(B294,'3-mer'!$B:$BQ,38,FALSE)</f>
        <v>33</v>
      </c>
      <c r="BJ294" s="9">
        <f>VLOOKUP(B294,'3-mer'!$B:$BQ,39,FALSE)</f>
        <v>22</v>
      </c>
      <c r="BK294" s="9">
        <f>VLOOKUP(B294,'3-mer'!$B:$BQ,40,FALSE)</f>
        <v>28</v>
      </c>
      <c r="BL294" s="9">
        <f>VLOOKUP(B294,'3-mer'!$B:$BQ,41,FALSE)</f>
        <v>26</v>
      </c>
      <c r="BM294" s="9">
        <f>VLOOKUP(B294,'3-mer'!$B:$BQ,42,FALSE)</f>
        <v>28</v>
      </c>
      <c r="BN294" s="9">
        <f>VLOOKUP(B294,'3-mer'!$B:$BQ,43,FALSE)</f>
        <v>23</v>
      </c>
      <c r="BO294" s="9">
        <f>VLOOKUP(B294,'3-mer'!$B:$BQ,44,FALSE)</f>
        <v>42</v>
      </c>
      <c r="BP294" s="9">
        <f>VLOOKUP(B294,'3-mer'!$B:$BQ,45,FALSE)</f>
        <v>30</v>
      </c>
      <c r="BQ294" s="9">
        <f>VLOOKUP(B294,'3-mer'!$B:$BQ,46,FALSE)</f>
        <v>46</v>
      </c>
      <c r="BR294" s="9">
        <f>VLOOKUP(B294,'3-mer'!$B:$BQ,47,FALSE)</f>
        <v>29</v>
      </c>
      <c r="BS294" s="9">
        <f>VLOOKUP(B294,'3-mer'!$B:$BQ,48,FALSE)</f>
        <v>23</v>
      </c>
      <c r="BT294" s="9">
        <f>VLOOKUP(B294,'3-mer'!$B:$BQ,49,FALSE)</f>
        <v>22</v>
      </c>
      <c r="BU294" s="9">
        <f>VLOOKUP(B294,'3-mer'!$B:$BQ,50,FALSE)</f>
        <v>30</v>
      </c>
      <c r="BV294" s="9">
        <f>VLOOKUP(B294,'3-mer'!$B:$BQ,51,FALSE)</f>
        <v>18</v>
      </c>
      <c r="BW294" s="9">
        <f>VLOOKUP(B294,'3-mer'!$B:$BQ,52,FALSE)</f>
        <v>25</v>
      </c>
      <c r="BX294" s="9">
        <f>VLOOKUP(B294,'3-mer'!$B:$BQ,53,FALSE)</f>
        <v>19</v>
      </c>
      <c r="BY294" s="9">
        <f>VLOOKUP(B294,'3-mer'!$B:$BQ,54,FALSE)</f>
        <v>16</v>
      </c>
      <c r="BZ294" s="9">
        <f>VLOOKUP(B294,'3-mer'!$B:$BQ,55,FALSE)</f>
        <v>3</v>
      </c>
      <c r="CA294" s="9">
        <f>VLOOKUP(B294,'3-mer'!$B:$BQ,56,FALSE)</f>
        <v>18</v>
      </c>
      <c r="CB294" s="9">
        <f>VLOOKUP(B294,'3-mer'!$B:$BQ,7,FALSE)</f>
        <v>22</v>
      </c>
      <c r="CC294" s="9">
        <f>VLOOKUP(B294,'3-mer'!$B:$BQ,58,FALSE)</f>
        <v>20</v>
      </c>
      <c r="CD294" s="9">
        <f>VLOOKUP(B294,'3-mer'!$B:$BQ,60,FALSE)</f>
        <v>8</v>
      </c>
      <c r="CE294" s="9">
        <f>VLOOKUP(B294,'3-mer'!$B:$BQ,61,FALSE)</f>
        <v>27</v>
      </c>
      <c r="CF294" s="9">
        <f>VLOOKUP(B294,'3-mer'!$B:$BQ,62,FALSE)</f>
        <v>28</v>
      </c>
      <c r="CG294" s="9">
        <f>VLOOKUP(B294,'3-mer'!$B:$BQ,63,FALSE)</f>
        <v>36</v>
      </c>
      <c r="CH294" s="9">
        <f>VLOOKUP(B294,'3-mer'!$B:$BQ,64,FALSE)</f>
        <v>17</v>
      </c>
      <c r="CI294" s="9">
        <f>VLOOKUP(B294,'3-mer'!$B:$BQ,65,FALSE)</f>
        <v>15</v>
      </c>
      <c r="CJ294" s="9">
        <f>VLOOKUP(B294,'3-mer'!$B:$BQ,66,FALSE)</f>
        <v>10</v>
      </c>
      <c r="CK294" s="9">
        <f>VLOOKUP(B294,'3-mer'!$B:$BQ,67,FALSE)</f>
        <v>23</v>
      </c>
      <c r="CL294" s="9">
        <f>VLOOKUP(B294,'3-mer'!$B:$BQ,5,FALSE)</f>
        <v>26</v>
      </c>
    </row>
    <row r="295" spans="1:90" ht="15.75" x14ac:dyDescent="0.25">
      <c r="A295" s="67" t="s">
        <v>28</v>
      </c>
      <c r="B295" s="68" t="s">
        <v>29</v>
      </c>
      <c r="C295" s="67">
        <v>267</v>
      </c>
      <c r="D295" s="58">
        <v>7.6932499999999999</v>
      </c>
      <c r="E295" s="67" t="s">
        <v>67</v>
      </c>
      <c r="F295" s="67">
        <v>7</v>
      </c>
      <c r="G295" s="67">
        <v>6</v>
      </c>
      <c r="H295" s="58">
        <v>2.7088199999999998</v>
      </c>
      <c r="I295" s="70">
        <f>VLOOKUP(B295,'2-mer'!$C$1:$V$19,3,FALSE)</f>
        <v>1452</v>
      </c>
      <c r="J295" s="74">
        <f>VLOOKUP(B295,遗传信息!B:E,4,FALSE)</f>
        <v>50.609999999999992</v>
      </c>
      <c r="K295" s="9">
        <f>VLOOKUP(B295,'2-mer'!$C$1:$V$19,4,FALSE)</f>
        <v>105</v>
      </c>
      <c r="L295" s="9">
        <f>VLOOKUP(B295,'2-mer'!$C$1:$V$19,5,FALSE)</f>
        <v>85</v>
      </c>
      <c r="M295" s="9">
        <f>VLOOKUP(B295,'2-mer'!$C$1:$V$19,6,FALSE)</f>
        <v>109</v>
      </c>
      <c r="N295" s="9">
        <f>VLOOKUP(B295,'2-mer'!$C$1:$V$19,8,FALSE)</f>
        <v>63</v>
      </c>
      <c r="O295" s="9">
        <f>VLOOKUP(B295,'2-mer'!$C$1:$V$19,9,FALSE)</f>
        <v>80</v>
      </c>
      <c r="P295" s="9">
        <f>VLOOKUP(B295,'2-mer'!$C$1:$V$19,10,FALSE)</f>
        <v>78</v>
      </c>
      <c r="Q295" s="9">
        <f>VLOOKUP(B295,'2-mer'!$C$1:$V$19,11,FALSE)</f>
        <v>96</v>
      </c>
      <c r="R295" s="9">
        <f>VLOOKUP(B295,'2-mer'!$C$1:$V$19,12,FALSE)</f>
        <v>75</v>
      </c>
      <c r="S295" s="9">
        <f>VLOOKUP(B295,'2-mer'!$C$1:$V$19,13,FALSE)</f>
        <v>115</v>
      </c>
      <c r="T295" s="9">
        <f>VLOOKUP(B295,'2-mer'!$C$1:$V$19,14,FALSE)</f>
        <v>106</v>
      </c>
      <c r="U295" s="9">
        <f>VLOOKUP(B295,'2-mer'!$C$1:$V$19,15,FALSE)</f>
        <v>147</v>
      </c>
      <c r="V295" s="9">
        <f>VLOOKUP(B295,'2-mer'!$C$1:$V$19,16,FALSE)</f>
        <v>93</v>
      </c>
      <c r="W295" s="9">
        <f>VLOOKUP(B295,'2-mer'!$C$1:$V$19,17,FALSE)</f>
        <v>63</v>
      </c>
      <c r="X295" s="9">
        <f>VLOOKUP(B295,'2-mer'!$C$1:$V$19,18,FALSE)</f>
        <v>61</v>
      </c>
      <c r="Y295" s="9">
        <f>VLOOKUP(B295,'2-mer'!$C$1:$V$19,19,FALSE)</f>
        <v>108</v>
      </c>
      <c r="Z295" s="9">
        <f>VLOOKUP(B295,'2-mer'!$C$1:$V$19,20,FALSE)</f>
        <v>57</v>
      </c>
      <c r="AA295" s="9">
        <f>VLOOKUP(B295,'3-mer'!$B:$BQ,4,FALSE)</f>
        <v>22</v>
      </c>
      <c r="AB295" s="9">
        <f>VLOOKUP(B295,'3-mer'!$B:$BQ,5,FALSE)</f>
        <v>26</v>
      </c>
      <c r="AC295" s="9">
        <f>VLOOKUP(B295,'3-mer'!$B:$BQ,6,FALSE)</f>
        <v>34</v>
      </c>
      <c r="AD295" s="9">
        <f>VLOOKUP(B295,'3-mer'!$B:$BQ,7,FALSE)</f>
        <v>22</v>
      </c>
      <c r="AE295" s="9">
        <f>VLOOKUP(B295,'3-mer'!$B:$BQ,8,FALSE)</f>
        <v>17</v>
      </c>
      <c r="AF295" s="9">
        <f>VLOOKUP(B295,'3-mer'!$B:$BQ,9,FALSE)</f>
        <v>22</v>
      </c>
      <c r="AG295" s="9">
        <f>VLOOKUP(B295,'3-mer'!$B:$BQ,10,FALSE)</f>
        <v>27</v>
      </c>
      <c r="AH295" s="9">
        <f>VLOOKUP(B295,'3-mer'!$B:$BQ,11,FALSE)</f>
        <v>19</v>
      </c>
      <c r="AI295" s="9">
        <f>VLOOKUP(B295,'3-mer'!$B:$BQ,12,FALSE)</f>
        <v>28</v>
      </c>
      <c r="AJ295" s="9">
        <f>VLOOKUP(B295,'3-mer'!$B:$BQ,13,FALSE)</f>
        <v>25</v>
      </c>
      <c r="AK295" s="9">
        <f>VLOOKUP(B295,'3-mer'!$B:$BQ,14,FALSE)</f>
        <v>30</v>
      </c>
      <c r="AL295" s="9">
        <f>VLOOKUP(B295,'3-mer'!$B:$BQ,15,FALSE)</f>
        <v>25</v>
      </c>
      <c r="AM295" s="9">
        <f>VLOOKUP(B295,'3-mer'!$B:$BQ,16,FALSE)</f>
        <v>13</v>
      </c>
      <c r="AN295" s="9">
        <f>VLOOKUP(B295,'3-mer'!$B:$BQ,17,FALSE)</f>
        <v>13</v>
      </c>
      <c r="AO295" s="9">
        <f>VLOOKUP(B295,'3-mer'!$B:$BQ,18,FALSE)</f>
        <v>27</v>
      </c>
      <c r="AP295" s="9">
        <f>VLOOKUP(B295,'3-mer'!$B:$BQ,19,FALSE)</f>
        <v>10</v>
      </c>
      <c r="AQ295" s="9">
        <f>VLOOKUP(B295,'3-mer'!$B:$BQ,20,FALSE)</f>
        <v>22</v>
      </c>
      <c r="AR295" s="9">
        <f>VLOOKUP(B295,'3-mer'!$B:$BQ,21,FALSE)</f>
        <v>16</v>
      </c>
      <c r="AS295" s="9">
        <f>VLOOKUP(B295,'3-mer'!$B:$BQ,22,FALSE)</f>
        <v>25</v>
      </c>
      <c r="AT295" s="9">
        <f>VLOOKUP(B295,'3-mer'!$B:$BQ,23,FALSE)</f>
        <v>16</v>
      </c>
      <c r="AU295" s="9">
        <f>VLOOKUP(B295,'3-mer'!$B:$BQ,24,FALSE)</f>
        <v>17</v>
      </c>
      <c r="AV295" s="9">
        <f>VLOOKUP(B295,'3-mer'!$B:$BQ,25,FALSE)</f>
        <v>15</v>
      </c>
      <c r="AW295" s="9">
        <f>VLOOKUP(B295,'3-mer'!$B:$BQ,26,FALSE)</f>
        <v>21</v>
      </c>
      <c r="AX295" s="9">
        <f>VLOOKUP(B295,'3-mer'!$B:$BQ,27,FALSE)</f>
        <v>25</v>
      </c>
      <c r="AY295" s="9">
        <f>VLOOKUP(B295,'3-mer'!$B:$BQ,28,FALSE)</f>
        <v>18</v>
      </c>
      <c r="AZ295" s="9">
        <f>VLOOKUP(B295,'3-mer'!$B:$BQ,29,FALSE)</f>
        <v>21</v>
      </c>
      <c r="BA295" s="9">
        <f>VLOOKUP(B295,'3-mer'!$B:$BQ,30,FALSE)</f>
        <v>35</v>
      </c>
      <c r="BB295" s="9">
        <f>VLOOKUP(B295,'3-mer'!$B:$BQ,31,FALSE)</f>
        <v>22</v>
      </c>
      <c r="BC295" s="9">
        <f>VLOOKUP(B295,'3-mer'!$B:$BQ,32,FALSE)</f>
        <v>11</v>
      </c>
      <c r="BD295" s="9">
        <f>VLOOKUP(B295,'3-mer'!$B:$BQ,33,FALSE)</f>
        <v>16</v>
      </c>
      <c r="BE295" s="9">
        <f>VLOOKUP(B295,'3-mer'!$B:$BQ,34,FALSE)</f>
        <v>28</v>
      </c>
      <c r="BF295" s="9">
        <f>VLOOKUP(B295,'3-mer'!$B:$BQ,35,FALSE)</f>
        <v>20</v>
      </c>
      <c r="BG295" s="9">
        <f>VLOOKUP(B295,'3-mer'!$B:$BQ,36,FALSE)</f>
        <v>36</v>
      </c>
      <c r="BH295" s="9">
        <f>VLOOKUP(B295,'3-mer'!$B:$BQ,37,FALSE)</f>
        <v>23</v>
      </c>
      <c r="BI295" s="9">
        <f>VLOOKUP(B295,'3-mer'!$B:$BQ,38,FALSE)</f>
        <v>33</v>
      </c>
      <c r="BJ295" s="9">
        <f>VLOOKUP(B295,'3-mer'!$B:$BQ,39,FALSE)</f>
        <v>22</v>
      </c>
      <c r="BK295" s="9">
        <f>VLOOKUP(B295,'3-mer'!$B:$BQ,40,FALSE)</f>
        <v>28</v>
      </c>
      <c r="BL295" s="9">
        <f>VLOOKUP(B295,'3-mer'!$B:$BQ,41,FALSE)</f>
        <v>26</v>
      </c>
      <c r="BM295" s="9">
        <f>VLOOKUP(B295,'3-mer'!$B:$BQ,42,FALSE)</f>
        <v>28</v>
      </c>
      <c r="BN295" s="9">
        <f>VLOOKUP(B295,'3-mer'!$B:$BQ,43,FALSE)</f>
        <v>23</v>
      </c>
      <c r="BO295" s="9">
        <f>VLOOKUP(B295,'3-mer'!$B:$BQ,44,FALSE)</f>
        <v>42</v>
      </c>
      <c r="BP295" s="9">
        <f>VLOOKUP(B295,'3-mer'!$B:$BQ,45,FALSE)</f>
        <v>30</v>
      </c>
      <c r="BQ295" s="9">
        <f>VLOOKUP(B295,'3-mer'!$B:$BQ,46,FALSE)</f>
        <v>46</v>
      </c>
      <c r="BR295" s="9">
        <f>VLOOKUP(B295,'3-mer'!$B:$BQ,47,FALSE)</f>
        <v>29</v>
      </c>
      <c r="BS295" s="9">
        <f>VLOOKUP(B295,'3-mer'!$B:$BQ,48,FALSE)</f>
        <v>23</v>
      </c>
      <c r="BT295" s="9">
        <f>VLOOKUP(B295,'3-mer'!$B:$BQ,49,FALSE)</f>
        <v>22</v>
      </c>
      <c r="BU295" s="9">
        <f>VLOOKUP(B295,'3-mer'!$B:$BQ,50,FALSE)</f>
        <v>30</v>
      </c>
      <c r="BV295" s="9">
        <f>VLOOKUP(B295,'3-mer'!$B:$BQ,51,FALSE)</f>
        <v>18</v>
      </c>
      <c r="BW295" s="9">
        <f>VLOOKUP(B295,'3-mer'!$B:$BQ,52,FALSE)</f>
        <v>25</v>
      </c>
      <c r="BX295" s="9">
        <f>VLOOKUP(B295,'3-mer'!$B:$BQ,53,FALSE)</f>
        <v>19</v>
      </c>
      <c r="BY295" s="9">
        <f>VLOOKUP(B295,'3-mer'!$B:$BQ,54,FALSE)</f>
        <v>16</v>
      </c>
      <c r="BZ295" s="9">
        <f>VLOOKUP(B295,'3-mer'!$B:$BQ,55,FALSE)</f>
        <v>3</v>
      </c>
      <c r="CA295" s="9">
        <f>VLOOKUP(B295,'3-mer'!$B:$BQ,56,FALSE)</f>
        <v>18</v>
      </c>
      <c r="CB295" s="9">
        <f>VLOOKUP(B295,'3-mer'!$B:$BQ,7,FALSE)</f>
        <v>22</v>
      </c>
      <c r="CC295" s="9">
        <f>VLOOKUP(B295,'3-mer'!$B:$BQ,58,FALSE)</f>
        <v>20</v>
      </c>
      <c r="CD295" s="9">
        <f>VLOOKUP(B295,'3-mer'!$B:$BQ,60,FALSE)</f>
        <v>8</v>
      </c>
      <c r="CE295" s="9">
        <f>VLOOKUP(B295,'3-mer'!$B:$BQ,61,FALSE)</f>
        <v>27</v>
      </c>
      <c r="CF295" s="9">
        <f>VLOOKUP(B295,'3-mer'!$B:$BQ,62,FALSE)</f>
        <v>28</v>
      </c>
      <c r="CG295" s="9">
        <f>VLOOKUP(B295,'3-mer'!$B:$BQ,63,FALSE)</f>
        <v>36</v>
      </c>
      <c r="CH295" s="9">
        <f>VLOOKUP(B295,'3-mer'!$B:$BQ,64,FALSE)</f>
        <v>17</v>
      </c>
      <c r="CI295" s="9">
        <f>VLOOKUP(B295,'3-mer'!$B:$BQ,65,FALSE)</f>
        <v>15</v>
      </c>
      <c r="CJ295" s="9">
        <f>VLOOKUP(B295,'3-mer'!$B:$BQ,66,FALSE)</f>
        <v>10</v>
      </c>
      <c r="CK295" s="9">
        <f>VLOOKUP(B295,'3-mer'!$B:$BQ,67,FALSE)</f>
        <v>23</v>
      </c>
      <c r="CL295" s="9">
        <f>VLOOKUP(B295,'3-mer'!$B:$BQ,5,FALSE)</f>
        <v>26</v>
      </c>
    </row>
    <row r="296" spans="1:90" ht="15.75" x14ac:dyDescent="0.25">
      <c r="A296" s="67" t="s">
        <v>28</v>
      </c>
      <c r="B296" s="68" t="s">
        <v>29</v>
      </c>
      <c r="C296" s="67">
        <v>267</v>
      </c>
      <c r="D296" s="58">
        <v>11.511100000000001</v>
      </c>
      <c r="E296" s="67" t="s">
        <v>67</v>
      </c>
      <c r="F296" s="67">
        <v>7</v>
      </c>
      <c r="G296" s="67">
        <v>6</v>
      </c>
      <c r="H296" s="58">
        <v>4.0480999999999998</v>
      </c>
      <c r="I296" s="70">
        <f>VLOOKUP(B296,'2-mer'!$C$1:$V$19,3,FALSE)</f>
        <v>1452</v>
      </c>
      <c r="J296" s="74">
        <f>VLOOKUP(B296,遗传信息!B:E,4,FALSE)</f>
        <v>50.609999999999992</v>
      </c>
      <c r="K296" s="9">
        <f>VLOOKUP(B296,'2-mer'!$C$1:$V$19,4,FALSE)</f>
        <v>105</v>
      </c>
      <c r="L296" s="9">
        <f>VLOOKUP(B296,'2-mer'!$C$1:$V$19,5,FALSE)</f>
        <v>85</v>
      </c>
      <c r="M296" s="9">
        <f>VLOOKUP(B296,'2-mer'!$C$1:$V$19,6,FALSE)</f>
        <v>109</v>
      </c>
      <c r="N296" s="9">
        <f>VLOOKUP(B296,'2-mer'!$C$1:$V$19,8,FALSE)</f>
        <v>63</v>
      </c>
      <c r="O296" s="9">
        <f>VLOOKUP(B296,'2-mer'!$C$1:$V$19,9,FALSE)</f>
        <v>80</v>
      </c>
      <c r="P296" s="9">
        <f>VLOOKUP(B296,'2-mer'!$C$1:$V$19,10,FALSE)</f>
        <v>78</v>
      </c>
      <c r="Q296" s="9">
        <f>VLOOKUP(B296,'2-mer'!$C$1:$V$19,11,FALSE)</f>
        <v>96</v>
      </c>
      <c r="R296" s="9">
        <f>VLOOKUP(B296,'2-mer'!$C$1:$V$19,12,FALSE)</f>
        <v>75</v>
      </c>
      <c r="S296" s="9">
        <f>VLOOKUP(B296,'2-mer'!$C$1:$V$19,13,FALSE)</f>
        <v>115</v>
      </c>
      <c r="T296" s="9">
        <f>VLOOKUP(B296,'2-mer'!$C$1:$V$19,14,FALSE)</f>
        <v>106</v>
      </c>
      <c r="U296" s="9">
        <f>VLOOKUP(B296,'2-mer'!$C$1:$V$19,15,FALSE)</f>
        <v>147</v>
      </c>
      <c r="V296" s="9">
        <f>VLOOKUP(B296,'2-mer'!$C$1:$V$19,16,FALSE)</f>
        <v>93</v>
      </c>
      <c r="W296" s="9">
        <f>VLOOKUP(B296,'2-mer'!$C$1:$V$19,17,FALSE)</f>
        <v>63</v>
      </c>
      <c r="X296" s="9">
        <f>VLOOKUP(B296,'2-mer'!$C$1:$V$19,18,FALSE)</f>
        <v>61</v>
      </c>
      <c r="Y296" s="9">
        <f>VLOOKUP(B296,'2-mer'!$C$1:$V$19,19,FALSE)</f>
        <v>108</v>
      </c>
      <c r="Z296" s="9">
        <f>VLOOKUP(B296,'2-mer'!$C$1:$V$19,20,FALSE)</f>
        <v>57</v>
      </c>
      <c r="AA296" s="9">
        <f>VLOOKUP(B296,'3-mer'!$B:$BQ,4,FALSE)</f>
        <v>22</v>
      </c>
      <c r="AB296" s="9">
        <f>VLOOKUP(B296,'3-mer'!$B:$BQ,5,FALSE)</f>
        <v>26</v>
      </c>
      <c r="AC296" s="9">
        <f>VLOOKUP(B296,'3-mer'!$B:$BQ,6,FALSE)</f>
        <v>34</v>
      </c>
      <c r="AD296" s="9">
        <f>VLOOKUP(B296,'3-mer'!$B:$BQ,7,FALSE)</f>
        <v>22</v>
      </c>
      <c r="AE296" s="9">
        <f>VLOOKUP(B296,'3-mer'!$B:$BQ,8,FALSE)</f>
        <v>17</v>
      </c>
      <c r="AF296" s="9">
        <f>VLOOKUP(B296,'3-mer'!$B:$BQ,9,FALSE)</f>
        <v>22</v>
      </c>
      <c r="AG296" s="9">
        <f>VLOOKUP(B296,'3-mer'!$B:$BQ,10,FALSE)</f>
        <v>27</v>
      </c>
      <c r="AH296" s="9">
        <f>VLOOKUP(B296,'3-mer'!$B:$BQ,11,FALSE)</f>
        <v>19</v>
      </c>
      <c r="AI296" s="9">
        <f>VLOOKUP(B296,'3-mer'!$B:$BQ,12,FALSE)</f>
        <v>28</v>
      </c>
      <c r="AJ296" s="9">
        <f>VLOOKUP(B296,'3-mer'!$B:$BQ,13,FALSE)</f>
        <v>25</v>
      </c>
      <c r="AK296" s="9">
        <f>VLOOKUP(B296,'3-mer'!$B:$BQ,14,FALSE)</f>
        <v>30</v>
      </c>
      <c r="AL296" s="9">
        <f>VLOOKUP(B296,'3-mer'!$B:$BQ,15,FALSE)</f>
        <v>25</v>
      </c>
      <c r="AM296" s="9">
        <f>VLOOKUP(B296,'3-mer'!$B:$BQ,16,FALSE)</f>
        <v>13</v>
      </c>
      <c r="AN296" s="9">
        <f>VLOOKUP(B296,'3-mer'!$B:$BQ,17,FALSE)</f>
        <v>13</v>
      </c>
      <c r="AO296" s="9">
        <f>VLOOKUP(B296,'3-mer'!$B:$BQ,18,FALSE)</f>
        <v>27</v>
      </c>
      <c r="AP296" s="9">
        <f>VLOOKUP(B296,'3-mer'!$B:$BQ,19,FALSE)</f>
        <v>10</v>
      </c>
      <c r="AQ296" s="9">
        <f>VLOOKUP(B296,'3-mer'!$B:$BQ,20,FALSE)</f>
        <v>22</v>
      </c>
      <c r="AR296" s="9">
        <f>VLOOKUP(B296,'3-mer'!$B:$BQ,21,FALSE)</f>
        <v>16</v>
      </c>
      <c r="AS296" s="9">
        <f>VLOOKUP(B296,'3-mer'!$B:$BQ,22,FALSE)</f>
        <v>25</v>
      </c>
      <c r="AT296" s="9">
        <f>VLOOKUP(B296,'3-mer'!$B:$BQ,23,FALSE)</f>
        <v>16</v>
      </c>
      <c r="AU296" s="9">
        <f>VLOOKUP(B296,'3-mer'!$B:$BQ,24,FALSE)</f>
        <v>17</v>
      </c>
      <c r="AV296" s="9">
        <f>VLOOKUP(B296,'3-mer'!$B:$BQ,25,FALSE)</f>
        <v>15</v>
      </c>
      <c r="AW296" s="9">
        <f>VLOOKUP(B296,'3-mer'!$B:$BQ,26,FALSE)</f>
        <v>21</v>
      </c>
      <c r="AX296" s="9">
        <f>VLOOKUP(B296,'3-mer'!$B:$BQ,27,FALSE)</f>
        <v>25</v>
      </c>
      <c r="AY296" s="9">
        <f>VLOOKUP(B296,'3-mer'!$B:$BQ,28,FALSE)</f>
        <v>18</v>
      </c>
      <c r="AZ296" s="9">
        <f>VLOOKUP(B296,'3-mer'!$B:$BQ,29,FALSE)</f>
        <v>21</v>
      </c>
      <c r="BA296" s="9">
        <f>VLOOKUP(B296,'3-mer'!$B:$BQ,30,FALSE)</f>
        <v>35</v>
      </c>
      <c r="BB296" s="9">
        <f>VLOOKUP(B296,'3-mer'!$B:$BQ,31,FALSE)</f>
        <v>22</v>
      </c>
      <c r="BC296" s="9">
        <f>VLOOKUP(B296,'3-mer'!$B:$BQ,32,FALSE)</f>
        <v>11</v>
      </c>
      <c r="BD296" s="9">
        <f>VLOOKUP(B296,'3-mer'!$B:$BQ,33,FALSE)</f>
        <v>16</v>
      </c>
      <c r="BE296" s="9">
        <f>VLOOKUP(B296,'3-mer'!$B:$BQ,34,FALSE)</f>
        <v>28</v>
      </c>
      <c r="BF296" s="9">
        <f>VLOOKUP(B296,'3-mer'!$B:$BQ,35,FALSE)</f>
        <v>20</v>
      </c>
      <c r="BG296" s="9">
        <f>VLOOKUP(B296,'3-mer'!$B:$BQ,36,FALSE)</f>
        <v>36</v>
      </c>
      <c r="BH296" s="9">
        <f>VLOOKUP(B296,'3-mer'!$B:$BQ,37,FALSE)</f>
        <v>23</v>
      </c>
      <c r="BI296" s="9">
        <f>VLOOKUP(B296,'3-mer'!$B:$BQ,38,FALSE)</f>
        <v>33</v>
      </c>
      <c r="BJ296" s="9">
        <f>VLOOKUP(B296,'3-mer'!$B:$BQ,39,FALSE)</f>
        <v>22</v>
      </c>
      <c r="BK296" s="9">
        <f>VLOOKUP(B296,'3-mer'!$B:$BQ,40,FALSE)</f>
        <v>28</v>
      </c>
      <c r="BL296" s="9">
        <f>VLOOKUP(B296,'3-mer'!$B:$BQ,41,FALSE)</f>
        <v>26</v>
      </c>
      <c r="BM296" s="9">
        <f>VLOOKUP(B296,'3-mer'!$B:$BQ,42,FALSE)</f>
        <v>28</v>
      </c>
      <c r="BN296" s="9">
        <f>VLOOKUP(B296,'3-mer'!$B:$BQ,43,FALSE)</f>
        <v>23</v>
      </c>
      <c r="BO296" s="9">
        <f>VLOOKUP(B296,'3-mer'!$B:$BQ,44,FALSE)</f>
        <v>42</v>
      </c>
      <c r="BP296" s="9">
        <f>VLOOKUP(B296,'3-mer'!$B:$BQ,45,FALSE)</f>
        <v>30</v>
      </c>
      <c r="BQ296" s="9">
        <f>VLOOKUP(B296,'3-mer'!$B:$BQ,46,FALSE)</f>
        <v>46</v>
      </c>
      <c r="BR296" s="9">
        <f>VLOOKUP(B296,'3-mer'!$B:$BQ,47,FALSE)</f>
        <v>29</v>
      </c>
      <c r="BS296" s="9">
        <f>VLOOKUP(B296,'3-mer'!$B:$BQ,48,FALSE)</f>
        <v>23</v>
      </c>
      <c r="BT296" s="9">
        <f>VLOOKUP(B296,'3-mer'!$B:$BQ,49,FALSE)</f>
        <v>22</v>
      </c>
      <c r="BU296" s="9">
        <f>VLOOKUP(B296,'3-mer'!$B:$BQ,50,FALSE)</f>
        <v>30</v>
      </c>
      <c r="BV296" s="9">
        <f>VLOOKUP(B296,'3-mer'!$B:$BQ,51,FALSE)</f>
        <v>18</v>
      </c>
      <c r="BW296" s="9">
        <f>VLOOKUP(B296,'3-mer'!$B:$BQ,52,FALSE)</f>
        <v>25</v>
      </c>
      <c r="BX296" s="9">
        <f>VLOOKUP(B296,'3-mer'!$B:$BQ,53,FALSE)</f>
        <v>19</v>
      </c>
      <c r="BY296" s="9">
        <f>VLOOKUP(B296,'3-mer'!$B:$BQ,54,FALSE)</f>
        <v>16</v>
      </c>
      <c r="BZ296" s="9">
        <f>VLOOKUP(B296,'3-mer'!$B:$BQ,55,FALSE)</f>
        <v>3</v>
      </c>
      <c r="CA296" s="9">
        <f>VLOOKUP(B296,'3-mer'!$B:$BQ,56,FALSE)</f>
        <v>18</v>
      </c>
      <c r="CB296" s="9">
        <f>VLOOKUP(B296,'3-mer'!$B:$BQ,7,FALSE)</f>
        <v>22</v>
      </c>
      <c r="CC296" s="9">
        <f>VLOOKUP(B296,'3-mer'!$B:$BQ,58,FALSE)</f>
        <v>20</v>
      </c>
      <c r="CD296" s="9">
        <f>VLOOKUP(B296,'3-mer'!$B:$BQ,60,FALSE)</f>
        <v>8</v>
      </c>
      <c r="CE296" s="9">
        <f>VLOOKUP(B296,'3-mer'!$B:$BQ,61,FALSE)</f>
        <v>27</v>
      </c>
      <c r="CF296" s="9">
        <f>VLOOKUP(B296,'3-mer'!$B:$BQ,62,FALSE)</f>
        <v>28</v>
      </c>
      <c r="CG296" s="9">
        <f>VLOOKUP(B296,'3-mer'!$B:$BQ,63,FALSE)</f>
        <v>36</v>
      </c>
      <c r="CH296" s="9">
        <f>VLOOKUP(B296,'3-mer'!$B:$BQ,64,FALSE)</f>
        <v>17</v>
      </c>
      <c r="CI296" s="9">
        <f>VLOOKUP(B296,'3-mer'!$B:$BQ,65,FALSE)</f>
        <v>15</v>
      </c>
      <c r="CJ296" s="9">
        <f>VLOOKUP(B296,'3-mer'!$B:$BQ,66,FALSE)</f>
        <v>10</v>
      </c>
      <c r="CK296" s="9">
        <f>VLOOKUP(B296,'3-mer'!$B:$BQ,67,FALSE)</f>
        <v>23</v>
      </c>
      <c r="CL296" s="9">
        <f>VLOOKUP(B296,'3-mer'!$B:$BQ,5,FALSE)</f>
        <v>26</v>
      </c>
    </row>
    <row r="297" spans="1:90" ht="15.75" x14ac:dyDescent="0.25">
      <c r="A297" s="67" t="s">
        <v>28</v>
      </c>
      <c r="B297" s="68" t="s">
        <v>29</v>
      </c>
      <c r="C297" s="67">
        <v>275</v>
      </c>
      <c r="D297" s="58">
        <v>3.8410000000000002</v>
      </c>
      <c r="E297" s="67" t="s">
        <v>67</v>
      </c>
      <c r="F297" s="67">
        <v>7</v>
      </c>
      <c r="G297" s="67">
        <v>6</v>
      </c>
      <c r="H297" s="58">
        <v>0.59535099999999996</v>
      </c>
      <c r="I297" s="70">
        <f>VLOOKUP(B297,'2-mer'!$C$1:$V$19,3,FALSE)</f>
        <v>1452</v>
      </c>
      <c r="J297" s="74">
        <f>VLOOKUP(B297,遗传信息!B:E,4,FALSE)</f>
        <v>50.609999999999992</v>
      </c>
      <c r="K297" s="9">
        <f>VLOOKUP(B297,'2-mer'!$C$1:$V$19,4,FALSE)</f>
        <v>105</v>
      </c>
      <c r="L297" s="9">
        <f>VLOOKUP(B297,'2-mer'!$C$1:$V$19,5,FALSE)</f>
        <v>85</v>
      </c>
      <c r="M297" s="9">
        <f>VLOOKUP(B297,'2-mer'!$C$1:$V$19,6,FALSE)</f>
        <v>109</v>
      </c>
      <c r="N297" s="9">
        <f>VLOOKUP(B297,'2-mer'!$C$1:$V$19,8,FALSE)</f>
        <v>63</v>
      </c>
      <c r="O297" s="9">
        <f>VLOOKUP(B297,'2-mer'!$C$1:$V$19,9,FALSE)</f>
        <v>80</v>
      </c>
      <c r="P297" s="9">
        <f>VLOOKUP(B297,'2-mer'!$C$1:$V$19,10,FALSE)</f>
        <v>78</v>
      </c>
      <c r="Q297" s="9">
        <f>VLOOKUP(B297,'2-mer'!$C$1:$V$19,11,FALSE)</f>
        <v>96</v>
      </c>
      <c r="R297" s="9">
        <f>VLOOKUP(B297,'2-mer'!$C$1:$V$19,12,FALSE)</f>
        <v>75</v>
      </c>
      <c r="S297" s="9">
        <f>VLOOKUP(B297,'2-mer'!$C$1:$V$19,13,FALSE)</f>
        <v>115</v>
      </c>
      <c r="T297" s="9">
        <f>VLOOKUP(B297,'2-mer'!$C$1:$V$19,14,FALSE)</f>
        <v>106</v>
      </c>
      <c r="U297" s="9">
        <f>VLOOKUP(B297,'2-mer'!$C$1:$V$19,15,FALSE)</f>
        <v>147</v>
      </c>
      <c r="V297" s="9">
        <f>VLOOKUP(B297,'2-mer'!$C$1:$V$19,16,FALSE)</f>
        <v>93</v>
      </c>
      <c r="W297" s="9">
        <f>VLOOKUP(B297,'2-mer'!$C$1:$V$19,17,FALSE)</f>
        <v>63</v>
      </c>
      <c r="X297" s="9">
        <f>VLOOKUP(B297,'2-mer'!$C$1:$V$19,18,FALSE)</f>
        <v>61</v>
      </c>
      <c r="Y297" s="9">
        <f>VLOOKUP(B297,'2-mer'!$C$1:$V$19,19,FALSE)</f>
        <v>108</v>
      </c>
      <c r="Z297" s="9">
        <f>VLOOKUP(B297,'2-mer'!$C$1:$V$19,20,FALSE)</f>
        <v>57</v>
      </c>
      <c r="AA297" s="9">
        <f>VLOOKUP(B297,'3-mer'!$B:$BQ,4,FALSE)</f>
        <v>22</v>
      </c>
      <c r="AB297" s="9">
        <f>VLOOKUP(B297,'3-mer'!$B:$BQ,5,FALSE)</f>
        <v>26</v>
      </c>
      <c r="AC297" s="9">
        <f>VLOOKUP(B297,'3-mer'!$B:$BQ,6,FALSE)</f>
        <v>34</v>
      </c>
      <c r="AD297" s="9">
        <f>VLOOKUP(B297,'3-mer'!$B:$BQ,7,FALSE)</f>
        <v>22</v>
      </c>
      <c r="AE297" s="9">
        <f>VLOOKUP(B297,'3-mer'!$B:$BQ,8,FALSE)</f>
        <v>17</v>
      </c>
      <c r="AF297" s="9">
        <f>VLOOKUP(B297,'3-mer'!$B:$BQ,9,FALSE)</f>
        <v>22</v>
      </c>
      <c r="AG297" s="9">
        <f>VLOOKUP(B297,'3-mer'!$B:$BQ,10,FALSE)</f>
        <v>27</v>
      </c>
      <c r="AH297" s="9">
        <f>VLOOKUP(B297,'3-mer'!$B:$BQ,11,FALSE)</f>
        <v>19</v>
      </c>
      <c r="AI297" s="9">
        <f>VLOOKUP(B297,'3-mer'!$B:$BQ,12,FALSE)</f>
        <v>28</v>
      </c>
      <c r="AJ297" s="9">
        <f>VLOOKUP(B297,'3-mer'!$B:$BQ,13,FALSE)</f>
        <v>25</v>
      </c>
      <c r="AK297" s="9">
        <f>VLOOKUP(B297,'3-mer'!$B:$BQ,14,FALSE)</f>
        <v>30</v>
      </c>
      <c r="AL297" s="9">
        <f>VLOOKUP(B297,'3-mer'!$B:$BQ,15,FALSE)</f>
        <v>25</v>
      </c>
      <c r="AM297" s="9">
        <f>VLOOKUP(B297,'3-mer'!$B:$BQ,16,FALSE)</f>
        <v>13</v>
      </c>
      <c r="AN297" s="9">
        <f>VLOOKUP(B297,'3-mer'!$B:$BQ,17,FALSE)</f>
        <v>13</v>
      </c>
      <c r="AO297" s="9">
        <f>VLOOKUP(B297,'3-mer'!$B:$BQ,18,FALSE)</f>
        <v>27</v>
      </c>
      <c r="AP297" s="9">
        <f>VLOOKUP(B297,'3-mer'!$B:$BQ,19,FALSE)</f>
        <v>10</v>
      </c>
      <c r="AQ297" s="9">
        <f>VLOOKUP(B297,'3-mer'!$B:$BQ,20,FALSE)</f>
        <v>22</v>
      </c>
      <c r="AR297" s="9">
        <f>VLOOKUP(B297,'3-mer'!$B:$BQ,21,FALSE)</f>
        <v>16</v>
      </c>
      <c r="AS297" s="9">
        <f>VLOOKUP(B297,'3-mer'!$B:$BQ,22,FALSE)</f>
        <v>25</v>
      </c>
      <c r="AT297" s="9">
        <f>VLOOKUP(B297,'3-mer'!$B:$BQ,23,FALSE)</f>
        <v>16</v>
      </c>
      <c r="AU297" s="9">
        <f>VLOOKUP(B297,'3-mer'!$B:$BQ,24,FALSE)</f>
        <v>17</v>
      </c>
      <c r="AV297" s="9">
        <f>VLOOKUP(B297,'3-mer'!$B:$BQ,25,FALSE)</f>
        <v>15</v>
      </c>
      <c r="AW297" s="9">
        <f>VLOOKUP(B297,'3-mer'!$B:$BQ,26,FALSE)</f>
        <v>21</v>
      </c>
      <c r="AX297" s="9">
        <f>VLOOKUP(B297,'3-mer'!$B:$BQ,27,FALSE)</f>
        <v>25</v>
      </c>
      <c r="AY297" s="9">
        <f>VLOOKUP(B297,'3-mer'!$B:$BQ,28,FALSE)</f>
        <v>18</v>
      </c>
      <c r="AZ297" s="9">
        <f>VLOOKUP(B297,'3-mer'!$B:$BQ,29,FALSE)</f>
        <v>21</v>
      </c>
      <c r="BA297" s="9">
        <f>VLOOKUP(B297,'3-mer'!$B:$BQ,30,FALSE)</f>
        <v>35</v>
      </c>
      <c r="BB297" s="9">
        <f>VLOOKUP(B297,'3-mer'!$B:$BQ,31,FALSE)</f>
        <v>22</v>
      </c>
      <c r="BC297" s="9">
        <f>VLOOKUP(B297,'3-mer'!$B:$BQ,32,FALSE)</f>
        <v>11</v>
      </c>
      <c r="BD297" s="9">
        <f>VLOOKUP(B297,'3-mer'!$B:$BQ,33,FALSE)</f>
        <v>16</v>
      </c>
      <c r="BE297" s="9">
        <f>VLOOKUP(B297,'3-mer'!$B:$BQ,34,FALSE)</f>
        <v>28</v>
      </c>
      <c r="BF297" s="9">
        <f>VLOOKUP(B297,'3-mer'!$B:$BQ,35,FALSE)</f>
        <v>20</v>
      </c>
      <c r="BG297" s="9">
        <f>VLOOKUP(B297,'3-mer'!$B:$BQ,36,FALSE)</f>
        <v>36</v>
      </c>
      <c r="BH297" s="9">
        <f>VLOOKUP(B297,'3-mer'!$B:$BQ,37,FALSE)</f>
        <v>23</v>
      </c>
      <c r="BI297" s="9">
        <f>VLOOKUP(B297,'3-mer'!$B:$BQ,38,FALSE)</f>
        <v>33</v>
      </c>
      <c r="BJ297" s="9">
        <f>VLOOKUP(B297,'3-mer'!$B:$BQ,39,FALSE)</f>
        <v>22</v>
      </c>
      <c r="BK297" s="9">
        <f>VLOOKUP(B297,'3-mer'!$B:$BQ,40,FALSE)</f>
        <v>28</v>
      </c>
      <c r="BL297" s="9">
        <f>VLOOKUP(B297,'3-mer'!$B:$BQ,41,FALSE)</f>
        <v>26</v>
      </c>
      <c r="BM297" s="9">
        <f>VLOOKUP(B297,'3-mer'!$B:$BQ,42,FALSE)</f>
        <v>28</v>
      </c>
      <c r="BN297" s="9">
        <f>VLOOKUP(B297,'3-mer'!$B:$BQ,43,FALSE)</f>
        <v>23</v>
      </c>
      <c r="BO297" s="9">
        <f>VLOOKUP(B297,'3-mer'!$B:$BQ,44,FALSE)</f>
        <v>42</v>
      </c>
      <c r="BP297" s="9">
        <f>VLOOKUP(B297,'3-mer'!$B:$BQ,45,FALSE)</f>
        <v>30</v>
      </c>
      <c r="BQ297" s="9">
        <f>VLOOKUP(B297,'3-mer'!$B:$BQ,46,FALSE)</f>
        <v>46</v>
      </c>
      <c r="BR297" s="9">
        <f>VLOOKUP(B297,'3-mer'!$B:$BQ,47,FALSE)</f>
        <v>29</v>
      </c>
      <c r="BS297" s="9">
        <f>VLOOKUP(B297,'3-mer'!$B:$BQ,48,FALSE)</f>
        <v>23</v>
      </c>
      <c r="BT297" s="9">
        <f>VLOOKUP(B297,'3-mer'!$B:$BQ,49,FALSE)</f>
        <v>22</v>
      </c>
      <c r="BU297" s="9">
        <f>VLOOKUP(B297,'3-mer'!$B:$BQ,50,FALSE)</f>
        <v>30</v>
      </c>
      <c r="BV297" s="9">
        <f>VLOOKUP(B297,'3-mer'!$B:$BQ,51,FALSE)</f>
        <v>18</v>
      </c>
      <c r="BW297" s="9">
        <f>VLOOKUP(B297,'3-mer'!$B:$BQ,52,FALSE)</f>
        <v>25</v>
      </c>
      <c r="BX297" s="9">
        <f>VLOOKUP(B297,'3-mer'!$B:$BQ,53,FALSE)</f>
        <v>19</v>
      </c>
      <c r="BY297" s="9">
        <f>VLOOKUP(B297,'3-mer'!$B:$BQ,54,FALSE)</f>
        <v>16</v>
      </c>
      <c r="BZ297" s="9">
        <f>VLOOKUP(B297,'3-mer'!$B:$BQ,55,FALSE)</f>
        <v>3</v>
      </c>
      <c r="CA297" s="9">
        <f>VLOOKUP(B297,'3-mer'!$B:$BQ,56,FALSE)</f>
        <v>18</v>
      </c>
      <c r="CB297" s="9">
        <f>VLOOKUP(B297,'3-mer'!$B:$BQ,7,FALSE)</f>
        <v>22</v>
      </c>
      <c r="CC297" s="9">
        <f>VLOOKUP(B297,'3-mer'!$B:$BQ,58,FALSE)</f>
        <v>20</v>
      </c>
      <c r="CD297" s="9">
        <f>VLOOKUP(B297,'3-mer'!$B:$BQ,60,FALSE)</f>
        <v>8</v>
      </c>
      <c r="CE297" s="9">
        <f>VLOOKUP(B297,'3-mer'!$B:$BQ,61,FALSE)</f>
        <v>27</v>
      </c>
      <c r="CF297" s="9">
        <f>VLOOKUP(B297,'3-mer'!$B:$BQ,62,FALSE)</f>
        <v>28</v>
      </c>
      <c r="CG297" s="9">
        <f>VLOOKUP(B297,'3-mer'!$B:$BQ,63,FALSE)</f>
        <v>36</v>
      </c>
      <c r="CH297" s="9">
        <f>VLOOKUP(B297,'3-mer'!$B:$BQ,64,FALSE)</f>
        <v>17</v>
      </c>
      <c r="CI297" s="9">
        <f>VLOOKUP(B297,'3-mer'!$B:$BQ,65,FALSE)</f>
        <v>15</v>
      </c>
      <c r="CJ297" s="9">
        <f>VLOOKUP(B297,'3-mer'!$B:$BQ,66,FALSE)</f>
        <v>10</v>
      </c>
      <c r="CK297" s="9">
        <f>VLOOKUP(B297,'3-mer'!$B:$BQ,67,FALSE)</f>
        <v>23</v>
      </c>
      <c r="CL297" s="9">
        <f>VLOOKUP(B297,'3-mer'!$B:$BQ,5,FALSE)</f>
        <v>26</v>
      </c>
    </row>
    <row r="298" spans="1:90" ht="15.75" x14ac:dyDescent="0.25">
      <c r="A298" s="67" t="s">
        <v>28</v>
      </c>
      <c r="B298" s="68" t="s">
        <v>29</v>
      </c>
      <c r="C298" s="67">
        <v>275</v>
      </c>
      <c r="D298" s="58">
        <v>7.6773800000000003</v>
      </c>
      <c r="E298" s="67" t="s">
        <v>67</v>
      </c>
      <c r="F298" s="67">
        <v>7</v>
      </c>
      <c r="G298" s="67">
        <v>6</v>
      </c>
      <c r="H298" s="58">
        <v>1.56904</v>
      </c>
      <c r="I298" s="70">
        <f>VLOOKUP(B298,'2-mer'!$C$1:$V$19,3,FALSE)</f>
        <v>1452</v>
      </c>
      <c r="J298" s="74">
        <f>VLOOKUP(B298,遗传信息!B:E,4,FALSE)</f>
        <v>50.609999999999992</v>
      </c>
      <c r="K298" s="9">
        <f>VLOOKUP(B298,'2-mer'!$C$1:$V$19,4,FALSE)</f>
        <v>105</v>
      </c>
      <c r="L298" s="9">
        <f>VLOOKUP(B298,'2-mer'!$C$1:$V$19,5,FALSE)</f>
        <v>85</v>
      </c>
      <c r="M298" s="9">
        <f>VLOOKUP(B298,'2-mer'!$C$1:$V$19,6,FALSE)</f>
        <v>109</v>
      </c>
      <c r="N298" s="9">
        <f>VLOOKUP(B298,'2-mer'!$C$1:$V$19,8,FALSE)</f>
        <v>63</v>
      </c>
      <c r="O298" s="9">
        <f>VLOOKUP(B298,'2-mer'!$C$1:$V$19,9,FALSE)</f>
        <v>80</v>
      </c>
      <c r="P298" s="9">
        <f>VLOOKUP(B298,'2-mer'!$C$1:$V$19,10,FALSE)</f>
        <v>78</v>
      </c>
      <c r="Q298" s="9">
        <f>VLOOKUP(B298,'2-mer'!$C$1:$V$19,11,FALSE)</f>
        <v>96</v>
      </c>
      <c r="R298" s="9">
        <f>VLOOKUP(B298,'2-mer'!$C$1:$V$19,12,FALSE)</f>
        <v>75</v>
      </c>
      <c r="S298" s="9">
        <f>VLOOKUP(B298,'2-mer'!$C$1:$V$19,13,FALSE)</f>
        <v>115</v>
      </c>
      <c r="T298" s="9">
        <f>VLOOKUP(B298,'2-mer'!$C$1:$V$19,14,FALSE)</f>
        <v>106</v>
      </c>
      <c r="U298" s="9">
        <f>VLOOKUP(B298,'2-mer'!$C$1:$V$19,15,FALSE)</f>
        <v>147</v>
      </c>
      <c r="V298" s="9">
        <f>VLOOKUP(B298,'2-mer'!$C$1:$V$19,16,FALSE)</f>
        <v>93</v>
      </c>
      <c r="W298" s="9">
        <f>VLOOKUP(B298,'2-mer'!$C$1:$V$19,17,FALSE)</f>
        <v>63</v>
      </c>
      <c r="X298" s="9">
        <f>VLOOKUP(B298,'2-mer'!$C$1:$V$19,18,FALSE)</f>
        <v>61</v>
      </c>
      <c r="Y298" s="9">
        <f>VLOOKUP(B298,'2-mer'!$C$1:$V$19,19,FALSE)</f>
        <v>108</v>
      </c>
      <c r="Z298" s="9">
        <f>VLOOKUP(B298,'2-mer'!$C$1:$V$19,20,FALSE)</f>
        <v>57</v>
      </c>
      <c r="AA298" s="9">
        <f>VLOOKUP(B298,'3-mer'!$B:$BQ,4,FALSE)</f>
        <v>22</v>
      </c>
      <c r="AB298" s="9">
        <f>VLOOKUP(B298,'3-mer'!$B:$BQ,5,FALSE)</f>
        <v>26</v>
      </c>
      <c r="AC298" s="9">
        <f>VLOOKUP(B298,'3-mer'!$B:$BQ,6,FALSE)</f>
        <v>34</v>
      </c>
      <c r="AD298" s="9">
        <f>VLOOKUP(B298,'3-mer'!$B:$BQ,7,FALSE)</f>
        <v>22</v>
      </c>
      <c r="AE298" s="9">
        <f>VLOOKUP(B298,'3-mer'!$B:$BQ,8,FALSE)</f>
        <v>17</v>
      </c>
      <c r="AF298" s="9">
        <f>VLOOKUP(B298,'3-mer'!$B:$BQ,9,FALSE)</f>
        <v>22</v>
      </c>
      <c r="AG298" s="9">
        <f>VLOOKUP(B298,'3-mer'!$B:$BQ,10,FALSE)</f>
        <v>27</v>
      </c>
      <c r="AH298" s="9">
        <f>VLOOKUP(B298,'3-mer'!$B:$BQ,11,FALSE)</f>
        <v>19</v>
      </c>
      <c r="AI298" s="9">
        <f>VLOOKUP(B298,'3-mer'!$B:$BQ,12,FALSE)</f>
        <v>28</v>
      </c>
      <c r="AJ298" s="9">
        <f>VLOOKUP(B298,'3-mer'!$B:$BQ,13,FALSE)</f>
        <v>25</v>
      </c>
      <c r="AK298" s="9">
        <f>VLOOKUP(B298,'3-mer'!$B:$BQ,14,FALSE)</f>
        <v>30</v>
      </c>
      <c r="AL298" s="9">
        <f>VLOOKUP(B298,'3-mer'!$B:$BQ,15,FALSE)</f>
        <v>25</v>
      </c>
      <c r="AM298" s="9">
        <f>VLOOKUP(B298,'3-mer'!$B:$BQ,16,FALSE)</f>
        <v>13</v>
      </c>
      <c r="AN298" s="9">
        <f>VLOOKUP(B298,'3-mer'!$B:$BQ,17,FALSE)</f>
        <v>13</v>
      </c>
      <c r="AO298" s="9">
        <f>VLOOKUP(B298,'3-mer'!$B:$BQ,18,FALSE)</f>
        <v>27</v>
      </c>
      <c r="AP298" s="9">
        <f>VLOOKUP(B298,'3-mer'!$B:$BQ,19,FALSE)</f>
        <v>10</v>
      </c>
      <c r="AQ298" s="9">
        <f>VLOOKUP(B298,'3-mer'!$B:$BQ,20,FALSE)</f>
        <v>22</v>
      </c>
      <c r="AR298" s="9">
        <f>VLOOKUP(B298,'3-mer'!$B:$BQ,21,FALSE)</f>
        <v>16</v>
      </c>
      <c r="AS298" s="9">
        <f>VLOOKUP(B298,'3-mer'!$B:$BQ,22,FALSE)</f>
        <v>25</v>
      </c>
      <c r="AT298" s="9">
        <f>VLOOKUP(B298,'3-mer'!$B:$BQ,23,FALSE)</f>
        <v>16</v>
      </c>
      <c r="AU298" s="9">
        <f>VLOOKUP(B298,'3-mer'!$B:$BQ,24,FALSE)</f>
        <v>17</v>
      </c>
      <c r="AV298" s="9">
        <f>VLOOKUP(B298,'3-mer'!$B:$BQ,25,FALSE)</f>
        <v>15</v>
      </c>
      <c r="AW298" s="9">
        <f>VLOOKUP(B298,'3-mer'!$B:$BQ,26,FALSE)</f>
        <v>21</v>
      </c>
      <c r="AX298" s="9">
        <f>VLOOKUP(B298,'3-mer'!$B:$BQ,27,FALSE)</f>
        <v>25</v>
      </c>
      <c r="AY298" s="9">
        <f>VLOOKUP(B298,'3-mer'!$B:$BQ,28,FALSE)</f>
        <v>18</v>
      </c>
      <c r="AZ298" s="9">
        <f>VLOOKUP(B298,'3-mer'!$B:$BQ,29,FALSE)</f>
        <v>21</v>
      </c>
      <c r="BA298" s="9">
        <f>VLOOKUP(B298,'3-mer'!$B:$BQ,30,FALSE)</f>
        <v>35</v>
      </c>
      <c r="BB298" s="9">
        <f>VLOOKUP(B298,'3-mer'!$B:$BQ,31,FALSE)</f>
        <v>22</v>
      </c>
      <c r="BC298" s="9">
        <f>VLOOKUP(B298,'3-mer'!$B:$BQ,32,FALSE)</f>
        <v>11</v>
      </c>
      <c r="BD298" s="9">
        <f>VLOOKUP(B298,'3-mer'!$B:$BQ,33,FALSE)</f>
        <v>16</v>
      </c>
      <c r="BE298" s="9">
        <f>VLOOKUP(B298,'3-mer'!$B:$BQ,34,FALSE)</f>
        <v>28</v>
      </c>
      <c r="BF298" s="9">
        <f>VLOOKUP(B298,'3-mer'!$B:$BQ,35,FALSE)</f>
        <v>20</v>
      </c>
      <c r="BG298" s="9">
        <f>VLOOKUP(B298,'3-mer'!$B:$BQ,36,FALSE)</f>
        <v>36</v>
      </c>
      <c r="BH298" s="9">
        <f>VLOOKUP(B298,'3-mer'!$B:$BQ,37,FALSE)</f>
        <v>23</v>
      </c>
      <c r="BI298" s="9">
        <f>VLOOKUP(B298,'3-mer'!$B:$BQ,38,FALSE)</f>
        <v>33</v>
      </c>
      <c r="BJ298" s="9">
        <f>VLOOKUP(B298,'3-mer'!$B:$BQ,39,FALSE)</f>
        <v>22</v>
      </c>
      <c r="BK298" s="9">
        <f>VLOOKUP(B298,'3-mer'!$B:$BQ,40,FALSE)</f>
        <v>28</v>
      </c>
      <c r="BL298" s="9">
        <f>VLOOKUP(B298,'3-mer'!$B:$BQ,41,FALSE)</f>
        <v>26</v>
      </c>
      <c r="BM298" s="9">
        <f>VLOOKUP(B298,'3-mer'!$B:$BQ,42,FALSE)</f>
        <v>28</v>
      </c>
      <c r="BN298" s="9">
        <f>VLOOKUP(B298,'3-mer'!$B:$BQ,43,FALSE)</f>
        <v>23</v>
      </c>
      <c r="BO298" s="9">
        <f>VLOOKUP(B298,'3-mer'!$B:$BQ,44,FALSE)</f>
        <v>42</v>
      </c>
      <c r="BP298" s="9">
        <f>VLOOKUP(B298,'3-mer'!$B:$BQ,45,FALSE)</f>
        <v>30</v>
      </c>
      <c r="BQ298" s="9">
        <f>VLOOKUP(B298,'3-mer'!$B:$BQ,46,FALSE)</f>
        <v>46</v>
      </c>
      <c r="BR298" s="9">
        <f>VLOOKUP(B298,'3-mer'!$B:$BQ,47,FALSE)</f>
        <v>29</v>
      </c>
      <c r="BS298" s="9">
        <f>VLOOKUP(B298,'3-mer'!$B:$BQ,48,FALSE)</f>
        <v>23</v>
      </c>
      <c r="BT298" s="9">
        <f>VLOOKUP(B298,'3-mer'!$B:$BQ,49,FALSE)</f>
        <v>22</v>
      </c>
      <c r="BU298" s="9">
        <f>VLOOKUP(B298,'3-mer'!$B:$BQ,50,FALSE)</f>
        <v>30</v>
      </c>
      <c r="BV298" s="9">
        <f>VLOOKUP(B298,'3-mer'!$B:$BQ,51,FALSE)</f>
        <v>18</v>
      </c>
      <c r="BW298" s="9">
        <f>VLOOKUP(B298,'3-mer'!$B:$BQ,52,FALSE)</f>
        <v>25</v>
      </c>
      <c r="BX298" s="9">
        <f>VLOOKUP(B298,'3-mer'!$B:$BQ,53,FALSE)</f>
        <v>19</v>
      </c>
      <c r="BY298" s="9">
        <f>VLOOKUP(B298,'3-mer'!$B:$BQ,54,FALSE)</f>
        <v>16</v>
      </c>
      <c r="BZ298" s="9">
        <f>VLOOKUP(B298,'3-mer'!$B:$BQ,55,FALSE)</f>
        <v>3</v>
      </c>
      <c r="CA298" s="9">
        <f>VLOOKUP(B298,'3-mer'!$B:$BQ,56,FALSE)</f>
        <v>18</v>
      </c>
      <c r="CB298" s="9">
        <f>VLOOKUP(B298,'3-mer'!$B:$BQ,7,FALSE)</f>
        <v>22</v>
      </c>
      <c r="CC298" s="9">
        <f>VLOOKUP(B298,'3-mer'!$B:$BQ,58,FALSE)</f>
        <v>20</v>
      </c>
      <c r="CD298" s="9">
        <f>VLOOKUP(B298,'3-mer'!$B:$BQ,60,FALSE)</f>
        <v>8</v>
      </c>
      <c r="CE298" s="9">
        <f>VLOOKUP(B298,'3-mer'!$B:$BQ,61,FALSE)</f>
        <v>27</v>
      </c>
      <c r="CF298" s="9">
        <f>VLOOKUP(B298,'3-mer'!$B:$BQ,62,FALSE)</f>
        <v>28</v>
      </c>
      <c r="CG298" s="9">
        <f>VLOOKUP(B298,'3-mer'!$B:$BQ,63,FALSE)</f>
        <v>36</v>
      </c>
      <c r="CH298" s="9">
        <f>VLOOKUP(B298,'3-mer'!$B:$BQ,64,FALSE)</f>
        <v>17</v>
      </c>
      <c r="CI298" s="9">
        <f>VLOOKUP(B298,'3-mer'!$B:$BQ,65,FALSE)</f>
        <v>15</v>
      </c>
      <c r="CJ298" s="9">
        <f>VLOOKUP(B298,'3-mer'!$B:$BQ,66,FALSE)</f>
        <v>10</v>
      </c>
      <c r="CK298" s="9">
        <f>VLOOKUP(B298,'3-mer'!$B:$BQ,67,FALSE)</f>
        <v>23</v>
      </c>
      <c r="CL298" s="9">
        <f>VLOOKUP(B298,'3-mer'!$B:$BQ,5,FALSE)</f>
        <v>26</v>
      </c>
    </row>
    <row r="299" spans="1:90" ht="15.75" x14ac:dyDescent="0.25">
      <c r="A299" s="67" t="s">
        <v>28</v>
      </c>
      <c r="B299" s="68" t="s">
        <v>29</v>
      </c>
      <c r="C299" s="67">
        <v>275</v>
      </c>
      <c r="D299" s="58">
        <v>11.513199999999999</v>
      </c>
      <c r="E299" s="67" t="s">
        <v>67</v>
      </c>
      <c r="F299" s="67">
        <v>7</v>
      </c>
      <c r="G299" s="67">
        <v>6</v>
      </c>
      <c r="H299" s="58">
        <v>2.8437999999999999</v>
      </c>
      <c r="I299" s="70">
        <f>VLOOKUP(B299,'2-mer'!$C$1:$V$19,3,FALSE)</f>
        <v>1452</v>
      </c>
      <c r="J299" s="74">
        <f>VLOOKUP(B299,遗传信息!B:E,4,FALSE)</f>
        <v>50.609999999999992</v>
      </c>
      <c r="K299" s="9">
        <f>VLOOKUP(B299,'2-mer'!$C$1:$V$19,4,FALSE)</f>
        <v>105</v>
      </c>
      <c r="L299" s="9">
        <f>VLOOKUP(B299,'2-mer'!$C$1:$V$19,5,FALSE)</f>
        <v>85</v>
      </c>
      <c r="M299" s="9">
        <f>VLOOKUP(B299,'2-mer'!$C$1:$V$19,6,FALSE)</f>
        <v>109</v>
      </c>
      <c r="N299" s="9">
        <f>VLOOKUP(B299,'2-mer'!$C$1:$V$19,8,FALSE)</f>
        <v>63</v>
      </c>
      <c r="O299" s="9">
        <f>VLOOKUP(B299,'2-mer'!$C$1:$V$19,9,FALSE)</f>
        <v>80</v>
      </c>
      <c r="P299" s="9">
        <f>VLOOKUP(B299,'2-mer'!$C$1:$V$19,10,FALSE)</f>
        <v>78</v>
      </c>
      <c r="Q299" s="9">
        <f>VLOOKUP(B299,'2-mer'!$C$1:$V$19,11,FALSE)</f>
        <v>96</v>
      </c>
      <c r="R299" s="9">
        <f>VLOOKUP(B299,'2-mer'!$C$1:$V$19,12,FALSE)</f>
        <v>75</v>
      </c>
      <c r="S299" s="9">
        <f>VLOOKUP(B299,'2-mer'!$C$1:$V$19,13,FALSE)</f>
        <v>115</v>
      </c>
      <c r="T299" s="9">
        <f>VLOOKUP(B299,'2-mer'!$C$1:$V$19,14,FALSE)</f>
        <v>106</v>
      </c>
      <c r="U299" s="9">
        <f>VLOOKUP(B299,'2-mer'!$C$1:$V$19,15,FALSE)</f>
        <v>147</v>
      </c>
      <c r="V299" s="9">
        <f>VLOOKUP(B299,'2-mer'!$C$1:$V$19,16,FALSE)</f>
        <v>93</v>
      </c>
      <c r="W299" s="9">
        <f>VLOOKUP(B299,'2-mer'!$C$1:$V$19,17,FALSE)</f>
        <v>63</v>
      </c>
      <c r="X299" s="9">
        <f>VLOOKUP(B299,'2-mer'!$C$1:$V$19,18,FALSE)</f>
        <v>61</v>
      </c>
      <c r="Y299" s="9">
        <f>VLOOKUP(B299,'2-mer'!$C$1:$V$19,19,FALSE)</f>
        <v>108</v>
      </c>
      <c r="Z299" s="9">
        <f>VLOOKUP(B299,'2-mer'!$C$1:$V$19,20,FALSE)</f>
        <v>57</v>
      </c>
      <c r="AA299" s="9">
        <f>VLOOKUP(B299,'3-mer'!$B:$BQ,4,FALSE)</f>
        <v>22</v>
      </c>
      <c r="AB299" s="9">
        <f>VLOOKUP(B299,'3-mer'!$B:$BQ,5,FALSE)</f>
        <v>26</v>
      </c>
      <c r="AC299" s="9">
        <f>VLOOKUP(B299,'3-mer'!$B:$BQ,6,FALSE)</f>
        <v>34</v>
      </c>
      <c r="AD299" s="9">
        <f>VLOOKUP(B299,'3-mer'!$B:$BQ,7,FALSE)</f>
        <v>22</v>
      </c>
      <c r="AE299" s="9">
        <f>VLOOKUP(B299,'3-mer'!$B:$BQ,8,FALSE)</f>
        <v>17</v>
      </c>
      <c r="AF299" s="9">
        <f>VLOOKUP(B299,'3-mer'!$B:$BQ,9,FALSE)</f>
        <v>22</v>
      </c>
      <c r="AG299" s="9">
        <f>VLOOKUP(B299,'3-mer'!$B:$BQ,10,FALSE)</f>
        <v>27</v>
      </c>
      <c r="AH299" s="9">
        <f>VLOOKUP(B299,'3-mer'!$B:$BQ,11,FALSE)</f>
        <v>19</v>
      </c>
      <c r="AI299" s="9">
        <f>VLOOKUP(B299,'3-mer'!$B:$BQ,12,FALSE)</f>
        <v>28</v>
      </c>
      <c r="AJ299" s="9">
        <f>VLOOKUP(B299,'3-mer'!$B:$BQ,13,FALSE)</f>
        <v>25</v>
      </c>
      <c r="AK299" s="9">
        <f>VLOOKUP(B299,'3-mer'!$B:$BQ,14,FALSE)</f>
        <v>30</v>
      </c>
      <c r="AL299" s="9">
        <f>VLOOKUP(B299,'3-mer'!$B:$BQ,15,FALSE)</f>
        <v>25</v>
      </c>
      <c r="AM299" s="9">
        <f>VLOOKUP(B299,'3-mer'!$B:$BQ,16,FALSE)</f>
        <v>13</v>
      </c>
      <c r="AN299" s="9">
        <f>VLOOKUP(B299,'3-mer'!$B:$BQ,17,FALSE)</f>
        <v>13</v>
      </c>
      <c r="AO299" s="9">
        <f>VLOOKUP(B299,'3-mer'!$B:$BQ,18,FALSE)</f>
        <v>27</v>
      </c>
      <c r="AP299" s="9">
        <f>VLOOKUP(B299,'3-mer'!$B:$BQ,19,FALSE)</f>
        <v>10</v>
      </c>
      <c r="AQ299" s="9">
        <f>VLOOKUP(B299,'3-mer'!$B:$BQ,20,FALSE)</f>
        <v>22</v>
      </c>
      <c r="AR299" s="9">
        <f>VLOOKUP(B299,'3-mer'!$B:$BQ,21,FALSE)</f>
        <v>16</v>
      </c>
      <c r="AS299" s="9">
        <f>VLOOKUP(B299,'3-mer'!$B:$BQ,22,FALSE)</f>
        <v>25</v>
      </c>
      <c r="AT299" s="9">
        <f>VLOOKUP(B299,'3-mer'!$B:$BQ,23,FALSE)</f>
        <v>16</v>
      </c>
      <c r="AU299" s="9">
        <f>VLOOKUP(B299,'3-mer'!$B:$BQ,24,FALSE)</f>
        <v>17</v>
      </c>
      <c r="AV299" s="9">
        <f>VLOOKUP(B299,'3-mer'!$B:$BQ,25,FALSE)</f>
        <v>15</v>
      </c>
      <c r="AW299" s="9">
        <f>VLOOKUP(B299,'3-mer'!$B:$BQ,26,FALSE)</f>
        <v>21</v>
      </c>
      <c r="AX299" s="9">
        <f>VLOOKUP(B299,'3-mer'!$B:$BQ,27,FALSE)</f>
        <v>25</v>
      </c>
      <c r="AY299" s="9">
        <f>VLOOKUP(B299,'3-mer'!$B:$BQ,28,FALSE)</f>
        <v>18</v>
      </c>
      <c r="AZ299" s="9">
        <f>VLOOKUP(B299,'3-mer'!$B:$BQ,29,FALSE)</f>
        <v>21</v>
      </c>
      <c r="BA299" s="9">
        <f>VLOOKUP(B299,'3-mer'!$B:$BQ,30,FALSE)</f>
        <v>35</v>
      </c>
      <c r="BB299" s="9">
        <f>VLOOKUP(B299,'3-mer'!$B:$BQ,31,FALSE)</f>
        <v>22</v>
      </c>
      <c r="BC299" s="9">
        <f>VLOOKUP(B299,'3-mer'!$B:$BQ,32,FALSE)</f>
        <v>11</v>
      </c>
      <c r="BD299" s="9">
        <f>VLOOKUP(B299,'3-mer'!$B:$BQ,33,FALSE)</f>
        <v>16</v>
      </c>
      <c r="BE299" s="9">
        <f>VLOOKUP(B299,'3-mer'!$B:$BQ,34,FALSE)</f>
        <v>28</v>
      </c>
      <c r="BF299" s="9">
        <f>VLOOKUP(B299,'3-mer'!$B:$BQ,35,FALSE)</f>
        <v>20</v>
      </c>
      <c r="BG299" s="9">
        <f>VLOOKUP(B299,'3-mer'!$B:$BQ,36,FALSE)</f>
        <v>36</v>
      </c>
      <c r="BH299" s="9">
        <f>VLOOKUP(B299,'3-mer'!$B:$BQ,37,FALSE)</f>
        <v>23</v>
      </c>
      <c r="BI299" s="9">
        <f>VLOOKUP(B299,'3-mer'!$B:$BQ,38,FALSE)</f>
        <v>33</v>
      </c>
      <c r="BJ299" s="9">
        <f>VLOOKUP(B299,'3-mer'!$B:$BQ,39,FALSE)</f>
        <v>22</v>
      </c>
      <c r="BK299" s="9">
        <f>VLOOKUP(B299,'3-mer'!$B:$BQ,40,FALSE)</f>
        <v>28</v>
      </c>
      <c r="BL299" s="9">
        <f>VLOOKUP(B299,'3-mer'!$B:$BQ,41,FALSE)</f>
        <v>26</v>
      </c>
      <c r="BM299" s="9">
        <f>VLOOKUP(B299,'3-mer'!$B:$BQ,42,FALSE)</f>
        <v>28</v>
      </c>
      <c r="BN299" s="9">
        <f>VLOOKUP(B299,'3-mer'!$B:$BQ,43,FALSE)</f>
        <v>23</v>
      </c>
      <c r="BO299" s="9">
        <f>VLOOKUP(B299,'3-mer'!$B:$BQ,44,FALSE)</f>
        <v>42</v>
      </c>
      <c r="BP299" s="9">
        <f>VLOOKUP(B299,'3-mer'!$B:$BQ,45,FALSE)</f>
        <v>30</v>
      </c>
      <c r="BQ299" s="9">
        <f>VLOOKUP(B299,'3-mer'!$B:$BQ,46,FALSE)</f>
        <v>46</v>
      </c>
      <c r="BR299" s="9">
        <f>VLOOKUP(B299,'3-mer'!$B:$BQ,47,FALSE)</f>
        <v>29</v>
      </c>
      <c r="BS299" s="9">
        <f>VLOOKUP(B299,'3-mer'!$B:$BQ,48,FALSE)</f>
        <v>23</v>
      </c>
      <c r="BT299" s="9">
        <f>VLOOKUP(B299,'3-mer'!$B:$BQ,49,FALSE)</f>
        <v>22</v>
      </c>
      <c r="BU299" s="9">
        <f>VLOOKUP(B299,'3-mer'!$B:$BQ,50,FALSE)</f>
        <v>30</v>
      </c>
      <c r="BV299" s="9">
        <f>VLOOKUP(B299,'3-mer'!$B:$BQ,51,FALSE)</f>
        <v>18</v>
      </c>
      <c r="BW299" s="9">
        <f>VLOOKUP(B299,'3-mer'!$B:$BQ,52,FALSE)</f>
        <v>25</v>
      </c>
      <c r="BX299" s="9">
        <f>VLOOKUP(B299,'3-mer'!$B:$BQ,53,FALSE)</f>
        <v>19</v>
      </c>
      <c r="BY299" s="9">
        <f>VLOOKUP(B299,'3-mer'!$B:$BQ,54,FALSE)</f>
        <v>16</v>
      </c>
      <c r="BZ299" s="9">
        <f>VLOOKUP(B299,'3-mer'!$B:$BQ,55,FALSE)</f>
        <v>3</v>
      </c>
      <c r="CA299" s="9">
        <f>VLOOKUP(B299,'3-mer'!$B:$BQ,56,FALSE)</f>
        <v>18</v>
      </c>
      <c r="CB299" s="9">
        <f>VLOOKUP(B299,'3-mer'!$B:$BQ,7,FALSE)</f>
        <v>22</v>
      </c>
      <c r="CC299" s="9">
        <f>VLOOKUP(B299,'3-mer'!$B:$BQ,58,FALSE)</f>
        <v>20</v>
      </c>
      <c r="CD299" s="9">
        <f>VLOOKUP(B299,'3-mer'!$B:$BQ,60,FALSE)</f>
        <v>8</v>
      </c>
      <c r="CE299" s="9">
        <f>VLOOKUP(B299,'3-mer'!$B:$BQ,61,FALSE)</f>
        <v>27</v>
      </c>
      <c r="CF299" s="9">
        <f>VLOOKUP(B299,'3-mer'!$B:$BQ,62,FALSE)</f>
        <v>28</v>
      </c>
      <c r="CG299" s="9">
        <f>VLOOKUP(B299,'3-mer'!$B:$BQ,63,FALSE)</f>
        <v>36</v>
      </c>
      <c r="CH299" s="9">
        <f>VLOOKUP(B299,'3-mer'!$B:$BQ,64,FALSE)</f>
        <v>17</v>
      </c>
      <c r="CI299" s="9">
        <f>VLOOKUP(B299,'3-mer'!$B:$BQ,65,FALSE)</f>
        <v>15</v>
      </c>
      <c r="CJ299" s="9">
        <f>VLOOKUP(B299,'3-mer'!$B:$BQ,66,FALSE)</f>
        <v>10</v>
      </c>
      <c r="CK299" s="9">
        <f>VLOOKUP(B299,'3-mer'!$B:$BQ,67,FALSE)</f>
        <v>23</v>
      </c>
      <c r="CL299" s="9">
        <f>VLOOKUP(B299,'3-mer'!$B:$BQ,5,FALSE)</f>
        <v>26</v>
      </c>
    </row>
    <row r="300" spans="1:90" ht="15.75" x14ac:dyDescent="0.25">
      <c r="A300" s="67" t="s">
        <v>28</v>
      </c>
      <c r="B300" s="68" t="s">
        <v>29</v>
      </c>
      <c r="C300" s="67">
        <v>275</v>
      </c>
      <c r="D300" s="58">
        <v>15.35</v>
      </c>
      <c r="E300" s="67" t="s">
        <v>67</v>
      </c>
      <c r="F300" s="67">
        <v>7</v>
      </c>
      <c r="G300" s="67">
        <v>6</v>
      </c>
      <c r="H300" s="58">
        <v>3.5880999999999998</v>
      </c>
      <c r="I300" s="70">
        <f>VLOOKUP(B300,'2-mer'!$C$1:$V$19,3,FALSE)</f>
        <v>1452</v>
      </c>
      <c r="J300" s="74">
        <f>VLOOKUP(B300,遗传信息!B:E,4,FALSE)</f>
        <v>50.609999999999992</v>
      </c>
      <c r="K300" s="9">
        <f>VLOOKUP(B300,'2-mer'!$C$1:$V$19,4,FALSE)</f>
        <v>105</v>
      </c>
      <c r="L300" s="9">
        <f>VLOOKUP(B300,'2-mer'!$C$1:$V$19,5,FALSE)</f>
        <v>85</v>
      </c>
      <c r="M300" s="9">
        <f>VLOOKUP(B300,'2-mer'!$C$1:$V$19,6,FALSE)</f>
        <v>109</v>
      </c>
      <c r="N300" s="9">
        <f>VLOOKUP(B300,'2-mer'!$C$1:$V$19,8,FALSE)</f>
        <v>63</v>
      </c>
      <c r="O300" s="9">
        <f>VLOOKUP(B300,'2-mer'!$C$1:$V$19,9,FALSE)</f>
        <v>80</v>
      </c>
      <c r="P300" s="9">
        <f>VLOOKUP(B300,'2-mer'!$C$1:$V$19,10,FALSE)</f>
        <v>78</v>
      </c>
      <c r="Q300" s="9">
        <f>VLOOKUP(B300,'2-mer'!$C$1:$V$19,11,FALSE)</f>
        <v>96</v>
      </c>
      <c r="R300" s="9">
        <f>VLOOKUP(B300,'2-mer'!$C$1:$V$19,12,FALSE)</f>
        <v>75</v>
      </c>
      <c r="S300" s="9">
        <f>VLOOKUP(B300,'2-mer'!$C$1:$V$19,13,FALSE)</f>
        <v>115</v>
      </c>
      <c r="T300" s="9">
        <f>VLOOKUP(B300,'2-mer'!$C$1:$V$19,14,FALSE)</f>
        <v>106</v>
      </c>
      <c r="U300" s="9">
        <f>VLOOKUP(B300,'2-mer'!$C$1:$V$19,15,FALSE)</f>
        <v>147</v>
      </c>
      <c r="V300" s="9">
        <f>VLOOKUP(B300,'2-mer'!$C$1:$V$19,16,FALSE)</f>
        <v>93</v>
      </c>
      <c r="W300" s="9">
        <f>VLOOKUP(B300,'2-mer'!$C$1:$V$19,17,FALSE)</f>
        <v>63</v>
      </c>
      <c r="X300" s="9">
        <f>VLOOKUP(B300,'2-mer'!$C$1:$V$19,18,FALSE)</f>
        <v>61</v>
      </c>
      <c r="Y300" s="9">
        <f>VLOOKUP(B300,'2-mer'!$C$1:$V$19,19,FALSE)</f>
        <v>108</v>
      </c>
      <c r="Z300" s="9">
        <f>VLOOKUP(B300,'2-mer'!$C$1:$V$19,20,FALSE)</f>
        <v>57</v>
      </c>
      <c r="AA300" s="9">
        <f>VLOOKUP(B300,'3-mer'!$B:$BQ,4,FALSE)</f>
        <v>22</v>
      </c>
      <c r="AB300" s="9">
        <f>VLOOKUP(B300,'3-mer'!$B:$BQ,5,FALSE)</f>
        <v>26</v>
      </c>
      <c r="AC300" s="9">
        <f>VLOOKUP(B300,'3-mer'!$B:$BQ,6,FALSE)</f>
        <v>34</v>
      </c>
      <c r="AD300" s="9">
        <f>VLOOKUP(B300,'3-mer'!$B:$BQ,7,FALSE)</f>
        <v>22</v>
      </c>
      <c r="AE300" s="9">
        <f>VLOOKUP(B300,'3-mer'!$B:$BQ,8,FALSE)</f>
        <v>17</v>
      </c>
      <c r="AF300" s="9">
        <f>VLOOKUP(B300,'3-mer'!$B:$BQ,9,FALSE)</f>
        <v>22</v>
      </c>
      <c r="AG300" s="9">
        <f>VLOOKUP(B300,'3-mer'!$B:$BQ,10,FALSE)</f>
        <v>27</v>
      </c>
      <c r="AH300" s="9">
        <f>VLOOKUP(B300,'3-mer'!$B:$BQ,11,FALSE)</f>
        <v>19</v>
      </c>
      <c r="AI300" s="9">
        <f>VLOOKUP(B300,'3-mer'!$B:$BQ,12,FALSE)</f>
        <v>28</v>
      </c>
      <c r="AJ300" s="9">
        <f>VLOOKUP(B300,'3-mer'!$B:$BQ,13,FALSE)</f>
        <v>25</v>
      </c>
      <c r="AK300" s="9">
        <f>VLOOKUP(B300,'3-mer'!$B:$BQ,14,FALSE)</f>
        <v>30</v>
      </c>
      <c r="AL300" s="9">
        <f>VLOOKUP(B300,'3-mer'!$B:$BQ,15,FALSE)</f>
        <v>25</v>
      </c>
      <c r="AM300" s="9">
        <f>VLOOKUP(B300,'3-mer'!$B:$BQ,16,FALSE)</f>
        <v>13</v>
      </c>
      <c r="AN300" s="9">
        <f>VLOOKUP(B300,'3-mer'!$B:$BQ,17,FALSE)</f>
        <v>13</v>
      </c>
      <c r="AO300" s="9">
        <f>VLOOKUP(B300,'3-mer'!$B:$BQ,18,FALSE)</f>
        <v>27</v>
      </c>
      <c r="AP300" s="9">
        <f>VLOOKUP(B300,'3-mer'!$B:$BQ,19,FALSE)</f>
        <v>10</v>
      </c>
      <c r="AQ300" s="9">
        <f>VLOOKUP(B300,'3-mer'!$B:$BQ,20,FALSE)</f>
        <v>22</v>
      </c>
      <c r="AR300" s="9">
        <f>VLOOKUP(B300,'3-mer'!$B:$BQ,21,FALSE)</f>
        <v>16</v>
      </c>
      <c r="AS300" s="9">
        <f>VLOOKUP(B300,'3-mer'!$B:$BQ,22,FALSE)</f>
        <v>25</v>
      </c>
      <c r="AT300" s="9">
        <f>VLOOKUP(B300,'3-mer'!$B:$BQ,23,FALSE)</f>
        <v>16</v>
      </c>
      <c r="AU300" s="9">
        <f>VLOOKUP(B300,'3-mer'!$B:$BQ,24,FALSE)</f>
        <v>17</v>
      </c>
      <c r="AV300" s="9">
        <f>VLOOKUP(B300,'3-mer'!$B:$BQ,25,FALSE)</f>
        <v>15</v>
      </c>
      <c r="AW300" s="9">
        <f>VLOOKUP(B300,'3-mer'!$B:$BQ,26,FALSE)</f>
        <v>21</v>
      </c>
      <c r="AX300" s="9">
        <f>VLOOKUP(B300,'3-mer'!$B:$BQ,27,FALSE)</f>
        <v>25</v>
      </c>
      <c r="AY300" s="9">
        <f>VLOOKUP(B300,'3-mer'!$B:$BQ,28,FALSE)</f>
        <v>18</v>
      </c>
      <c r="AZ300" s="9">
        <f>VLOOKUP(B300,'3-mer'!$B:$BQ,29,FALSE)</f>
        <v>21</v>
      </c>
      <c r="BA300" s="9">
        <f>VLOOKUP(B300,'3-mer'!$B:$BQ,30,FALSE)</f>
        <v>35</v>
      </c>
      <c r="BB300" s="9">
        <f>VLOOKUP(B300,'3-mer'!$B:$BQ,31,FALSE)</f>
        <v>22</v>
      </c>
      <c r="BC300" s="9">
        <f>VLOOKUP(B300,'3-mer'!$B:$BQ,32,FALSE)</f>
        <v>11</v>
      </c>
      <c r="BD300" s="9">
        <f>VLOOKUP(B300,'3-mer'!$B:$BQ,33,FALSE)</f>
        <v>16</v>
      </c>
      <c r="BE300" s="9">
        <f>VLOOKUP(B300,'3-mer'!$B:$BQ,34,FALSE)</f>
        <v>28</v>
      </c>
      <c r="BF300" s="9">
        <f>VLOOKUP(B300,'3-mer'!$B:$BQ,35,FALSE)</f>
        <v>20</v>
      </c>
      <c r="BG300" s="9">
        <f>VLOOKUP(B300,'3-mer'!$B:$BQ,36,FALSE)</f>
        <v>36</v>
      </c>
      <c r="BH300" s="9">
        <f>VLOOKUP(B300,'3-mer'!$B:$BQ,37,FALSE)</f>
        <v>23</v>
      </c>
      <c r="BI300" s="9">
        <f>VLOOKUP(B300,'3-mer'!$B:$BQ,38,FALSE)</f>
        <v>33</v>
      </c>
      <c r="BJ300" s="9">
        <f>VLOOKUP(B300,'3-mer'!$B:$BQ,39,FALSE)</f>
        <v>22</v>
      </c>
      <c r="BK300" s="9">
        <f>VLOOKUP(B300,'3-mer'!$B:$BQ,40,FALSE)</f>
        <v>28</v>
      </c>
      <c r="BL300" s="9">
        <f>VLOOKUP(B300,'3-mer'!$B:$BQ,41,FALSE)</f>
        <v>26</v>
      </c>
      <c r="BM300" s="9">
        <f>VLOOKUP(B300,'3-mer'!$B:$BQ,42,FALSE)</f>
        <v>28</v>
      </c>
      <c r="BN300" s="9">
        <f>VLOOKUP(B300,'3-mer'!$B:$BQ,43,FALSE)</f>
        <v>23</v>
      </c>
      <c r="BO300" s="9">
        <f>VLOOKUP(B300,'3-mer'!$B:$BQ,44,FALSE)</f>
        <v>42</v>
      </c>
      <c r="BP300" s="9">
        <f>VLOOKUP(B300,'3-mer'!$B:$BQ,45,FALSE)</f>
        <v>30</v>
      </c>
      <c r="BQ300" s="9">
        <f>VLOOKUP(B300,'3-mer'!$B:$BQ,46,FALSE)</f>
        <v>46</v>
      </c>
      <c r="BR300" s="9">
        <f>VLOOKUP(B300,'3-mer'!$B:$BQ,47,FALSE)</f>
        <v>29</v>
      </c>
      <c r="BS300" s="9">
        <f>VLOOKUP(B300,'3-mer'!$B:$BQ,48,FALSE)</f>
        <v>23</v>
      </c>
      <c r="BT300" s="9">
        <f>VLOOKUP(B300,'3-mer'!$B:$BQ,49,FALSE)</f>
        <v>22</v>
      </c>
      <c r="BU300" s="9">
        <f>VLOOKUP(B300,'3-mer'!$B:$BQ,50,FALSE)</f>
        <v>30</v>
      </c>
      <c r="BV300" s="9">
        <f>VLOOKUP(B300,'3-mer'!$B:$BQ,51,FALSE)</f>
        <v>18</v>
      </c>
      <c r="BW300" s="9">
        <f>VLOOKUP(B300,'3-mer'!$B:$BQ,52,FALSE)</f>
        <v>25</v>
      </c>
      <c r="BX300" s="9">
        <f>VLOOKUP(B300,'3-mer'!$B:$BQ,53,FALSE)</f>
        <v>19</v>
      </c>
      <c r="BY300" s="9">
        <f>VLOOKUP(B300,'3-mer'!$B:$BQ,54,FALSE)</f>
        <v>16</v>
      </c>
      <c r="BZ300" s="9">
        <f>VLOOKUP(B300,'3-mer'!$B:$BQ,55,FALSE)</f>
        <v>3</v>
      </c>
      <c r="CA300" s="9">
        <f>VLOOKUP(B300,'3-mer'!$B:$BQ,56,FALSE)</f>
        <v>18</v>
      </c>
      <c r="CB300" s="9">
        <f>VLOOKUP(B300,'3-mer'!$B:$BQ,7,FALSE)</f>
        <v>22</v>
      </c>
      <c r="CC300" s="9">
        <f>VLOOKUP(B300,'3-mer'!$B:$BQ,58,FALSE)</f>
        <v>20</v>
      </c>
      <c r="CD300" s="9">
        <f>VLOOKUP(B300,'3-mer'!$B:$BQ,60,FALSE)</f>
        <v>8</v>
      </c>
      <c r="CE300" s="9">
        <f>VLOOKUP(B300,'3-mer'!$B:$BQ,61,FALSE)</f>
        <v>27</v>
      </c>
      <c r="CF300" s="9">
        <f>VLOOKUP(B300,'3-mer'!$B:$BQ,62,FALSE)</f>
        <v>28</v>
      </c>
      <c r="CG300" s="9">
        <f>VLOOKUP(B300,'3-mer'!$B:$BQ,63,FALSE)</f>
        <v>36</v>
      </c>
      <c r="CH300" s="9">
        <f>VLOOKUP(B300,'3-mer'!$B:$BQ,64,FALSE)</f>
        <v>17</v>
      </c>
      <c r="CI300" s="9">
        <f>VLOOKUP(B300,'3-mer'!$B:$BQ,65,FALSE)</f>
        <v>15</v>
      </c>
      <c r="CJ300" s="9">
        <f>VLOOKUP(B300,'3-mer'!$B:$BQ,66,FALSE)</f>
        <v>10</v>
      </c>
      <c r="CK300" s="9">
        <f>VLOOKUP(B300,'3-mer'!$B:$BQ,67,FALSE)</f>
        <v>23</v>
      </c>
      <c r="CL300" s="9">
        <f>VLOOKUP(B300,'3-mer'!$B:$BQ,5,FALSE)</f>
        <v>26</v>
      </c>
    </row>
    <row r="301" spans="1:90" ht="15.75" x14ac:dyDescent="0.25">
      <c r="A301" s="67" t="s">
        <v>28</v>
      </c>
      <c r="B301" s="68" t="s">
        <v>29</v>
      </c>
      <c r="C301" s="67">
        <v>310</v>
      </c>
      <c r="D301" s="58">
        <v>3.84185</v>
      </c>
      <c r="E301" s="67" t="s">
        <v>67</v>
      </c>
      <c r="F301" s="67">
        <v>7</v>
      </c>
      <c r="G301" s="67">
        <v>6</v>
      </c>
      <c r="H301" s="58">
        <v>0.10789600000000001</v>
      </c>
      <c r="I301" s="70">
        <f>VLOOKUP(B301,'2-mer'!$C$1:$V$19,3,FALSE)</f>
        <v>1452</v>
      </c>
      <c r="J301" s="74">
        <f>VLOOKUP(B301,遗传信息!B:E,4,FALSE)</f>
        <v>50.609999999999992</v>
      </c>
      <c r="K301" s="9">
        <f>VLOOKUP(B301,'2-mer'!$C$1:$V$19,4,FALSE)</f>
        <v>105</v>
      </c>
      <c r="L301" s="9">
        <f>VLOOKUP(B301,'2-mer'!$C$1:$V$19,5,FALSE)</f>
        <v>85</v>
      </c>
      <c r="M301" s="9">
        <f>VLOOKUP(B301,'2-mer'!$C$1:$V$19,6,FALSE)</f>
        <v>109</v>
      </c>
      <c r="N301" s="9">
        <f>VLOOKUP(B301,'2-mer'!$C$1:$V$19,8,FALSE)</f>
        <v>63</v>
      </c>
      <c r="O301" s="9">
        <f>VLOOKUP(B301,'2-mer'!$C$1:$V$19,9,FALSE)</f>
        <v>80</v>
      </c>
      <c r="P301" s="9">
        <f>VLOOKUP(B301,'2-mer'!$C$1:$V$19,10,FALSE)</f>
        <v>78</v>
      </c>
      <c r="Q301" s="9">
        <f>VLOOKUP(B301,'2-mer'!$C$1:$V$19,11,FALSE)</f>
        <v>96</v>
      </c>
      <c r="R301" s="9">
        <f>VLOOKUP(B301,'2-mer'!$C$1:$V$19,12,FALSE)</f>
        <v>75</v>
      </c>
      <c r="S301" s="9">
        <f>VLOOKUP(B301,'2-mer'!$C$1:$V$19,13,FALSE)</f>
        <v>115</v>
      </c>
      <c r="T301" s="9">
        <f>VLOOKUP(B301,'2-mer'!$C$1:$V$19,14,FALSE)</f>
        <v>106</v>
      </c>
      <c r="U301" s="9">
        <f>VLOOKUP(B301,'2-mer'!$C$1:$V$19,15,FALSE)</f>
        <v>147</v>
      </c>
      <c r="V301" s="9">
        <f>VLOOKUP(B301,'2-mer'!$C$1:$V$19,16,FALSE)</f>
        <v>93</v>
      </c>
      <c r="W301" s="9">
        <f>VLOOKUP(B301,'2-mer'!$C$1:$V$19,17,FALSE)</f>
        <v>63</v>
      </c>
      <c r="X301" s="9">
        <f>VLOOKUP(B301,'2-mer'!$C$1:$V$19,18,FALSE)</f>
        <v>61</v>
      </c>
      <c r="Y301" s="9">
        <f>VLOOKUP(B301,'2-mer'!$C$1:$V$19,19,FALSE)</f>
        <v>108</v>
      </c>
      <c r="Z301" s="9">
        <f>VLOOKUP(B301,'2-mer'!$C$1:$V$19,20,FALSE)</f>
        <v>57</v>
      </c>
      <c r="AA301" s="9">
        <f>VLOOKUP(B301,'3-mer'!$B:$BQ,4,FALSE)</f>
        <v>22</v>
      </c>
      <c r="AB301" s="9">
        <f>VLOOKUP(B301,'3-mer'!$B:$BQ,5,FALSE)</f>
        <v>26</v>
      </c>
      <c r="AC301" s="9">
        <f>VLOOKUP(B301,'3-mer'!$B:$BQ,6,FALSE)</f>
        <v>34</v>
      </c>
      <c r="AD301" s="9">
        <f>VLOOKUP(B301,'3-mer'!$B:$BQ,7,FALSE)</f>
        <v>22</v>
      </c>
      <c r="AE301" s="9">
        <f>VLOOKUP(B301,'3-mer'!$B:$BQ,8,FALSE)</f>
        <v>17</v>
      </c>
      <c r="AF301" s="9">
        <f>VLOOKUP(B301,'3-mer'!$B:$BQ,9,FALSE)</f>
        <v>22</v>
      </c>
      <c r="AG301" s="9">
        <f>VLOOKUP(B301,'3-mer'!$B:$BQ,10,FALSE)</f>
        <v>27</v>
      </c>
      <c r="AH301" s="9">
        <f>VLOOKUP(B301,'3-mer'!$B:$BQ,11,FALSE)</f>
        <v>19</v>
      </c>
      <c r="AI301" s="9">
        <f>VLOOKUP(B301,'3-mer'!$B:$BQ,12,FALSE)</f>
        <v>28</v>
      </c>
      <c r="AJ301" s="9">
        <f>VLOOKUP(B301,'3-mer'!$B:$BQ,13,FALSE)</f>
        <v>25</v>
      </c>
      <c r="AK301" s="9">
        <f>VLOOKUP(B301,'3-mer'!$B:$BQ,14,FALSE)</f>
        <v>30</v>
      </c>
      <c r="AL301" s="9">
        <f>VLOOKUP(B301,'3-mer'!$B:$BQ,15,FALSE)</f>
        <v>25</v>
      </c>
      <c r="AM301" s="9">
        <f>VLOOKUP(B301,'3-mer'!$B:$BQ,16,FALSE)</f>
        <v>13</v>
      </c>
      <c r="AN301" s="9">
        <f>VLOOKUP(B301,'3-mer'!$B:$BQ,17,FALSE)</f>
        <v>13</v>
      </c>
      <c r="AO301" s="9">
        <f>VLOOKUP(B301,'3-mer'!$B:$BQ,18,FALSE)</f>
        <v>27</v>
      </c>
      <c r="AP301" s="9">
        <f>VLOOKUP(B301,'3-mer'!$B:$BQ,19,FALSE)</f>
        <v>10</v>
      </c>
      <c r="AQ301" s="9">
        <f>VLOOKUP(B301,'3-mer'!$B:$BQ,20,FALSE)</f>
        <v>22</v>
      </c>
      <c r="AR301" s="9">
        <f>VLOOKUP(B301,'3-mer'!$B:$BQ,21,FALSE)</f>
        <v>16</v>
      </c>
      <c r="AS301" s="9">
        <f>VLOOKUP(B301,'3-mer'!$B:$BQ,22,FALSE)</f>
        <v>25</v>
      </c>
      <c r="AT301" s="9">
        <f>VLOOKUP(B301,'3-mer'!$B:$BQ,23,FALSE)</f>
        <v>16</v>
      </c>
      <c r="AU301" s="9">
        <f>VLOOKUP(B301,'3-mer'!$B:$BQ,24,FALSE)</f>
        <v>17</v>
      </c>
      <c r="AV301" s="9">
        <f>VLOOKUP(B301,'3-mer'!$B:$BQ,25,FALSE)</f>
        <v>15</v>
      </c>
      <c r="AW301" s="9">
        <f>VLOOKUP(B301,'3-mer'!$B:$BQ,26,FALSE)</f>
        <v>21</v>
      </c>
      <c r="AX301" s="9">
        <f>VLOOKUP(B301,'3-mer'!$B:$BQ,27,FALSE)</f>
        <v>25</v>
      </c>
      <c r="AY301" s="9">
        <f>VLOOKUP(B301,'3-mer'!$B:$BQ,28,FALSE)</f>
        <v>18</v>
      </c>
      <c r="AZ301" s="9">
        <f>VLOOKUP(B301,'3-mer'!$B:$BQ,29,FALSE)</f>
        <v>21</v>
      </c>
      <c r="BA301" s="9">
        <f>VLOOKUP(B301,'3-mer'!$B:$BQ,30,FALSE)</f>
        <v>35</v>
      </c>
      <c r="BB301" s="9">
        <f>VLOOKUP(B301,'3-mer'!$B:$BQ,31,FALSE)</f>
        <v>22</v>
      </c>
      <c r="BC301" s="9">
        <f>VLOOKUP(B301,'3-mer'!$B:$BQ,32,FALSE)</f>
        <v>11</v>
      </c>
      <c r="BD301" s="9">
        <f>VLOOKUP(B301,'3-mer'!$B:$BQ,33,FALSE)</f>
        <v>16</v>
      </c>
      <c r="BE301" s="9">
        <f>VLOOKUP(B301,'3-mer'!$B:$BQ,34,FALSE)</f>
        <v>28</v>
      </c>
      <c r="BF301" s="9">
        <f>VLOOKUP(B301,'3-mer'!$B:$BQ,35,FALSE)</f>
        <v>20</v>
      </c>
      <c r="BG301" s="9">
        <f>VLOOKUP(B301,'3-mer'!$B:$BQ,36,FALSE)</f>
        <v>36</v>
      </c>
      <c r="BH301" s="9">
        <f>VLOOKUP(B301,'3-mer'!$B:$BQ,37,FALSE)</f>
        <v>23</v>
      </c>
      <c r="BI301" s="9">
        <f>VLOOKUP(B301,'3-mer'!$B:$BQ,38,FALSE)</f>
        <v>33</v>
      </c>
      <c r="BJ301" s="9">
        <f>VLOOKUP(B301,'3-mer'!$B:$BQ,39,FALSE)</f>
        <v>22</v>
      </c>
      <c r="BK301" s="9">
        <f>VLOOKUP(B301,'3-mer'!$B:$BQ,40,FALSE)</f>
        <v>28</v>
      </c>
      <c r="BL301" s="9">
        <f>VLOOKUP(B301,'3-mer'!$B:$BQ,41,FALSE)</f>
        <v>26</v>
      </c>
      <c r="BM301" s="9">
        <f>VLOOKUP(B301,'3-mer'!$B:$BQ,42,FALSE)</f>
        <v>28</v>
      </c>
      <c r="BN301" s="9">
        <f>VLOOKUP(B301,'3-mer'!$B:$BQ,43,FALSE)</f>
        <v>23</v>
      </c>
      <c r="BO301" s="9">
        <f>VLOOKUP(B301,'3-mer'!$B:$BQ,44,FALSE)</f>
        <v>42</v>
      </c>
      <c r="BP301" s="9">
        <f>VLOOKUP(B301,'3-mer'!$B:$BQ,45,FALSE)</f>
        <v>30</v>
      </c>
      <c r="BQ301" s="9">
        <f>VLOOKUP(B301,'3-mer'!$B:$BQ,46,FALSE)</f>
        <v>46</v>
      </c>
      <c r="BR301" s="9">
        <f>VLOOKUP(B301,'3-mer'!$B:$BQ,47,FALSE)</f>
        <v>29</v>
      </c>
      <c r="BS301" s="9">
        <f>VLOOKUP(B301,'3-mer'!$B:$BQ,48,FALSE)</f>
        <v>23</v>
      </c>
      <c r="BT301" s="9">
        <f>VLOOKUP(B301,'3-mer'!$B:$BQ,49,FALSE)</f>
        <v>22</v>
      </c>
      <c r="BU301" s="9">
        <f>VLOOKUP(B301,'3-mer'!$B:$BQ,50,FALSE)</f>
        <v>30</v>
      </c>
      <c r="BV301" s="9">
        <f>VLOOKUP(B301,'3-mer'!$B:$BQ,51,FALSE)</f>
        <v>18</v>
      </c>
      <c r="BW301" s="9">
        <f>VLOOKUP(B301,'3-mer'!$B:$BQ,52,FALSE)</f>
        <v>25</v>
      </c>
      <c r="BX301" s="9">
        <f>VLOOKUP(B301,'3-mer'!$B:$BQ,53,FALSE)</f>
        <v>19</v>
      </c>
      <c r="BY301" s="9">
        <f>VLOOKUP(B301,'3-mer'!$B:$BQ,54,FALSE)</f>
        <v>16</v>
      </c>
      <c r="BZ301" s="9">
        <f>VLOOKUP(B301,'3-mer'!$B:$BQ,55,FALSE)</f>
        <v>3</v>
      </c>
      <c r="CA301" s="9">
        <f>VLOOKUP(B301,'3-mer'!$B:$BQ,56,FALSE)</f>
        <v>18</v>
      </c>
      <c r="CB301" s="9">
        <f>VLOOKUP(B301,'3-mer'!$B:$BQ,7,FALSE)</f>
        <v>22</v>
      </c>
      <c r="CC301" s="9">
        <f>VLOOKUP(B301,'3-mer'!$B:$BQ,58,FALSE)</f>
        <v>20</v>
      </c>
      <c r="CD301" s="9">
        <f>VLOOKUP(B301,'3-mer'!$B:$BQ,60,FALSE)</f>
        <v>8</v>
      </c>
      <c r="CE301" s="9">
        <f>VLOOKUP(B301,'3-mer'!$B:$BQ,61,FALSE)</f>
        <v>27</v>
      </c>
      <c r="CF301" s="9">
        <f>VLOOKUP(B301,'3-mer'!$B:$BQ,62,FALSE)</f>
        <v>28</v>
      </c>
      <c r="CG301" s="9">
        <f>VLOOKUP(B301,'3-mer'!$B:$BQ,63,FALSE)</f>
        <v>36</v>
      </c>
      <c r="CH301" s="9">
        <f>VLOOKUP(B301,'3-mer'!$B:$BQ,64,FALSE)</f>
        <v>17</v>
      </c>
      <c r="CI301" s="9">
        <f>VLOOKUP(B301,'3-mer'!$B:$BQ,65,FALSE)</f>
        <v>15</v>
      </c>
      <c r="CJ301" s="9">
        <f>VLOOKUP(B301,'3-mer'!$B:$BQ,66,FALSE)</f>
        <v>10</v>
      </c>
      <c r="CK301" s="9">
        <f>VLOOKUP(B301,'3-mer'!$B:$BQ,67,FALSE)</f>
        <v>23</v>
      </c>
      <c r="CL301" s="9">
        <f>VLOOKUP(B301,'3-mer'!$B:$BQ,5,FALSE)</f>
        <v>26</v>
      </c>
    </row>
    <row r="302" spans="1:90" ht="15.75" x14ac:dyDescent="0.25">
      <c r="A302" s="67" t="s">
        <v>28</v>
      </c>
      <c r="B302" s="68" t="s">
        <v>29</v>
      </c>
      <c r="C302" s="67">
        <v>310</v>
      </c>
      <c r="D302" s="58">
        <v>7.6798700000000002</v>
      </c>
      <c r="E302" s="67" t="s">
        <v>67</v>
      </c>
      <c r="F302" s="67">
        <v>7</v>
      </c>
      <c r="G302" s="67">
        <v>6</v>
      </c>
      <c r="H302" s="58">
        <v>0.135347</v>
      </c>
      <c r="I302" s="70">
        <f>VLOOKUP(B302,'2-mer'!$C$1:$V$19,3,FALSE)</f>
        <v>1452</v>
      </c>
      <c r="J302" s="74">
        <f>VLOOKUP(B302,遗传信息!B:E,4,FALSE)</f>
        <v>50.609999999999992</v>
      </c>
      <c r="K302" s="9">
        <f>VLOOKUP(B302,'2-mer'!$C$1:$V$19,4,FALSE)</f>
        <v>105</v>
      </c>
      <c r="L302" s="9">
        <f>VLOOKUP(B302,'2-mer'!$C$1:$V$19,5,FALSE)</f>
        <v>85</v>
      </c>
      <c r="M302" s="9">
        <f>VLOOKUP(B302,'2-mer'!$C$1:$V$19,6,FALSE)</f>
        <v>109</v>
      </c>
      <c r="N302" s="9">
        <f>VLOOKUP(B302,'2-mer'!$C$1:$V$19,8,FALSE)</f>
        <v>63</v>
      </c>
      <c r="O302" s="9">
        <f>VLOOKUP(B302,'2-mer'!$C$1:$V$19,9,FALSE)</f>
        <v>80</v>
      </c>
      <c r="P302" s="9">
        <f>VLOOKUP(B302,'2-mer'!$C$1:$V$19,10,FALSE)</f>
        <v>78</v>
      </c>
      <c r="Q302" s="9">
        <f>VLOOKUP(B302,'2-mer'!$C$1:$V$19,11,FALSE)</f>
        <v>96</v>
      </c>
      <c r="R302" s="9">
        <f>VLOOKUP(B302,'2-mer'!$C$1:$V$19,12,FALSE)</f>
        <v>75</v>
      </c>
      <c r="S302" s="9">
        <f>VLOOKUP(B302,'2-mer'!$C$1:$V$19,13,FALSE)</f>
        <v>115</v>
      </c>
      <c r="T302" s="9">
        <f>VLOOKUP(B302,'2-mer'!$C$1:$V$19,14,FALSE)</f>
        <v>106</v>
      </c>
      <c r="U302" s="9">
        <f>VLOOKUP(B302,'2-mer'!$C$1:$V$19,15,FALSE)</f>
        <v>147</v>
      </c>
      <c r="V302" s="9">
        <f>VLOOKUP(B302,'2-mer'!$C$1:$V$19,16,FALSE)</f>
        <v>93</v>
      </c>
      <c r="W302" s="9">
        <f>VLOOKUP(B302,'2-mer'!$C$1:$V$19,17,FALSE)</f>
        <v>63</v>
      </c>
      <c r="X302" s="9">
        <f>VLOOKUP(B302,'2-mer'!$C$1:$V$19,18,FALSE)</f>
        <v>61</v>
      </c>
      <c r="Y302" s="9">
        <f>VLOOKUP(B302,'2-mer'!$C$1:$V$19,19,FALSE)</f>
        <v>108</v>
      </c>
      <c r="Z302" s="9">
        <f>VLOOKUP(B302,'2-mer'!$C$1:$V$19,20,FALSE)</f>
        <v>57</v>
      </c>
      <c r="AA302" s="9">
        <f>VLOOKUP(B302,'3-mer'!$B:$BQ,4,FALSE)</f>
        <v>22</v>
      </c>
      <c r="AB302" s="9">
        <f>VLOOKUP(B302,'3-mer'!$B:$BQ,5,FALSE)</f>
        <v>26</v>
      </c>
      <c r="AC302" s="9">
        <f>VLOOKUP(B302,'3-mer'!$B:$BQ,6,FALSE)</f>
        <v>34</v>
      </c>
      <c r="AD302" s="9">
        <f>VLOOKUP(B302,'3-mer'!$B:$BQ,7,FALSE)</f>
        <v>22</v>
      </c>
      <c r="AE302" s="9">
        <f>VLOOKUP(B302,'3-mer'!$B:$BQ,8,FALSE)</f>
        <v>17</v>
      </c>
      <c r="AF302" s="9">
        <f>VLOOKUP(B302,'3-mer'!$B:$BQ,9,FALSE)</f>
        <v>22</v>
      </c>
      <c r="AG302" s="9">
        <f>VLOOKUP(B302,'3-mer'!$B:$BQ,10,FALSE)</f>
        <v>27</v>
      </c>
      <c r="AH302" s="9">
        <f>VLOOKUP(B302,'3-mer'!$B:$BQ,11,FALSE)</f>
        <v>19</v>
      </c>
      <c r="AI302" s="9">
        <f>VLOOKUP(B302,'3-mer'!$B:$BQ,12,FALSE)</f>
        <v>28</v>
      </c>
      <c r="AJ302" s="9">
        <f>VLOOKUP(B302,'3-mer'!$B:$BQ,13,FALSE)</f>
        <v>25</v>
      </c>
      <c r="AK302" s="9">
        <f>VLOOKUP(B302,'3-mer'!$B:$BQ,14,FALSE)</f>
        <v>30</v>
      </c>
      <c r="AL302" s="9">
        <f>VLOOKUP(B302,'3-mer'!$B:$BQ,15,FALSE)</f>
        <v>25</v>
      </c>
      <c r="AM302" s="9">
        <f>VLOOKUP(B302,'3-mer'!$B:$BQ,16,FALSE)</f>
        <v>13</v>
      </c>
      <c r="AN302" s="9">
        <f>VLOOKUP(B302,'3-mer'!$B:$BQ,17,FALSE)</f>
        <v>13</v>
      </c>
      <c r="AO302" s="9">
        <f>VLOOKUP(B302,'3-mer'!$B:$BQ,18,FALSE)</f>
        <v>27</v>
      </c>
      <c r="AP302" s="9">
        <f>VLOOKUP(B302,'3-mer'!$B:$BQ,19,FALSE)</f>
        <v>10</v>
      </c>
      <c r="AQ302" s="9">
        <f>VLOOKUP(B302,'3-mer'!$B:$BQ,20,FALSE)</f>
        <v>22</v>
      </c>
      <c r="AR302" s="9">
        <f>VLOOKUP(B302,'3-mer'!$B:$BQ,21,FALSE)</f>
        <v>16</v>
      </c>
      <c r="AS302" s="9">
        <f>VLOOKUP(B302,'3-mer'!$B:$BQ,22,FALSE)</f>
        <v>25</v>
      </c>
      <c r="AT302" s="9">
        <f>VLOOKUP(B302,'3-mer'!$B:$BQ,23,FALSE)</f>
        <v>16</v>
      </c>
      <c r="AU302" s="9">
        <f>VLOOKUP(B302,'3-mer'!$B:$BQ,24,FALSE)</f>
        <v>17</v>
      </c>
      <c r="AV302" s="9">
        <f>VLOOKUP(B302,'3-mer'!$B:$BQ,25,FALSE)</f>
        <v>15</v>
      </c>
      <c r="AW302" s="9">
        <f>VLOOKUP(B302,'3-mer'!$B:$BQ,26,FALSE)</f>
        <v>21</v>
      </c>
      <c r="AX302" s="9">
        <f>VLOOKUP(B302,'3-mer'!$B:$BQ,27,FALSE)</f>
        <v>25</v>
      </c>
      <c r="AY302" s="9">
        <f>VLOOKUP(B302,'3-mer'!$B:$BQ,28,FALSE)</f>
        <v>18</v>
      </c>
      <c r="AZ302" s="9">
        <f>VLOOKUP(B302,'3-mer'!$B:$BQ,29,FALSE)</f>
        <v>21</v>
      </c>
      <c r="BA302" s="9">
        <f>VLOOKUP(B302,'3-mer'!$B:$BQ,30,FALSE)</f>
        <v>35</v>
      </c>
      <c r="BB302" s="9">
        <f>VLOOKUP(B302,'3-mer'!$B:$BQ,31,FALSE)</f>
        <v>22</v>
      </c>
      <c r="BC302" s="9">
        <f>VLOOKUP(B302,'3-mer'!$B:$BQ,32,FALSE)</f>
        <v>11</v>
      </c>
      <c r="BD302" s="9">
        <f>VLOOKUP(B302,'3-mer'!$B:$BQ,33,FALSE)</f>
        <v>16</v>
      </c>
      <c r="BE302" s="9">
        <f>VLOOKUP(B302,'3-mer'!$B:$BQ,34,FALSE)</f>
        <v>28</v>
      </c>
      <c r="BF302" s="9">
        <f>VLOOKUP(B302,'3-mer'!$B:$BQ,35,FALSE)</f>
        <v>20</v>
      </c>
      <c r="BG302" s="9">
        <f>VLOOKUP(B302,'3-mer'!$B:$BQ,36,FALSE)</f>
        <v>36</v>
      </c>
      <c r="BH302" s="9">
        <f>VLOOKUP(B302,'3-mer'!$B:$BQ,37,FALSE)</f>
        <v>23</v>
      </c>
      <c r="BI302" s="9">
        <f>VLOOKUP(B302,'3-mer'!$B:$BQ,38,FALSE)</f>
        <v>33</v>
      </c>
      <c r="BJ302" s="9">
        <f>VLOOKUP(B302,'3-mer'!$B:$BQ,39,FALSE)</f>
        <v>22</v>
      </c>
      <c r="BK302" s="9">
        <f>VLOOKUP(B302,'3-mer'!$B:$BQ,40,FALSE)</f>
        <v>28</v>
      </c>
      <c r="BL302" s="9">
        <f>VLOOKUP(B302,'3-mer'!$B:$BQ,41,FALSE)</f>
        <v>26</v>
      </c>
      <c r="BM302" s="9">
        <f>VLOOKUP(B302,'3-mer'!$B:$BQ,42,FALSE)</f>
        <v>28</v>
      </c>
      <c r="BN302" s="9">
        <f>VLOOKUP(B302,'3-mer'!$B:$BQ,43,FALSE)</f>
        <v>23</v>
      </c>
      <c r="BO302" s="9">
        <f>VLOOKUP(B302,'3-mer'!$B:$BQ,44,FALSE)</f>
        <v>42</v>
      </c>
      <c r="BP302" s="9">
        <f>VLOOKUP(B302,'3-mer'!$B:$BQ,45,FALSE)</f>
        <v>30</v>
      </c>
      <c r="BQ302" s="9">
        <f>VLOOKUP(B302,'3-mer'!$B:$BQ,46,FALSE)</f>
        <v>46</v>
      </c>
      <c r="BR302" s="9">
        <f>VLOOKUP(B302,'3-mer'!$B:$BQ,47,FALSE)</f>
        <v>29</v>
      </c>
      <c r="BS302" s="9">
        <f>VLOOKUP(B302,'3-mer'!$B:$BQ,48,FALSE)</f>
        <v>23</v>
      </c>
      <c r="BT302" s="9">
        <f>VLOOKUP(B302,'3-mer'!$B:$BQ,49,FALSE)</f>
        <v>22</v>
      </c>
      <c r="BU302" s="9">
        <f>VLOOKUP(B302,'3-mer'!$B:$BQ,50,FALSE)</f>
        <v>30</v>
      </c>
      <c r="BV302" s="9">
        <f>VLOOKUP(B302,'3-mer'!$B:$BQ,51,FALSE)</f>
        <v>18</v>
      </c>
      <c r="BW302" s="9">
        <f>VLOOKUP(B302,'3-mer'!$B:$BQ,52,FALSE)</f>
        <v>25</v>
      </c>
      <c r="BX302" s="9">
        <f>VLOOKUP(B302,'3-mer'!$B:$BQ,53,FALSE)</f>
        <v>19</v>
      </c>
      <c r="BY302" s="9">
        <f>VLOOKUP(B302,'3-mer'!$B:$BQ,54,FALSE)</f>
        <v>16</v>
      </c>
      <c r="BZ302" s="9">
        <f>VLOOKUP(B302,'3-mer'!$B:$BQ,55,FALSE)</f>
        <v>3</v>
      </c>
      <c r="CA302" s="9">
        <f>VLOOKUP(B302,'3-mer'!$B:$BQ,56,FALSE)</f>
        <v>18</v>
      </c>
      <c r="CB302" s="9">
        <f>VLOOKUP(B302,'3-mer'!$B:$BQ,7,FALSE)</f>
        <v>22</v>
      </c>
      <c r="CC302" s="9">
        <f>VLOOKUP(B302,'3-mer'!$B:$BQ,58,FALSE)</f>
        <v>20</v>
      </c>
      <c r="CD302" s="9">
        <f>VLOOKUP(B302,'3-mer'!$B:$BQ,60,FALSE)</f>
        <v>8</v>
      </c>
      <c r="CE302" s="9">
        <f>VLOOKUP(B302,'3-mer'!$B:$BQ,61,FALSE)</f>
        <v>27</v>
      </c>
      <c r="CF302" s="9">
        <f>VLOOKUP(B302,'3-mer'!$B:$BQ,62,FALSE)</f>
        <v>28</v>
      </c>
      <c r="CG302" s="9">
        <f>VLOOKUP(B302,'3-mer'!$B:$BQ,63,FALSE)</f>
        <v>36</v>
      </c>
      <c r="CH302" s="9">
        <f>VLOOKUP(B302,'3-mer'!$B:$BQ,64,FALSE)</f>
        <v>17</v>
      </c>
      <c r="CI302" s="9">
        <f>VLOOKUP(B302,'3-mer'!$B:$BQ,65,FALSE)</f>
        <v>15</v>
      </c>
      <c r="CJ302" s="9">
        <f>VLOOKUP(B302,'3-mer'!$B:$BQ,66,FALSE)</f>
        <v>10</v>
      </c>
      <c r="CK302" s="9">
        <f>VLOOKUP(B302,'3-mer'!$B:$BQ,67,FALSE)</f>
        <v>23</v>
      </c>
      <c r="CL302" s="9">
        <f>VLOOKUP(B302,'3-mer'!$B:$BQ,5,FALSE)</f>
        <v>26</v>
      </c>
    </row>
    <row r="303" spans="1:90" ht="15.75" x14ac:dyDescent="0.25">
      <c r="A303" s="67" t="s">
        <v>28</v>
      </c>
      <c r="B303" s="68" t="s">
        <v>29</v>
      </c>
      <c r="C303" s="67">
        <v>310</v>
      </c>
      <c r="D303" s="58">
        <v>11.517899999999999</v>
      </c>
      <c r="E303" s="67" t="s">
        <v>67</v>
      </c>
      <c r="F303" s="67">
        <v>7</v>
      </c>
      <c r="G303" s="67">
        <v>6</v>
      </c>
      <c r="H303" s="58">
        <v>0.17713499999999999</v>
      </c>
      <c r="I303" s="70">
        <f>VLOOKUP(B303,'2-mer'!$C$1:$V$19,3,FALSE)</f>
        <v>1452</v>
      </c>
      <c r="J303" s="74">
        <f>VLOOKUP(B303,遗传信息!B:E,4,FALSE)</f>
        <v>50.609999999999992</v>
      </c>
      <c r="K303" s="9">
        <f>VLOOKUP(B303,'2-mer'!$C$1:$V$19,4,FALSE)</f>
        <v>105</v>
      </c>
      <c r="L303" s="9">
        <f>VLOOKUP(B303,'2-mer'!$C$1:$V$19,5,FALSE)</f>
        <v>85</v>
      </c>
      <c r="M303" s="9">
        <f>VLOOKUP(B303,'2-mer'!$C$1:$V$19,6,FALSE)</f>
        <v>109</v>
      </c>
      <c r="N303" s="9">
        <f>VLOOKUP(B303,'2-mer'!$C$1:$V$19,8,FALSE)</f>
        <v>63</v>
      </c>
      <c r="O303" s="9">
        <f>VLOOKUP(B303,'2-mer'!$C$1:$V$19,9,FALSE)</f>
        <v>80</v>
      </c>
      <c r="P303" s="9">
        <f>VLOOKUP(B303,'2-mer'!$C$1:$V$19,10,FALSE)</f>
        <v>78</v>
      </c>
      <c r="Q303" s="9">
        <f>VLOOKUP(B303,'2-mer'!$C$1:$V$19,11,FALSE)</f>
        <v>96</v>
      </c>
      <c r="R303" s="9">
        <f>VLOOKUP(B303,'2-mer'!$C$1:$V$19,12,FALSE)</f>
        <v>75</v>
      </c>
      <c r="S303" s="9">
        <f>VLOOKUP(B303,'2-mer'!$C$1:$V$19,13,FALSE)</f>
        <v>115</v>
      </c>
      <c r="T303" s="9">
        <f>VLOOKUP(B303,'2-mer'!$C$1:$V$19,14,FALSE)</f>
        <v>106</v>
      </c>
      <c r="U303" s="9">
        <f>VLOOKUP(B303,'2-mer'!$C$1:$V$19,15,FALSE)</f>
        <v>147</v>
      </c>
      <c r="V303" s="9">
        <f>VLOOKUP(B303,'2-mer'!$C$1:$V$19,16,FALSE)</f>
        <v>93</v>
      </c>
      <c r="W303" s="9">
        <f>VLOOKUP(B303,'2-mer'!$C$1:$V$19,17,FALSE)</f>
        <v>63</v>
      </c>
      <c r="X303" s="9">
        <f>VLOOKUP(B303,'2-mer'!$C$1:$V$19,18,FALSE)</f>
        <v>61</v>
      </c>
      <c r="Y303" s="9">
        <f>VLOOKUP(B303,'2-mer'!$C$1:$V$19,19,FALSE)</f>
        <v>108</v>
      </c>
      <c r="Z303" s="9">
        <f>VLOOKUP(B303,'2-mer'!$C$1:$V$19,20,FALSE)</f>
        <v>57</v>
      </c>
      <c r="AA303" s="9">
        <f>VLOOKUP(B303,'3-mer'!$B:$BQ,4,FALSE)</f>
        <v>22</v>
      </c>
      <c r="AB303" s="9">
        <f>VLOOKUP(B303,'3-mer'!$B:$BQ,5,FALSE)</f>
        <v>26</v>
      </c>
      <c r="AC303" s="9">
        <f>VLOOKUP(B303,'3-mer'!$B:$BQ,6,FALSE)</f>
        <v>34</v>
      </c>
      <c r="AD303" s="9">
        <f>VLOOKUP(B303,'3-mer'!$B:$BQ,7,FALSE)</f>
        <v>22</v>
      </c>
      <c r="AE303" s="9">
        <f>VLOOKUP(B303,'3-mer'!$B:$BQ,8,FALSE)</f>
        <v>17</v>
      </c>
      <c r="AF303" s="9">
        <f>VLOOKUP(B303,'3-mer'!$B:$BQ,9,FALSE)</f>
        <v>22</v>
      </c>
      <c r="AG303" s="9">
        <f>VLOOKUP(B303,'3-mer'!$B:$BQ,10,FALSE)</f>
        <v>27</v>
      </c>
      <c r="AH303" s="9">
        <f>VLOOKUP(B303,'3-mer'!$B:$BQ,11,FALSE)</f>
        <v>19</v>
      </c>
      <c r="AI303" s="9">
        <f>VLOOKUP(B303,'3-mer'!$B:$BQ,12,FALSE)</f>
        <v>28</v>
      </c>
      <c r="AJ303" s="9">
        <f>VLOOKUP(B303,'3-mer'!$B:$BQ,13,FALSE)</f>
        <v>25</v>
      </c>
      <c r="AK303" s="9">
        <f>VLOOKUP(B303,'3-mer'!$B:$BQ,14,FALSE)</f>
        <v>30</v>
      </c>
      <c r="AL303" s="9">
        <f>VLOOKUP(B303,'3-mer'!$B:$BQ,15,FALSE)</f>
        <v>25</v>
      </c>
      <c r="AM303" s="9">
        <f>VLOOKUP(B303,'3-mer'!$B:$BQ,16,FALSE)</f>
        <v>13</v>
      </c>
      <c r="AN303" s="9">
        <f>VLOOKUP(B303,'3-mer'!$B:$BQ,17,FALSE)</f>
        <v>13</v>
      </c>
      <c r="AO303" s="9">
        <f>VLOOKUP(B303,'3-mer'!$B:$BQ,18,FALSE)</f>
        <v>27</v>
      </c>
      <c r="AP303" s="9">
        <f>VLOOKUP(B303,'3-mer'!$B:$BQ,19,FALSE)</f>
        <v>10</v>
      </c>
      <c r="AQ303" s="9">
        <f>VLOOKUP(B303,'3-mer'!$B:$BQ,20,FALSE)</f>
        <v>22</v>
      </c>
      <c r="AR303" s="9">
        <f>VLOOKUP(B303,'3-mer'!$B:$BQ,21,FALSE)</f>
        <v>16</v>
      </c>
      <c r="AS303" s="9">
        <f>VLOOKUP(B303,'3-mer'!$B:$BQ,22,FALSE)</f>
        <v>25</v>
      </c>
      <c r="AT303" s="9">
        <f>VLOOKUP(B303,'3-mer'!$B:$BQ,23,FALSE)</f>
        <v>16</v>
      </c>
      <c r="AU303" s="9">
        <f>VLOOKUP(B303,'3-mer'!$B:$BQ,24,FALSE)</f>
        <v>17</v>
      </c>
      <c r="AV303" s="9">
        <f>VLOOKUP(B303,'3-mer'!$B:$BQ,25,FALSE)</f>
        <v>15</v>
      </c>
      <c r="AW303" s="9">
        <f>VLOOKUP(B303,'3-mer'!$B:$BQ,26,FALSE)</f>
        <v>21</v>
      </c>
      <c r="AX303" s="9">
        <f>VLOOKUP(B303,'3-mer'!$B:$BQ,27,FALSE)</f>
        <v>25</v>
      </c>
      <c r="AY303" s="9">
        <f>VLOOKUP(B303,'3-mer'!$B:$BQ,28,FALSE)</f>
        <v>18</v>
      </c>
      <c r="AZ303" s="9">
        <f>VLOOKUP(B303,'3-mer'!$B:$BQ,29,FALSE)</f>
        <v>21</v>
      </c>
      <c r="BA303" s="9">
        <f>VLOOKUP(B303,'3-mer'!$B:$BQ,30,FALSE)</f>
        <v>35</v>
      </c>
      <c r="BB303" s="9">
        <f>VLOOKUP(B303,'3-mer'!$B:$BQ,31,FALSE)</f>
        <v>22</v>
      </c>
      <c r="BC303" s="9">
        <f>VLOOKUP(B303,'3-mer'!$B:$BQ,32,FALSE)</f>
        <v>11</v>
      </c>
      <c r="BD303" s="9">
        <f>VLOOKUP(B303,'3-mer'!$B:$BQ,33,FALSE)</f>
        <v>16</v>
      </c>
      <c r="BE303" s="9">
        <f>VLOOKUP(B303,'3-mer'!$B:$BQ,34,FALSE)</f>
        <v>28</v>
      </c>
      <c r="BF303" s="9">
        <f>VLOOKUP(B303,'3-mer'!$B:$BQ,35,FALSE)</f>
        <v>20</v>
      </c>
      <c r="BG303" s="9">
        <f>VLOOKUP(B303,'3-mer'!$B:$BQ,36,FALSE)</f>
        <v>36</v>
      </c>
      <c r="BH303" s="9">
        <f>VLOOKUP(B303,'3-mer'!$B:$BQ,37,FALSE)</f>
        <v>23</v>
      </c>
      <c r="BI303" s="9">
        <f>VLOOKUP(B303,'3-mer'!$B:$BQ,38,FALSE)</f>
        <v>33</v>
      </c>
      <c r="BJ303" s="9">
        <f>VLOOKUP(B303,'3-mer'!$B:$BQ,39,FALSE)</f>
        <v>22</v>
      </c>
      <c r="BK303" s="9">
        <f>VLOOKUP(B303,'3-mer'!$B:$BQ,40,FALSE)</f>
        <v>28</v>
      </c>
      <c r="BL303" s="9">
        <f>VLOOKUP(B303,'3-mer'!$B:$BQ,41,FALSE)</f>
        <v>26</v>
      </c>
      <c r="BM303" s="9">
        <f>VLOOKUP(B303,'3-mer'!$B:$BQ,42,FALSE)</f>
        <v>28</v>
      </c>
      <c r="BN303" s="9">
        <f>VLOOKUP(B303,'3-mer'!$B:$BQ,43,FALSE)</f>
        <v>23</v>
      </c>
      <c r="BO303" s="9">
        <f>VLOOKUP(B303,'3-mer'!$B:$BQ,44,FALSE)</f>
        <v>42</v>
      </c>
      <c r="BP303" s="9">
        <f>VLOOKUP(B303,'3-mer'!$B:$BQ,45,FALSE)</f>
        <v>30</v>
      </c>
      <c r="BQ303" s="9">
        <f>VLOOKUP(B303,'3-mer'!$B:$BQ,46,FALSE)</f>
        <v>46</v>
      </c>
      <c r="BR303" s="9">
        <f>VLOOKUP(B303,'3-mer'!$B:$BQ,47,FALSE)</f>
        <v>29</v>
      </c>
      <c r="BS303" s="9">
        <f>VLOOKUP(B303,'3-mer'!$B:$BQ,48,FALSE)</f>
        <v>23</v>
      </c>
      <c r="BT303" s="9">
        <f>VLOOKUP(B303,'3-mer'!$B:$BQ,49,FALSE)</f>
        <v>22</v>
      </c>
      <c r="BU303" s="9">
        <f>VLOOKUP(B303,'3-mer'!$B:$BQ,50,FALSE)</f>
        <v>30</v>
      </c>
      <c r="BV303" s="9">
        <f>VLOOKUP(B303,'3-mer'!$B:$BQ,51,FALSE)</f>
        <v>18</v>
      </c>
      <c r="BW303" s="9">
        <f>VLOOKUP(B303,'3-mer'!$B:$BQ,52,FALSE)</f>
        <v>25</v>
      </c>
      <c r="BX303" s="9">
        <f>VLOOKUP(B303,'3-mer'!$B:$BQ,53,FALSE)</f>
        <v>19</v>
      </c>
      <c r="BY303" s="9">
        <f>VLOOKUP(B303,'3-mer'!$B:$BQ,54,FALSE)</f>
        <v>16</v>
      </c>
      <c r="BZ303" s="9">
        <f>VLOOKUP(B303,'3-mer'!$B:$BQ,55,FALSE)</f>
        <v>3</v>
      </c>
      <c r="CA303" s="9">
        <f>VLOOKUP(B303,'3-mer'!$B:$BQ,56,FALSE)</f>
        <v>18</v>
      </c>
      <c r="CB303" s="9">
        <f>VLOOKUP(B303,'3-mer'!$B:$BQ,7,FALSE)</f>
        <v>22</v>
      </c>
      <c r="CC303" s="9">
        <f>VLOOKUP(B303,'3-mer'!$B:$BQ,58,FALSE)</f>
        <v>20</v>
      </c>
      <c r="CD303" s="9">
        <f>VLOOKUP(B303,'3-mer'!$B:$BQ,60,FALSE)</f>
        <v>8</v>
      </c>
      <c r="CE303" s="9">
        <f>VLOOKUP(B303,'3-mer'!$B:$BQ,61,FALSE)</f>
        <v>27</v>
      </c>
      <c r="CF303" s="9">
        <f>VLOOKUP(B303,'3-mer'!$B:$BQ,62,FALSE)</f>
        <v>28</v>
      </c>
      <c r="CG303" s="9">
        <f>VLOOKUP(B303,'3-mer'!$B:$BQ,63,FALSE)</f>
        <v>36</v>
      </c>
      <c r="CH303" s="9">
        <f>VLOOKUP(B303,'3-mer'!$B:$BQ,64,FALSE)</f>
        <v>17</v>
      </c>
      <c r="CI303" s="9">
        <f>VLOOKUP(B303,'3-mer'!$B:$BQ,65,FALSE)</f>
        <v>15</v>
      </c>
      <c r="CJ303" s="9">
        <f>VLOOKUP(B303,'3-mer'!$B:$BQ,66,FALSE)</f>
        <v>10</v>
      </c>
      <c r="CK303" s="9">
        <f>VLOOKUP(B303,'3-mer'!$B:$BQ,67,FALSE)</f>
        <v>23</v>
      </c>
      <c r="CL303" s="9">
        <f>VLOOKUP(B303,'3-mer'!$B:$BQ,5,FALSE)</f>
        <v>26</v>
      </c>
    </row>
    <row r="304" spans="1:90" ht="15.75" x14ac:dyDescent="0.2">
      <c r="A304" s="67" t="s">
        <v>28</v>
      </c>
      <c r="B304" s="68" t="s">
        <v>29</v>
      </c>
      <c r="C304" s="67">
        <v>310</v>
      </c>
      <c r="D304" s="45">
        <v>15.373699999999999</v>
      </c>
      <c r="E304" s="67">
        <v>25</v>
      </c>
      <c r="F304" s="67">
        <v>7</v>
      </c>
      <c r="G304" s="67">
        <v>6</v>
      </c>
      <c r="H304" s="70">
        <v>0.20458000000000001</v>
      </c>
      <c r="I304" s="70">
        <f>VLOOKUP(B304,'2-mer'!$C$1:$V$19,3,FALSE)</f>
        <v>1452</v>
      </c>
      <c r="J304" s="74">
        <f>VLOOKUP(B304,遗传信息!B:E,4,FALSE)</f>
        <v>50.609999999999992</v>
      </c>
      <c r="K304" s="9">
        <f>VLOOKUP(B304,'2-mer'!$C$1:$V$19,4,FALSE)</f>
        <v>105</v>
      </c>
      <c r="L304" s="9">
        <f>VLOOKUP(B304,'2-mer'!$C$1:$V$19,5,FALSE)</f>
        <v>85</v>
      </c>
      <c r="M304" s="9">
        <f>VLOOKUP(B304,'2-mer'!$C$1:$V$19,6,FALSE)</f>
        <v>109</v>
      </c>
      <c r="N304" s="9">
        <f>VLOOKUP(B304,'2-mer'!$C$1:$V$19,8,FALSE)</f>
        <v>63</v>
      </c>
      <c r="O304" s="9">
        <f>VLOOKUP(B304,'2-mer'!$C$1:$V$19,9,FALSE)</f>
        <v>80</v>
      </c>
      <c r="P304" s="9">
        <f>VLOOKUP(B304,'2-mer'!$C$1:$V$19,10,FALSE)</f>
        <v>78</v>
      </c>
      <c r="Q304" s="9">
        <f>VLOOKUP(B304,'2-mer'!$C$1:$V$19,11,FALSE)</f>
        <v>96</v>
      </c>
      <c r="R304" s="9">
        <f>VLOOKUP(B304,'2-mer'!$C$1:$V$19,12,FALSE)</f>
        <v>75</v>
      </c>
      <c r="S304" s="9">
        <f>VLOOKUP(B304,'2-mer'!$C$1:$V$19,13,FALSE)</f>
        <v>115</v>
      </c>
      <c r="T304" s="9">
        <f>VLOOKUP(B304,'2-mer'!$C$1:$V$19,14,FALSE)</f>
        <v>106</v>
      </c>
      <c r="U304" s="9">
        <f>VLOOKUP(B304,'2-mer'!$C$1:$V$19,15,FALSE)</f>
        <v>147</v>
      </c>
      <c r="V304" s="9">
        <f>VLOOKUP(B304,'2-mer'!$C$1:$V$19,16,FALSE)</f>
        <v>93</v>
      </c>
      <c r="W304" s="9">
        <f>VLOOKUP(B304,'2-mer'!$C$1:$V$19,17,FALSE)</f>
        <v>63</v>
      </c>
      <c r="X304" s="9">
        <f>VLOOKUP(B304,'2-mer'!$C$1:$V$19,18,FALSE)</f>
        <v>61</v>
      </c>
      <c r="Y304" s="9">
        <f>VLOOKUP(B304,'2-mer'!$C$1:$V$19,19,FALSE)</f>
        <v>108</v>
      </c>
      <c r="Z304" s="9">
        <f>VLOOKUP(B304,'2-mer'!$C$1:$V$19,20,FALSE)</f>
        <v>57</v>
      </c>
      <c r="AA304" s="9">
        <f>VLOOKUP(B304,'3-mer'!$B:$BQ,4,FALSE)</f>
        <v>22</v>
      </c>
      <c r="AB304" s="9">
        <f>VLOOKUP(B304,'3-mer'!$B:$BQ,5,FALSE)</f>
        <v>26</v>
      </c>
      <c r="AC304" s="9">
        <f>VLOOKUP(B304,'3-mer'!$B:$BQ,6,FALSE)</f>
        <v>34</v>
      </c>
      <c r="AD304" s="9">
        <f>VLOOKUP(B304,'3-mer'!$B:$BQ,7,FALSE)</f>
        <v>22</v>
      </c>
      <c r="AE304" s="9">
        <f>VLOOKUP(B304,'3-mer'!$B:$BQ,8,FALSE)</f>
        <v>17</v>
      </c>
      <c r="AF304" s="9">
        <f>VLOOKUP(B304,'3-mer'!$B:$BQ,9,FALSE)</f>
        <v>22</v>
      </c>
      <c r="AG304" s="9">
        <f>VLOOKUP(B304,'3-mer'!$B:$BQ,10,FALSE)</f>
        <v>27</v>
      </c>
      <c r="AH304" s="9">
        <f>VLOOKUP(B304,'3-mer'!$B:$BQ,11,FALSE)</f>
        <v>19</v>
      </c>
      <c r="AI304" s="9">
        <f>VLOOKUP(B304,'3-mer'!$B:$BQ,12,FALSE)</f>
        <v>28</v>
      </c>
      <c r="AJ304" s="9">
        <f>VLOOKUP(B304,'3-mer'!$B:$BQ,13,FALSE)</f>
        <v>25</v>
      </c>
      <c r="AK304" s="9">
        <f>VLOOKUP(B304,'3-mer'!$B:$BQ,14,FALSE)</f>
        <v>30</v>
      </c>
      <c r="AL304" s="9">
        <f>VLOOKUP(B304,'3-mer'!$B:$BQ,15,FALSE)</f>
        <v>25</v>
      </c>
      <c r="AM304" s="9">
        <f>VLOOKUP(B304,'3-mer'!$B:$BQ,16,FALSE)</f>
        <v>13</v>
      </c>
      <c r="AN304" s="9">
        <f>VLOOKUP(B304,'3-mer'!$B:$BQ,17,FALSE)</f>
        <v>13</v>
      </c>
      <c r="AO304" s="9">
        <f>VLOOKUP(B304,'3-mer'!$B:$BQ,18,FALSE)</f>
        <v>27</v>
      </c>
      <c r="AP304" s="9">
        <f>VLOOKUP(B304,'3-mer'!$B:$BQ,19,FALSE)</f>
        <v>10</v>
      </c>
      <c r="AQ304" s="9">
        <f>VLOOKUP(B304,'3-mer'!$B:$BQ,20,FALSE)</f>
        <v>22</v>
      </c>
      <c r="AR304" s="9">
        <f>VLOOKUP(B304,'3-mer'!$B:$BQ,21,FALSE)</f>
        <v>16</v>
      </c>
      <c r="AS304" s="9">
        <f>VLOOKUP(B304,'3-mer'!$B:$BQ,22,FALSE)</f>
        <v>25</v>
      </c>
      <c r="AT304" s="9">
        <f>VLOOKUP(B304,'3-mer'!$B:$BQ,23,FALSE)</f>
        <v>16</v>
      </c>
      <c r="AU304" s="9">
        <f>VLOOKUP(B304,'3-mer'!$B:$BQ,24,FALSE)</f>
        <v>17</v>
      </c>
      <c r="AV304" s="9">
        <f>VLOOKUP(B304,'3-mer'!$B:$BQ,25,FALSE)</f>
        <v>15</v>
      </c>
      <c r="AW304" s="9">
        <f>VLOOKUP(B304,'3-mer'!$B:$BQ,26,FALSE)</f>
        <v>21</v>
      </c>
      <c r="AX304" s="9">
        <f>VLOOKUP(B304,'3-mer'!$B:$BQ,27,FALSE)</f>
        <v>25</v>
      </c>
      <c r="AY304" s="9">
        <f>VLOOKUP(B304,'3-mer'!$B:$BQ,28,FALSE)</f>
        <v>18</v>
      </c>
      <c r="AZ304" s="9">
        <f>VLOOKUP(B304,'3-mer'!$B:$BQ,29,FALSE)</f>
        <v>21</v>
      </c>
      <c r="BA304" s="9">
        <f>VLOOKUP(B304,'3-mer'!$B:$BQ,30,FALSE)</f>
        <v>35</v>
      </c>
      <c r="BB304" s="9">
        <f>VLOOKUP(B304,'3-mer'!$B:$BQ,31,FALSE)</f>
        <v>22</v>
      </c>
      <c r="BC304" s="9">
        <f>VLOOKUP(B304,'3-mer'!$B:$BQ,32,FALSE)</f>
        <v>11</v>
      </c>
      <c r="BD304" s="9">
        <f>VLOOKUP(B304,'3-mer'!$B:$BQ,33,FALSE)</f>
        <v>16</v>
      </c>
      <c r="BE304" s="9">
        <f>VLOOKUP(B304,'3-mer'!$B:$BQ,34,FALSE)</f>
        <v>28</v>
      </c>
      <c r="BF304" s="9">
        <f>VLOOKUP(B304,'3-mer'!$B:$BQ,35,FALSE)</f>
        <v>20</v>
      </c>
      <c r="BG304" s="9">
        <f>VLOOKUP(B304,'3-mer'!$B:$BQ,36,FALSE)</f>
        <v>36</v>
      </c>
      <c r="BH304" s="9">
        <f>VLOOKUP(B304,'3-mer'!$B:$BQ,37,FALSE)</f>
        <v>23</v>
      </c>
      <c r="BI304" s="9">
        <f>VLOOKUP(B304,'3-mer'!$B:$BQ,38,FALSE)</f>
        <v>33</v>
      </c>
      <c r="BJ304" s="9">
        <f>VLOOKUP(B304,'3-mer'!$B:$BQ,39,FALSE)</f>
        <v>22</v>
      </c>
      <c r="BK304" s="9">
        <f>VLOOKUP(B304,'3-mer'!$B:$BQ,40,FALSE)</f>
        <v>28</v>
      </c>
      <c r="BL304" s="9">
        <f>VLOOKUP(B304,'3-mer'!$B:$BQ,41,FALSE)</f>
        <v>26</v>
      </c>
      <c r="BM304" s="9">
        <f>VLOOKUP(B304,'3-mer'!$B:$BQ,42,FALSE)</f>
        <v>28</v>
      </c>
      <c r="BN304" s="9">
        <f>VLOOKUP(B304,'3-mer'!$B:$BQ,43,FALSE)</f>
        <v>23</v>
      </c>
      <c r="BO304" s="9">
        <f>VLOOKUP(B304,'3-mer'!$B:$BQ,44,FALSE)</f>
        <v>42</v>
      </c>
      <c r="BP304" s="9">
        <f>VLOOKUP(B304,'3-mer'!$B:$BQ,45,FALSE)</f>
        <v>30</v>
      </c>
      <c r="BQ304" s="9">
        <f>VLOOKUP(B304,'3-mer'!$B:$BQ,46,FALSE)</f>
        <v>46</v>
      </c>
      <c r="BR304" s="9">
        <f>VLOOKUP(B304,'3-mer'!$B:$BQ,47,FALSE)</f>
        <v>29</v>
      </c>
      <c r="BS304" s="9">
        <f>VLOOKUP(B304,'3-mer'!$B:$BQ,48,FALSE)</f>
        <v>23</v>
      </c>
      <c r="BT304" s="9">
        <f>VLOOKUP(B304,'3-mer'!$B:$BQ,49,FALSE)</f>
        <v>22</v>
      </c>
      <c r="BU304" s="9">
        <f>VLOOKUP(B304,'3-mer'!$B:$BQ,50,FALSE)</f>
        <v>30</v>
      </c>
      <c r="BV304" s="9">
        <f>VLOOKUP(B304,'3-mer'!$B:$BQ,51,FALSE)</f>
        <v>18</v>
      </c>
      <c r="BW304" s="9">
        <f>VLOOKUP(B304,'3-mer'!$B:$BQ,52,FALSE)</f>
        <v>25</v>
      </c>
      <c r="BX304" s="9">
        <f>VLOOKUP(B304,'3-mer'!$B:$BQ,53,FALSE)</f>
        <v>19</v>
      </c>
      <c r="BY304" s="9">
        <f>VLOOKUP(B304,'3-mer'!$B:$BQ,54,FALSE)</f>
        <v>16</v>
      </c>
      <c r="BZ304" s="9">
        <f>VLOOKUP(B304,'3-mer'!$B:$BQ,55,FALSE)</f>
        <v>3</v>
      </c>
      <c r="CA304" s="9">
        <f>VLOOKUP(B304,'3-mer'!$B:$BQ,56,FALSE)</f>
        <v>18</v>
      </c>
      <c r="CB304" s="9">
        <f>VLOOKUP(B304,'3-mer'!$B:$BQ,7,FALSE)</f>
        <v>22</v>
      </c>
      <c r="CC304" s="9">
        <f>VLOOKUP(B304,'3-mer'!$B:$BQ,58,FALSE)</f>
        <v>20</v>
      </c>
      <c r="CD304" s="9">
        <f>VLOOKUP(B304,'3-mer'!$B:$BQ,60,FALSE)</f>
        <v>8</v>
      </c>
      <c r="CE304" s="9">
        <f>VLOOKUP(B304,'3-mer'!$B:$BQ,61,FALSE)</f>
        <v>27</v>
      </c>
      <c r="CF304" s="9">
        <f>VLOOKUP(B304,'3-mer'!$B:$BQ,62,FALSE)</f>
        <v>28</v>
      </c>
      <c r="CG304" s="9">
        <f>VLOOKUP(B304,'3-mer'!$B:$BQ,63,FALSE)</f>
        <v>36</v>
      </c>
      <c r="CH304" s="9">
        <f>VLOOKUP(B304,'3-mer'!$B:$BQ,64,FALSE)</f>
        <v>17</v>
      </c>
      <c r="CI304" s="9">
        <f>VLOOKUP(B304,'3-mer'!$B:$BQ,65,FALSE)</f>
        <v>15</v>
      </c>
      <c r="CJ304" s="9">
        <f>VLOOKUP(B304,'3-mer'!$B:$BQ,66,FALSE)</f>
        <v>10</v>
      </c>
      <c r="CK304" s="9">
        <f>VLOOKUP(B304,'3-mer'!$B:$BQ,67,FALSE)</f>
        <v>23</v>
      </c>
      <c r="CL304" s="9">
        <f>VLOOKUP(B304,'3-mer'!$B:$BQ,5,FALSE)</f>
        <v>26</v>
      </c>
    </row>
    <row r="305" spans="1:90" ht="15.75" x14ac:dyDescent="0.2">
      <c r="A305" s="67" t="s">
        <v>28</v>
      </c>
      <c r="B305" s="68" t="s">
        <v>29</v>
      </c>
      <c r="C305" s="67">
        <v>280</v>
      </c>
      <c r="D305" s="70">
        <v>4.8</v>
      </c>
      <c r="E305" s="67">
        <v>25</v>
      </c>
      <c r="F305" s="67">
        <v>7</v>
      </c>
      <c r="G305" s="67">
        <v>6</v>
      </c>
      <c r="H305" s="70">
        <v>1.4</v>
      </c>
      <c r="I305" s="70">
        <f>VLOOKUP(B305,'2-mer'!$C$1:$V$19,3,FALSE)</f>
        <v>1452</v>
      </c>
      <c r="J305" s="74">
        <f>VLOOKUP(B305,遗传信息!B:E,4,FALSE)</f>
        <v>50.609999999999992</v>
      </c>
      <c r="K305" s="9">
        <f>VLOOKUP(B305,'2-mer'!$C$1:$V$19,4,FALSE)</f>
        <v>105</v>
      </c>
      <c r="L305" s="9">
        <f>VLOOKUP(B305,'2-mer'!$C$1:$V$19,5,FALSE)</f>
        <v>85</v>
      </c>
      <c r="M305" s="9">
        <f>VLOOKUP(B305,'2-mer'!$C$1:$V$19,6,FALSE)</f>
        <v>109</v>
      </c>
      <c r="N305" s="9">
        <f>VLOOKUP(B305,'2-mer'!$C$1:$V$19,8,FALSE)</f>
        <v>63</v>
      </c>
      <c r="O305" s="9">
        <f>VLOOKUP(B305,'2-mer'!$C$1:$V$19,9,FALSE)</f>
        <v>80</v>
      </c>
      <c r="P305" s="9">
        <f>VLOOKUP(B305,'2-mer'!$C$1:$V$19,10,FALSE)</f>
        <v>78</v>
      </c>
      <c r="Q305" s="9">
        <f>VLOOKUP(B305,'2-mer'!$C$1:$V$19,11,FALSE)</f>
        <v>96</v>
      </c>
      <c r="R305" s="9">
        <f>VLOOKUP(B305,'2-mer'!$C$1:$V$19,12,FALSE)</f>
        <v>75</v>
      </c>
      <c r="S305" s="9">
        <f>VLOOKUP(B305,'2-mer'!$C$1:$V$19,13,FALSE)</f>
        <v>115</v>
      </c>
      <c r="T305" s="9">
        <f>VLOOKUP(B305,'2-mer'!$C$1:$V$19,14,FALSE)</f>
        <v>106</v>
      </c>
      <c r="U305" s="9">
        <f>VLOOKUP(B305,'2-mer'!$C$1:$V$19,15,FALSE)</f>
        <v>147</v>
      </c>
      <c r="V305" s="9">
        <f>VLOOKUP(B305,'2-mer'!$C$1:$V$19,16,FALSE)</f>
        <v>93</v>
      </c>
      <c r="W305" s="9">
        <f>VLOOKUP(B305,'2-mer'!$C$1:$V$19,17,FALSE)</f>
        <v>63</v>
      </c>
      <c r="X305" s="9">
        <f>VLOOKUP(B305,'2-mer'!$C$1:$V$19,18,FALSE)</f>
        <v>61</v>
      </c>
      <c r="Y305" s="9">
        <f>VLOOKUP(B305,'2-mer'!$C$1:$V$19,19,FALSE)</f>
        <v>108</v>
      </c>
      <c r="Z305" s="9">
        <f>VLOOKUP(B305,'2-mer'!$C$1:$V$19,20,FALSE)</f>
        <v>57</v>
      </c>
      <c r="AA305" s="9">
        <f>VLOOKUP(B305,'3-mer'!$B:$BQ,4,FALSE)</f>
        <v>22</v>
      </c>
      <c r="AB305" s="9">
        <f>VLOOKUP(B305,'3-mer'!$B:$BQ,5,FALSE)</f>
        <v>26</v>
      </c>
      <c r="AC305" s="9">
        <f>VLOOKUP(B305,'3-mer'!$B:$BQ,6,FALSE)</f>
        <v>34</v>
      </c>
      <c r="AD305" s="9">
        <f>VLOOKUP(B305,'3-mer'!$B:$BQ,7,FALSE)</f>
        <v>22</v>
      </c>
      <c r="AE305" s="9">
        <f>VLOOKUP(B305,'3-mer'!$B:$BQ,8,FALSE)</f>
        <v>17</v>
      </c>
      <c r="AF305" s="9">
        <f>VLOOKUP(B305,'3-mer'!$B:$BQ,9,FALSE)</f>
        <v>22</v>
      </c>
      <c r="AG305" s="9">
        <f>VLOOKUP(B305,'3-mer'!$B:$BQ,10,FALSE)</f>
        <v>27</v>
      </c>
      <c r="AH305" s="9">
        <f>VLOOKUP(B305,'3-mer'!$B:$BQ,11,FALSE)</f>
        <v>19</v>
      </c>
      <c r="AI305" s="9">
        <f>VLOOKUP(B305,'3-mer'!$B:$BQ,12,FALSE)</f>
        <v>28</v>
      </c>
      <c r="AJ305" s="9">
        <f>VLOOKUP(B305,'3-mer'!$B:$BQ,13,FALSE)</f>
        <v>25</v>
      </c>
      <c r="AK305" s="9">
        <f>VLOOKUP(B305,'3-mer'!$B:$BQ,14,FALSE)</f>
        <v>30</v>
      </c>
      <c r="AL305" s="9">
        <f>VLOOKUP(B305,'3-mer'!$B:$BQ,15,FALSE)</f>
        <v>25</v>
      </c>
      <c r="AM305" s="9">
        <f>VLOOKUP(B305,'3-mer'!$B:$BQ,16,FALSE)</f>
        <v>13</v>
      </c>
      <c r="AN305" s="9">
        <f>VLOOKUP(B305,'3-mer'!$B:$BQ,17,FALSE)</f>
        <v>13</v>
      </c>
      <c r="AO305" s="9">
        <f>VLOOKUP(B305,'3-mer'!$B:$BQ,18,FALSE)</f>
        <v>27</v>
      </c>
      <c r="AP305" s="9">
        <f>VLOOKUP(B305,'3-mer'!$B:$BQ,19,FALSE)</f>
        <v>10</v>
      </c>
      <c r="AQ305" s="9">
        <f>VLOOKUP(B305,'3-mer'!$B:$BQ,20,FALSE)</f>
        <v>22</v>
      </c>
      <c r="AR305" s="9">
        <f>VLOOKUP(B305,'3-mer'!$B:$BQ,21,FALSE)</f>
        <v>16</v>
      </c>
      <c r="AS305" s="9">
        <f>VLOOKUP(B305,'3-mer'!$B:$BQ,22,FALSE)</f>
        <v>25</v>
      </c>
      <c r="AT305" s="9">
        <f>VLOOKUP(B305,'3-mer'!$B:$BQ,23,FALSE)</f>
        <v>16</v>
      </c>
      <c r="AU305" s="9">
        <f>VLOOKUP(B305,'3-mer'!$B:$BQ,24,FALSE)</f>
        <v>17</v>
      </c>
      <c r="AV305" s="9">
        <f>VLOOKUP(B305,'3-mer'!$B:$BQ,25,FALSE)</f>
        <v>15</v>
      </c>
      <c r="AW305" s="9">
        <f>VLOOKUP(B305,'3-mer'!$B:$BQ,26,FALSE)</f>
        <v>21</v>
      </c>
      <c r="AX305" s="9">
        <f>VLOOKUP(B305,'3-mer'!$B:$BQ,27,FALSE)</f>
        <v>25</v>
      </c>
      <c r="AY305" s="9">
        <f>VLOOKUP(B305,'3-mer'!$B:$BQ,28,FALSE)</f>
        <v>18</v>
      </c>
      <c r="AZ305" s="9">
        <f>VLOOKUP(B305,'3-mer'!$B:$BQ,29,FALSE)</f>
        <v>21</v>
      </c>
      <c r="BA305" s="9">
        <f>VLOOKUP(B305,'3-mer'!$B:$BQ,30,FALSE)</f>
        <v>35</v>
      </c>
      <c r="BB305" s="9">
        <f>VLOOKUP(B305,'3-mer'!$B:$BQ,31,FALSE)</f>
        <v>22</v>
      </c>
      <c r="BC305" s="9">
        <f>VLOOKUP(B305,'3-mer'!$B:$BQ,32,FALSE)</f>
        <v>11</v>
      </c>
      <c r="BD305" s="9">
        <f>VLOOKUP(B305,'3-mer'!$B:$BQ,33,FALSE)</f>
        <v>16</v>
      </c>
      <c r="BE305" s="9">
        <f>VLOOKUP(B305,'3-mer'!$B:$BQ,34,FALSE)</f>
        <v>28</v>
      </c>
      <c r="BF305" s="9">
        <f>VLOOKUP(B305,'3-mer'!$B:$BQ,35,FALSE)</f>
        <v>20</v>
      </c>
      <c r="BG305" s="9">
        <f>VLOOKUP(B305,'3-mer'!$B:$BQ,36,FALSE)</f>
        <v>36</v>
      </c>
      <c r="BH305" s="9">
        <f>VLOOKUP(B305,'3-mer'!$B:$BQ,37,FALSE)</f>
        <v>23</v>
      </c>
      <c r="BI305" s="9">
        <f>VLOOKUP(B305,'3-mer'!$B:$BQ,38,FALSE)</f>
        <v>33</v>
      </c>
      <c r="BJ305" s="9">
        <f>VLOOKUP(B305,'3-mer'!$B:$BQ,39,FALSE)</f>
        <v>22</v>
      </c>
      <c r="BK305" s="9">
        <f>VLOOKUP(B305,'3-mer'!$B:$BQ,40,FALSE)</f>
        <v>28</v>
      </c>
      <c r="BL305" s="9">
        <f>VLOOKUP(B305,'3-mer'!$B:$BQ,41,FALSE)</f>
        <v>26</v>
      </c>
      <c r="BM305" s="9">
        <f>VLOOKUP(B305,'3-mer'!$B:$BQ,42,FALSE)</f>
        <v>28</v>
      </c>
      <c r="BN305" s="9">
        <f>VLOOKUP(B305,'3-mer'!$B:$BQ,43,FALSE)</f>
        <v>23</v>
      </c>
      <c r="BO305" s="9">
        <f>VLOOKUP(B305,'3-mer'!$B:$BQ,44,FALSE)</f>
        <v>42</v>
      </c>
      <c r="BP305" s="9">
        <f>VLOOKUP(B305,'3-mer'!$B:$BQ,45,FALSE)</f>
        <v>30</v>
      </c>
      <c r="BQ305" s="9">
        <f>VLOOKUP(B305,'3-mer'!$B:$BQ,46,FALSE)</f>
        <v>46</v>
      </c>
      <c r="BR305" s="9">
        <f>VLOOKUP(B305,'3-mer'!$B:$BQ,47,FALSE)</f>
        <v>29</v>
      </c>
      <c r="BS305" s="9">
        <f>VLOOKUP(B305,'3-mer'!$B:$BQ,48,FALSE)</f>
        <v>23</v>
      </c>
      <c r="BT305" s="9">
        <f>VLOOKUP(B305,'3-mer'!$B:$BQ,49,FALSE)</f>
        <v>22</v>
      </c>
      <c r="BU305" s="9">
        <f>VLOOKUP(B305,'3-mer'!$B:$BQ,50,FALSE)</f>
        <v>30</v>
      </c>
      <c r="BV305" s="9">
        <f>VLOOKUP(B305,'3-mer'!$B:$BQ,51,FALSE)</f>
        <v>18</v>
      </c>
      <c r="BW305" s="9">
        <f>VLOOKUP(B305,'3-mer'!$B:$BQ,52,FALSE)</f>
        <v>25</v>
      </c>
      <c r="BX305" s="9">
        <f>VLOOKUP(B305,'3-mer'!$B:$BQ,53,FALSE)</f>
        <v>19</v>
      </c>
      <c r="BY305" s="9">
        <f>VLOOKUP(B305,'3-mer'!$B:$BQ,54,FALSE)</f>
        <v>16</v>
      </c>
      <c r="BZ305" s="9">
        <f>VLOOKUP(B305,'3-mer'!$B:$BQ,55,FALSE)</f>
        <v>3</v>
      </c>
      <c r="CA305" s="9">
        <f>VLOOKUP(B305,'3-mer'!$B:$BQ,56,FALSE)</f>
        <v>18</v>
      </c>
      <c r="CB305" s="9">
        <f>VLOOKUP(B305,'3-mer'!$B:$BQ,7,FALSE)</f>
        <v>22</v>
      </c>
      <c r="CC305" s="9">
        <f>VLOOKUP(B305,'3-mer'!$B:$BQ,58,FALSE)</f>
        <v>20</v>
      </c>
      <c r="CD305" s="9">
        <f>VLOOKUP(B305,'3-mer'!$B:$BQ,60,FALSE)</f>
        <v>8</v>
      </c>
      <c r="CE305" s="9">
        <f>VLOOKUP(B305,'3-mer'!$B:$BQ,61,FALSE)</f>
        <v>27</v>
      </c>
      <c r="CF305" s="9">
        <f>VLOOKUP(B305,'3-mer'!$B:$BQ,62,FALSE)</f>
        <v>28</v>
      </c>
      <c r="CG305" s="9">
        <f>VLOOKUP(B305,'3-mer'!$B:$BQ,63,FALSE)</f>
        <v>36</v>
      </c>
      <c r="CH305" s="9">
        <f>VLOOKUP(B305,'3-mer'!$B:$BQ,64,FALSE)</f>
        <v>17</v>
      </c>
      <c r="CI305" s="9">
        <f>VLOOKUP(B305,'3-mer'!$B:$BQ,65,FALSE)</f>
        <v>15</v>
      </c>
      <c r="CJ305" s="9">
        <f>VLOOKUP(B305,'3-mer'!$B:$BQ,66,FALSE)</f>
        <v>10</v>
      </c>
      <c r="CK305" s="9">
        <f>VLOOKUP(B305,'3-mer'!$B:$BQ,67,FALSE)</f>
        <v>23</v>
      </c>
      <c r="CL305" s="9">
        <f>VLOOKUP(B305,'3-mer'!$B:$BQ,5,FALSE)</f>
        <v>26</v>
      </c>
    </row>
    <row r="306" spans="1:90" ht="15.75" x14ac:dyDescent="0.2">
      <c r="A306" s="67" t="s">
        <v>28</v>
      </c>
      <c r="B306" s="68" t="s">
        <v>29</v>
      </c>
      <c r="C306" s="67">
        <v>280</v>
      </c>
      <c r="D306" s="70">
        <v>9.61</v>
      </c>
      <c r="E306" s="67">
        <v>25</v>
      </c>
      <c r="F306" s="67">
        <v>7</v>
      </c>
      <c r="G306" s="67">
        <v>6</v>
      </c>
      <c r="H306" s="70">
        <v>2.33</v>
      </c>
      <c r="I306" s="70">
        <f>VLOOKUP(B306,'2-mer'!$C$1:$V$19,3,FALSE)</f>
        <v>1452</v>
      </c>
      <c r="J306" s="74">
        <f>VLOOKUP(B306,遗传信息!B:E,4,FALSE)</f>
        <v>50.609999999999992</v>
      </c>
      <c r="K306" s="9">
        <f>VLOOKUP(B306,'2-mer'!$C$1:$V$19,4,FALSE)</f>
        <v>105</v>
      </c>
      <c r="L306" s="9">
        <f>VLOOKUP(B306,'2-mer'!$C$1:$V$19,5,FALSE)</f>
        <v>85</v>
      </c>
      <c r="M306" s="9">
        <f>VLOOKUP(B306,'2-mer'!$C$1:$V$19,6,FALSE)</f>
        <v>109</v>
      </c>
      <c r="N306" s="9">
        <f>VLOOKUP(B306,'2-mer'!$C$1:$V$19,8,FALSE)</f>
        <v>63</v>
      </c>
      <c r="O306" s="9">
        <f>VLOOKUP(B306,'2-mer'!$C$1:$V$19,9,FALSE)</f>
        <v>80</v>
      </c>
      <c r="P306" s="9">
        <f>VLOOKUP(B306,'2-mer'!$C$1:$V$19,10,FALSE)</f>
        <v>78</v>
      </c>
      <c r="Q306" s="9">
        <f>VLOOKUP(B306,'2-mer'!$C$1:$V$19,11,FALSE)</f>
        <v>96</v>
      </c>
      <c r="R306" s="9">
        <f>VLOOKUP(B306,'2-mer'!$C$1:$V$19,12,FALSE)</f>
        <v>75</v>
      </c>
      <c r="S306" s="9">
        <f>VLOOKUP(B306,'2-mer'!$C$1:$V$19,13,FALSE)</f>
        <v>115</v>
      </c>
      <c r="T306" s="9">
        <f>VLOOKUP(B306,'2-mer'!$C$1:$V$19,14,FALSE)</f>
        <v>106</v>
      </c>
      <c r="U306" s="9">
        <f>VLOOKUP(B306,'2-mer'!$C$1:$V$19,15,FALSE)</f>
        <v>147</v>
      </c>
      <c r="V306" s="9">
        <f>VLOOKUP(B306,'2-mer'!$C$1:$V$19,16,FALSE)</f>
        <v>93</v>
      </c>
      <c r="W306" s="9">
        <f>VLOOKUP(B306,'2-mer'!$C$1:$V$19,17,FALSE)</f>
        <v>63</v>
      </c>
      <c r="X306" s="9">
        <f>VLOOKUP(B306,'2-mer'!$C$1:$V$19,18,FALSE)</f>
        <v>61</v>
      </c>
      <c r="Y306" s="9">
        <f>VLOOKUP(B306,'2-mer'!$C$1:$V$19,19,FALSE)</f>
        <v>108</v>
      </c>
      <c r="Z306" s="9">
        <f>VLOOKUP(B306,'2-mer'!$C$1:$V$19,20,FALSE)</f>
        <v>57</v>
      </c>
      <c r="AA306" s="9">
        <f>VLOOKUP(B306,'3-mer'!$B:$BQ,4,FALSE)</f>
        <v>22</v>
      </c>
      <c r="AB306" s="9">
        <f>VLOOKUP(B306,'3-mer'!$B:$BQ,5,FALSE)</f>
        <v>26</v>
      </c>
      <c r="AC306" s="9">
        <f>VLOOKUP(B306,'3-mer'!$B:$BQ,6,FALSE)</f>
        <v>34</v>
      </c>
      <c r="AD306" s="9">
        <f>VLOOKUP(B306,'3-mer'!$B:$BQ,7,FALSE)</f>
        <v>22</v>
      </c>
      <c r="AE306" s="9">
        <f>VLOOKUP(B306,'3-mer'!$B:$BQ,8,FALSE)</f>
        <v>17</v>
      </c>
      <c r="AF306" s="9">
        <f>VLOOKUP(B306,'3-mer'!$B:$BQ,9,FALSE)</f>
        <v>22</v>
      </c>
      <c r="AG306" s="9">
        <f>VLOOKUP(B306,'3-mer'!$B:$BQ,10,FALSE)</f>
        <v>27</v>
      </c>
      <c r="AH306" s="9">
        <f>VLOOKUP(B306,'3-mer'!$B:$BQ,11,FALSE)</f>
        <v>19</v>
      </c>
      <c r="AI306" s="9">
        <f>VLOOKUP(B306,'3-mer'!$B:$BQ,12,FALSE)</f>
        <v>28</v>
      </c>
      <c r="AJ306" s="9">
        <f>VLOOKUP(B306,'3-mer'!$B:$BQ,13,FALSE)</f>
        <v>25</v>
      </c>
      <c r="AK306" s="9">
        <f>VLOOKUP(B306,'3-mer'!$B:$BQ,14,FALSE)</f>
        <v>30</v>
      </c>
      <c r="AL306" s="9">
        <f>VLOOKUP(B306,'3-mer'!$B:$BQ,15,FALSE)</f>
        <v>25</v>
      </c>
      <c r="AM306" s="9">
        <f>VLOOKUP(B306,'3-mer'!$B:$BQ,16,FALSE)</f>
        <v>13</v>
      </c>
      <c r="AN306" s="9">
        <f>VLOOKUP(B306,'3-mer'!$B:$BQ,17,FALSE)</f>
        <v>13</v>
      </c>
      <c r="AO306" s="9">
        <f>VLOOKUP(B306,'3-mer'!$B:$BQ,18,FALSE)</f>
        <v>27</v>
      </c>
      <c r="AP306" s="9">
        <f>VLOOKUP(B306,'3-mer'!$B:$BQ,19,FALSE)</f>
        <v>10</v>
      </c>
      <c r="AQ306" s="9">
        <f>VLOOKUP(B306,'3-mer'!$B:$BQ,20,FALSE)</f>
        <v>22</v>
      </c>
      <c r="AR306" s="9">
        <f>VLOOKUP(B306,'3-mer'!$B:$BQ,21,FALSE)</f>
        <v>16</v>
      </c>
      <c r="AS306" s="9">
        <f>VLOOKUP(B306,'3-mer'!$B:$BQ,22,FALSE)</f>
        <v>25</v>
      </c>
      <c r="AT306" s="9">
        <f>VLOOKUP(B306,'3-mer'!$B:$BQ,23,FALSE)</f>
        <v>16</v>
      </c>
      <c r="AU306" s="9">
        <f>VLOOKUP(B306,'3-mer'!$B:$BQ,24,FALSE)</f>
        <v>17</v>
      </c>
      <c r="AV306" s="9">
        <f>VLOOKUP(B306,'3-mer'!$B:$BQ,25,FALSE)</f>
        <v>15</v>
      </c>
      <c r="AW306" s="9">
        <f>VLOOKUP(B306,'3-mer'!$B:$BQ,26,FALSE)</f>
        <v>21</v>
      </c>
      <c r="AX306" s="9">
        <f>VLOOKUP(B306,'3-mer'!$B:$BQ,27,FALSE)</f>
        <v>25</v>
      </c>
      <c r="AY306" s="9">
        <f>VLOOKUP(B306,'3-mer'!$B:$BQ,28,FALSE)</f>
        <v>18</v>
      </c>
      <c r="AZ306" s="9">
        <f>VLOOKUP(B306,'3-mer'!$B:$BQ,29,FALSE)</f>
        <v>21</v>
      </c>
      <c r="BA306" s="9">
        <f>VLOOKUP(B306,'3-mer'!$B:$BQ,30,FALSE)</f>
        <v>35</v>
      </c>
      <c r="BB306" s="9">
        <f>VLOOKUP(B306,'3-mer'!$B:$BQ,31,FALSE)</f>
        <v>22</v>
      </c>
      <c r="BC306" s="9">
        <f>VLOOKUP(B306,'3-mer'!$B:$BQ,32,FALSE)</f>
        <v>11</v>
      </c>
      <c r="BD306" s="9">
        <f>VLOOKUP(B306,'3-mer'!$B:$BQ,33,FALSE)</f>
        <v>16</v>
      </c>
      <c r="BE306" s="9">
        <f>VLOOKUP(B306,'3-mer'!$B:$BQ,34,FALSE)</f>
        <v>28</v>
      </c>
      <c r="BF306" s="9">
        <f>VLOOKUP(B306,'3-mer'!$B:$BQ,35,FALSE)</f>
        <v>20</v>
      </c>
      <c r="BG306" s="9">
        <f>VLOOKUP(B306,'3-mer'!$B:$BQ,36,FALSE)</f>
        <v>36</v>
      </c>
      <c r="BH306" s="9">
        <f>VLOOKUP(B306,'3-mer'!$B:$BQ,37,FALSE)</f>
        <v>23</v>
      </c>
      <c r="BI306" s="9">
        <f>VLOOKUP(B306,'3-mer'!$B:$BQ,38,FALSE)</f>
        <v>33</v>
      </c>
      <c r="BJ306" s="9">
        <f>VLOOKUP(B306,'3-mer'!$B:$BQ,39,FALSE)</f>
        <v>22</v>
      </c>
      <c r="BK306" s="9">
        <f>VLOOKUP(B306,'3-mer'!$B:$BQ,40,FALSE)</f>
        <v>28</v>
      </c>
      <c r="BL306" s="9">
        <f>VLOOKUP(B306,'3-mer'!$B:$BQ,41,FALSE)</f>
        <v>26</v>
      </c>
      <c r="BM306" s="9">
        <f>VLOOKUP(B306,'3-mer'!$B:$BQ,42,FALSE)</f>
        <v>28</v>
      </c>
      <c r="BN306" s="9">
        <f>VLOOKUP(B306,'3-mer'!$B:$BQ,43,FALSE)</f>
        <v>23</v>
      </c>
      <c r="BO306" s="9">
        <f>VLOOKUP(B306,'3-mer'!$B:$BQ,44,FALSE)</f>
        <v>42</v>
      </c>
      <c r="BP306" s="9">
        <f>VLOOKUP(B306,'3-mer'!$B:$BQ,45,FALSE)</f>
        <v>30</v>
      </c>
      <c r="BQ306" s="9">
        <f>VLOOKUP(B306,'3-mer'!$B:$BQ,46,FALSE)</f>
        <v>46</v>
      </c>
      <c r="BR306" s="9">
        <f>VLOOKUP(B306,'3-mer'!$B:$BQ,47,FALSE)</f>
        <v>29</v>
      </c>
      <c r="BS306" s="9">
        <f>VLOOKUP(B306,'3-mer'!$B:$BQ,48,FALSE)</f>
        <v>23</v>
      </c>
      <c r="BT306" s="9">
        <f>VLOOKUP(B306,'3-mer'!$B:$BQ,49,FALSE)</f>
        <v>22</v>
      </c>
      <c r="BU306" s="9">
        <f>VLOOKUP(B306,'3-mer'!$B:$BQ,50,FALSE)</f>
        <v>30</v>
      </c>
      <c r="BV306" s="9">
        <f>VLOOKUP(B306,'3-mer'!$B:$BQ,51,FALSE)</f>
        <v>18</v>
      </c>
      <c r="BW306" s="9">
        <f>VLOOKUP(B306,'3-mer'!$B:$BQ,52,FALSE)</f>
        <v>25</v>
      </c>
      <c r="BX306" s="9">
        <f>VLOOKUP(B306,'3-mer'!$B:$BQ,53,FALSE)</f>
        <v>19</v>
      </c>
      <c r="BY306" s="9">
        <f>VLOOKUP(B306,'3-mer'!$B:$BQ,54,FALSE)</f>
        <v>16</v>
      </c>
      <c r="BZ306" s="9">
        <f>VLOOKUP(B306,'3-mer'!$B:$BQ,55,FALSE)</f>
        <v>3</v>
      </c>
      <c r="CA306" s="9">
        <f>VLOOKUP(B306,'3-mer'!$B:$BQ,56,FALSE)</f>
        <v>18</v>
      </c>
      <c r="CB306" s="9">
        <f>VLOOKUP(B306,'3-mer'!$B:$BQ,7,FALSE)</f>
        <v>22</v>
      </c>
      <c r="CC306" s="9">
        <f>VLOOKUP(B306,'3-mer'!$B:$BQ,58,FALSE)</f>
        <v>20</v>
      </c>
      <c r="CD306" s="9">
        <f>VLOOKUP(B306,'3-mer'!$B:$BQ,60,FALSE)</f>
        <v>8</v>
      </c>
      <c r="CE306" s="9">
        <f>VLOOKUP(B306,'3-mer'!$B:$BQ,61,FALSE)</f>
        <v>27</v>
      </c>
      <c r="CF306" s="9">
        <f>VLOOKUP(B306,'3-mer'!$B:$BQ,62,FALSE)</f>
        <v>28</v>
      </c>
      <c r="CG306" s="9">
        <f>VLOOKUP(B306,'3-mer'!$B:$BQ,63,FALSE)</f>
        <v>36</v>
      </c>
      <c r="CH306" s="9">
        <f>VLOOKUP(B306,'3-mer'!$B:$BQ,64,FALSE)</f>
        <v>17</v>
      </c>
      <c r="CI306" s="9">
        <f>VLOOKUP(B306,'3-mer'!$B:$BQ,65,FALSE)</f>
        <v>15</v>
      </c>
      <c r="CJ306" s="9">
        <f>VLOOKUP(B306,'3-mer'!$B:$BQ,66,FALSE)</f>
        <v>10</v>
      </c>
      <c r="CK306" s="9">
        <f>VLOOKUP(B306,'3-mer'!$B:$BQ,67,FALSE)</f>
        <v>23</v>
      </c>
      <c r="CL306" s="9">
        <f>VLOOKUP(B306,'3-mer'!$B:$BQ,5,FALSE)</f>
        <v>26</v>
      </c>
    </row>
    <row r="307" spans="1:90" ht="15.75" x14ac:dyDescent="0.2">
      <c r="A307" s="67" t="s">
        <v>28</v>
      </c>
      <c r="B307" s="68" t="s">
        <v>29</v>
      </c>
      <c r="C307" s="67">
        <v>280</v>
      </c>
      <c r="D307" s="70">
        <v>10.5</v>
      </c>
      <c r="E307" s="67">
        <v>25</v>
      </c>
      <c r="F307" s="67">
        <v>7</v>
      </c>
      <c r="G307" s="67">
        <v>6</v>
      </c>
      <c r="H307" s="70">
        <v>2.5</v>
      </c>
      <c r="I307" s="70">
        <f>VLOOKUP(B307,'2-mer'!$C$1:$V$19,3,FALSE)</f>
        <v>1452</v>
      </c>
      <c r="J307" s="74">
        <f>VLOOKUP(B307,遗传信息!B:E,4,FALSE)</f>
        <v>50.609999999999992</v>
      </c>
      <c r="K307" s="9">
        <f>VLOOKUP(B307,'2-mer'!$C$1:$V$19,4,FALSE)</f>
        <v>105</v>
      </c>
      <c r="L307" s="9">
        <f>VLOOKUP(B307,'2-mer'!$C$1:$V$19,5,FALSE)</f>
        <v>85</v>
      </c>
      <c r="M307" s="9">
        <f>VLOOKUP(B307,'2-mer'!$C$1:$V$19,6,FALSE)</f>
        <v>109</v>
      </c>
      <c r="N307" s="9">
        <f>VLOOKUP(B307,'2-mer'!$C$1:$V$19,8,FALSE)</f>
        <v>63</v>
      </c>
      <c r="O307" s="9">
        <f>VLOOKUP(B307,'2-mer'!$C$1:$V$19,9,FALSE)</f>
        <v>80</v>
      </c>
      <c r="P307" s="9">
        <f>VLOOKUP(B307,'2-mer'!$C$1:$V$19,10,FALSE)</f>
        <v>78</v>
      </c>
      <c r="Q307" s="9">
        <f>VLOOKUP(B307,'2-mer'!$C$1:$V$19,11,FALSE)</f>
        <v>96</v>
      </c>
      <c r="R307" s="9">
        <f>VLOOKUP(B307,'2-mer'!$C$1:$V$19,12,FALSE)</f>
        <v>75</v>
      </c>
      <c r="S307" s="9">
        <f>VLOOKUP(B307,'2-mer'!$C$1:$V$19,13,FALSE)</f>
        <v>115</v>
      </c>
      <c r="T307" s="9">
        <f>VLOOKUP(B307,'2-mer'!$C$1:$V$19,14,FALSE)</f>
        <v>106</v>
      </c>
      <c r="U307" s="9">
        <f>VLOOKUP(B307,'2-mer'!$C$1:$V$19,15,FALSE)</f>
        <v>147</v>
      </c>
      <c r="V307" s="9">
        <f>VLOOKUP(B307,'2-mer'!$C$1:$V$19,16,FALSE)</f>
        <v>93</v>
      </c>
      <c r="W307" s="9">
        <f>VLOOKUP(B307,'2-mer'!$C$1:$V$19,17,FALSE)</f>
        <v>63</v>
      </c>
      <c r="X307" s="9">
        <f>VLOOKUP(B307,'2-mer'!$C$1:$V$19,18,FALSE)</f>
        <v>61</v>
      </c>
      <c r="Y307" s="9">
        <f>VLOOKUP(B307,'2-mer'!$C$1:$V$19,19,FALSE)</f>
        <v>108</v>
      </c>
      <c r="Z307" s="9">
        <f>VLOOKUP(B307,'2-mer'!$C$1:$V$19,20,FALSE)</f>
        <v>57</v>
      </c>
      <c r="AA307" s="9">
        <f>VLOOKUP(B307,'3-mer'!$B:$BQ,4,FALSE)</f>
        <v>22</v>
      </c>
      <c r="AB307" s="9">
        <f>VLOOKUP(B307,'3-mer'!$B:$BQ,5,FALSE)</f>
        <v>26</v>
      </c>
      <c r="AC307" s="9">
        <f>VLOOKUP(B307,'3-mer'!$B:$BQ,6,FALSE)</f>
        <v>34</v>
      </c>
      <c r="AD307" s="9">
        <f>VLOOKUP(B307,'3-mer'!$B:$BQ,7,FALSE)</f>
        <v>22</v>
      </c>
      <c r="AE307" s="9">
        <f>VLOOKUP(B307,'3-mer'!$B:$BQ,8,FALSE)</f>
        <v>17</v>
      </c>
      <c r="AF307" s="9">
        <f>VLOOKUP(B307,'3-mer'!$B:$BQ,9,FALSE)</f>
        <v>22</v>
      </c>
      <c r="AG307" s="9">
        <f>VLOOKUP(B307,'3-mer'!$B:$BQ,10,FALSE)</f>
        <v>27</v>
      </c>
      <c r="AH307" s="9">
        <f>VLOOKUP(B307,'3-mer'!$B:$BQ,11,FALSE)</f>
        <v>19</v>
      </c>
      <c r="AI307" s="9">
        <f>VLOOKUP(B307,'3-mer'!$B:$BQ,12,FALSE)</f>
        <v>28</v>
      </c>
      <c r="AJ307" s="9">
        <f>VLOOKUP(B307,'3-mer'!$B:$BQ,13,FALSE)</f>
        <v>25</v>
      </c>
      <c r="AK307" s="9">
        <f>VLOOKUP(B307,'3-mer'!$B:$BQ,14,FALSE)</f>
        <v>30</v>
      </c>
      <c r="AL307" s="9">
        <f>VLOOKUP(B307,'3-mer'!$B:$BQ,15,FALSE)</f>
        <v>25</v>
      </c>
      <c r="AM307" s="9">
        <f>VLOOKUP(B307,'3-mer'!$B:$BQ,16,FALSE)</f>
        <v>13</v>
      </c>
      <c r="AN307" s="9">
        <f>VLOOKUP(B307,'3-mer'!$B:$BQ,17,FALSE)</f>
        <v>13</v>
      </c>
      <c r="AO307" s="9">
        <f>VLOOKUP(B307,'3-mer'!$B:$BQ,18,FALSE)</f>
        <v>27</v>
      </c>
      <c r="AP307" s="9">
        <f>VLOOKUP(B307,'3-mer'!$B:$BQ,19,FALSE)</f>
        <v>10</v>
      </c>
      <c r="AQ307" s="9">
        <f>VLOOKUP(B307,'3-mer'!$B:$BQ,20,FALSE)</f>
        <v>22</v>
      </c>
      <c r="AR307" s="9">
        <f>VLOOKUP(B307,'3-mer'!$B:$BQ,21,FALSE)</f>
        <v>16</v>
      </c>
      <c r="AS307" s="9">
        <f>VLOOKUP(B307,'3-mer'!$B:$BQ,22,FALSE)</f>
        <v>25</v>
      </c>
      <c r="AT307" s="9">
        <f>VLOOKUP(B307,'3-mer'!$B:$BQ,23,FALSE)</f>
        <v>16</v>
      </c>
      <c r="AU307" s="9">
        <f>VLOOKUP(B307,'3-mer'!$B:$BQ,24,FALSE)</f>
        <v>17</v>
      </c>
      <c r="AV307" s="9">
        <f>VLOOKUP(B307,'3-mer'!$B:$BQ,25,FALSE)</f>
        <v>15</v>
      </c>
      <c r="AW307" s="9">
        <f>VLOOKUP(B307,'3-mer'!$B:$BQ,26,FALSE)</f>
        <v>21</v>
      </c>
      <c r="AX307" s="9">
        <f>VLOOKUP(B307,'3-mer'!$B:$BQ,27,FALSE)</f>
        <v>25</v>
      </c>
      <c r="AY307" s="9">
        <f>VLOOKUP(B307,'3-mer'!$B:$BQ,28,FALSE)</f>
        <v>18</v>
      </c>
      <c r="AZ307" s="9">
        <f>VLOOKUP(B307,'3-mer'!$B:$BQ,29,FALSE)</f>
        <v>21</v>
      </c>
      <c r="BA307" s="9">
        <f>VLOOKUP(B307,'3-mer'!$B:$BQ,30,FALSE)</f>
        <v>35</v>
      </c>
      <c r="BB307" s="9">
        <f>VLOOKUP(B307,'3-mer'!$B:$BQ,31,FALSE)</f>
        <v>22</v>
      </c>
      <c r="BC307" s="9">
        <f>VLOOKUP(B307,'3-mer'!$B:$BQ,32,FALSE)</f>
        <v>11</v>
      </c>
      <c r="BD307" s="9">
        <f>VLOOKUP(B307,'3-mer'!$B:$BQ,33,FALSE)</f>
        <v>16</v>
      </c>
      <c r="BE307" s="9">
        <f>VLOOKUP(B307,'3-mer'!$B:$BQ,34,FALSE)</f>
        <v>28</v>
      </c>
      <c r="BF307" s="9">
        <f>VLOOKUP(B307,'3-mer'!$B:$BQ,35,FALSE)</f>
        <v>20</v>
      </c>
      <c r="BG307" s="9">
        <f>VLOOKUP(B307,'3-mer'!$B:$BQ,36,FALSE)</f>
        <v>36</v>
      </c>
      <c r="BH307" s="9">
        <f>VLOOKUP(B307,'3-mer'!$B:$BQ,37,FALSE)</f>
        <v>23</v>
      </c>
      <c r="BI307" s="9">
        <f>VLOOKUP(B307,'3-mer'!$B:$BQ,38,FALSE)</f>
        <v>33</v>
      </c>
      <c r="BJ307" s="9">
        <f>VLOOKUP(B307,'3-mer'!$B:$BQ,39,FALSE)</f>
        <v>22</v>
      </c>
      <c r="BK307" s="9">
        <f>VLOOKUP(B307,'3-mer'!$B:$BQ,40,FALSE)</f>
        <v>28</v>
      </c>
      <c r="BL307" s="9">
        <f>VLOOKUP(B307,'3-mer'!$B:$BQ,41,FALSE)</f>
        <v>26</v>
      </c>
      <c r="BM307" s="9">
        <f>VLOOKUP(B307,'3-mer'!$B:$BQ,42,FALSE)</f>
        <v>28</v>
      </c>
      <c r="BN307" s="9">
        <f>VLOOKUP(B307,'3-mer'!$B:$BQ,43,FALSE)</f>
        <v>23</v>
      </c>
      <c r="BO307" s="9">
        <f>VLOOKUP(B307,'3-mer'!$B:$BQ,44,FALSE)</f>
        <v>42</v>
      </c>
      <c r="BP307" s="9">
        <f>VLOOKUP(B307,'3-mer'!$B:$BQ,45,FALSE)</f>
        <v>30</v>
      </c>
      <c r="BQ307" s="9">
        <f>VLOOKUP(B307,'3-mer'!$B:$BQ,46,FALSE)</f>
        <v>46</v>
      </c>
      <c r="BR307" s="9">
        <f>VLOOKUP(B307,'3-mer'!$B:$BQ,47,FALSE)</f>
        <v>29</v>
      </c>
      <c r="BS307" s="9">
        <f>VLOOKUP(B307,'3-mer'!$B:$BQ,48,FALSE)</f>
        <v>23</v>
      </c>
      <c r="BT307" s="9">
        <f>VLOOKUP(B307,'3-mer'!$B:$BQ,49,FALSE)</f>
        <v>22</v>
      </c>
      <c r="BU307" s="9">
        <f>VLOOKUP(B307,'3-mer'!$B:$BQ,50,FALSE)</f>
        <v>30</v>
      </c>
      <c r="BV307" s="9">
        <f>VLOOKUP(B307,'3-mer'!$B:$BQ,51,FALSE)</f>
        <v>18</v>
      </c>
      <c r="BW307" s="9">
        <f>VLOOKUP(B307,'3-mer'!$B:$BQ,52,FALSE)</f>
        <v>25</v>
      </c>
      <c r="BX307" s="9">
        <f>VLOOKUP(B307,'3-mer'!$B:$BQ,53,FALSE)</f>
        <v>19</v>
      </c>
      <c r="BY307" s="9">
        <f>VLOOKUP(B307,'3-mer'!$B:$BQ,54,FALSE)</f>
        <v>16</v>
      </c>
      <c r="BZ307" s="9">
        <f>VLOOKUP(B307,'3-mer'!$B:$BQ,55,FALSE)</f>
        <v>3</v>
      </c>
      <c r="CA307" s="9">
        <f>VLOOKUP(B307,'3-mer'!$B:$BQ,56,FALSE)</f>
        <v>18</v>
      </c>
      <c r="CB307" s="9">
        <f>VLOOKUP(B307,'3-mer'!$B:$BQ,7,FALSE)</f>
        <v>22</v>
      </c>
      <c r="CC307" s="9">
        <f>VLOOKUP(B307,'3-mer'!$B:$BQ,58,FALSE)</f>
        <v>20</v>
      </c>
      <c r="CD307" s="9">
        <f>VLOOKUP(B307,'3-mer'!$B:$BQ,60,FALSE)</f>
        <v>8</v>
      </c>
      <c r="CE307" s="9">
        <f>VLOOKUP(B307,'3-mer'!$B:$BQ,61,FALSE)</f>
        <v>27</v>
      </c>
      <c r="CF307" s="9">
        <f>VLOOKUP(B307,'3-mer'!$B:$BQ,62,FALSE)</f>
        <v>28</v>
      </c>
      <c r="CG307" s="9">
        <f>VLOOKUP(B307,'3-mer'!$B:$BQ,63,FALSE)</f>
        <v>36</v>
      </c>
      <c r="CH307" s="9">
        <f>VLOOKUP(B307,'3-mer'!$B:$BQ,64,FALSE)</f>
        <v>17</v>
      </c>
      <c r="CI307" s="9">
        <f>VLOOKUP(B307,'3-mer'!$B:$BQ,65,FALSE)</f>
        <v>15</v>
      </c>
      <c r="CJ307" s="9">
        <f>VLOOKUP(B307,'3-mer'!$B:$BQ,66,FALSE)</f>
        <v>10</v>
      </c>
      <c r="CK307" s="9">
        <f>VLOOKUP(B307,'3-mer'!$B:$BQ,67,FALSE)</f>
        <v>23</v>
      </c>
      <c r="CL307" s="9">
        <f>VLOOKUP(B307,'3-mer'!$B:$BQ,5,FALSE)</f>
        <v>26</v>
      </c>
    </row>
    <row r="308" spans="1:90" ht="15.75" x14ac:dyDescent="0.2">
      <c r="A308" s="67" t="s">
        <v>28</v>
      </c>
      <c r="B308" s="68" t="s">
        <v>29</v>
      </c>
      <c r="C308" s="67">
        <v>280</v>
      </c>
      <c r="D308" s="70">
        <v>12</v>
      </c>
      <c r="E308" s="67">
        <v>25</v>
      </c>
      <c r="F308" s="67">
        <v>7</v>
      </c>
      <c r="G308" s="67">
        <v>6</v>
      </c>
      <c r="H308" s="70">
        <v>2.73</v>
      </c>
      <c r="I308" s="70">
        <f>VLOOKUP(B308,'2-mer'!$C$1:$V$19,3,FALSE)</f>
        <v>1452</v>
      </c>
      <c r="J308" s="74">
        <f>VLOOKUP(B308,遗传信息!B:E,4,FALSE)</f>
        <v>50.609999999999992</v>
      </c>
      <c r="K308" s="9">
        <f>VLOOKUP(B308,'2-mer'!$C$1:$V$19,4,FALSE)</f>
        <v>105</v>
      </c>
      <c r="L308" s="9">
        <f>VLOOKUP(B308,'2-mer'!$C$1:$V$19,5,FALSE)</f>
        <v>85</v>
      </c>
      <c r="M308" s="9">
        <f>VLOOKUP(B308,'2-mer'!$C$1:$V$19,6,FALSE)</f>
        <v>109</v>
      </c>
      <c r="N308" s="9">
        <f>VLOOKUP(B308,'2-mer'!$C$1:$V$19,8,FALSE)</f>
        <v>63</v>
      </c>
      <c r="O308" s="9">
        <f>VLOOKUP(B308,'2-mer'!$C$1:$V$19,9,FALSE)</f>
        <v>80</v>
      </c>
      <c r="P308" s="9">
        <f>VLOOKUP(B308,'2-mer'!$C$1:$V$19,10,FALSE)</f>
        <v>78</v>
      </c>
      <c r="Q308" s="9">
        <f>VLOOKUP(B308,'2-mer'!$C$1:$V$19,11,FALSE)</f>
        <v>96</v>
      </c>
      <c r="R308" s="9">
        <f>VLOOKUP(B308,'2-mer'!$C$1:$V$19,12,FALSE)</f>
        <v>75</v>
      </c>
      <c r="S308" s="9">
        <f>VLOOKUP(B308,'2-mer'!$C$1:$V$19,13,FALSE)</f>
        <v>115</v>
      </c>
      <c r="T308" s="9">
        <f>VLOOKUP(B308,'2-mer'!$C$1:$V$19,14,FALSE)</f>
        <v>106</v>
      </c>
      <c r="U308" s="9">
        <f>VLOOKUP(B308,'2-mer'!$C$1:$V$19,15,FALSE)</f>
        <v>147</v>
      </c>
      <c r="V308" s="9">
        <f>VLOOKUP(B308,'2-mer'!$C$1:$V$19,16,FALSE)</f>
        <v>93</v>
      </c>
      <c r="W308" s="9">
        <f>VLOOKUP(B308,'2-mer'!$C$1:$V$19,17,FALSE)</f>
        <v>63</v>
      </c>
      <c r="X308" s="9">
        <f>VLOOKUP(B308,'2-mer'!$C$1:$V$19,18,FALSE)</f>
        <v>61</v>
      </c>
      <c r="Y308" s="9">
        <f>VLOOKUP(B308,'2-mer'!$C$1:$V$19,19,FALSE)</f>
        <v>108</v>
      </c>
      <c r="Z308" s="9">
        <f>VLOOKUP(B308,'2-mer'!$C$1:$V$19,20,FALSE)</f>
        <v>57</v>
      </c>
      <c r="AA308" s="9">
        <f>VLOOKUP(B308,'3-mer'!$B:$BQ,4,FALSE)</f>
        <v>22</v>
      </c>
      <c r="AB308" s="9">
        <f>VLOOKUP(B308,'3-mer'!$B:$BQ,5,FALSE)</f>
        <v>26</v>
      </c>
      <c r="AC308" s="9">
        <f>VLOOKUP(B308,'3-mer'!$B:$BQ,6,FALSE)</f>
        <v>34</v>
      </c>
      <c r="AD308" s="9">
        <f>VLOOKUP(B308,'3-mer'!$B:$BQ,7,FALSE)</f>
        <v>22</v>
      </c>
      <c r="AE308" s="9">
        <f>VLOOKUP(B308,'3-mer'!$B:$BQ,8,FALSE)</f>
        <v>17</v>
      </c>
      <c r="AF308" s="9">
        <f>VLOOKUP(B308,'3-mer'!$B:$BQ,9,FALSE)</f>
        <v>22</v>
      </c>
      <c r="AG308" s="9">
        <f>VLOOKUP(B308,'3-mer'!$B:$BQ,10,FALSE)</f>
        <v>27</v>
      </c>
      <c r="AH308" s="9">
        <f>VLOOKUP(B308,'3-mer'!$B:$BQ,11,FALSE)</f>
        <v>19</v>
      </c>
      <c r="AI308" s="9">
        <f>VLOOKUP(B308,'3-mer'!$B:$BQ,12,FALSE)</f>
        <v>28</v>
      </c>
      <c r="AJ308" s="9">
        <f>VLOOKUP(B308,'3-mer'!$B:$BQ,13,FALSE)</f>
        <v>25</v>
      </c>
      <c r="AK308" s="9">
        <f>VLOOKUP(B308,'3-mer'!$B:$BQ,14,FALSE)</f>
        <v>30</v>
      </c>
      <c r="AL308" s="9">
        <f>VLOOKUP(B308,'3-mer'!$B:$BQ,15,FALSE)</f>
        <v>25</v>
      </c>
      <c r="AM308" s="9">
        <f>VLOOKUP(B308,'3-mer'!$B:$BQ,16,FALSE)</f>
        <v>13</v>
      </c>
      <c r="AN308" s="9">
        <f>VLOOKUP(B308,'3-mer'!$B:$BQ,17,FALSE)</f>
        <v>13</v>
      </c>
      <c r="AO308" s="9">
        <f>VLOOKUP(B308,'3-mer'!$B:$BQ,18,FALSE)</f>
        <v>27</v>
      </c>
      <c r="AP308" s="9">
        <f>VLOOKUP(B308,'3-mer'!$B:$BQ,19,FALSE)</f>
        <v>10</v>
      </c>
      <c r="AQ308" s="9">
        <f>VLOOKUP(B308,'3-mer'!$B:$BQ,20,FALSE)</f>
        <v>22</v>
      </c>
      <c r="AR308" s="9">
        <f>VLOOKUP(B308,'3-mer'!$B:$BQ,21,FALSE)</f>
        <v>16</v>
      </c>
      <c r="AS308" s="9">
        <f>VLOOKUP(B308,'3-mer'!$B:$BQ,22,FALSE)</f>
        <v>25</v>
      </c>
      <c r="AT308" s="9">
        <f>VLOOKUP(B308,'3-mer'!$B:$BQ,23,FALSE)</f>
        <v>16</v>
      </c>
      <c r="AU308" s="9">
        <f>VLOOKUP(B308,'3-mer'!$B:$BQ,24,FALSE)</f>
        <v>17</v>
      </c>
      <c r="AV308" s="9">
        <f>VLOOKUP(B308,'3-mer'!$B:$BQ,25,FALSE)</f>
        <v>15</v>
      </c>
      <c r="AW308" s="9">
        <f>VLOOKUP(B308,'3-mer'!$B:$BQ,26,FALSE)</f>
        <v>21</v>
      </c>
      <c r="AX308" s="9">
        <f>VLOOKUP(B308,'3-mer'!$B:$BQ,27,FALSE)</f>
        <v>25</v>
      </c>
      <c r="AY308" s="9">
        <f>VLOOKUP(B308,'3-mer'!$B:$BQ,28,FALSE)</f>
        <v>18</v>
      </c>
      <c r="AZ308" s="9">
        <f>VLOOKUP(B308,'3-mer'!$B:$BQ,29,FALSE)</f>
        <v>21</v>
      </c>
      <c r="BA308" s="9">
        <f>VLOOKUP(B308,'3-mer'!$B:$BQ,30,FALSE)</f>
        <v>35</v>
      </c>
      <c r="BB308" s="9">
        <f>VLOOKUP(B308,'3-mer'!$B:$BQ,31,FALSE)</f>
        <v>22</v>
      </c>
      <c r="BC308" s="9">
        <f>VLOOKUP(B308,'3-mer'!$B:$BQ,32,FALSE)</f>
        <v>11</v>
      </c>
      <c r="BD308" s="9">
        <f>VLOOKUP(B308,'3-mer'!$B:$BQ,33,FALSE)</f>
        <v>16</v>
      </c>
      <c r="BE308" s="9">
        <f>VLOOKUP(B308,'3-mer'!$B:$BQ,34,FALSE)</f>
        <v>28</v>
      </c>
      <c r="BF308" s="9">
        <f>VLOOKUP(B308,'3-mer'!$B:$BQ,35,FALSE)</f>
        <v>20</v>
      </c>
      <c r="BG308" s="9">
        <f>VLOOKUP(B308,'3-mer'!$B:$BQ,36,FALSE)</f>
        <v>36</v>
      </c>
      <c r="BH308" s="9">
        <f>VLOOKUP(B308,'3-mer'!$B:$BQ,37,FALSE)</f>
        <v>23</v>
      </c>
      <c r="BI308" s="9">
        <f>VLOOKUP(B308,'3-mer'!$B:$BQ,38,FALSE)</f>
        <v>33</v>
      </c>
      <c r="BJ308" s="9">
        <f>VLOOKUP(B308,'3-mer'!$B:$BQ,39,FALSE)</f>
        <v>22</v>
      </c>
      <c r="BK308" s="9">
        <f>VLOOKUP(B308,'3-mer'!$B:$BQ,40,FALSE)</f>
        <v>28</v>
      </c>
      <c r="BL308" s="9">
        <f>VLOOKUP(B308,'3-mer'!$B:$BQ,41,FALSE)</f>
        <v>26</v>
      </c>
      <c r="BM308" s="9">
        <f>VLOOKUP(B308,'3-mer'!$B:$BQ,42,FALSE)</f>
        <v>28</v>
      </c>
      <c r="BN308" s="9">
        <f>VLOOKUP(B308,'3-mer'!$B:$BQ,43,FALSE)</f>
        <v>23</v>
      </c>
      <c r="BO308" s="9">
        <f>VLOOKUP(B308,'3-mer'!$B:$BQ,44,FALSE)</f>
        <v>42</v>
      </c>
      <c r="BP308" s="9">
        <f>VLOOKUP(B308,'3-mer'!$B:$BQ,45,FALSE)</f>
        <v>30</v>
      </c>
      <c r="BQ308" s="9">
        <f>VLOOKUP(B308,'3-mer'!$B:$BQ,46,FALSE)</f>
        <v>46</v>
      </c>
      <c r="BR308" s="9">
        <f>VLOOKUP(B308,'3-mer'!$B:$BQ,47,FALSE)</f>
        <v>29</v>
      </c>
      <c r="BS308" s="9">
        <f>VLOOKUP(B308,'3-mer'!$B:$BQ,48,FALSE)</f>
        <v>23</v>
      </c>
      <c r="BT308" s="9">
        <f>VLOOKUP(B308,'3-mer'!$B:$BQ,49,FALSE)</f>
        <v>22</v>
      </c>
      <c r="BU308" s="9">
        <f>VLOOKUP(B308,'3-mer'!$B:$BQ,50,FALSE)</f>
        <v>30</v>
      </c>
      <c r="BV308" s="9">
        <f>VLOOKUP(B308,'3-mer'!$B:$BQ,51,FALSE)</f>
        <v>18</v>
      </c>
      <c r="BW308" s="9">
        <f>VLOOKUP(B308,'3-mer'!$B:$BQ,52,FALSE)</f>
        <v>25</v>
      </c>
      <c r="BX308" s="9">
        <f>VLOOKUP(B308,'3-mer'!$B:$BQ,53,FALSE)</f>
        <v>19</v>
      </c>
      <c r="BY308" s="9">
        <f>VLOOKUP(B308,'3-mer'!$B:$BQ,54,FALSE)</f>
        <v>16</v>
      </c>
      <c r="BZ308" s="9">
        <f>VLOOKUP(B308,'3-mer'!$B:$BQ,55,FALSE)</f>
        <v>3</v>
      </c>
      <c r="CA308" s="9">
        <f>VLOOKUP(B308,'3-mer'!$B:$BQ,56,FALSE)</f>
        <v>18</v>
      </c>
      <c r="CB308" s="9">
        <f>VLOOKUP(B308,'3-mer'!$B:$BQ,7,FALSE)</f>
        <v>22</v>
      </c>
      <c r="CC308" s="9">
        <f>VLOOKUP(B308,'3-mer'!$B:$BQ,58,FALSE)</f>
        <v>20</v>
      </c>
      <c r="CD308" s="9">
        <f>VLOOKUP(B308,'3-mer'!$B:$BQ,60,FALSE)</f>
        <v>8</v>
      </c>
      <c r="CE308" s="9">
        <f>VLOOKUP(B308,'3-mer'!$B:$BQ,61,FALSE)</f>
        <v>27</v>
      </c>
      <c r="CF308" s="9">
        <f>VLOOKUP(B308,'3-mer'!$B:$BQ,62,FALSE)</f>
        <v>28</v>
      </c>
      <c r="CG308" s="9">
        <f>VLOOKUP(B308,'3-mer'!$B:$BQ,63,FALSE)</f>
        <v>36</v>
      </c>
      <c r="CH308" s="9">
        <f>VLOOKUP(B308,'3-mer'!$B:$BQ,64,FALSE)</f>
        <v>17</v>
      </c>
      <c r="CI308" s="9">
        <f>VLOOKUP(B308,'3-mer'!$B:$BQ,65,FALSE)</f>
        <v>15</v>
      </c>
      <c r="CJ308" s="9">
        <f>VLOOKUP(B308,'3-mer'!$B:$BQ,66,FALSE)</f>
        <v>10</v>
      </c>
      <c r="CK308" s="9">
        <f>VLOOKUP(B308,'3-mer'!$B:$BQ,67,FALSE)</f>
        <v>23</v>
      </c>
      <c r="CL308" s="9">
        <f>VLOOKUP(B308,'3-mer'!$B:$BQ,5,FALSE)</f>
        <v>26</v>
      </c>
    </row>
    <row r="309" spans="1:90" ht="15.75" x14ac:dyDescent="0.2">
      <c r="A309" s="67" t="s">
        <v>28</v>
      </c>
      <c r="B309" s="68" t="s">
        <v>29</v>
      </c>
      <c r="C309" s="67">
        <v>280</v>
      </c>
      <c r="D309" s="70">
        <v>14.39</v>
      </c>
      <c r="E309" s="67">
        <v>25</v>
      </c>
      <c r="F309" s="67">
        <v>7</v>
      </c>
      <c r="G309" s="67">
        <v>6</v>
      </c>
      <c r="H309" s="70">
        <v>2.98</v>
      </c>
      <c r="I309" s="70">
        <f>VLOOKUP(B309,'2-mer'!$C$1:$V$19,3,FALSE)</f>
        <v>1452</v>
      </c>
      <c r="J309" s="74">
        <f>VLOOKUP(B309,遗传信息!B:E,4,FALSE)</f>
        <v>50.609999999999992</v>
      </c>
      <c r="K309" s="9">
        <f>VLOOKUP(B309,'2-mer'!$C$1:$V$19,4,FALSE)</f>
        <v>105</v>
      </c>
      <c r="L309" s="9">
        <f>VLOOKUP(B309,'2-mer'!$C$1:$V$19,5,FALSE)</f>
        <v>85</v>
      </c>
      <c r="M309" s="9">
        <f>VLOOKUP(B309,'2-mer'!$C$1:$V$19,6,FALSE)</f>
        <v>109</v>
      </c>
      <c r="N309" s="9">
        <f>VLOOKUP(B309,'2-mer'!$C$1:$V$19,8,FALSE)</f>
        <v>63</v>
      </c>
      <c r="O309" s="9">
        <f>VLOOKUP(B309,'2-mer'!$C$1:$V$19,9,FALSE)</f>
        <v>80</v>
      </c>
      <c r="P309" s="9">
        <f>VLOOKUP(B309,'2-mer'!$C$1:$V$19,10,FALSE)</f>
        <v>78</v>
      </c>
      <c r="Q309" s="9">
        <f>VLOOKUP(B309,'2-mer'!$C$1:$V$19,11,FALSE)</f>
        <v>96</v>
      </c>
      <c r="R309" s="9">
        <f>VLOOKUP(B309,'2-mer'!$C$1:$V$19,12,FALSE)</f>
        <v>75</v>
      </c>
      <c r="S309" s="9">
        <f>VLOOKUP(B309,'2-mer'!$C$1:$V$19,13,FALSE)</f>
        <v>115</v>
      </c>
      <c r="T309" s="9">
        <f>VLOOKUP(B309,'2-mer'!$C$1:$V$19,14,FALSE)</f>
        <v>106</v>
      </c>
      <c r="U309" s="9">
        <f>VLOOKUP(B309,'2-mer'!$C$1:$V$19,15,FALSE)</f>
        <v>147</v>
      </c>
      <c r="V309" s="9">
        <f>VLOOKUP(B309,'2-mer'!$C$1:$V$19,16,FALSE)</f>
        <v>93</v>
      </c>
      <c r="W309" s="9">
        <f>VLOOKUP(B309,'2-mer'!$C$1:$V$19,17,FALSE)</f>
        <v>63</v>
      </c>
      <c r="X309" s="9">
        <f>VLOOKUP(B309,'2-mer'!$C$1:$V$19,18,FALSE)</f>
        <v>61</v>
      </c>
      <c r="Y309" s="9">
        <f>VLOOKUP(B309,'2-mer'!$C$1:$V$19,19,FALSE)</f>
        <v>108</v>
      </c>
      <c r="Z309" s="9">
        <f>VLOOKUP(B309,'2-mer'!$C$1:$V$19,20,FALSE)</f>
        <v>57</v>
      </c>
      <c r="AA309" s="9">
        <f>VLOOKUP(B309,'3-mer'!$B:$BQ,4,FALSE)</f>
        <v>22</v>
      </c>
      <c r="AB309" s="9">
        <f>VLOOKUP(B309,'3-mer'!$B:$BQ,5,FALSE)</f>
        <v>26</v>
      </c>
      <c r="AC309" s="9">
        <f>VLOOKUP(B309,'3-mer'!$B:$BQ,6,FALSE)</f>
        <v>34</v>
      </c>
      <c r="AD309" s="9">
        <f>VLOOKUP(B309,'3-mer'!$B:$BQ,7,FALSE)</f>
        <v>22</v>
      </c>
      <c r="AE309" s="9">
        <f>VLOOKUP(B309,'3-mer'!$B:$BQ,8,FALSE)</f>
        <v>17</v>
      </c>
      <c r="AF309" s="9">
        <f>VLOOKUP(B309,'3-mer'!$B:$BQ,9,FALSE)</f>
        <v>22</v>
      </c>
      <c r="AG309" s="9">
        <f>VLOOKUP(B309,'3-mer'!$B:$BQ,10,FALSE)</f>
        <v>27</v>
      </c>
      <c r="AH309" s="9">
        <f>VLOOKUP(B309,'3-mer'!$B:$BQ,11,FALSE)</f>
        <v>19</v>
      </c>
      <c r="AI309" s="9">
        <f>VLOOKUP(B309,'3-mer'!$B:$BQ,12,FALSE)</f>
        <v>28</v>
      </c>
      <c r="AJ309" s="9">
        <f>VLOOKUP(B309,'3-mer'!$B:$BQ,13,FALSE)</f>
        <v>25</v>
      </c>
      <c r="AK309" s="9">
        <f>VLOOKUP(B309,'3-mer'!$B:$BQ,14,FALSE)</f>
        <v>30</v>
      </c>
      <c r="AL309" s="9">
        <f>VLOOKUP(B309,'3-mer'!$B:$BQ,15,FALSE)</f>
        <v>25</v>
      </c>
      <c r="AM309" s="9">
        <f>VLOOKUP(B309,'3-mer'!$B:$BQ,16,FALSE)</f>
        <v>13</v>
      </c>
      <c r="AN309" s="9">
        <f>VLOOKUP(B309,'3-mer'!$B:$BQ,17,FALSE)</f>
        <v>13</v>
      </c>
      <c r="AO309" s="9">
        <f>VLOOKUP(B309,'3-mer'!$B:$BQ,18,FALSE)</f>
        <v>27</v>
      </c>
      <c r="AP309" s="9">
        <f>VLOOKUP(B309,'3-mer'!$B:$BQ,19,FALSE)</f>
        <v>10</v>
      </c>
      <c r="AQ309" s="9">
        <f>VLOOKUP(B309,'3-mer'!$B:$BQ,20,FALSE)</f>
        <v>22</v>
      </c>
      <c r="AR309" s="9">
        <f>VLOOKUP(B309,'3-mer'!$B:$BQ,21,FALSE)</f>
        <v>16</v>
      </c>
      <c r="AS309" s="9">
        <f>VLOOKUP(B309,'3-mer'!$B:$BQ,22,FALSE)</f>
        <v>25</v>
      </c>
      <c r="AT309" s="9">
        <f>VLOOKUP(B309,'3-mer'!$B:$BQ,23,FALSE)</f>
        <v>16</v>
      </c>
      <c r="AU309" s="9">
        <f>VLOOKUP(B309,'3-mer'!$B:$BQ,24,FALSE)</f>
        <v>17</v>
      </c>
      <c r="AV309" s="9">
        <f>VLOOKUP(B309,'3-mer'!$B:$BQ,25,FALSE)</f>
        <v>15</v>
      </c>
      <c r="AW309" s="9">
        <f>VLOOKUP(B309,'3-mer'!$B:$BQ,26,FALSE)</f>
        <v>21</v>
      </c>
      <c r="AX309" s="9">
        <f>VLOOKUP(B309,'3-mer'!$B:$BQ,27,FALSE)</f>
        <v>25</v>
      </c>
      <c r="AY309" s="9">
        <f>VLOOKUP(B309,'3-mer'!$B:$BQ,28,FALSE)</f>
        <v>18</v>
      </c>
      <c r="AZ309" s="9">
        <f>VLOOKUP(B309,'3-mer'!$B:$BQ,29,FALSE)</f>
        <v>21</v>
      </c>
      <c r="BA309" s="9">
        <f>VLOOKUP(B309,'3-mer'!$B:$BQ,30,FALSE)</f>
        <v>35</v>
      </c>
      <c r="BB309" s="9">
        <f>VLOOKUP(B309,'3-mer'!$B:$BQ,31,FALSE)</f>
        <v>22</v>
      </c>
      <c r="BC309" s="9">
        <f>VLOOKUP(B309,'3-mer'!$B:$BQ,32,FALSE)</f>
        <v>11</v>
      </c>
      <c r="BD309" s="9">
        <f>VLOOKUP(B309,'3-mer'!$B:$BQ,33,FALSE)</f>
        <v>16</v>
      </c>
      <c r="BE309" s="9">
        <f>VLOOKUP(B309,'3-mer'!$B:$BQ,34,FALSE)</f>
        <v>28</v>
      </c>
      <c r="BF309" s="9">
        <f>VLOOKUP(B309,'3-mer'!$B:$BQ,35,FALSE)</f>
        <v>20</v>
      </c>
      <c r="BG309" s="9">
        <f>VLOOKUP(B309,'3-mer'!$B:$BQ,36,FALSE)</f>
        <v>36</v>
      </c>
      <c r="BH309" s="9">
        <f>VLOOKUP(B309,'3-mer'!$B:$BQ,37,FALSE)</f>
        <v>23</v>
      </c>
      <c r="BI309" s="9">
        <f>VLOOKUP(B309,'3-mer'!$B:$BQ,38,FALSE)</f>
        <v>33</v>
      </c>
      <c r="BJ309" s="9">
        <f>VLOOKUP(B309,'3-mer'!$B:$BQ,39,FALSE)</f>
        <v>22</v>
      </c>
      <c r="BK309" s="9">
        <f>VLOOKUP(B309,'3-mer'!$B:$BQ,40,FALSE)</f>
        <v>28</v>
      </c>
      <c r="BL309" s="9">
        <f>VLOOKUP(B309,'3-mer'!$B:$BQ,41,FALSE)</f>
        <v>26</v>
      </c>
      <c r="BM309" s="9">
        <f>VLOOKUP(B309,'3-mer'!$B:$BQ,42,FALSE)</f>
        <v>28</v>
      </c>
      <c r="BN309" s="9">
        <f>VLOOKUP(B309,'3-mer'!$B:$BQ,43,FALSE)</f>
        <v>23</v>
      </c>
      <c r="BO309" s="9">
        <f>VLOOKUP(B309,'3-mer'!$B:$BQ,44,FALSE)</f>
        <v>42</v>
      </c>
      <c r="BP309" s="9">
        <f>VLOOKUP(B309,'3-mer'!$B:$BQ,45,FALSE)</f>
        <v>30</v>
      </c>
      <c r="BQ309" s="9">
        <f>VLOOKUP(B309,'3-mer'!$B:$BQ,46,FALSE)</f>
        <v>46</v>
      </c>
      <c r="BR309" s="9">
        <f>VLOOKUP(B309,'3-mer'!$B:$BQ,47,FALSE)</f>
        <v>29</v>
      </c>
      <c r="BS309" s="9">
        <f>VLOOKUP(B309,'3-mer'!$B:$BQ,48,FALSE)</f>
        <v>23</v>
      </c>
      <c r="BT309" s="9">
        <f>VLOOKUP(B309,'3-mer'!$B:$BQ,49,FALSE)</f>
        <v>22</v>
      </c>
      <c r="BU309" s="9">
        <f>VLOOKUP(B309,'3-mer'!$B:$BQ,50,FALSE)</f>
        <v>30</v>
      </c>
      <c r="BV309" s="9">
        <f>VLOOKUP(B309,'3-mer'!$B:$BQ,51,FALSE)</f>
        <v>18</v>
      </c>
      <c r="BW309" s="9">
        <f>VLOOKUP(B309,'3-mer'!$B:$BQ,52,FALSE)</f>
        <v>25</v>
      </c>
      <c r="BX309" s="9">
        <f>VLOOKUP(B309,'3-mer'!$B:$BQ,53,FALSE)</f>
        <v>19</v>
      </c>
      <c r="BY309" s="9">
        <f>VLOOKUP(B309,'3-mer'!$B:$BQ,54,FALSE)</f>
        <v>16</v>
      </c>
      <c r="BZ309" s="9">
        <f>VLOOKUP(B309,'3-mer'!$B:$BQ,55,FALSE)</f>
        <v>3</v>
      </c>
      <c r="CA309" s="9">
        <f>VLOOKUP(B309,'3-mer'!$B:$BQ,56,FALSE)</f>
        <v>18</v>
      </c>
      <c r="CB309" s="9">
        <f>VLOOKUP(B309,'3-mer'!$B:$BQ,7,FALSE)</f>
        <v>22</v>
      </c>
      <c r="CC309" s="9">
        <f>VLOOKUP(B309,'3-mer'!$B:$BQ,58,FALSE)</f>
        <v>20</v>
      </c>
      <c r="CD309" s="9">
        <f>VLOOKUP(B309,'3-mer'!$B:$BQ,60,FALSE)</f>
        <v>8</v>
      </c>
      <c r="CE309" s="9">
        <f>VLOOKUP(B309,'3-mer'!$B:$BQ,61,FALSE)</f>
        <v>27</v>
      </c>
      <c r="CF309" s="9">
        <f>VLOOKUP(B309,'3-mer'!$B:$BQ,62,FALSE)</f>
        <v>28</v>
      </c>
      <c r="CG309" s="9">
        <f>VLOOKUP(B309,'3-mer'!$B:$BQ,63,FALSE)</f>
        <v>36</v>
      </c>
      <c r="CH309" s="9">
        <f>VLOOKUP(B309,'3-mer'!$B:$BQ,64,FALSE)</f>
        <v>17</v>
      </c>
      <c r="CI309" s="9">
        <f>VLOOKUP(B309,'3-mer'!$B:$BQ,65,FALSE)</f>
        <v>15</v>
      </c>
      <c r="CJ309" s="9">
        <f>VLOOKUP(B309,'3-mer'!$B:$BQ,66,FALSE)</f>
        <v>10</v>
      </c>
      <c r="CK309" s="9">
        <f>VLOOKUP(B309,'3-mer'!$B:$BQ,67,FALSE)</f>
        <v>23</v>
      </c>
      <c r="CL309" s="9">
        <f>VLOOKUP(B309,'3-mer'!$B:$BQ,5,FALSE)</f>
        <v>26</v>
      </c>
    </row>
    <row r="310" spans="1:90" ht="15.75" x14ac:dyDescent="0.2">
      <c r="A310" s="67" t="s">
        <v>28</v>
      </c>
      <c r="B310" s="68" t="s">
        <v>29</v>
      </c>
      <c r="C310" s="67">
        <v>265</v>
      </c>
      <c r="D310" s="70">
        <v>4.8499999999999996</v>
      </c>
      <c r="E310" s="67">
        <v>25</v>
      </c>
      <c r="F310" s="67">
        <v>7</v>
      </c>
      <c r="G310" s="67">
        <v>6</v>
      </c>
      <c r="H310" s="70">
        <v>1.46</v>
      </c>
      <c r="I310" s="70">
        <f>VLOOKUP(B310,'2-mer'!$C$1:$V$19,3,FALSE)</f>
        <v>1452</v>
      </c>
      <c r="J310" s="74">
        <f>VLOOKUP(B310,遗传信息!B:E,4,FALSE)</f>
        <v>50.609999999999992</v>
      </c>
      <c r="K310" s="9">
        <f>VLOOKUP(B310,'2-mer'!$C$1:$V$19,4,FALSE)</f>
        <v>105</v>
      </c>
      <c r="L310" s="9">
        <f>VLOOKUP(B310,'2-mer'!$C$1:$V$19,5,FALSE)</f>
        <v>85</v>
      </c>
      <c r="M310" s="9">
        <f>VLOOKUP(B310,'2-mer'!$C$1:$V$19,6,FALSE)</f>
        <v>109</v>
      </c>
      <c r="N310" s="9">
        <f>VLOOKUP(B310,'2-mer'!$C$1:$V$19,8,FALSE)</f>
        <v>63</v>
      </c>
      <c r="O310" s="9">
        <f>VLOOKUP(B310,'2-mer'!$C$1:$V$19,9,FALSE)</f>
        <v>80</v>
      </c>
      <c r="P310" s="9">
        <f>VLOOKUP(B310,'2-mer'!$C$1:$V$19,10,FALSE)</f>
        <v>78</v>
      </c>
      <c r="Q310" s="9">
        <f>VLOOKUP(B310,'2-mer'!$C$1:$V$19,11,FALSE)</f>
        <v>96</v>
      </c>
      <c r="R310" s="9">
        <f>VLOOKUP(B310,'2-mer'!$C$1:$V$19,12,FALSE)</f>
        <v>75</v>
      </c>
      <c r="S310" s="9">
        <f>VLOOKUP(B310,'2-mer'!$C$1:$V$19,13,FALSE)</f>
        <v>115</v>
      </c>
      <c r="T310" s="9">
        <f>VLOOKUP(B310,'2-mer'!$C$1:$V$19,14,FALSE)</f>
        <v>106</v>
      </c>
      <c r="U310" s="9">
        <f>VLOOKUP(B310,'2-mer'!$C$1:$V$19,15,FALSE)</f>
        <v>147</v>
      </c>
      <c r="V310" s="9">
        <f>VLOOKUP(B310,'2-mer'!$C$1:$V$19,16,FALSE)</f>
        <v>93</v>
      </c>
      <c r="W310" s="9">
        <f>VLOOKUP(B310,'2-mer'!$C$1:$V$19,17,FALSE)</f>
        <v>63</v>
      </c>
      <c r="X310" s="9">
        <f>VLOOKUP(B310,'2-mer'!$C$1:$V$19,18,FALSE)</f>
        <v>61</v>
      </c>
      <c r="Y310" s="9">
        <f>VLOOKUP(B310,'2-mer'!$C$1:$V$19,19,FALSE)</f>
        <v>108</v>
      </c>
      <c r="Z310" s="9">
        <f>VLOOKUP(B310,'2-mer'!$C$1:$V$19,20,FALSE)</f>
        <v>57</v>
      </c>
      <c r="AA310" s="9">
        <f>VLOOKUP(B310,'3-mer'!$B:$BQ,4,FALSE)</f>
        <v>22</v>
      </c>
      <c r="AB310" s="9">
        <f>VLOOKUP(B310,'3-mer'!$B:$BQ,5,FALSE)</f>
        <v>26</v>
      </c>
      <c r="AC310" s="9">
        <f>VLOOKUP(B310,'3-mer'!$B:$BQ,6,FALSE)</f>
        <v>34</v>
      </c>
      <c r="AD310" s="9">
        <f>VLOOKUP(B310,'3-mer'!$B:$BQ,7,FALSE)</f>
        <v>22</v>
      </c>
      <c r="AE310" s="9">
        <f>VLOOKUP(B310,'3-mer'!$B:$BQ,8,FALSE)</f>
        <v>17</v>
      </c>
      <c r="AF310" s="9">
        <f>VLOOKUP(B310,'3-mer'!$B:$BQ,9,FALSE)</f>
        <v>22</v>
      </c>
      <c r="AG310" s="9">
        <f>VLOOKUP(B310,'3-mer'!$B:$BQ,10,FALSE)</f>
        <v>27</v>
      </c>
      <c r="AH310" s="9">
        <f>VLOOKUP(B310,'3-mer'!$B:$BQ,11,FALSE)</f>
        <v>19</v>
      </c>
      <c r="AI310" s="9">
        <f>VLOOKUP(B310,'3-mer'!$B:$BQ,12,FALSE)</f>
        <v>28</v>
      </c>
      <c r="AJ310" s="9">
        <f>VLOOKUP(B310,'3-mer'!$B:$BQ,13,FALSE)</f>
        <v>25</v>
      </c>
      <c r="AK310" s="9">
        <f>VLOOKUP(B310,'3-mer'!$B:$BQ,14,FALSE)</f>
        <v>30</v>
      </c>
      <c r="AL310" s="9">
        <f>VLOOKUP(B310,'3-mer'!$B:$BQ,15,FALSE)</f>
        <v>25</v>
      </c>
      <c r="AM310" s="9">
        <f>VLOOKUP(B310,'3-mer'!$B:$BQ,16,FALSE)</f>
        <v>13</v>
      </c>
      <c r="AN310" s="9">
        <f>VLOOKUP(B310,'3-mer'!$B:$BQ,17,FALSE)</f>
        <v>13</v>
      </c>
      <c r="AO310" s="9">
        <f>VLOOKUP(B310,'3-mer'!$B:$BQ,18,FALSE)</f>
        <v>27</v>
      </c>
      <c r="AP310" s="9">
        <f>VLOOKUP(B310,'3-mer'!$B:$BQ,19,FALSE)</f>
        <v>10</v>
      </c>
      <c r="AQ310" s="9">
        <f>VLOOKUP(B310,'3-mer'!$B:$BQ,20,FALSE)</f>
        <v>22</v>
      </c>
      <c r="AR310" s="9">
        <f>VLOOKUP(B310,'3-mer'!$B:$BQ,21,FALSE)</f>
        <v>16</v>
      </c>
      <c r="AS310" s="9">
        <f>VLOOKUP(B310,'3-mer'!$B:$BQ,22,FALSE)</f>
        <v>25</v>
      </c>
      <c r="AT310" s="9">
        <f>VLOOKUP(B310,'3-mer'!$B:$BQ,23,FALSE)</f>
        <v>16</v>
      </c>
      <c r="AU310" s="9">
        <f>VLOOKUP(B310,'3-mer'!$B:$BQ,24,FALSE)</f>
        <v>17</v>
      </c>
      <c r="AV310" s="9">
        <f>VLOOKUP(B310,'3-mer'!$B:$BQ,25,FALSE)</f>
        <v>15</v>
      </c>
      <c r="AW310" s="9">
        <f>VLOOKUP(B310,'3-mer'!$B:$BQ,26,FALSE)</f>
        <v>21</v>
      </c>
      <c r="AX310" s="9">
        <f>VLOOKUP(B310,'3-mer'!$B:$BQ,27,FALSE)</f>
        <v>25</v>
      </c>
      <c r="AY310" s="9">
        <f>VLOOKUP(B310,'3-mer'!$B:$BQ,28,FALSE)</f>
        <v>18</v>
      </c>
      <c r="AZ310" s="9">
        <f>VLOOKUP(B310,'3-mer'!$B:$BQ,29,FALSE)</f>
        <v>21</v>
      </c>
      <c r="BA310" s="9">
        <f>VLOOKUP(B310,'3-mer'!$B:$BQ,30,FALSE)</f>
        <v>35</v>
      </c>
      <c r="BB310" s="9">
        <f>VLOOKUP(B310,'3-mer'!$B:$BQ,31,FALSE)</f>
        <v>22</v>
      </c>
      <c r="BC310" s="9">
        <f>VLOOKUP(B310,'3-mer'!$B:$BQ,32,FALSE)</f>
        <v>11</v>
      </c>
      <c r="BD310" s="9">
        <f>VLOOKUP(B310,'3-mer'!$B:$BQ,33,FALSE)</f>
        <v>16</v>
      </c>
      <c r="BE310" s="9">
        <f>VLOOKUP(B310,'3-mer'!$B:$BQ,34,FALSE)</f>
        <v>28</v>
      </c>
      <c r="BF310" s="9">
        <f>VLOOKUP(B310,'3-mer'!$B:$BQ,35,FALSE)</f>
        <v>20</v>
      </c>
      <c r="BG310" s="9">
        <f>VLOOKUP(B310,'3-mer'!$B:$BQ,36,FALSE)</f>
        <v>36</v>
      </c>
      <c r="BH310" s="9">
        <f>VLOOKUP(B310,'3-mer'!$B:$BQ,37,FALSE)</f>
        <v>23</v>
      </c>
      <c r="BI310" s="9">
        <f>VLOOKUP(B310,'3-mer'!$B:$BQ,38,FALSE)</f>
        <v>33</v>
      </c>
      <c r="BJ310" s="9">
        <f>VLOOKUP(B310,'3-mer'!$B:$BQ,39,FALSE)</f>
        <v>22</v>
      </c>
      <c r="BK310" s="9">
        <f>VLOOKUP(B310,'3-mer'!$B:$BQ,40,FALSE)</f>
        <v>28</v>
      </c>
      <c r="BL310" s="9">
        <f>VLOOKUP(B310,'3-mer'!$B:$BQ,41,FALSE)</f>
        <v>26</v>
      </c>
      <c r="BM310" s="9">
        <f>VLOOKUP(B310,'3-mer'!$B:$BQ,42,FALSE)</f>
        <v>28</v>
      </c>
      <c r="BN310" s="9">
        <f>VLOOKUP(B310,'3-mer'!$B:$BQ,43,FALSE)</f>
        <v>23</v>
      </c>
      <c r="BO310" s="9">
        <f>VLOOKUP(B310,'3-mer'!$B:$BQ,44,FALSE)</f>
        <v>42</v>
      </c>
      <c r="BP310" s="9">
        <f>VLOOKUP(B310,'3-mer'!$B:$BQ,45,FALSE)</f>
        <v>30</v>
      </c>
      <c r="BQ310" s="9">
        <f>VLOOKUP(B310,'3-mer'!$B:$BQ,46,FALSE)</f>
        <v>46</v>
      </c>
      <c r="BR310" s="9">
        <f>VLOOKUP(B310,'3-mer'!$B:$BQ,47,FALSE)</f>
        <v>29</v>
      </c>
      <c r="BS310" s="9">
        <f>VLOOKUP(B310,'3-mer'!$B:$BQ,48,FALSE)</f>
        <v>23</v>
      </c>
      <c r="BT310" s="9">
        <f>VLOOKUP(B310,'3-mer'!$B:$BQ,49,FALSE)</f>
        <v>22</v>
      </c>
      <c r="BU310" s="9">
        <f>VLOOKUP(B310,'3-mer'!$B:$BQ,50,FALSE)</f>
        <v>30</v>
      </c>
      <c r="BV310" s="9">
        <f>VLOOKUP(B310,'3-mer'!$B:$BQ,51,FALSE)</f>
        <v>18</v>
      </c>
      <c r="BW310" s="9">
        <f>VLOOKUP(B310,'3-mer'!$B:$BQ,52,FALSE)</f>
        <v>25</v>
      </c>
      <c r="BX310" s="9">
        <f>VLOOKUP(B310,'3-mer'!$B:$BQ,53,FALSE)</f>
        <v>19</v>
      </c>
      <c r="BY310" s="9">
        <f>VLOOKUP(B310,'3-mer'!$B:$BQ,54,FALSE)</f>
        <v>16</v>
      </c>
      <c r="BZ310" s="9">
        <f>VLOOKUP(B310,'3-mer'!$B:$BQ,55,FALSE)</f>
        <v>3</v>
      </c>
      <c r="CA310" s="9">
        <f>VLOOKUP(B310,'3-mer'!$B:$BQ,56,FALSE)</f>
        <v>18</v>
      </c>
      <c r="CB310" s="9">
        <f>VLOOKUP(B310,'3-mer'!$B:$BQ,7,FALSE)</f>
        <v>22</v>
      </c>
      <c r="CC310" s="9">
        <f>VLOOKUP(B310,'3-mer'!$B:$BQ,58,FALSE)</f>
        <v>20</v>
      </c>
      <c r="CD310" s="9">
        <f>VLOOKUP(B310,'3-mer'!$B:$BQ,60,FALSE)</f>
        <v>8</v>
      </c>
      <c r="CE310" s="9">
        <f>VLOOKUP(B310,'3-mer'!$B:$BQ,61,FALSE)</f>
        <v>27</v>
      </c>
      <c r="CF310" s="9">
        <f>VLOOKUP(B310,'3-mer'!$B:$BQ,62,FALSE)</f>
        <v>28</v>
      </c>
      <c r="CG310" s="9">
        <f>VLOOKUP(B310,'3-mer'!$B:$BQ,63,FALSE)</f>
        <v>36</v>
      </c>
      <c r="CH310" s="9">
        <f>VLOOKUP(B310,'3-mer'!$B:$BQ,64,FALSE)</f>
        <v>17</v>
      </c>
      <c r="CI310" s="9">
        <f>VLOOKUP(B310,'3-mer'!$B:$BQ,65,FALSE)</f>
        <v>15</v>
      </c>
      <c r="CJ310" s="9">
        <f>VLOOKUP(B310,'3-mer'!$B:$BQ,66,FALSE)</f>
        <v>10</v>
      </c>
      <c r="CK310" s="9">
        <f>VLOOKUP(B310,'3-mer'!$B:$BQ,67,FALSE)</f>
        <v>23</v>
      </c>
      <c r="CL310" s="9">
        <f>VLOOKUP(B310,'3-mer'!$B:$BQ,5,FALSE)</f>
        <v>26</v>
      </c>
    </row>
    <row r="311" spans="1:90" ht="15.75" x14ac:dyDescent="0.2">
      <c r="A311" s="67" t="s">
        <v>28</v>
      </c>
      <c r="B311" s="68" t="s">
        <v>29</v>
      </c>
      <c r="C311" s="67">
        <v>265</v>
      </c>
      <c r="D311" s="70">
        <v>9.6300000000000008</v>
      </c>
      <c r="E311" s="67">
        <v>25</v>
      </c>
      <c r="F311" s="67">
        <v>7</v>
      </c>
      <c r="G311" s="67">
        <v>6</v>
      </c>
      <c r="H311" s="70">
        <v>2.41</v>
      </c>
      <c r="I311" s="70">
        <f>VLOOKUP(B311,'2-mer'!$C$1:$V$19,3,FALSE)</f>
        <v>1452</v>
      </c>
      <c r="J311" s="74">
        <f>VLOOKUP(B311,遗传信息!B:E,4,FALSE)</f>
        <v>50.609999999999992</v>
      </c>
      <c r="K311" s="9">
        <f>VLOOKUP(B311,'2-mer'!$C$1:$V$19,4,FALSE)</f>
        <v>105</v>
      </c>
      <c r="L311" s="9">
        <f>VLOOKUP(B311,'2-mer'!$C$1:$V$19,5,FALSE)</f>
        <v>85</v>
      </c>
      <c r="M311" s="9">
        <f>VLOOKUP(B311,'2-mer'!$C$1:$V$19,6,FALSE)</f>
        <v>109</v>
      </c>
      <c r="N311" s="9">
        <f>VLOOKUP(B311,'2-mer'!$C$1:$V$19,8,FALSE)</f>
        <v>63</v>
      </c>
      <c r="O311" s="9">
        <f>VLOOKUP(B311,'2-mer'!$C$1:$V$19,9,FALSE)</f>
        <v>80</v>
      </c>
      <c r="P311" s="9">
        <f>VLOOKUP(B311,'2-mer'!$C$1:$V$19,10,FALSE)</f>
        <v>78</v>
      </c>
      <c r="Q311" s="9">
        <f>VLOOKUP(B311,'2-mer'!$C$1:$V$19,11,FALSE)</f>
        <v>96</v>
      </c>
      <c r="R311" s="9">
        <f>VLOOKUP(B311,'2-mer'!$C$1:$V$19,12,FALSE)</f>
        <v>75</v>
      </c>
      <c r="S311" s="9">
        <f>VLOOKUP(B311,'2-mer'!$C$1:$V$19,13,FALSE)</f>
        <v>115</v>
      </c>
      <c r="T311" s="9">
        <f>VLOOKUP(B311,'2-mer'!$C$1:$V$19,14,FALSE)</f>
        <v>106</v>
      </c>
      <c r="U311" s="9">
        <f>VLOOKUP(B311,'2-mer'!$C$1:$V$19,15,FALSE)</f>
        <v>147</v>
      </c>
      <c r="V311" s="9">
        <f>VLOOKUP(B311,'2-mer'!$C$1:$V$19,16,FALSE)</f>
        <v>93</v>
      </c>
      <c r="W311" s="9">
        <f>VLOOKUP(B311,'2-mer'!$C$1:$V$19,17,FALSE)</f>
        <v>63</v>
      </c>
      <c r="X311" s="9">
        <f>VLOOKUP(B311,'2-mer'!$C$1:$V$19,18,FALSE)</f>
        <v>61</v>
      </c>
      <c r="Y311" s="9">
        <f>VLOOKUP(B311,'2-mer'!$C$1:$V$19,19,FALSE)</f>
        <v>108</v>
      </c>
      <c r="Z311" s="9">
        <f>VLOOKUP(B311,'2-mer'!$C$1:$V$19,20,FALSE)</f>
        <v>57</v>
      </c>
      <c r="AA311" s="9">
        <f>VLOOKUP(B311,'3-mer'!$B:$BQ,4,FALSE)</f>
        <v>22</v>
      </c>
      <c r="AB311" s="9">
        <f>VLOOKUP(B311,'3-mer'!$B:$BQ,5,FALSE)</f>
        <v>26</v>
      </c>
      <c r="AC311" s="9">
        <f>VLOOKUP(B311,'3-mer'!$B:$BQ,6,FALSE)</f>
        <v>34</v>
      </c>
      <c r="AD311" s="9">
        <f>VLOOKUP(B311,'3-mer'!$B:$BQ,7,FALSE)</f>
        <v>22</v>
      </c>
      <c r="AE311" s="9">
        <f>VLOOKUP(B311,'3-mer'!$B:$BQ,8,FALSE)</f>
        <v>17</v>
      </c>
      <c r="AF311" s="9">
        <f>VLOOKUP(B311,'3-mer'!$B:$BQ,9,FALSE)</f>
        <v>22</v>
      </c>
      <c r="AG311" s="9">
        <f>VLOOKUP(B311,'3-mer'!$B:$BQ,10,FALSE)</f>
        <v>27</v>
      </c>
      <c r="AH311" s="9">
        <f>VLOOKUP(B311,'3-mer'!$B:$BQ,11,FALSE)</f>
        <v>19</v>
      </c>
      <c r="AI311" s="9">
        <f>VLOOKUP(B311,'3-mer'!$B:$BQ,12,FALSE)</f>
        <v>28</v>
      </c>
      <c r="AJ311" s="9">
        <f>VLOOKUP(B311,'3-mer'!$B:$BQ,13,FALSE)</f>
        <v>25</v>
      </c>
      <c r="AK311" s="9">
        <f>VLOOKUP(B311,'3-mer'!$B:$BQ,14,FALSE)</f>
        <v>30</v>
      </c>
      <c r="AL311" s="9">
        <f>VLOOKUP(B311,'3-mer'!$B:$BQ,15,FALSE)</f>
        <v>25</v>
      </c>
      <c r="AM311" s="9">
        <f>VLOOKUP(B311,'3-mer'!$B:$BQ,16,FALSE)</f>
        <v>13</v>
      </c>
      <c r="AN311" s="9">
        <f>VLOOKUP(B311,'3-mer'!$B:$BQ,17,FALSE)</f>
        <v>13</v>
      </c>
      <c r="AO311" s="9">
        <f>VLOOKUP(B311,'3-mer'!$B:$BQ,18,FALSE)</f>
        <v>27</v>
      </c>
      <c r="AP311" s="9">
        <f>VLOOKUP(B311,'3-mer'!$B:$BQ,19,FALSE)</f>
        <v>10</v>
      </c>
      <c r="AQ311" s="9">
        <f>VLOOKUP(B311,'3-mer'!$B:$BQ,20,FALSE)</f>
        <v>22</v>
      </c>
      <c r="AR311" s="9">
        <f>VLOOKUP(B311,'3-mer'!$B:$BQ,21,FALSE)</f>
        <v>16</v>
      </c>
      <c r="AS311" s="9">
        <f>VLOOKUP(B311,'3-mer'!$B:$BQ,22,FALSE)</f>
        <v>25</v>
      </c>
      <c r="AT311" s="9">
        <f>VLOOKUP(B311,'3-mer'!$B:$BQ,23,FALSE)</f>
        <v>16</v>
      </c>
      <c r="AU311" s="9">
        <f>VLOOKUP(B311,'3-mer'!$B:$BQ,24,FALSE)</f>
        <v>17</v>
      </c>
      <c r="AV311" s="9">
        <f>VLOOKUP(B311,'3-mer'!$B:$BQ,25,FALSE)</f>
        <v>15</v>
      </c>
      <c r="AW311" s="9">
        <f>VLOOKUP(B311,'3-mer'!$B:$BQ,26,FALSE)</f>
        <v>21</v>
      </c>
      <c r="AX311" s="9">
        <f>VLOOKUP(B311,'3-mer'!$B:$BQ,27,FALSE)</f>
        <v>25</v>
      </c>
      <c r="AY311" s="9">
        <f>VLOOKUP(B311,'3-mer'!$B:$BQ,28,FALSE)</f>
        <v>18</v>
      </c>
      <c r="AZ311" s="9">
        <f>VLOOKUP(B311,'3-mer'!$B:$BQ,29,FALSE)</f>
        <v>21</v>
      </c>
      <c r="BA311" s="9">
        <f>VLOOKUP(B311,'3-mer'!$B:$BQ,30,FALSE)</f>
        <v>35</v>
      </c>
      <c r="BB311" s="9">
        <f>VLOOKUP(B311,'3-mer'!$B:$BQ,31,FALSE)</f>
        <v>22</v>
      </c>
      <c r="BC311" s="9">
        <f>VLOOKUP(B311,'3-mer'!$B:$BQ,32,FALSE)</f>
        <v>11</v>
      </c>
      <c r="BD311" s="9">
        <f>VLOOKUP(B311,'3-mer'!$B:$BQ,33,FALSE)</f>
        <v>16</v>
      </c>
      <c r="BE311" s="9">
        <f>VLOOKUP(B311,'3-mer'!$B:$BQ,34,FALSE)</f>
        <v>28</v>
      </c>
      <c r="BF311" s="9">
        <f>VLOOKUP(B311,'3-mer'!$B:$BQ,35,FALSE)</f>
        <v>20</v>
      </c>
      <c r="BG311" s="9">
        <f>VLOOKUP(B311,'3-mer'!$B:$BQ,36,FALSE)</f>
        <v>36</v>
      </c>
      <c r="BH311" s="9">
        <f>VLOOKUP(B311,'3-mer'!$B:$BQ,37,FALSE)</f>
        <v>23</v>
      </c>
      <c r="BI311" s="9">
        <f>VLOOKUP(B311,'3-mer'!$B:$BQ,38,FALSE)</f>
        <v>33</v>
      </c>
      <c r="BJ311" s="9">
        <f>VLOOKUP(B311,'3-mer'!$B:$BQ,39,FALSE)</f>
        <v>22</v>
      </c>
      <c r="BK311" s="9">
        <f>VLOOKUP(B311,'3-mer'!$B:$BQ,40,FALSE)</f>
        <v>28</v>
      </c>
      <c r="BL311" s="9">
        <f>VLOOKUP(B311,'3-mer'!$B:$BQ,41,FALSE)</f>
        <v>26</v>
      </c>
      <c r="BM311" s="9">
        <f>VLOOKUP(B311,'3-mer'!$B:$BQ,42,FALSE)</f>
        <v>28</v>
      </c>
      <c r="BN311" s="9">
        <f>VLOOKUP(B311,'3-mer'!$B:$BQ,43,FALSE)</f>
        <v>23</v>
      </c>
      <c r="BO311" s="9">
        <f>VLOOKUP(B311,'3-mer'!$B:$BQ,44,FALSE)</f>
        <v>42</v>
      </c>
      <c r="BP311" s="9">
        <f>VLOOKUP(B311,'3-mer'!$B:$BQ,45,FALSE)</f>
        <v>30</v>
      </c>
      <c r="BQ311" s="9">
        <f>VLOOKUP(B311,'3-mer'!$B:$BQ,46,FALSE)</f>
        <v>46</v>
      </c>
      <c r="BR311" s="9">
        <f>VLOOKUP(B311,'3-mer'!$B:$BQ,47,FALSE)</f>
        <v>29</v>
      </c>
      <c r="BS311" s="9">
        <f>VLOOKUP(B311,'3-mer'!$B:$BQ,48,FALSE)</f>
        <v>23</v>
      </c>
      <c r="BT311" s="9">
        <f>VLOOKUP(B311,'3-mer'!$B:$BQ,49,FALSE)</f>
        <v>22</v>
      </c>
      <c r="BU311" s="9">
        <f>VLOOKUP(B311,'3-mer'!$B:$BQ,50,FALSE)</f>
        <v>30</v>
      </c>
      <c r="BV311" s="9">
        <f>VLOOKUP(B311,'3-mer'!$B:$BQ,51,FALSE)</f>
        <v>18</v>
      </c>
      <c r="BW311" s="9">
        <f>VLOOKUP(B311,'3-mer'!$B:$BQ,52,FALSE)</f>
        <v>25</v>
      </c>
      <c r="BX311" s="9">
        <f>VLOOKUP(B311,'3-mer'!$B:$BQ,53,FALSE)</f>
        <v>19</v>
      </c>
      <c r="BY311" s="9">
        <f>VLOOKUP(B311,'3-mer'!$B:$BQ,54,FALSE)</f>
        <v>16</v>
      </c>
      <c r="BZ311" s="9">
        <f>VLOOKUP(B311,'3-mer'!$B:$BQ,55,FALSE)</f>
        <v>3</v>
      </c>
      <c r="CA311" s="9">
        <f>VLOOKUP(B311,'3-mer'!$B:$BQ,56,FALSE)</f>
        <v>18</v>
      </c>
      <c r="CB311" s="9">
        <f>VLOOKUP(B311,'3-mer'!$B:$BQ,7,FALSE)</f>
        <v>22</v>
      </c>
      <c r="CC311" s="9">
        <f>VLOOKUP(B311,'3-mer'!$B:$BQ,58,FALSE)</f>
        <v>20</v>
      </c>
      <c r="CD311" s="9">
        <f>VLOOKUP(B311,'3-mer'!$B:$BQ,60,FALSE)</f>
        <v>8</v>
      </c>
      <c r="CE311" s="9">
        <f>VLOOKUP(B311,'3-mer'!$B:$BQ,61,FALSE)</f>
        <v>27</v>
      </c>
      <c r="CF311" s="9">
        <f>VLOOKUP(B311,'3-mer'!$B:$BQ,62,FALSE)</f>
        <v>28</v>
      </c>
      <c r="CG311" s="9">
        <f>VLOOKUP(B311,'3-mer'!$B:$BQ,63,FALSE)</f>
        <v>36</v>
      </c>
      <c r="CH311" s="9">
        <f>VLOOKUP(B311,'3-mer'!$B:$BQ,64,FALSE)</f>
        <v>17</v>
      </c>
      <c r="CI311" s="9">
        <f>VLOOKUP(B311,'3-mer'!$B:$BQ,65,FALSE)</f>
        <v>15</v>
      </c>
      <c r="CJ311" s="9">
        <f>VLOOKUP(B311,'3-mer'!$B:$BQ,66,FALSE)</f>
        <v>10</v>
      </c>
      <c r="CK311" s="9">
        <f>VLOOKUP(B311,'3-mer'!$B:$BQ,67,FALSE)</f>
        <v>23</v>
      </c>
      <c r="CL311" s="9">
        <f>VLOOKUP(B311,'3-mer'!$B:$BQ,5,FALSE)</f>
        <v>26</v>
      </c>
    </row>
    <row r="312" spans="1:90" ht="15.75" x14ac:dyDescent="0.2">
      <c r="A312" s="67" t="s">
        <v>28</v>
      </c>
      <c r="B312" s="68" t="s">
        <v>29</v>
      </c>
      <c r="C312" s="67">
        <v>265</v>
      </c>
      <c r="D312" s="70">
        <v>10.1</v>
      </c>
      <c r="E312" s="67">
        <v>25</v>
      </c>
      <c r="F312" s="67">
        <v>7</v>
      </c>
      <c r="G312" s="67">
        <v>6</v>
      </c>
      <c r="H312" s="70">
        <v>2.5</v>
      </c>
      <c r="I312" s="70">
        <f>VLOOKUP(B312,'2-mer'!$C$1:$V$19,3,FALSE)</f>
        <v>1452</v>
      </c>
      <c r="J312" s="74">
        <f>VLOOKUP(B312,遗传信息!B:E,4,FALSE)</f>
        <v>50.609999999999992</v>
      </c>
      <c r="K312" s="9">
        <f>VLOOKUP(B312,'2-mer'!$C$1:$V$19,4,FALSE)</f>
        <v>105</v>
      </c>
      <c r="L312" s="9">
        <f>VLOOKUP(B312,'2-mer'!$C$1:$V$19,5,FALSE)</f>
        <v>85</v>
      </c>
      <c r="M312" s="9">
        <f>VLOOKUP(B312,'2-mer'!$C$1:$V$19,6,FALSE)</f>
        <v>109</v>
      </c>
      <c r="N312" s="9">
        <f>VLOOKUP(B312,'2-mer'!$C$1:$V$19,8,FALSE)</f>
        <v>63</v>
      </c>
      <c r="O312" s="9">
        <f>VLOOKUP(B312,'2-mer'!$C$1:$V$19,9,FALSE)</f>
        <v>80</v>
      </c>
      <c r="P312" s="9">
        <f>VLOOKUP(B312,'2-mer'!$C$1:$V$19,10,FALSE)</f>
        <v>78</v>
      </c>
      <c r="Q312" s="9">
        <f>VLOOKUP(B312,'2-mer'!$C$1:$V$19,11,FALSE)</f>
        <v>96</v>
      </c>
      <c r="R312" s="9">
        <f>VLOOKUP(B312,'2-mer'!$C$1:$V$19,12,FALSE)</f>
        <v>75</v>
      </c>
      <c r="S312" s="9">
        <f>VLOOKUP(B312,'2-mer'!$C$1:$V$19,13,FALSE)</f>
        <v>115</v>
      </c>
      <c r="T312" s="9">
        <f>VLOOKUP(B312,'2-mer'!$C$1:$V$19,14,FALSE)</f>
        <v>106</v>
      </c>
      <c r="U312" s="9">
        <f>VLOOKUP(B312,'2-mer'!$C$1:$V$19,15,FALSE)</f>
        <v>147</v>
      </c>
      <c r="V312" s="9">
        <f>VLOOKUP(B312,'2-mer'!$C$1:$V$19,16,FALSE)</f>
        <v>93</v>
      </c>
      <c r="W312" s="9">
        <f>VLOOKUP(B312,'2-mer'!$C$1:$V$19,17,FALSE)</f>
        <v>63</v>
      </c>
      <c r="X312" s="9">
        <f>VLOOKUP(B312,'2-mer'!$C$1:$V$19,18,FALSE)</f>
        <v>61</v>
      </c>
      <c r="Y312" s="9">
        <f>VLOOKUP(B312,'2-mer'!$C$1:$V$19,19,FALSE)</f>
        <v>108</v>
      </c>
      <c r="Z312" s="9">
        <f>VLOOKUP(B312,'2-mer'!$C$1:$V$19,20,FALSE)</f>
        <v>57</v>
      </c>
      <c r="AA312" s="9">
        <f>VLOOKUP(B312,'3-mer'!$B:$BQ,4,FALSE)</f>
        <v>22</v>
      </c>
      <c r="AB312" s="9">
        <f>VLOOKUP(B312,'3-mer'!$B:$BQ,5,FALSE)</f>
        <v>26</v>
      </c>
      <c r="AC312" s="9">
        <f>VLOOKUP(B312,'3-mer'!$B:$BQ,6,FALSE)</f>
        <v>34</v>
      </c>
      <c r="AD312" s="9">
        <f>VLOOKUP(B312,'3-mer'!$B:$BQ,7,FALSE)</f>
        <v>22</v>
      </c>
      <c r="AE312" s="9">
        <f>VLOOKUP(B312,'3-mer'!$B:$BQ,8,FALSE)</f>
        <v>17</v>
      </c>
      <c r="AF312" s="9">
        <f>VLOOKUP(B312,'3-mer'!$B:$BQ,9,FALSE)</f>
        <v>22</v>
      </c>
      <c r="AG312" s="9">
        <f>VLOOKUP(B312,'3-mer'!$B:$BQ,10,FALSE)</f>
        <v>27</v>
      </c>
      <c r="AH312" s="9">
        <f>VLOOKUP(B312,'3-mer'!$B:$BQ,11,FALSE)</f>
        <v>19</v>
      </c>
      <c r="AI312" s="9">
        <f>VLOOKUP(B312,'3-mer'!$B:$BQ,12,FALSE)</f>
        <v>28</v>
      </c>
      <c r="AJ312" s="9">
        <f>VLOOKUP(B312,'3-mer'!$B:$BQ,13,FALSE)</f>
        <v>25</v>
      </c>
      <c r="AK312" s="9">
        <f>VLOOKUP(B312,'3-mer'!$B:$BQ,14,FALSE)</f>
        <v>30</v>
      </c>
      <c r="AL312" s="9">
        <f>VLOOKUP(B312,'3-mer'!$B:$BQ,15,FALSE)</f>
        <v>25</v>
      </c>
      <c r="AM312" s="9">
        <f>VLOOKUP(B312,'3-mer'!$B:$BQ,16,FALSE)</f>
        <v>13</v>
      </c>
      <c r="AN312" s="9">
        <f>VLOOKUP(B312,'3-mer'!$B:$BQ,17,FALSE)</f>
        <v>13</v>
      </c>
      <c r="AO312" s="9">
        <f>VLOOKUP(B312,'3-mer'!$B:$BQ,18,FALSE)</f>
        <v>27</v>
      </c>
      <c r="AP312" s="9">
        <f>VLOOKUP(B312,'3-mer'!$B:$BQ,19,FALSE)</f>
        <v>10</v>
      </c>
      <c r="AQ312" s="9">
        <f>VLOOKUP(B312,'3-mer'!$B:$BQ,20,FALSE)</f>
        <v>22</v>
      </c>
      <c r="AR312" s="9">
        <f>VLOOKUP(B312,'3-mer'!$B:$BQ,21,FALSE)</f>
        <v>16</v>
      </c>
      <c r="AS312" s="9">
        <f>VLOOKUP(B312,'3-mer'!$B:$BQ,22,FALSE)</f>
        <v>25</v>
      </c>
      <c r="AT312" s="9">
        <f>VLOOKUP(B312,'3-mer'!$B:$BQ,23,FALSE)</f>
        <v>16</v>
      </c>
      <c r="AU312" s="9">
        <f>VLOOKUP(B312,'3-mer'!$B:$BQ,24,FALSE)</f>
        <v>17</v>
      </c>
      <c r="AV312" s="9">
        <f>VLOOKUP(B312,'3-mer'!$B:$BQ,25,FALSE)</f>
        <v>15</v>
      </c>
      <c r="AW312" s="9">
        <f>VLOOKUP(B312,'3-mer'!$B:$BQ,26,FALSE)</f>
        <v>21</v>
      </c>
      <c r="AX312" s="9">
        <f>VLOOKUP(B312,'3-mer'!$B:$BQ,27,FALSE)</f>
        <v>25</v>
      </c>
      <c r="AY312" s="9">
        <f>VLOOKUP(B312,'3-mer'!$B:$BQ,28,FALSE)</f>
        <v>18</v>
      </c>
      <c r="AZ312" s="9">
        <f>VLOOKUP(B312,'3-mer'!$B:$BQ,29,FALSE)</f>
        <v>21</v>
      </c>
      <c r="BA312" s="9">
        <f>VLOOKUP(B312,'3-mer'!$B:$BQ,30,FALSE)</f>
        <v>35</v>
      </c>
      <c r="BB312" s="9">
        <f>VLOOKUP(B312,'3-mer'!$B:$BQ,31,FALSE)</f>
        <v>22</v>
      </c>
      <c r="BC312" s="9">
        <f>VLOOKUP(B312,'3-mer'!$B:$BQ,32,FALSE)</f>
        <v>11</v>
      </c>
      <c r="BD312" s="9">
        <f>VLOOKUP(B312,'3-mer'!$B:$BQ,33,FALSE)</f>
        <v>16</v>
      </c>
      <c r="BE312" s="9">
        <f>VLOOKUP(B312,'3-mer'!$B:$BQ,34,FALSE)</f>
        <v>28</v>
      </c>
      <c r="BF312" s="9">
        <f>VLOOKUP(B312,'3-mer'!$B:$BQ,35,FALSE)</f>
        <v>20</v>
      </c>
      <c r="BG312" s="9">
        <f>VLOOKUP(B312,'3-mer'!$B:$BQ,36,FALSE)</f>
        <v>36</v>
      </c>
      <c r="BH312" s="9">
        <f>VLOOKUP(B312,'3-mer'!$B:$BQ,37,FALSE)</f>
        <v>23</v>
      </c>
      <c r="BI312" s="9">
        <f>VLOOKUP(B312,'3-mer'!$B:$BQ,38,FALSE)</f>
        <v>33</v>
      </c>
      <c r="BJ312" s="9">
        <f>VLOOKUP(B312,'3-mer'!$B:$BQ,39,FALSE)</f>
        <v>22</v>
      </c>
      <c r="BK312" s="9">
        <f>VLOOKUP(B312,'3-mer'!$B:$BQ,40,FALSE)</f>
        <v>28</v>
      </c>
      <c r="BL312" s="9">
        <f>VLOOKUP(B312,'3-mer'!$B:$BQ,41,FALSE)</f>
        <v>26</v>
      </c>
      <c r="BM312" s="9">
        <f>VLOOKUP(B312,'3-mer'!$B:$BQ,42,FALSE)</f>
        <v>28</v>
      </c>
      <c r="BN312" s="9">
        <f>VLOOKUP(B312,'3-mer'!$B:$BQ,43,FALSE)</f>
        <v>23</v>
      </c>
      <c r="BO312" s="9">
        <f>VLOOKUP(B312,'3-mer'!$B:$BQ,44,FALSE)</f>
        <v>42</v>
      </c>
      <c r="BP312" s="9">
        <f>VLOOKUP(B312,'3-mer'!$B:$BQ,45,FALSE)</f>
        <v>30</v>
      </c>
      <c r="BQ312" s="9">
        <f>VLOOKUP(B312,'3-mer'!$B:$BQ,46,FALSE)</f>
        <v>46</v>
      </c>
      <c r="BR312" s="9">
        <f>VLOOKUP(B312,'3-mer'!$B:$BQ,47,FALSE)</f>
        <v>29</v>
      </c>
      <c r="BS312" s="9">
        <f>VLOOKUP(B312,'3-mer'!$B:$BQ,48,FALSE)</f>
        <v>23</v>
      </c>
      <c r="BT312" s="9">
        <f>VLOOKUP(B312,'3-mer'!$B:$BQ,49,FALSE)</f>
        <v>22</v>
      </c>
      <c r="BU312" s="9">
        <f>VLOOKUP(B312,'3-mer'!$B:$BQ,50,FALSE)</f>
        <v>30</v>
      </c>
      <c r="BV312" s="9">
        <f>VLOOKUP(B312,'3-mer'!$B:$BQ,51,FALSE)</f>
        <v>18</v>
      </c>
      <c r="BW312" s="9">
        <f>VLOOKUP(B312,'3-mer'!$B:$BQ,52,FALSE)</f>
        <v>25</v>
      </c>
      <c r="BX312" s="9">
        <f>VLOOKUP(B312,'3-mer'!$B:$BQ,53,FALSE)</f>
        <v>19</v>
      </c>
      <c r="BY312" s="9">
        <f>VLOOKUP(B312,'3-mer'!$B:$BQ,54,FALSE)</f>
        <v>16</v>
      </c>
      <c r="BZ312" s="9">
        <f>VLOOKUP(B312,'3-mer'!$B:$BQ,55,FALSE)</f>
        <v>3</v>
      </c>
      <c r="CA312" s="9">
        <f>VLOOKUP(B312,'3-mer'!$B:$BQ,56,FALSE)</f>
        <v>18</v>
      </c>
      <c r="CB312" s="9">
        <f>VLOOKUP(B312,'3-mer'!$B:$BQ,7,FALSE)</f>
        <v>22</v>
      </c>
      <c r="CC312" s="9">
        <f>VLOOKUP(B312,'3-mer'!$B:$BQ,58,FALSE)</f>
        <v>20</v>
      </c>
      <c r="CD312" s="9">
        <f>VLOOKUP(B312,'3-mer'!$B:$BQ,60,FALSE)</f>
        <v>8</v>
      </c>
      <c r="CE312" s="9">
        <f>VLOOKUP(B312,'3-mer'!$B:$BQ,61,FALSE)</f>
        <v>27</v>
      </c>
      <c r="CF312" s="9">
        <f>VLOOKUP(B312,'3-mer'!$B:$BQ,62,FALSE)</f>
        <v>28</v>
      </c>
      <c r="CG312" s="9">
        <f>VLOOKUP(B312,'3-mer'!$B:$BQ,63,FALSE)</f>
        <v>36</v>
      </c>
      <c r="CH312" s="9">
        <f>VLOOKUP(B312,'3-mer'!$B:$BQ,64,FALSE)</f>
        <v>17</v>
      </c>
      <c r="CI312" s="9">
        <f>VLOOKUP(B312,'3-mer'!$B:$BQ,65,FALSE)</f>
        <v>15</v>
      </c>
      <c r="CJ312" s="9">
        <f>VLOOKUP(B312,'3-mer'!$B:$BQ,66,FALSE)</f>
        <v>10</v>
      </c>
      <c r="CK312" s="9">
        <f>VLOOKUP(B312,'3-mer'!$B:$BQ,67,FALSE)</f>
        <v>23</v>
      </c>
      <c r="CL312" s="9">
        <f>VLOOKUP(B312,'3-mer'!$B:$BQ,5,FALSE)</f>
        <v>26</v>
      </c>
    </row>
    <row r="313" spans="1:90" ht="15.75" x14ac:dyDescent="0.2">
      <c r="A313" s="67" t="s">
        <v>28</v>
      </c>
      <c r="B313" s="68" t="s">
        <v>29</v>
      </c>
      <c r="C313" s="67">
        <v>265</v>
      </c>
      <c r="D313" s="70">
        <v>12</v>
      </c>
      <c r="E313" s="67">
        <v>25</v>
      </c>
      <c r="F313" s="67">
        <v>7</v>
      </c>
      <c r="G313" s="67">
        <v>6</v>
      </c>
      <c r="H313" s="70">
        <v>2.82</v>
      </c>
      <c r="I313" s="70">
        <f>VLOOKUP(B313,'2-mer'!$C$1:$V$19,3,FALSE)</f>
        <v>1452</v>
      </c>
      <c r="J313" s="74">
        <f>VLOOKUP(B313,遗传信息!B:E,4,FALSE)</f>
        <v>50.609999999999992</v>
      </c>
      <c r="K313" s="9">
        <f>VLOOKUP(B313,'2-mer'!$C$1:$V$19,4,FALSE)</f>
        <v>105</v>
      </c>
      <c r="L313" s="9">
        <f>VLOOKUP(B313,'2-mer'!$C$1:$V$19,5,FALSE)</f>
        <v>85</v>
      </c>
      <c r="M313" s="9">
        <f>VLOOKUP(B313,'2-mer'!$C$1:$V$19,6,FALSE)</f>
        <v>109</v>
      </c>
      <c r="N313" s="9">
        <f>VLOOKUP(B313,'2-mer'!$C$1:$V$19,8,FALSE)</f>
        <v>63</v>
      </c>
      <c r="O313" s="9">
        <f>VLOOKUP(B313,'2-mer'!$C$1:$V$19,9,FALSE)</f>
        <v>80</v>
      </c>
      <c r="P313" s="9">
        <f>VLOOKUP(B313,'2-mer'!$C$1:$V$19,10,FALSE)</f>
        <v>78</v>
      </c>
      <c r="Q313" s="9">
        <f>VLOOKUP(B313,'2-mer'!$C$1:$V$19,11,FALSE)</f>
        <v>96</v>
      </c>
      <c r="R313" s="9">
        <f>VLOOKUP(B313,'2-mer'!$C$1:$V$19,12,FALSE)</f>
        <v>75</v>
      </c>
      <c r="S313" s="9">
        <f>VLOOKUP(B313,'2-mer'!$C$1:$V$19,13,FALSE)</f>
        <v>115</v>
      </c>
      <c r="T313" s="9">
        <f>VLOOKUP(B313,'2-mer'!$C$1:$V$19,14,FALSE)</f>
        <v>106</v>
      </c>
      <c r="U313" s="9">
        <f>VLOOKUP(B313,'2-mer'!$C$1:$V$19,15,FALSE)</f>
        <v>147</v>
      </c>
      <c r="V313" s="9">
        <f>VLOOKUP(B313,'2-mer'!$C$1:$V$19,16,FALSE)</f>
        <v>93</v>
      </c>
      <c r="W313" s="9">
        <f>VLOOKUP(B313,'2-mer'!$C$1:$V$19,17,FALSE)</f>
        <v>63</v>
      </c>
      <c r="X313" s="9">
        <f>VLOOKUP(B313,'2-mer'!$C$1:$V$19,18,FALSE)</f>
        <v>61</v>
      </c>
      <c r="Y313" s="9">
        <f>VLOOKUP(B313,'2-mer'!$C$1:$V$19,19,FALSE)</f>
        <v>108</v>
      </c>
      <c r="Z313" s="9">
        <f>VLOOKUP(B313,'2-mer'!$C$1:$V$19,20,FALSE)</f>
        <v>57</v>
      </c>
      <c r="AA313" s="9">
        <f>VLOOKUP(B313,'3-mer'!$B:$BQ,4,FALSE)</f>
        <v>22</v>
      </c>
      <c r="AB313" s="9">
        <f>VLOOKUP(B313,'3-mer'!$B:$BQ,5,FALSE)</f>
        <v>26</v>
      </c>
      <c r="AC313" s="9">
        <f>VLOOKUP(B313,'3-mer'!$B:$BQ,6,FALSE)</f>
        <v>34</v>
      </c>
      <c r="AD313" s="9">
        <f>VLOOKUP(B313,'3-mer'!$B:$BQ,7,FALSE)</f>
        <v>22</v>
      </c>
      <c r="AE313" s="9">
        <f>VLOOKUP(B313,'3-mer'!$B:$BQ,8,FALSE)</f>
        <v>17</v>
      </c>
      <c r="AF313" s="9">
        <f>VLOOKUP(B313,'3-mer'!$B:$BQ,9,FALSE)</f>
        <v>22</v>
      </c>
      <c r="AG313" s="9">
        <f>VLOOKUP(B313,'3-mer'!$B:$BQ,10,FALSE)</f>
        <v>27</v>
      </c>
      <c r="AH313" s="9">
        <f>VLOOKUP(B313,'3-mer'!$B:$BQ,11,FALSE)</f>
        <v>19</v>
      </c>
      <c r="AI313" s="9">
        <f>VLOOKUP(B313,'3-mer'!$B:$BQ,12,FALSE)</f>
        <v>28</v>
      </c>
      <c r="AJ313" s="9">
        <f>VLOOKUP(B313,'3-mer'!$B:$BQ,13,FALSE)</f>
        <v>25</v>
      </c>
      <c r="AK313" s="9">
        <f>VLOOKUP(B313,'3-mer'!$B:$BQ,14,FALSE)</f>
        <v>30</v>
      </c>
      <c r="AL313" s="9">
        <f>VLOOKUP(B313,'3-mer'!$B:$BQ,15,FALSE)</f>
        <v>25</v>
      </c>
      <c r="AM313" s="9">
        <f>VLOOKUP(B313,'3-mer'!$B:$BQ,16,FALSE)</f>
        <v>13</v>
      </c>
      <c r="AN313" s="9">
        <f>VLOOKUP(B313,'3-mer'!$B:$BQ,17,FALSE)</f>
        <v>13</v>
      </c>
      <c r="AO313" s="9">
        <f>VLOOKUP(B313,'3-mer'!$B:$BQ,18,FALSE)</f>
        <v>27</v>
      </c>
      <c r="AP313" s="9">
        <f>VLOOKUP(B313,'3-mer'!$B:$BQ,19,FALSE)</f>
        <v>10</v>
      </c>
      <c r="AQ313" s="9">
        <f>VLOOKUP(B313,'3-mer'!$B:$BQ,20,FALSE)</f>
        <v>22</v>
      </c>
      <c r="AR313" s="9">
        <f>VLOOKUP(B313,'3-mer'!$B:$BQ,21,FALSE)</f>
        <v>16</v>
      </c>
      <c r="AS313" s="9">
        <f>VLOOKUP(B313,'3-mer'!$B:$BQ,22,FALSE)</f>
        <v>25</v>
      </c>
      <c r="AT313" s="9">
        <f>VLOOKUP(B313,'3-mer'!$B:$BQ,23,FALSE)</f>
        <v>16</v>
      </c>
      <c r="AU313" s="9">
        <f>VLOOKUP(B313,'3-mer'!$B:$BQ,24,FALSE)</f>
        <v>17</v>
      </c>
      <c r="AV313" s="9">
        <f>VLOOKUP(B313,'3-mer'!$B:$BQ,25,FALSE)</f>
        <v>15</v>
      </c>
      <c r="AW313" s="9">
        <f>VLOOKUP(B313,'3-mer'!$B:$BQ,26,FALSE)</f>
        <v>21</v>
      </c>
      <c r="AX313" s="9">
        <f>VLOOKUP(B313,'3-mer'!$B:$BQ,27,FALSE)</f>
        <v>25</v>
      </c>
      <c r="AY313" s="9">
        <f>VLOOKUP(B313,'3-mer'!$B:$BQ,28,FALSE)</f>
        <v>18</v>
      </c>
      <c r="AZ313" s="9">
        <f>VLOOKUP(B313,'3-mer'!$B:$BQ,29,FALSE)</f>
        <v>21</v>
      </c>
      <c r="BA313" s="9">
        <f>VLOOKUP(B313,'3-mer'!$B:$BQ,30,FALSE)</f>
        <v>35</v>
      </c>
      <c r="BB313" s="9">
        <f>VLOOKUP(B313,'3-mer'!$B:$BQ,31,FALSE)</f>
        <v>22</v>
      </c>
      <c r="BC313" s="9">
        <f>VLOOKUP(B313,'3-mer'!$B:$BQ,32,FALSE)</f>
        <v>11</v>
      </c>
      <c r="BD313" s="9">
        <f>VLOOKUP(B313,'3-mer'!$B:$BQ,33,FALSE)</f>
        <v>16</v>
      </c>
      <c r="BE313" s="9">
        <f>VLOOKUP(B313,'3-mer'!$B:$BQ,34,FALSE)</f>
        <v>28</v>
      </c>
      <c r="BF313" s="9">
        <f>VLOOKUP(B313,'3-mer'!$B:$BQ,35,FALSE)</f>
        <v>20</v>
      </c>
      <c r="BG313" s="9">
        <f>VLOOKUP(B313,'3-mer'!$B:$BQ,36,FALSE)</f>
        <v>36</v>
      </c>
      <c r="BH313" s="9">
        <f>VLOOKUP(B313,'3-mer'!$B:$BQ,37,FALSE)</f>
        <v>23</v>
      </c>
      <c r="BI313" s="9">
        <f>VLOOKUP(B313,'3-mer'!$B:$BQ,38,FALSE)</f>
        <v>33</v>
      </c>
      <c r="BJ313" s="9">
        <f>VLOOKUP(B313,'3-mer'!$B:$BQ,39,FALSE)</f>
        <v>22</v>
      </c>
      <c r="BK313" s="9">
        <f>VLOOKUP(B313,'3-mer'!$B:$BQ,40,FALSE)</f>
        <v>28</v>
      </c>
      <c r="BL313" s="9">
        <f>VLOOKUP(B313,'3-mer'!$B:$BQ,41,FALSE)</f>
        <v>26</v>
      </c>
      <c r="BM313" s="9">
        <f>VLOOKUP(B313,'3-mer'!$B:$BQ,42,FALSE)</f>
        <v>28</v>
      </c>
      <c r="BN313" s="9">
        <f>VLOOKUP(B313,'3-mer'!$B:$BQ,43,FALSE)</f>
        <v>23</v>
      </c>
      <c r="BO313" s="9">
        <f>VLOOKUP(B313,'3-mer'!$B:$BQ,44,FALSE)</f>
        <v>42</v>
      </c>
      <c r="BP313" s="9">
        <f>VLOOKUP(B313,'3-mer'!$B:$BQ,45,FALSE)</f>
        <v>30</v>
      </c>
      <c r="BQ313" s="9">
        <f>VLOOKUP(B313,'3-mer'!$B:$BQ,46,FALSE)</f>
        <v>46</v>
      </c>
      <c r="BR313" s="9">
        <f>VLOOKUP(B313,'3-mer'!$B:$BQ,47,FALSE)</f>
        <v>29</v>
      </c>
      <c r="BS313" s="9">
        <f>VLOOKUP(B313,'3-mer'!$B:$BQ,48,FALSE)</f>
        <v>23</v>
      </c>
      <c r="BT313" s="9">
        <f>VLOOKUP(B313,'3-mer'!$B:$BQ,49,FALSE)</f>
        <v>22</v>
      </c>
      <c r="BU313" s="9">
        <f>VLOOKUP(B313,'3-mer'!$B:$BQ,50,FALSE)</f>
        <v>30</v>
      </c>
      <c r="BV313" s="9">
        <f>VLOOKUP(B313,'3-mer'!$B:$BQ,51,FALSE)</f>
        <v>18</v>
      </c>
      <c r="BW313" s="9">
        <f>VLOOKUP(B313,'3-mer'!$B:$BQ,52,FALSE)</f>
        <v>25</v>
      </c>
      <c r="BX313" s="9">
        <f>VLOOKUP(B313,'3-mer'!$B:$BQ,53,FALSE)</f>
        <v>19</v>
      </c>
      <c r="BY313" s="9">
        <f>VLOOKUP(B313,'3-mer'!$B:$BQ,54,FALSE)</f>
        <v>16</v>
      </c>
      <c r="BZ313" s="9">
        <f>VLOOKUP(B313,'3-mer'!$B:$BQ,55,FALSE)</f>
        <v>3</v>
      </c>
      <c r="CA313" s="9">
        <f>VLOOKUP(B313,'3-mer'!$B:$BQ,56,FALSE)</f>
        <v>18</v>
      </c>
      <c r="CB313" s="9">
        <f>VLOOKUP(B313,'3-mer'!$B:$BQ,7,FALSE)</f>
        <v>22</v>
      </c>
      <c r="CC313" s="9">
        <f>VLOOKUP(B313,'3-mer'!$B:$BQ,58,FALSE)</f>
        <v>20</v>
      </c>
      <c r="CD313" s="9">
        <f>VLOOKUP(B313,'3-mer'!$B:$BQ,60,FALSE)</f>
        <v>8</v>
      </c>
      <c r="CE313" s="9">
        <f>VLOOKUP(B313,'3-mer'!$B:$BQ,61,FALSE)</f>
        <v>27</v>
      </c>
      <c r="CF313" s="9">
        <f>VLOOKUP(B313,'3-mer'!$B:$BQ,62,FALSE)</f>
        <v>28</v>
      </c>
      <c r="CG313" s="9">
        <f>VLOOKUP(B313,'3-mer'!$B:$BQ,63,FALSE)</f>
        <v>36</v>
      </c>
      <c r="CH313" s="9">
        <f>VLOOKUP(B313,'3-mer'!$B:$BQ,64,FALSE)</f>
        <v>17</v>
      </c>
      <c r="CI313" s="9">
        <f>VLOOKUP(B313,'3-mer'!$B:$BQ,65,FALSE)</f>
        <v>15</v>
      </c>
      <c r="CJ313" s="9">
        <f>VLOOKUP(B313,'3-mer'!$B:$BQ,66,FALSE)</f>
        <v>10</v>
      </c>
      <c r="CK313" s="9">
        <f>VLOOKUP(B313,'3-mer'!$B:$BQ,67,FALSE)</f>
        <v>23</v>
      </c>
      <c r="CL313" s="9">
        <f>VLOOKUP(B313,'3-mer'!$B:$BQ,5,FALSE)</f>
        <v>26</v>
      </c>
    </row>
    <row r="314" spans="1:90" ht="15.75" x14ac:dyDescent="0.2">
      <c r="A314" s="67" t="s">
        <v>28</v>
      </c>
      <c r="B314" s="68" t="s">
        <v>29</v>
      </c>
      <c r="C314" s="67">
        <v>265</v>
      </c>
      <c r="D314" s="70">
        <v>14.4</v>
      </c>
      <c r="E314" s="67">
        <v>25</v>
      </c>
      <c r="F314" s="67">
        <v>7</v>
      </c>
      <c r="G314" s="67">
        <v>6</v>
      </c>
      <c r="H314" s="70">
        <v>3.07</v>
      </c>
      <c r="I314" s="70">
        <f>VLOOKUP(B314,'2-mer'!$C$1:$V$19,3,FALSE)</f>
        <v>1452</v>
      </c>
      <c r="J314" s="74">
        <f>VLOOKUP(B314,遗传信息!B:E,4,FALSE)</f>
        <v>50.609999999999992</v>
      </c>
      <c r="K314" s="9">
        <f>VLOOKUP(B314,'2-mer'!$C$1:$V$19,4,FALSE)</f>
        <v>105</v>
      </c>
      <c r="L314" s="9">
        <f>VLOOKUP(B314,'2-mer'!$C$1:$V$19,5,FALSE)</f>
        <v>85</v>
      </c>
      <c r="M314" s="9">
        <f>VLOOKUP(B314,'2-mer'!$C$1:$V$19,6,FALSE)</f>
        <v>109</v>
      </c>
      <c r="N314" s="9">
        <f>VLOOKUP(B314,'2-mer'!$C$1:$V$19,8,FALSE)</f>
        <v>63</v>
      </c>
      <c r="O314" s="9">
        <f>VLOOKUP(B314,'2-mer'!$C$1:$V$19,9,FALSE)</f>
        <v>80</v>
      </c>
      <c r="P314" s="9">
        <f>VLOOKUP(B314,'2-mer'!$C$1:$V$19,10,FALSE)</f>
        <v>78</v>
      </c>
      <c r="Q314" s="9">
        <f>VLOOKUP(B314,'2-mer'!$C$1:$V$19,11,FALSE)</f>
        <v>96</v>
      </c>
      <c r="R314" s="9">
        <f>VLOOKUP(B314,'2-mer'!$C$1:$V$19,12,FALSE)</f>
        <v>75</v>
      </c>
      <c r="S314" s="9">
        <f>VLOOKUP(B314,'2-mer'!$C$1:$V$19,13,FALSE)</f>
        <v>115</v>
      </c>
      <c r="T314" s="9">
        <f>VLOOKUP(B314,'2-mer'!$C$1:$V$19,14,FALSE)</f>
        <v>106</v>
      </c>
      <c r="U314" s="9">
        <f>VLOOKUP(B314,'2-mer'!$C$1:$V$19,15,FALSE)</f>
        <v>147</v>
      </c>
      <c r="V314" s="9">
        <f>VLOOKUP(B314,'2-mer'!$C$1:$V$19,16,FALSE)</f>
        <v>93</v>
      </c>
      <c r="W314" s="9">
        <f>VLOOKUP(B314,'2-mer'!$C$1:$V$19,17,FALSE)</f>
        <v>63</v>
      </c>
      <c r="X314" s="9">
        <f>VLOOKUP(B314,'2-mer'!$C$1:$V$19,18,FALSE)</f>
        <v>61</v>
      </c>
      <c r="Y314" s="9">
        <f>VLOOKUP(B314,'2-mer'!$C$1:$V$19,19,FALSE)</f>
        <v>108</v>
      </c>
      <c r="Z314" s="9">
        <f>VLOOKUP(B314,'2-mer'!$C$1:$V$19,20,FALSE)</f>
        <v>57</v>
      </c>
      <c r="AA314" s="9">
        <f>VLOOKUP(B314,'3-mer'!$B:$BQ,4,FALSE)</f>
        <v>22</v>
      </c>
      <c r="AB314" s="9">
        <f>VLOOKUP(B314,'3-mer'!$B:$BQ,5,FALSE)</f>
        <v>26</v>
      </c>
      <c r="AC314" s="9">
        <f>VLOOKUP(B314,'3-mer'!$B:$BQ,6,FALSE)</f>
        <v>34</v>
      </c>
      <c r="AD314" s="9">
        <f>VLOOKUP(B314,'3-mer'!$B:$BQ,7,FALSE)</f>
        <v>22</v>
      </c>
      <c r="AE314" s="9">
        <f>VLOOKUP(B314,'3-mer'!$B:$BQ,8,FALSE)</f>
        <v>17</v>
      </c>
      <c r="AF314" s="9">
        <f>VLOOKUP(B314,'3-mer'!$B:$BQ,9,FALSE)</f>
        <v>22</v>
      </c>
      <c r="AG314" s="9">
        <f>VLOOKUP(B314,'3-mer'!$B:$BQ,10,FALSE)</f>
        <v>27</v>
      </c>
      <c r="AH314" s="9">
        <f>VLOOKUP(B314,'3-mer'!$B:$BQ,11,FALSE)</f>
        <v>19</v>
      </c>
      <c r="AI314" s="9">
        <f>VLOOKUP(B314,'3-mer'!$B:$BQ,12,FALSE)</f>
        <v>28</v>
      </c>
      <c r="AJ314" s="9">
        <f>VLOOKUP(B314,'3-mer'!$B:$BQ,13,FALSE)</f>
        <v>25</v>
      </c>
      <c r="AK314" s="9">
        <f>VLOOKUP(B314,'3-mer'!$B:$BQ,14,FALSE)</f>
        <v>30</v>
      </c>
      <c r="AL314" s="9">
        <f>VLOOKUP(B314,'3-mer'!$B:$BQ,15,FALSE)</f>
        <v>25</v>
      </c>
      <c r="AM314" s="9">
        <f>VLOOKUP(B314,'3-mer'!$B:$BQ,16,FALSE)</f>
        <v>13</v>
      </c>
      <c r="AN314" s="9">
        <f>VLOOKUP(B314,'3-mer'!$B:$BQ,17,FALSE)</f>
        <v>13</v>
      </c>
      <c r="AO314" s="9">
        <f>VLOOKUP(B314,'3-mer'!$B:$BQ,18,FALSE)</f>
        <v>27</v>
      </c>
      <c r="AP314" s="9">
        <f>VLOOKUP(B314,'3-mer'!$B:$BQ,19,FALSE)</f>
        <v>10</v>
      </c>
      <c r="AQ314" s="9">
        <f>VLOOKUP(B314,'3-mer'!$B:$BQ,20,FALSE)</f>
        <v>22</v>
      </c>
      <c r="AR314" s="9">
        <f>VLOOKUP(B314,'3-mer'!$B:$BQ,21,FALSE)</f>
        <v>16</v>
      </c>
      <c r="AS314" s="9">
        <f>VLOOKUP(B314,'3-mer'!$B:$BQ,22,FALSE)</f>
        <v>25</v>
      </c>
      <c r="AT314" s="9">
        <f>VLOOKUP(B314,'3-mer'!$B:$BQ,23,FALSE)</f>
        <v>16</v>
      </c>
      <c r="AU314" s="9">
        <f>VLOOKUP(B314,'3-mer'!$B:$BQ,24,FALSE)</f>
        <v>17</v>
      </c>
      <c r="AV314" s="9">
        <f>VLOOKUP(B314,'3-mer'!$B:$BQ,25,FALSE)</f>
        <v>15</v>
      </c>
      <c r="AW314" s="9">
        <f>VLOOKUP(B314,'3-mer'!$B:$BQ,26,FALSE)</f>
        <v>21</v>
      </c>
      <c r="AX314" s="9">
        <f>VLOOKUP(B314,'3-mer'!$B:$BQ,27,FALSE)</f>
        <v>25</v>
      </c>
      <c r="AY314" s="9">
        <f>VLOOKUP(B314,'3-mer'!$B:$BQ,28,FALSE)</f>
        <v>18</v>
      </c>
      <c r="AZ314" s="9">
        <f>VLOOKUP(B314,'3-mer'!$B:$BQ,29,FALSE)</f>
        <v>21</v>
      </c>
      <c r="BA314" s="9">
        <f>VLOOKUP(B314,'3-mer'!$B:$BQ,30,FALSE)</f>
        <v>35</v>
      </c>
      <c r="BB314" s="9">
        <f>VLOOKUP(B314,'3-mer'!$B:$BQ,31,FALSE)</f>
        <v>22</v>
      </c>
      <c r="BC314" s="9">
        <f>VLOOKUP(B314,'3-mer'!$B:$BQ,32,FALSE)</f>
        <v>11</v>
      </c>
      <c r="BD314" s="9">
        <f>VLOOKUP(B314,'3-mer'!$B:$BQ,33,FALSE)</f>
        <v>16</v>
      </c>
      <c r="BE314" s="9">
        <f>VLOOKUP(B314,'3-mer'!$B:$BQ,34,FALSE)</f>
        <v>28</v>
      </c>
      <c r="BF314" s="9">
        <f>VLOOKUP(B314,'3-mer'!$B:$BQ,35,FALSE)</f>
        <v>20</v>
      </c>
      <c r="BG314" s="9">
        <f>VLOOKUP(B314,'3-mer'!$B:$BQ,36,FALSE)</f>
        <v>36</v>
      </c>
      <c r="BH314" s="9">
        <f>VLOOKUP(B314,'3-mer'!$B:$BQ,37,FALSE)</f>
        <v>23</v>
      </c>
      <c r="BI314" s="9">
        <f>VLOOKUP(B314,'3-mer'!$B:$BQ,38,FALSE)</f>
        <v>33</v>
      </c>
      <c r="BJ314" s="9">
        <f>VLOOKUP(B314,'3-mer'!$B:$BQ,39,FALSE)</f>
        <v>22</v>
      </c>
      <c r="BK314" s="9">
        <f>VLOOKUP(B314,'3-mer'!$B:$BQ,40,FALSE)</f>
        <v>28</v>
      </c>
      <c r="BL314" s="9">
        <f>VLOOKUP(B314,'3-mer'!$B:$BQ,41,FALSE)</f>
        <v>26</v>
      </c>
      <c r="BM314" s="9">
        <f>VLOOKUP(B314,'3-mer'!$B:$BQ,42,FALSE)</f>
        <v>28</v>
      </c>
      <c r="BN314" s="9">
        <f>VLOOKUP(B314,'3-mer'!$B:$BQ,43,FALSE)</f>
        <v>23</v>
      </c>
      <c r="BO314" s="9">
        <f>VLOOKUP(B314,'3-mer'!$B:$BQ,44,FALSE)</f>
        <v>42</v>
      </c>
      <c r="BP314" s="9">
        <f>VLOOKUP(B314,'3-mer'!$B:$BQ,45,FALSE)</f>
        <v>30</v>
      </c>
      <c r="BQ314" s="9">
        <f>VLOOKUP(B314,'3-mer'!$B:$BQ,46,FALSE)</f>
        <v>46</v>
      </c>
      <c r="BR314" s="9">
        <f>VLOOKUP(B314,'3-mer'!$B:$BQ,47,FALSE)</f>
        <v>29</v>
      </c>
      <c r="BS314" s="9">
        <f>VLOOKUP(B314,'3-mer'!$B:$BQ,48,FALSE)</f>
        <v>23</v>
      </c>
      <c r="BT314" s="9">
        <f>VLOOKUP(B314,'3-mer'!$B:$BQ,49,FALSE)</f>
        <v>22</v>
      </c>
      <c r="BU314" s="9">
        <f>VLOOKUP(B314,'3-mer'!$B:$BQ,50,FALSE)</f>
        <v>30</v>
      </c>
      <c r="BV314" s="9">
        <f>VLOOKUP(B314,'3-mer'!$B:$BQ,51,FALSE)</f>
        <v>18</v>
      </c>
      <c r="BW314" s="9">
        <f>VLOOKUP(B314,'3-mer'!$B:$BQ,52,FALSE)</f>
        <v>25</v>
      </c>
      <c r="BX314" s="9">
        <f>VLOOKUP(B314,'3-mer'!$B:$BQ,53,FALSE)</f>
        <v>19</v>
      </c>
      <c r="BY314" s="9">
        <f>VLOOKUP(B314,'3-mer'!$B:$BQ,54,FALSE)</f>
        <v>16</v>
      </c>
      <c r="BZ314" s="9">
        <f>VLOOKUP(B314,'3-mer'!$B:$BQ,55,FALSE)</f>
        <v>3</v>
      </c>
      <c r="CA314" s="9">
        <f>VLOOKUP(B314,'3-mer'!$B:$BQ,56,FALSE)</f>
        <v>18</v>
      </c>
      <c r="CB314" s="9">
        <f>VLOOKUP(B314,'3-mer'!$B:$BQ,7,FALSE)</f>
        <v>22</v>
      </c>
      <c r="CC314" s="9">
        <f>VLOOKUP(B314,'3-mer'!$B:$BQ,58,FALSE)</f>
        <v>20</v>
      </c>
      <c r="CD314" s="9">
        <f>VLOOKUP(B314,'3-mer'!$B:$BQ,60,FALSE)</f>
        <v>8</v>
      </c>
      <c r="CE314" s="9">
        <f>VLOOKUP(B314,'3-mer'!$B:$BQ,61,FALSE)</f>
        <v>27</v>
      </c>
      <c r="CF314" s="9">
        <f>VLOOKUP(B314,'3-mer'!$B:$BQ,62,FALSE)</f>
        <v>28</v>
      </c>
      <c r="CG314" s="9">
        <f>VLOOKUP(B314,'3-mer'!$B:$BQ,63,FALSE)</f>
        <v>36</v>
      </c>
      <c r="CH314" s="9">
        <f>VLOOKUP(B314,'3-mer'!$B:$BQ,64,FALSE)</f>
        <v>17</v>
      </c>
      <c r="CI314" s="9">
        <f>VLOOKUP(B314,'3-mer'!$B:$BQ,65,FALSE)</f>
        <v>15</v>
      </c>
      <c r="CJ314" s="9">
        <f>VLOOKUP(B314,'3-mer'!$B:$BQ,66,FALSE)</f>
        <v>10</v>
      </c>
      <c r="CK314" s="9">
        <f>VLOOKUP(B314,'3-mer'!$B:$BQ,67,FALSE)</f>
        <v>23</v>
      </c>
      <c r="CL314" s="9">
        <f>VLOOKUP(B314,'3-mer'!$B:$BQ,5,FALSE)</f>
        <v>26</v>
      </c>
    </row>
    <row r="315" spans="1:90" ht="15.75" x14ac:dyDescent="0.2">
      <c r="A315" s="67" t="s">
        <v>28</v>
      </c>
      <c r="B315" s="68" t="s">
        <v>29</v>
      </c>
      <c r="C315" s="67">
        <v>285</v>
      </c>
      <c r="D315" s="70">
        <v>3.29</v>
      </c>
      <c r="E315" s="67">
        <v>25</v>
      </c>
      <c r="F315" s="67">
        <v>7</v>
      </c>
      <c r="G315" s="67">
        <v>6</v>
      </c>
      <c r="H315" s="70">
        <v>1.1100000000000001</v>
      </c>
      <c r="I315" s="70">
        <f>VLOOKUP(B315,'2-mer'!$C$1:$V$19,3,FALSE)</f>
        <v>1452</v>
      </c>
      <c r="J315" s="74">
        <f>VLOOKUP(B315,遗传信息!B:E,4,FALSE)</f>
        <v>50.609999999999992</v>
      </c>
      <c r="K315" s="9">
        <f>VLOOKUP(B315,'2-mer'!$C$1:$V$19,4,FALSE)</f>
        <v>105</v>
      </c>
      <c r="L315" s="9">
        <f>VLOOKUP(B315,'2-mer'!$C$1:$V$19,5,FALSE)</f>
        <v>85</v>
      </c>
      <c r="M315" s="9">
        <f>VLOOKUP(B315,'2-mer'!$C$1:$V$19,6,FALSE)</f>
        <v>109</v>
      </c>
      <c r="N315" s="9">
        <f>VLOOKUP(B315,'2-mer'!$C$1:$V$19,8,FALSE)</f>
        <v>63</v>
      </c>
      <c r="O315" s="9">
        <f>VLOOKUP(B315,'2-mer'!$C$1:$V$19,9,FALSE)</f>
        <v>80</v>
      </c>
      <c r="P315" s="9">
        <f>VLOOKUP(B315,'2-mer'!$C$1:$V$19,10,FALSE)</f>
        <v>78</v>
      </c>
      <c r="Q315" s="9">
        <f>VLOOKUP(B315,'2-mer'!$C$1:$V$19,11,FALSE)</f>
        <v>96</v>
      </c>
      <c r="R315" s="9">
        <f>VLOOKUP(B315,'2-mer'!$C$1:$V$19,12,FALSE)</f>
        <v>75</v>
      </c>
      <c r="S315" s="9">
        <f>VLOOKUP(B315,'2-mer'!$C$1:$V$19,13,FALSE)</f>
        <v>115</v>
      </c>
      <c r="T315" s="9">
        <f>VLOOKUP(B315,'2-mer'!$C$1:$V$19,14,FALSE)</f>
        <v>106</v>
      </c>
      <c r="U315" s="9">
        <f>VLOOKUP(B315,'2-mer'!$C$1:$V$19,15,FALSE)</f>
        <v>147</v>
      </c>
      <c r="V315" s="9">
        <f>VLOOKUP(B315,'2-mer'!$C$1:$V$19,16,FALSE)</f>
        <v>93</v>
      </c>
      <c r="W315" s="9">
        <f>VLOOKUP(B315,'2-mer'!$C$1:$V$19,17,FALSE)</f>
        <v>63</v>
      </c>
      <c r="X315" s="9">
        <f>VLOOKUP(B315,'2-mer'!$C$1:$V$19,18,FALSE)</f>
        <v>61</v>
      </c>
      <c r="Y315" s="9">
        <f>VLOOKUP(B315,'2-mer'!$C$1:$V$19,19,FALSE)</f>
        <v>108</v>
      </c>
      <c r="Z315" s="9">
        <f>VLOOKUP(B315,'2-mer'!$C$1:$V$19,20,FALSE)</f>
        <v>57</v>
      </c>
      <c r="AA315" s="9">
        <f>VLOOKUP(B315,'3-mer'!$B:$BQ,4,FALSE)</f>
        <v>22</v>
      </c>
      <c r="AB315" s="9">
        <f>VLOOKUP(B315,'3-mer'!$B:$BQ,5,FALSE)</f>
        <v>26</v>
      </c>
      <c r="AC315" s="9">
        <f>VLOOKUP(B315,'3-mer'!$B:$BQ,6,FALSE)</f>
        <v>34</v>
      </c>
      <c r="AD315" s="9">
        <f>VLOOKUP(B315,'3-mer'!$B:$BQ,7,FALSE)</f>
        <v>22</v>
      </c>
      <c r="AE315" s="9">
        <f>VLOOKUP(B315,'3-mer'!$B:$BQ,8,FALSE)</f>
        <v>17</v>
      </c>
      <c r="AF315" s="9">
        <f>VLOOKUP(B315,'3-mer'!$B:$BQ,9,FALSE)</f>
        <v>22</v>
      </c>
      <c r="AG315" s="9">
        <f>VLOOKUP(B315,'3-mer'!$B:$BQ,10,FALSE)</f>
        <v>27</v>
      </c>
      <c r="AH315" s="9">
        <f>VLOOKUP(B315,'3-mer'!$B:$BQ,11,FALSE)</f>
        <v>19</v>
      </c>
      <c r="AI315" s="9">
        <f>VLOOKUP(B315,'3-mer'!$B:$BQ,12,FALSE)</f>
        <v>28</v>
      </c>
      <c r="AJ315" s="9">
        <f>VLOOKUP(B315,'3-mer'!$B:$BQ,13,FALSE)</f>
        <v>25</v>
      </c>
      <c r="AK315" s="9">
        <f>VLOOKUP(B315,'3-mer'!$B:$BQ,14,FALSE)</f>
        <v>30</v>
      </c>
      <c r="AL315" s="9">
        <f>VLOOKUP(B315,'3-mer'!$B:$BQ,15,FALSE)</f>
        <v>25</v>
      </c>
      <c r="AM315" s="9">
        <f>VLOOKUP(B315,'3-mer'!$B:$BQ,16,FALSE)</f>
        <v>13</v>
      </c>
      <c r="AN315" s="9">
        <f>VLOOKUP(B315,'3-mer'!$B:$BQ,17,FALSE)</f>
        <v>13</v>
      </c>
      <c r="AO315" s="9">
        <f>VLOOKUP(B315,'3-mer'!$B:$BQ,18,FALSE)</f>
        <v>27</v>
      </c>
      <c r="AP315" s="9">
        <f>VLOOKUP(B315,'3-mer'!$B:$BQ,19,FALSE)</f>
        <v>10</v>
      </c>
      <c r="AQ315" s="9">
        <f>VLOOKUP(B315,'3-mer'!$B:$BQ,20,FALSE)</f>
        <v>22</v>
      </c>
      <c r="AR315" s="9">
        <f>VLOOKUP(B315,'3-mer'!$B:$BQ,21,FALSE)</f>
        <v>16</v>
      </c>
      <c r="AS315" s="9">
        <f>VLOOKUP(B315,'3-mer'!$B:$BQ,22,FALSE)</f>
        <v>25</v>
      </c>
      <c r="AT315" s="9">
        <f>VLOOKUP(B315,'3-mer'!$B:$BQ,23,FALSE)</f>
        <v>16</v>
      </c>
      <c r="AU315" s="9">
        <f>VLOOKUP(B315,'3-mer'!$B:$BQ,24,FALSE)</f>
        <v>17</v>
      </c>
      <c r="AV315" s="9">
        <f>VLOOKUP(B315,'3-mer'!$B:$BQ,25,FALSE)</f>
        <v>15</v>
      </c>
      <c r="AW315" s="9">
        <f>VLOOKUP(B315,'3-mer'!$B:$BQ,26,FALSE)</f>
        <v>21</v>
      </c>
      <c r="AX315" s="9">
        <f>VLOOKUP(B315,'3-mer'!$B:$BQ,27,FALSE)</f>
        <v>25</v>
      </c>
      <c r="AY315" s="9">
        <f>VLOOKUP(B315,'3-mer'!$B:$BQ,28,FALSE)</f>
        <v>18</v>
      </c>
      <c r="AZ315" s="9">
        <f>VLOOKUP(B315,'3-mer'!$B:$BQ,29,FALSE)</f>
        <v>21</v>
      </c>
      <c r="BA315" s="9">
        <f>VLOOKUP(B315,'3-mer'!$B:$BQ,30,FALSE)</f>
        <v>35</v>
      </c>
      <c r="BB315" s="9">
        <f>VLOOKUP(B315,'3-mer'!$B:$BQ,31,FALSE)</f>
        <v>22</v>
      </c>
      <c r="BC315" s="9">
        <f>VLOOKUP(B315,'3-mer'!$B:$BQ,32,FALSE)</f>
        <v>11</v>
      </c>
      <c r="BD315" s="9">
        <f>VLOOKUP(B315,'3-mer'!$B:$BQ,33,FALSE)</f>
        <v>16</v>
      </c>
      <c r="BE315" s="9">
        <f>VLOOKUP(B315,'3-mer'!$B:$BQ,34,FALSE)</f>
        <v>28</v>
      </c>
      <c r="BF315" s="9">
        <f>VLOOKUP(B315,'3-mer'!$B:$BQ,35,FALSE)</f>
        <v>20</v>
      </c>
      <c r="BG315" s="9">
        <f>VLOOKUP(B315,'3-mer'!$B:$BQ,36,FALSE)</f>
        <v>36</v>
      </c>
      <c r="BH315" s="9">
        <f>VLOOKUP(B315,'3-mer'!$B:$BQ,37,FALSE)</f>
        <v>23</v>
      </c>
      <c r="BI315" s="9">
        <f>VLOOKUP(B315,'3-mer'!$B:$BQ,38,FALSE)</f>
        <v>33</v>
      </c>
      <c r="BJ315" s="9">
        <f>VLOOKUP(B315,'3-mer'!$B:$BQ,39,FALSE)</f>
        <v>22</v>
      </c>
      <c r="BK315" s="9">
        <f>VLOOKUP(B315,'3-mer'!$B:$BQ,40,FALSE)</f>
        <v>28</v>
      </c>
      <c r="BL315" s="9">
        <f>VLOOKUP(B315,'3-mer'!$B:$BQ,41,FALSE)</f>
        <v>26</v>
      </c>
      <c r="BM315" s="9">
        <f>VLOOKUP(B315,'3-mer'!$B:$BQ,42,FALSE)</f>
        <v>28</v>
      </c>
      <c r="BN315" s="9">
        <f>VLOOKUP(B315,'3-mer'!$B:$BQ,43,FALSE)</f>
        <v>23</v>
      </c>
      <c r="BO315" s="9">
        <f>VLOOKUP(B315,'3-mer'!$B:$BQ,44,FALSE)</f>
        <v>42</v>
      </c>
      <c r="BP315" s="9">
        <f>VLOOKUP(B315,'3-mer'!$B:$BQ,45,FALSE)</f>
        <v>30</v>
      </c>
      <c r="BQ315" s="9">
        <f>VLOOKUP(B315,'3-mer'!$B:$BQ,46,FALSE)</f>
        <v>46</v>
      </c>
      <c r="BR315" s="9">
        <f>VLOOKUP(B315,'3-mer'!$B:$BQ,47,FALSE)</f>
        <v>29</v>
      </c>
      <c r="BS315" s="9">
        <f>VLOOKUP(B315,'3-mer'!$B:$BQ,48,FALSE)</f>
        <v>23</v>
      </c>
      <c r="BT315" s="9">
        <f>VLOOKUP(B315,'3-mer'!$B:$BQ,49,FALSE)</f>
        <v>22</v>
      </c>
      <c r="BU315" s="9">
        <f>VLOOKUP(B315,'3-mer'!$B:$BQ,50,FALSE)</f>
        <v>30</v>
      </c>
      <c r="BV315" s="9">
        <f>VLOOKUP(B315,'3-mer'!$B:$BQ,51,FALSE)</f>
        <v>18</v>
      </c>
      <c r="BW315" s="9">
        <f>VLOOKUP(B315,'3-mer'!$B:$BQ,52,FALSE)</f>
        <v>25</v>
      </c>
      <c r="BX315" s="9">
        <f>VLOOKUP(B315,'3-mer'!$B:$BQ,53,FALSE)</f>
        <v>19</v>
      </c>
      <c r="BY315" s="9">
        <f>VLOOKUP(B315,'3-mer'!$B:$BQ,54,FALSE)</f>
        <v>16</v>
      </c>
      <c r="BZ315" s="9">
        <f>VLOOKUP(B315,'3-mer'!$B:$BQ,55,FALSE)</f>
        <v>3</v>
      </c>
      <c r="CA315" s="9">
        <f>VLOOKUP(B315,'3-mer'!$B:$BQ,56,FALSE)</f>
        <v>18</v>
      </c>
      <c r="CB315" s="9">
        <f>VLOOKUP(B315,'3-mer'!$B:$BQ,7,FALSE)</f>
        <v>22</v>
      </c>
      <c r="CC315" s="9">
        <f>VLOOKUP(B315,'3-mer'!$B:$BQ,58,FALSE)</f>
        <v>20</v>
      </c>
      <c r="CD315" s="9">
        <f>VLOOKUP(B315,'3-mer'!$B:$BQ,60,FALSE)</f>
        <v>8</v>
      </c>
      <c r="CE315" s="9">
        <f>VLOOKUP(B315,'3-mer'!$B:$BQ,61,FALSE)</f>
        <v>27</v>
      </c>
      <c r="CF315" s="9">
        <f>VLOOKUP(B315,'3-mer'!$B:$BQ,62,FALSE)</f>
        <v>28</v>
      </c>
      <c r="CG315" s="9">
        <f>VLOOKUP(B315,'3-mer'!$B:$BQ,63,FALSE)</f>
        <v>36</v>
      </c>
      <c r="CH315" s="9">
        <f>VLOOKUP(B315,'3-mer'!$B:$BQ,64,FALSE)</f>
        <v>17</v>
      </c>
      <c r="CI315" s="9">
        <f>VLOOKUP(B315,'3-mer'!$B:$BQ,65,FALSE)</f>
        <v>15</v>
      </c>
      <c r="CJ315" s="9">
        <f>VLOOKUP(B315,'3-mer'!$B:$BQ,66,FALSE)</f>
        <v>10</v>
      </c>
      <c r="CK315" s="9">
        <f>VLOOKUP(B315,'3-mer'!$B:$BQ,67,FALSE)</f>
        <v>23</v>
      </c>
      <c r="CL315" s="9">
        <f>VLOOKUP(B315,'3-mer'!$B:$BQ,5,FALSE)</f>
        <v>26</v>
      </c>
    </row>
    <row r="316" spans="1:90" ht="15.75" x14ac:dyDescent="0.2">
      <c r="A316" s="67" t="s">
        <v>28</v>
      </c>
      <c r="B316" s="68" t="s">
        <v>29</v>
      </c>
      <c r="C316" s="67">
        <v>285</v>
      </c>
      <c r="D316" s="70">
        <v>6.63</v>
      </c>
      <c r="E316" s="67">
        <v>25</v>
      </c>
      <c r="F316" s="67">
        <v>7</v>
      </c>
      <c r="G316" s="67">
        <v>6</v>
      </c>
      <c r="H316" s="70">
        <v>2.06</v>
      </c>
      <c r="I316" s="70">
        <f>VLOOKUP(B316,'2-mer'!$C$1:$V$19,3,FALSE)</f>
        <v>1452</v>
      </c>
      <c r="J316" s="74">
        <f>VLOOKUP(B316,遗传信息!B:E,4,FALSE)</f>
        <v>50.609999999999992</v>
      </c>
      <c r="K316" s="9">
        <f>VLOOKUP(B316,'2-mer'!$C$1:$V$19,4,FALSE)</f>
        <v>105</v>
      </c>
      <c r="L316" s="9">
        <f>VLOOKUP(B316,'2-mer'!$C$1:$V$19,5,FALSE)</f>
        <v>85</v>
      </c>
      <c r="M316" s="9">
        <f>VLOOKUP(B316,'2-mer'!$C$1:$V$19,6,FALSE)</f>
        <v>109</v>
      </c>
      <c r="N316" s="9">
        <f>VLOOKUP(B316,'2-mer'!$C$1:$V$19,8,FALSE)</f>
        <v>63</v>
      </c>
      <c r="O316" s="9">
        <f>VLOOKUP(B316,'2-mer'!$C$1:$V$19,9,FALSE)</f>
        <v>80</v>
      </c>
      <c r="P316" s="9">
        <f>VLOOKUP(B316,'2-mer'!$C$1:$V$19,10,FALSE)</f>
        <v>78</v>
      </c>
      <c r="Q316" s="9">
        <f>VLOOKUP(B316,'2-mer'!$C$1:$V$19,11,FALSE)</f>
        <v>96</v>
      </c>
      <c r="R316" s="9">
        <f>VLOOKUP(B316,'2-mer'!$C$1:$V$19,12,FALSE)</f>
        <v>75</v>
      </c>
      <c r="S316" s="9">
        <f>VLOOKUP(B316,'2-mer'!$C$1:$V$19,13,FALSE)</f>
        <v>115</v>
      </c>
      <c r="T316" s="9">
        <f>VLOOKUP(B316,'2-mer'!$C$1:$V$19,14,FALSE)</f>
        <v>106</v>
      </c>
      <c r="U316" s="9">
        <f>VLOOKUP(B316,'2-mer'!$C$1:$V$19,15,FALSE)</f>
        <v>147</v>
      </c>
      <c r="V316" s="9">
        <f>VLOOKUP(B316,'2-mer'!$C$1:$V$19,16,FALSE)</f>
        <v>93</v>
      </c>
      <c r="W316" s="9">
        <f>VLOOKUP(B316,'2-mer'!$C$1:$V$19,17,FALSE)</f>
        <v>63</v>
      </c>
      <c r="X316" s="9">
        <f>VLOOKUP(B316,'2-mer'!$C$1:$V$19,18,FALSE)</f>
        <v>61</v>
      </c>
      <c r="Y316" s="9">
        <f>VLOOKUP(B316,'2-mer'!$C$1:$V$19,19,FALSE)</f>
        <v>108</v>
      </c>
      <c r="Z316" s="9">
        <f>VLOOKUP(B316,'2-mer'!$C$1:$V$19,20,FALSE)</f>
        <v>57</v>
      </c>
      <c r="AA316" s="9">
        <f>VLOOKUP(B316,'3-mer'!$B:$BQ,4,FALSE)</f>
        <v>22</v>
      </c>
      <c r="AB316" s="9">
        <f>VLOOKUP(B316,'3-mer'!$B:$BQ,5,FALSE)</f>
        <v>26</v>
      </c>
      <c r="AC316" s="9">
        <f>VLOOKUP(B316,'3-mer'!$B:$BQ,6,FALSE)</f>
        <v>34</v>
      </c>
      <c r="AD316" s="9">
        <f>VLOOKUP(B316,'3-mer'!$B:$BQ,7,FALSE)</f>
        <v>22</v>
      </c>
      <c r="AE316" s="9">
        <f>VLOOKUP(B316,'3-mer'!$B:$BQ,8,FALSE)</f>
        <v>17</v>
      </c>
      <c r="AF316" s="9">
        <f>VLOOKUP(B316,'3-mer'!$B:$BQ,9,FALSE)</f>
        <v>22</v>
      </c>
      <c r="AG316" s="9">
        <f>VLOOKUP(B316,'3-mer'!$B:$BQ,10,FALSE)</f>
        <v>27</v>
      </c>
      <c r="AH316" s="9">
        <f>VLOOKUP(B316,'3-mer'!$B:$BQ,11,FALSE)</f>
        <v>19</v>
      </c>
      <c r="AI316" s="9">
        <f>VLOOKUP(B316,'3-mer'!$B:$BQ,12,FALSE)</f>
        <v>28</v>
      </c>
      <c r="AJ316" s="9">
        <f>VLOOKUP(B316,'3-mer'!$B:$BQ,13,FALSE)</f>
        <v>25</v>
      </c>
      <c r="AK316" s="9">
        <f>VLOOKUP(B316,'3-mer'!$B:$BQ,14,FALSE)</f>
        <v>30</v>
      </c>
      <c r="AL316" s="9">
        <f>VLOOKUP(B316,'3-mer'!$B:$BQ,15,FALSE)</f>
        <v>25</v>
      </c>
      <c r="AM316" s="9">
        <f>VLOOKUP(B316,'3-mer'!$B:$BQ,16,FALSE)</f>
        <v>13</v>
      </c>
      <c r="AN316" s="9">
        <f>VLOOKUP(B316,'3-mer'!$B:$BQ,17,FALSE)</f>
        <v>13</v>
      </c>
      <c r="AO316" s="9">
        <f>VLOOKUP(B316,'3-mer'!$B:$BQ,18,FALSE)</f>
        <v>27</v>
      </c>
      <c r="AP316" s="9">
        <f>VLOOKUP(B316,'3-mer'!$B:$BQ,19,FALSE)</f>
        <v>10</v>
      </c>
      <c r="AQ316" s="9">
        <f>VLOOKUP(B316,'3-mer'!$B:$BQ,20,FALSE)</f>
        <v>22</v>
      </c>
      <c r="AR316" s="9">
        <f>VLOOKUP(B316,'3-mer'!$B:$BQ,21,FALSE)</f>
        <v>16</v>
      </c>
      <c r="AS316" s="9">
        <f>VLOOKUP(B316,'3-mer'!$B:$BQ,22,FALSE)</f>
        <v>25</v>
      </c>
      <c r="AT316" s="9">
        <f>VLOOKUP(B316,'3-mer'!$B:$BQ,23,FALSE)</f>
        <v>16</v>
      </c>
      <c r="AU316" s="9">
        <f>VLOOKUP(B316,'3-mer'!$B:$BQ,24,FALSE)</f>
        <v>17</v>
      </c>
      <c r="AV316" s="9">
        <f>VLOOKUP(B316,'3-mer'!$B:$BQ,25,FALSE)</f>
        <v>15</v>
      </c>
      <c r="AW316" s="9">
        <f>VLOOKUP(B316,'3-mer'!$B:$BQ,26,FALSE)</f>
        <v>21</v>
      </c>
      <c r="AX316" s="9">
        <f>VLOOKUP(B316,'3-mer'!$B:$BQ,27,FALSE)</f>
        <v>25</v>
      </c>
      <c r="AY316" s="9">
        <f>VLOOKUP(B316,'3-mer'!$B:$BQ,28,FALSE)</f>
        <v>18</v>
      </c>
      <c r="AZ316" s="9">
        <f>VLOOKUP(B316,'3-mer'!$B:$BQ,29,FALSE)</f>
        <v>21</v>
      </c>
      <c r="BA316" s="9">
        <f>VLOOKUP(B316,'3-mer'!$B:$BQ,30,FALSE)</f>
        <v>35</v>
      </c>
      <c r="BB316" s="9">
        <f>VLOOKUP(B316,'3-mer'!$B:$BQ,31,FALSE)</f>
        <v>22</v>
      </c>
      <c r="BC316" s="9">
        <f>VLOOKUP(B316,'3-mer'!$B:$BQ,32,FALSE)</f>
        <v>11</v>
      </c>
      <c r="BD316" s="9">
        <f>VLOOKUP(B316,'3-mer'!$B:$BQ,33,FALSE)</f>
        <v>16</v>
      </c>
      <c r="BE316" s="9">
        <f>VLOOKUP(B316,'3-mer'!$B:$BQ,34,FALSE)</f>
        <v>28</v>
      </c>
      <c r="BF316" s="9">
        <f>VLOOKUP(B316,'3-mer'!$B:$BQ,35,FALSE)</f>
        <v>20</v>
      </c>
      <c r="BG316" s="9">
        <f>VLOOKUP(B316,'3-mer'!$B:$BQ,36,FALSE)</f>
        <v>36</v>
      </c>
      <c r="BH316" s="9">
        <f>VLOOKUP(B316,'3-mer'!$B:$BQ,37,FALSE)</f>
        <v>23</v>
      </c>
      <c r="BI316" s="9">
        <f>VLOOKUP(B316,'3-mer'!$B:$BQ,38,FALSE)</f>
        <v>33</v>
      </c>
      <c r="BJ316" s="9">
        <f>VLOOKUP(B316,'3-mer'!$B:$BQ,39,FALSE)</f>
        <v>22</v>
      </c>
      <c r="BK316" s="9">
        <f>VLOOKUP(B316,'3-mer'!$B:$BQ,40,FALSE)</f>
        <v>28</v>
      </c>
      <c r="BL316" s="9">
        <f>VLOOKUP(B316,'3-mer'!$B:$BQ,41,FALSE)</f>
        <v>26</v>
      </c>
      <c r="BM316" s="9">
        <f>VLOOKUP(B316,'3-mer'!$B:$BQ,42,FALSE)</f>
        <v>28</v>
      </c>
      <c r="BN316" s="9">
        <f>VLOOKUP(B316,'3-mer'!$B:$BQ,43,FALSE)</f>
        <v>23</v>
      </c>
      <c r="BO316" s="9">
        <f>VLOOKUP(B316,'3-mer'!$B:$BQ,44,FALSE)</f>
        <v>42</v>
      </c>
      <c r="BP316" s="9">
        <f>VLOOKUP(B316,'3-mer'!$B:$BQ,45,FALSE)</f>
        <v>30</v>
      </c>
      <c r="BQ316" s="9">
        <f>VLOOKUP(B316,'3-mer'!$B:$BQ,46,FALSE)</f>
        <v>46</v>
      </c>
      <c r="BR316" s="9">
        <f>VLOOKUP(B316,'3-mer'!$B:$BQ,47,FALSE)</f>
        <v>29</v>
      </c>
      <c r="BS316" s="9">
        <f>VLOOKUP(B316,'3-mer'!$B:$BQ,48,FALSE)</f>
        <v>23</v>
      </c>
      <c r="BT316" s="9">
        <f>VLOOKUP(B316,'3-mer'!$B:$BQ,49,FALSE)</f>
        <v>22</v>
      </c>
      <c r="BU316" s="9">
        <f>VLOOKUP(B316,'3-mer'!$B:$BQ,50,FALSE)</f>
        <v>30</v>
      </c>
      <c r="BV316" s="9">
        <f>VLOOKUP(B316,'3-mer'!$B:$BQ,51,FALSE)</f>
        <v>18</v>
      </c>
      <c r="BW316" s="9">
        <f>VLOOKUP(B316,'3-mer'!$B:$BQ,52,FALSE)</f>
        <v>25</v>
      </c>
      <c r="BX316" s="9">
        <f>VLOOKUP(B316,'3-mer'!$B:$BQ,53,FALSE)</f>
        <v>19</v>
      </c>
      <c r="BY316" s="9">
        <f>VLOOKUP(B316,'3-mer'!$B:$BQ,54,FALSE)</f>
        <v>16</v>
      </c>
      <c r="BZ316" s="9">
        <f>VLOOKUP(B316,'3-mer'!$B:$BQ,55,FALSE)</f>
        <v>3</v>
      </c>
      <c r="CA316" s="9">
        <f>VLOOKUP(B316,'3-mer'!$B:$BQ,56,FALSE)</f>
        <v>18</v>
      </c>
      <c r="CB316" s="9">
        <f>VLOOKUP(B316,'3-mer'!$B:$BQ,7,FALSE)</f>
        <v>22</v>
      </c>
      <c r="CC316" s="9">
        <f>VLOOKUP(B316,'3-mer'!$B:$BQ,58,FALSE)</f>
        <v>20</v>
      </c>
      <c r="CD316" s="9">
        <f>VLOOKUP(B316,'3-mer'!$B:$BQ,60,FALSE)</f>
        <v>8</v>
      </c>
      <c r="CE316" s="9">
        <f>VLOOKUP(B316,'3-mer'!$B:$BQ,61,FALSE)</f>
        <v>27</v>
      </c>
      <c r="CF316" s="9">
        <f>VLOOKUP(B316,'3-mer'!$B:$BQ,62,FALSE)</f>
        <v>28</v>
      </c>
      <c r="CG316" s="9">
        <f>VLOOKUP(B316,'3-mer'!$B:$BQ,63,FALSE)</f>
        <v>36</v>
      </c>
      <c r="CH316" s="9">
        <f>VLOOKUP(B316,'3-mer'!$B:$BQ,64,FALSE)</f>
        <v>17</v>
      </c>
      <c r="CI316" s="9">
        <f>VLOOKUP(B316,'3-mer'!$B:$BQ,65,FALSE)</f>
        <v>15</v>
      </c>
      <c r="CJ316" s="9">
        <f>VLOOKUP(B316,'3-mer'!$B:$BQ,66,FALSE)</f>
        <v>10</v>
      </c>
      <c r="CK316" s="9">
        <f>VLOOKUP(B316,'3-mer'!$B:$BQ,67,FALSE)</f>
        <v>23</v>
      </c>
      <c r="CL316" s="9">
        <f>VLOOKUP(B316,'3-mer'!$B:$BQ,5,FALSE)</f>
        <v>26</v>
      </c>
    </row>
    <row r="317" spans="1:90" ht="15.75" x14ac:dyDescent="0.2">
      <c r="A317" s="67" t="s">
        <v>28</v>
      </c>
      <c r="B317" s="68" t="s">
        <v>29</v>
      </c>
      <c r="C317" s="67">
        <v>285</v>
      </c>
      <c r="D317" s="70">
        <v>8.6</v>
      </c>
      <c r="E317" s="67">
        <v>25</v>
      </c>
      <c r="F317" s="67">
        <v>7</v>
      </c>
      <c r="G317" s="67">
        <v>6</v>
      </c>
      <c r="H317" s="70">
        <v>2.5</v>
      </c>
      <c r="I317" s="70">
        <f>VLOOKUP(B317,'2-mer'!$C$1:$V$19,3,FALSE)</f>
        <v>1452</v>
      </c>
      <c r="J317" s="74">
        <f>VLOOKUP(B317,遗传信息!B:E,4,FALSE)</f>
        <v>50.609999999999992</v>
      </c>
      <c r="K317" s="9">
        <f>VLOOKUP(B317,'2-mer'!$C$1:$V$19,4,FALSE)</f>
        <v>105</v>
      </c>
      <c r="L317" s="9">
        <f>VLOOKUP(B317,'2-mer'!$C$1:$V$19,5,FALSE)</f>
        <v>85</v>
      </c>
      <c r="M317" s="9">
        <f>VLOOKUP(B317,'2-mer'!$C$1:$V$19,6,FALSE)</f>
        <v>109</v>
      </c>
      <c r="N317" s="9">
        <f>VLOOKUP(B317,'2-mer'!$C$1:$V$19,8,FALSE)</f>
        <v>63</v>
      </c>
      <c r="O317" s="9">
        <f>VLOOKUP(B317,'2-mer'!$C$1:$V$19,9,FALSE)</f>
        <v>80</v>
      </c>
      <c r="P317" s="9">
        <f>VLOOKUP(B317,'2-mer'!$C$1:$V$19,10,FALSE)</f>
        <v>78</v>
      </c>
      <c r="Q317" s="9">
        <f>VLOOKUP(B317,'2-mer'!$C$1:$V$19,11,FALSE)</f>
        <v>96</v>
      </c>
      <c r="R317" s="9">
        <f>VLOOKUP(B317,'2-mer'!$C$1:$V$19,12,FALSE)</f>
        <v>75</v>
      </c>
      <c r="S317" s="9">
        <f>VLOOKUP(B317,'2-mer'!$C$1:$V$19,13,FALSE)</f>
        <v>115</v>
      </c>
      <c r="T317" s="9">
        <f>VLOOKUP(B317,'2-mer'!$C$1:$V$19,14,FALSE)</f>
        <v>106</v>
      </c>
      <c r="U317" s="9">
        <f>VLOOKUP(B317,'2-mer'!$C$1:$V$19,15,FALSE)</f>
        <v>147</v>
      </c>
      <c r="V317" s="9">
        <f>VLOOKUP(B317,'2-mer'!$C$1:$V$19,16,FALSE)</f>
        <v>93</v>
      </c>
      <c r="W317" s="9">
        <f>VLOOKUP(B317,'2-mer'!$C$1:$V$19,17,FALSE)</f>
        <v>63</v>
      </c>
      <c r="X317" s="9">
        <f>VLOOKUP(B317,'2-mer'!$C$1:$V$19,18,FALSE)</f>
        <v>61</v>
      </c>
      <c r="Y317" s="9">
        <f>VLOOKUP(B317,'2-mer'!$C$1:$V$19,19,FALSE)</f>
        <v>108</v>
      </c>
      <c r="Z317" s="9">
        <f>VLOOKUP(B317,'2-mer'!$C$1:$V$19,20,FALSE)</f>
        <v>57</v>
      </c>
      <c r="AA317" s="9">
        <f>VLOOKUP(B317,'3-mer'!$B:$BQ,4,FALSE)</f>
        <v>22</v>
      </c>
      <c r="AB317" s="9">
        <f>VLOOKUP(B317,'3-mer'!$B:$BQ,5,FALSE)</f>
        <v>26</v>
      </c>
      <c r="AC317" s="9">
        <f>VLOOKUP(B317,'3-mer'!$B:$BQ,6,FALSE)</f>
        <v>34</v>
      </c>
      <c r="AD317" s="9">
        <f>VLOOKUP(B317,'3-mer'!$B:$BQ,7,FALSE)</f>
        <v>22</v>
      </c>
      <c r="AE317" s="9">
        <f>VLOOKUP(B317,'3-mer'!$B:$BQ,8,FALSE)</f>
        <v>17</v>
      </c>
      <c r="AF317" s="9">
        <f>VLOOKUP(B317,'3-mer'!$B:$BQ,9,FALSE)</f>
        <v>22</v>
      </c>
      <c r="AG317" s="9">
        <f>VLOOKUP(B317,'3-mer'!$B:$BQ,10,FALSE)</f>
        <v>27</v>
      </c>
      <c r="AH317" s="9">
        <f>VLOOKUP(B317,'3-mer'!$B:$BQ,11,FALSE)</f>
        <v>19</v>
      </c>
      <c r="AI317" s="9">
        <f>VLOOKUP(B317,'3-mer'!$B:$BQ,12,FALSE)</f>
        <v>28</v>
      </c>
      <c r="AJ317" s="9">
        <f>VLOOKUP(B317,'3-mer'!$B:$BQ,13,FALSE)</f>
        <v>25</v>
      </c>
      <c r="AK317" s="9">
        <f>VLOOKUP(B317,'3-mer'!$B:$BQ,14,FALSE)</f>
        <v>30</v>
      </c>
      <c r="AL317" s="9">
        <f>VLOOKUP(B317,'3-mer'!$B:$BQ,15,FALSE)</f>
        <v>25</v>
      </c>
      <c r="AM317" s="9">
        <f>VLOOKUP(B317,'3-mer'!$B:$BQ,16,FALSE)</f>
        <v>13</v>
      </c>
      <c r="AN317" s="9">
        <f>VLOOKUP(B317,'3-mer'!$B:$BQ,17,FALSE)</f>
        <v>13</v>
      </c>
      <c r="AO317" s="9">
        <f>VLOOKUP(B317,'3-mer'!$B:$BQ,18,FALSE)</f>
        <v>27</v>
      </c>
      <c r="AP317" s="9">
        <f>VLOOKUP(B317,'3-mer'!$B:$BQ,19,FALSE)</f>
        <v>10</v>
      </c>
      <c r="AQ317" s="9">
        <f>VLOOKUP(B317,'3-mer'!$B:$BQ,20,FALSE)</f>
        <v>22</v>
      </c>
      <c r="AR317" s="9">
        <f>VLOOKUP(B317,'3-mer'!$B:$BQ,21,FALSE)</f>
        <v>16</v>
      </c>
      <c r="AS317" s="9">
        <f>VLOOKUP(B317,'3-mer'!$B:$BQ,22,FALSE)</f>
        <v>25</v>
      </c>
      <c r="AT317" s="9">
        <f>VLOOKUP(B317,'3-mer'!$B:$BQ,23,FALSE)</f>
        <v>16</v>
      </c>
      <c r="AU317" s="9">
        <f>VLOOKUP(B317,'3-mer'!$B:$BQ,24,FALSE)</f>
        <v>17</v>
      </c>
      <c r="AV317" s="9">
        <f>VLOOKUP(B317,'3-mer'!$B:$BQ,25,FALSE)</f>
        <v>15</v>
      </c>
      <c r="AW317" s="9">
        <f>VLOOKUP(B317,'3-mer'!$B:$BQ,26,FALSE)</f>
        <v>21</v>
      </c>
      <c r="AX317" s="9">
        <f>VLOOKUP(B317,'3-mer'!$B:$BQ,27,FALSE)</f>
        <v>25</v>
      </c>
      <c r="AY317" s="9">
        <f>VLOOKUP(B317,'3-mer'!$B:$BQ,28,FALSE)</f>
        <v>18</v>
      </c>
      <c r="AZ317" s="9">
        <f>VLOOKUP(B317,'3-mer'!$B:$BQ,29,FALSE)</f>
        <v>21</v>
      </c>
      <c r="BA317" s="9">
        <f>VLOOKUP(B317,'3-mer'!$B:$BQ,30,FALSE)</f>
        <v>35</v>
      </c>
      <c r="BB317" s="9">
        <f>VLOOKUP(B317,'3-mer'!$B:$BQ,31,FALSE)</f>
        <v>22</v>
      </c>
      <c r="BC317" s="9">
        <f>VLOOKUP(B317,'3-mer'!$B:$BQ,32,FALSE)</f>
        <v>11</v>
      </c>
      <c r="BD317" s="9">
        <f>VLOOKUP(B317,'3-mer'!$B:$BQ,33,FALSE)</f>
        <v>16</v>
      </c>
      <c r="BE317" s="9">
        <f>VLOOKUP(B317,'3-mer'!$B:$BQ,34,FALSE)</f>
        <v>28</v>
      </c>
      <c r="BF317" s="9">
        <f>VLOOKUP(B317,'3-mer'!$B:$BQ,35,FALSE)</f>
        <v>20</v>
      </c>
      <c r="BG317" s="9">
        <f>VLOOKUP(B317,'3-mer'!$B:$BQ,36,FALSE)</f>
        <v>36</v>
      </c>
      <c r="BH317" s="9">
        <f>VLOOKUP(B317,'3-mer'!$B:$BQ,37,FALSE)</f>
        <v>23</v>
      </c>
      <c r="BI317" s="9">
        <f>VLOOKUP(B317,'3-mer'!$B:$BQ,38,FALSE)</f>
        <v>33</v>
      </c>
      <c r="BJ317" s="9">
        <f>VLOOKUP(B317,'3-mer'!$B:$BQ,39,FALSE)</f>
        <v>22</v>
      </c>
      <c r="BK317" s="9">
        <f>VLOOKUP(B317,'3-mer'!$B:$BQ,40,FALSE)</f>
        <v>28</v>
      </c>
      <c r="BL317" s="9">
        <f>VLOOKUP(B317,'3-mer'!$B:$BQ,41,FALSE)</f>
        <v>26</v>
      </c>
      <c r="BM317" s="9">
        <f>VLOOKUP(B317,'3-mer'!$B:$BQ,42,FALSE)</f>
        <v>28</v>
      </c>
      <c r="BN317" s="9">
        <f>VLOOKUP(B317,'3-mer'!$B:$BQ,43,FALSE)</f>
        <v>23</v>
      </c>
      <c r="BO317" s="9">
        <f>VLOOKUP(B317,'3-mer'!$B:$BQ,44,FALSE)</f>
        <v>42</v>
      </c>
      <c r="BP317" s="9">
        <f>VLOOKUP(B317,'3-mer'!$B:$BQ,45,FALSE)</f>
        <v>30</v>
      </c>
      <c r="BQ317" s="9">
        <f>VLOOKUP(B317,'3-mer'!$B:$BQ,46,FALSE)</f>
        <v>46</v>
      </c>
      <c r="BR317" s="9">
        <f>VLOOKUP(B317,'3-mer'!$B:$BQ,47,FALSE)</f>
        <v>29</v>
      </c>
      <c r="BS317" s="9">
        <f>VLOOKUP(B317,'3-mer'!$B:$BQ,48,FALSE)</f>
        <v>23</v>
      </c>
      <c r="BT317" s="9">
        <f>VLOOKUP(B317,'3-mer'!$B:$BQ,49,FALSE)</f>
        <v>22</v>
      </c>
      <c r="BU317" s="9">
        <f>VLOOKUP(B317,'3-mer'!$B:$BQ,50,FALSE)</f>
        <v>30</v>
      </c>
      <c r="BV317" s="9">
        <f>VLOOKUP(B317,'3-mer'!$B:$BQ,51,FALSE)</f>
        <v>18</v>
      </c>
      <c r="BW317" s="9">
        <f>VLOOKUP(B317,'3-mer'!$B:$BQ,52,FALSE)</f>
        <v>25</v>
      </c>
      <c r="BX317" s="9">
        <f>VLOOKUP(B317,'3-mer'!$B:$BQ,53,FALSE)</f>
        <v>19</v>
      </c>
      <c r="BY317" s="9">
        <f>VLOOKUP(B317,'3-mer'!$B:$BQ,54,FALSE)</f>
        <v>16</v>
      </c>
      <c r="BZ317" s="9">
        <f>VLOOKUP(B317,'3-mer'!$B:$BQ,55,FALSE)</f>
        <v>3</v>
      </c>
      <c r="CA317" s="9">
        <f>VLOOKUP(B317,'3-mer'!$B:$BQ,56,FALSE)</f>
        <v>18</v>
      </c>
      <c r="CB317" s="9">
        <f>VLOOKUP(B317,'3-mer'!$B:$BQ,7,FALSE)</f>
        <v>22</v>
      </c>
      <c r="CC317" s="9">
        <f>VLOOKUP(B317,'3-mer'!$B:$BQ,58,FALSE)</f>
        <v>20</v>
      </c>
      <c r="CD317" s="9">
        <f>VLOOKUP(B317,'3-mer'!$B:$BQ,60,FALSE)</f>
        <v>8</v>
      </c>
      <c r="CE317" s="9">
        <f>VLOOKUP(B317,'3-mer'!$B:$BQ,61,FALSE)</f>
        <v>27</v>
      </c>
      <c r="CF317" s="9">
        <f>VLOOKUP(B317,'3-mer'!$B:$BQ,62,FALSE)</f>
        <v>28</v>
      </c>
      <c r="CG317" s="9">
        <f>VLOOKUP(B317,'3-mer'!$B:$BQ,63,FALSE)</f>
        <v>36</v>
      </c>
      <c r="CH317" s="9">
        <f>VLOOKUP(B317,'3-mer'!$B:$BQ,64,FALSE)</f>
        <v>17</v>
      </c>
      <c r="CI317" s="9">
        <f>VLOOKUP(B317,'3-mer'!$B:$BQ,65,FALSE)</f>
        <v>15</v>
      </c>
      <c r="CJ317" s="9">
        <f>VLOOKUP(B317,'3-mer'!$B:$BQ,66,FALSE)</f>
        <v>10</v>
      </c>
      <c r="CK317" s="9">
        <f>VLOOKUP(B317,'3-mer'!$B:$BQ,67,FALSE)</f>
        <v>23</v>
      </c>
      <c r="CL317" s="9">
        <f>VLOOKUP(B317,'3-mer'!$B:$BQ,5,FALSE)</f>
        <v>26</v>
      </c>
    </row>
    <row r="318" spans="1:90" ht="15.75" x14ac:dyDescent="0.2">
      <c r="A318" s="67" t="s">
        <v>28</v>
      </c>
      <c r="B318" s="68" t="s">
        <v>29</v>
      </c>
      <c r="C318" s="67">
        <v>285</v>
      </c>
      <c r="D318" s="70">
        <v>9.92</v>
      </c>
      <c r="E318" s="67">
        <v>25</v>
      </c>
      <c r="F318" s="67">
        <v>7</v>
      </c>
      <c r="G318" s="67">
        <v>6</v>
      </c>
      <c r="H318" s="70">
        <v>2.91</v>
      </c>
      <c r="I318" s="70">
        <f>VLOOKUP(B318,'2-mer'!$C$1:$V$19,3,FALSE)</f>
        <v>1452</v>
      </c>
      <c r="J318" s="74">
        <f>VLOOKUP(B318,遗传信息!B:E,4,FALSE)</f>
        <v>50.609999999999992</v>
      </c>
      <c r="K318" s="9">
        <f>VLOOKUP(B318,'2-mer'!$C$1:$V$19,4,FALSE)</f>
        <v>105</v>
      </c>
      <c r="L318" s="9">
        <f>VLOOKUP(B318,'2-mer'!$C$1:$V$19,5,FALSE)</f>
        <v>85</v>
      </c>
      <c r="M318" s="9">
        <f>VLOOKUP(B318,'2-mer'!$C$1:$V$19,6,FALSE)</f>
        <v>109</v>
      </c>
      <c r="N318" s="9">
        <f>VLOOKUP(B318,'2-mer'!$C$1:$V$19,8,FALSE)</f>
        <v>63</v>
      </c>
      <c r="O318" s="9">
        <f>VLOOKUP(B318,'2-mer'!$C$1:$V$19,9,FALSE)</f>
        <v>80</v>
      </c>
      <c r="P318" s="9">
        <f>VLOOKUP(B318,'2-mer'!$C$1:$V$19,10,FALSE)</f>
        <v>78</v>
      </c>
      <c r="Q318" s="9">
        <f>VLOOKUP(B318,'2-mer'!$C$1:$V$19,11,FALSE)</f>
        <v>96</v>
      </c>
      <c r="R318" s="9">
        <f>VLOOKUP(B318,'2-mer'!$C$1:$V$19,12,FALSE)</f>
        <v>75</v>
      </c>
      <c r="S318" s="9">
        <f>VLOOKUP(B318,'2-mer'!$C$1:$V$19,13,FALSE)</f>
        <v>115</v>
      </c>
      <c r="T318" s="9">
        <f>VLOOKUP(B318,'2-mer'!$C$1:$V$19,14,FALSE)</f>
        <v>106</v>
      </c>
      <c r="U318" s="9">
        <f>VLOOKUP(B318,'2-mer'!$C$1:$V$19,15,FALSE)</f>
        <v>147</v>
      </c>
      <c r="V318" s="9">
        <f>VLOOKUP(B318,'2-mer'!$C$1:$V$19,16,FALSE)</f>
        <v>93</v>
      </c>
      <c r="W318" s="9">
        <f>VLOOKUP(B318,'2-mer'!$C$1:$V$19,17,FALSE)</f>
        <v>63</v>
      </c>
      <c r="X318" s="9">
        <f>VLOOKUP(B318,'2-mer'!$C$1:$V$19,18,FALSE)</f>
        <v>61</v>
      </c>
      <c r="Y318" s="9">
        <f>VLOOKUP(B318,'2-mer'!$C$1:$V$19,19,FALSE)</f>
        <v>108</v>
      </c>
      <c r="Z318" s="9">
        <f>VLOOKUP(B318,'2-mer'!$C$1:$V$19,20,FALSE)</f>
        <v>57</v>
      </c>
      <c r="AA318" s="9">
        <f>VLOOKUP(B318,'3-mer'!$B:$BQ,4,FALSE)</f>
        <v>22</v>
      </c>
      <c r="AB318" s="9">
        <f>VLOOKUP(B318,'3-mer'!$B:$BQ,5,FALSE)</f>
        <v>26</v>
      </c>
      <c r="AC318" s="9">
        <f>VLOOKUP(B318,'3-mer'!$B:$BQ,6,FALSE)</f>
        <v>34</v>
      </c>
      <c r="AD318" s="9">
        <f>VLOOKUP(B318,'3-mer'!$B:$BQ,7,FALSE)</f>
        <v>22</v>
      </c>
      <c r="AE318" s="9">
        <f>VLOOKUP(B318,'3-mer'!$B:$BQ,8,FALSE)</f>
        <v>17</v>
      </c>
      <c r="AF318" s="9">
        <f>VLOOKUP(B318,'3-mer'!$B:$BQ,9,FALSE)</f>
        <v>22</v>
      </c>
      <c r="AG318" s="9">
        <f>VLOOKUP(B318,'3-mer'!$B:$BQ,10,FALSE)</f>
        <v>27</v>
      </c>
      <c r="AH318" s="9">
        <f>VLOOKUP(B318,'3-mer'!$B:$BQ,11,FALSE)</f>
        <v>19</v>
      </c>
      <c r="AI318" s="9">
        <f>VLOOKUP(B318,'3-mer'!$B:$BQ,12,FALSE)</f>
        <v>28</v>
      </c>
      <c r="AJ318" s="9">
        <f>VLOOKUP(B318,'3-mer'!$B:$BQ,13,FALSE)</f>
        <v>25</v>
      </c>
      <c r="AK318" s="9">
        <f>VLOOKUP(B318,'3-mer'!$B:$BQ,14,FALSE)</f>
        <v>30</v>
      </c>
      <c r="AL318" s="9">
        <f>VLOOKUP(B318,'3-mer'!$B:$BQ,15,FALSE)</f>
        <v>25</v>
      </c>
      <c r="AM318" s="9">
        <f>VLOOKUP(B318,'3-mer'!$B:$BQ,16,FALSE)</f>
        <v>13</v>
      </c>
      <c r="AN318" s="9">
        <f>VLOOKUP(B318,'3-mer'!$B:$BQ,17,FALSE)</f>
        <v>13</v>
      </c>
      <c r="AO318" s="9">
        <f>VLOOKUP(B318,'3-mer'!$B:$BQ,18,FALSE)</f>
        <v>27</v>
      </c>
      <c r="AP318" s="9">
        <f>VLOOKUP(B318,'3-mer'!$B:$BQ,19,FALSE)</f>
        <v>10</v>
      </c>
      <c r="AQ318" s="9">
        <f>VLOOKUP(B318,'3-mer'!$B:$BQ,20,FALSE)</f>
        <v>22</v>
      </c>
      <c r="AR318" s="9">
        <f>VLOOKUP(B318,'3-mer'!$B:$BQ,21,FALSE)</f>
        <v>16</v>
      </c>
      <c r="AS318" s="9">
        <f>VLOOKUP(B318,'3-mer'!$B:$BQ,22,FALSE)</f>
        <v>25</v>
      </c>
      <c r="AT318" s="9">
        <f>VLOOKUP(B318,'3-mer'!$B:$BQ,23,FALSE)</f>
        <v>16</v>
      </c>
      <c r="AU318" s="9">
        <f>VLOOKUP(B318,'3-mer'!$B:$BQ,24,FALSE)</f>
        <v>17</v>
      </c>
      <c r="AV318" s="9">
        <f>VLOOKUP(B318,'3-mer'!$B:$BQ,25,FALSE)</f>
        <v>15</v>
      </c>
      <c r="AW318" s="9">
        <f>VLOOKUP(B318,'3-mer'!$B:$BQ,26,FALSE)</f>
        <v>21</v>
      </c>
      <c r="AX318" s="9">
        <f>VLOOKUP(B318,'3-mer'!$B:$BQ,27,FALSE)</f>
        <v>25</v>
      </c>
      <c r="AY318" s="9">
        <f>VLOOKUP(B318,'3-mer'!$B:$BQ,28,FALSE)</f>
        <v>18</v>
      </c>
      <c r="AZ318" s="9">
        <f>VLOOKUP(B318,'3-mer'!$B:$BQ,29,FALSE)</f>
        <v>21</v>
      </c>
      <c r="BA318" s="9">
        <f>VLOOKUP(B318,'3-mer'!$B:$BQ,30,FALSE)</f>
        <v>35</v>
      </c>
      <c r="BB318" s="9">
        <f>VLOOKUP(B318,'3-mer'!$B:$BQ,31,FALSE)</f>
        <v>22</v>
      </c>
      <c r="BC318" s="9">
        <f>VLOOKUP(B318,'3-mer'!$B:$BQ,32,FALSE)</f>
        <v>11</v>
      </c>
      <c r="BD318" s="9">
        <f>VLOOKUP(B318,'3-mer'!$B:$BQ,33,FALSE)</f>
        <v>16</v>
      </c>
      <c r="BE318" s="9">
        <f>VLOOKUP(B318,'3-mer'!$B:$BQ,34,FALSE)</f>
        <v>28</v>
      </c>
      <c r="BF318" s="9">
        <f>VLOOKUP(B318,'3-mer'!$B:$BQ,35,FALSE)</f>
        <v>20</v>
      </c>
      <c r="BG318" s="9">
        <f>VLOOKUP(B318,'3-mer'!$B:$BQ,36,FALSE)</f>
        <v>36</v>
      </c>
      <c r="BH318" s="9">
        <f>VLOOKUP(B318,'3-mer'!$B:$BQ,37,FALSE)</f>
        <v>23</v>
      </c>
      <c r="BI318" s="9">
        <f>VLOOKUP(B318,'3-mer'!$B:$BQ,38,FALSE)</f>
        <v>33</v>
      </c>
      <c r="BJ318" s="9">
        <f>VLOOKUP(B318,'3-mer'!$B:$BQ,39,FALSE)</f>
        <v>22</v>
      </c>
      <c r="BK318" s="9">
        <f>VLOOKUP(B318,'3-mer'!$B:$BQ,40,FALSE)</f>
        <v>28</v>
      </c>
      <c r="BL318" s="9">
        <f>VLOOKUP(B318,'3-mer'!$B:$BQ,41,FALSE)</f>
        <v>26</v>
      </c>
      <c r="BM318" s="9">
        <f>VLOOKUP(B318,'3-mer'!$B:$BQ,42,FALSE)</f>
        <v>28</v>
      </c>
      <c r="BN318" s="9">
        <f>VLOOKUP(B318,'3-mer'!$B:$BQ,43,FALSE)</f>
        <v>23</v>
      </c>
      <c r="BO318" s="9">
        <f>VLOOKUP(B318,'3-mer'!$B:$BQ,44,FALSE)</f>
        <v>42</v>
      </c>
      <c r="BP318" s="9">
        <f>VLOOKUP(B318,'3-mer'!$B:$BQ,45,FALSE)</f>
        <v>30</v>
      </c>
      <c r="BQ318" s="9">
        <f>VLOOKUP(B318,'3-mer'!$B:$BQ,46,FALSE)</f>
        <v>46</v>
      </c>
      <c r="BR318" s="9">
        <f>VLOOKUP(B318,'3-mer'!$B:$BQ,47,FALSE)</f>
        <v>29</v>
      </c>
      <c r="BS318" s="9">
        <f>VLOOKUP(B318,'3-mer'!$B:$BQ,48,FALSE)</f>
        <v>23</v>
      </c>
      <c r="BT318" s="9">
        <f>VLOOKUP(B318,'3-mer'!$B:$BQ,49,FALSE)</f>
        <v>22</v>
      </c>
      <c r="BU318" s="9">
        <f>VLOOKUP(B318,'3-mer'!$B:$BQ,50,FALSE)</f>
        <v>30</v>
      </c>
      <c r="BV318" s="9">
        <f>VLOOKUP(B318,'3-mer'!$B:$BQ,51,FALSE)</f>
        <v>18</v>
      </c>
      <c r="BW318" s="9">
        <f>VLOOKUP(B318,'3-mer'!$B:$BQ,52,FALSE)</f>
        <v>25</v>
      </c>
      <c r="BX318" s="9">
        <f>VLOOKUP(B318,'3-mer'!$B:$BQ,53,FALSE)</f>
        <v>19</v>
      </c>
      <c r="BY318" s="9">
        <f>VLOOKUP(B318,'3-mer'!$B:$BQ,54,FALSE)</f>
        <v>16</v>
      </c>
      <c r="BZ318" s="9">
        <f>VLOOKUP(B318,'3-mer'!$B:$BQ,55,FALSE)</f>
        <v>3</v>
      </c>
      <c r="CA318" s="9">
        <f>VLOOKUP(B318,'3-mer'!$B:$BQ,56,FALSE)</f>
        <v>18</v>
      </c>
      <c r="CB318" s="9">
        <f>VLOOKUP(B318,'3-mer'!$B:$BQ,7,FALSE)</f>
        <v>22</v>
      </c>
      <c r="CC318" s="9">
        <f>VLOOKUP(B318,'3-mer'!$B:$BQ,58,FALSE)</f>
        <v>20</v>
      </c>
      <c r="CD318" s="9">
        <f>VLOOKUP(B318,'3-mer'!$B:$BQ,60,FALSE)</f>
        <v>8</v>
      </c>
      <c r="CE318" s="9">
        <f>VLOOKUP(B318,'3-mer'!$B:$BQ,61,FALSE)</f>
        <v>27</v>
      </c>
      <c r="CF318" s="9">
        <f>VLOOKUP(B318,'3-mer'!$B:$BQ,62,FALSE)</f>
        <v>28</v>
      </c>
      <c r="CG318" s="9">
        <f>VLOOKUP(B318,'3-mer'!$B:$BQ,63,FALSE)</f>
        <v>36</v>
      </c>
      <c r="CH318" s="9">
        <f>VLOOKUP(B318,'3-mer'!$B:$BQ,64,FALSE)</f>
        <v>17</v>
      </c>
      <c r="CI318" s="9">
        <f>VLOOKUP(B318,'3-mer'!$B:$BQ,65,FALSE)</f>
        <v>15</v>
      </c>
      <c r="CJ318" s="9">
        <f>VLOOKUP(B318,'3-mer'!$B:$BQ,66,FALSE)</f>
        <v>10</v>
      </c>
      <c r="CK318" s="9">
        <f>VLOOKUP(B318,'3-mer'!$B:$BQ,67,FALSE)</f>
        <v>23</v>
      </c>
      <c r="CL318" s="9">
        <f>VLOOKUP(B318,'3-mer'!$B:$BQ,5,FALSE)</f>
        <v>26</v>
      </c>
    </row>
    <row r="319" spans="1:90" ht="15.75" x14ac:dyDescent="0.2">
      <c r="A319" s="67" t="s">
        <v>15</v>
      </c>
      <c r="B319" s="68" t="s">
        <v>17</v>
      </c>
      <c r="C319" s="67">
        <v>265</v>
      </c>
      <c r="D319" s="70">
        <v>1.3</v>
      </c>
      <c r="E319" s="67">
        <v>20</v>
      </c>
      <c r="F319" s="67">
        <v>7.2</v>
      </c>
      <c r="G319" s="67">
        <v>6</v>
      </c>
      <c r="H319" s="70">
        <v>1</v>
      </c>
      <c r="I319" s="70">
        <f>VLOOKUP(B319,'2-mer'!$C$1:$V$19,3,FALSE)</f>
        <v>1467</v>
      </c>
      <c r="J319" s="74">
        <f>VLOOKUP(B319,遗传信息!B:E,4,FALSE)</f>
        <v>38.32</v>
      </c>
      <c r="K319" s="9">
        <f>VLOOKUP(B319,'2-mer'!$C$1:$V$19,4,FALSE)</f>
        <v>99</v>
      </c>
      <c r="L319" s="9">
        <f>VLOOKUP(B319,'2-mer'!$C$1:$V$19,5,FALSE)</f>
        <v>93</v>
      </c>
      <c r="M319" s="9">
        <f>VLOOKUP(B319,'2-mer'!$C$1:$V$19,6,FALSE)</f>
        <v>107</v>
      </c>
      <c r="N319" s="9">
        <f>VLOOKUP(B319,'2-mer'!$C$1:$V$19,8,FALSE)</f>
        <v>72</v>
      </c>
      <c r="O319" s="9">
        <f>VLOOKUP(B319,'2-mer'!$C$1:$V$19,9,FALSE)</f>
        <v>79</v>
      </c>
      <c r="P319" s="9">
        <f>VLOOKUP(B319,'2-mer'!$C$1:$V$19,10,FALSE)</f>
        <v>66</v>
      </c>
      <c r="Q319" s="9">
        <f>VLOOKUP(B319,'2-mer'!$C$1:$V$19,11,FALSE)</f>
        <v>90</v>
      </c>
      <c r="R319" s="9">
        <f>VLOOKUP(B319,'2-mer'!$C$1:$V$19,12,FALSE)</f>
        <v>74</v>
      </c>
      <c r="S319" s="9">
        <f>VLOOKUP(B319,'2-mer'!$C$1:$V$19,13,FALSE)</f>
        <v>114</v>
      </c>
      <c r="T319" s="9">
        <f>VLOOKUP(B319,'2-mer'!$C$1:$V$19,14,FALSE)</f>
        <v>97</v>
      </c>
      <c r="U319" s="9">
        <f>VLOOKUP(B319,'2-mer'!$C$1:$V$19,15,FALSE)</f>
        <v>158</v>
      </c>
      <c r="V319" s="9">
        <f>VLOOKUP(B319,'2-mer'!$C$1:$V$19,16,FALSE)</f>
        <v>98</v>
      </c>
      <c r="W319" s="9">
        <f>VLOOKUP(B319,'2-mer'!$C$1:$V$19,17,FALSE)</f>
        <v>79</v>
      </c>
      <c r="X319" s="9">
        <f>VLOOKUP(B319,'2-mer'!$C$1:$V$19,18,FALSE)</f>
        <v>53</v>
      </c>
      <c r="Y319" s="9">
        <f>VLOOKUP(B319,'2-mer'!$C$1:$V$19,19,FALSE)</f>
        <v>111</v>
      </c>
      <c r="Z319" s="9">
        <f>VLOOKUP(B319,'2-mer'!$C$1:$V$19,20,FALSE)</f>
        <v>62</v>
      </c>
      <c r="AA319" s="9">
        <f>VLOOKUP(B319,'3-mer'!$B:$BQ,4,FALSE)</f>
        <v>18</v>
      </c>
      <c r="AB319" s="9">
        <f>VLOOKUP(B319,'3-mer'!$B:$BQ,5,FALSE)</f>
        <v>26</v>
      </c>
      <c r="AC319" s="9">
        <f>VLOOKUP(B319,'3-mer'!$B:$BQ,6,FALSE)</f>
        <v>31</v>
      </c>
      <c r="AD319" s="9">
        <f>VLOOKUP(B319,'3-mer'!$B:$BQ,7,FALSE)</f>
        <v>24</v>
      </c>
      <c r="AE319" s="9">
        <f>VLOOKUP(B319,'3-mer'!$B:$BQ,8,FALSE)</f>
        <v>24</v>
      </c>
      <c r="AF319" s="9">
        <f>VLOOKUP(B319,'3-mer'!$B:$BQ,9,FALSE)</f>
        <v>23</v>
      </c>
      <c r="AG319" s="9">
        <f>VLOOKUP(B319,'3-mer'!$B:$BQ,10,FALSE)</f>
        <v>25</v>
      </c>
      <c r="AH319" s="9">
        <f>VLOOKUP(B319,'3-mer'!$B:$BQ,11,FALSE)</f>
        <v>21</v>
      </c>
      <c r="AI319" s="9">
        <f>VLOOKUP(B319,'3-mer'!$B:$BQ,12,FALSE)</f>
        <v>25</v>
      </c>
      <c r="AJ319" s="9">
        <f>VLOOKUP(B319,'3-mer'!$B:$BQ,13,FALSE)</f>
        <v>27</v>
      </c>
      <c r="AK319" s="9">
        <f>VLOOKUP(B319,'3-mer'!$B:$BQ,14,FALSE)</f>
        <v>28</v>
      </c>
      <c r="AL319" s="9">
        <f>VLOOKUP(B319,'3-mer'!$B:$BQ,15,FALSE)</f>
        <v>27</v>
      </c>
      <c r="AM319" s="9">
        <f>VLOOKUP(B319,'3-mer'!$B:$BQ,16,FALSE)</f>
        <v>18</v>
      </c>
      <c r="AN319" s="9">
        <f>VLOOKUP(B319,'3-mer'!$B:$BQ,17,FALSE)</f>
        <v>11</v>
      </c>
      <c r="AO319" s="9">
        <f>VLOOKUP(B319,'3-mer'!$B:$BQ,18,FALSE)</f>
        <v>25</v>
      </c>
      <c r="AP319" s="9">
        <f>VLOOKUP(B319,'3-mer'!$B:$BQ,19,FALSE)</f>
        <v>18</v>
      </c>
      <c r="AQ319" s="9">
        <f>VLOOKUP(B319,'3-mer'!$B:$BQ,20,FALSE)</f>
        <v>20</v>
      </c>
      <c r="AR319" s="9">
        <f>VLOOKUP(B319,'3-mer'!$B:$BQ,21,FALSE)</f>
        <v>21</v>
      </c>
      <c r="AS319" s="9">
        <f>VLOOKUP(B319,'3-mer'!$B:$BQ,22,FALSE)</f>
        <v>23</v>
      </c>
      <c r="AT319" s="9">
        <f>VLOOKUP(B319,'3-mer'!$B:$BQ,23,FALSE)</f>
        <v>15</v>
      </c>
      <c r="AU319" s="9">
        <f>VLOOKUP(B319,'3-mer'!$B:$BQ,24,FALSE)</f>
        <v>14</v>
      </c>
      <c r="AV319" s="9">
        <f>VLOOKUP(B319,'3-mer'!$B:$BQ,25,FALSE)</f>
        <v>10</v>
      </c>
      <c r="AW319" s="9">
        <f>VLOOKUP(B319,'3-mer'!$B:$BQ,26,FALSE)</f>
        <v>17</v>
      </c>
      <c r="AX319" s="9">
        <f>VLOOKUP(B319,'3-mer'!$B:$BQ,27,FALSE)</f>
        <v>25</v>
      </c>
      <c r="AY319" s="9">
        <f>VLOOKUP(B319,'3-mer'!$B:$BQ,28,FALSE)</f>
        <v>21</v>
      </c>
      <c r="AZ319" s="9">
        <f>VLOOKUP(B319,'3-mer'!$B:$BQ,29,FALSE)</f>
        <v>18</v>
      </c>
      <c r="BA319" s="9">
        <f>VLOOKUP(B319,'3-mer'!$B:$BQ,30,FALSE)</f>
        <v>31</v>
      </c>
      <c r="BB319" s="9">
        <f>VLOOKUP(B319,'3-mer'!$B:$BQ,31,FALSE)</f>
        <v>20</v>
      </c>
      <c r="BC319" s="9">
        <f>VLOOKUP(B319,'3-mer'!$B:$BQ,32,FALSE)</f>
        <v>16</v>
      </c>
      <c r="BD319" s="9">
        <f>VLOOKUP(B319,'3-mer'!$B:$BQ,33,FALSE)</f>
        <v>9</v>
      </c>
      <c r="BE319" s="9">
        <f>VLOOKUP(B319,'3-mer'!$B:$BQ,34,FALSE)</f>
        <v>32</v>
      </c>
      <c r="BF319" s="9">
        <f>VLOOKUP(B319,'3-mer'!$B:$BQ,35,FALSE)</f>
        <v>17</v>
      </c>
      <c r="BG319" s="9">
        <f>VLOOKUP(B319,'3-mer'!$B:$BQ,36,FALSE)</f>
        <v>33</v>
      </c>
      <c r="BH319" s="9">
        <f>VLOOKUP(B319,'3-mer'!$B:$BQ,37,FALSE)</f>
        <v>24</v>
      </c>
      <c r="BI319" s="9">
        <f>VLOOKUP(B319,'3-mer'!$B:$BQ,38,FALSE)</f>
        <v>31</v>
      </c>
      <c r="BJ319" s="9">
        <f>VLOOKUP(B319,'3-mer'!$B:$BQ,39,FALSE)</f>
        <v>26</v>
      </c>
      <c r="BK319" s="9">
        <f>VLOOKUP(B319,'3-mer'!$B:$BQ,40,FALSE)</f>
        <v>29</v>
      </c>
      <c r="BL319" s="9">
        <f>VLOOKUP(B319,'3-mer'!$B:$BQ,41,FALSE)</f>
        <v>19</v>
      </c>
      <c r="BM319" s="9">
        <f>VLOOKUP(B319,'3-mer'!$B:$BQ,42,FALSE)</f>
        <v>28</v>
      </c>
      <c r="BN319" s="9">
        <f>VLOOKUP(B319,'3-mer'!$B:$BQ,43,FALSE)</f>
        <v>21</v>
      </c>
      <c r="BO319" s="9">
        <f>VLOOKUP(B319,'3-mer'!$B:$BQ,44,FALSE)</f>
        <v>37</v>
      </c>
      <c r="BP319" s="9">
        <f>VLOOKUP(B319,'3-mer'!$B:$BQ,45,FALSE)</f>
        <v>31</v>
      </c>
      <c r="BQ319" s="9">
        <f>VLOOKUP(B319,'3-mer'!$B:$BQ,46,FALSE)</f>
        <v>56</v>
      </c>
      <c r="BR319" s="9">
        <f>VLOOKUP(B319,'3-mer'!$B:$BQ,47,FALSE)</f>
        <v>34</v>
      </c>
      <c r="BS319" s="9">
        <f>VLOOKUP(B319,'3-mer'!$B:$BQ,48,FALSE)</f>
        <v>20</v>
      </c>
      <c r="BT319" s="9">
        <f>VLOOKUP(B319,'3-mer'!$B:$BQ,49,FALSE)</f>
        <v>24</v>
      </c>
      <c r="BU319" s="9">
        <f>VLOOKUP(B319,'3-mer'!$B:$BQ,50,FALSE)</f>
        <v>33</v>
      </c>
      <c r="BV319" s="9">
        <f>VLOOKUP(B319,'3-mer'!$B:$BQ,51,FALSE)</f>
        <v>20</v>
      </c>
      <c r="BW319" s="9">
        <f>VLOOKUP(B319,'3-mer'!$B:$BQ,52,FALSE)</f>
        <v>28</v>
      </c>
      <c r="BX319" s="9">
        <f>VLOOKUP(B319,'3-mer'!$B:$BQ,53,FALSE)</f>
        <v>22</v>
      </c>
      <c r="BY319" s="9">
        <f>VLOOKUP(B319,'3-mer'!$B:$BQ,54,FALSE)</f>
        <v>22</v>
      </c>
      <c r="BZ319" s="9">
        <f>VLOOKUP(B319,'3-mer'!$B:$BQ,55,FALSE)</f>
        <v>7</v>
      </c>
      <c r="CA319" s="9">
        <f>VLOOKUP(B319,'3-mer'!$B:$BQ,56,FALSE)</f>
        <v>12</v>
      </c>
      <c r="CB319" s="9">
        <f>VLOOKUP(B319,'3-mer'!$B:$BQ,7,FALSE)</f>
        <v>24</v>
      </c>
      <c r="CC319" s="9">
        <f>VLOOKUP(B319,'3-mer'!$B:$BQ,58,FALSE)</f>
        <v>20</v>
      </c>
      <c r="CD319" s="9">
        <f>VLOOKUP(B319,'3-mer'!$B:$BQ,60,FALSE)</f>
        <v>7</v>
      </c>
      <c r="CE319" s="9">
        <f>VLOOKUP(B319,'3-mer'!$B:$BQ,61,FALSE)</f>
        <v>30</v>
      </c>
      <c r="CF319" s="9">
        <f>VLOOKUP(B319,'3-mer'!$B:$BQ,62,FALSE)</f>
        <v>20</v>
      </c>
      <c r="CG319" s="9">
        <f>VLOOKUP(B319,'3-mer'!$B:$BQ,63,FALSE)</f>
        <v>43</v>
      </c>
      <c r="CH319" s="9">
        <f>VLOOKUP(B319,'3-mer'!$B:$BQ,64,FALSE)</f>
        <v>17</v>
      </c>
      <c r="CI319" s="9">
        <f>VLOOKUP(B319,'3-mer'!$B:$BQ,65,FALSE)</f>
        <v>25</v>
      </c>
      <c r="CJ319" s="9">
        <f>VLOOKUP(B319,'3-mer'!$B:$BQ,66,FALSE)</f>
        <v>9</v>
      </c>
      <c r="CK319" s="9">
        <f>VLOOKUP(B319,'3-mer'!$B:$BQ,67,FALSE)</f>
        <v>21</v>
      </c>
      <c r="CL319" s="9">
        <f>VLOOKUP(B319,'3-mer'!$B:$BQ,5,FALSE)</f>
        <v>26</v>
      </c>
    </row>
    <row r="320" spans="1:90" ht="15.75" x14ac:dyDescent="0.2">
      <c r="A320" s="67" t="s">
        <v>15</v>
      </c>
      <c r="B320" s="68" t="s">
        <v>17</v>
      </c>
      <c r="C320" s="67">
        <v>265</v>
      </c>
      <c r="D320" s="46">
        <v>2.2000000000000002</v>
      </c>
      <c r="E320" s="67">
        <v>20</v>
      </c>
      <c r="F320" s="67">
        <v>7.2</v>
      </c>
      <c r="G320" s="67">
        <v>6</v>
      </c>
      <c r="H320" s="70">
        <v>2</v>
      </c>
      <c r="I320" s="70">
        <f>VLOOKUP(B320,'2-mer'!$C$1:$V$19,3,FALSE)</f>
        <v>1467</v>
      </c>
      <c r="J320" s="74">
        <f>VLOOKUP(B320,遗传信息!B:E,4,FALSE)</f>
        <v>38.32</v>
      </c>
      <c r="K320" s="9">
        <f>VLOOKUP(B320,'2-mer'!$C$1:$V$19,4,FALSE)</f>
        <v>99</v>
      </c>
      <c r="L320" s="9">
        <f>VLOOKUP(B320,'2-mer'!$C$1:$V$19,5,FALSE)</f>
        <v>93</v>
      </c>
      <c r="M320" s="9">
        <f>VLOOKUP(B320,'2-mer'!$C$1:$V$19,6,FALSE)</f>
        <v>107</v>
      </c>
      <c r="N320" s="9">
        <f>VLOOKUP(B320,'2-mer'!$C$1:$V$19,8,FALSE)</f>
        <v>72</v>
      </c>
      <c r="O320" s="9">
        <f>VLOOKUP(B320,'2-mer'!$C$1:$V$19,9,FALSE)</f>
        <v>79</v>
      </c>
      <c r="P320" s="9">
        <f>VLOOKUP(B320,'2-mer'!$C$1:$V$19,10,FALSE)</f>
        <v>66</v>
      </c>
      <c r="Q320" s="9">
        <f>VLOOKUP(B320,'2-mer'!$C$1:$V$19,11,FALSE)</f>
        <v>90</v>
      </c>
      <c r="R320" s="9">
        <f>VLOOKUP(B320,'2-mer'!$C$1:$V$19,12,FALSE)</f>
        <v>74</v>
      </c>
      <c r="S320" s="9">
        <f>VLOOKUP(B320,'2-mer'!$C$1:$V$19,13,FALSE)</f>
        <v>114</v>
      </c>
      <c r="T320" s="9">
        <f>VLOOKUP(B320,'2-mer'!$C$1:$V$19,14,FALSE)</f>
        <v>97</v>
      </c>
      <c r="U320" s="9">
        <f>VLOOKUP(B320,'2-mer'!$C$1:$V$19,15,FALSE)</f>
        <v>158</v>
      </c>
      <c r="V320" s="9">
        <f>VLOOKUP(B320,'2-mer'!$C$1:$V$19,16,FALSE)</f>
        <v>98</v>
      </c>
      <c r="W320" s="9">
        <f>VLOOKUP(B320,'2-mer'!$C$1:$V$19,17,FALSE)</f>
        <v>79</v>
      </c>
      <c r="X320" s="9">
        <f>VLOOKUP(B320,'2-mer'!$C$1:$V$19,18,FALSE)</f>
        <v>53</v>
      </c>
      <c r="Y320" s="9">
        <f>VLOOKUP(B320,'2-mer'!$C$1:$V$19,19,FALSE)</f>
        <v>111</v>
      </c>
      <c r="Z320" s="9">
        <f>VLOOKUP(B320,'2-mer'!$C$1:$V$19,20,FALSE)</f>
        <v>62</v>
      </c>
      <c r="AA320" s="9">
        <f>VLOOKUP(B320,'3-mer'!$B:$BQ,4,FALSE)</f>
        <v>18</v>
      </c>
      <c r="AB320" s="9">
        <f>VLOOKUP(B320,'3-mer'!$B:$BQ,5,FALSE)</f>
        <v>26</v>
      </c>
      <c r="AC320" s="9">
        <f>VLOOKUP(B320,'3-mer'!$B:$BQ,6,FALSE)</f>
        <v>31</v>
      </c>
      <c r="AD320" s="9">
        <f>VLOOKUP(B320,'3-mer'!$B:$BQ,7,FALSE)</f>
        <v>24</v>
      </c>
      <c r="AE320" s="9">
        <f>VLOOKUP(B320,'3-mer'!$B:$BQ,8,FALSE)</f>
        <v>24</v>
      </c>
      <c r="AF320" s="9">
        <f>VLOOKUP(B320,'3-mer'!$B:$BQ,9,FALSE)</f>
        <v>23</v>
      </c>
      <c r="AG320" s="9">
        <f>VLOOKUP(B320,'3-mer'!$B:$BQ,10,FALSE)</f>
        <v>25</v>
      </c>
      <c r="AH320" s="9">
        <f>VLOOKUP(B320,'3-mer'!$B:$BQ,11,FALSE)</f>
        <v>21</v>
      </c>
      <c r="AI320" s="9">
        <f>VLOOKUP(B320,'3-mer'!$B:$BQ,12,FALSE)</f>
        <v>25</v>
      </c>
      <c r="AJ320" s="9">
        <f>VLOOKUP(B320,'3-mer'!$B:$BQ,13,FALSE)</f>
        <v>27</v>
      </c>
      <c r="AK320" s="9">
        <f>VLOOKUP(B320,'3-mer'!$B:$BQ,14,FALSE)</f>
        <v>28</v>
      </c>
      <c r="AL320" s="9">
        <f>VLOOKUP(B320,'3-mer'!$B:$BQ,15,FALSE)</f>
        <v>27</v>
      </c>
      <c r="AM320" s="9">
        <f>VLOOKUP(B320,'3-mer'!$B:$BQ,16,FALSE)</f>
        <v>18</v>
      </c>
      <c r="AN320" s="9">
        <f>VLOOKUP(B320,'3-mer'!$B:$BQ,17,FALSE)</f>
        <v>11</v>
      </c>
      <c r="AO320" s="9">
        <f>VLOOKUP(B320,'3-mer'!$B:$BQ,18,FALSE)</f>
        <v>25</v>
      </c>
      <c r="AP320" s="9">
        <f>VLOOKUP(B320,'3-mer'!$B:$BQ,19,FALSE)</f>
        <v>18</v>
      </c>
      <c r="AQ320" s="9">
        <f>VLOOKUP(B320,'3-mer'!$B:$BQ,20,FALSE)</f>
        <v>20</v>
      </c>
      <c r="AR320" s="9">
        <f>VLOOKUP(B320,'3-mer'!$B:$BQ,21,FALSE)</f>
        <v>21</v>
      </c>
      <c r="AS320" s="9">
        <f>VLOOKUP(B320,'3-mer'!$B:$BQ,22,FALSE)</f>
        <v>23</v>
      </c>
      <c r="AT320" s="9">
        <f>VLOOKUP(B320,'3-mer'!$B:$BQ,23,FALSE)</f>
        <v>15</v>
      </c>
      <c r="AU320" s="9">
        <f>VLOOKUP(B320,'3-mer'!$B:$BQ,24,FALSE)</f>
        <v>14</v>
      </c>
      <c r="AV320" s="9">
        <f>VLOOKUP(B320,'3-mer'!$B:$BQ,25,FALSE)</f>
        <v>10</v>
      </c>
      <c r="AW320" s="9">
        <f>VLOOKUP(B320,'3-mer'!$B:$BQ,26,FALSE)</f>
        <v>17</v>
      </c>
      <c r="AX320" s="9">
        <f>VLOOKUP(B320,'3-mer'!$B:$BQ,27,FALSE)</f>
        <v>25</v>
      </c>
      <c r="AY320" s="9">
        <f>VLOOKUP(B320,'3-mer'!$B:$BQ,28,FALSE)</f>
        <v>21</v>
      </c>
      <c r="AZ320" s="9">
        <f>VLOOKUP(B320,'3-mer'!$B:$BQ,29,FALSE)</f>
        <v>18</v>
      </c>
      <c r="BA320" s="9">
        <f>VLOOKUP(B320,'3-mer'!$B:$BQ,30,FALSE)</f>
        <v>31</v>
      </c>
      <c r="BB320" s="9">
        <f>VLOOKUP(B320,'3-mer'!$B:$BQ,31,FALSE)</f>
        <v>20</v>
      </c>
      <c r="BC320" s="9">
        <f>VLOOKUP(B320,'3-mer'!$B:$BQ,32,FALSE)</f>
        <v>16</v>
      </c>
      <c r="BD320" s="9">
        <f>VLOOKUP(B320,'3-mer'!$B:$BQ,33,FALSE)</f>
        <v>9</v>
      </c>
      <c r="BE320" s="9">
        <f>VLOOKUP(B320,'3-mer'!$B:$BQ,34,FALSE)</f>
        <v>32</v>
      </c>
      <c r="BF320" s="9">
        <f>VLOOKUP(B320,'3-mer'!$B:$BQ,35,FALSE)</f>
        <v>17</v>
      </c>
      <c r="BG320" s="9">
        <f>VLOOKUP(B320,'3-mer'!$B:$BQ,36,FALSE)</f>
        <v>33</v>
      </c>
      <c r="BH320" s="9">
        <f>VLOOKUP(B320,'3-mer'!$B:$BQ,37,FALSE)</f>
        <v>24</v>
      </c>
      <c r="BI320" s="9">
        <f>VLOOKUP(B320,'3-mer'!$B:$BQ,38,FALSE)</f>
        <v>31</v>
      </c>
      <c r="BJ320" s="9">
        <f>VLOOKUP(B320,'3-mer'!$B:$BQ,39,FALSE)</f>
        <v>26</v>
      </c>
      <c r="BK320" s="9">
        <f>VLOOKUP(B320,'3-mer'!$B:$BQ,40,FALSE)</f>
        <v>29</v>
      </c>
      <c r="BL320" s="9">
        <f>VLOOKUP(B320,'3-mer'!$B:$BQ,41,FALSE)</f>
        <v>19</v>
      </c>
      <c r="BM320" s="9">
        <f>VLOOKUP(B320,'3-mer'!$B:$BQ,42,FALSE)</f>
        <v>28</v>
      </c>
      <c r="BN320" s="9">
        <f>VLOOKUP(B320,'3-mer'!$B:$BQ,43,FALSE)</f>
        <v>21</v>
      </c>
      <c r="BO320" s="9">
        <f>VLOOKUP(B320,'3-mer'!$B:$BQ,44,FALSE)</f>
        <v>37</v>
      </c>
      <c r="BP320" s="9">
        <f>VLOOKUP(B320,'3-mer'!$B:$BQ,45,FALSE)</f>
        <v>31</v>
      </c>
      <c r="BQ320" s="9">
        <f>VLOOKUP(B320,'3-mer'!$B:$BQ,46,FALSE)</f>
        <v>56</v>
      </c>
      <c r="BR320" s="9">
        <f>VLOOKUP(B320,'3-mer'!$B:$BQ,47,FALSE)</f>
        <v>34</v>
      </c>
      <c r="BS320" s="9">
        <f>VLOOKUP(B320,'3-mer'!$B:$BQ,48,FALSE)</f>
        <v>20</v>
      </c>
      <c r="BT320" s="9">
        <f>VLOOKUP(B320,'3-mer'!$B:$BQ,49,FALSE)</f>
        <v>24</v>
      </c>
      <c r="BU320" s="9">
        <f>VLOOKUP(B320,'3-mer'!$B:$BQ,50,FALSE)</f>
        <v>33</v>
      </c>
      <c r="BV320" s="9">
        <f>VLOOKUP(B320,'3-mer'!$B:$BQ,51,FALSE)</f>
        <v>20</v>
      </c>
      <c r="BW320" s="9">
        <f>VLOOKUP(B320,'3-mer'!$B:$BQ,52,FALSE)</f>
        <v>28</v>
      </c>
      <c r="BX320" s="9">
        <f>VLOOKUP(B320,'3-mer'!$B:$BQ,53,FALSE)</f>
        <v>22</v>
      </c>
      <c r="BY320" s="9">
        <f>VLOOKUP(B320,'3-mer'!$B:$BQ,54,FALSE)</f>
        <v>22</v>
      </c>
      <c r="BZ320" s="9">
        <f>VLOOKUP(B320,'3-mer'!$B:$BQ,55,FALSE)</f>
        <v>7</v>
      </c>
      <c r="CA320" s="9">
        <f>VLOOKUP(B320,'3-mer'!$B:$BQ,56,FALSE)</f>
        <v>12</v>
      </c>
      <c r="CB320" s="9">
        <f>VLOOKUP(B320,'3-mer'!$B:$BQ,7,FALSE)</f>
        <v>24</v>
      </c>
      <c r="CC320" s="9">
        <f>VLOOKUP(B320,'3-mer'!$B:$BQ,58,FALSE)</f>
        <v>20</v>
      </c>
      <c r="CD320" s="9">
        <f>VLOOKUP(B320,'3-mer'!$B:$BQ,60,FALSE)</f>
        <v>7</v>
      </c>
      <c r="CE320" s="9">
        <f>VLOOKUP(B320,'3-mer'!$B:$BQ,61,FALSE)</f>
        <v>30</v>
      </c>
      <c r="CF320" s="9">
        <f>VLOOKUP(B320,'3-mer'!$B:$BQ,62,FALSE)</f>
        <v>20</v>
      </c>
      <c r="CG320" s="9">
        <f>VLOOKUP(B320,'3-mer'!$B:$BQ,63,FALSE)</f>
        <v>43</v>
      </c>
      <c r="CH320" s="9">
        <f>VLOOKUP(B320,'3-mer'!$B:$BQ,64,FALSE)</f>
        <v>17</v>
      </c>
      <c r="CI320" s="9">
        <f>VLOOKUP(B320,'3-mer'!$B:$BQ,65,FALSE)</f>
        <v>25</v>
      </c>
      <c r="CJ320" s="9">
        <f>VLOOKUP(B320,'3-mer'!$B:$BQ,66,FALSE)</f>
        <v>9</v>
      </c>
      <c r="CK320" s="9">
        <f>VLOOKUP(B320,'3-mer'!$B:$BQ,67,FALSE)</f>
        <v>21</v>
      </c>
      <c r="CL320" s="9">
        <f>VLOOKUP(B320,'3-mer'!$B:$BQ,5,FALSE)</f>
        <v>26</v>
      </c>
    </row>
    <row r="321" spans="1:90" ht="15.75" x14ac:dyDescent="0.2">
      <c r="A321" s="67" t="s">
        <v>15</v>
      </c>
      <c r="B321" s="68" t="s">
        <v>17</v>
      </c>
      <c r="C321" s="67">
        <v>265</v>
      </c>
      <c r="D321" s="46">
        <v>3.2</v>
      </c>
      <c r="E321" s="67">
        <v>20</v>
      </c>
      <c r="F321" s="67">
        <v>7.2</v>
      </c>
      <c r="G321" s="67">
        <v>6</v>
      </c>
      <c r="H321" s="70">
        <v>3</v>
      </c>
      <c r="I321" s="70">
        <f>VLOOKUP(B321,'2-mer'!$C$1:$V$19,3,FALSE)</f>
        <v>1467</v>
      </c>
      <c r="J321" s="74">
        <f>VLOOKUP(B321,遗传信息!B:E,4,FALSE)</f>
        <v>38.32</v>
      </c>
      <c r="K321" s="9">
        <f>VLOOKUP(B321,'2-mer'!$C$1:$V$19,4,FALSE)</f>
        <v>99</v>
      </c>
      <c r="L321" s="9">
        <f>VLOOKUP(B321,'2-mer'!$C$1:$V$19,5,FALSE)</f>
        <v>93</v>
      </c>
      <c r="M321" s="9">
        <f>VLOOKUP(B321,'2-mer'!$C$1:$V$19,6,FALSE)</f>
        <v>107</v>
      </c>
      <c r="N321" s="9">
        <f>VLOOKUP(B321,'2-mer'!$C$1:$V$19,8,FALSE)</f>
        <v>72</v>
      </c>
      <c r="O321" s="9">
        <f>VLOOKUP(B321,'2-mer'!$C$1:$V$19,9,FALSE)</f>
        <v>79</v>
      </c>
      <c r="P321" s="9">
        <f>VLOOKUP(B321,'2-mer'!$C$1:$V$19,10,FALSE)</f>
        <v>66</v>
      </c>
      <c r="Q321" s="9">
        <f>VLOOKUP(B321,'2-mer'!$C$1:$V$19,11,FALSE)</f>
        <v>90</v>
      </c>
      <c r="R321" s="9">
        <f>VLOOKUP(B321,'2-mer'!$C$1:$V$19,12,FALSE)</f>
        <v>74</v>
      </c>
      <c r="S321" s="9">
        <f>VLOOKUP(B321,'2-mer'!$C$1:$V$19,13,FALSE)</f>
        <v>114</v>
      </c>
      <c r="T321" s="9">
        <f>VLOOKUP(B321,'2-mer'!$C$1:$V$19,14,FALSE)</f>
        <v>97</v>
      </c>
      <c r="U321" s="9">
        <f>VLOOKUP(B321,'2-mer'!$C$1:$V$19,15,FALSE)</f>
        <v>158</v>
      </c>
      <c r="V321" s="9">
        <f>VLOOKUP(B321,'2-mer'!$C$1:$V$19,16,FALSE)</f>
        <v>98</v>
      </c>
      <c r="W321" s="9">
        <f>VLOOKUP(B321,'2-mer'!$C$1:$V$19,17,FALSE)</f>
        <v>79</v>
      </c>
      <c r="X321" s="9">
        <f>VLOOKUP(B321,'2-mer'!$C$1:$V$19,18,FALSE)</f>
        <v>53</v>
      </c>
      <c r="Y321" s="9">
        <f>VLOOKUP(B321,'2-mer'!$C$1:$V$19,19,FALSE)</f>
        <v>111</v>
      </c>
      <c r="Z321" s="9">
        <f>VLOOKUP(B321,'2-mer'!$C$1:$V$19,20,FALSE)</f>
        <v>62</v>
      </c>
      <c r="AA321" s="9">
        <f>VLOOKUP(B321,'3-mer'!$B:$BQ,4,FALSE)</f>
        <v>18</v>
      </c>
      <c r="AB321" s="9">
        <f>VLOOKUP(B321,'3-mer'!$B:$BQ,5,FALSE)</f>
        <v>26</v>
      </c>
      <c r="AC321" s="9">
        <f>VLOOKUP(B321,'3-mer'!$B:$BQ,6,FALSE)</f>
        <v>31</v>
      </c>
      <c r="AD321" s="9">
        <f>VLOOKUP(B321,'3-mer'!$B:$BQ,7,FALSE)</f>
        <v>24</v>
      </c>
      <c r="AE321" s="9">
        <f>VLOOKUP(B321,'3-mer'!$B:$BQ,8,FALSE)</f>
        <v>24</v>
      </c>
      <c r="AF321" s="9">
        <f>VLOOKUP(B321,'3-mer'!$B:$BQ,9,FALSE)</f>
        <v>23</v>
      </c>
      <c r="AG321" s="9">
        <f>VLOOKUP(B321,'3-mer'!$B:$BQ,10,FALSE)</f>
        <v>25</v>
      </c>
      <c r="AH321" s="9">
        <f>VLOOKUP(B321,'3-mer'!$B:$BQ,11,FALSE)</f>
        <v>21</v>
      </c>
      <c r="AI321" s="9">
        <f>VLOOKUP(B321,'3-mer'!$B:$BQ,12,FALSE)</f>
        <v>25</v>
      </c>
      <c r="AJ321" s="9">
        <f>VLOOKUP(B321,'3-mer'!$B:$BQ,13,FALSE)</f>
        <v>27</v>
      </c>
      <c r="AK321" s="9">
        <f>VLOOKUP(B321,'3-mer'!$B:$BQ,14,FALSE)</f>
        <v>28</v>
      </c>
      <c r="AL321" s="9">
        <f>VLOOKUP(B321,'3-mer'!$B:$BQ,15,FALSE)</f>
        <v>27</v>
      </c>
      <c r="AM321" s="9">
        <f>VLOOKUP(B321,'3-mer'!$B:$BQ,16,FALSE)</f>
        <v>18</v>
      </c>
      <c r="AN321" s="9">
        <f>VLOOKUP(B321,'3-mer'!$B:$BQ,17,FALSE)</f>
        <v>11</v>
      </c>
      <c r="AO321" s="9">
        <f>VLOOKUP(B321,'3-mer'!$B:$BQ,18,FALSE)</f>
        <v>25</v>
      </c>
      <c r="AP321" s="9">
        <f>VLOOKUP(B321,'3-mer'!$B:$BQ,19,FALSE)</f>
        <v>18</v>
      </c>
      <c r="AQ321" s="9">
        <f>VLOOKUP(B321,'3-mer'!$B:$BQ,20,FALSE)</f>
        <v>20</v>
      </c>
      <c r="AR321" s="9">
        <f>VLOOKUP(B321,'3-mer'!$B:$BQ,21,FALSE)</f>
        <v>21</v>
      </c>
      <c r="AS321" s="9">
        <f>VLOOKUP(B321,'3-mer'!$B:$BQ,22,FALSE)</f>
        <v>23</v>
      </c>
      <c r="AT321" s="9">
        <f>VLOOKUP(B321,'3-mer'!$B:$BQ,23,FALSE)</f>
        <v>15</v>
      </c>
      <c r="AU321" s="9">
        <f>VLOOKUP(B321,'3-mer'!$B:$BQ,24,FALSE)</f>
        <v>14</v>
      </c>
      <c r="AV321" s="9">
        <f>VLOOKUP(B321,'3-mer'!$B:$BQ,25,FALSE)</f>
        <v>10</v>
      </c>
      <c r="AW321" s="9">
        <f>VLOOKUP(B321,'3-mer'!$B:$BQ,26,FALSE)</f>
        <v>17</v>
      </c>
      <c r="AX321" s="9">
        <f>VLOOKUP(B321,'3-mer'!$B:$BQ,27,FALSE)</f>
        <v>25</v>
      </c>
      <c r="AY321" s="9">
        <f>VLOOKUP(B321,'3-mer'!$B:$BQ,28,FALSE)</f>
        <v>21</v>
      </c>
      <c r="AZ321" s="9">
        <f>VLOOKUP(B321,'3-mer'!$B:$BQ,29,FALSE)</f>
        <v>18</v>
      </c>
      <c r="BA321" s="9">
        <f>VLOOKUP(B321,'3-mer'!$B:$BQ,30,FALSE)</f>
        <v>31</v>
      </c>
      <c r="BB321" s="9">
        <f>VLOOKUP(B321,'3-mer'!$B:$BQ,31,FALSE)</f>
        <v>20</v>
      </c>
      <c r="BC321" s="9">
        <f>VLOOKUP(B321,'3-mer'!$B:$BQ,32,FALSE)</f>
        <v>16</v>
      </c>
      <c r="BD321" s="9">
        <f>VLOOKUP(B321,'3-mer'!$B:$BQ,33,FALSE)</f>
        <v>9</v>
      </c>
      <c r="BE321" s="9">
        <f>VLOOKUP(B321,'3-mer'!$B:$BQ,34,FALSE)</f>
        <v>32</v>
      </c>
      <c r="BF321" s="9">
        <f>VLOOKUP(B321,'3-mer'!$B:$BQ,35,FALSE)</f>
        <v>17</v>
      </c>
      <c r="BG321" s="9">
        <f>VLOOKUP(B321,'3-mer'!$B:$BQ,36,FALSE)</f>
        <v>33</v>
      </c>
      <c r="BH321" s="9">
        <f>VLOOKUP(B321,'3-mer'!$B:$BQ,37,FALSE)</f>
        <v>24</v>
      </c>
      <c r="BI321" s="9">
        <f>VLOOKUP(B321,'3-mer'!$B:$BQ,38,FALSE)</f>
        <v>31</v>
      </c>
      <c r="BJ321" s="9">
        <f>VLOOKUP(B321,'3-mer'!$B:$BQ,39,FALSE)</f>
        <v>26</v>
      </c>
      <c r="BK321" s="9">
        <f>VLOOKUP(B321,'3-mer'!$B:$BQ,40,FALSE)</f>
        <v>29</v>
      </c>
      <c r="BL321" s="9">
        <f>VLOOKUP(B321,'3-mer'!$B:$BQ,41,FALSE)</f>
        <v>19</v>
      </c>
      <c r="BM321" s="9">
        <f>VLOOKUP(B321,'3-mer'!$B:$BQ,42,FALSE)</f>
        <v>28</v>
      </c>
      <c r="BN321" s="9">
        <f>VLOOKUP(B321,'3-mer'!$B:$BQ,43,FALSE)</f>
        <v>21</v>
      </c>
      <c r="BO321" s="9">
        <f>VLOOKUP(B321,'3-mer'!$B:$BQ,44,FALSE)</f>
        <v>37</v>
      </c>
      <c r="BP321" s="9">
        <f>VLOOKUP(B321,'3-mer'!$B:$BQ,45,FALSE)</f>
        <v>31</v>
      </c>
      <c r="BQ321" s="9">
        <f>VLOOKUP(B321,'3-mer'!$B:$BQ,46,FALSE)</f>
        <v>56</v>
      </c>
      <c r="BR321" s="9">
        <f>VLOOKUP(B321,'3-mer'!$B:$BQ,47,FALSE)</f>
        <v>34</v>
      </c>
      <c r="BS321" s="9">
        <f>VLOOKUP(B321,'3-mer'!$B:$BQ,48,FALSE)</f>
        <v>20</v>
      </c>
      <c r="BT321" s="9">
        <f>VLOOKUP(B321,'3-mer'!$B:$BQ,49,FALSE)</f>
        <v>24</v>
      </c>
      <c r="BU321" s="9">
        <f>VLOOKUP(B321,'3-mer'!$B:$BQ,50,FALSE)</f>
        <v>33</v>
      </c>
      <c r="BV321" s="9">
        <f>VLOOKUP(B321,'3-mer'!$B:$BQ,51,FALSE)</f>
        <v>20</v>
      </c>
      <c r="BW321" s="9">
        <f>VLOOKUP(B321,'3-mer'!$B:$BQ,52,FALSE)</f>
        <v>28</v>
      </c>
      <c r="BX321" s="9">
        <f>VLOOKUP(B321,'3-mer'!$B:$BQ,53,FALSE)</f>
        <v>22</v>
      </c>
      <c r="BY321" s="9">
        <f>VLOOKUP(B321,'3-mer'!$B:$BQ,54,FALSE)</f>
        <v>22</v>
      </c>
      <c r="BZ321" s="9">
        <f>VLOOKUP(B321,'3-mer'!$B:$BQ,55,FALSE)</f>
        <v>7</v>
      </c>
      <c r="CA321" s="9">
        <f>VLOOKUP(B321,'3-mer'!$B:$BQ,56,FALSE)</f>
        <v>12</v>
      </c>
      <c r="CB321" s="9">
        <f>VLOOKUP(B321,'3-mer'!$B:$BQ,7,FALSE)</f>
        <v>24</v>
      </c>
      <c r="CC321" s="9">
        <f>VLOOKUP(B321,'3-mer'!$B:$BQ,58,FALSE)</f>
        <v>20</v>
      </c>
      <c r="CD321" s="9">
        <f>VLOOKUP(B321,'3-mer'!$B:$BQ,60,FALSE)</f>
        <v>7</v>
      </c>
      <c r="CE321" s="9">
        <f>VLOOKUP(B321,'3-mer'!$B:$BQ,61,FALSE)</f>
        <v>30</v>
      </c>
      <c r="CF321" s="9">
        <f>VLOOKUP(B321,'3-mer'!$B:$BQ,62,FALSE)</f>
        <v>20</v>
      </c>
      <c r="CG321" s="9">
        <f>VLOOKUP(B321,'3-mer'!$B:$BQ,63,FALSE)</f>
        <v>43</v>
      </c>
      <c r="CH321" s="9">
        <f>VLOOKUP(B321,'3-mer'!$B:$BQ,64,FALSE)</f>
        <v>17</v>
      </c>
      <c r="CI321" s="9">
        <f>VLOOKUP(B321,'3-mer'!$B:$BQ,65,FALSE)</f>
        <v>25</v>
      </c>
      <c r="CJ321" s="9">
        <f>VLOOKUP(B321,'3-mer'!$B:$BQ,66,FALSE)</f>
        <v>9</v>
      </c>
      <c r="CK321" s="9">
        <f>VLOOKUP(B321,'3-mer'!$B:$BQ,67,FALSE)</f>
        <v>21</v>
      </c>
      <c r="CL321" s="9">
        <f>VLOOKUP(B321,'3-mer'!$B:$BQ,5,FALSE)</f>
        <v>26</v>
      </c>
    </row>
    <row r="322" spans="1:90" ht="15.75" x14ac:dyDescent="0.2">
      <c r="A322" s="67" t="s">
        <v>15</v>
      </c>
      <c r="B322" s="68" t="s">
        <v>17</v>
      </c>
      <c r="C322" s="67">
        <v>265</v>
      </c>
      <c r="D322" s="46">
        <v>4.2</v>
      </c>
      <c r="E322" s="67">
        <v>20</v>
      </c>
      <c r="F322" s="67">
        <v>7.2</v>
      </c>
      <c r="G322" s="67">
        <v>6</v>
      </c>
      <c r="H322" s="70">
        <v>4</v>
      </c>
      <c r="I322" s="70">
        <f>VLOOKUP(B322,'2-mer'!$C$1:$V$19,3,FALSE)</f>
        <v>1467</v>
      </c>
      <c r="J322" s="74">
        <f>VLOOKUP(B322,遗传信息!B:E,4,FALSE)</f>
        <v>38.32</v>
      </c>
      <c r="K322" s="9">
        <f>VLOOKUP(B322,'2-mer'!$C$1:$V$19,4,FALSE)</f>
        <v>99</v>
      </c>
      <c r="L322" s="9">
        <f>VLOOKUP(B322,'2-mer'!$C$1:$V$19,5,FALSE)</f>
        <v>93</v>
      </c>
      <c r="M322" s="9">
        <f>VLOOKUP(B322,'2-mer'!$C$1:$V$19,6,FALSE)</f>
        <v>107</v>
      </c>
      <c r="N322" s="9">
        <f>VLOOKUP(B322,'2-mer'!$C$1:$V$19,8,FALSE)</f>
        <v>72</v>
      </c>
      <c r="O322" s="9">
        <f>VLOOKUP(B322,'2-mer'!$C$1:$V$19,9,FALSE)</f>
        <v>79</v>
      </c>
      <c r="P322" s="9">
        <f>VLOOKUP(B322,'2-mer'!$C$1:$V$19,10,FALSE)</f>
        <v>66</v>
      </c>
      <c r="Q322" s="9">
        <f>VLOOKUP(B322,'2-mer'!$C$1:$V$19,11,FALSE)</f>
        <v>90</v>
      </c>
      <c r="R322" s="9">
        <f>VLOOKUP(B322,'2-mer'!$C$1:$V$19,12,FALSE)</f>
        <v>74</v>
      </c>
      <c r="S322" s="9">
        <f>VLOOKUP(B322,'2-mer'!$C$1:$V$19,13,FALSE)</f>
        <v>114</v>
      </c>
      <c r="T322" s="9">
        <f>VLOOKUP(B322,'2-mer'!$C$1:$V$19,14,FALSE)</f>
        <v>97</v>
      </c>
      <c r="U322" s="9">
        <f>VLOOKUP(B322,'2-mer'!$C$1:$V$19,15,FALSE)</f>
        <v>158</v>
      </c>
      <c r="V322" s="9">
        <f>VLOOKUP(B322,'2-mer'!$C$1:$V$19,16,FALSE)</f>
        <v>98</v>
      </c>
      <c r="W322" s="9">
        <f>VLOOKUP(B322,'2-mer'!$C$1:$V$19,17,FALSE)</f>
        <v>79</v>
      </c>
      <c r="X322" s="9">
        <f>VLOOKUP(B322,'2-mer'!$C$1:$V$19,18,FALSE)</f>
        <v>53</v>
      </c>
      <c r="Y322" s="9">
        <f>VLOOKUP(B322,'2-mer'!$C$1:$V$19,19,FALSE)</f>
        <v>111</v>
      </c>
      <c r="Z322" s="9">
        <f>VLOOKUP(B322,'2-mer'!$C$1:$V$19,20,FALSE)</f>
        <v>62</v>
      </c>
      <c r="AA322" s="9">
        <f>VLOOKUP(B322,'3-mer'!$B:$BQ,4,FALSE)</f>
        <v>18</v>
      </c>
      <c r="AB322" s="9">
        <f>VLOOKUP(B322,'3-mer'!$B:$BQ,5,FALSE)</f>
        <v>26</v>
      </c>
      <c r="AC322" s="9">
        <f>VLOOKUP(B322,'3-mer'!$B:$BQ,6,FALSE)</f>
        <v>31</v>
      </c>
      <c r="AD322" s="9">
        <f>VLOOKUP(B322,'3-mer'!$B:$BQ,7,FALSE)</f>
        <v>24</v>
      </c>
      <c r="AE322" s="9">
        <f>VLOOKUP(B322,'3-mer'!$B:$BQ,8,FALSE)</f>
        <v>24</v>
      </c>
      <c r="AF322" s="9">
        <f>VLOOKUP(B322,'3-mer'!$B:$BQ,9,FALSE)</f>
        <v>23</v>
      </c>
      <c r="AG322" s="9">
        <f>VLOOKUP(B322,'3-mer'!$B:$BQ,10,FALSE)</f>
        <v>25</v>
      </c>
      <c r="AH322" s="9">
        <f>VLOOKUP(B322,'3-mer'!$B:$BQ,11,FALSE)</f>
        <v>21</v>
      </c>
      <c r="AI322" s="9">
        <f>VLOOKUP(B322,'3-mer'!$B:$BQ,12,FALSE)</f>
        <v>25</v>
      </c>
      <c r="AJ322" s="9">
        <f>VLOOKUP(B322,'3-mer'!$B:$BQ,13,FALSE)</f>
        <v>27</v>
      </c>
      <c r="AK322" s="9">
        <f>VLOOKUP(B322,'3-mer'!$B:$BQ,14,FALSE)</f>
        <v>28</v>
      </c>
      <c r="AL322" s="9">
        <f>VLOOKUP(B322,'3-mer'!$B:$BQ,15,FALSE)</f>
        <v>27</v>
      </c>
      <c r="AM322" s="9">
        <f>VLOOKUP(B322,'3-mer'!$B:$BQ,16,FALSE)</f>
        <v>18</v>
      </c>
      <c r="AN322" s="9">
        <f>VLOOKUP(B322,'3-mer'!$B:$BQ,17,FALSE)</f>
        <v>11</v>
      </c>
      <c r="AO322" s="9">
        <f>VLOOKUP(B322,'3-mer'!$B:$BQ,18,FALSE)</f>
        <v>25</v>
      </c>
      <c r="AP322" s="9">
        <f>VLOOKUP(B322,'3-mer'!$B:$BQ,19,FALSE)</f>
        <v>18</v>
      </c>
      <c r="AQ322" s="9">
        <f>VLOOKUP(B322,'3-mer'!$B:$BQ,20,FALSE)</f>
        <v>20</v>
      </c>
      <c r="AR322" s="9">
        <f>VLOOKUP(B322,'3-mer'!$B:$BQ,21,FALSE)</f>
        <v>21</v>
      </c>
      <c r="AS322" s="9">
        <f>VLOOKUP(B322,'3-mer'!$B:$BQ,22,FALSE)</f>
        <v>23</v>
      </c>
      <c r="AT322" s="9">
        <f>VLOOKUP(B322,'3-mer'!$B:$BQ,23,FALSE)</f>
        <v>15</v>
      </c>
      <c r="AU322" s="9">
        <f>VLOOKUP(B322,'3-mer'!$B:$BQ,24,FALSE)</f>
        <v>14</v>
      </c>
      <c r="AV322" s="9">
        <f>VLOOKUP(B322,'3-mer'!$B:$BQ,25,FALSE)</f>
        <v>10</v>
      </c>
      <c r="AW322" s="9">
        <f>VLOOKUP(B322,'3-mer'!$B:$BQ,26,FALSE)</f>
        <v>17</v>
      </c>
      <c r="AX322" s="9">
        <f>VLOOKUP(B322,'3-mer'!$B:$BQ,27,FALSE)</f>
        <v>25</v>
      </c>
      <c r="AY322" s="9">
        <f>VLOOKUP(B322,'3-mer'!$B:$BQ,28,FALSE)</f>
        <v>21</v>
      </c>
      <c r="AZ322" s="9">
        <f>VLOOKUP(B322,'3-mer'!$B:$BQ,29,FALSE)</f>
        <v>18</v>
      </c>
      <c r="BA322" s="9">
        <f>VLOOKUP(B322,'3-mer'!$B:$BQ,30,FALSE)</f>
        <v>31</v>
      </c>
      <c r="BB322" s="9">
        <f>VLOOKUP(B322,'3-mer'!$B:$BQ,31,FALSE)</f>
        <v>20</v>
      </c>
      <c r="BC322" s="9">
        <f>VLOOKUP(B322,'3-mer'!$B:$BQ,32,FALSE)</f>
        <v>16</v>
      </c>
      <c r="BD322" s="9">
        <f>VLOOKUP(B322,'3-mer'!$B:$BQ,33,FALSE)</f>
        <v>9</v>
      </c>
      <c r="BE322" s="9">
        <f>VLOOKUP(B322,'3-mer'!$B:$BQ,34,FALSE)</f>
        <v>32</v>
      </c>
      <c r="BF322" s="9">
        <f>VLOOKUP(B322,'3-mer'!$B:$BQ,35,FALSE)</f>
        <v>17</v>
      </c>
      <c r="BG322" s="9">
        <f>VLOOKUP(B322,'3-mer'!$B:$BQ,36,FALSE)</f>
        <v>33</v>
      </c>
      <c r="BH322" s="9">
        <f>VLOOKUP(B322,'3-mer'!$B:$BQ,37,FALSE)</f>
        <v>24</v>
      </c>
      <c r="BI322" s="9">
        <f>VLOOKUP(B322,'3-mer'!$B:$BQ,38,FALSE)</f>
        <v>31</v>
      </c>
      <c r="BJ322" s="9">
        <f>VLOOKUP(B322,'3-mer'!$B:$BQ,39,FALSE)</f>
        <v>26</v>
      </c>
      <c r="BK322" s="9">
        <f>VLOOKUP(B322,'3-mer'!$B:$BQ,40,FALSE)</f>
        <v>29</v>
      </c>
      <c r="BL322" s="9">
        <f>VLOOKUP(B322,'3-mer'!$B:$BQ,41,FALSE)</f>
        <v>19</v>
      </c>
      <c r="BM322" s="9">
        <f>VLOOKUP(B322,'3-mer'!$B:$BQ,42,FALSE)</f>
        <v>28</v>
      </c>
      <c r="BN322" s="9">
        <f>VLOOKUP(B322,'3-mer'!$B:$BQ,43,FALSE)</f>
        <v>21</v>
      </c>
      <c r="BO322" s="9">
        <f>VLOOKUP(B322,'3-mer'!$B:$BQ,44,FALSE)</f>
        <v>37</v>
      </c>
      <c r="BP322" s="9">
        <f>VLOOKUP(B322,'3-mer'!$B:$BQ,45,FALSE)</f>
        <v>31</v>
      </c>
      <c r="BQ322" s="9">
        <f>VLOOKUP(B322,'3-mer'!$B:$BQ,46,FALSE)</f>
        <v>56</v>
      </c>
      <c r="BR322" s="9">
        <f>VLOOKUP(B322,'3-mer'!$B:$BQ,47,FALSE)</f>
        <v>34</v>
      </c>
      <c r="BS322" s="9">
        <f>VLOOKUP(B322,'3-mer'!$B:$BQ,48,FALSE)</f>
        <v>20</v>
      </c>
      <c r="BT322" s="9">
        <f>VLOOKUP(B322,'3-mer'!$B:$BQ,49,FALSE)</f>
        <v>24</v>
      </c>
      <c r="BU322" s="9">
        <f>VLOOKUP(B322,'3-mer'!$B:$BQ,50,FALSE)</f>
        <v>33</v>
      </c>
      <c r="BV322" s="9">
        <f>VLOOKUP(B322,'3-mer'!$B:$BQ,51,FALSE)</f>
        <v>20</v>
      </c>
      <c r="BW322" s="9">
        <f>VLOOKUP(B322,'3-mer'!$B:$BQ,52,FALSE)</f>
        <v>28</v>
      </c>
      <c r="BX322" s="9">
        <f>VLOOKUP(B322,'3-mer'!$B:$BQ,53,FALSE)</f>
        <v>22</v>
      </c>
      <c r="BY322" s="9">
        <f>VLOOKUP(B322,'3-mer'!$B:$BQ,54,FALSE)</f>
        <v>22</v>
      </c>
      <c r="BZ322" s="9">
        <f>VLOOKUP(B322,'3-mer'!$B:$BQ,55,FALSE)</f>
        <v>7</v>
      </c>
      <c r="CA322" s="9">
        <f>VLOOKUP(B322,'3-mer'!$B:$BQ,56,FALSE)</f>
        <v>12</v>
      </c>
      <c r="CB322" s="9">
        <f>VLOOKUP(B322,'3-mer'!$B:$BQ,7,FALSE)</f>
        <v>24</v>
      </c>
      <c r="CC322" s="9">
        <f>VLOOKUP(B322,'3-mer'!$B:$BQ,58,FALSE)</f>
        <v>20</v>
      </c>
      <c r="CD322" s="9">
        <f>VLOOKUP(B322,'3-mer'!$B:$BQ,60,FALSE)</f>
        <v>7</v>
      </c>
      <c r="CE322" s="9">
        <f>VLOOKUP(B322,'3-mer'!$B:$BQ,61,FALSE)</f>
        <v>30</v>
      </c>
      <c r="CF322" s="9">
        <f>VLOOKUP(B322,'3-mer'!$B:$BQ,62,FALSE)</f>
        <v>20</v>
      </c>
      <c r="CG322" s="9">
        <f>VLOOKUP(B322,'3-mer'!$B:$BQ,63,FALSE)</f>
        <v>43</v>
      </c>
      <c r="CH322" s="9">
        <f>VLOOKUP(B322,'3-mer'!$B:$BQ,64,FALSE)</f>
        <v>17</v>
      </c>
      <c r="CI322" s="9">
        <f>VLOOKUP(B322,'3-mer'!$B:$BQ,65,FALSE)</f>
        <v>25</v>
      </c>
      <c r="CJ322" s="9">
        <f>VLOOKUP(B322,'3-mer'!$B:$BQ,66,FALSE)</f>
        <v>9</v>
      </c>
      <c r="CK322" s="9">
        <f>VLOOKUP(B322,'3-mer'!$B:$BQ,67,FALSE)</f>
        <v>21</v>
      </c>
      <c r="CL322" s="9">
        <f>VLOOKUP(B322,'3-mer'!$B:$BQ,5,FALSE)</f>
        <v>26</v>
      </c>
    </row>
    <row r="323" spans="1:90" ht="15.75" x14ac:dyDescent="0.2">
      <c r="A323" s="67" t="s">
        <v>15</v>
      </c>
      <c r="B323" s="68" t="s">
        <v>17</v>
      </c>
      <c r="C323" s="67">
        <v>280</v>
      </c>
      <c r="D323" s="46">
        <v>2.2000000000000002</v>
      </c>
      <c r="E323" s="67">
        <v>20</v>
      </c>
      <c r="F323" s="67">
        <v>7.2</v>
      </c>
      <c r="G323" s="67">
        <v>6</v>
      </c>
      <c r="H323" s="70">
        <v>1</v>
      </c>
      <c r="I323" s="70">
        <f>VLOOKUP(B323,'2-mer'!$C$1:$V$19,3,FALSE)</f>
        <v>1467</v>
      </c>
      <c r="J323" s="74">
        <f>VLOOKUP(B323,遗传信息!B:E,4,FALSE)</f>
        <v>38.32</v>
      </c>
      <c r="K323" s="9">
        <f>VLOOKUP(B323,'2-mer'!$C$1:$V$19,4,FALSE)</f>
        <v>99</v>
      </c>
      <c r="L323" s="9">
        <f>VLOOKUP(B323,'2-mer'!$C$1:$V$19,5,FALSE)</f>
        <v>93</v>
      </c>
      <c r="M323" s="9">
        <f>VLOOKUP(B323,'2-mer'!$C$1:$V$19,6,FALSE)</f>
        <v>107</v>
      </c>
      <c r="N323" s="9">
        <f>VLOOKUP(B323,'2-mer'!$C$1:$V$19,8,FALSE)</f>
        <v>72</v>
      </c>
      <c r="O323" s="9">
        <f>VLOOKUP(B323,'2-mer'!$C$1:$V$19,9,FALSE)</f>
        <v>79</v>
      </c>
      <c r="P323" s="9">
        <f>VLOOKUP(B323,'2-mer'!$C$1:$V$19,10,FALSE)</f>
        <v>66</v>
      </c>
      <c r="Q323" s="9">
        <f>VLOOKUP(B323,'2-mer'!$C$1:$V$19,11,FALSE)</f>
        <v>90</v>
      </c>
      <c r="R323" s="9">
        <f>VLOOKUP(B323,'2-mer'!$C$1:$V$19,12,FALSE)</f>
        <v>74</v>
      </c>
      <c r="S323" s="9">
        <f>VLOOKUP(B323,'2-mer'!$C$1:$V$19,13,FALSE)</f>
        <v>114</v>
      </c>
      <c r="T323" s="9">
        <f>VLOOKUP(B323,'2-mer'!$C$1:$V$19,14,FALSE)</f>
        <v>97</v>
      </c>
      <c r="U323" s="9">
        <f>VLOOKUP(B323,'2-mer'!$C$1:$V$19,15,FALSE)</f>
        <v>158</v>
      </c>
      <c r="V323" s="9">
        <f>VLOOKUP(B323,'2-mer'!$C$1:$V$19,16,FALSE)</f>
        <v>98</v>
      </c>
      <c r="W323" s="9">
        <f>VLOOKUP(B323,'2-mer'!$C$1:$V$19,17,FALSE)</f>
        <v>79</v>
      </c>
      <c r="X323" s="9">
        <f>VLOOKUP(B323,'2-mer'!$C$1:$V$19,18,FALSE)</f>
        <v>53</v>
      </c>
      <c r="Y323" s="9">
        <f>VLOOKUP(B323,'2-mer'!$C$1:$V$19,19,FALSE)</f>
        <v>111</v>
      </c>
      <c r="Z323" s="9">
        <f>VLOOKUP(B323,'2-mer'!$C$1:$V$19,20,FALSE)</f>
        <v>62</v>
      </c>
      <c r="AA323" s="9">
        <f>VLOOKUP(B323,'3-mer'!$B:$BQ,4,FALSE)</f>
        <v>18</v>
      </c>
      <c r="AB323" s="9">
        <f>VLOOKUP(B323,'3-mer'!$B:$BQ,5,FALSE)</f>
        <v>26</v>
      </c>
      <c r="AC323" s="9">
        <f>VLOOKUP(B323,'3-mer'!$B:$BQ,6,FALSE)</f>
        <v>31</v>
      </c>
      <c r="AD323" s="9">
        <f>VLOOKUP(B323,'3-mer'!$B:$BQ,7,FALSE)</f>
        <v>24</v>
      </c>
      <c r="AE323" s="9">
        <f>VLOOKUP(B323,'3-mer'!$B:$BQ,8,FALSE)</f>
        <v>24</v>
      </c>
      <c r="AF323" s="9">
        <f>VLOOKUP(B323,'3-mer'!$B:$BQ,9,FALSE)</f>
        <v>23</v>
      </c>
      <c r="AG323" s="9">
        <f>VLOOKUP(B323,'3-mer'!$B:$BQ,10,FALSE)</f>
        <v>25</v>
      </c>
      <c r="AH323" s="9">
        <f>VLOOKUP(B323,'3-mer'!$B:$BQ,11,FALSE)</f>
        <v>21</v>
      </c>
      <c r="AI323" s="9">
        <f>VLOOKUP(B323,'3-mer'!$B:$BQ,12,FALSE)</f>
        <v>25</v>
      </c>
      <c r="AJ323" s="9">
        <f>VLOOKUP(B323,'3-mer'!$B:$BQ,13,FALSE)</f>
        <v>27</v>
      </c>
      <c r="AK323" s="9">
        <f>VLOOKUP(B323,'3-mer'!$B:$BQ,14,FALSE)</f>
        <v>28</v>
      </c>
      <c r="AL323" s="9">
        <f>VLOOKUP(B323,'3-mer'!$B:$BQ,15,FALSE)</f>
        <v>27</v>
      </c>
      <c r="AM323" s="9">
        <f>VLOOKUP(B323,'3-mer'!$B:$BQ,16,FALSE)</f>
        <v>18</v>
      </c>
      <c r="AN323" s="9">
        <f>VLOOKUP(B323,'3-mer'!$B:$BQ,17,FALSE)</f>
        <v>11</v>
      </c>
      <c r="AO323" s="9">
        <f>VLOOKUP(B323,'3-mer'!$B:$BQ,18,FALSE)</f>
        <v>25</v>
      </c>
      <c r="AP323" s="9">
        <f>VLOOKUP(B323,'3-mer'!$B:$BQ,19,FALSE)</f>
        <v>18</v>
      </c>
      <c r="AQ323" s="9">
        <f>VLOOKUP(B323,'3-mer'!$B:$BQ,20,FALSE)</f>
        <v>20</v>
      </c>
      <c r="AR323" s="9">
        <f>VLOOKUP(B323,'3-mer'!$B:$BQ,21,FALSE)</f>
        <v>21</v>
      </c>
      <c r="AS323" s="9">
        <f>VLOOKUP(B323,'3-mer'!$B:$BQ,22,FALSE)</f>
        <v>23</v>
      </c>
      <c r="AT323" s="9">
        <f>VLOOKUP(B323,'3-mer'!$B:$BQ,23,FALSE)</f>
        <v>15</v>
      </c>
      <c r="AU323" s="9">
        <f>VLOOKUP(B323,'3-mer'!$B:$BQ,24,FALSE)</f>
        <v>14</v>
      </c>
      <c r="AV323" s="9">
        <f>VLOOKUP(B323,'3-mer'!$B:$BQ,25,FALSE)</f>
        <v>10</v>
      </c>
      <c r="AW323" s="9">
        <f>VLOOKUP(B323,'3-mer'!$B:$BQ,26,FALSE)</f>
        <v>17</v>
      </c>
      <c r="AX323" s="9">
        <f>VLOOKUP(B323,'3-mer'!$B:$BQ,27,FALSE)</f>
        <v>25</v>
      </c>
      <c r="AY323" s="9">
        <f>VLOOKUP(B323,'3-mer'!$B:$BQ,28,FALSE)</f>
        <v>21</v>
      </c>
      <c r="AZ323" s="9">
        <f>VLOOKUP(B323,'3-mer'!$B:$BQ,29,FALSE)</f>
        <v>18</v>
      </c>
      <c r="BA323" s="9">
        <f>VLOOKUP(B323,'3-mer'!$B:$BQ,30,FALSE)</f>
        <v>31</v>
      </c>
      <c r="BB323" s="9">
        <f>VLOOKUP(B323,'3-mer'!$B:$BQ,31,FALSE)</f>
        <v>20</v>
      </c>
      <c r="BC323" s="9">
        <f>VLOOKUP(B323,'3-mer'!$B:$BQ,32,FALSE)</f>
        <v>16</v>
      </c>
      <c r="BD323" s="9">
        <f>VLOOKUP(B323,'3-mer'!$B:$BQ,33,FALSE)</f>
        <v>9</v>
      </c>
      <c r="BE323" s="9">
        <f>VLOOKUP(B323,'3-mer'!$B:$BQ,34,FALSE)</f>
        <v>32</v>
      </c>
      <c r="BF323" s="9">
        <f>VLOOKUP(B323,'3-mer'!$B:$BQ,35,FALSE)</f>
        <v>17</v>
      </c>
      <c r="BG323" s="9">
        <f>VLOOKUP(B323,'3-mer'!$B:$BQ,36,FALSE)</f>
        <v>33</v>
      </c>
      <c r="BH323" s="9">
        <f>VLOOKUP(B323,'3-mer'!$B:$BQ,37,FALSE)</f>
        <v>24</v>
      </c>
      <c r="BI323" s="9">
        <f>VLOOKUP(B323,'3-mer'!$B:$BQ,38,FALSE)</f>
        <v>31</v>
      </c>
      <c r="BJ323" s="9">
        <f>VLOOKUP(B323,'3-mer'!$B:$BQ,39,FALSE)</f>
        <v>26</v>
      </c>
      <c r="BK323" s="9">
        <f>VLOOKUP(B323,'3-mer'!$B:$BQ,40,FALSE)</f>
        <v>29</v>
      </c>
      <c r="BL323" s="9">
        <f>VLOOKUP(B323,'3-mer'!$B:$BQ,41,FALSE)</f>
        <v>19</v>
      </c>
      <c r="BM323" s="9">
        <f>VLOOKUP(B323,'3-mer'!$B:$BQ,42,FALSE)</f>
        <v>28</v>
      </c>
      <c r="BN323" s="9">
        <f>VLOOKUP(B323,'3-mer'!$B:$BQ,43,FALSE)</f>
        <v>21</v>
      </c>
      <c r="BO323" s="9">
        <f>VLOOKUP(B323,'3-mer'!$B:$BQ,44,FALSE)</f>
        <v>37</v>
      </c>
      <c r="BP323" s="9">
        <f>VLOOKUP(B323,'3-mer'!$B:$BQ,45,FALSE)</f>
        <v>31</v>
      </c>
      <c r="BQ323" s="9">
        <f>VLOOKUP(B323,'3-mer'!$B:$BQ,46,FALSE)</f>
        <v>56</v>
      </c>
      <c r="BR323" s="9">
        <f>VLOOKUP(B323,'3-mer'!$B:$BQ,47,FALSE)</f>
        <v>34</v>
      </c>
      <c r="BS323" s="9">
        <f>VLOOKUP(B323,'3-mer'!$B:$BQ,48,FALSE)</f>
        <v>20</v>
      </c>
      <c r="BT323" s="9">
        <f>VLOOKUP(B323,'3-mer'!$B:$BQ,49,FALSE)</f>
        <v>24</v>
      </c>
      <c r="BU323" s="9">
        <f>VLOOKUP(B323,'3-mer'!$B:$BQ,50,FALSE)</f>
        <v>33</v>
      </c>
      <c r="BV323" s="9">
        <f>VLOOKUP(B323,'3-mer'!$B:$BQ,51,FALSE)</f>
        <v>20</v>
      </c>
      <c r="BW323" s="9">
        <f>VLOOKUP(B323,'3-mer'!$B:$BQ,52,FALSE)</f>
        <v>28</v>
      </c>
      <c r="BX323" s="9">
        <f>VLOOKUP(B323,'3-mer'!$B:$BQ,53,FALSE)</f>
        <v>22</v>
      </c>
      <c r="BY323" s="9">
        <f>VLOOKUP(B323,'3-mer'!$B:$BQ,54,FALSE)</f>
        <v>22</v>
      </c>
      <c r="BZ323" s="9">
        <f>VLOOKUP(B323,'3-mer'!$B:$BQ,55,FALSE)</f>
        <v>7</v>
      </c>
      <c r="CA323" s="9">
        <f>VLOOKUP(B323,'3-mer'!$B:$BQ,56,FALSE)</f>
        <v>12</v>
      </c>
      <c r="CB323" s="9">
        <f>VLOOKUP(B323,'3-mer'!$B:$BQ,7,FALSE)</f>
        <v>24</v>
      </c>
      <c r="CC323" s="9">
        <f>VLOOKUP(B323,'3-mer'!$B:$BQ,58,FALSE)</f>
        <v>20</v>
      </c>
      <c r="CD323" s="9">
        <f>VLOOKUP(B323,'3-mer'!$B:$BQ,60,FALSE)</f>
        <v>7</v>
      </c>
      <c r="CE323" s="9">
        <f>VLOOKUP(B323,'3-mer'!$B:$BQ,61,FALSE)</f>
        <v>30</v>
      </c>
      <c r="CF323" s="9">
        <f>VLOOKUP(B323,'3-mer'!$B:$BQ,62,FALSE)</f>
        <v>20</v>
      </c>
      <c r="CG323" s="9">
        <f>VLOOKUP(B323,'3-mer'!$B:$BQ,63,FALSE)</f>
        <v>43</v>
      </c>
      <c r="CH323" s="9">
        <f>VLOOKUP(B323,'3-mer'!$B:$BQ,64,FALSE)</f>
        <v>17</v>
      </c>
      <c r="CI323" s="9">
        <f>VLOOKUP(B323,'3-mer'!$B:$BQ,65,FALSE)</f>
        <v>25</v>
      </c>
      <c r="CJ323" s="9">
        <f>VLOOKUP(B323,'3-mer'!$B:$BQ,66,FALSE)</f>
        <v>9</v>
      </c>
      <c r="CK323" s="9">
        <f>VLOOKUP(B323,'3-mer'!$B:$BQ,67,FALSE)</f>
        <v>21</v>
      </c>
      <c r="CL323" s="9">
        <f>VLOOKUP(B323,'3-mer'!$B:$BQ,5,FALSE)</f>
        <v>26</v>
      </c>
    </row>
    <row r="324" spans="1:90" ht="15.75" x14ac:dyDescent="0.2">
      <c r="A324" s="67" t="s">
        <v>15</v>
      </c>
      <c r="B324" s="68" t="s">
        <v>17</v>
      </c>
      <c r="C324" s="67">
        <v>280</v>
      </c>
      <c r="D324" s="46">
        <v>4.4000000000000004</v>
      </c>
      <c r="E324" s="67">
        <v>20</v>
      </c>
      <c r="F324" s="67">
        <v>7.2</v>
      </c>
      <c r="G324" s="67">
        <v>6</v>
      </c>
      <c r="H324" s="70">
        <v>2</v>
      </c>
      <c r="I324" s="70">
        <f>VLOOKUP(B324,'2-mer'!$C$1:$V$19,3,FALSE)</f>
        <v>1467</v>
      </c>
      <c r="J324" s="74">
        <f>VLOOKUP(B324,遗传信息!B:E,4,FALSE)</f>
        <v>38.32</v>
      </c>
      <c r="K324" s="9">
        <f>VLOOKUP(B324,'2-mer'!$C$1:$V$19,4,FALSE)</f>
        <v>99</v>
      </c>
      <c r="L324" s="9">
        <f>VLOOKUP(B324,'2-mer'!$C$1:$V$19,5,FALSE)</f>
        <v>93</v>
      </c>
      <c r="M324" s="9">
        <f>VLOOKUP(B324,'2-mer'!$C$1:$V$19,6,FALSE)</f>
        <v>107</v>
      </c>
      <c r="N324" s="9">
        <f>VLOOKUP(B324,'2-mer'!$C$1:$V$19,8,FALSE)</f>
        <v>72</v>
      </c>
      <c r="O324" s="9">
        <f>VLOOKUP(B324,'2-mer'!$C$1:$V$19,9,FALSE)</f>
        <v>79</v>
      </c>
      <c r="P324" s="9">
        <f>VLOOKUP(B324,'2-mer'!$C$1:$V$19,10,FALSE)</f>
        <v>66</v>
      </c>
      <c r="Q324" s="9">
        <f>VLOOKUP(B324,'2-mer'!$C$1:$V$19,11,FALSE)</f>
        <v>90</v>
      </c>
      <c r="R324" s="9">
        <f>VLOOKUP(B324,'2-mer'!$C$1:$V$19,12,FALSE)</f>
        <v>74</v>
      </c>
      <c r="S324" s="9">
        <f>VLOOKUP(B324,'2-mer'!$C$1:$V$19,13,FALSE)</f>
        <v>114</v>
      </c>
      <c r="T324" s="9">
        <f>VLOOKUP(B324,'2-mer'!$C$1:$V$19,14,FALSE)</f>
        <v>97</v>
      </c>
      <c r="U324" s="9">
        <f>VLOOKUP(B324,'2-mer'!$C$1:$V$19,15,FALSE)</f>
        <v>158</v>
      </c>
      <c r="V324" s="9">
        <f>VLOOKUP(B324,'2-mer'!$C$1:$V$19,16,FALSE)</f>
        <v>98</v>
      </c>
      <c r="W324" s="9">
        <f>VLOOKUP(B324,'2-mer'!$C$1:$V$19,17,FALSE)</f>
        <v>79</v>
      </c>
      <c r="X324" s="9">
        <f>VLOOKUP(B324,'2-mer'!$C$1:$V$19,18,FALSE)</f>
        <v>53</v>
      </c>
      <c r="Y324" s="9">
        <f>VLOOKUP(B324,'2-mer'!$C$1:$V$19,19,FALSE)</f>
        <v>111</v>
      </c>
      <c r="Z324" s="9">
        <f>VLOOKUP(B324,'2-mer'!$C$1:$V$19,20,FALSE)</f>
        <v>62</v>
      </c>
      <c r="AA324" s="9">
        <f>VLOOKUP(B324,'3-mer'!$B:$BQ,4,FALSE)</f>
        <v>18</v>
      </c>
      <c r="AB324" s="9">
        <f>VLOOKUP(B324,'3-mer'!$B:$BQ,5,FALSE)</f>
        <v>26</v>
      </c>
      <c r="AC324" s="9">
        <f>VLOOKUP(B324,'3-mer'!$B:$BQ,6,FALSE)</f>
        <v>31</v>
      </c>
      <c r="AD324" s="9">
        <f>VLOOKUP(B324,'3-mer'!$B:$BQ,7,FALSE)</f>
        <v>24</v>
      </c>
      <c r="AE324" s="9">
        <f>VLOOKUP(B324,'3-mer'!$B:$BQ,8,FALSE)</f>
        <v>24</v>
      </c>
      <c r="AF324" s="9">
        <f>VLOOKUP(B324,'3-mer'!$B:$BQ,9,FALSE)</f>
        <v>23</v>
      </c>
      <c r="AG324" s="9">
        <f>VLOOKUP(B324,'3-mer'!$B:$BQ,10,FALSE)</f>
        <v>25</v>
      </c>
      <c r="AH324" s="9">
        <f>VLOOKUP(B324,'3-mer'!$B:$BQ,11,FALSE)</f>
        <v>21</v>
      </c>
      <c r="AI324" s="9">
        <f>VLOOKUP(B324,'3-mer'!$B:$BQ,12,FALSE)</f>
        <v>25</v>
      </c>
      <c r="AJ324" s="9">
        <f>VLOOKUP(B324,'3-mer'!$B:$BQ,13,FALSE)</f>
        <v>27</v>
      </c>
      <c r="AK324" s="9">
        <f>VLOOKUP(B324,'3-mer'!$B:$BQ,14,FALSE)</f>
        <v>28</v>
      </c>
      <c r="AL324" s="9">
        <f>VLOOKUP(B324,'3-mer'!$B:$BQ,15,FALSE)</f>
        <v>27</v>
      </c>
      <c r="AM324" s="9">
        <f>VLOOKUP(B324,'3-mer'!$B:$BQ,16,FALSE)</f>
        <v>18</v>
      </c>
      <c r="AN324" s="9">
        <f>VLOOKUP(B324,'3-mer'!$B:$BQ,17,FALSE)</f>
        <v>11</v>
      </c>
      <c r="AO324" s="9">
        <f>VLOOKUP(B324,'3-mer'!$B:$BQ,18,FALSE)</f>
        <v>25</v>
      </c>
      <c r="AP324" s="9">
        <f>VLOOKUP(B324,'3-mer'!$B:$BQ,19,FALSE)</f>
        <v>18</v>
      </c>
      <c r="AQ324" s="9">
        <f>VLOOKUP(B324,'3-mer'!$B:$BQ,20,FALSE)</f>
        <v>20</v>
      </c>
      <c r="AR324" s="9">
        <f>VLOOKUP(B324,'3-mer'!$B:$BQ,21,FALSE)</f>
        <v>21</v>
      </c>
      <c r="AS324" s="9">
        <f>VLOOKUP(B324,'3-mer'!$B:$BQ,22,FALSE)</f>
        <v>23</v>
      </c>
      <c r="AT324" s="9">
        <f>VLOOKUP(B324,'3-mer'!$B:$BQ,23,FALSE)</f>
        <v>15</v>
      </c>
      <c r="AU324" s="9">
        <f>VLOOKUP(B324,'3-mer'!$B:$BQ,24,FALSE)</f>
        <v>14</v>
      </c>
      <c r="AV324" s="9">
        <f>VLOOKUP(B324,'3-mer'!$B:$BQ,25,FALSE)</f>
        <v>10</v>
      </c>
      <c r="AW324" s="9">
        <f>VLOOKUP(B324,'3-mer'!$B:$BQ,26,FALSE)</f>
        <v>17</v>
      </c>
      <c r="AX324" s="9">
        <f>VLOOKUP(B324,'3-mer'!$B:$BQ,27,FALSE)</f>
        <v>25</v>
      </c>
      <c r="AY324" s="9">
        <f>VLOOKUP(B324,'3-mer'!$B:$BQ,28,FALSE)</f>
        <v>21</v>
      </c>
      <c r="AZ324" s="9">
        <f>VLOOKUP(B324,'3-mer'!$B:$BQ,29,FALSE)</f>
        <v>18</v>
      </c>
      <c r="BA324" s="9">
        <f>VLOOKUP(B324,'3-mer'!$B:$BQ,30,FALSE)</f>
        <v>31</v>
      </c>
      <c r="BB324" s="9">
        <f>VLOOKUP(B324,'3-mer'!$B:$BQ,31,FALSE)</f>
        <v>20</v>
      </c>
      <c r="BC324" s="9">
        <f>VLOOKUP(B324,'3-mer'!$B:$BQ,32,FALSE)</f>
        <v>16</v>
      </c>
      <c r="BD324" s="9">
        <f>VLOOKUP(B324,'3-mer'!$B:$BQ,33,FALSE)</f>
        <v>9</v>
      </c>
      <c r="BE324" s="9">
        <f>VLOOKUP(B324,'3-mer'!$B:$BQ,34,FALSE)</f>
        <v>32</v>
      </c>
      <c r="BF324" s="9">
        <f>VLOOKUP(B324,'3-mer'!$B:$BQ,35,FALSE)</f>
        <v>17</v>
      </c>
      <c r="BG324" s="9">
        <f>VLOOKUP(B324,'3-mer'!$B:$BQ,36,FALSE)</f>
        <v>33</v>
      </c>
      <c r="BH324" s="9">
        <f>VLOOKUP(B324,'3-mer'!$B:$BQ,37,FALSE)</f>
        <v>24</v>
      </c>
      <c r="BI324" s="9">
        <f>VLOOKUP(B324,'3-mer'!$B:$BQ,38,FALSE)</f>
        <v>31</v>
      </c>
      <c r="BJ324" s="9">
        <f>VLOOKUP(B324,'3-mer'!$B:$BQ,39,FALSE)</f>
        <v>26</v>
      </c>
      <c r="BK324" s="9">
        <f>VLOOKUP(B324,'3-mer'!$B:$BQ,40,FALSE)</f>
        <v>29</v>
      </c>
      <c r="BL324" s="9">
        <f>VLOOKUP(B324,'3-mer'!$B:$BQ,41,FALSE)</f>
        <v>19</v>
      </c>
      <c r="BM324" s="9">
        <f>VLOOKUP(B324,'3-mer'!$B:$BQ,42,FALSE)</f>
        <v>28</v>
      </c>
      <c r="BN324" s="9">
        <f>VLOOKUP(B324,'3-mer'!$B:$BQ,43,FALSE)</f>
        <v>21</v>
      </c>
      <c r="BO324" s="9">
        <f>VLOOKUP(B324,'3-mer'!$B:$BQ,44,FALSE)</f>
        <v>37</v>
      </c>
      <c r="BP324" s="9">
        <f>VLOOKUP(B324,'3-mer'!$B:$BQ,45,FALSE)</f>
        <v>31</v>
      </c>
      <c r="BQ324" s="9">
        <f>VLOOKUP(B324,'3-mer'!$B:$BQ,46,FALSE)</f>
        <v>56</v>
      </c>
      <c r="BR324" s="9">
        <f>VLOOKUP(B324,'3-mer'!$B:$BQ,47,FALSE)</f>
        <v>34</v>
      </c>
      <c r="BS324" s="9">
        <f>VLOOKUP(B324,'3-mer'!$B:$BQ,48,FALSE)</f>
        <v>20</v>
      </c>
      <c r="BT324" s="9">
        <f>VLOOKUP(B324,'3-mer'!$B:$BQ,49,FALSE)</f>
        <v>24</v>
      </c>
      <c r="BU324" s="9">
        <f>VLOOKUP(B324,'3-mer'!$B:$BQ,50,FALSE)</f>
        <v>33</v>
      </c>
      <c r="BV324" s="9">
        <f>VLOOKUP(B324,'3-mer'!$B:$BQ,51,FALSE)</f>
        <v>20</v>
      </c>
      <c r="BW324" s="9">
        <f>VLOOKUP(B324,'3-mer'!$B:$BQ,52,FALSE)</f>
        <v>28</v>
      </c>
      <c r="BX324" s="9">
        <f>VLOOKUP(B324,'3-mer'!$B:$BQ,53,FALSE)</f>
        <v>22</v>
      </c>
      <c r="BY324" s="9">
        <f>VLOOKUP(B324,'3-mer'!$B:$BQ,54,FALSE)</f>
        <v>22</v>
      </c>
      <c r="BZ324" s="9">
        <f>VLOOKUP(B324,'3-mer'!$B:$BQ,55,FALSE)</f>
        <v>7</v>
      </c>
      <c r="CA324" s="9">
        <f>VLOOKUP(B324,'3-mer'!$B:$BQ,56,FALSE)</f>
        <v>12</v>
      </c>
      <c r="CB324" s="9">
        <f>VLOOKUP(B324,'3-mer'!$B:$BQ,7,FALSE)</f>
        <v>24</v>
      </c>
      <c r="CC324" s="9">
        <f>VLOOKUP(B324,'3-mer'!$B:$BQ,58,FALSE)</f>
        <v>20</v>
      </c>
      <c r="CD324" s="9">
        <f>VLOOKUP(B324,'3-mer'!$B:$BQ,60,FALSE)</f>
        <v>7</v>
      </c>
      <c r="CE324" s="9">
        <f>VLOOKUP(B324,'3-mer'!$B:$BQ,61,FALSE)</f>
        <v>30</v>
      </c>
      <c r="CF324" s="9">
        <f>VLOOKUP(B324,'3-mer'!$B:$BQ,62,FALSE)</f>
        <v>20</v>
      </c>
      <c r="CG324" s="9">
        <f>VLOOKUP(B324,'3-mer'!$B:$BQ,63,FALSE)</f>
        <v>43</v>
      </c>
      <c r="CH324" s="9">
        <f>VLOOKUP(B324,'3-mer'!$B:$BQ,64,FALSE)</f>
        <v>17</v>
      </c>
      <c r="CI324" s="9">
        <f>VLOOKUP(B324,'3-mer'!$B:$BQ,65,FALSE)</f>
        <v>25</v>
      </c>
      <c r="CJ324" s="9">
        <f>VLOOKUP(B324,'3-mer'!$B:$BQ,66,FALSE)</f>
        <v>9</v>
      </c>
      <c r="CK324" s="9">
        <f>VLOOKUP(B324,'3-mer'!$B:$BQ,67,FALSE)</f>
        <v>21</v>
      </c>
      <c r="CL324" s="9">
        <f>VLOOKUP(B324,'3-mer'!$B:$BQ,5,FALSE)</f>
        <v>26</v>
      </c>
    </row>
    <row r="325" spans="1:90" ht="15.75" x14ac:dyDescent="0.2">
      <c r="A325" s="67" t="s">
        <v>15</v>
      </c>
      <c r="B325" s="68" t="s">
        <v>17</v>
      </c>
      <c r="C325" s="67">
        <v>280</v>
      </c>
      <c r="D325" s="46">
        <v>6.6</v>
      </c>
      <c r="E325" s="67">
        <v>20</v>
      </c>
      <c r="F325" s="67">
        <v>7.2</v>
      </c>
      <c r="G325" s="67">
        <v>6</v>
      </c>
      <c r="H325" s="70">
        <v>3</v>
      </c>
      <c r="I325" s="70">
        <f>VLOOKUP(B325,'2-mer'!$C$1:$V$19,3,FALSE)</f>
        <v>1467</v>
      </c>
      <c r="J325" s="74">
        <f>VLOOKUP(B325,遗传信息!B:E,4,FALSE)</f>
        <v>38.32</v>
      </c>
      <c r="K325" s="9">
        <f>VLOOKUP(B325,'2-mer'!$C$1:$V$19,4,FALSE)</f>
        <v>99</v>
      </c>
      <c r="L325" s="9">
        <f>VLOOKUP(B325,'2-mer'!$C$1:$V$19,5,FALSE)</f>
        <v>93</v>
      </c>
      <c r="M325" s="9">
        <f>VLOOKUP(B325,'2-mer'!$C$1:$V$19,6,FALSE)</f>
        <v>107</v>
      </c>
      <c r="N325" s="9">
        <f>VLOOKUP(B325,'2-mer'!$C$1:$V$19,8,FALSE)</f>
        <v>72</v>
      </c>
      <c r="O325" s="9">
        <f>VLOOKUP(B325,'2-mer'!$C$1:$V$19,9,FALSE)</f>
        <v>79</v>
      </c>
      <c r="P325" s="9">
        <f>VLOOKUP(B325,'2-mer'!$C$1:$V$19,10,FALSE)</f>
        <v>66</v>
      </c>
      <c r="Q325" s="9">
        <f>VLOOKUP(B325,'2-mer'!$C$1:$V$19,11,FALSE)</f>
        <v>90</v>
      </c>
      <c r="R325" s="9">
        <f>VLOOKUP(B325,'2-mer'!$C$1:$V$19,12,FALSE)</f>
        <v>74</v>
      </c>
      <c r="S325" s="9">
        <f>VLOOKUP(B325,'2-mer'!$C$1:$V$19,13,FALSE)</f>
        <v>114</v>
      </c>
      <c r="T325" s="9">
        <f>VLOOKUP(B325,'2-mer'!$C$1:$V$19,14,FALSE)</f>
        <v>97</v>
      </c>
      <c r="U325" s="9">
        <f>VLOOKUP(B325,'2-mer'!$C$1:$V$19,15,FALSE)</f>
        <v>158</v>
      </c>
      <c r="V325" s="9">
        <f>VLOOKUP(B325,'2-mer'!$C$1:$V$19,16,FALSE)</f>
        <v>98</v>
      </c>
      <c r="W325" s="9">
        <f>VLOOKUP(B325,'2-mer'!$C$1:$V$19,17,FALSE)</f>
        <v>79</v>
      </c>
      <c r="X325" s="9">
        <f>VLOOKUP(B325,'2-mer'!$C$1:$V$19,18,FALSE)</f>
        <v>53</v>
      </c>
      <c r="Y325" s="9">
        <f>VLOOKUP(B325,'2-mer'!$C$1:$V$19,19,FALSE)</f>
        <v>111</v>
      </c>
      <c r="Z325" s="9">
        <f>VLOOKUP(B325,'2-mer'!$C$1:$V$19,20,FALSE)</f>
        <v>62</v>
      </c>
      <c r="AA325" s="9">
        <f>VLOOKUP(B325,'3-mer'!$B:$BQ,4,FALSE)</f>
        <v>18</v>
      </c>
      <c r="AB325" s="9">
        <f>VLOOKUP(B325,'3-mer'!$B:$BQ,5,FALSE)</f>
        <v>26</v>
      </c>
      <c r="AC325" s="9">
        <f>VLOOKUP(B325,'3-mer'!$B:$BQ,6,FALSE)</f>
        <v>31</v>
      </c>
      <c r="AD325" s="9">
        <f>VLOOKUP(B325,'3-mer'!$B:$BQ,7,FALSE)</f>
        <v>24</v>
      </c>
      <c r="AE325" s="9">
        <f>VLOOKUP(B325,'3-mer'!$B:$BQ,8,FALSE)</f>
        <v>24</v>
      </c>
      <c r="AF325" s="9">
        <f>VLOOKUP(B325,'3-mer'!$B:$BQ,9,FALSE)</f>
        <v>23</v>
      </c>
      <c r="AG325" s="9">
        <f>VLOOKUP(B325,'3-mer'!$B:$BQ,10,FALSE)</f>
        <v>25</v>
      </c>
      <c r="AH325" s="9">
        <f>VLOOKUP(B325,'3-mer'!$B:$BQ,11,FALSE)</f>
        <v>21</v>
      </c>
      <c r="AI325" s="9">
        <f>VLOOKUP(B325,'3-mer'!$B:$BQ,12,FALSE)</f>
        <v>25</v>
      </c>
      <c r="AJ325" s="9">
        <f>VLOOKUP(B325,'3-mer'!$B:$BQ,13,FALSE)</f>
        <v>27</v>
      </c>
      <c r="AK325" s="9">
        <f>VLOOKUP(B325,'3-mer'!$B:$BQ,14,FALSE)</f>
        <v>28</v>
      </c>
      <c r="AL325" s="9">
        <f>VLOOKUP(B325,'3-mer'!$B:$BQ,15,FALSE)</f>
        <v>27</v>
      </c>
      <c r="AM325" s="9">
        <f>VLOOKUP(B325,'3-mer'!$B:$BQ,16,FALSE)</f>
        <v>18</v>
      </c>
      <c r="AN325" s="9">
        <f>VLOOKUP(B325,'3-mer'!$B:$BQ,17,FALSE)</f>
        <v>11</v>
      </c>
      <c r="AO325" s="9">
        <f>VLOOKUP(B325,'3-mer'!$B:$BQ,18,FALSE)</f>
        <v>25</v>
      </c>
      <c r="AP325" s="9">
        <f>VLOOKUP(B325,'3-mer'!$B:$BQ,19,FALSE)</f>
        <v>18</v>
      </c>
      <c r="AQ325" s="9">
        <f>VLOOKUP(B325,'3-mer'!$B:$BQ,20,FALSE)</f>
        <v>20</v>
      </c>
      <c r="AR325" s="9">
        <f>VLOOKUP(B325,'3-mer'!$B:$BQ,21,FALSE)</f>
        <v>21</v>
      </c>
      <c r="AS325" s="9">
        <f>VLOOKUP(B325,'3-mer'!$B:$BQ,22,FALSE)</f>
        <v>23</v>
      </c>
      <c r="AT325" s="9">
        <f>VLOOKUP(B325,'3-mer'!$B:$BQ,23,FALSE)</f>
        <v>15</v>
      </c>
      <c r="AU325" s="9">
        <f>VLOOKUP(B325,'3-mer'!$B:$BQ,24,FALSE)</f>
        <v>14</v>
      </c>
      <c r="AV325" s="9">
        <f>VLOOKUP(B325,'3-mer'!$B:$BQ,25,FALSE)</f>
        <v>10</v>
      </c>
      <c r="AW325" s="9">
        <f>VLOOKUP(B325,'3-mer'!$B:$BQ,26,FALSE)</f>
        <v>17</v>
      </c>
      <c r="AX325" s="9">
        <f>VLOOKUP(B325,'3-mer'!$B:$BQ,27,FALSE)</f>
        <v>25</v>
      </c>
      <c r="AY325" s="9">
        <f>VLOOKUP(B325,'3-mer'!$B:$BQ,28,FALSE)</f>
        <v>21</v>
      </c>
      <c r="AZ325" s="9">
        <f>VLOOKUP(B325,'3-mer'!$B:$BQ,29,FALSE)</f>
        <v>18</v>
      </c>
      <c r="BA325" s="9">
        <f>VLOOKUP(B325,'3-mer'!$B:$BQ,30,FALSE)</f>
        <v>31</v>
      </c>
      <c r="BB325" s="9">
        <f>VLOOKUP(B325,'3-mer'!$B:$BQ,31,FALSE)</f>
        <v>20</v>
      </c>
      <c r="BC325" s="9">
        <f>VLOOKUP(B325,'3-mer'!$B:$BQ,32,FALSE)</f>
        <v>16</v>
      </c>
      <c r="BD325" s="9">
        <f>VLOOKUP(B325,'3-mer'!$B:$BQ,33,FALSE)</f>
        <v>9</v>
      </c>
      <c r="BE325" s="9">
        <f>VLOOKUP(B325,'3-mer'!$B:$BQ,34,FALSE)</f>
        <v>32</v>
      </c>
      <c r="BF325" s="9">
        <f>VLOOKUP(B325,'3-mer'!$B:$BQ,35,FALSE)</f>
        <v>17</v>
      </c>
      <c r="BG325" s="9">
        <f>VLOOKUP(B325,'3-mer'!$B:$BQ,36,FALSE)</f>
        <v>33</v>
      </c>
      <c r="BH325" s="9">
        <f>VLOOKUP(B325,'3-mer'!$B:$BQ,37,FALSE)</f>
        <v>24</v>
      </c>
      <c r="BI325" s="9">
        <f>VLOOKUP(B325,'3-mer'!$B:$BQ,38,FALSE)</f>
        <v>31</v>
      </c>
      <c r="BJ325" s="9">
        <f>VLOOKUP(B325,'3-mer'!$B:$BQ,39,FALSE)</f>
        <v>26</v>
      </c>
      <c r="BK325" s="9">
        <f>VLOOKUP(B325,'3-mer'!$B:$BQ,40,FALSE)</f>
        <v>29</v>
      </c>
      <c r="BL325" s="9">
        <f>VLOOKUP(B325,'3-mer'!$B:$BQ,41,FALSE)</f>
        <v>19</v>
      </c>
      <c r="BM325" s="9">
        <f>VLOOKUP(B325,'3-mer'!$B:$BQ,42,FALSE)</f>
        <v>28</v>
      </c>
      <c r="BN325" s="9">
        <f>VLOOKUP(B325,'3-mer'!$B:$BQ,43,FALSE)</f>
        <v>21</v>
      </c>
      <c r="BO325" s="9">
        <f>VLOOKUP(B325,'3-mer'!$B:$BQ,44,FALSE)</f>
        <v>37</v>
      </c>
      <c r="BP325" s="9">
        <f>VLOOKUP(B325,'3-mer'!$B:$BQ,45,FALSE)</f>
        <v>31</v>
      </c>
      <c r="BQ325" s="9">
        <f>VLOOKUP(B325,'3-mer'!$B:$BQ,46,FALSE)</f>
        <v>56</v>
      </c>
      <c r="BR325" s="9">
        <f>VLOOKUP(B325,'3-mer'!$B:$BQ,47,FALSE)</f>
        <v>34</v>
      </c>
      <c r="BS325" s="9">
        <f>VLOOKUP(B325,'3-mer'!$B:$BQ,48,FALSE)</f>
        <v>20</v>
      </c>
      <c r="BT325" s="9">
        <f>VLOOKUP(B325,'3-mer'!$B:$BQ,49,FALSE)</f>
        <v>24</v>
      </c>
      <c r="BU325" s="9">
        <f>VLOOKUP(B325,'3-mer'!$B:$BQ,50,FALSE)</f>
        <v>33</v>
      </c>
      <c r="BV325" s="9">
        <f>VLOOKUP(B325,'3-mer'!$B:$BQ,51,FALSE)</f>
        <v>20</v>
      </c>
      <c r="BW325" s="9">
        <f>VLOOKUP(B325,'3-mer'!$B:$BQ,52,FALSE)</f>
        <v>28</v>
      </c>
      <c r="BX325" s="9">
        <f>VLOOKUP(B325,'3-mer'!$B:$BQ,53,FALSE)</f>
        <v>22</v>
      </c>
      <c r="BY325" s="9">
        <f>VLOOKUP(B325,'3-mer'!$B:$BQ,54,FALSE)</f>
        <v>22</v>
      </c>
      <c r="BZ325" s="9">
        <f>VLOOKUP(B325,'3-mer'!$B:$BQ,55,FALSE)</f>
        <v>7</v>
      </c>
      <c r="CA325" s="9">
        <f>VLOOKUP(B325,'3-mer'!$B:$BQ,56,FALSE)</f>
        <v>12</v>
      </c>
      <c r="CB325" s="9">
        <f>VLOOKUP(B325,'3-mer'!$B:$BQ,7,FALSE)</f>
        <v>24</v>
      </c>
      <c r="CC325" s="9">
        <f>VLOOKUP(B325,'3-mer'!$B:$BQ,58,FALSE)</f>
        <v>20</v>
      </c>
      <c r="CD325" s="9">
        <f>VLOOKUP(B325,'3-mer'!$B:$BQ,60,FALSE)</f>
        <v>7</v>
      </c>
      <c r="CE325" s="9">
        <f>VLOOKUP(B325,'3-mer'!$B:$BQ,61,FALSE)</f>
        <v>30</v>
      </c>
      <c r="CF325" s="9">
        <f>VLOOKUP(B325,'3-mer'!$B:$BQ,62,FALSE)</f>
        <v>20</v>
      </c>
      <c r="CG325" s="9">
        <f>VLOOKUP(B325,'3-mer'!$B:$BQ,63,FALSE)</f>
        <v>43</v>
      </c>
      <c r="CH325" s="9">
        <f>VLOOKUP(B325,'3-mer'!$B:$BQ,64,FALSE)</f>
        <v>17</v>
      </c>
      <c r="CI325" s="9">
        <f>VLOOKUP(B325,'3-mer'!$B:$BQ,65,FALSE)</f>
        <v>25</v>
      </c>
      <c r="CJ325" s="9">
        <f>VLOOKUP(B325,'3-mer'!$B:$BQ,66,FALSE)</f>
        <v>9</v>
      </c>
      <c r="CK325" s="9">
        <f>VLOOKUP(B325,'3-mer'!$B:$BQ,67,FALSE)</f>
        <v>21</v>
      </c>
      <c r="CL325" s="9">
        <f>VLOOKUP(B325,'3-mer'!$B:$BQ,5,FALSE)</f>
        <v>26</v>
      </c>
    </row>
    <row r="326" spans="1:90" ht="15.75" x14ac:dyDescent="0.2">
      <c r="A326" s="67" t="s">
        <v>15</v>
      </c>
      <c r="B326" s="68" t="s">
        <v>17</v>
      </c>
      <c r="C326" s="67">
        <v>280</v>
      </c>
      <c r="D326" s="46">
        <v>8.8000000000000007</v>
      </c>
      <c r="E326" s="67">
        <v>20</v>
      </c>
      <c r="F326" s="67">
        <v>7.2</v>
      </c>
      <c r="G326" s="67">
        <v>6</v>
      </c>
      <c r="H326" s="70">
        <v>4</v>
      </c>
      <c r="I326" s="70">
        <f>VLOOKUP(B326,'2-mer'!$C$1:$V$19,3,FALSE)</f>
        <v>1467</v>
      </c>
      <c r="J326" s="74">
        <f>VLOOKUP(B326,遗传信息!B:E,4,FALSE)</f>
        <v>38.32</v>
      </c>
      <c r="K326" s="9">
        <f>VLOOKUP(B326,'2-mer'!$C$1:$V$19,4,FALSE)</f>
        <v>99</v>
      </c>
      <c r="L326" s="9">
        <f>VLOOKUP(B326,'2-mer'!$C$1:$V$19,5,FALSE)</f>
        <v>93</v>
      </c>
      <c r="M326" s="9">
        <f>VLOOKUP(B326,'2-mer'!$C$1:$V$19,6,FALSE)</f>
        <v>107</v>
      </c>
      <c r="N326" s="9">
        <f>VLOOKUP(B326,'2-mer'!$C$1:$V$19,8,FALSE)</f>
        <v>72</v>
      </c>
      <c r="O326" s="9">
        <f>VLOOKUP(B326,'2-mer'!$C$1:$V$19,9,FALSE)</f>
        <v>79</v>
      </c>
      <c r="P326" s="9">
        <f>VLOOKUP(B326,'2-mer'!$C$1:$V$19,10,FALSE)</f>
        <v>66</v>
      </c>
      <c r="Q326" s="9">
        <f>VLOOKUP(B326,'2-mer'!$C$1:$V$19,11,FALSE)</f>
        <v>90</v>
      </c>
      <c r="R326" s="9">
        <f>VLOOKUP(B326,'2-mer'!$C$1:$V$19,12,FALSE)</f>
        <v>74</v>
      </c>
      <c r="S326" s="9">
        <f>VLOOKUP(B326,'2-mer'!$C$1:$V$19,13,FALSE)</f>
        <v>114</v>
      </c>
      <c r="T326" s="9">
        <f>VLOOKUP(B326,'2-mer'!$C$1:$V$19,14,FALSE)</f>
        <v>97</v>
      </c>
      <c r="U326" s="9">
        <f>VLOOKUP(B326,'2-mer'!$C$1:$V$19,15,FALSE)</f>
        <v>158</v>
      </c>
      <c r="V326" s="9">
        <f>VLOOKUP(B326,'2-mer'!$C$1:$V$19,16,FALSE)</f>
        <v>98</v>
      </c>
      <c r="W326" s="9">
        <f>VLOOKUP(B326,'2-mer'!$C$1:$V$19,17,FALSE)</f>
        <v>79</v>
      </c>
      <c r="X326" s="9">
        <f>VLOOKUP(B326,'2-mer'!$C$1:$V$19,18,FALSE)</f>
        <v>53</v>
      </c>
      <c r="Y326" s="9">
        <f>VLOOKUP(B326,'2-mer'!$C$1:$V$19,19,FALSE)</f>
        <v>111</v>
      </c>
      <c r="Z326" s="9">
        <f>VLOOKUP(B326,'2-mer'!$C$1:$V$19,20,FALSE)</f>
        <v>62</v>
      </c>
      <c r="AA326" s="9">
        <f>VLOOKUP(B326,'3-mer'!$B:$BQ,4,FALSE)</f>
        <v>18</v>
      </c>
      <c r="AB326" s="9">
        <f>VLOOKUP(B326,'3-mer'!$B:$BQ,5,FALSE)</f>
        <v>26</v>
      </c>
      <c r="AC326" s="9">
        <f>VLOOKUP(B326,'3-mer'!$B:$BQ,6,FALSE)</f>
        <v>31</v>
      </c>
      <c r="AD326" s="9">
        <f>VLOOKUP(B326,'3-mer'!$B:$BQ,7,FALSE)</f>
        <v>24</v>
      </c>
      <c r="AE326" s="9">
        <f>VLOOKUP(B326,'3-mer'!$B:$BQ,8,FALSE)</f>
        <v>24</v>
      </c>
      <c r="AF326" s="9">
        <f>VLOOKUP(B326,'3-mer'!$B:$BQ,9,FALSE)</f>
        <v>23</v>
      </c>
      <c r="AG326" s="9">
        <f>VLOOKUP(B326,'3-mer'!$B:$BQ,10,FALSE)</f>
        <v>25</v>
      </c>
      <c r="AH326" s="9">
        <f>VLOOKUP(B326,'3-mer'!$B:$BQ,11,FALSE)</f>
        <v>21</v>
      </c>
      <c r="AI326" s="9">
        <f>VLOOKUP(B326,'3-mer'!$B:$BQ,12,FALSE)</f>
        <v>25</v>
      </c>
      <c r="AJ326" s="9">
        <f>VLOOKUP(B326,'3-mer'!$B:$BQ,13,FALSE)</f>
        <v>27</v>
      </c>
      <c r="AK326" s="9">
        <f>VLOOKUP(B326,'3-mer'!$B:$BQ,14,FALSE)</f>
        <v>28</v>
      </c>
      <c r="AL326" s="9">
        <f>VLOOKUP(B326,'3-mer'!$B:$BQ,15,FALSE)</f>
        <v>27</v>
      </c>
      <c r="AM326" s="9">
        <f>VLOOKUP(B326,'3-mer'!$B:$BQ,16,FALSE)</f>
        <v>18</v>
      </c>
      <c r="AN326" s="9">
        <f>VLOOKUP(B326,'3-mer'!$B:$BQ,17,FALSE)</f>
        <v>11</v>
      </c>
      <c r="AO326" s="9">
        <f>VLOOKUP(B326,'3-mer'!$B:$BQ,18,FALSE)</f>
        <v>25</v>
      </c>
      <c r="AP326" s="9">
        <f>VLOOKUP(B326,'3-mer'!$B:$BQ,19,FALSE)</f>
        <v>18</v>
      </c>
      <c r="AQ326" s="9">
        <f>VLOOKUP(B326,'3-mer'!$B:$BQ,20,FALSE)</f>
        <v>20</v>
      </c>
      <c r="AR326" s="9">
        <f>VLOOKUP(B326,'3-mer'!$B:$BQ,21,FALSE)</f>
        <v>21</v>
      </c>
      <c r="AS326" s="9">
        <f>VLOOKUP(B326,'3-mer'!$B:$BQ,22,FALSE)</f>
        <v>23</v>
      </c>
      <c r="AT326" s="9">
        <f>VLOOKUP(B326,'3-mer'!$B:$BQ,23,FALSE)</f>
        <v>15</v>
      </c>
      <c r="AU326" s="9">
        <f>VLOOKUP(B326,'3-mer'!$B:$BQ,24,FALSE)</f>
        <v>14</v>
      </c>
      <c r="AV326" s="9">
        <f>VLOOKUP(B326,'3-mer'!$B:$BQ,25,FALSE)</f>
        <v>10</v>
      </c>
      <c r="AW326" s="9">
        <f>VLOOKUP(B326,'3-mer'!$B:$BQ,26,FALSE)</f>
        <v>17</v>
      </c>
      <c r="AX326" s="9">
        <f>VLOOKUP(B326,'3-mer'!$B:$BQ,27,FALSE)</f>
        <v>25</v>
      </c>
      <c r="AY326" s="9">
        <f>VLOOKUP(B326,'3-mer'!$B:$BQ,28,FALSE)</f>
        <v>21</v>
      </c>
      <c r="AZ326" s="9">
        <f>VLOOKUP(B326,'3-mer'!$B:$BQ,29,FALSE)</f>
        <v>18</v>
      </c>
      <c r="BA326" s="9">
        <f>VLOOKUP(B326,'3-mer'!$B:$BQ,30,FALSE)</f>
        <v>31</v>
      </c>
      <c r="BB326" s="9">
        <f>VLOOKUP(B326,'3-mer'!$B:$BQ,31,FALSE)</f>
        <v>20</v>
      </c>
      <c r="BC326" s="9">
        <f>VLOOKUP(B326,'3-mer'!$B:$BQ,32,FALSE)</f>
        <v>16</v>
      </c>
      <c r="BD326" s="9">
        <f>VLOOKUP(B326,'3-mer'!$B:$BQ,33,FALSE)</f>
        <v>9</v>
      </c>
      <c r="BE326" s="9">
        <f>VLOOKUP(B326,'3-mer'!$B:$BQ,34,FALSE)</f>
        <v>32</v>
      </c>
      <c r="BF326" s="9">
        <f>VLOOKUP(B326,'3-mer'!$B:$BQ,35,FALSE)</f>
        <v>17</v>
      </c>
      <c r="BG326" s="9">
        <f>VLOOKUP(B326,'3-mer'!$B:$BQ,36,FALSE)</f>
        <v>33</v>
      </c>
      <c r="BH326" s="9">
        <f>VLOOKUP(B326,'3-mer'!$B:$BQ,37,FALSE)</f>
        <v>24</v>
      </c>
      <c r="BI326" s="9">
        <f>VLOOKUP(B326,'3-mer'!$B:$BQ,38,FALSE)</f>
        <v>31</v>
      </c>
      <c r="BJ326" s="9">
        <f>VLOOKUP(B326,'3-mer'!$B:$BQ,39,FALSE)</f>
        <v>26</v>
      </c>
      <c r="BK326" s="9">
        <f>VLOOKUP(B326,'3-mer'!$B:$BQ,40,FALSE)</f>
        <v>29</v>
      </c>
      <c r="BL326" s="9">
        <f>VLOOKUP(B326,'3-mer'!$B:$BQ,41,FALSE)</f>
        <v>19</v>
      </c>
      <c r="BM326" s="9">
        <f>VLOOKUP(B326,'3-mer'!$B:$BQ,42,FALSE)</f>
        <v>28</v>
      </c>
      <c r="BN326" s="9">
        <f>VLOOKUP(B326,'3-mer'!$B:$BQ,43,FALSE)</f>
        <v>21</v>
      </c>
      <c r="BO326" s="9">
        <f>VLOOKUP(B326,'3-mer'!$B:$BQ,44,FALSE)</f>
        <v>37</v>
      </c>
      <c r="BP326" s="9">
        <f>VLOOKUP(B326,'3-mer'!$B:$BQ,45,FALSE)</f>
        <v>31</v>
      </c>
      <c r="BQ326" s="9">
        <f>VLOOKUP(B326,'3-mer'!$B:$BQ,46,FALSE)</f>
        <v>56</v>
      </c>
      <c r="BR326" s="9">
        <f>VLOOKUP(B326,'3-mer'!$B:$BQ,47,FALSE)</f>
        <v>34</v>
      </c>
      <c r="BS326" s="9">
        <f>VLOOKUP(B326,'3-mer'!$B:$BQ,48,FALSE)</f>
        <v>20</v>
      </c>
      <c r="BT326" s="9">
        <f>VLOOKUP(B326,'3-mer'!$B:$BQ,49,FALSE)</f>
        <v>24</v>
      </c>
      <c r="BU326" s="9">
        <f>VLOOKUP(B326,'3-mer'!$B:$BQ,50,FALSE)</f>
        <v>33</v>
      </c>
      <c r="BV326" s="9">
        <f>VLOOKUP(B326,'3-mer'!$B:$BQ,51,FALSE)</f>
        <v>20</v>
      </c>
      <c r="BW326" s="9">
        <f>VLOOKUP(B326,'3-mer'!$B:$BQ,52,FALSE)</f>
        <v>28</v>
      </c>
      <c r="BX326" s="9">
        <f>VLOOKUP(B326,'3-mer'!$B:$BQ,53,FALSE)</f>
        <v>22</v>
      </c>
      <c r="BY326" s="9">
        <f>VLOOKUP(B326,'3-mer'!$B:$BQ,54,FALSE)</f>
        <v>22</v>
      </c>
      <c r="BZ326" s="9">
        <f>VLOOKUP(B326,'3-mer'!$B:$BQ,55,FALSE)</f>
        <v>7</v>
      </c>
      <c r="CA326" s="9">
        <f>VLOOKUP(B326,'3-mer'!$B:$BQ,56,FALSE)</f>
        <v>12</v>
      </c>
      <c r="CB326" s="9">
        <f>VLOOKUP(B326,'3-mer'!$B:$BQ,7,FALSE)</f>
        <v>24</v>
      </c>
      <c r="CC326" s="9">
        <f>VLOOKUP(B326,'3-mer'!$B:$BQ,58,FALSE)</f>
        <v>20</v>
      </c>
      <c r="CD326" s="9">
        <f>VLOOKUP(B326,'3-mer'!$B:$BQ,60,FALSE)</f>
        <v>7</v>
      </c>
      <c r="CE326" s="9">
        <f>VLOOKUP(B326,'3-mer'!$B:$BQ,61,FALSE)</f>
        <v>30</v>
      </c>
      <c r="CF326" s="9">
        <f>VLOOKUP(B326,'3-mer'!$B:$BQ,62,FALSE)</f>
        <v>20</v>
      </c>
      <c r="CG326" s="9">
        <f>VLOOKUP(B326,'3-mer'!$B:$BQ,63,FALSE)</f>
        <v>43</v>
      </c>
      <c r="CH326" s="9">
        <f>VLOOKUP(B326,'3-mer'!$B:$BQ,64,FALSE)</f>
        <v>17</v>
      </c>
      <c r="CI326" s="9">
        <f>VLOOKUP(B326,'3-mer'!$B:$BQ,65,FALSE)</f>
        <v>25</v>
      </c>
      <c r="CJ326" s="9">
        <f>VLOOKUP(B326,'3-mer'!$B:$BQ,66,FALSE)</f>
        <v>9</v>
      </c>
      <c r="CK326" s="9">
        <f>VLOOKUP(B326,'3-mer'!$B:$BQ,67,FALSE)</f>
        <v>21</v>
      </c>
      <c r="CL326" s="9">
        <f>VLOOKUP(B326,'3-mer'!$B:$BQ,5,FALSE)</f>
        <v>26</v>
      </c>
    </row>
    <row r="327" spans="1:90" ht="15.75" x14ac:dyDescent="0.2">
      <c r="A327" s="67" t="s">
        <v>15</v>
      </c>
      <c r="B327" s="68" t="s">
        <v>17</v>
      </c>
      <c r="C327" s="67">
        <v>300</v>
      </c>
      <c r="D327" s="46">
        <v>24.2</v>
      </c>
      <c r="E327" s="67">
        <v>20</v>
      </c>
      <c r="F327" s="67">
        <v>7.2</v>
      </c>
      <c r="G327" s="67">
        <v>6</v>
      </c>
      <c r="H327" s="70">
        <v>1</v>
      </c>
      <c r="I327" s="70">
        <f>VLOOKUP(B327,'2-mer'!$C$1:$V$19,3,FALSE)</f>
        <v>1467</v>
      </c>
      <c r="J327" s="74">
        <f>VLOOKUP(B327,遗传信息!B:E,4,FALSE)</f>
        <v>38.32</v>
      </c>
      <c r="K327" s="9">
        <f>VLOOKUP(B327,'2-mer'!$C$1:$V$19,4,FALSE)</f>
        <v>99</v>
      </c>
      <c r="L327" s="9">
        <f>VLOOKUP(B327,'2-mer'!$C$1:$V$19,5,FALSE)</f>
        <v>93</v>
      </c>
      <c r="M327" s="9">
        <f>VLOOKUP(B327,'2-mer'!$C$1:$V$19,6,FALSE)</f>
        <v>107</v>
      </c>
      <c r="N327" s="9">
        <f>VLOOKUP(B327,'2-mer'!$C$1:$V$19,8,FALSE)</f>
        <v>72</v>
      </c>
      <c r="O327" s="9">
        <f>VLOOKUP(B327,'2-mer'!$C$1:$V$19,9,FALSE)</f>
        <v>79</v>
      </c>
      <c r="P327" s="9">
        <f>VLOOKUP(B327,'2-mer'!$C$1:$V$19,10,FALSE)</f>
        <v>66</v>
      </c>
      <c r="Q327" s="9">
        <f>VLOOKUP(B327,'2-mer'!$C$1:$V$19,11,FALSE)</f>
        <v>90</v>
      </c>
      <c r="R327" s="9">
        <f>VLOOKUP(B327,'2-mer'!$C$1:$V$19,12,FALSE)</f>
        <v>74</v>
      </c>
      <c r="S327" s="9">
        <f>VLOOKUP(B327,'2-mer'!$C$1:$V$19,13,FALSE)</f>
        <v>114</v>
      </c>
      <c r="T327" s="9">
        <f>VLOOKUP(B327,'2-mer'!$C$1:$V$19,14,FALSE)</f>
        <v>97</v>
      </c>
      <c r="U327" s="9">
        <f>VLOOKUP(B327,'2-mer'!$C$1:$V$19,15,FALSE)</f>
        <v>158</v>
      </c>
      <c r="V327" s="9">
        <f>VLOOKUP(B327,'2-mer'!$C$1:$V$19,16,FALSE)</f>
        <v>98</v>
      </c>
      <c r="W327" s="9">
        <f>VLOOKUP(B327,'2-mer'!$C$1:$V$19,17,FALSE)</f>
        <v>79</v>
      </c>
      <c r="X327" s="9">
        <f>VLOOKUP(B327,'2-mer'!$C$1:$V$19,18,FALSE)</f>
        <v>53</v>
      </c>
      <c r="Y327" s="9">
        <f>VLOOKUP(B327,'2-mer'!$C$1:$V$19,19,FALSE)</f>
        <v>111</v>
      </c>
      <c r="Z327" s="9">
        <f>VLOOKUP(B327,'2-mer'!$C$1:$V$19,20,FALSE)</f>
        <v>62</v>
      </c>
      <c r="AA327" s="9">
        <f>VLOOKUP(B327,'3-mer'!$B:$BQ,4,FALSE)</f>
        <v>18</v>
      </c>
      <c r="AB327" s="9">
        <f>VLOOKUP(B327,'3-mer'!$B:$BQ,5,FALSE)</f>
        <v>26</v>
      </c>
      <c r="AC327" s="9">
        <f>VLOOKUP(B327,'3-mer'!$B:$BQ,6,FALSE)</f>
        <v>31</v>
      </c>
      <c r="AD327" s="9">
        <f>VLOOKUP(B327,'3-mer'!$B:$BQ,7,FALSE)</f>
        <v>24</v>
      </c>
      <c r="AE327" s="9">
        <f>VLOOKUP(B327,'3-mer'!$B:$BQ,8,FALSE)</f>
        <v>24</v>
      </c>
      <c r="AF327" s="9">
        <f>VLOOKUP(B327,'3-mer'!$B:$BQ,9,FALSE)</f>
        <v>23</v>
      </c>
      <c r="AG327" s="9">
        <f>VLOOKUP(B327,'3-mer'!$B:$BQ,10,FALSE)</f>
        <v>25</v>
      </c>
      <c r="AH327" s="9">
        <f>VLOOKUP(B327,'3-mer'!$B:$BQ,11,FALSE)</f>
        <v>21</v>
      </c>
      <c r="AI327" s="9">
        <f>VLOOKUP(B327,'3-mer'!$B:$BQ,12,FALSE)</f>
        <v>25</v>
      </c>
      <c r="AJ327" s="9">
        <f>VLOOKUP(B327,'3-mer'!$B:$BQ,13,FALSE)</f>
        <v>27</v>
      </c>
      <c r="AK327" s="9">
        <f>VLOOKUP(B327,'3-mer'!$B:$BQ,14,FALSE)</f>
        <v>28</v>
      </c>
      <c r="AL327" s="9">
        <f>VLOOKUP(B327,'3-mer'!$B:$BQ,15,FALSE)</f>
        <v>27</v>
      </c>
      <c r="AM327" s="9">
        <f>VLOOKUP(B327,'3-mer'!$B:$BQ,16,FALSE)</f>
        <v>18</v>
      </c>
      <c r="AN327" s="9">
        <f>VLOOKUP(B327,'3-mer'!$B:$BQ,17,FALSE)</f>
        <v>11</v>
      </c>
      <c r="AO327" s="9">
        <f>VLOOKUP(B327,'3-mer'!$B:$BQ,18,FALSE)</f>
        <v>25</v>
      </c>
      <c r="AP327" s="9">
        <f>VLOOKUP(B327,'3-mer'!$B:$BQ,19,FALSE)</f>
        <v>18</v>
      </c>
      <c r="AQ327" s="9">
        <f>VLOOKUP(B327,'3-mer'!$B:$BQ,20,FALSE)</f>
        <v>20</v>
      </c>
      <c r="AR327" s="9">
        <f>VLOOKUP(B327,'3-mer'!$B:$BQ,21,FALSE)</f>
        <v>21</v>
      </c>
      <c r="AS327" s="9">
        <f>VLOOKUP(B327,'3-mer'!$B:$BQ,22,FALSE)</f>
        <v>23</v>
      </c>
      <c r="AT327" s="9">
        <f>VLOOKUP(B327,'3-mer'!$B:$BQ,23,FALSE)</f>
        <v>15</v>
      </c>
      <c r="AU327" s="9">
        <f>VLOOKUP(B327,'3-mer'!$B:$BQ,24,FALSE)</f>
        <v>14</v>
      </c>
      <c r="AV327" s="9">
        <f>VLOOKUP(B327,'3-mer'!$B:$BQ,25,FALSE)</f>
        <v>10</v>
      </c>
      <c r="AW327" s="9">
        <f>VLOOKUP(B327,'3-mer'!$B:$BQ,26,FALSE)</f>
        <v>17</v>
      </c>
      <c r="AX327" s="9">
        <f>VLOOKUP(B327,'3-mer'!$B:$BQ,27,FALSE)</f>
        <v>25</v>
      </c>
      <c r="AY327" s="9">
        <f>VLOOKUP(B327,'3-mer'!$B:$BQ,28,FALSE)</f>
        <v>21</v>
      </c>
      <c r="AZ327" s="9">
        <f>VLOOKUP(B327,'3-mer'!$B:$BQ,29,FALSE)</f>
        <v>18</v>
      </c>
      <c r="BA327" s="9">
        <f>VLOOKUP(B327,'3-mer'!$B:$BQ,30,FALSE)</f>
        <v>31</v>
      </c>
      <c r="BB327" s="9">
        <f>VLOOKUP(B327,'3-mer'!$B:$BQ,31,FALSE)</f>
        <v>20</v>
      </c>
      <c r="BC327" s="9">
        <f>VLOOKUP(B327,'3-mer'!$B:$BQ,32,FALSE)</f>
        <v>16</v>
      </c>
      <c r="BD327" s="9">
        <f>VLOOKUP(B327,'3-mer'!$B:$BQ,33,FALSE)</f>
        <v>9</v>
      </c>
      <c r="BE327" s="9">
        <f>VLOOKUP(B327,'3-mer'!$B:$BQ,34,FALSE)</f>
        <v>32</v>
      </c>
      <c r="BF327" s="9">
        <f>VLOOKUP(B327,'3-mer'!$B:$BQ,35,FALSE)</f>
        <v>17</v>
      </c>
      <c r="BG327" s="9">
        <f>VLOOKUP(B327,'3-mer'!$B:$BQ,36,FALSE)</f>
        <v>33</v>
      </c>
      <c r="BH327" s="9">
        <f>VLOOKUP(B327,'3-mer'!$B:$BQ,37,FALSE)</f>
        <v>24</v>
      </c>
      <c r="BI327" s="9">
        <f>VLOOKUP(B327,'3-mer'!$B:$BQ,38,FALSE)</f>
        <v>31</v>
      </c>
      <c r="BJ327" s="9">
        <f>VLOOKUP(B327,'3-mer'!$B:$BQ,39,FALSE)</f>
        <v>26</v>
      </c>
      <c r="BK327" s="9">
        <f>VLOOKUP(B327,'3-mer'!$B:$BQ,40,FALSE)</f>
        <v>29</v>
      </c>
      <c r="BL327" s="9">
        <f>VLOOKUP(B327,'3-mer'!$B:$BQ,41,FALSE)</f>
        <v>19</v>
      </c>
      <c r="BM327" s="9">
        <f>VLOOKUP(B327,'3-mer'!$B:$BQ,42,FALSE)</f>
        <v>28</v>
      </c>
      <c r="BN327" s="9">
        <f>VLOOKUP(B327,'3-mer'!$B:$BQ,43,FALSE)</f>
        <v>21</v>
      </c>
      <c r="BO327" s="9">
        <f>VLOOKUP(B327,'3-mer'!$B:$BQ,44,FALSE)</f>
        <v>37</v>
      </c>
      <c r="BP327" s="9">
        <f>VLOOKUP(B327,'3-mer'!$B:$BQ,45,FALSE)</f>
        <v>31</v>
      </c>
      <c r="BQ327" s="9">
        <f>VLOOKUP(B327,'3-mer'!$B:$BQ,46,FALSE)</f>
        <v>56</v>
      </c>
      <c r="BR327" s="9">
        <f>VLOOKUP(B327,'3-mer'!$B:$BQ,47,FALSE)</f>
        <v>34</v>
      </c>
      <c r="BS327" s="9">
        <f>VLOOKUP(B327,'3-mer'!$B:$BQ,48,FALSE)</f>
        <v>20</v>
      </c>
      <c r="BT327" s="9">
        <f>VLOOKUP(B327,'3-mer'!$B:$BQ,49,FALSE)</f>
        <v>24</v>
      </c>
      <c r="BU327" s="9">
        <f>VLOOKUP(B327,'3-mer'!$B:$BQ,50,FALSE)</f>
        <v>33</v>
      </c>
      <c r="BV327" s="9">
        <f>VLOOKUP(B327,'3-mer'!$B:$BQ,51,FALSE)</f>
        <v>20</v>
      </c>
      <c r="BW327" s="9">
        <f>VLOOKUP(B327,'3-mer'!$B:$BQ,52,FALSE)</f>
        <v>28</v>
      </c>
      <c r="BX327" s="9">
        <f>VLOOKUP(B327,'3-mer'!$B:$BQ,53,FALSE)</f>
        <v>22</v>
      </c>
      <c r="BY327" s="9">
        <f>VLOOKUP(B327,'3-mer'!$B:$BQ,54,FALSE)</f>
        <v>22</v>
      </c>
      <c r="BZ327" s="9">
        <f>VLOOKUP(B327,'3-mer'!$B:$BQ,55,FALSE)</f>
        <v>7</v>
      </c>
      <c r="CA327" s="9">
        <f>VLOOKUP(B327,'3-mer'!$B:$BQ,56,FALSE)</f>
        <v>12</v>
      </c>
      <c r="CB327" s="9">
        <f>VLOOKUP(B327,'3-mer'!$B:$BQ,7,FALSE)</f>
        <v>24</v>
      </c>
      <c r="CC327" s="9">
        <f>VLOOKUP(B327,'3-mer'!$B:$BQ,58,FALSE)</f>
        <v>20</v>
      </c>
      <c r="CD327" s="9">
        <f>VLOOKUP(B327,'3-mer'!$B:$BQ,60,FALSE)</f>
        <v>7</v>
      </c>
      <c r="CE327" s="9">
        <f>VLOOKUP(B327,'3-mer'!$B:$BQ,61,FALSE)</f>
        <v>30</v>
      </c>
      <c r="CF327" s="9">
        <f>VLOOKUP(B327,'3-mer'!$B:$BQ,62,FALSE)</f>
        <v>20</v>
      </c>
      <c r="CG327" s="9">
        <f>VLOOKUP(B327,'3-mer'!$B:$BQ,63,FALSE)</f>
        <v>43</v>
      </c>
      <c r="CH327" s="9">
        <f>VLOOKUP(B327,'3-mer'!$B:$BQ,64,FALSE)</f>
        <v>17</v>
      </c>
      <c r="CI327" s="9">
        <f>VLOOKUP(B327,'3-mer'!$B:$BQ,65,FALSE)</f>
        <v>25</v>
      </c>
      <c r="CJ327" s="9">
        <f>VLOOKUP(B327,'3-mer'!$B:$BQ,66,FALSE)</f>
        <v>9</v>
      </c>
      <c r="CK327" s="9">
        <f>VLOOKUP(B327,'3-mer'!$B:$BQ,67,FALSE)</f>
        <v>21</v>
      </c>
      <c r="CL327" s="9">
        <f>VLOOKUP(B327,'3-mer'!$B:$BQ,5,FALSE)</f>
        <v>26</v>
      </c>
    </row>
    <row r="328" spans="1:90" ht="15.75" x14ac:dyDescent="0.2">
      <c r="A328" s="67" t="s">
        <v>15</v>
      </c>
      <c r="B328" s="68" t="s">
        <v>17</v>
      </c>
      <c r="C328" s="67">
        <v>300</v>
      </c>
      <c r="D328" s="46">
        <v>43.9</v>
      </c>
      <c r="E328" s="67">
        <v>20</v>
      </c>
      <c r="F328" s="67">
        <v>7.2</v>
      </c>
      <c r="G328" s="67">
        <v>6</v>
      </c>
      <c r="H328" s="70">
        <v>2</v>
      </c>
      <c r="I328" s="70">
        <f>VLOOKUP(B328,'2-mer'!$C$1:$V$19,3,FALSE)</f>
        <v>1467</v>
      </c>
      <c r="J328" s="74">
        <f>VLOOKUP(B328,遗传信息!B:E,4,FALSE)</f>
        <v>38.32</v>
      </c>
      <c r="K328" s="9">
        <f>VLOOKUP(B328,'2-mer'!$C$1:$V$19,4,FALSE)</f>
        <v>99</v>
      </c>
      <c r="L328" s="9">
        <f>VLOOKUP(B328,'2-mer'!$C$1:$V$19,5,FALSE)</f>
        <v>93</v>
      </c>
      <c r="M328" s="9">
        <f>VLOOKUP(B328,'2-mer'!$C$1:$V$19,6,FALSE)</f>
        <v>107</v>
      </c>
      <c r="N328" s="9">
        <f>VLOOKUP(B328,'2-mer'!$C$1:$V$19,8,FALSE)</f>
        <v>72</v>
      </c>
      <c r="O328" s="9">
        <f>VLOOKUP(B328,'2-mer'!$C$1:$V$19,9,FALSE)</f>
        <v>79</v>
      </c>
      <c r="P328" s="9">
        <f>VLOOKUP(B328,'2-mer'!$C$1:$V$19,10,FALSE)</f>
        <v>66</v>
      </c>
      <c r="Q328" s="9">
        <f>VLOOKUP(B328,'2-mer'!$C$1:$V$19,11,FALSE)</f>
        <v>90</v>
      </c>
      <c r="R328" s="9">
        <f>VLOOKUP(B328,'2-mer'!$C$1:$V$19,12,FALSE)</f>
        <v>74</v>
      </c>
      <c r="S328" s="9">
        <f>VLOOKUP(B328,'2-mer'!$C$1:$V$19,13,FALSE)</f>
        <v>114</v>
      </c>
      <c r="T328" s="9">
        <f>VLOOKUP(B328,'2-mer'!$C$1:$V$19,14,FALSE)</f>
        <v>97</v>
      </c>
      <c r="U328" s="9">
        <f>VLOOKUP(B328,'2-mer'!$C$1:$V$19,15,FALSE)</f>
        <v>158</v>
      </c>
      <c r="V328" s="9">
        <f>VLOOKUP(B328,'2-mer'!$C$1:$V$19,16,FALSE)</f>
        <v>98</v>
      </c>
      <c r="W328" s="9">
        <f>VLOOKUP(B328,'2-mer'!$C$1:$V$19,17,FALSE)</f>
        <v>79</v>
      </c>
      <c r="X328" s="9">
        <f>VLOOKUP(B328,'2-mer'!$C$1:$V$19,18,FALSE)</f>
        <v>53</v>
      </c>
      <c r="Y328" s="9">
        <f>VLOOKUP(B328,'2-mer'!$C$1:$V$19,19,FALSE)</f>
        <v>111</v>
      </c>
      <c r="Z328" s="9">
        <f>VLOOKUP(B328,'2-mer'!$C$1:$V$19,20,FALSE)</f>
        <v>62</v>
      </c>
      <c r="AA328" s="9">
        <f>VLOOKUP(B328,'3-mer'!$B:$BQ,4,FALSE)</f>
        <v>18</v>
      </c>
      <c r="AB328" s="9">
        <f>VLOOKUP(B328,'3-mer'!$B:$BQ,5,FALSE)</f>
        <v>26</v>
      </c>
      <c r="AC328" s="9">
        <f>VLOOKUP(B328,'3-mer'!$B:$BQ,6,FALSE)</f>
        <v>31</v>
      </c>
      <c r="AD328" s="9">
        <f>VLOOKUP(B328,'3-mer'!$B:$BQ,7,FALSE)</f>
        <v>24</v>
      </c>
      <c r="AE328" s="9">
        <f>VLOOKUP(B328,'3-mer'!$B:$BQ,8,FALSE)</f>
        <v>24</v>
      </c>
      <c r="AF328" s="9">
        <f>VLOOKUP(B328,'3-mer'!$B:$BQ,9,FALSE)</f>
        <v>23</v>
      </c>
      <c r="AG328" s="9">
        <f>VLOOKUP(B328,'3-mer'!$B:$BQ,10,FALSE)</f>
        <v>25</v>
      </c>
      <c r="AH328" s="9">
        <f>VLOOKUP(B328,'3-mer'!$B:$BQ,11,FALSE)</f>
        <v>21</v>
      </c>
      <c r="AI328" s="9">
        <f>VLOOKUP(B328,'3-mer'!$B:$BQ,12,FALSE)</f>
        <v>25</v>
      </c>
      <c r="AJ328" s="9">
        <f>VLOOKUP(B328,'3-mer'!$B:$BQ,13,FALSE)</f>
        <v>27</v>
      </c>
      <c r="AK328" s="9">
        <f>VLOOKUP(B328,'3-mer'!$B:$BQ,14,FALSE)</f>
        <v>28</v>
      </c>
      <c r="AL328" s="9">
        <f>VLOOKUP(B328,'3-mer'!$B:$BQ,15,FALSE)</f>
        <v>27</v>
      </c>
      <c r="AM328" s="9">
        <f>VLOOKUP(B328,'3-mer'!$B:$BQ,16,FALSE)</f>
        <v>18</v>
      </c>
      <c r="AN328" s="9">
        <f>VLOOKUP(B328,'3-mer'!$B:$BQ,17,FALSE)</f>
        <v>11</v>
      </c>
      <c r="AO328" s="9">
        <f>VLOOKUP(B328,'3-mer'!$B:$BQ,18,FALSE)</f>
        <v>25</v>
      </c>
      <c r="AP328" s="9">
        <f>VLOOKUP(B328,'3-mer'!$B:$BQ,19,FALSE)</f>
        <v>18</v>
      </c>
      <c r="AQ328" s="9">
        <f>VLOOKUP(B328,'3-mer'!$B:$BQ,20,FALSE)</f>
        <v>20</v>
      </c>
      <c r="AR328" s="9">
        <f>VLOOKUP(B328,'3-mer'!$B:$BQ,21,FALSE)</f>
        <v>21</v>
      </c>
      <c r="AS328" s="9">
        <f>VLOOKUP(B328,'3-mer'!$B:$BQ,22,FALSE)</f>
        <v>23</v>
      </c>
      <c r="AT328" s="9">
        <f>VLOOKUP(B328,'3-mer'!$B:$BQ,23,FALSE)</f>
        <v>15</v>
      </c>
      <c r="AU328" s="9">
        <f>VLOOKUP(B328,'3-mer'!$B:$BQ,24,FALSE)</f>
        <v>14</v>
      </c>
      <c r="AV328" s="9">
        <f>VLOOKUP(B328,'3-mer'!$B:$BQ,25,FALSE)</f>
        <v>10</v>
      </c>
      <c r="AW328" s="9">
        <f>VLOOKUP(B328,'3-mer'!$B:$BQ,26,FALSE)</f>
        <v>17</v>
      </c>
      <c r="AX328" s="9">
        <f>VLOOKUP(B328,'3-mer'!$B:$BQ,27,FALSE)</f>
        <v>25</v>
      </c>
      <c r="AY328" s="9">
        <f>VLOOKUP(B328,'3-mer'!$B:$BQ,28,FALSE)</f>
        <v>21</v>
      </c>
      <c r="AZ328" s="9">
        <f>VLOOKUP(B328,'3-mer'!$B:$BQ,29,FALSE)</f>
        <v>18</v>
      </c>
      <c r="BA328" s="9">
        <f>VLOOKUP(B328,'3-mer'!$B:$BQ,30,FALSE)</f>
        <v>31</v>
      </c>
      <c r="BB328" s="9">
        <f>VLOOKUP(B328,'3-mer'!$B:$BQ,31,FALSE)</f>
        <v>20</v>
      </c>
      <c r="BC328" s="9">
        <f>VLOOKUP(B328,'3-mer'!$B:$BQ,32,FALSE)</f>
        <v>16</v>
      </c>
      <c r="BD328" s="9">
        <f>VLOOKUP(B328,'3-mer'!$B:$BQ,33,FALSE)</f>
        <v>9</v>
      </c>
      <c r="BE328" s="9">
        <f>VLOOKUP(B328,'3-mer'!$B:$BQ,34,FALSE)</f>
        <v>32</v>
      </c>
      <c r="BF328" s="9">
        <f>VLOOKUP(B328,'3-mer'!$B:$BQ,35,FALSE)</f>
        <v>17</v>
      </c>
      <c r="BG328" s="9">
        <f>VLOOKUP(B328,'3-mer'!$B:$BQ,36,FALSE)</f>
        <v>33</v>
      </c>
      <c r="BH328" s="9">
        <f>VLOOKUP(B328,'3-mer'!$B:$BQ,37,FALSE)</f>
        <v>24</v>
      </c>
      <c r="BI328" s="9">
        <f>VLOOKUP(B328,'3-mer'!$B:$BQ,38,FALSE)</f>
        <v>31</v>
      </c>
      <c r="BJ328" s="9">
        <f>VLOOKUP(B328,'3-mer'!$B:$BQ,39,FALSE)</f>
        <v>26</v>
      </c>
      <c r="BK328" s="9">
        <f>VLOOKUP(B328,'3-mer'!$B:$BQ,40,FALSE)</f>
        <v>29</v>
      </c>
      <c r="BL328" s="9">
        <f>VLOOKUP(B328,'3-mer'!$B:$BQ,41,FALSE)</f>
        <v>19</v>
      </c>
      <c r="BM328" s="9">
        <f>VLOOKUP(B328,'3-mer'!$B:$BQ,42,FALSE)</f>
        <v>28</v>
      </c>
      <c r="BN328" s="9">
        <f>VLOOKUP(B328,'3-mer'!$B:$BQ,43,FALSE)</f>
        <v>21</v>
      </c>
      <c r="BO328" s="9">
        <f>VLOOKUP(B328,'3-mer'!$B:$BQ,44,FALSE)</f>
        <v>37</v>
      </c>
      <c r="BP328" s="9">
        <f>VLOOKUP(B328,'3-mer'!$B:$BQ,45,FALSE)</f>
        <v>31</v>
      </c>
      <c r="BQ328" s="9">
        <f>VLOOKUP(B328,'3-mer'!$B:$BQ,46,FALSE)</f>
        <v>56</v>
      </c>
      <c r="BR328" s="9">
        <f>VLOOKUP(B328,'3-mer'!$B:$BQ,47,FALSE)</f>
        <v>34</v>
      </c>
      <c r="BS328" s="9">
        <f>VLOOKUP(B328,'3-mer'!$B:$BQ,48,FALSE)</f>
        <v>20</v>
      </c>
      <c r="BT328" s="9">
        <f>VLOOKUP(B328,'3-mer'!$B:$BQ,49,FALSE)</f>
        <v>24</v>
      </c>
      <c r="BU328" s="9">
        <f>VLOOKUP(B328,'3-mer'!$B:$BQ,50,FALSE)</f>
        <v>33</v>
      </c>
      <c r="BV328" s="9">
        <f>VLOOKUP(B328,'3-mer'!$B:$BQ,51,FALSE)</f>
        <v>20</v>
      </c>
      <c r="BW328" s="9">
        <f>VLOOKUP(B328,'3-mer'!$B:$BQ,52,FALSE)</f>
        <v>28</v>
      </c>
      <c r="BX328" s="9">
        <f>VLOOKUP(B328,'3-mer'!$B:$BQ,53,FALSE)</f>
        <v>22</v>
      </c>
      <c r="BY328" s="9">
        <f>VLOOKUP(B328,'3-mer'!$B:$BQ,54,FALSE)</f>
        <v>22</v>
      </c>
      <c r="BZ328" s="9">
        <f>VLOOKUP(B328,'3-mer'!$B:$BQ,55,FALSE)</f>
        <v>7</v>
      </c>
      <c r="CA328" s="9">
        <f>VLOOKUP(B328,'3-mer'!$B:$BQ,56,FALSE)</f>
        <v>12</v>
      </c>
      <c r="CB328" s="9">
        <f>VLOOKUP(B328,'3-mer'!$B:$BQ,7,FALSE)</f>
        <v>24</v>
      </c>
      <c r="CC328" s="9">
        <f>VLOOKUP(B328,'3-mer'!$B:$BQ,58,FALSE)</f>
        <v>20</v>
      </c>
      <c r="CD328" s="9">
        <f>VLOOKUP(B328,'3-mer'!$B:$BQ,60,FALSE)</f>
        <v>7</v>
      </c>
      <c r="CE328" s="9">
        <f>VLOOKUP(B328,'3-mer'!$B:$BQ,61,FALSE)</f>
        <v>30</v>
      </c>
      <c r="CF328" s="9">
        <f>VLOOKUP(B328,'3-mer'!$B:$BQ,62,FALSE)</f>
        <v>20</v>
      </c>
      <c r="CG328" s="9">
        <f>VLOOKUP(B328,'3-mer'!$B:$BQ,63,FALSE)</f>
        <v>43</v>
      </c>
      <c r="CH328" s="9">
        <f>VLOOKUP(B328,'3-mer'!$B:$BQ,64,FALSE)</f>
        <v>17</v>
      </c>
      <c r="CI328" s="9">
        <f>VLOOKUP(B328,'3-mer'!$B:$BQ,65,FALSE)</f>
        <v>25</v>
      </c>
      <c r="CJ328" s="9">
        <f>VLOOKUP(B328,'3-mer'!$B:$BQ,66,FALSE)</f>
        <v>9</v>
      </c>
      <c r="CK328" s="9">
        <f>VLOOKUP(B328,'3-mer'!$B:$BQ,67,FALSE)</f>
        <v>21</v>
      </c>
      <c r="CL328" s="9">
        <f>VLOOKUP(B328,'3-mer'!$B:$BQ,5,FALSE)</f>
        <v>26</v>
      </c>
    </row>
    <row r="329" spans="1:90" ht="15.75" x14ac:dyDescent="0.2">
      <c r="A329" s="67" t="s">
        <v>15</v>
      </c>
      <c r="B329" s="68" t="s">
        <v>17</v>
      </c>
      <c r="C329" s="67">
        <v>300</v>
      </c>
      <c r="D329" s="46">
        <v>63.5</v>
      </c>
      <c r="E329" s="67">
        <v>20</v>
      </c>
      <c r="F329" s="67">
        <v>7.2</v>
      </c>
      <c r="G329" s="67">
        <v>6</v>
      </c>
      <c r="H329" s="70">
        <v>3</v>
      </c>
      <c r="I329" s="70">
        <f>VLOOKUP(B329,'2-mer'!$C$1:$V$19,3,FALSE)</f>
        <v>1467</v>
      </c>
      <c r="J329" s="74">
        <f>VLOOKUP(B329,遗传信息!B:E,4,FALSE)</f>
        <v>38.32</v>
      </c>
      <c r="K329" s="9">
        <f>VLOOKUP(B329,'2-mer'!$C$1:$V$19,4,FALSE)</f>
        <v>99</v>
      </c>
      <c r="L329" s="9">
        <f>VLOOKUP(B329,'2-mer'!$C$1:$V$19,5,FALSE)</f>
        <v>93</v>
      </c>
      <c r="M329" s="9">
        <f>VLOOKUP(B329,'2-mer'!$C$1:$V$19,6,FALSE)</f>
        <v>107</v>
      </c>
      <c r="N329" s="9">
        <f>VLOOKUP(B329,'2-mer'!$C$1:$V$19,8,FALSE)</f>
        <v>72</v>
      </c>
      <c r="O329" s="9">
        <f>VLOOKUP(B329,'2-mer'!$C$1:$V$19,9,FALSE)</f>
        <v>79</v>
      </c>
      <c r="P329" s="9">
        <f>VLOOKUP(B329,'2-mer'!$C$1:$V$19,10,FALSE)</f>
        <v>66</v>
      </c>
      <c r="Q329" s="9">
        <f>VLOOKUP(B329,'2-mer'!$C$1:$V$19,11,FALSE)</f>
        <v>90</v>
      </c>
      <c r="R329" s="9">
        <f>VLOOKUP(B329,'2-mer'!$C$1:$V$19,12,FALSE)</f>
        <v>74</v>
      </c>
      <c r="S329" s="9">
        <f>VLOOKUP(B329,'2-mer'!$C$1:$V$19,13,FALSE)</f>
        <v>114</v>
      </c>
      <c r="T329" s="9">
        <f>VLOOKUP(B329,'2-mer'!$C$1:$V$19,14,FALSE)</f>
        <v>97</v>
      </c>
      <c r="U329" s="9">
        <f>VLOOKUP(B329,'2-mer'!$C$1:$V$19,15,FALSE)</f>
        <v>158</v>
      </c>
      <c r="V329" s="9">
        <f>VLOOKUP(B329,'2-mer'!$C$1:$V$19,16,FALSE)</f>
        <v>98</v>
      </c>
      <c r="W329" s="9">
        <f>VLOOKUP(B329,'2-mer'!$C$1:$V$19,17,FALSE)</f>
        <v>79</v>
      </c>
      <c r="X329" s="9">
        <f>VLOOKUP(B329,'2-mer'!$C$1:$V$19,18,FALSE)</f>
        <v>53</v>
      </c>
      <c r="Y329" s="9">
        <f>VLOOKUP(B329,'2-mer'!$C$1:$V$19,19,FALSE)</f>
        <v>111</v>
      </c>
      <c r="Z329" s="9">
        <f>VLOOKUP(B329,'2-mer'!$C$1:$V$19,20,FALSE)</f>
        <v>62</v>
      </c>
      <c r="AA329" s="9">
        <f>VLOOKUP(B329,'3-mer'!$B:$BQ,4,FALSE)</f>
        <v>18</v>
      </c>
      <c r="AB329" s="9">
        <f>VLOOKUP(B329,'3-mer'!$B:$BQ,5,FALSE)</f>
        <v>26</v>
      </c>
      <c r="AC329" s="9">
        <f>VLOOKUP(B329,'3-mer'!$B:$BQ,6,FALSE)</f>
        <v>31</v>
      </c>
      <c r="AD329" s="9">
        <f>VLOOKUP(B329,'3-mer'!$B:$BQ,7,FALSE)</f>
        <v>24</v>
      </c>
      <c r="AE329" s="9">
        <f>VLOOKUP(B329,'3-mer'!$B:$BQ,8,FALSE)</f>
        <v>24</v>
      </c>
      <c r="AF329" s="9">
        <f>VLOOKUP(B329,'3-mer'!$B:$BQ,9,FALSE)</f>
        <v>23</v>
      </c>
      <c r="AG329" s="9">
        <f>VLOOKUP(B329,'3-mer'!$B:$BQ,10,FALSE)</f>
        <v>25</v>
      </c>
      <c r="AH329" s="9">
        <f>VLOOKUP(B329,'3-mer'!$B:$BQ,11,FALSE)</f>
        <v>21</v>
      </c>
      <c r="AI329" s="9">
        <f>VLOOKUP(B329,'3-mer'!$B:$BQ,12,FALSE)</f>
        <v>25</v>
      </c>
      <c r="AJ329" s="9">
        <f>VLOOKUP(B329,'3-mer'!$B:$BQ,13,FALSE)</f>
        <v>27</v>
      </c>
      <c r="AK329" s="9">
        <f>VLOOKUP(B329,'3-mer'!$B:$BQ,14,FALSE)</f>
        <v>28</v>
      </c>
      <c r="AL329" s="9">
        <f>VLOOKUP(B329,'3-mer'!$B:$BQ,15,FALSE)</f>
        <v>27</v>
      </c>
      <c r="AM329" s="9">
        <f>VLOOKUP(B329,'3-mer'!$B:$BQ,16,FALSE)</f>
        <v>18</v>
      </c>
      <c r="AN329" s="9">
        <f>VLOOKUP(B329,'3-mer'!$B:$BQ,17,FALSE)</f>
        <v>11</v>
      </c>
      <c r="AO329" s="9">
        <f>VLOOKUP(B329,'3-mer'!$B:$BQ,18,FALSE)</f>
        <v>25</v>
      </c>
      <c r="AP329" s="9">
        <f>VLOOKUP(B329,'3-mer'!$B:$BQ,19,FALSE)</f>
        <v>18</v>
      </c>
      <c r="AQ329" s="9">
        <f>VLOOKUP(B329,'3-mer'!$B:$BQ,20,FALSE)</f>
        <v>20</v>
      </c>
      <c r="AR329" s="9">
        <f>VLOOKUP(B329,'3-mer'!$B:$BQ,21,FALSE)</f>
        <v>21</v>
      </c>
      <c r="AS329" s="9">
        <f>VLOOKUP(B329,'3-mer'!$B:$BQ,22,FALSE)</f>
        <v>23</v>
      </c>
      <c r="AT329" s="9">
        <f>VLOOKUP(B329,'3-mer'!$B:$BQ,23,FALSE)</f>
        <v>15</v>
      </c>
      <c r="AU329" s="9">
        <f>VLOOKUP(B329,'3-mer'!$B:$BQ,24,FALSE)</f>
        <v>14</v>
      </c>
      <c r="AV329" s="9">
        <f>VLOOKUP(B329,'3-mer'!$B:$BQ,25,FALSE)</f>
        <v>10</v>
      </c>
      <c r="AW329" s="9">
        <f>VLOOKUP(B329,'3-mer'!$B:$BQ,26,FALSE)</f>
        <v>17</v>
      </c>
      <c r="AX329" s="9">
        <f>VLOOKUP(B329,'3-mer'!$B:$BQ,27,FALSE)</f>
        <v>25</v>
      </c>
      <c r="AY329" s="9">
        <f>VLOOKUP(B329,'3-mer'!$B:$BQ,28,FALSE)</f>
        <v>21</v>
      </c>
      <c r="AZ329" s="9">
        <f>VLOOKUP(B329,'3-mer'!$B:$BQ,29,FALSE)</f>
        <v>18</v>
      </c>
      <c r="BA329" s="9">
        <f>VLOOKUP(B329,'3-mer'!$B:$BQ,30,FALSE)</f>
        <v>31</v>
      </c>
      <c r="BB329" s="9">
        <f>VLOOKUP(B329,'3-mer'!$B:$BQ,31,FALSE)</f>
        <v>20</v>
      </c>
      <c r="BC329" s="9">
        <f>VLOOKUP(B329,'3-mer'!$B:$BQ,32,FALSE)</f>
        <v>16</v>
      </c>
      <c r="BD329" s="9">
        <f>VLOOKUP(B329,'3-mer'!$B:$BQ,33,FALSE)</f>
        <v>9</v>
      </c>
      <c r="BE329" s="9">
        <f>VLOOKUP(B329,'3-mer'!$B:$BQ,34,FALSE)</f>
        <v>32</v>
      </c>
      <c r="BF329" s="9">
        <f>VLOOKUP(B329,'3-mer'!$B:$BQ,35,FALSE)</f>
        <v>17</v>
      </c>
      <c r="BG329" s="9">
        <f>VLOOKUP(B329,'3-mer'!$B:$BQ,36,FALSE)</f>
        <v>33</v>
      </c>
      <c r="BH329" s="9">
        <f>VLOOKUP(B329,'3-mer'!$B:$BQ,37,FALSE)</f>
        <v>24</v>
      </c>
      <c r="BI329" s="9">
        <f>VLOOKUP(B329,'3-mer'!$B:$BQ,38,FALSE)</f>
        <v>31</v>
      </c>
      <c r="BJ329" s="9">
        <f>VLOOKUP(B329,'3-mer'!$B:$BQ,39,FALSE)</f>
        <v>26</v>
      </c>
      <c r="BK329" s="9">
        <f>VLOOKUP(B329,'3-mer'!$B:$BQ,40,FALSE)</f>
        <v>29</v>
      </c>
      <c r="BL329" s="9">
        <f>VLOOKUP(B329,'3-mer'!$B:$BQ,41,FALSE)</f>
        <v>19</v>
      </c>
      <c r="BM329" s="9">
        <f>VLOOKUP(B329,'3-mer'!$B:$BQ,42,FALSE)</f>
        <v>28</v>
      </c>
      <c r="BN329" s="9">
        <f>VLOOKUP(B329,'3-mer'!$B:$BQ,43,FALSE)</f>
        <v>21</v>
      </c>
      <c r="BO329" s="9">
        <f>VLOOKUP(B329,'3-mer'!$B:$BQ,44,FALSE)</f>
        <v>37</v>
      </c>
      <c r="BP329" s="9">
        <f>VLOOKUP(B329,'3-mer'!$B:$BQ,45,FALSE)</f>
        <v>31</v>
      </c>
      <c r="BQ329" s="9">
        <f>VLOOKUP(B329,'3-mer'!$B:$BQ,46,FALSE)</f>
        <v>56</v>
      </c>
      <c r="BR329" s="9">
        <f>VLOOKUP(B329,'3-mer'!$B:$BQ,47,FALSE)</f>
        <v>34</v>
      </c>
      <c r="BS329" s="9">
        <f>VLOOKUP(B329,'3-mer'!$B:$BQ,48,FALSE)</f>
        <v>20</v>
      </c>
      <c r="BT329" s="9">
        <f>VLOOKUP(B329,'3-mer'!$B:$BQ,49,FALSE)</f>
        <v>24</v>
      </c>
      <c r="BU329" s="9">
        <f>VLOOKUP(B329,'3-mer'!$B:$BQ,50,FALSE)</f>
        <v>33</v>
      </c>
      <c r="BV329" s="9">
        <f>VLOOKUP(B329,'3-mer'!$B:$BQ,51,FALSE)</f>
        <v>20</v>
      </c>
      <c r="BW329" s="9">
        <f>VLOOKUP(B329,'3-mer'!$B:$BQ,52,FALSE)</f>
        <v>28</v>
      </c>
      <c r="BX329" s="9">
        <f>VLOOKUP(B329,'3-mer'!$B:$BQ,53,FALSE)</f>
        <v>22</v>
      </c>
      <c r="BY329" s="9">
        <f>VLOOKUP(B329,'3-mer'!$B:$BQ,54,FALSE)</f>
        <v>22</v>
      </c>
      <c r="BZ329" s="9">
        <f>VLOOKUP(B329,'3-mer'!$B:$BQ,55,FALSE)</f>
        <v>7</v>
      </c>
      <c r="CA329" s="9">
        <f>VLOOKUP(B329,'3-mer'!$B:$BQ,56,FALSE)</f>
        <v>12</v>
      </c>
      <c r="CB329" s="9">
        <f>VLOOKUP(B329,'3-mer'!$B:$BQ,7,FALSE)</f>
        <v>24</v>
      </c>
      <c r="CC329" s="9">
        <f>VLOOKUP(B329,'3-mer'!$B:$BQ,58,FALSE)</f>
        <v>20</v>
      </c>
      <c r="CD329" s="9">
        <f>VLOOKUP(B329,'3-mer'!$B:$BQ,60,FALSE)</f>
        <v>7</v>
      </c>
      <c r="CE329" s="9">
        <f>VLOOKUP(B329,'3-mer'!$B:$BQ,61,FALSE)</f>
        <v>30</v>
      </c>
      <c r="CF329" s="9">
        <f>VLOOKUP(B329,'3-mer'!$B:$BQ,62,FALSE)</f>
        <v>20</v>
      </c>
      <c r="CG329" s="9">
        <f>VLOOKUP(B329,'3-mer'!$B:$BQ,63,FALSE)</f>
        <v>43</v>
      </c>
      <c r="CH329" s="9">
        <f>VLOOKUP(B329,'3-mer'!$B:$BQ,64,FALSE)</f>
        <v>17</v>
      </c>
      <c r="CI329" s="9">
        <f>VLOOKUP(B329,'3-mer'!$B:$BQ,65,FALSE)</f>
        <v>25</v>
      </c>
      <c r="CJ329" s="9">
        <f>VLOOKUP(B329,'3-mer'!$B:$BQ,66,FALSE)</f>
        <v>9</v>
      </c>
      <c r="CK329" s="9">
        <f>VLOOKUP(B329,'3-mer'!$B:$BQ,67,FALSE)</f>
        <v>21</v>
      </c>
      <c r="CL329" s="9">
        <f>VLOOKUP(B329,'3-mer'!$B:$BQ,5,FALSE)</f>
        <v>26</v>
      </c>
    </row>
    <row r="330" spans="1:90" ht="15.75" x14ac:dyDescent="0.2">
      <c r="A330" s="67" t="s">
        <v>15</v>
      </c>
      <c r="B330" s="68" t="s">
        <v>17</v>
      </c>
      <c r="C330" s="67">
        <v>300</v>
      </c>
      <c r="D330" s="46">
        <v>83.2</v>
      </c>
      <c r="E330" s="67">
        <v>20</v>
      </c>
      <c r="F330" s="67">
        <v>7.2</v>
      </c>
      <c r="G330" s="67">
        <v>6</v>
      </c>
      <c r="H330" s="70">
        <v>4</v>
      </c>
      <c r="I330" s="70">
        <f>VLOOKUP(B330,'2-mer'!$C$1:$V$19,3,FALSE)</f>
        <v>1467</v>
      </c>
      <c r="J330" s="74">
        <f>VLOOKUP(B330,遗传信息!B:E,4,FALSE)</f>
        <v>38.32</v>
      </c>
      <c r="K330" s="9">
        <f>VLOOKUP(B330,'2-mer'!$C$1:$V$19,4,FALSE)</f>
        <v>99</v>
      </c>
      <c r="L330" s="9">
        <f>VLOOKUP(B330,'2-mer'!$C$1:$V$19,5,FALSE)</f>
        <v>93</v>
      </c>
      <c r="M330" s="9">
        <f>VLOOKUP(B330,'2-mer'!$C$1:$V$19,6,FALSE)</f>
        <v>107</v>
      </c>
      <c r="N330" s="9">
        <f>VLOOKUP(B330,'2-mer'!$C$1:$V$19,8,FALSE)</f>
        <v>72</v>
      </c>
      <c r="O330" s="9">
        <f>VLOOKUP(B330,'2-mer'!$C$1:$V$19,9,FALSE)</f>
        <v>79</v>
      </c>
      <c r="P330" s="9">
        <f>VLOOKUP(B330,'2-mer'!$C$1:$V$19,10,FALSE)</f>
        <v>66</v>
      </c>
      <c r="Q330" s="9">
        <f>VLOOKUP(B330,'2-mer'!$C$1:$V$19,11,FALSE)</f>
        <v>90</v>
      </c>
      <c r="R330" s="9">
        <f>VLOOKUP(B330,'2-mer'!$C$1:$V$19,12,FALSE)</f>
        <v>74</v>
      </c>
      <c r="S330" s="9">
        <f>VLOOKUP(B330,'2-mer'!$C$1:$V$19,13,FALSE)</f>
        <v>114</v>
      </c>
      <c r="T330" s="9">
        <f>VLOOKUP(B330,'2-mer'!$C$1:$V$19,14,FALSE)</f>
        <v>97</v>
      </c>
      <c r="U330" s="9">
        <f>VLOOKUP(B330,'2-mer'!$C$1:$V$19,15,FALSE)</f>
        <v>158</v>
      </c>
      <c r="V330" s="9">
        <f>VLOOKUP(B330,'2-mer'!$C$1:$V$19,16,FALSE)</f>
        <v>98</v>
      </c>
      <c r="W330" s="9">
        <f>VLOOKUP(B330,'2-mer'!$C$1:$V$19,17,FALSE)</f>
        <v>79</v>
      </c>
      <c r="X330" s="9">
        <f>VLOOKUP(B330,'2-mer'!$C$1:$V$19,18,FALSE)</f>
        <v>53</v>
      </c>
      <c r="Y330" s="9">
        <f>VLOOKUP(B330,'2-mer'!$C$1:$V$19,19,FALSE)</f>
        <v>111</v>
      </c>
      <c r="Z330" s="9">
        <f>VLOOKUP(B330,'2-mer'!$C$1:$V$19,20,FALSE)</f>
        <v>62</v>
      </c>
      <c r="AA330" s="9">
        <f>VLOOKUP(B330,'3-mer'!$B:$BQ,4,FALSE)</f>
        <v>18</v>
      </c>
      <c r="AB330" s="9">
        <f>VLOOKUP(B330,'3-mer'!$B:$BQ,5,FALSE)</f>
        <v>26</v>
      </c>
      <c r="AC330" s="9">
        <f>VLOOKUP(B330,'3-mer'!$B:$BQ,6,FALSE)</f>
        <v>31</v>
      </c>
      <c r="AD330" s="9">
        <f>VLOOKUP(B330,'3-mer'!$B:$BQ,7,FALSE)</f>
        <v>24</v>
      </c>
      <c r="AE330" s="9">
        <f>VLOOKUP(B330,'3-mer'!$B:$BQ,8,FALSE)</f>
        <v>24</v>
      </c>
      <c r="AF330" s="9">
        <f>VLOOKUP(B330,'3-mer'!$B:$BQ,9,FALSE)</f>
        <v>23</v>
      </c>
      <c r="AG330" s="9">
        <f>VLOOKUP(B330,'3-mer'!$B:$BQ,10,FALSE)</f>
        <v>25</v>
      </c>
      <c r="AH330" s="9">
        <f>VLOOKUP(B330,'3-mer'!$B:$BQ,11,FALSE)</f>
        <v>21</v>
      </c>
      <c r="AI330" s="9">
        <f>VLOOKUP(B330,'3-mer'!$B:$BQ,12,FALSE)</f>
        <v>25</v>
      </c>
      <c r="AJ330" s="9">
        <f>VLOOKUP(B330,'3-mer'!$B:$BQ,13,FALSE)</f>
        <v>27</v>
      </c>
      <c r="AK330" s="9">
        <f>VLOOKUP(B330,'3-mer'!$B:$BQ,14,FALSE)</f>
        <v>28</v>
      </c>
      <c r="AL330" s="9">
        <f>VLOOKUP(B330,'3-mer'!$B:$BQ,15,FALSE)</f>
        <v>27</v>
      </c>
      <c r="AM330" s="9">
        <f>VLOOKUP(B330,'3-mer'!$B:$BQ,16,FALSE)</f>
        <v>18</v>
      </c>
      <c r="AN330" s="9">
        <f>VLOOKUP(B330,'3-mer'!$B:$BQ,17,FALSE)</f>
        <v>11</v>
      </c>
      <c r="AO330" s="9">
        <f>VLOOKUP(B330,'3-mer'!$B:$BQ,18,FALSE)</f>
        <v>25</v>
      </c>
      <c r="AP330" s="9">
        <f>VLOOKUP(B330,'3-mer'!$B:$BQ,19,FALSE)</f>
        <v>18</v>
      </c>
      <c r="AQ330" s="9">
        <f>VLOOKUP(B330,'3-mer'!$B:$BQ,20,FALSE)</f>
        <v>20</v>
      </c>
      <c r="AR330" s="9">
        <f>VLOOKUP(B330,'3-mer'!$B:$BQ,21,FALSE)</f>
        <v>21</v>
      </c>
      <c r="AS330" s="9">
        <f>VLOOKUP(B330,'3-mer'!$B:$BQ,22,FALSE)</f>
        <v>23</v>
      </c>
      <c r="AT330" s="9">
        <f>VLOOKUP(B330,'3-mer'!$B:$BQ,23,FALSE)</f>
        <v>15</v>
      </c>
      <c r="AU330" s="9">
        <f>VLOOKUP(B330,'3-mer'!$B:$BQ,24,FALSE)</f>
        <v>14</v>
      </c>
      <c r="AV330" s="9">
        <f>VLOOKUP(B330,'3-mer'!$B:$BQ,25,FALSE)</f>
        <v>10</v>
      </c>
      <c r="AW330" s="9">
        <f>VLOOKUP(B330,'3-mer'!$B:$BQ,26,FALSE)</f>
        <v>17</v>
      </c>
      <c r="AX330" s="9">
        <f>VLOOKUP(B330,'3-mer'!$B:$BQ,27,FALSE)</f>
        <v>25</v>
      </c>
      <c r="AY330" s="9">
        <f>VLOOKUP(B330,'3-mer'!$B:$BQ,28,FALSE)</f>
        <v>21</v>
      </c>
      <c r="AZ330" s="9">
        <f>VLOOKUP(B330,'3-mer'!$B:$BQ,29,FALSE)</f>
        <v>18</v>
      </c>
      <c r="BA330" s="9">
        <f>VLOOKUP(B330,'3-mer'!$B:$BQ,30,FALSE)</f>
        <v>31</v>
      </c>
      <c r="BB330" s="9">
        <f>VLOOKUP(B330,'3-mer'!$B:$BQ,31,FALSE)</f>
        <v>20</v>
      </c>
      <c r="BC330" s="9">
        <f>VLOOKUP(B330,'3-mer'!$B:$BQ,32,FALSE)</f>
        <v>16</v>
      </c>
      <c r="BD330" s="9">
        <f>VLOOKUP(B330,'3-mer'!$B:$BQ,33,FALSE)</f>
        <v>9</v>
      </c>
      <c r="BE330" s="9">
        <f>VLOOKUP(B330,'3-mer'!$B:$BQ,34,FALSE)</f>
        <v>32</v>
      </c>
      <c r="BF330" s="9">
        <f>VLOOKUP(B330,'3-mer'!$B:$BQ,35,FALSE)</f>
        <v>17</v>
      </c>
      <c r="BG330" s="9">
        <f>VLOOKUP(B330,'3-mer'!$B:$BQ,36,FALSE)</f>
        <v>33</v>
      </c>
      <c r="BH330" s="9">
        <f>VLOOKUP(B330,'3-mer'!$B:$BQ,37,FALSE)</f>
        <v>24</v>
      </c>
      <c r="BI330" s="9">
        <f>VLOOKUP(B330,'3-mer'!$B:$BQ,38,FALSE)</f>
        <v>31</v>
      </c>
      <c r="BJ330" s="9">
        <f>VLOOKUP(B330,'3-mer'!$B:$BQ,39,FALSE)</f>
        <v>26</v>
      </c>
      <c r="BK330" s="9">
        <f>VLOOKUP(B330,'3-mer'!$B:$BQ,40,FALSE)</f>
        <v>29</v>
      </c>
      <c r="BL330" s="9">
        <f>VLOOKUP(B330,'3-mer'!$B:$BQ,41,FALSE)</f>
        <v>19</v>
      </c>
      <c r="BM330" s="9">
        <f>VLOOKUP(B330,'3-mer'!$B:$BQ,42,FALSE)</f>
        <v>28</v>
      </c>
      <c r="BN330" s="9">
        <f>VLOOKUP(B330,'3-mer'!$B:$BQ,43,FALSE)</f>
        <v>21</v>
      </c>
      <c r="BO330" s="9">
        <f>VLOOKUP(B330,'3-mer'!$B:$BQ,44,FALSE)</f>
        <v>37</v>
      </c>
      <c r="BP330" s="9">
        <f>VLOOKUP(B330,'3-mer'!$B:$BQ,45,FALSE)</f>
        <v>31</v>
      </c>
      <c r="BQ330" s="9">
        <f>VLOOKUP(B330,'3-mer'!$B:$BQ,46,FALSE)</f>
        <v>56</v>
      </c>
      <c r="BR330" s="9">
        <f>VLOOKUP(B330,'3-mer'!$B:$BQ,47,FALSE)</f>
        <v>34</v>
      </c>
      <c r="BS330" s="9">
        <f>VLOOKUP(B330,'3-mer'!$B:$BQ,48,FALSE)</f>
        <v>20</v>
      </c>
      <c r="BT330" s="9">
        <f>VLOOKUP(B330,'3-mer'!$B:$BQ,49,FALSE)</f>
        <v>24</v>
      </c>
      <c r="BU330" s="9">
        <f>VLOOKUP(B330,'3-mer'!$B:$BQ,50,FALSE)</f>
        <v>33</v>
      </c>
      <c r="BV330" s="9">
        <f>VLOOKUP(B330,'3-mer'!$B:$BQ,51,FALSE)</f>
        <v>20</v>
      </c>
      <c r="BW330" s="9">
        <f>VLOOKUP(B330,'3-mer'!$B:$BQ,52,FALSE)</f>
        <v>28</v>
      </c>
      <c r="BX330" s="9">
        <f>VLOOKUP(B330,'3-mer'!$B:$BQ,53,FALSE)</f>
        <v>22</v>
      </c>
      <c r="BY330" s="9">
        <f>VLOOKUP(B330,'3-mer'!$B:$BQ,54,FALSE)</f>
        <v>22</v>
      </c>
      <c r="BZ330" s="9">
        <f>VLOOKUP(B330,'3-mer'!$B:$BQ,55,FALSE)</f>
        <v>7</v>
      </c>
      <c r="CA330" s="9">
        <f>VLOOKUP(B330,'3-mer'!$B:$BQ,56,FALSE)</f>
        <v>12</v>
      </c>
      <c r="CB330" s="9">
        <f>VLOOKUP(B330,'3-mer'!$B:$BQ,7,FALSE)</f>
        <v>24</v>
      </c>
      <c r="CC330" s="9">
        <f>VLOOKUP(B330,'3-mer'!$B:$BQ,58,FALSE)</f>
        <v>20</v>
      </c>
      <c r="CD330" s="9">
        <f>VLOOKUP(B330,'3-mer'!$B:$BQ,60,FALSE)</f>
        <v>7</v>
      </c>
      <c r="CE330" s="9">
        <f>VLOOKUP(B330,'3-mer'!$B:$BQ,61,FALSE)</f>
        <v>30</v>
      </c>
      <c r="CF330" s="9">
        <f>VLOOKUP(B330,'3-mer'!$B:$BQ,62,FALSE)</f>
        <v>20</v>
      </c>
      <c r="CG330" s="9">
        <f>VLOOKUP(B330,'3-mer'!$B:$BQ,63,FALSE)</f>
        <v>43</v>
      </c>
      <c r="CH330" s="9">
        <f>VLOOKUP(B330,'3-mer'!$B:$BQ,64,FALSE)</f>
        <v>17</v>
      </c>
      <c r="CI330" s="9">
        <f>VLOOKUP(B330,'3-mer'!$B:$BQ,65,FALSE)</f>
        <v>25</v>
      </c>
      <c r="CJ330" s="9">
        <f>VLOOKUP(B330,'3-mer'!$B:$BQ,66,FALSE)</f>
        <v>9</v>
      </c>
      <c r="CK330" s="9">
        <f>VLOOKUP(B330,'3-mer'!$B:$BQ,67,FALSE)</f>
        <v>21</v>
      </c>
      <c r="CL330" s="9">
        <f>VLOOKUP(B330,'3-mer'!$B:$BQ,5,FALSE)</f>
        <v>26</v>
      </c>
    </row>
    <row r="331" spans="1:90" ht="15.75" x14ac:dyDescent="0.2">
      <c r="A331" s="26" t="s">
        <v>18</v>
      </c>
      <c r="B331" s="67" t="s">
        <v>20</v>
      </c>
      <c r="C331" s="67">
        <v>265</v>
      </c>
      <c r="D331" s="46">
        <v>2.5</v>
      </c>
      <c r="E331" s="67">
        <v>20</v>
      </c>
      <c r="F331" s="67">
        <v>7.2</v>
      </c>
      <c r="G331" s="67">
        <v>6</v>
      </c>
      <c r="H331" s="70">
        <v>1</v>
      </c>
      <c r="I331" s="70">
        <f>VLOOKUP(B331,'2-mer'!$C$1:$V$19,3,FALSE)</f>
        <v>1417</v>
      </c>
      <c r="J331" s="74">
        <f>VLOOKUP(B331,遗传信息!B:E,4,FALSE)</f>
        <v>66.52</v>
      </c>
      <c r="K331" s="9">
        <f>VLOOKUP(B331,'2-mer'!$C$1:$V$19,4,FALSE)</f>
        <v>102</v>
      </c>
      <c r="L331" s="9">
        <f>VLOOKUP(B331,'2-mer'!$C$1:$V$19,5,FALSE)</f>
        <v>87</v>
      </c>
      <c r="M331" s="9">
        <f>VLOOKUP(B331,'2-mer'!$C$1:$V$19,6,FALSE)</f>
        <v>107</v>
      </c>
      <c r="N331" s="9">
        <f>VLOOKUP(B331,'2-mer'!$C$1:$V$19,8,FALSE)</f>
        <v>63</v>
      </c>
      <c r="O331" s="9">
        <f>VLOOKUP(B331,'2-mer'!$C$1:$V$19,9,FALSE)</f>
        <v>77</v>
      </c>
      <c r="P331" s="9">
        <f>VLOOKUP(B331,'2-mer'!$C$1:$V$19,10,FALSE)</f>
        <v>76</v>
      </c>
      <c r="Q331" s="9">
        <f>VLOOKUP(B331,'2-mer'!$C$1:$V$19,11,FALSE)</f>
        <v>93</v>
      </c>
      <c r="R331" s="9">
        <f>VLOOKUP(B331,'2-mer'!$C$1:$V$19,12,FALSE)</f>
        <v>75</v>
      </c>
      <c r="S331" s="9">
        <f>VLOOKUP(B331,'2-mer'!$C$1:$V$19,13,FALSE)</f>
        <v>109</v>
      </c>
      <c r="T331" s="9">
        <f>VLOOKUP(B331,'2-mer'!$C$1:$V$19,14,FALSE)</f>
        <v>94</v>
      </c>
      <c r="U331" s="9">
        <f>VLOOKUP(B331,'2-mer'!$C$1:$V$19,15,FALSE)</f>
        <v>146</v>
      </c>
      <c r="V331" s="9">
        <f>VLOOKUP(B331,'2-mer'!$C$1:$V$19,16,FALSE)</f>
        <v>100</v>
      </c>
      <c r="W331" s="9">
        <f>VLOOKUP(B331,'2-mer'!$C$1:$V$19,17,FALSE)</f>
        <v>72</v>
      </c>
      <c r="X331" s="9">
        <f>VLOOKUP(B331,'2-mer'!$C$1:$V$19,18,FALSE)</f>
        <v>64</v>
      </c>
      <c r="Y331" s="9">
        <f>VLOOKUP(B331,'2-mer'!$C$1:$V$19,19,FALSE)</f>
        <v>102</v>
      </c>
      <c r="Z331" s="9">
        <f>VLOOKUP(B331,'2-mer'!$C$1:$V$19,20,FALSE)</f>
        <v>49</v>
      </c>
      <c r="AA331" s="9">
        <f>VLOOKUP(B331,'3-mer'!$B:$BQ,4,FALSE)</f>
        <v>20</v>
      </c>
      <c r="AB331" s="9">
        <f>VLOOKUP(B331,'3-mer'!$B:$BQ,5,FALSE)</f>
        <v>24</v>
      </c>
      <c r="AC331" s="9">
        <f>VLOOKUP(B331,'3-mer'!$B:$BQ,6,FALSE)</f>
        <v>35</v>
      </c>
      <c r="AD331" s="9">
        <f>VLOOKUP(B331,'3-mer'!$B:$BQ,7,FALSE)</f>
        <v>23</v>
      </c>
      <c r="AE331" s="9">
        <f>VLOOKUP(B331,'3-mer'!$B:$BQ,8,FALSE)</f>
        <v>19</v>
      </c>
      <c r="AF331" s="9">
        <f>VLOOKUP(B331,'3-mer'!$B:$BQ,9,FALSE)</f>
        <v>23</v>
      </c>
      <c r="AG331" s="9">
        <f>VLOOKUP(B331,'3-mer'!$B:$BQ,10,FALSE)</f>
        <v>24</v>
      </c>
      <c r="AH331" s="9">
        <f>VLOOKUP(B331,'3-mer'!$B:$BQ,11,FALSE)</f>
        <v>21</v>
      </c>
      <c r="AI331" s="9">
        <f>VLOOKUP(B331,'3-mer'!$B:$BQ,12,FALSE)</f>
        <v>21</v>
      </c>
      <c r="AJ331" s="9">
        <f>VLOOKUP(B331,'3-mer'!$B:$BQ,13,FALSE)</f>
        <v>31</v>
      </c>
      <c r="AK331" s="9">
        <f>VLOOKUP(B331,'3-mer'!$B:$BQ,14,FALSE)</f>
        <v>28</v>
      </c>
      <c r="AL331" s="9">
        <f>VLOOKUP(B331,'3-mer'!$B:$BQ,15,FALSE)</f>
        <v>27</v>
      </c>
      <c r="AM331" s="9">
        <f>VLOOKUP(B331,'3-mer'!$B:$BQ,16,FALSE)</f>
        <v>14</v>
      </c>
      <c r="AN331" s="9">
        <f>VLOOKUP(B331,'3-mer'!$B:$BQ,17,FALSE)</f>
        <v>18</v>
      </c>
      <c r="AO331" s="9">
        <f>VLOOKUP(B331,'3-mer'!$B:$BQ,18,FALSE)</f>
        <v>21</v>
      </c>
      <c r="AP331" s="9">
        <f>VLOOKUP(B331,'3-mer'!$B:$BQ,19,FALSE)</f>
        <v>10</v>
      </c>
      <c r="AQ331" s="9">
        <f>VLOOKUP(B331,'3-mer'!$B:$BQ,20,FALSE)</f>
        <v>21</v>
      </c>
      <c r="AR331" s="9">
        <f>VLOOKUP(B331,'3-mer'!$B:$BQ,21,FALSE)</f>
        <v>21</v>
      </c>
      <c r="AS331" s="9">
        <f>VLOOKUP(B331,'3-mer'!$B:$BQ,22,FALSE)</f>
        <v>24</v>
      </c>
      <c r="AT331" s="9">
        <f>VLOOKUP(B331,'3-mer'!$B:$BQ,23,FALSE)</f>
        <v>11</v>
      </c>
      <c r="AU331" s="9">
        <f>VLOOKUP(B331,'3-mer'!$B:$BQ,24,FALSE)</f>
        <v>18</v>
      </c>
      <c r="AV331" s="9">
        <f>VLOOKUP(B331,'3-mer'!$B:$BQ,25,FALSE)</f>
        <v>10</v>
      </c>
      <c r="AW331" s="9">
        <f>VLOOKUP(B331,'3-mer'!$B:$BQ,26,FALSE)</f>
        <v>22</v>
      </c>
      <c r="AX331" s="9">
        <f>VLOOKUP(B331,'3-mer'!$B:$BQ,27,FALSE)</f>
        <v>26</v>
      </c>
      <c r="AY331" s="9">
        <f>VLOOKUP(B331,'3-mer'!$B:$BQ,28,FALSE)</f>
        <v>18</v>
      </c>
      <c r="AZ331" s="9">
        <f>VLOOKUP(B331,'3-mer'!$B:$BQ,29,FALSE)</f>
        <v>20</v>
      </c>
      <c r="BA331" s="9">
        <f>VLOOKUP(B331,'3-mer'!$B:$BQ,30,FALSE)</f>
        <v>31</v>
      </c>
      <c r="BB331" s="9">
        <f>VLOOKUP(B331,'3-mer'!$B:$BQ,31,FALSE)</f>
        <v>24</v>
      </c>
      <c r="BC331" s="9">
        <f>VLOOKUP(B331,'3-mer'!$B:$BQ,32,FALSE)</f>
        <v>20</v>
      </c>
      <c r="BD331" s="9">
        <f>VLOOKUP(B331,'3-mer'!$B:$BQ,33,FALSE)</f>
        <v>11</v>
      </c>
      <c r="BE331" s="9">
        <f>VLOOKUP(B331,'3-mer'!$B:$BQ,34,FALSE)</f>
        <v>28</v>
      </c>
      <c r="BF331" s="9">
        <f>VLOOKUP(B331,'3-mer'!$B:$BQ,35,FALSE)</f>
        <v>16</v>
      </c>
      <c r="BG331" s="9">
        <f>VLOOKUP(B331,'3-mer'!$B:$BQ,36,FALSE)</f>
        <v>35</v>
      </c>
      <c r="BH331" s="9">
        <f>VLOOKUP(B331,'3-mer'!$B:$BQ,37,FALSE)</f>
        <v>20</v>
      </c>
      <c r="BI331" s="9">
        <f>VLOOKUP(B331,'3-mer'!$B:$BQ,38,FALSE)</f>
        <v>28</v>
      </c>
      <c r="BJ331" s="9">
        <f>VLOOKUP(B331,'3-mer'!$B:$BQ,39,FALSE)</f>
        <v>26</v>
      </c>
      <c r="BK331" s="9">
        <f>VLOOKUP(B331,'3-mer'!$B:$BQ,40,FALSE)</f>
        <v>24</v>
      </c>
      <c r="BL331" s="9">
        <f>VLOOKUP(B331,'3-mer'!$B:$BQ,41,FALSE)</f>
        <v>24</v>
      </c>
      <c r="BM331" s="9">
        <f>VLOOKUP(B331,'3-mer'!$B:$BQ,42,FALSE)</f>
        <v>26</v>
      </c>
      <c r="BN331" s="9">
        <f>VLOOKUP(B331,'3-mer'!$B:$BQ,43,FALSE)</f>
        <v>20</v>
      </c>
      <c r="BO331" s="9">
        <f>VLOOKUP(B331,'3-mer'!$B:$BQ,44,FALSE)</f>
        <v>43</v>
      </c>
      <c r="BP331" s="9">
        <f>VLOOKUP(B331,'3-mer'!$B:$BQ,45,FALSE)</f>
        <v>22</v>
      </c>
      <c r="BQ331" s="9">
        <f>VLOOKUP(B331,'3-mer'!$B:$BQ,46,FALSE)</f>
        <v>47</v>
      </c>
      <c r="BR331" s="9">
        <f>VLOOKUP(B331,'3-mer'!$B:$BQ,47,FALSE)</f>
        <v>34</v>
      </c>
      <c r="BS331" s="9">
        <f>VLOOKUP(B331,'3-mer'!$B:$BQ,48,FALSE)</f>
        <v>23</v>
      </c>
      <c r="BT331" s="9">
        <f>VLOOKUP(B331,'3-mer'!$B:$BQ,49,FALSE)</f>
        <v>25</v>
      </c>
      <c r="BU331" s="9">
        <f>VLOOKUP(B331,'3-mer'!$B:$BQ,50,FALSE)</f>
        <v>35</v>
      </c>
      <c r="BV331" s="9">
        <f>VLOOKUP(B331,'3-mer'!$B:$BQ,51,FALSE)</f>
        <v>17</v>
      </c>
      <c r="BW331" s="9">
        <f>VLOOKUP(B331,'3-mer'!$B:$BQ,52,FALSE)</f>
        <v>26</v>
      </c>
      <c r="BX331" s="9">
        <f>VLOOKUP(B331,'3-mer'!$B:$BQ,53,FALSE)</f>
        <v>22</v>
      </c>
      <c r="BY331" s="9">
        <f>VLOOKUP(B331,'3-mer'!$B:$BQ,54,FALSE)</f>
        <v>20</v>
      </c>
      <c r="BZ331" s="9">
        <f>VLOOKUP(B331,'3-mer'!$B:$BQ,55,FALSE)</f>
        <v>3</v>
      </c>
      <c r="CA331" s="9">
        <f>VLOOKUP(B331,'3-mer'!$B:$BQ,56,FALSE)</f>
        <v>16</v>
      </c>
      <c r="CB331" s="9">
        <f>VLOOKUP(B331,'3-mer'!$B:$BQ,7,FALSE)</f>
        <v>23</v>
      </c>
      <c r="CC331" s="9">
        <f>VLOOKUP(B331,'3-mer'!$B:$BQ,58,FALSE)</f>
        <v>21</v>
      </c>
      <c r="CD331" s="9">
        <f>VLOOKUP(B331,'3-mer'!$B:$BQ,60,FALSE)</f>
        <v>8</v>
      </c>
      <c r="CE331" s="9">
        <f>VLOOKUP(B331,'3-mer'!$B:$BQ,61,FALSE)</f>
        <v>27</v>
      </c>
      <c r="CF331" s="9">
        <f>VLOOKUP(B331,'3-mer'!$B:$BQ,62,FALSE)</f>
        <v>21</v>
      </c>
      <c r="CG331" s="9">
        <f>VLOOKUP(B331,'3-mer'!$B:$BQ,63,FALSE)</f>
        <v>39</v>
      </c>
      <c r="CH331" s="9">
        <f>VLOOKUP(B331,'3-mer'!$B:$BQ,64,FALSE)</f>
        <v>15</v>
      </c>
      <c r="CI331" s="9">
        <f>VLOOKUP(B331,'3-mer'!$B:$BQ,65,FALSE)</f>
        <v>15</v>
      </c>
      <c r="CJ331" s="9">
        <f>VLOOKUP(B331,'3-mer'!$B:$BQ,66,FALSE)</f>
        <v>10</v>
      </c>
      <c r="CK331" s="9">
        <f>VLOOKUP(B331,'3-mer'!$B:$BQ,67,FALSE)</f>
        <v>18</v>
      </c>
      <c r="CL331" s="9">
        <f>VLOOKUP(B331,'3-mer'!$B:$BQ,5,FALSE)</f>
        <v>24</v>
      </c>
    </row>
    <row r="332" spans="1:90" ht="15.75" x14ac:dyDescent="0.2">
      <c r="A332" s="26" t="s">
        <v>18</v>
      </c>
      <c r="B332" s="67" t="s">
        <v>20</v>
      </c>
      <c r="C332" s="67">
        <v>265</v>
      </c>
      <c r="D332" s="46">
        <v>3.8</v>
      </c>
      <c r="E332" s="67">
        <v>20</v>
      </c>
      <c r="F332" s="67">
        <v>7.2</v>
      </c>
      <c r="G332" s="67">
        <v>6</v>
      </c>
      <c r="H332" s="70">
        <v>2</v>
      </c>
      <c r="I332" s="70">
        <f>VLOOKUP(B332,'2-mer'!$C$1:$V$19,3,FALSE)</f>
        <v>1417</v>
      </c>
      <c r="J332" s="74">
        <f>VLOOKUP(B332,遗传信息!B:E,4,FALSE)</f>
        <v>66.52</v>
      </c>
      <c r="K332" s="9">
        <f>VLOOKUP(B332,'2-mer'!$C$1:$V$19,4,FALSE)</f>
        <v>102</v>
      </c>
      <c r="L332" s="9">
        <f>VLOOKUP(B332,'2-mer'!$C$1:$V$19,5,FALSE)</f>
        <v>87</v>
      </c>
      <c r="M332" s="9">
        <f>VLOOKUP(B332,'2-mer'!$C$1:$V$19,6,FALSE)</f>
        <v>107</v>
      </c>
      <c r="N332" s="9">
        <f>VLOOKUP(B332,'2-mer'!$C$1:$V$19,8,FALSE)</f>
        <v>63</v>
      </c>
      <c r="O332" s="9">
        <f>VLOOKUP(B332,'2-mer'!$C$1:$V$19,9,FALSE)</f>
        <v>77</v>
      </c>
      <c r="P332" s="9">
        <f>VLOOKUP(B332,'2-mer'!$C$1:$V$19,10,FALSE)</f>
        <v>76</v>
      </c>
      <c r="Q332" s="9">
        <f>VLOOKUP(B332,'2-mer'!$C$1:$V$19,11,FALSE)</f>
        <v>93</v>
      </c>
      <c r="R332" s="9">
        <f>VLOOKUP(B332,'2-mer'!$C$1:$V$19,12,FALSE)</f>
        <v>75</v>
      </c>
      <c r="S332" s="9">
        <f>VLOOKUP(B332,'2-mer'!$C$1:$V$19,13,FALSE)</f>
        <v>109</v>
      </c>
      <c r="T332" s="9">
        <f>VLOOKUP(B332,'2-mer'!$C$1:$V$19,14,FALSE)</f>
        <v>94</v>
      </c>
      <c r="U332" s="9">
        <f>VLOOKUP(B332,'2-mer'!$C$1:$V$19,15,FALSE)</f>
        <v>146</v>
      </c>
      <c r="V332" s="9">
        <f>VLOOKUP(B332,'2-mer'!$C$1:$V$19,16,FALSE)</f>
        <v>100</v>
      </c>
      <c r="W332" s="9">
        <f>VLOOKUP(B332,'2-mer'!$C$1:$V$19,17,FALSE)</f>
        <v>72</v>
      </c>
      <c r="X332" s="9">
        <f>VLOOKUP(B332,'2-mer'!$C$1:$V$19,18,FALSE)</f>
        <v>64</v>
      </c>
      <c r="Y332" s="9">
        <f>VLOOKUP(B332,'2-mer'!$C$1:$V$19,19,FALSE)</f>
        <v>102</v>
      </c>
      <c r="Z332" s="9">
        <f>VLOOKUP(B332,'2-mer'!$C$1:$V$19,20,FALSE)</f>
        <v>49</v>
      </c>
      <c r="AA332" s="9">
        <f>VLOOKUP(B332,'3-mer'!$B:$BQ,4,FALSE)</f>
        <v>20</v>
      </c>
      <c r="AB332" s="9">
        <f>VLOOKUP(B332,'3-mer'!$B:$BQ,5,FALSE)</f>
        <v>24</v>
      </c>
      <c r="AC332" s="9">
        <f>VLOOKUP(B332,'3-mer'!$B:$BQ,6,FALSE)</f>
        <v>35</v>
      </c>
      <c r="AD332" s="9">
        <f>VLOOKUP(B332,'3-mer'!$B:$BQ,7,FALSE)</f>
        <v>23</v>
      </c>
      <c r="AE332" s="9">
        <f>VLOOKUP(B332,'3-mer'!$B:$BQ,8,FALSE)</f>
        <v>19</v>
      </c>
      <c r="AF332" s="9">
        <f>VLOOKUP(B332,'3-mer'!$B:$BQ,9,FALSE)</f>
        <v>23</v>
      </c>
      <c r="AG332" s="9">
        <f>VLOOKUP(B332,'3-mer'!$B:$BQ,10,FALSE)</f>
        <v>24</v>
      </c>
      <c r="AH332" s="9">
        <f>VLOOKUP(B332,'3-mer'!$B:$BQ,11,FALSE)</f>
        <v>21</v>
      </c>
      <c r="AI332" s="9">
        <f>VLOOKUP(B332,'3-mer'!$B:$BQ,12,FALSE)</f>
        <v>21</v>
      </c>
      <c r="AJ332" s="9">
        <f>VLOOKUP(B332,'3-mer'!$B:$BQ,13,FALSE)</f>
        <v>31</v>
      </c>
      <c r="AK332" s="9">
        <f>VLOOKUP(B332,'3-mer'!$B:$BQ,14,FALSE)</f>
        <v>28</v>
      </c>
      <c r="AL332" s="9">
        <f>VLOOKUP(B332,'3-mer'!$B:$BQ,15,FALSE)</f>
        <v>27</v>
      </c>
      <c r="AM332" s="9">
        <f>VLOOKUP(B332,'3-mer'!$B:$BQ,16,FALSE)</f>
        <v>14</v>
      </c>
      <c r="AN332" s="9">
        <f>VLOOKUP(B332,'3-mer'!$B:$BQ,17,FALSE)</f>
        <v>18</v>
      </c>
      <c r="AO332" s="9">
        <f>VLOOKUP(B332,'3-mer'!$B:$BQ,18,FALSE)</f>
        <v>21</v>
      </c>
      <c r="AP332" s="9">
        <f>VLOOKUP(B332,'3-mer'!$B:$BQ,19,FALSE)</f>
        <v>10</v>
      </c>
      <c r="AQ332" s="9">
        <f>VLOOKUP(B332,'3-mer'!$B:$BQ,20,FALSE)</f>
        <v>21</v>
      </c>
      <c r="AR332" s="9">
        <f>VLOOKUP(B332,'3-mer'!$B:$BQ,21,FALSE)</f>
        <v>21</v>
      </c>
      <c r="AS332" s="9">
        <f>VLOOKUP(B332,'3-mer'!$B:$BQ,22,FALSE)</f>
        <v>24</v>
      </c>
      <c r="AT332" s="9">
        <f>VLOOKUP(B332,'3-mer'!$B:$BQ,23,FALSE)</f>
        <v>11</v>
      </c>
      <c r="AU332" s="9">
        <f>VLOOKUP(B332,'3-mer'!$B:$BQ,24,FALSE)</f>
        <v>18</v>
      </c>
      <c r="AV332" s="9">
        <f>VLOOKUP(B332,'3-mer'!$B:$BQ,25,FALSE)</f>
        <v>10</v>
      </c>
      <c r="AW332" s="9">
        <f>VLOOKUP(B332,'3-mer'!$B:$BQ,26,FALSE)</f>
        <v>22</v>
      </c>
      <c r="AX332" s="9">
        <f>VLOOKUP(B332,'3-mer'!$B:$BQ,27,FALSE)</f>
        <v>26</v>
      </c>
      <c r="AY332" s="9">
        <f>VLOOKUP(B332,'3-mer'!$B:$BQ,28,FALSE)</f>
        <v>18</v>
      </c>
      <c r="AZ332" s="9">
        <f>VLOOKUP(B332,'3-mer'!$B:$BQ,29,FALSE)</f>
        <v>20</v>
      </c>
      <c r="BA332" s="9">
        <f>VLOOKUP(B332,'3-mer'!$B:$BQ,30,FALSE)</f>
        <v>31</v>
      </c>
      <c r="BB332" s="9">
        <f>VLOOKUP(B332,'3-mer'!$B:$BQ,31,FALSE)</f>
        <v>24</v>
      </c>
      <c r="BC332" s="9">
        <f>VLOOKUP(B332,'3-mer'!$B:$BQ,32,FALSE)</f>
        <v>20</v>
      </c>
      <c r="BD332" s="9">
        <f>VLOOKUP(B332,'3-mer'!$B:$BQ,33,FALSE)</f>
        <v>11</v>
      </c>
      <c r="BE332" s="9">
        <f>VLOOKUP(B332,'3-mer'!$B:$BQ,34,FALSE)</f>
        <v>28</v>
      </c>
      <c r="BF332" s="9">
        <f>VLOOKUP(B332,'3-mer'!$B:$BQ,35,FALSE)</f>
        <v>16</v>
      </c>
      <c r="BG332" s="9">
        <f>VLOOKUP(B332,'3-mer'!$B:$BQ,36,FALSE)</f>
        <v>35</v>
      </c>
      <c r="BH332" s="9">
        <f>VLOOKUP(B332,'3-mer'!$B:$BQ,37,FALSE)</f>
        <v>20</v>
      </c>
      <c r="BI332" s="9">
        <f>VLOOKUP(B332,'3-mer'!$B:$BQ,38,FALSE)</f>
        <v>28</v>
      </c>
      <c r="BJ332" s="9">
        <f>VLOOKUP(B332,'3-mer'!$B:$BQ,39,FALSE)</f>
        <v>26</v>
      </c>
      <c r="BK332" s="9">
        <f>VLOOKUP(B332,'3-mer'!$B:$BQ,40,FALSE)</f>
        <v>24</v>
      </c>
      <c r="BL332" s="9">
        <f>VLOOKUP(B332,'3-mer'!$B:$BQ,41,FALSE)</f>
        <v>24</v>
      </c>
      <c r="BM332" s="9">
        <f>VLOOKUP(B332,'3-mer'!$B:$BQ,42,FALSE)</f>
        <v>26</v>
      </c>
      <c r="BN332" s="9">
        <f>VLOOKUP(B332,'3-mer'!$B:$BQ,43,FALSE)</f>
        <v>20</v>
      </c>
      <c r="BO332" s="9">
        <f>VLOOKUP(B332,'3-mer'!$B:$BQ,44,FALSE)</f>
        <v>43</v>
      </c>
      <c r="BP332" s="9">
        <f>VLOOKUP(B332,'3-mer'!$B:$BQ,45,FALSE)</f>
        <v>22</v>
      </c>
      <c r="BQ332" s="9">
        <f>VLOOKUP(B332,'3-mer'!$B:$BQ,46,FALSE)</f>
        <v>47</v>
      </c>
      <c r="BR332" s="9">
        <f>VLOOKUP(B332,'3-mer'!$B:$BQ,47,FALSE)</f>
        <v>34</v>
      </c>
      <c r="BS332" s="9">
        <f>VLOOKUP(B332,'3-mer'!$B:$BQ,48,FALSE)</f>
        <v>23</v>
      </c>
      <c r="BT332" s="9">
        <f>VLOOKUP(B332,'3-mer'!$B:$BQ,49,FALSE)</f>
        <v>25</v>
      </c>
      <c r="BU332" s="9">
        <f>VLOOKUP(B332,'3-mer'!$B:$BQ,50,FALSE)</f>
        <v>35</v>
      </c>
      <c r="BV332" s="9">
        <f>VLOOKUP(B332,'3-mer'!$B:$BQ,51,FALSE)</f>
        <v>17</v>
      </c>
      <c r="BW332" s="9">
        <f>VLOOKUP(B332,'3-mer'!$B:$BQ,52,FALSE)</f>
        <v>26</v>
      </c>
      <c r="BX332" s="9">
        <f>VLOOKUP(B332,'3-mer'!$B:$BQ,53,FALSE)</f>
        <v>22</v>
      </c>
      <c r="BY332" s="9">
        <f>VLOOKUP(B332,'3-mer'!$B:$BQ,54,FALSE)</f>
        <v>20</v>
      </c>
      <c r="BZ332" s="9">
        <f>VLOOKUP(B332,'3-mer'!$B:$BQ,55,FALSE)</f>
        <v>3</v>
      </c>
      <c r="CA332" s="9">
        <f>VLOOKUP(B332,'3-mer'!$B:$BQ,56,FALSE)</f>
        <v>16</v>
      </c>
      <c r="CB332" s="9">
        <f>VLOOKUP(B332,'3-mer'!$B:$BQ,7,FALSE)</f>
        <v>23</v>
      </c>
      <c r="CC332" s="9">
        <f>VLOOKUP(B332,'3-mer'!$B:$BQ,58,FALSE)</f>
        <v>21</v>
      </c>
      <c r="CD332" s="9">
        <f>VLOOKUP(B332,'3-mer'!$B:$BQ,60,FALSE)</f>
        <v>8</v>
      </c>
      <c r="CE332" s="9">
        <f>VLOOKUP(B332,'3-mer'!$B:$BQ,61,FALSE)</f>
        <v>27</v>
      </c>
      <c r="CF332" s="9">
        <f>VLOOKUP(B332,'3-mer'!$B:$BQ,62,FALSE)</f>
        <v>21</v>
      </c>
      <c r="CG332" s="9">
        <f>VLOOKUP(B332,'3-mer'!$B:$BQ,63,FALSE)</f>
        <v>39</v>
      </c>
      <c r="CH332" s="9">
        <f>VLOOKUP(B332,'3-mer'!$B:$BQ,64,FALSE)</f>
        <v>15</v>
      </c>
      <c r="CI332" s="9">
        <f>VLOOKUP(B332,'3-mer'!$B:$BQ,65,FALSE)</f>
        <v>15</v>
      </c>
      <c r="CJ332" s="9">
        <f>VLOOKUP(B332,'3-mer'!$B:$BQ,66,FALSE)</f>
        <v>10</v>
      </c>
      <c r="CK332" s="9">
        <f>VLOOKUP(B332,'3-mer'!$B:$BQ,67,FALSE)</f>
        <v>18</v>
      </c>
      <c r="CL332" s="9">
        <f>VLOOKUP(B332,'3-mer'!$B:$BQ,5,FALSE)</f>
        <v>24</v>
      </c>
    </row>
    <row r="333" spans="1:90" ht="15.75" x14ac:dyDescent="0.2">
      <c r="A333" s="26" t="s">
        <v>18</v>
      </c>
      <c r="B333" s="67" t="s">
        <v>20</v>
      </c>
      <c r="C333" s="67">
        <v>265</v>
      </c>
      <c r="D333" s="46">
        <v>5.0999999999999996</v>
      </c>
      <c r="E333" s="67">
        <v>20</v>
      </c>
      <c r="F333" s="67">
        <v>7.2</v>
      </c>
      <c r="G333" s="67">
        <v>6</v>
      </c>
      <c r="H333" s="70">
        <v>3</v>
      </c>
      <c r="I333" s="70">
        <f>VLOOKUP(B333,'2-mer'!$C$1:$V$19,3,FALSE)</f>
        <v>1417</v>
      </c>
      <c r="J333" s="74">
        <f>VLOOKUP(B333,遗传信息!B:E,4,FALSE)</f>
        <v>66.52</v>
      </c>
      <c r="K333" s="9">
        <f>VLOOKUP(B333,'2-mer'!$C$1:$V$19,4,FALSE)</f>
        <v>102</v>
      </c>
      <c r="L333" s="9">
        <f>VLOOKUP(B333,'2-mer'!$C$1:$V$19,5,FALSE)</f>
        <v>87</v>
      </c>
      <c r="M333" s="9">
        <f>VLOOKUP(B333,'2-mer'!$C$1:$V$19,6,FALSE)</f>
        <v>107</v>
      </c>
      <c r="N333" s="9">
        <f>VLOOKUP(B333,'2-mer'!$C$1:$V$19,8,FALSE)</f>
        <v>63</v>
      </c>
      <c r="O333" s="9">
        <f>VLOOKUP(B333,'2-mer'!$C$1:$V$19,9,FALSE)</f>
        <v>77</v>
      </c>
      <c r="P333" s="9">
        <f>VLOOKUP(B333,'2-mer'!$C$1:$V$19,10,FALSE)</f>
        <v>76</v>
      </c>
      <c r="Q333" s="9">
        <f>VLOOKUP(B333,'2-mer'!$C$1:$V$19,11,FALSE)</f>
        <v>93</v>
      </c>
      <c r="R333" s="9">
        <f>VLOOKUP(B333,'2-mer'!$C$1:$V$19,12,FALSE)</f>
        <v>75</v>
      </c>
      <c r="S333" s="9">
        <f>VLOOKUP(B333,'2-mer'!$C$1:$V$19,13,FALSE)</f>
        <v>109</v>
      </c>
      <c r="T333" s="9">
        <f>VLOOKUP(B333,'2-mer'!$C$1:$V$19,14,FALSE)</f>
        <v>94</v>
      </c>
      <c r="U333" s="9">
        <f>VLOOKUP(B333,'2-mer'!$C$1:$V$19,15,FALSE)</f>
        <v>146</v>
      </c>
      <c r="V333" s="9">
        <f>VLOOKUP(B333,'2-mer'!$C$1:$V$19,16,FALSE)</f>
        <v>100</v>
      </c>
      <c r="W333" s="9">
        <f>VLOOKUP(B333,'2-mer'!$C$1:$V$19,17,FALSE)</f>
        <v>72</v>
      </c>
      <c r="X333" s="9">
        <f>VLOOKUP(B333,'2-mer'!$C$1:$V$19,18,FALSE)</f>
        <v>64</v>
      </c>
      <c r="Y333" s="9">
        <f>VLOOKUP(B333,'2-mer'!$C$1:$V$19,19,FALSE)</f>
        <v>102</v>
      </c>
      <c r="Z333" s="9">
        <f>VLOOKUP(B333,'2-mer'!$C$1:$V$19,20,FALSE)</f>
        <v>49</v>
      </c>
      <c r="AA333" s="9">
        <f>VLOOKUP(B333,'3-mer'!$B:$BQ,4,FALSE)</f>
        <v>20</v>
      </c>
      <c r="AB333" s="9">
        <f>VLOOKUP(B333,'3-mer'!$B:$BQ,5,FALSE)</f>
        <v>24</v>
      </c>
      <c r="AC333" s="9">
        <f>VLOOKUP(B333,'3-mer'!$B:$BQ,6,FALSE)</f>
        <v>35</v>
      </c>
      <c r="AD333" s="9">
        <f>VLOOKUP(B333,'3-mer'!$B:$BQ,7,FALSE)</f>
        <v>23</v>
      </c>
      <c r="AE333" s="9">
        <f>VLOOKUP(B333,'3-mer'!$B:$BQ,8,FALSE)</f>
        <v>19</v>
      </c>
      <c r="AF333" s="9">
        <f>VLOOKUP(B333,'3-mer'!$B:$BQ,9,FALSE)</f>
        <v>23</v>
      </c>
      <c r="AG333" s="9">
        <f>VLOOKUP(B333,'3-mer'!$B:$BQ,10,FALSE)</f>
        <v>24</v>
      </c>
      <c r="AH333" s="9">
        <f>VLOOKUP(B333,'3-mer'!$B:$BQ,11,FALSE)</f>
        <v>21</v>
      </c>
      <c r="AI333" s="9">
        <f>VLOOKUP(B333,'3-mer'!$B:$BQ,12,FALSE)</f>
        <v>21</v>
      </c>
      <c r="AJ333" s="9">
        <f>VLOOKUP(B333,'3-mer'!$B:$BQ,13,FALSE)</f>
        <v>31</v>
      </c>
      <c r="AK333" s="9">
        <f>VLOOKUP(B333,'3-mer'!$B:$BQ,14,FALSE)</f>
        <v>28</v>
      </c>
      <c r="AL333" s="9">
        <f>VLOOKUP(B333,'3-mer'!$B:$BQ,15,FALSE)</f>
        <v>27</v>
      </c>
      <c r="AM333" s="9">
        <f>VLOOKUP(B333,'3-mer'!$B:$BQ,16,FALSE)</f>
        <v>14</v>
      </c>
      <c r="AN333" s="9">
        <f>VLOOKUP(B333,'3-mer'!$B:$BQ,17,FALSE)</f>
        <v>18</v>
      </c>
      <c r="AO333" s="9">
        <f>VLOOKUP(B333,'3-mer'!$B:$BQ,18,FALSE)</f>
        <v>21</v>
      </c>
      <c r="AP333" s="9">
        <f>VLOOKUP(B333,'3-mer'!$B:$BQ,19,FALSE)</f>
        <v>10</v>
      </c>
      <c r="AQ333" s="9">
        <f>VLOOKUP(B333,'3-mer'!$B:$BQ,20,FALSE)</f>
        <v>21</v>
      </c>
      <c r="AR333" s="9">
        <f>VLOOKUP(B333,'3-mer'!$B:$BQ,21,FALSE)</f>
        <v>21</v>
      </c>
      <c r="AS333" s="9">
        <f>VLOOKUP(B333,'3-mer'!$B:$BQ,22,FALSE)</f>
        <v>24</v>
      </c>
      <c r="AT333" s="9">
        <f>VLOOKUP(B333,'3-mer'!$B:$BQ,23,FALSE)</f>
        <v>11</v>
      </c>
      <c r="AU333" s="9">
        <f>VLOOKUP(B333,'3-mer'!$B:$BQ,24,FALSE)</f>
        <v>18</v>
      </c>
      <c r="AV333" s="9">
        <f>VLOOKUP(B333,'3-mer'!$B:$BQ,25,FALSE)</f>
        <v>10</v>
      </c>
      <c r="AW333" s="9">
        <f>VLOOKUP(B333,'3-mer'!$B:$BQ,26,FALSE)</f>
        <v>22</v>
      </c>
      <c r="AX333" s="9">
        <f>VLOOKUP(B333,'3-mer'!$B:$BQ,27,FALSE)</f>
        <v>26</v>
      </c>
      <c r="AY333" s="9">
        <f>VLOOKUP(B333,'3-mer'!$B:$BQ,28,FALSE)</f>
        <v>18</v>
      </c>
      <c r="AZ333" s="9">
        <f>VLOOKUP(B333,'3-mer'!$B:$BQ,29,FALSE)</f>
        <v>20</v>
      </c>
      <c r="BA333" s="9">
        <f>VLOOKUP(B333,'3-mer'!$B:$BQ,30,FALSE)</f>
        <v>31</v>
      </c>
      <c r="BB333" s="9">
        <f>VLOOKUP(B333,'3-mer'!$B:$BQ,31,FALSE)</f>
        <v>24</v>
      </c>
      <c r="BC333" s="9">
        <f>VLOOKUP(B333,'3-mer'!$B:$BQ,32,FALSE)</f>
        <v>20</v>
      </c>
      <c r="BD333" s="9">
        <f>VLOOKUP(B333,'3-mer'!$B:$BQ,33,FALSE)</f>
        <v>11</v>
      </c>
      <c r="BE333" s="9">
        <f>VLOOKUP(B333,'3-mer'!$B:$BQ,34,FALSE)</f>
        <v>28</v>
      </c>
      <c r="BF333" s="9">
        <f>VLOOKUP(B333,'3-mer'!$B:$BQ,35,FALSE)</f>
        <v>16</v>
      </c>
      <c r="BG333" s="9">
        <f>VLOOKUP(B333,'3-mer'!$B:$BQ,36,FALSE)</f>
        <v>35</v>
      </c>
      <c r="BH333" s="9">
        <f>VLOOKUP(B333,'3-mer'!$B:$BQ,37,FALSE)</f>
        <v>20</v>
      </c>
      <c r="BI333" s="9">
        <f>VLOOKUP(B333,'3-mer'!$B:$BQ,38,FALSE)</f>
        <v>28</v>
      </c>
      <c r="BJ333" s="9">
        <f>VLOOKUP(B333,'3-mer'!$B:$BQ,39,FALSE)</f>
        <v>26</v>
      </c>
      <c r="BK333" s="9">
        <f>VLOOKUP(B333,'3-mer'!$B:$BQ,40,FALSE)</f>
        <v>24</v>
      </c>
      <c r="BL333" s="9">
        <f>VLOOKUP(B333,'3-mer'!$B:$BQ,41,FALSE)</f>
        <v>24</v>
      </c>
      <c r="BM333" s="9">
        <f>VLOOKUP(B333,'3-mer'!$B:$BQ,42,FALSE)</f>
        <v>26</v>
      </c>
      <c r="BN333" s="9">
        <f>VLOOKUP(B333,'3-mer'!$B:$BQ,43,FALSE)</f>
        <v>20</v>
      </c>
      <c r="BO333" s="9">
        <f>VLOOKUP(B333,'3-mer'!$B:$BQ,44,FALSE)</f>
        <v>43</v>
      </c>
      <c r="BP333" s="9">
        <f>VLOOKUP(B333,'3-mer'!$B:$BQ,45,FALSE)</f>
        <v>22</v>
      </c>
      <c r="BQ333" s="9">
        <f>VLOOKUP(B333,'3-mer'!$B:$BQ,46,FALSE)</f>
        <v>47</v>
      </c>
      <c r="BR333" s="9">
        <f>VLOOKUP(B333,'3-mer'!$B:$BQ,47,FALSE)</f>
        <v>34</v>
      </c>
      <c r="BS333" s="9">
        <f>VLOOKUP(B333,'3-mer'!$B:$BQ,48,FALSE)</f>
        <v>23</v>
      </c>
      <c r="BT333" s="9">
        <f>VLOOKUP(B333,'3-mer'!$B:$BQ,49,FALSE)</f>
        <v>25</v>
      </c>
      <c r="BU333" s="9">
        <f>VLOOKUP(B333,'3-mer'!$B:$BQ,50,FALSE)</f>
        <v>35</v>
      </c>
      <c r="BV333" s="9">
        <f>VLOOKUP(B333,'3-mer'!$B:$BQ,51,FALSE)</f>
        <v>17</v>
      </c>
      <c r="BW333" s="9">
        <f>VLOOKUP(B333,'3-mer'!$B:$BQ,52,FALSE)</f>
        <v>26</v>
      </c>
      <c r="BX333" s="9">
        <f>VLOOKUP(B333,'3-mer'!$B:$BQ,53,FALSE)</f>
        <v>22</v>
      </c>
      <c r="BY333" s="9">
        <f>VLOOKUP(B333,'3-mer'!$B:$BQ,54,FALSE)</f>
        <v>20</v>
      </c>
      <c r="BZ333" s="9">
        <f>VLOOKUP(B333,'3-mer'!$B:$BQ,55,FALSE)</f>
        <v>3</v>
      </c>
      <c r="CA333" s="9">
        <f>VLOOKUP(B333,'3-mer'!$B:$BQ,56,FALSE)</f>
        <v>16</v>
      </c>
      <c r="CB333" s="9">
        <f>VLOOKUP(B333,'3-mer'!$B:$BQ,7,FALSE)</f>
        <v>23</v>
      </c>
      <c r="CC333" s="9">
        <f>VLOOKUP(B333,'3-mer'!$B:$BQ,58,FALSE)</f>
        <v>21</v>
      </c>
      <c r="CD333" s="9">
        <f>VLOOKUP(B333,'3-mer'!$B:$BQ,60,FALSE)</f>
        <v>8</v>
      </c>
      <c r="CE333" s="9">
        <f>VLOOKUP(B333,'3-mer'!$B:$BQ,61,FALSE)</f>
        <v>27</v>
      </c>
      <c r="CF333" s="9">
        <f>VLOOKUP(B333,'3-mer'!$B:$BQ,62,FALSE)</f>
        <v>21</v>
      </c>
      <c r="CG333" s="9">
        <f>VLOOKUP(B333,'3-mer'!$B:$BQ,63,FALSE)</f>
        <v>39</v>
      </c>
      <c r="CH333" s="9">
        <f>VLOOKUP(B333,'3-mer'!$B:$BQ,64,FALSE)</f>
        <v>15</v>
      </c>
      <c r="CI333" s="9">
        <f>VLOOKUP(B333,'3-mer'!$B:$BQ,65,FALSE)</f>
        <v>15</v>
      </c>
      <c r="CJ333" s="9">
        <f>VLOOKUP(B333,'3-mer'!$B:$BQ,66,FALSE)</f>
        <v>10</v>
      </c>
      <c r="CK333" s="9">
        <f>VLOOKUP(B333,'3-mer'!$B:$BQ,67,FALSE)</f>
        <v>18</v>
      </c>
      <c r="CL333" s="9">
        <f>VLOOKUP(B333,'3-mer'!$B:$BQ,5,FALSE)</f>
        <v>24</v>
      </c>
    </row>
    <row r="334" spans="1:90" ht="15.75" x14ac:dyDescent="0.2">
      <c r="A334" s="26" t="s">
        <v>18</v>
      </c>
      <c r="B334" s="67" t="s">
        <v>20</v>
      </c>
      <c r="C334" s="67">
        <v>265</v>
      </c>
      <c r="D334" s="46">
        <v>6.3</v>
      </c>
      <c r="E334" s="67">
        <v>20</v>
      </c>
      <c r="F334" s="67">
        <v>7.2</v>
      </c>
      <c r="G334" s="67">
        <v>6</v>
      </c>
      <c r="H334" s="70">
        <v>4</v>
      </c>
      <c r="I334" s="70">
        <f>VLOOKUP(B334,'2-mer'!$C$1:$V$19,3,FALSE)</f>
        <v>1417</v>
      </c>
      <c r="J334" s="74">
        <f>VLOOKUP(B334,遗传信息!B:E,4,FALSE)</f>
        <v>66.52</v>
      </c>
      <c r="K334" s="9">
        <f>VLOOKUP(B334,'2-mer'!$C$1:$V$19,4,FALSE)</f>
        <v>102</v>
      </c>
      <c r="L334" s="9">
        <f>VLOOKUP(B334,'2-mer'!$C$1:$V$19,5,FALSE)</f>
        <v>87</v>
      </c>
      <c r="M334" s="9">
        <f>VLOOKUP(B334,'2-mer'!$C$1:$V$19,6,FALSE)</f>
        <v>107</v>
      </c>
      <c r="N334" s="9">
        <f>VLOOKUP(B334,'2-mer'!$C$1:$V$19,8,FALSE)</f>
        <v>63</v>
      </c>
      <c r="O334" s="9">
        <f>VLOOKUP(B334,'2-mer'!$C$1:$V$19,9,FALSE)</f>
        <v>77</v>
      </c>
      <c r="P334" s="9">
        <f>VLOOKUP(B334,'2-mer'!$C$1:$V$19,10,FALSE)</f>
        <v>76</v>
      </c>
      <c r="Q334" s="9">
        <f>VLOOKUP(B334,'2-mer'!$C$1:$V$19,11,FALSE)</f>
        <v>93</v>
      </c>
      <c r="R334" s="9">
        <f>VLOOKUP(B334,'2-mer'!$C$1:$V$19,12,FALSE)</f>
        <v>75</v>
      </c>
      <c r="S334" s="9">
        <f>VLOOKUP(B334,'2-mer'!$C$1:$V$19,13,FALSE)</f>
        <v>109</v>
      </c>
      <c r="T334" s="9">
        <f>VLOOKUP(B334,'2-mer'!$C$1:$V$19,14,FALSE)</f>
        <v>94</v>
      </c>
      <c r="U334" s="9">
        <f>VLOOKUP(B334,'2-mer'!$C$1:$V$19,15,FALSE)</f>
        <v>146</v>
      </c>
      <c r="V334" s="9">
        <f>VLOOKUP(B334,'2-mer'!$C$1:$V$19,16,FALSE)</f>
        <v>100</v>
      </c>
      <c r="W334" s="9">
        <f>VLOOKUP(B334,'2-mer'!$C$1:$V$19,17,FALSE)</f>
        <v>72</v>
      </c>
      <c r="X334" s="9">
        <f>VLOOKUP(B334,'2-mer'!$C$1:$V$19,18,FALSE)</f>
        <v>64</v>
      </c>
      <c r="Y334" s="9">
        <f>VLOOKUP(B334,'2-mer'!$C$1:$V$19,19,FALSE)</f>
        <v>102</v>
      </c>
      <c r="Z334" s="9">
        <f>VLOOKUP(B334,'2-mer'!$C$1:$V$19,20,FALSE)</f>
        <v>49</v>
      </c>
      <c r="AA334" s="9">
        <f>VLOOKUP(B334,'3-mer'!$B:$BQ,4,FALSE)</f>
        <v>20</v>
      </c>
      <c r="AB334" s="9">
        <f>VLOOKUP(B334,'3-mer'!$B:$BQ,5,FALSE)</f>
        <v>24</v>
      </c>
      <c r="AC334" s="9">
        <f>VLOOKUP(B334,'3-mer'!$B:$BQ,6,FALSE)</f>
        <v>35</v>
      </c>
      <c r="AD334" s="9">
        <f>VLOOKUP(B334,'3-mer'!$B:$BQ,7,FALSE)</f>
        <v>23</v>
      </c>
      <c r="AE334" s="9">
        <f>VLOOKUP(B334,'3-mer'!$B:$BQ,8,FALSE)</f>
        <v>19</v>
      </c>
      <c r="AF334" s="9">
        <f>VLOOKUP(B334,'3-mer'!$B:$BQ,9,FALSE)</f>
        <v>23</v>
      </c>
      <c r="AG334" s="9">
        <f>VLOOKUP(B334,'3-mer'!$B:$BQ,10,FALSE)</f>
        <v>24</v>
      </c>
      <c r="AH334" s="9">
        <f>VLOOKUP(B334,'3-mer'!$B:$BQ,11,FALSE)</f>
        <v>21</v>
      </c>
      <c r="AI334" s="9">
        <f>VLOOKUP(B334,'3-mer'!$B:$BQ,12,FALSE)</f>
        <v>21</v>
      </c>
      <c r="AJ334" s="9">
        <f>VLOOKUP(B334,'3-mer'!$B:$BQ,13,FALSE)</f>
        <v>31</v>
      </c>
      <c r="AK334" s="9">
        <f>VLOOKUP(B334,'3-mer'!$B:$BQ,14,FALSE)</f>
        <v>28</v>
      </c>
      <c r="AL334" s="9">
        <f>VLOOKUP(B334,'3-mer'!$B:$BQ,15,FALSE)</f>
        <v>27</v>
      </c>
      <c r="AM334" s="9">
        <f>VLOOKUP(B334,'3-mer'!$B:$BQ,16,FALSE)</f>
        <v>14</v>
      </c>
      <c r="AN334" s="9">
        <f>VLOOKUP(B334,'3-mer'!$B:$BQ,17,FALSE)</f>
        <v>18</v>
      </c>
      <c r="AO334" s="9">
        <f>VLOOKUP(B334,'3-mer'!$B:$BQ,18,FALSE)</f>
        <v>21</v>
      </c>
      <c r="AP334" s="9">
        <f>VLOOKUP(B334,'3-mer'!$B:$BQ,19,FALSE)</f>
        <v>10</v>
      </c>
      <c r="AQ334" s="9">
        <f>VLOOKUP(B334,'3-mer'!$B:$BQ,20,FALSE)</f>
        <v>21</v>
      </c>
      <c r="AR334" s="9">
        <f>VLOOKUP(B334,'3-mer'!$B:$BQ,21,FALSE)</f>
        <v>21</v>
      </c>
      <c r="AS334" s="9">
        <f>VLOOKUP(B334,'3-mer'!$B:$BQ,22,FALSE)</f>
        <v>24</v>
      </c>
      <c r="AT334" s="9">
        <f>VLOOKUP(B334,'3-mer'!$B:$BQ,23,FALSE)</f>
        <v>11</v>
      </c>
      <c r="AU334" s="9">
        <f>VLOOKUP(B334,'3-mer'!$B:$BQ,24,FALSE)</f>
        <v>18</v>
      </c>
      <c r="AV334" s="9">
        <f>VLOOKUP(B334,'3-mer'!$B:$BQ,25,FALSE)</f>
        <v>10</v>
      </c>
      <c r="AW334" s="9">
        <f>VLOOKUP(B334,'3-mer'!$B:$BQ,26,FALSE)</f>
        <v>22</v>
      </c>
      <c r="AX334" s="9">
        <f>VLOOKUP(B334,'3-mer'!$B:$BQ,27,FALSE)</f>
        <v>26</v>
      </c>
      <c r="AY334" s="9">
        <f>VLOOKUP(B334,'3-mer'!$B:$BQ,28,FALSE)</f>
        <v>18</v>
      </c>
      <c r="AZ334" s="9">
        <f>VLOOKUP(B334,'3-mer'!$B:$BQ,29,FALSE)</f>
        <v>20</v>
      </c>
      <c r="BA334" s="9">
        <f>VLOOKUP(B334,'3-mer'!$B:$BQ,30,FALSE)</f>
        <v>31</v>
      </c>
      <c r="BB334" s="9">
        <f>VLOOKUP(B334,'3-mer'!$B:$BQ,31,FALSE)</f>
        <v>24</v>
      </c>
      <c r="BC334" s="9">
        <f>VLOOKUP(B334,'3-mer'!$B:$BQ,32,FALSE)</f>
        <v>20</v>
      </c>
      <c r="BD334" s="9">
        <f>VLOOKUP(B334,'3-mer'!$B:$BQ,33,FALSE)</f>
        <v>11</v>
      </c>
      <c r="BE334" s="9">
        <f>VLOOKUP(B334,'3-mer'!$B:$BQ,34,FALSE)</f>
        <v>28</v>
      </c>
      <c r="BF334" s="9">
        <f>VLOOKUP(B334,'3-mer'!$B:$BQ,35,FALSE)</f>
        <v>16</v>
      </c>
      <c r="BG334" s="9">
        <f>VLOOKUP(B334,'3-mer'!$B:$BQ,36,FALSE)</f>
        <v>35</v>
      </c>
      <c r="BH334" s="9">
        <f>VLOOKUP(B334,'3-mer'!$B:$BQ,37,FALSE)</f>
        <v>20</v>
      </c>
      <c r="BI334" s="9">
        <f>VLOOKUP(B334,'3-mer'!$B:$BQ,38,FALSE)</f>
        <v>28</v>
      </c>
      <c r="BJ334" s="9">
        <f>VLOOKUP(B334,'3-mer'!$B:$BQ,39,FALSE)</f>
        <v>26</v>
      </c>
      <c r="BK334" s="9">
        <f>VLOOKUP(B334,'3-mer'!$B:$BQ,40,FALSE)</f>
        <v>24</v>
      </c>
      <c r="BL334" s="9">
        <f>VLOOKUP(B334,'3-mer'!$B:$BQ,41,FALSE)</f>
        <v>24</v>
      </c>
      <c r="BM334" s="9">
        <f>VLOOKUP(B334,'3-mer'!$B:$BQ,42,FALSE)</f>
        <v>26</v>
      </c>
      <c r="BN334" s="9">
        <f>VLOOKUP(B334,'3-mer'!$B:$BQ,43,FALSE)</f>
        <v>20</v>
      </c>
      <c r="BO334" s="9">
        <f>VLOOKUP(B334,'3-mer'!$B:$BQ,44,FALSE)</f>
        <v>43</v>
      </c>
      <c r="BP334" s="9">
        <f>VLOOKUP(B334,'3-mer'!$B:$BQ,45,FALSE)</f>
        <v>22</v>
      </c>
      <c r="BQ334" s="9">
        <f>VLOOKUP(B334,'3-mer'!$B:$BQ,46,FALSE)</f>
        <v>47</v>
      </c>
      <c r="BR334" s="9">
        <f>VLOOKUP(B334,'3-mer'!$B:$BQ,47,FALSE)</f>
        <v>34</v>
      </c>
      <c r="BS334" s="9">
        <f>VLOOKUP(B334,'3-mer'!$B:$BQ,48,FALSE)</f>
        <v>23</v>
      </c>
      <c r="BT334" s="9">
        <f>VLOOKUP(B334,'3-mer'!$B:$BQ,49,FALSE)</f>
        <v>25</v>
      </c>
      <c r="BU334" s="9">
        <f>VLOOKUP(B334,'3-mer'!$B:$BQ,50,FALSE)</f>
        <v>35</v>
      </c>
      <c r="BV334" s="9">
        <f>VLOOKUP(B334,'3-mer'!$B:$BQ,51,FALSE)</f>
        <v>17</v>
      </c>
      <c r="BW334" s="9">
        <f>VLOOKUP(B334,'3-mer'!$B:$BQ,52,FALSE)</f>
        <v>26</v>
      </c>
      <c r="BX334" s="9">
        <f>VLOOKUP(B334,'3-mer'!$B:$BQ,53,FALSE)</f>
        <v>22</v>
      </c>
      <c r="BY334" s="9">
        <f>VLOOKUP(B334,'3-mer'!$B:$BQ,54,FALSE)</f>
        <v>20</v>
      </c>
      <c r="BZ334" s="9">
        <f>VLOOKUP(B334,'3-mer'!$B:$BQ,55,FALSE)</f>
        <v>3</v>
      </c>
      <c r="CA334" s="9">
        <f>VLOOKUP(B334,'3-mer'!$B:$BQ,56,FALSE)</f>
        <v>16</v>
      </c>
      <c r="CB334" s="9">
        <f>VLOOKUP(B334,'3-mer'!$B:$BQ,7,FALSE)</f>
        <v>23</v>
      </c>
      <c r="CC334" s="9">
        <f>VLOOKUP(B334,'3-mer'!$B:$BQ,58,FALSE)</f>
        <v>21</v>
      </c>
      <c r="CD334" s="9">
        <f>VLOOKUP(B334,'3-mer'!$B:$BQ,60,FALSE)</f>
        <v>8</v>
      </c>
      <c r="CE334" s="9">
        <f>VLOOKUP(B334,'3-mer'!$B:$BQ,61,FALSE)</f>
        <v>27</v>
      </c>
      <c r="CF334" s="9">
        <f>VLOOKUP(B334,'3-mer'!$B:$BQ,62,FALSE)</f>
        <v>21</v>
      </c>
      <c r="CG334" s="9">
        <f>VLOOKUP(B334,'3-mer'!$B:$BQ,63,FALSE)</f>
        <v>39</v>
      </c>
      <c r="CH334" s="9">
        <f>VLOOKUP(B334,'3-mer'!$B:$BQ,64,FALSE)</f>
        <v>15</v>
      </c>
      <c r="CI334" s="9">
        <f>VLOOKUP(B334,'3-mer'!$B:$BQ,65,FALSE)</f>
        <v>15</v>
      </c>
      <c r="CJ334" s="9">
        <f>VLOOKUP(B334,'3-mer'!$B:$BQ,66,FALSE)</f>
        <v>10</v>
      </c>
      <c r="CK334" s="9">
        <f>VLOOKUP(B334,'3-mer'!$B:$BQ,67,FALSE)</f>
        <v>18</v>
      </c>
      <c r="CL334" s="9">
        <f>VLOOKUP(B334,'3-mer'!$B:$BQ,5,FALSE)</f>
        <v>24</v>
      </c>
    </row>
    <row r="335" spans="1:90" ht="15.75" x14ac:dyDescent="0.2">
      <c r="A335" s="26" t="s">
        <v>18</v>
      </c>
      <c r="B335" s="67" t="s">
        <v>20</v>
      </c>
      <c r="C335" s="67">
        <v>280</v>
      </c>
      <c r="D335" s="46">
        <v>2.6</v>
      </c>
      <c r="E335" s="67">
        <v>20</v>
      </c>
      <c r="F335" s="67">
        <v>7.2</v>
      </c>
      <c r="G335" s="67">
        <v>6</v>
      </c>
      <c r="H335" s="70">
        <v>1</v>
      </c>
      <c r="I335" s="70">
        <f>VLOOKUP(B335,'2-mer'!$C$1:$V$19,3,FALSE)</f>
        <v>1417</v>
      </c>
      <c r="J335" s="74">
        <f>VLOOKUP(B335,遗传信息!B:E,4,FALSE)</f>
        <v>66.52</v>
      </c>
      <c r="K335" s="9">
        <f>VLOOKUP(B335,'2-mer'!$C$1:$V$19,4,FALSE)</f>
        <v>102</v>
      </c>
      <c r="L335" s="9">
        <f>VLOOKUP(B335,'2-mer'!$C$1:$V$19,5,FALSE)</f>
        <v>87</v>
      </c>
      <c r="M335" s="9">
        <f>VLOOKUP(B335,'2-mer'!$C$1:$V$19,6,FALSE)</f>
        <v>107</v>
      </c>
      <c r="N335" s="9">
        <f>VLOOKUP(B335,'2-mer'!$C$1:$V$19,8,FALSE)</f>
        <v>63</v>
      </c>
      <c r="O335" s="9">
        <f>VLOOKUP(B335,'2-mer'!$C$1:$V$19,9,FALSE)</f>
        <v>77</v>
      </c>
      <c r="P335" s="9">
        <f>VLOOKUP(B335,'2-mer'!$C$1:$V$19,10,FALSE)</f>
        <v>76</v>
      </c>
      <c r="Q335" s="9">
        <f>VLOOKUP(B335,'2-mer'!$C$1:$V$19,11,FALSE)</f>
        <v>93</v>
      </c>
      <c r="R335" s="9">
        <f>VLOOKUP(B335,'2-mer'!$C$1:$V$19,12,FALSE)</f>
        <v>75</v>
      </c>
      <c r="S335" s="9">
        <f>VLOOKUP(B335,'2-mer'!$C$1:$V$19,13,FALSE)</f>
        <v>109</v>
      </c>
      <c r="T335" s="9">
        <f>VLOOKUP(B335,'2-mer'!$C$1:$V$19,14,FALSE)</f>
        <v>94</v>
      </c>
      <c r="U335" s="9">
        <f>VLOOKUP(B335,'2-mer'!$C$1:$V$19,15,FALSE)</f>
        <v>146</v>
      </c>
      <c r="V335" s="9">
        <f>VLOOKUP(B335,'2-mer'!$C$1:$V$19,16,FALSE)</f>
        <v>100</v>
      </c>
      <c r="W335" s="9">
        <f>VLOOKUP(B335,'2-mer'!$C$1:$V$19,17,FALSE)</f>
        <v>72</v>
      </c>
      <c r="X335" s="9">
        <f>VLOOKUP(B335,'2-mer'!$C$1:$V$19,18,FALSE)</f>
        <v>64</v>
      </c>
      <c r="Y335" s="9">
        <f>VLOOKUP(B335,'2-mer'!$C$1:$V$19,19,FALSE)</f>
        <v>102</v>
      </c>
      <c r="Z335" s="9">
        <f>VLOOKUP(B335,'2-mer'!$C$1:$V$19,20,FALSE)</f>
        <v>49</v>
      </c>
      <c r="AA335" s="9">
        <f>VLOOKUP(B335,'3-mer'!$B:$BQ,4,FALSE)</f>
        <v>20</v>
      </c>
      <c r="AB335" s="9">
        <f>VLOOKUP(B335,'3-mer'!$B:$BQ,5,FALSE)</f>
        <v>24</v>
      </c>
      <c r="AC335" s="9">
        <f>VLOOKUP(B335,'3-mer'!$B:$BQ,6,FALSE)</f>
        <v>35</v>
      </c>
      <c r="AD335" s="9">
        <f>VLOOKUP(B335,'3-mer'!$B:$BQ,7,FALSE)</f>
        <v>23</v>
      </c>
      <c r="AE335" s="9">
        <f>VLOOKUP(B335,'3-mer'!$B:$BQ,8,FALSE)</f>
        <v>19</v>
      </c>
      <c r="AF335" s="9">
        <f>VLOOKUP(B335,'3-mer'!$B:$BQ,9,FALSE)</f>
        <v>23</v>
      </c>
      <c r="AG335" s="9">
        <f>VLOOKUP(B335,'3-mer'!$B:$BQ,10,FALSE)</f>
        <v>24</v>
      </c>
      <c r="AH335" s="9">
        <f>VLOOKUP(B335,'3-mer'!$B:$BQ,11,FALSE)</f>
        <v>21</v>
      </c>
      <c r="AI335" s="9">
        <f>VLOOKUP(B335,'3-mer'!$B:$BQ,12,FALSE)</f>
        <v>21</v>
      </c>
      <c r="AJ335" s="9">
        <f>VLOOKUP(B335,'3-mer'!$B:$BQ,13,FALSE)</f>
        <v>31</v>
      </c>
      <c r="AK335" s="9">
        <f>VLOOKUP(B335,'3-mer'!$B:$BQ,14,FALSE)</f>
        <v>28</v>
      </c>
      <c r="AL335" s="9">
        <f>VLOOKUP(B335,'3-mer'!$B:$BQ,15,FALSE)</f>
        <v>27</v>
      </c>
      <c r="AM335" s="9">
        <f>VLOOKUP(B335,'3-mer'!$B:$BQ,16,FALSE)</f>
        <v>14</v>
      </c>
      <c r="AN335" s="9">
        <f>VLOOKUP(B335,'3-mer'!$B:$BQ,17,FALSE)</f>
        <v>18</v>
      </c>
      <c r="AO335" s="9">
        <f>VLOOKUP(B335,'3-mer'!$B:$BQ,18,FALSE)</f>
        <v>21</v>
      </c>
      <c r="AP335" s="9">
        <f>VLOOKUP(B335,'3-mer'!$B:$BQ,19,FALSE)</f>
        <v>10</v>
      </c>
      <c r="AQ335" s="9">
        <f>VLOOKUP(B335,'3-mer'!$B:$BQ,20,FALSE)</f>
        <v>21</v>
      </c>
      <c r="AR335" s="9">
        <f>VLOOKUP(B335,'3-mer'!$B:$BQ,21,FALSE)</f>
        <v>21</v>
      </c>
      <c r="AS335" s="9">
        <f>VLOOKUP(B335,'3-mer'!$B:$BQ,22,FALSE)</f>
        <v>24</v>
      </c>
      <c r="AT335" s="9">
        <f>VLOOKUP(B335,'3-mer'!$B:$BQ,23,FALSE)</f>
        <v>11</v>
      </c>
      <c r="AU335" s="9">
        <f>VLOOKUP(B335,'3-mer'!$B:$BQ,24,FALSE)</f>
        <v>18</v>
      </c>
      <c r="AV335" s="9">
        <f>VLOOKUP(B335,'3-mer'!$B:$BQ,25,FALSE)</f>
        <v>10</v>
      </c>
      <c r="AW335" s="9">
        <f>VLOOKUP(B335,'3-mer'!$B:$BQ,26,FALSE)</f>
        <v>22</v>
      </c>
      <c r="AX335" s="9">
        <f>VLOOKUP(B335,'3-mer'!$B:$BQ,27,FALSE)</f>
        <v>26</v>
      </c>
      <c r="AY335" s="9">
        <f>VLOOKUP(B335,'3-mer'!$B:$BQ,28,FALSE)</f>
        <v>18</v>
      </c>
      <c r="AZ335" s="9">
        <f>VLOOKUP(B335,'3-mer'!$B:$BQ,29,FALSE)</f>
        <v>20</v>
      </c>
      <c r="BA335" s="9">
        <f>VLOOKUP(B335,'3-mer'!$B:$BQ,30,FALSE)</f>
        <v>31</v>
      </c>
      <c r="BB335" s="9">
        <f>VLOOKUP(B335,'3-mer'!$B:$BQ,31,FALSE)</f>
        <v>24</v>
      </c>
      <c r="BC335" s="9">
        <f>VLOOKUP(B335,'3-mer'!$B:$BQ,32,FALSE)</f>
        <v>20</v>
      </c>
      <c r="BD335" s="9">
        <f>VLOOKUP(B335,'3-mer'!$B:$BQ,33,FALSE)</f>
        <v>11</v>
      </c>
      <c r="BE335" s="9">
        <f>VLOOKUP(B335,'3-mer'!$B:$BQ,34,FALSE)</f>
        <v>28</v>
      </c>
      <c r="BF335" s="9">
        <f>VLOOKUP(B335,'3-mer'!$B:$BQ,35,FALSE)</f>
        <v>16</v>
      </c>
      <c r="BG335" s="9">
        <f>VLOOKUP(B335,'3-mer'!$B:$BQ,36,FALSE)</f>
        <v>35</v>
      </c>
      <c r="BH335" s="9">
        <f>VLOOKUP(B335,'3-mer'!$B:$BQ,37,FALSE)</f>
        <v>20</v>
      </c>
      <c r="BI335" s="9">
        <f>VLOOKUP(B335,'3-mer'!$B:$BQ,38,FALSE)</f>
        <v>28</v>
      </c>
      <c r="BJ335" s="9">
        <f>VLOOKUP(B335,'3-mer'!$B:$BQ,39,FALSE)</f>
        <v>26</v>
      </c>
      <c r="BK335" s="9">
        <f>VLOOKUP(B335,'3-mer'!$B:$BQ,40,FALSE)</f>
        <v>24</v>
      </c>
      <c r="BL335" s="9">
        <f>VLOOKUP(B335,'3-mer'!$B:$BQ,41,FALSE)</f>
        <v>24</v>
      </c>
      <c r="BM335" s="9">
        <f>VLOOKUP(B335,'3-mer'!$B:$BQ,42,FALSE)</f>
        <v>26</v>
      </c>
      <c r="BN335" s="9">
        <f>VLOOKUP(B335,'3-mer'!$B:$BQ,43,FALSE)</f>
        <v>20</v>
      </c>
      <c r="BO335" s="9">
        <f>VLOOKUP(B335,'3-mer'!$B:$BQ,44,FALSE)</f>
        <v>43</v>
      </c>
      <c r="BP335" s="9">
        <f>VLOOKUP(B335,'3-mer'!$B:$BQ,45,FALSE)</f>
        <v>22</v>
      </c>
      <c r="BQ335" s="9">
        <f>VLOOKUP(B335,'3-mer'!$B:$BQ,46,FALSE)</f>
        <v>47</v>
      </c>
      <c r="BR335" s="9">
        <f>VLOOKUP(B335,'3-mer'!$B:$BQ,47,FALSE)</f>
        <v>34</v>
      </c>
      <c r="BS335" s="9">
        <f>VLOOKUP(B335,'3-mer'!$B:$BQ,48,FALSE)</f>
        <v>23</v>
      </c>
      <c r="BT335" s="9">
        <f>VLOOKUP(B335,'3-mer'!$B:$BQ,49,FALSE)</f>
        <v>25</v>
      </c>
      <c r="BU335" s="9">
        <f>VLOOKUP(B335,'3-mer'!$B:$BQ,50,FALSE)</f>
        <v>35</v>
      </c>
      <c r="BV335" s="9">
        <f>VLOOKUP(B335,'3-mer'!$B:$BQ,51,FALSE)</f>
        <v>17</v>
      </c>
      <c r="BW335" s="9">
        <f>VLOOKUP(B335,'3-mer'!$B:$BQ,52,FALSE)</f>
        <v>26</v>
      </c>
      <c r="BX335" s="9">
        <f>VLOOKUP(B335,'3-mer'!$B:$BQ,53,FALSE)</f>
        <v>22</v>
      </c>
      <c r="BY335" s="9">
        <f>VLOOKUP(B335,'3-mer'!$B:$BQ,54,FALSE)</f>
        <v>20</v>
      </c>
      <c r="BZ335" s="9">
        <f>VLOOKUP(B335,'3-mer'!$B:$BQ,55,FALSE)</f>
        <v>3</v>
      </c>
      <c r="CA335" s="9">
        <f>VLOOKUP(B335,'3-mer'!$B:$BQ,56,FALSE)</f>
        <v>16</v>
      </c>
      <c r="CB335" s="9">
        <f>VLOOKUP(B335,'3-mer'!$B:$BQ,7,FALSE)</f>
        <v>23</v>
      </c>
      <c r="CC335" s="9">
        <f>VLOOKUP(B335,'3-mer'!$B:$BQ,58,FALSE)</f>
        <v>21</v>
      </c>
      <c r="CD335" s="9">
        <f>VLOOKUP(B335,'3-mer'!$B:$BQ,60,FALSE)</f>
        <v>8</v>
      </c>
      <c r="CE335" s="9">
        <f>VLOOKUP(B335,'3-mer'!$B:$BQ,61,FALSE)</f>
        <v>27</v>
      </c>
      <c r="CF335" s="9">
        <f>VLOOKUP(B335,'3-mer'!$B:$BQ,62,FALSE)</f>
        <v>21</v>
      </c>
      <c r="CG335" s="9">
        <f>VLOOKUP(B335,'3-mer'!$B:$BQ,63,FALSE)</f>
        <v>39</v>
      </c>
      <c r="CH335" s="9">
        <f>VLOOKUP(B335,'3-mer'!$B:$BQ,64,FALSE)</f>
        <v>15</v>
      </c>
      <c r="CI335" s="9">
        <f>VLOOKUP(B335,'3-mer'!$B:$BQ,65,FALSE)</f>
        <v>15</v>
      </c>
      <c r="CJ335" s="9">
        <f>VLOOKUP(B335,'3-mer'!$B:$BQ,66,FALSE)</f>
        <v>10</v>
      </c>
      <c r="CK335" s="9">
        <f>VLOOKUP(B335,'3-mer'!$B:$BQ,67,FALSE)</f>
        <v>18</v>
      </c>
      <c r="CL335" s="9">
        <f>VLOOKUP(B335,'3-mer'!$B:$BQ,5,FALSE)</f>
        <v>24</v>
      </c>
    </row>
    <row r="336" spans="1:90" ht="15.75" x14ac:dyDescent="0.2">
      <c r="A336" s="26" t="s">
        <v>18</v>
      </c>
      <c r="B336" s="67" t="s">
        <v>20</v>
      </c>
      <c r="C336" s="67">
        <v>280</v>
      </c>
      <c r="D336" s="46">
        <v>4.3</v>
      </c>
      <c r="E336" s="67">
        <v>20</v>
      </c>
      <c r="F336" s="67">
        <v>7.2</v>
      </c>
      <c r="G336" s="67">
        <v>6</v>
      </c>
      <c r="H336" s="70">
        <v>2</v>
      </c>
      <c r="I336" s="70">
        <f>VLOOKUP(B336,'2-mer'!$C$1:$V$19,3,FALSE)</f>
        <v>1417</v>
      </c>
      <c r="J336" s="74">
        <f>VLOOKUP(B336,遗传信息!B:E,4,FALSE)</f>
        <v>66.52</v>
      </c>
      <c r="K336" s="9">
        <f>VLOOKUP(B336,'2-mer'!$C$1:$V$19,4,FALSE)</f>
        <v>102</v>
      </c>
      <c r="L336" s="9">
        <f>VLOOKUP(B336,'2-mer'!$C$1:$V$19,5,FALSE)</f>
        <v>87</v>
      </c>
      <c r="M336" s="9">
        <f>VLOOKUP(B336,'2-mer'!$C$1:$V$19,6,FALSE)</f>
        <v>107</v>
      </c>
      <c r="N336" s="9">
        <f>VLOOKUP(B336,'2-mer'!$C$1:$V$19,8,FALSE)</f>
        <v>63</v>
      </c>
      <c r="O336" s="9">
        <f>VLOOKUP(B336,'2-mer'!$C$1:$V$19,9,FALSE)</f>
        <v>77</v>
      </c>
      <c r="P336" s="9">
        <f>VLOOKUP(B336,'2-mer'!$C$1:$V$19,10,FALSE)</f>
        <v>76</v>
      </c>
      <c r="Q336" s="9">
        <f>VLOOKUP(B336,'2-mer'!$C$1:$V$19,11,FALSE)</f>
        <v>93</v>
      </c>
      <c r="R336" s="9">
        <f>VLOOKUP(B336,'2-mer'!$C$1:$V$19,12,FALSE)</f>
        <v>75</v>
      </c>
      <c r="S336" s="9">
        <f>VLOOKUP(B336,'2-mer'!$C$1:$V$19,13,FALSE)</f>
        <v>109</v>
      </c>
      <c r="T336" s="9">
        <f>VLOOKUP(B336,'2-mer'!$C$1:$V$19,14,FALSE)</f>
        <v>94</v>
      </c>
      <c r="U336" s="9">
        <f>VLOOKUP(B336,'2-mer'!$C$1:$V$19,15,FALSE)</f>
        <v>146</v>
      </c>
      <c r="V336" s="9">
        <f>VLOOKUP(B336,'2-mer'!$C$1:$V$19,16,FALSE)</f>
        <v>100</v>
      </c>
      <c r="W336" s="9">
        <f>VLOOKUP(B336,'2-mer'!$C$1:$V$19,17,FALSE)</f>
        <v>72</v>
      </c>
      <c r="X336" s="9">
        <f>VLOOKUP(B336,'2-mer'!$C$1:$V$19,18,FALSE)</f>
        <v>64</v>
      </c>
      <c r="Y336" s="9">
        <f>VLOOKUP(B336,'2-mer'!$C$1:$V$19,19,FALSE)</f>
        <v>102</v>
      </c>
      <c r="Z336" s="9">
        <f>VLOOKUP(B336,'2-mer'!$C$1:$V$19,20,FALSE)</f>
        <v>49</v>
      </c>
      <c r="AA336" s="9">
        <f>VLOOKUP(B336,'3-mer'!$B:$BQ,4,FALSE)</f>
        <v>20</v>
      </c>
      <c r="AB336" s="9">
        <f>VLOOKUP(B336,'3-mer'!$B:$BQ,5,FALSE)</f>
        <v>24</v>
      </c>
      <c r="AC336" s="9">
        <f>VLOOKUP(B336,'3-mer'!$B:$BQ,6,FALSE)</f>
        <v>35</v>
      </c>
      <c r="AD336" s="9">
        <f>VLOOKUP(B336,'3-mer'!$B:$BQ,7,FALSE)</f>
        <v>23</v>
      </c>
      <c r="AE336" s="9">
        <f>VLOOKUP(B336,'3-mer'!$B:$BQ,8,FALSE)</f>
        <v>19</v>
      </c>
      <c r="AF336" s="9">
        <f>VLOOKUP(B336,'3-mer'!$B:$BQ,9,FALSE)</f>
        <v>23</v>
      </c>
      <c r="AG336" s="9">
        <f>VLOOKUP(B336,'3-mer'!$B:$BQ,10,FALSE)</f>
        <v>24</v>
      </c>
      <c r="AH336" s="9">
        <f>VLOOKUP(B336,'3-mer'!$B:$BQ,11,FALSE)</f>
        <v>21</v>
      </c>
      <c r="AI336" s="9">
        <f>VLOOKUP(B336,'3-mer'!$B:$BQ,12,FALSE)</f>
        <v>21</v>
      </c>
      <c r="AJ336" s="9">
        <f>VLOOKUP(B336,'3-mer'!$B:$BQ,13,FALSE)</f>
        <v>31</v>
      </c>
      <c r="AK336" s="9">
        <f>VLOOKUP(B336,'3-mer'!$B:$BQ,14,FALSE)</f>
        <v>28</v>
      </c>
      <c r="AL336" s="9">
        <f>VLOOKUP(B336,'3-mer'!$B:$BQ,15,FALSE)</f>
        <v>27</v>
      </c>
      <c r="AM336" s="9">
        <f>VLOOKUP(B336,'3-mer'!$B:$BQ,16,FALSE)</f>
        <v>14</v>
      </c>
      <c r="AN336" s="9">
        <f>VLOOKUP(B336,'3-mer'!$B:$BQ,17,FALSE)</f>
        <v>18</v>
      </c>
      <c r="AO336" s="9">
        <f>VLOOKUP(B336,'3-mer'!$B:$BQ,18,FALSE)</f>
        <v>21</v>
      </c>
      <c r="AP336" s="9">
        <f>VLOOKUP(B336,'3-mer'!$B:$BQ,19,FALSE)</f>
        <v>10</v>
      </c>
      <c r="AQ336" s="9">
        <f>VLOOKUP(B336,'3-mer'!$B:$BQ,20,FALSE)</f>
        <v>21</v>
      </c>
      <c r="AR336" s="9">
        <f>VLOOKUP(B336,'3-mer'!$B:$BQ,21,FALSE)</f>
        <v>21</v>
      </c>
      <c r="AS336" s="9">
        <f>VLOOKUP(B336,'3-mer'!$B:$BQ,22,FALSE)</f>
        <v>24</v>
      </c>
      <c r="AT336" s="9">
        <f>VLOOKUP(B336,'3-mer'!$B:$BQ,23,FALSE)</f>
        <v>11</v>
      </c>
      <c r="AU336" s="9">
        <f>VLOOKUP(B336,'3-mer'!$B:$BQ,24,FALSE)</f>
        <v>18</v>
      </c>
      <c r="AV336" s="9">
        <f>VLOOKUP(B336,'3-mer'!$B:$BQ,25,FALSE)</f>
        <v>10</v>
      </c>
      <c r="AW336" s="9">
        <f>VLOOKUP(B336,'3-mer'!$B:$BQ,26,FALSE)</f>
        <v>22</v>
      </c>
      <c r="AX336" s="9">
        <f>VLOOKUP(B336,'3-mer'!$B:$BQ,27,FALSE)</f>
        <v>26</v>
      </c>
      <c r="AY336" s="9">
        <f>VLOOKUP(B336,'3-mer'!$B:$BQ,28,FALSE)</f>
        <v>18</v>
      </c>
      <c r="AZ336" s="9">
        <f>VLOOKUP(B336,'3-mer'!$B:$BQ,29,FALSE)</f>
        <v>20</v>
      </c>
      <c r="BA336" s="9">
        <f>VLOOKUP(B336,'3-mer'!$B:$BQ,30,FALSE)</f>
        <v>31</v>
      </c>
      <c r="BB336" s="9">
        <f>VLOOKUP(B336,'3-mer'!$B:$BQ,31,FALSE)</f>
        <v>24</v>
      </c>
      <c r="BC336" s="9">
        <f>VLOOKUP(B336,'3-mer'!$B:$BQ,32,FALSE)</f>
        <v>20</v>
      </c>
      <c r="BD336" s="9">
        <f>VLOOKUP(B336,'3-mer'!$B:$BQ,33,FALSE)</f>
        <v>11</v>
      </c>
      <c r="BE336" s="9">
        <f>VLOOKUP(B336,'3-mer'!$B:$BQ,34,FALSE)</f>
        <v>28</v>
      </c>
      <c r="BF336" s="9">
        <f>VLOOKUP(B336,'3-mer'!$B:$BQ,35,FALSE)</f>
        <v>16</v>
      </c>
      <c r="BG336" s="9">
        <f>VLOOKUP(B336,'3-mer'!$B:$BQ,36,FALSE)</f>
        <v>35</v>
      </c>
      <c r="BH336" s="9">
        <f>VLOOKUP(B336,'3-mer'!$B:$BQ,37,FALSE)</f>
        <v>20</v>
      </c>
      <c r="BI336" s="9">
        <f>VLOOKUP(B336,'3-mer'!$B:$BQ,38,FALSE)</f>
        <v>28</v>
      </c>
      <c r="BJ336" s="9">
        <f>VLOOKUP(B336,'3-mer'!$B:$BQ,39,FALSE)</f>
        <v>26</v>
      </c>
      <c r="BK336" s="9">
        <f>VLOOKUP(B336,'3-mer'!$B:$BQ,40,FALSE)</f>
        <v>24</v>
      </c>
      <c r="BL336" s="9">
        <f>VLOOKUP(B336,'3-mer'!$B:$BQ,41,FALSE)</f>
        <v>24</v>
      </c>
      <c r="BM336" s="9">
        <f>VLOOKUP(B336,'3-mer'!$B:$BQ,42,FALSE)</f>
        <v>26</v>
      </c>
      <c r="BN336" s="9">
        <f>VLOOKUP(B336,'3-mer'!$B:$BQ,43,FALSE)</f>
        <v>20</v>
      </c>
      <c r="BO336" s="9">
        <f>VLOOKUP(B336,'3-mer'!$B:$BQ,44,FALSE)</f>
        <v>43</v>
      </c>
      <c r="BP336" s="9">
        <f>VLOOKUP(B336,'3-mer'!$B:$BQ,45,FALSE)</f>
        <v>22</v>
      </c>
      <c r="BQ336" s="9">
        <f>VLOOKUP(B336,'3-mer'!$B:$BQ,46,FALSE)</f>
        <v>47</v>
      </c>
      <c r="BR336" s="9">
        <f>VLOOKUP(B336,'3-mer'!$B:$BQ,47,FALSE)</f>
        <v>34</v>
      </c>
      <c r="BS336" s="9">
        <f>VLOOKUP(B336,'3-mer'!$B:$BQ,48,FALSE)</f>
        <v>23</v>
      </c>
      <c r="BT336" s="9">
        <f>VLOOKUP(B336,'3-mer'!$B:$BQ,49,FALSE)</f>
        <v>25</v>
      </c>
      <c r="BU336" s="9">
        <f>VLOOKUP(B336,'3-mer'!$B:$BQ,50,FALSE)</f>
        <v>35</v>
      </c>
      <c r="BV336" s="9">
        <f>VLOOKUP(B336,'3-mer'!$B:$BQ,51,FALSE)</f>
        <v>17</v>
      </c>
      <c r="BW336" s="9">
        <f>VLOOKUP(B336,'3-mer'!$B:$BQ,52,FALSE)</f>
        <v>26</v>
      </c>
      <c r="BX336" s="9">
        <f>VLOOKUP(B336,'3-mer'!$B:$BQ,53,FALSE)</f>
        <v>22</v>
      </c>
      <c r="BY336" s="9">
        <f>VLOOKUP(B336,'3-mer'!$B:$BQ,54,FALSE)</f>
        <v>20</v>
      </c>
      <c r="BZ336" s="9">
        <f>VLOOKUP(B336,'3-mer'!$B:$BQ,55,FALSE)</f>
        <v>3</v>
      </c>
      <c r="CA336" s="9">
        <f>VLOOKUP(B336,'3-mer'!$B:$BQ,56,FALSE)</f>
        <v>16</v>
      </c>
      <c r="CB336" s="9">
        <f>VLOOKUP(B336,'3-mer'!$B:$BQ,7,FALSE)</f>
        <v>23</v>
      </c>
      <c r="CC336" s="9">
        <f>VLOOKUP(B336,'3-mer'!$B:$BQ,58,FALSE)</f>
        <v>21</v>
      </c>
      <c r="CD336" s="9">
        <f>VLOOKUP(B336,'3-mer'!$B:$BQ,60,FALSE)</f>
        <v>8</v>
      </c>
      <c r="CE336" s="9">
        <f>VLOOKUP(B336,'3-mer'!$B:$BQ,61,FALSE)</f>
        <v>27</v>
      </c>
      <c r="CF336" s="9">
        <f>VLOOKUP(B336,'3-mer'!$B:$BQ,62,FALSE)</f>
        <v>21</v>
      </c>
      <c r="CG336" s="9">
        <f>VLOOKUP(B336,'3-mer'!$B:$BQ,63,FALSE)</f>
        <v>39</v>
      </c>
      <c r="CH336" s="9">
        <f>VLOOKUP(B336,'3-mer'!$B:$BQ,64,FALSE)</f>
        <v>15</v>
      </c>
      <c r="CI336" s="9">
        <f>VLOOKUP(B336,'3-mer'!$B:$BQ,65,FALSE)</f>
        <v>15</v>
      </c>
      <c r="CJ336" s="9">
        <f>VLOOKUP(B336,'3-mer'!$B:$BQ,66,FALSE)</f>
        <v>10</v>
      </c>
      <c r="CK336" s="9">
        <f>VLOOKUP(B336,'3-mer'!$B:$BQ,67,FALSE)</f>
        <v>18</v>
      </c>
      <c r="CL336" s="9">
        <f>VLOOKUP(B336,'3-mer'!$B:$BQ,5,FALSE)</f>
        <v>24</v>
      </c>
    </row>
    <row r="337" spans="1:90" ht="15.75" x14ac:dyDescent="0.2">
      <c r="A337" s="26" t="s">
        <v>18</v>
      </c>
      <c r="B337" s="67" t="s">
        <v>20</v>
      </c>
      <c r="C337" s="67">
        <v>280</v>
      </c>
      <c r="D337" s="46">
        <v>6</v>
      </c>
      <c r="E337" s="67">
        <v>20</v>
      </c>
      <c r="F337" s="67">
        <v>7.2</v>
      </c>
      <c r="G337" s="67">
        <v>6</v>
      </c>
      <c r="H337" s="70">
        <v>3</v>
      </c>
      <c r="I337" s="70">
        <f>VLOOKUP(B337,'2-mer'!$C$1:$V$19,3,FALSE)</f>
        <v>1417</v>
      </c>
      <c r="J337" s="74">
        <f>VLOOKUP(B337,遗传信息!B:E,4,FALSE)</f>
        <v>66.52</v>
      </c>
      <c r="K337" s="9">
        <f>VLOOKUP(B337,'2-mer'!$C$1:$V$19,4,FALSE)</f>
        <v>102</v>
      </c>
      <c r="L337" s="9">
        <f>VLOOKUP(B337,'2-mer'!$C$1:$V$19,5,FALSE)</f>
        <v>87</v>
      </c>
      <c r="M337" s="9">
        <f>VLOOKUP(B337,'2-mer'!$C$1:$V$19,6,FALSE)</f>
        <v>107</v>
      </c>
      <c r="N337" s="9">
        <f>VLOOKUP(B337,'2-mer'!$C$1:$V$19,8,FALSE)</f>
        <v>63</v>
      </c>
      <c r="O337" s="9">
        <f>VLOOKUP(B337,'2-mer'!$C$1:$V$19,9,FALSE)</f>
        <v>77</v>
      </c>
      <c r="P337" s="9">
        <f>VLOOKUP(B337,'2-mer'!$C$1:$V$19,10,FALSE)</f>
        <v>76</v>
      </c>
      <c r="Q337" s="9">
        <f>VLOOKUP(B337,'2-mer'!$C$1:$V$19,11,FALSE)</f>
        <v>93</v>
      </c>
      <c r="R337" s="9">
        <f>VLOOKUP(B337,'2-mer'!$C$1:$V$19,12,FALSE)</f>
        <v>75</v>
      </c>
      <c r="S337" s="9">
        <f>VLOOKUP(B337,'2-mer'!$C$1:$V$19,13,FALSE)</f>
        <v>109</v>
      </c>
      <c r="T337" s="9">
        <f>VLOOKUP(B337,'2-mer'!$C$1:$V$19,14,FALSE)</f>
        <v>94</v>
      </c>
      <c r="U337" s="9">
        <f>VLOOKUP(B337,'2-mer'!$C$1:$V$19,15,FALSE)</f>
        <v>146</v>
      </c>
      <c r="V337" s="9">
        <f>VLOOKUP(B337,'2-mer'!$C$1:$V$19,16,FALSE)</f>
        <v>100</v>
      </c>
      <c r="W337" s="9">
        <f>VLOOKUP(B337,'2-mer'!$C$1:$V$19,17,FALSE)</f>
        <v>72</v>
      </c>
      <c r="X337" s="9">
        <f>VLOOKUP(B337,'2-mer'!$C$1:$V$19,18,FALSE)</f>
        <v>64</v>
      </c>
      <c r="Y337" s="9">
        <f>VLOOKUP(B337,'2-mer'!$C$1:$V$19,19,FALSE)</f>
        <v>102</v>
      </c>
      <c r="Z337" s="9">
        <f>VLOOKUP(B337,'2-mer'!$C$1:$V$19,20,FALSE)</f>
        <v>49</v>
      </c>
      <c r="AA337" s="9">
        <f>VLOOKUP(B337,'3-mer'!$B:$BQ,4,FALSE)</f>
        <v>20</v>
      </c>
      <c r="AB337" s="9">
        <f>VLOOKUP(B337,'3-mer'!$B:$BQ,5,FALSE)</f>
        <v>24</v>
      </c>
      <c r="AC337" s="9">
        <f>VLOOKUP(B337,'3-mer'!$B:$BQ,6,FALSE)</f>
        <v>35</v>
      </c>
      <c r="AD337" s="9">
        <f>VLOOKUP(B337,'3-mer'!$B:$BQ,7,FALSE)</f>
        <v>23</v>
      </c>
      <c r="AE337" s="9">
        <f>VLOOKUP(B337,'3-mer'!$B:$BQ,8,FALSE)</f>
        <v>19</v>
      </c>
      <c r="AF337" s="9">
        <f>VLOOKUP(B337,'3-mer'!$B:$BQ,9,FALSE)</f>
        <v>23</v>
      </c>
      <c r="AG337" s="9">
        <f>VLOOKUP(B337,'3-mer'!$B:$BQ,10,FALSE)</f>
        <v>24</v>
      </c>
      <c r="AH337" s="9">
        <f>VLOOKUP(B337,'3-mer'!$B:$BQ,11,FALSE)</f>
        <v>21</v>
      </c>
      <c r="AI337" s="9">
        <f>VLOOKUP(B337,'3-mer'!$B:$BQ,12,FALSE)</f>
        <v>21</v>
      </c>
      <c r="AJ337" s="9">
        <f>VLOOKUP(B337,'3-mer'!$B:$BQ,13,FALSE)</f>
        <v>31</v>
      </c>
      <c r="AK337" s="9">
        <f>VLOOKUP(B337,'3-mer'!$B:$BQ,14,FALSE)</f>
        <v>28</v>
      </c>
      <c r="AL337" s="9">
        <f>VLOOKUP(B337,'3-mer'!$B:$BQ,15,FALSE)</f>
        <v>27</v>
      </c>
      <c r="AM337" s="9">
        <f>VLOOKUP(B337,'3-mer'!$B:$BQ,16,FALSE)</f>
        <v>14</v>
      </c>
      <c r="AN337" s="9">
        <f>VLOOKUP(B337,'3-mer'!$B:$BQ,17,FALSE)</f>
        <v>18</v>
      </c>
      <c r="AO337" s="9">
        <f>VLOOKUP(B337,'3-mer'!$B:$BQ,18,FALSE)</f>
        <v>21</v>
      </c>
      <c r="AP337" s="9">
        <f>VLOOKUP(B337,'3-mer'!$B:$BQ,19,FALSE)</f>
        <v>10</v>
      </c>
      <c r="AQ337" s="9">
        <f>VLOOKUP(B337,'3-mer'!$B:$BQ,20,FALSE)</f>
        <v>21</v>
      </c>
      <c r="AR337" s="9">
        <f>VLOOKUP(B337,'3-mer'!$B:$BQ,21,FALSE)</f>
        <v>21</v>
      </c>
      <c r="AS337" s="9">
        <f>VLOOKUP(B337,'3-mer'!$B:$BQ,22,FALSE)</f>
        <v>24</v>
      </c>
      <c r="AT337" s="9">
        <f>VLOOKUP(B337,'3-mer'!$B:$BQ,23,FALSE)</f>
        <v>11</v>
      </c>
      <c r="AU337" s="9">
        <f>VLOOKUP(B337,'3-mer'!$B:$BQ,24,FALSE)</f>
        <v>18</v>
      </c>
      <c r="AV337" s="9">
        <f>VLOOKUP(B337,'3-mer'!$B:$BQ,25,FALSE)</f>
        <v>10</v>
      </c>
      <c r="AW337" s="9">
        <f>VLOOKUP(B337,'3-mer'!$B:$BQ,26,FALSE)</f>
        <v>22</v>
      </c>
      <c r="AX337" s="9">
        <f>VLOOKUP(B337,'3-mer'!$B:$BQ,27,FALSE)</f>
        <v>26</v>
      </c>
      <c r="AY337" s="9">
        <f>VLOOKUP(B337,'3-mer'!$B:$BQ,28,FALSE)</f>
        <v>18</v>
      </c>
      <c r="AZ337" s="9">
        <f>VLOOKUP(B337,'3-mer'!$B:$BQ,29,FALSE)</f>
        <v>20</v>
      </c>
      <c r="BA337" s="9">
        <f>VLOOKUP(B337,'3-mer'!$B:$BQ,30,FALSE)</f>
        <v>31</v>
      </c>
      <c r="BB337" s="9">
        <f>VLOOKUP(B337,'3-mer'!$B:$BQ,31,FALSE)</f>
        <v>24</v>
      </c>
      <c r="BC337" s="9">
        <f>VLOOKUP(B337,'3-mer'!$B:$BQ,32,FALSE)</f>
        <v>20</v>
      </c>
      <c r="BD337" s="9">
        <f>VLOOKUP(B337,'3-mer'!$B:$BQ,33,FALSE)</f>
        <v>11</v>
      </c>
      <c r="BE337" s="9">
        <f>VLOOKUP(B337,'3-mer'!$B:$BQ,34,FALSE)</f>
        <v>28</v>
      </c>
      <c r="BF337" s="9">
        <f>VLOOKUP(B337,'3-mer'!$B:$BQ,35,FALSE)</f>
        <v>16</v>
      </c>
      <c r="BG337" s="9">
        <f>VLOOKUP(B337,'3-mer'!$B:$BQ,36,FALSE)</f>
        <v>35</v>
      </c>
      <c r="BH337" s="9">
        <f>VLOOKUP(B337,'3-mer'!$B:$BQ,37,FALSE)</f>
        <v>20</v>
      </c>
      <c r="BI337" s="9">
        <f>VLOOKUP(B337,'3-mer'!$B:$BQ,38,FALSE)</f>
        <v>28</v>
      </c>
      <c r="BJ337" s="9">
        <f>VLOOKUP(B337,'3-mer'!$B:$BQ,39,FALSE)</f>
        <v>26</v>
      </c>
      <c r="BK337" s="9">
        <f>VLOOKUP(B337,'3-mer'!$B:$BQ,40,FALSE)</f>
        <v>24</v>
      </c>
      <c r="BL337" s="9">
        <f>VLOOKUP(B337,'3-mer'!$B:$BQ,41,FALSE)</f>
        <v>24</v>
      </c>
      <c r="BM337" s="9">
        <f>VLOOKUP(B337,'3-mer'!$B:$BQ,42,FALSE)</f>
        <v>26</v>
      </c>
      <c r="BN337" s="9">
        <f>VLOOKUP(B337,'3-mer'!$B:$BQ,43,FALSE)</f>
        <v>20</v>
      </c>
      <c r="BO337" s="9">
        <f>VLOOKUP(B337,'3-mer'!$B:$BQ,44,FALSE)</f>
        <v>43</v>
      </c>
      <c r="BP337" s="9">
        <f>VLOOKUP(B337,'3-mer'!$B:$BQ,45,FALSE)</f>
        <v>22</v>
      </c>
      <c r="BQ337" s="9">
        <f>VLOOKUP(B337,'3-mer'!$B:$BQ,46,FALSE)</f>
        <v>47</v>
      </c>
      <c r="BR337" s="9">
        <f>VLOOKUP(B337,'3-mer'!$B:$BQ,47,FALSE)</f>
        <v>34</v>
      </c>
      <c r="BS337" s="9">
        <f>VLOOKUP(B337,'3-mer'!$B:$BQ,48,FALSE)</f>
        <v>23</v>
      </c>
      <c r="BT337" s="9">
        <f>VLOOKUP(B337,'3-mer'!$B:$BQ,49,FALSE)</f>
        <v>25</v>
      </c>
      <c r="BU337" s="9">
        <f>VLOOKUP(B337,'3-mer'!$B:$BQ,50,FALSE)</f>
        <v>35</v>
      </c>
      <c r="BV337" s="9">
        <f>VLOOKUP(B337,'3-mer'!$B:$BQ,51,FALSE)</f>
        <v>17</v>
      </c>
      <c r="BW337" s="9">
        <f>VLOOKUP(B337,'3-mer'!$B:$BQ,52,FALSE)</f>
        <v>26</v>
      </c>
      <c r="BX337" s="9">
        <f>VLOOKUP(B337,'3-mer'!$B:$BQ,53,FALSE)</f>
        <v>22</v>
      </c>
      <c r="BY337" s="9">
        <f>VLOOKUP(B337,'3-mer'!$B:$BQ,54,FALSE)</f>
        <v>20</v>
      </c>
      <c r="BZ337" s="9">
        <f>VLOOKUP(B337,'3-mer'!$B:$BQ,55,FALSE)</f>
        <v>3</v>
      </c>
      <c r="CA337" s="9">
        <f>VLOOKUP(B337,'3-mer'!$B:$BQ,56,FALSE)</f>
        <v>16</v>
      </c>
      <c r="CB337" s="9">
        <f>VLOOKUP(B337,'3-mer'!$B:$BQ,7,FALSE)</f>
        <v>23</v>
      </c>
      <c r="CC337" s="9">
        <f>VLOOKUP(B337,'3-mer'!$B:$BQ,58,FALSE)</f>
        <v>21</v>
      </c>
      <c r="CD337" s="9">
        <f>VLOOKUP(B337,'3-mer'!$B:$BQ,60,FALSE)</f>
        <v>8</v>
      </c>
      <c r="CE337" s="9">
        <f>VLOOKUP(B337,'3-mer'!$B:$BQ,61,FALSE)</f>
        <v>27</v>
      </c>
      <c r="CF337" s="9">
        <f>VLOOKUP(B337,'3-mer'!$B:$BQ,62,FALSE)</f>
        <v>21</v>
      </c>
      <c r="CG337" s="9">
        <f>VLOOKUP(B337,'3-mer'!$B:$BQ,63,FALSE)</f>
        <v>39</v>
      </c>
      <c r="CH337" s="9">
        <f>VLOOKUP(B337,'3-mer'!$B:$BQ,64,FALSE)</f>
        <v>15</v>
      </c>
      <c r="CI337" s="9">
        <f>VLOOKUP(B337,'3-mer'!$B:$BQ,65,FALSE)</f>
        <v>15</v>
      </c>
      <c r="CJ337" s="9">
        <f>VLOOKUP(B337,'3-mer'!$B:$BQ,66,FALSE)</f>
        <v>10</v>
      </c>
      <c r="CK337" s="9">
        <f>VLOOKUP(B337,'3-mer'!$B:$BQ,67,FALSE)</f>
        <v>18</v>
      </c>
      <c r="CL337" s="9">
        <f>VLOOKUP(B337,'3-mer'!$B:$BQ,5,FALSE)</f>
        <v>24</v>
      </c>
    </row>
    <row r="338" spans="1:90" ht="15.75" x14ac:dyDescent="0.2">
      <c r="A338" s="26" t="s">
        <v>18</v>
      </c>
      <c r="B338" s="67" t="s">
        <v>20</v>
      </c>
      <c r="C338" s="67">
        <v>280</v>
      </c>
      <c r="D338" s="46">
        <v>7.7</v>
      </c>
      <c r="E338" s="67">
        <v>20</v>
      </c>
      <c r="F338" s="67">
        <v>7.2</v>
      </c>
      <c r="G338" s="67">
        <v>6</v>
      </c>
      <c r="H338" s="70">
        <v>4</v>
      </c>
      <c r="I338" s="70">
        <f>VLOOKUP(B338,'2-mer'!$C$1:$V$19,3,FALSE)</f>
        <v>1417</v>
      </c>
      <c r="J338" s="74">
        <f>VLOOKUP(B338,遗传信息!B:E,4,FALSE)</f>
        <v>66.52</v>
      </c>
      <c r="K338" s="9">
        <f>VLOOKUP(B338,'2-mer'!$C$1:$V$19,4,FALSE)</f>
        <v>102</v>
      </c>
      <c r="L338" s="9">
        <f>VLOOKUP(B338,'2-mer'!$C$1:$V$19,5,FALSE)</f>
        <v>87</v>
      </c>
      <c r="M338" s="9">
        <f>VLOOKUP(B338,'2-mer'!$C$1:$V$19,6,FALSE)</f>
        <v>107</v>
      </c>
      <c r="N338" s="9">
        <f>VLOOKUP(B338,'2-mer'!$C$1:$V$19,8,FALSE)</f>
        <v>63</v>
      </c>
      <c r="O338" s="9">
        <f>VLOOKUP(B338,'2-mer'!$C$1:$V$19,9,FALSE)</f>
        <v>77</v>
      </c>
      <c r="P338" s="9">
        <f>VLOOKUP(B338,'2-mer'!$C$1:$V$19,10,FALSE)</f>
        <v>76</v>
      </c>
      <c r="Q338" s="9">
        <f>VLOOKUP(B338,'2-mer'!$C$1:$V$19,11,FALSE)</f>
        <v>93</v>
      </c>
      <c r="R338" s="9">
        <f>VLOOKUP(B338,'2-mer'!$C$1:$V$19,12,FALSE)</f>
        <v>75</v>
      </c>
      <c r="S338" s="9">
        <f>VLOOKUP(B338,'2-mer'!$C$1:$V$19,13,FALSE)</f>
        <v>109</v>
      </c>
      <c r="T338" s="9">
        <f>VLOOKUP(B338,'2-mer'!$C$1:$V$19,14,FALSE)</f>
        <v>94</v>
      </c>
      <c r="U338" s="9">
        <f>VLOOKUP(B338,'2-mer'!$C$1:$V$19,15,FALSE)</f>
        <v>146</v>
      </c>
      <c r="V338" s="9">
        <f>VLOOKUP(B338,'2-mer'!$C$1:$V$19,16,FALSE)</f>
        <v>100</v>
      </c>
      <c r="W338" s="9">
        <f>VLOOKUP(B338,'2-mer'!$C$1:$V$19,17,FALSE)</f>
        <v>72</v>
      </c>
      <c r="X338" s="9">
        <f>VLOOKUP(B338,'2-mer'!$C$1:$V$19,18,FALSE)</f>
        <v>64</v>
      </c>
      <c r="Y338" s="9">
        <f>VLOOKUP(B338,'2-mer'!$C$1:$V$19,19,FALSE)</f>
        <v>102</v>
      </c>
      <c r="Z338" s="9">
        <f>VLOOKUP(B338,'2-mer'!$C$1:$V$19,20,FALSE)</f>
        <v>49</v>
      </c>
      <c r="AA338" s="9">
        <f>VLOOKUP(B338,'3-mer'!$B:$BQ,4,FALSE)</f>
        <v>20</v>
      </c>
      <c r="AB338" s="9">
        <f>VLOOKUP(B338,'3-mer'!$B:$BQ,5,FALSE)</f>
        <v>24</v>
      </c>
      <c r="AC338" s="9">
        <f>VLOOKUP(B338,'3-mer'!$B:$BQ,6,FALSE)</f>
        <v>35</v>
      </c>
      <c r="AD338" s="9">
        <f>VLOOKUP(B338,'3-mer'!$B:$BQ,7,FALSE)</f>
        <v>23</v>
      </c>
      <c r="AE338" s="9">
        <f>VLOOKUP(B338,'3-mer'!$B:$BQ,8,FALSE)</f>
        <v>19</v>
      </c>
      <c r="AF338" s="9">
        <f>VLOOKUP(B338,'3-mer'!$B:$BQ,9,FALSE)</f>
        <v>23</v>
      </c>
      <c r="AG338" s="9">
        <f>VLOOKUP(B338,'3-mer'!$B:$BQ,10,FALSE)</f>
        <v>24</v>
      </c>
      <c r="AH338" s="9">
        <f>VLOOKUP(B338,'3-mer'!$B:$BQ,11,FALSE)</f>
        <v>21</v>
      </c>
      <c r="AI338" s="9">
        <f>VLOOKUP(B338,'3-mer'!$B:$BQ,12,FALSE)</f>
        <v>21</v>
      </c>
      <c r="AJ338" s="9">
        <f>VLOOKUP(B338,'3-mer'!$B:$BQ,13,FALSE)</f>
        <v>31</v>
      </c>
      <c r="AK338" s="9">
        <f>VLOOKUP(B338,'3-mer'!$B:$BQ,14,FALSE)</f>
        <v>28</v>
      </c>
      <c r="AL338" s="9">
        <f>VLOOKUP(B338,'3-mer'!$B:$BQ,15,FALSE)</f>
        <v>27</v>
      </c>
      <c r="AM338" s="9">
        <f>VLOOKUP(B338,'3-mer'!$B:$BQ,16,FALSE)</f>
        <v>14</v>
      </c>
      <c r="AN338" s="9">
        <f>VLOOKUP(B338,'3-mer'!$B:$BQ,17,FALSE)</f>
        <v>18</v>
      </c>
      <c r="AO338" s="9">
        <f>VLOOKUP(B338,'3-mer'!$B:$BQ,18,FALSE)</f>
        <v>21</v>
      </c>
      <c r="AP338" s="9">
        <f>VLOOKUP(B338,'3-mer'!$B:$BQ,19,FALSE)</f>
        <v>10</v>
      </c>
      <c r="AQ338" s="9">
        <f>VLOOKUP(B338,'3-mer'!$B:$BQ,20,FALSE)</f>
        <v>21</v>
      </c>
      <c r="AR338" s="9">
        <f>VLOOKUP(B338,'3-mer'!$B:$BQ,21,FALSE)</f>
        <v>21</v>
      </c>
      <c r="AS338" s="9">
        <f>VLOOKUP(B338,'3-mer'!$B:$BQ,22,FALSE)</f>
        <v>24</v>
      </c>
      <c r="AT338" s="9">
        <f>VLOOKUP(B338,'3-mer'!$B:$BQ,23,FALSE)</f>
        <v>11</v>
      </c>
      <c r="AU338" s="9">
        <f>VLOOKUP(B338,'3-mer'!$B:$BQ,24,FALSE)</f>
        <v>18</v>
      </c>
      <c r="AV338" s="9">
        <f>VLOOKUP(B338,'3-mer'!$B:$BQ,25,FALSE)</f>
        <v>10</v>
      </c>
      <c r="AW338" s="9">
        <f>VLOOKUP(B338,'3-mer'!$B:$BQ,26,FALSE)</f>
        <v>22</v>
      </c>
      <c r="AX338" s="9">
        <f>VLOOKUP(B338,'3-mer'!$B:$BQ,27,FALSE)</f>
        <v>26</v>
      </c>
      <c r="AY338" s="9">
        <f>VLOOKUP(B338,'3-mer'!$B:$BQ,28,FALSE)</f>
        <v>18</v>
      </c>
      <c r="AZ338" s="9">
        <f>VLOOKUP(B338,'3-mer'!$B:$BQ,29,FALSE)</f>
        <v>20</v>
      </c>
      <c r="BA338" s="9">
        <f>VLOOKUP(B338,'3-mer'!$B:$BQ,30,FALSE)</f>
        <v>31</v>
      </c>
      <c r="BB338" s="9">
        <f>VLOOKUP(B338,'3-mer'!$B:$BQ,31,FALSE)</f>
        <v>24</v>
      </c>
      <c r="BC338" s="9">
        <f>VLOOKUP(B338,'3-mer'!$B:$BQ,32,FALSE)</f>
        <v>20</v>
      </c>
      <c r="BD338" s="9">
        <f>VLOOKUP(B338,'3-mer'!$B:$BQ,33,FALSE)</f>
        <v>11</v>
      </c>
      <c r="BE338" s="9">
        <f>VLOOKUP(B338,'3-mer'!$B:$BQ,34,FALSE)</f>
        <v>28</v>
      </c>
      <c r="BF338" s="9">
        <f>VLOOKUP(B338,'3-mer'!$B:$BQ,35,FALSE)</f>
        <v>16</v>
      </c>
      <c r="BG338" s="9">
        <f>VLOOKUP(B338,'3-mer'!$B:$BQ,36,FALSE)</f>
        <v>35</v>
      </c>
      <c r="BH338" s="9">
        <f>VLOOKUP(B338,'3-mer'!$B:$BQ,37,FALSE)</f>
        <v>20</v>
      </c>
      <c r="BI338" s="9">
        <f>VLOOKUP(B338,'3-mer'!$B:$BQ,38,FALSE)</f>
        <v>28</v>
      </c>
      <c r="BJ338" s="9">
        <f>VLOOKUP(B338,'3-mer'!$B:$BQ,39,FALSE)</f>
        <v>26</v>
      </c>
      <c r="BK338" s="9">
        <f>VLOOKUP(B338,'3-mer'!$B:$BQ,40,FALSE)</f>
        <v>24</v>
      </c>
      <c r="BL338" s="9">
        <f>VLOOKUP(B338,'3-mer'!$B:$BQ,41,FALSE)</f>
        <v>24</v>
      </c>
      <c r="BM338" s="9">
        <f>VLOOKUP(B338,'3-mer'!$B:$BQ,42,FALSE)</f>
        <v>26</v>
      </c>
      <c r="BN338" s="9">
        <f>VLOOKUP(B338,'3-mer'!$B:$BQ,43,FALSE)</f>
        <v>20</v>
      </c>
      <c r="BO338" s="9">
        <f>VLOOKUP(B338,'3-mer'!$B:$BQ,44,FALSE)</f>
        <v>43</v>
      </c>
      <c r="BP338" s="9">
        <f>VLOOKUP(B338,'3-mer'!$B:$BQ,45,FALSE)</f>
        <v>22</v>
      </c>
      <c r="BQ338" s="9">
        <f>VLOOKUP(B338,'3-mer'!$B:$BQ,46,FALSE)</f>
        <v>47</v>
      </c>
      <c r="BR338" s="9">
        <f>VLOOKUP(B338,'3-mer'!$B:$BQ,47,FALSE)</f>
        <v>34</v>
      </c>
      <c r="BS338" s="9">
        <f>VLOOKUP(B338,'3-mer'!$B:$BQ,48,FALSE)</f>
        <v>23</v>
      </c>
      <c r="BT338" s="9">
        <f>VLOOKUP(B338,'3-mer'!$B:$BQ,49,FALSE)</f>
        <v>25</v>
      </c>
      <c r="BU338" s="9">
        <f>VLOOKUP(B338,'3-mer'!$B:$BQ,50,FALSE)</f>
        <v>35</v>
      </c>
      <c r="BV338" s="9">
        <f>VLOOKUP(B338,'3-mer'!$B:$BQ,51,FALSE)</f>
        <v>17</v>
      </c>
      <c r="BW338" s="9">
        <f>VLOOKUP(B338,'3-mer'!$B:$BQ,52,FALSE)</f>
        <v>26</v>
      </c>
      <c r="BX338" s="9">
        <f>VLOOKUP(B338,'3-mer'!$B:$BQ,53,FALSE)</f>
        <v>22</v>
      </c>
      <c r="BY338" s="9">
        <f>VLOOKUP(B338,'3-mer'!$B:$BQ,54,FALSE)</f>
        <v>20</v>
      </c>
      <c r="BZ338" s="9">
        <f>VLOOKUP(B338,'3-mer'!$B:$BQ,55,FALSE)</f>
        <v>3</v>
      </c>
      <c r="CA338" s="9">
        <f>VLOOKUP(B338,'3-mer'!$B:$BQ,56,FALSE)</f>
        <v>16</v>
      </c>
      <c r="CB338" s="9">
        <f>VLOOKUP(B338,'3-mer'!$B:$BQ,7,FALSE)</f>
        <v>23</v>
      </c>
      <c r="CC338" s="9">
        <f>VLOOKUP(B338,'3-mer'!$B:$BQ,58,FALSE)</f>
        <v>21</v>
      </c>
      <c r="CD338" s="9">
        <f>VLOOKUP(B338,'3-mer'!$B:$BQ,60,FALSE)</f>
        <v>8</v>
      </c>
      <c r="CE338" s="9">
        <f>VLOOKUP(B338,'3-mer'!$B:$BQ,61,FALSE)</f>
        <v>27</v>
      </c>
      <c r="CF338" s="9">
        <f>VLOOKUP(B338,'3-mer'!$B:$BQ,62,FALSE)</f>
        <v>21</v>
      </c>
      <c r="CG338" s="9">
        <f>VLOOKUP(B338,'3-mer'!$B:$BQ,63,FALSE)</f>
        <v>39</v>
      </c>
      <c r="CH338" s="9">
        <f>VLOOKUP(B338,'3-mer'!$B:$BQ,64,FALSE)</f>
        <v>15</v>
      </c>
      <c r="CI338" s="9">
        <f>VLOOKUP(B338,'3-mer'!$B:$BQ,65,FALSE)</f>
        <v>15</v>
      </c>
      <c r="CJ338" s="9">
        <f>VLOOKUP(B338,'3-mer'!$B:$BQ,66,FALSE)</f>
        <v>10</v>
      </c>
      <c r="CK338" s="9">
        <f>VLOOKUP(B338,'3-mer'!$B:$BQ,67,FALSE)</f>
        <v>18</v>
      </c>
      <c r="CL338" s="9">
        <f>VLOOKUP(B338,'3-mer'!$B:$BQ,5,FALSE)</f>
        <v>24</v>
      </c>
    </row>
    <row r="339" spans="1:90" ht="15.75" x14ac:dyDescent="0.2">
      <c r="A339" s="26" t="s">
        <v>18</v>
      </c>
      <c r="B339" s="67" t="s">
        <v>20</v>
      </c>
      <c r="C339" s="67">
        <v>300</v>
      </c>
      <c r="D339" s="46">
        <v>36.299999999999997</v>
      </c>
      <c r="E339" s="67">
        <v>20</v>
      </c>
      <c r="F339" s="67">
        <v>7.2</v>
      </c>
      <c r="G339" s="67">
        <v>6</v>
      </c>
      <c r="H339" s="70">
        <v>1</v>
      </c>
      <c r="I339" s="70">
        <f>VLOOKUP(B339,'2-mer'!$C$1:$V$19,3,FALSE)</f>
        <v>1417</v>
      </c>
      <c r="J339" s="74">
        <f>VLOOKUP(B339,遗传信息!B:E,4,FALSE)</f>
        <v>66.52</v>
      </c>
      <c r="K339" s="9">
        <f>VLOOKUP(B339,'2-mer'!$C$1:$V$19,4,FALSE)</f>
        <v>102</v>
      </c>
      <c r="L339" s="9">
        <f>VLOOKUP(B339,'2-mer'!$C$1:$V$19,5,FALSE)</f>
        <v>87</v>
      </c>
      <c r="M339" s="9">
        <f>VLOOKUP(B339,'2-mer'!$C$1:$V$19,6,FALSE)</f>
        <v>107</v>
      </c>
      <c r="N339" s="9">
        <f>VLOOKUP(B339,'2-mer'!$C$1:$V$19,8,FALSE)</f>
        <v>63</v>
      </c>
      <c r="O339" s="9">
        <f>VLOOKUP(B339,'2-mer'!$C$1:$V$19,9,FALSE)</f>
        <v>77</v>
      </c>
      <c r="P339" s="9">
        <f>VLOOKUP(B339,'2-mer'!$C$1:$V$19,10,FALSE)</f>
        <v>76</v>
      </c>
      <c r="Q339" s="9">
        <f>VLOOKUP(B339,'2-mer'!$C$1:$V$19,11,FALSE)</f>
        <v>93</v>
      </c>
      <c r="R339" s="9">
        <f>VLOOKUP(B339,'2-mer'!$C$1:$V$19,12,FALSE)</f>
        <v>75</v>
      </c>
      <c r="S339" s="9">
        <f>VLOOKUP(B339,'2-mer'!$C$1:$V$19,13,FALSE)</f>
        <v>109</v>
      </c>
      <c r="T339" s="9">
        <f>VLOOKUP(B339,'2-mer'!$C$1:$V$19,14,FALSE)</f>
        <v>94</v>
      </c>
      <c r="U339" s="9">
        <f>VLOOKUP(B339,'2-mer'!$C$1:$V$19,15,FALSE)</f>
        <v>146</v>
      </c>
      <c r="V339" s="9">
        <f>VLOOKUP(B339,'2-mer'!$C$1:$V$19,16,FALSE)</f>
        <v>100</v>
      </c>
      <c r="W339" s="9">
        <f>VLOOKUP(B339,'2-mer'!$C$1:$V$19,17,FALSE)</f>
        <v>72</v>
      </c>
      <c r="X339" s="9">
        <f>VLOOKUP(B339,'2-mer'!$C$1:$V$19,18,FALSE)</f>
        <v>64</v>
      </c>
      <c r="Y339" s="9">
        <f>VLOOKUP(B339,'2-mer'!$C$1:$V$19,19,FALSE)</f>
        <v>102</v>
      </c>
      <c r="Z339" s="9">
        <f>VLOOKUP(B339,'2-mer'!$C$1:$V$19,20,FALSE)</f>
        <v>49</v>
      </c>
      <c r="AA339" s="9">
        <f>VLOOKUP(B339,'3-mer'!$B:$BQ,4,FALSE)</f>
        <v>20</v>
      </c>
      <c r="AB339" s="9">
        <f>VLOOKUP(B339,'3-mer'!$B:$BQ,5,FALSE)</f>
        <v>24</v>
      </c>
      <c r="AC339" s="9">
        <f>VLOOKUP(B339,'3-mer'!$B:$BQ,6,FALSE)</f>
        <v>35</v>
      </c>
      <c r="AD339" s="9">
        <f>VLOOKUP(B339,'3-mer'!$B:$BQ,7,FALSE)</f>
        <v>23</v>
      </c>
      <c r="AE339" s="9">
        <f>VLOOKUP(B339,'3-mer'!$B:$BQ,8,FALSE)</f>
        <v>19</v>
      </c>
      <c r="AF339" s="9">
        <f>VLOOKUP(B339,'3-mer'!$B:$BQ,9,FALSE)</f>
        <v>23</v>
      </c>
      <c r="AG339" s="9">
        <f>VLOOKUP(B339,'3-mer'!$B:$BQ,10,FALSE)</f>
        <v>24</v>
      </c>
      <c r="AH339" s="9">
        <f>VLOOKUP(B339,'3-mer'!$B:$BQ,11,FALSE)</f>
        <v>21</v>
      </c>
      <c r="AI339" s="9">
        <f>VLOOKUP(B339,'3-mer'!$B:$BQ,12,FALSE)</f>
        <v>21</v>
      </c>
      <c r="AJ339" s="9">
        <f>VLOOKUP(B339,'3-mer'!$B:$BQ,13,FALSE)</f>
        <v>31</v>
      </c>
      <c r="AK339" s="9">
        <f>VLOOKUP(B339,'3-mer'!$B:$BQ,14,FALSE)</f>
        <v>28</v>
      </c>
      <c r="AL339" s="9">
        <f>VLOOKUP(B339,'3-mer'!$B:$BQ,15,FALSE)</f>
        <v>27</v>
      </c>
      <c r="AM339" s="9">
        <f>VLOOKUP(B339,'3-mer'!$B:$BQ,16,FALSE)</f>
        <v>14</v>
      </c>
      <c r="AN339" s="9">
        <f>VLOOKUP(B339,'3-mer'!$B:$BQ,17,FALSE)</f>
        <v>18</v>
      </c>
      <c r="AO339" s="9">
        <f>VLOOKUP(B339,'3-mer'!$B:$BQ,18,FALSE)</f>
        <v>21</v>
      </c>
      <c r="AP339" s="9">
        <f>VLOOKUP(B339,'3-mer'!$B:$BQ,19,FALSE)</f>
        <v>10</v>
      </c>
      <c r="AQ339" s="9">
        <f>VLOOKUP(B339,'3-mer'!$B:$BQ,20,FALSE)</f>
        <v>21</v>
      </c>
      <c r="AR339" s="9">
        <f>VLOOKUP(B339,'3-mer'!$B:$BQ,21,FALSE)</f>
        <v>21</v>
      </c>
      <c r="AS339" s="9">
        <f>VLOOKUP(B339,'3-mer'!$B:$BQ,22,FALSE)</f>
        <v>24</v>
      </c>
      <c r="AT339" s="9">
        <f>VLOOKUP(B339,'3-mer'!$B:$BQ,23,FALSE)</f>
        <v>11</v>
      </c>
      <c r="AU339" s="9">
        <f>VLOOKUP(B339,'3-mer'!$B:$BQ,24,FALSE)</f>
        <v>18</v>
      </c>
      <c r="AV339" s="9">
        <f>VLOOKUP(B339,'3-mer'!$B:$BQ,25,FALSE)</f>
        <v>10</v>
      </c>
      <c r="AW339" s="9">
        <f>VLOOKUP(B339,'3-mer'!$B:$BQ,26,FALSE)</f>
        <v>22</v>
      </c>
      <c r="AX339" s="9">
        <f>VLOOKUP(B339,'3-mer'!$B:$BQ,27,FALSE)</f>
        <v>26</v>
      </c>
      <c r="AY339" s="9">
        <f>VLOOKUP(B339,'3-mer'!$B:$BQ,28,FALSE)</f>
        <v>18</v>
      </c>
      <c r="AZ339" s="9">
        <f>VLOOKUP(B339,'3-mer'!$B:$BQ,29,FALSE)</f>
        <v>20</v>
      </c>
      <c r="BA339" s="9">
        <f>VLOOKUP(B339,'3-mer'!$B:$BQ,30,FALSE)</f>
        <v>31</v>
      </c>
      <c r="BB339" s="9">
        <f>VLOOKUP(B339,'3-mer'!$B:$BQ,31,FALSE)</f>
        <v>24</v>
      </c>
      <c r="BC339" s="9">
        <f>VLOOKUP(B339,'3-mer'!$B:$BQ,32,FALSE)</f>
        <v>20</v>
      </c>
      <c r="BD339" s="9">
        <f>VLOOKUP(B339,'3-mer'!$B:$BQ,33,FALSE)</f>
        <v>11</v>
      </c>
      <c r="BE339" s="9">
        <f>VLOOKUP(B339,'3-mer'!$B:$BQ,34,FALSE)</f>
        <v>28</v>
      </c>
      <c r="BF339" s="9">
        <f>VLOOKUP(B339,'3-mer'!$B:$BQ,35,FALSE)</f>
        <v>16</v>
      </c>
      <c r="BG339" s="9">
        <f>VLOOKUP(B339,'3-mer'!$B:$BQ,36,FALSE)</f>
        <v>35</v>
      </c>
      <c r="BH339" s="9">
        <f>VLOOKUP(B339,'3-mer'!$B:$BQ,37,FALSE)</f>
        <v>20</v>
      </c>
      <c r="BI339" s="9">
        <f>VLOOKUP(B339,'3-mer'!$B:$BQ,38,FALSE)</f>
        <v>28</v>
      </c>
      <c r="BJ339" s="9">
        <f>VLOOKUP(B339,'3-mer'!$B:$BQ,39,FALSE)</f>
        <v>26</v>
      </c>
      <c r="BK339" s="9">
        <f>VLOOKUP(B339,'3-mer'!$B:$BQ,40,FALSE)</f>
        <v>24</v>
      </c>
      <c r="BL339" s="9">
        <f>VLOOKUP(B339,'3-mer'!$B:$BQ,41,FALSE)</f>
        <v>24</v>
      </c>
      <c r="BM339" s="9">
        <f>VLOOKUP(B339,'3-mer'!$B:$BQ,42,FALSE)</f>
        <v>26</v>
      </c>
      <c r="BN339" s="9">
        <f>VLOOKUP(B339,'3-mer'!$B:$BQ,43,FALSE)</f>
        <v>20</v>
      </c>
      <c r="BO339" s="9">
        <f>VLOOKUP(B339,'3-mer'!$B:$BQ,44,FALSE)</f>
        <v>43</v>
      </c>
      <c r="BP339" s="9">
        <f>VLOOKUP(B339,'3-mer'!$B:$BQ,45,FALSE)</f>
        <v>22</v>
      </c>
      <c r="BQ339" s="9">
        <f>VLOOKUP(B339,'3-mer'!$B:$BQ,46,FALSE)</f>
        <v>47</v>
      </c>
      <c r="BR339" s="9">
        <f>VLOOKUP(B339,'3-mer'!$B:$BQ,47,FALSE)</f>
        <v>34</v>
      </c>
      <c r="BS339" s="9">
        <f>VLOOKUP(B339,'3-mer'!$B:$BQ,48,FALSE)</f>
        <v>23</v>
      </c>
      <c r="BT339" s="9">
        <f>VLOOKUP(B339,'3-mer'!$B:$BQ,49,FALSE)</f>
        <v>25</v>
      </c>
      <c r="BU339" s="9">
        <f>VLOOKUP(B339,'3-mer'!$B:$BQ,50,FALSE)</f>
        <v>35</v>
      </c>
      <c r="BV339" s="9">
        <f>VLOOKUP(B339,'3-mer'!$B:$BQ,51,FALSE)</f>
        <v>17</v>
      </c>
      <c r="BW339" s="9">
        <f>VLOOKUP(B339,'3-mer'!$B:$BQ,52,FALSE)</f>
        <v>26</v>
      </c>
      <c r="BX339" s="9">
        <f>VLOOKUP(B339,'3-mer'!$B:$BQ,53,FALSE)</f>
        <v>22</v>
      </c>
      <c r="BY339" s="9">
        <f>VLOOKUP(B339,'3-mer'!$B:$BQ,54,FALSE)</f>
        <v>20</v>
      </c>
      <c r="BZ339" s="9">
        <f>VLOOKUP(B339,'3-mer'!$B:$BQ,55,FALSE)</f>
        <v>3</v>
      </c>
      <c r="CA339" s="9">
        <f>VLOOKUP(B339,'3-mer'!$B:$BQ,56,FALSE)</f>
        <v>16</v>
      </c>
      <c r="CB339" s="9">
        <f>VLOOKUP(B339,'3-mer'!$B:$BQ,7,FALSE)</f>
        <v>23</v>
      </c>
      <c r="CC339" s="9">
        <f>VLOOKUP(B339,'3-mer'!$B:$BQ,58,FALSE)</f>
        <v>21</v>
      </c>
      <c r="CD339" s="9">
        <f>VLOOKUP(B339,'3-mer'!$B:$BQ,60,FALSE)</f>
        <v>8</v>
      </c>
      <c r="CE339" s="9">
        <f>VLOOKUP(B339,'3-mer'!$B:$BQ,61,FALSE)</f>
        <v>27</v>
      </c>
      <c r="CF339" s="9">
        <f>VLOOKUP(B339,'3-mer'!$B:$BQ,62,FALSE)</f>
        <v>21</v>
      </c>
      <c r="CG339" s="9">
        <f>VLOOKUP(B339,'3-mer'!$B:$BQ,63,FALSE)</f>
        <v>39</v>
      </c>
      <c r="CH339" s="9">
        <f>VLOOKUP(B339,'3-mer'!$B:$BQ,64,FALSE)</f>
        <v>15</v>
      </c>
      <c r="CI339" s="9">
        <f>VLOOKUP(B339,'3-mer'!$B:$BQ,65,FALSE)</f>
        <v>15</v>
      </c>
      <c r="CJ339" s="9">
        <f>VLOOKUP(B339,'3-mer'!$B:$BQ,66,FALSE)</f>
        <v>10</v>
      </c>
      <c r="CK339" s="9">
        <f>VLOOKUP(B339,'3-mer'!$B:$BQ,67,FALSE)</f>
        <v>18</v>
      </c>
      <c r="CL339" s="9">
        <f>VLOOKUP(B339,'3-mer'!$B:$BQ,5,FALSE)</f>
        <v>24</v>
      </c>
    </row>
    <row r="340" spans="1:90" ht="15.75" x14ac:dyDescent="0.2">
      <c r="A340" s="26" t="s">
        <v>18</v>
      </c>
      <c r="B340" s="67" t="s">
        <v>20</v>
      </c>
      <c r="C340" s="67">
        <v>300</v>
      </c>
      <c r="D340" s="46">
        <v>53.4</v>
      </c>
      <c r="E340" s="67">
        <v>20</v>
      </c>
      <c r="F340" s="67">
        <v>7.2</v>
      </c>
      <c r="G340" s="67">
        <v>6</v>
      </c>
      <c r="H340" s="70">
        <v>2</v>
      </c>
      <c r="I340" s="70">
        <f>VLOOKUP(B340,'2-mer'!$C$1:$V$19,3,FALSE)</f>
        <v>1417</v>
      </c>
      <c r="J340" s="74">
        <f>VLOOKUP(B340,遗传信息!B:E,4,FALSE)</f>
        <v>66.52</v>
      </c>
      <c r="K340" s="9">
        <f>VLOOKUP(B340,'2-mer'!$C$1:$V$19,4,FALSE)</f>
        <v>102</v>
      </c>
      <c r="L340" s="9">
        <f>VLOOKUP(B340,'2-mer'!$C$1:$V$19,5,FALSE)</f>
        <v>87</v>
      </c>
      <c r="M340" s="9">
        <f>VLOOKUP(B340,'2-mer'!$C$1:$V$19,6,FALSE)</f>
        <v>107</v>
      </c>
      <c r="N340" s="9">
        <f>VLOOKUP(B340,'2-mer'!$C$1:$V$19,8,FALSE)</f>
        <v>63</v>
      </c>
      <c r="O340" s="9">
        <f>VLOOKUP(B340,'2-mer'!$C$1:$V$19,9,FALSE)</f>
        <v>77</v>
      </c>
      <c r="P340" s="9">
        <f>VLOOKUP(B340,'2-mer'!$C$1:$V$19,10,FALSE)</f>
        <v>76</v>
      </c>
      <c r="Q340" s="9">
        <f>VLOOKUP(B340,'2-mer'!$C$1:$V$19,11,FALSE)</f>
        <v>93</v>
      </c>
      <c r="R340" s="9">
        <f>VLOOKUP(B340,'2-mer'!$C$1:$V$19,12,FALSE)</f>
        <v>75</v>
      </c>
      <c r="S340" s="9">
        <f>VLOOKUP(B340,'2-mer'!$C$1:$V$19,13,FALSE)</f>
        <v>109</v>
      </c>
      <c r="T340" s="9">
        <f>VLOOKUP(B340,'2-mer'!$C$1:$V$19,14,FALSE)</f>
        <v>94</v>
      </c>
      <c r="U340" s="9">
        <f>VLOOKUP(B340,'2-mer'!$C$1:$V$19,15,FALSE)</f>
        <v>146</v>
      </c>
      <c r="V340" s="9">
        <f>VLOOKUP(B340,'2-mer'!$C$1:$V$19,16,FALSE)</f>
        <v>100</v>
      </c>
      <c r="W340" s="9">
        <f>VLOOKUP(B340,'2-mer'!$C$1:$V$19,17,FALSE)</f>
        <v>72</v>
      </c>
      <c r="X340" s="9">
        <f>VLOOKUP(B340,'2-mer'!$C$1:$V$19,18,FALSE)</f>
        <v>64</v>
      </c>
      <c r="Y340" s="9">
        <f>VLOOKUP(B340,'2-mer'!$C$1:$V$19,19,FALSE)</f>
        <v>102</v>
      </c>
      <c r="Z340" s="9">
        <f>VLOOKUP(B340,'2-mer'!$C$1:$V$19,20,FALSE)</f>
        <v>49</v>
      </c>
      <c r="AA340" s="9">
        <f>VLOOKUP(B340,'3-mer'!$B:$BQ,4,FALSE)</f>
        <v>20</v>
      </c>
      <c r="AB340" s="9">
        <f>VLOOKUP(B340,'3-mer'!$B:$BQ,5,FALSE)</f>
        <v>24</v>
      </c>
      <c r="AC340" s="9">
        <f>VLOOKUP(B340,'3-mer'!$B:$BQ,6,FALSE)</f>
        <v>35</v>
      </c>
      <c r="AD340" s="9">
        <f>VLOOKUP(B340,'3-mer'!$B:$BQ,7,FALSE)</f>
        <v>23</v>
      </c>
      <c r="AE340" s="9">
        <f>VLOOKUP(B340,'3-mer'!$B:$BQ,8,FALSE)</f>
        <v>19</v>
      </c>
      <c r="AF340" s="9">
        <f>VLOOKUP(B340,'3-mer'!$B:$BQ,9,FALSE)</f>
        <v>23</v>
      </c>
      <c r="AG340" s="9">
        <f>VLOOKUP(B340,'3-mer'!$B:$BQ,10,FALSE)</f>
        <v>24</v>
      </c>
      <c r="AH340" s="9">
        <f>VLOOKUP(B340,'3-mer'!$B:$BQ,11,FALSE)</f>
        <v>21</v>
      </c>
      <c r="AI340" s="9">
        <f>VLOOKUP(B340,'3-mer'!$B:$BQ,12,FALSE)</f>
        <v>21</v>
      </c>
      <c r="AJ340" s="9">
        <f>VLOOKUP(B340,'3-mer'!$B:$BQ,13,FALSE)</f>
        <v>31</v>
      </c>
      <c r="AK340" s="9">
        <f>VLOOKUP(B340,'3-mer'!$B:$BQ,14,FALSE)</f>
        <v>28</v>
      </c>
      <c r="AL340" s="9">
        <f>VLOOKUP(B340,'3-mer'!$B:$BQ,15,FALSE)</f>
        <v>27</v>
      </c>
      <c r="AM340" s="9">
        <f>VLOOKUP(B340,'3-mer'!$B:$BQ,16,FALSE)</f>
        <v>14</v>
      </c>
      <c r="AN340" s="9">
        <f>VLOOKUP(B340,'3-mer'!$B:$BQ,17,FALSE)</f>
        <v>18</v>
      </c>
      <c r="AO340" s="9">
        <f>VLOOKUP(B340,'3-mer'!$B:$BQ,18,FALSE)</f>
        <v>21</v>
      </c>
      <c r="AP340" s="9">
        <f>VLOOKUP(B340,'3-mer'!$B:$BQ,19,FALSE)</f>
        <v>10</v>
      </c>
      <c r="AQ340" s="9">
        <f>VLOOKUP(B340,'3-mer'!$B:$BQ,20,FALSE)</f>
        <v>21</v>
      </c>
      <c r="AR340" s="9">
        <f>VLOOKUP(B340,'3-mer'!$B:$BQ,21,FALSE)</f>
        <v>21</v>
      </c>
      <c r="AS340" s="9">
        <f>VLOOKUP(B340,'3-mer'!$B:$BQ,22,FALSE)</f>
        <v>24</v>
      </c>
      <c r="AT340" s="9">
        <f>VLOOKUP(B340,'3-mer'!$B:$BQ,23,FALSE)</f>
        <v>11</v>
      </c>
      <c r="AU340" s="9">
        <f>VLOOKUP(B340,'3-mer'!$B:$BQ,24,FALSE)</f>
        <v>18</v>
      </c>
      <c r="AV340" s="9">
        <f>VLOOKUP(B340,'3-mer'!$B:$BQ,25,FALSE)</f>
        <v>10</v>
      </c>
      <c r="AW340" s="9">
        <f>VLOOKUP(B340,'3-mer'!$B:$BQ,26,FALSE)</f>
        <v>22</v>
      </c>
      <c r="AX340" s="9">
        <f>VLOOKUP(B340,'3-mer'!$B:$BQ,27,FALSE)</f>
        <v>26</v>
      </c>
      <c r="AY340" s="9">
        <f>VLOOKUP(B340,'3-mer'!$B:$BQ,28,FALSE)</f>
        <v>18</v>
      </c>
      <c r="AZ340" s="9">
        <f>VLOOKUP(B340,'3-mer'!$B:$BQ,29,FALSE)</f>
        <v>20</v>
      </c>
      <c r="BA340" s="9">
        <f>VLOOKUP(B340,'3-mer'!$B:$BQ,30,FALSE)</f>
        <v>31</v>
      </c>
      <c r="BB340" s="9">
        <f>VLOOKUP(B340,'3-mer'!$B:$BQ,31,FALSE)</f>
        <v>24</v>
      </c>
      <c r="BC340" s="9">
        <f>VLOOKUP(B340,'3-mer'!$B:$BQ,32,FALSE)</f>
        <v>20</v>
      </c>
      <c r="BD340" s="9">
        <f>VLOOKUP(B340,'3-mer'!$B:$BQ,33,FALSE)</f>
        <v>11</v>
      </c>
      <c r="BE340" s="9">
        <f>VLOOKUP(B340,'3-mer'!$B:$BQ,34,FALSE)</f>
        <v>28</v>
      </c>
      <c r="BF340" s="9">
        <f>VLOOKUP(B340,'3-mer'!$B:$BQ,35,FALSE)</f>
        <v>16</v>
      </c>
      <c r="BG340" s="9">
        <f>VLOOKUP(B340,'3-mer'!$B:$BQ,36,FALSE)</f>
        <v>35</v>
      </c>
      <c r="BH340" s="9">
        <f>VLOOKUP(B340,'3-mer'!$B:$BQ,37,FALSE)</f>
        <v>20</v>
      </c>
      <c r="BI340" s="9">
        <f>VLOOKUP(B340,'3-mer'!$B:$BQ,38,FALSE)</f>
        <v>28</v>
      </c>
      <c r="BJ340" s="9">
        <f>VLOOKUP(B340,'3-mer'!$B:$BQ,39,FALSE)</f>
        <v>26</v>
      </c>
      <c r="BK340" s="9">
        <f>VLOOKUP(B340,'3-mer'!$B:$BQ,40,FALSE)</f>
        <v>24</v>
      </c>
      <c r="BL340" s="9">
        <f>VLOOKUP(B340,'3-mer'!$B:$BQ,41,FALSE)</f>
        <v>24</v>
      </c>
      <c r="BM340" s="9">
        <f>VLOOKUP(B340,'3-mer'!$B:$BQ,42,FALSE)</f>
        <v>26</v>
      </c>
      <c r="BN340" s="9">
        <f>VLOOKUP(B340,'3-mer'!$B:$BQ,43,FALSE)</f>
        <v>20</v>
      </c>
      <c r="BO340" s="9">
        <f>VLOOKUP(B340,'3-mer'!$B:$BQ,44,FALSE)</f>
        <v>43</v>
      </c>
      <c r="BP340" s="9">
        <f>VLOOKUP(B340,'3-mer'!$B:$BQ,45,FALSE)</f>
        <v>22</v>
      </c>
      <c r="BQ340" s="9">
        <f>VLOOKUP(B340,'3-mer'!$B:$BQ,46,FALSE)</f>
        <v>47</v>
      </c>
      <c r="BR340" s="9">
        <f>VLOOKUP(B340,'3-mer'!$B:$BQ,47,FALSE)</f>
        <v>34</v>
      </c>
      <c r="BS340" s="9">
        <f>VLOOKUP(B340,'3-mer'!$B:$BQ,48,FALSE)</f>
        <v>23</v>
      </c>
      <c r="BT340" s="9">
        <f>VLOOKUP(B340,'3-mer'!$B:$BQ,49,FALSE)</f>
        <v>25</v>
      </c>
      <c r="BU340" s="9">
        <f>VLOOKUP(B340,'3-mer'!$B:$BQ,50,FALSE)</f>
        <v>35</v>
      </c>
      <c r="BV340" s="9">
        <f>VLOOKUP(B340,'3-mer'!$B:$BQ,51,FALSE)</f>
        <v>17</v>
      </c>
      <c r="BW340" s="9">
        <f>VLOOKUP(B340,'3-mer'!$B:$BQ,52,FALSE)</f>
        <v>26</v>
      </c>
      <c r="BX340" s="9">
        <f>VLOOKUP(B340,'3-mer'!$B:$BQ,53,FALSE)</f>
        <v>22</v>
      </c>
      <c r="BY340" s="9">
        <f>VLOOKUP(B340,'3-mer'!$B:$BQ,54,FALSE)</f>
        <v>20</v>
      </c>
      <c r="BZ340" s="9">
        <f>VLOOKUP(B340,'3-mer'!$B:$BQ,55,FALSE)</f>
        <v>3</v>
      </c>
      <c r="CA340" s="9">
        <f>VLOOKUP(B340,'3-mer'!$B:$BQ,56,FALSE)</f>
        <v>16</v>
      </c>
      <c r="CB340" s="9">
        <f>VLOOKUP(B340,'3-mer'!$B:$BQ,7,FALSE)</f>
        <v>23</v>
      </c>
      <c r="CC340" s="9">
        <f>VLOOKUP(B340,'3-mer'!$B:$BQ,58,FALSE)</f>
        <v>21</v>
      </c>
      <c r="CD340" s="9">
        <f>VLOOKUP(B340,'3-mer'!$B:$BQ,60,FALSE)</f>
        <v>8</v>
      </c>
      <c r="CE340" s="9">
        <f>VLOOKUP(B340,'3-mer'!$B:$BQ,61,FALSE)</f>
        <v>27</v>
      </c>
      <c r="CF340" s="9">
        <f>VLOOKUP(B340,'3-mer'!$B:$BQ,62,FALSE)</f>
        <v>21</v>
      </c>
      <c r="CG340" s="9">
        <f>VLOOKUP(B340,'3-mer'!$B:$BQ,63,FALSE)</f>
        <v>39</v>
      </c>
      <c r="CH340" s="9">
        <f>VLOOKUP(B340,'3-mer'!$B:$BQ,64,FALSE)</f>
        <v>15</v>
      </c>
      <c r="CI340" s="9">
        <f>VLOOKUP(B340,'3-mer'!$B:$BQ,65,FALSE)</f>
        <v>15</v>
      </c>
      <c r="CJ340" s="9">
        <f>VLOOKUP(B340,'3-mer'!$B:$BQ,66,FALSE)</f>
        <v>10</v>
      </c>
      <c r="CK340" s="9">
        <f>VLOOKUP(B340,'3-mer'!$B:$BQ,67,FALSE)</f>
        <v>18</v>
      </c>
      <c r="CL340" s="9">
        <f>VLOOKUP(B340,'3-mer'!$B:$BQ,5,FALSE)</f>
        <v>24</v>
      </c>
    </row>
    <row r="341" spans="1:90" ht="15.75" x14ac:dyDescent="0.2">
      <c r="A341" s="26" t="s">
        <v>18</v>
      </c>
      <c r="B341" s="67" t="s">
        <v>20</v>
      </c>
      <c r="C341" s="67">
        <v>300</v>
      </c>
      <c r="D341" s="46">
        <v>70.5</v>
      </c>
      <c r="E341" s="67">
        <v>20</v>
      </c>
      <c r="F341" s="67">
        <v>7.2</v>
      </c>
      <c r="G341" s="67">
        <v>6</v>
      </c>
      <c r="H341" s="70">
        <v>3</v>
      </c>
      <c r="I341" s="70">
        <f>VLOOKUP(B341,'2-mer'!$C$1:$V$19,3,FALSE)</f>
        <v>1417</v>
      </c>
      <c r="J341" s="74">
        <f>VLOOKUP(B341,遗传信息!B:E,4,FALSE)</f>
        <v>66.52</v>
      </c>
      <c r="K341" s="9">
        <f>VLOOKUP(B341,'2-mer'!$C$1:$V$19,4,FALSE)</f>
        <v>102</v>
      </c>
      <c r="L341" s="9">
        <f>VLOOKUP(B341,'2-mer'!$C$1:$V$19,5,FALSE)</f>
        <v>87</v>
      </c>
      <c r="M341" s="9">
        <f>VLOOKUP(B341,'2-mer'!$C$1:$V$19,6,FALSE)</f>
        <v>107</v>
      </c>
      <c r="N341" s="9">
        <f>VLOOKUP(B341,'2-mer'!$C$1:$V$19,8,FALSE)</f>
        <v>63</v>
      </c>
      <c r="O341" s="9">
        <f>VLOOKUP(B341,'2-mer'!$C$1:$V$19,9,FALSE)</f>
        <v>77</v>
      </c>
      <c r="P341" s="9">
        <f>VLOOKUP(B341,'2-mer'!$C$1:$V$19,10,FALSE)</f>
        <v>76</v>
      </c>
      <c r="Q341" s="9">
        <f>VLOOKUP(B341,'2-mer'!$C$1:$V$19,11,FALSE)</f>
        <v>93</v>
      </c>
      <c r="R341" s="9">
        <f>VLOOKUP(B341,'2-mer'!$C$1:$V$19,12,FALSE)</f>
        <v>75</v>
      </c>
      <c r="S341" s="9">
        <f>VLOOKUP(B341,'2-mer'!$C$1:$V$19,13,FALSE)</f>
        <v>109</v>
      </c>
      <c r="T341" s="9">
        <f>VLOOKUP(B341,'2-mer'!$C$1:$V$19,14,FALSE)</f>
        <v>94</v>
      </c>
      <c r="U341" s="9">
        <f>VLOOKUP(B341,'2-mer'!$C$1:$V$19,15,FALSE)</f>
        <v>146</v>
      </c>
      <c r="V341" s="9">
        <f>VLOOKUP(B341,'2-mer'!$C$1:$V$19,16,FALSE)</f>
        <v>100</v>
      </c>
      <c r="W341" s="9">
        <f>VLOOKUP(B341,'2-mer'!$C$1:$V$19,17,FALSE)</f>
        <v>72</v>
      </c>
      <c r="X341" s="9">
        <f>VLOOKUP(B341,'2-mer'!$C$1:$V$19,18,FALSE)</f>
        <v>64</v>
      </c>
      <c r="Y341" s="9">
        <f>VLOOKUP(B341,'2-mer'!$C$1:$V$19,19,FALSE)</f>
        <v>102</v>
      </c>
      <c r="Z341" s="9">
        <f>VLOOKUP(B341,'2-mer'!$C$1:$V$19,20,FALSE)</f>
        <v>49</v>
      </c>
      <c r="AA341" s="9">
        <f>VLOOKUP(B341,'3-mer'!$B:$BQ,4,FALSE)</f>
        <v>20</v>
      </c>
      <c r="AB341" s="9">
        <f>VLOOKUP(B341,'3-mer'!$B:$BQ,5,FALSE)</f>
        <v>24</v>
      </c>
      <c r="AC341" s="9">
        <f>VLOOKUP(B341,'3-mer'!$B:$BQ,6,FALSE)</f>
        <v>35</v>
      </c>
      <c r="AD341" s="9">
        <f>VLOOKUP(B341,'3-mer'!$B:$BQ,7,FALSE)</f>
        <v>23</v>
      </c>
      <c r="AE341" s="9">
        <f>VLOOKUP(B341,'3-mer'!$B:$BQ,8,FALSE)</f>
        <v>19</v>
      </c>
      <c r="AF341" s="9">
        <f>VLOOKUP(B341,'3-mer'!$B:$BQ,9,FALSE)</f>
        <v>23</v>
      </c>
      <c r="AG341" s="9">
        <f>VLOOKUP(B341,'3-mer'!$B:$BQ,10,FALSE)</f>
        <v>24</v>
      </c>
      <c r="AH341" s="9">
        <f>VLOOKUP(B341,'3-mer'!$B:$BQ,11,FALSE)</f>
        <v>21</v>
      </c>
      <c r="AI341" s="9">
        <f>VLOOKUP(B341,'3-mer'!$B:$BQ,12,FALSE)</f>
        <v>21</v>
      </c>
      <c r="AJ341" s="9">
        <f>VLOOKUP(B341,'3-mer'!$B:$BQ,13,FALSE)</f>
        <v>31</v>
      </c>
      <c r="AK341" s="9">
        <f>VLOOKUP(B341,'3-mer'!$B:$BQ,14,FALSE)</f>
        <v>28</v>
      </c>
      <c r="AL341" s="9">
        <f>VLOOKUP(B341,'3-mer'!$B:$BQ,15,FALSE)</f>
        <v>27</v>
      </c>
      <c r="AM341" s="9">
        <f>VLOOKUP(B341,'3-mer'!$B:$BQ,16,FALSE)</f>
        <v>14</v>
      </c>
      <c r="AN341" s="9">
        <f>VLOOKUP(B341,'3-mer'!$B:$BQ,17,FALSE)</f>
        <v>18</v>
      </c>
      <c r="AO341" s="9">
        <f>VLOOKUP(B341,'3-mer'!$B:$BQ,18,FALSE)</f>
        <v>21</v>
      </c>
      <c r="AP341" s="9">
        <f>VLOOKUP(B341,'3-mer'!$B:$BQ,19,FALSE)</f>
        <v>10</v>
      </c>
      <c r="AQ341" s="9">
        <f>VLOOKUP(B341,'3-mer'!$B:$BQ,20,FALSE)</f>
        <v>21</v>
      </c>
      <c r="AR341" s="9">
        <f>VLOOKUP(B341,'3-mer'!$B:$BQ,21,FALSE)</f>
        <v>21</v>
      </c>
      <c r="AS341" s="9">
        <f>VLOOKUP(B341,'3-mer'!$B:$BQ,22,FALSE)</f>
        <v>24</v>
      </c>
      <c r="AT341" s="9">
        <f>VLOOKUP(B341,'3-mer'!$B:$BQ,23,FALSE)</f>
        <v>11</v>
      </c>
      <c r="AU341" s="9">
        <f>VLOOKUP(B341,'3-mer'!$B:$BQ,24,FALSE)</f>
        <v>18</v>
      </c>
      <c r="AV341" s="9">
        <f>VLOOKUP(B341,'3-mer'!$B:$BQ,25,FALSE)</f>
        <v>10</v>
      </c>
      <c r="AW341" s="9">
        <f>VLOOKUP(B341,'3-mer'!$B:$BQ,26,FALSE)</f>
        <v>22</v>
      </c>
      <c r="AX341" s="9">
        <f>VLOOKUP(B341,'3-mer'!$B:$BQ,27,FALSE)</f>
        <v>26</v>
      </c>
      <c r="AY341" s="9">
        <f>VLOOKUP(B341,'3-mer'!$B:$BQ,28,FALSE)</f>
        <v>18</v>
      </c>
      <c r="AZ341" s="9">
        <f>VLOOKUP(B341,'3-mer'!$B:$BQ,29,FALSE)</f>
        <v>20</v>
      </c>
      <c r="BA341" s="9">
        <f>VLOOKUP(B341,'3-mer'!$B:$BQ,30,FALSE)</f>
        <v>31</v>
      </c>
      <c r="BB341" s="9">
        <f>VLOOKUP(B341,'3-mer'!$B:$BQ,31,FALSE)</f>
        <v>24</v>
      </c>
      <c r="BC341" s="9">
        <f>VLOOKUP(B341,'3-mer'!$B:$BQ,32,FALSE)</f>
        <v>20</v>
      </c>
      <c r="BD341" s="9">
        <f>VLOOKUP(B341,'3-mer'!$B:$BQ,33,FALSE)</f>
        <v>11</v>
      </c>
      <c r="BE341" s="9">
        <f>VLOOKUP(B341,'3-mer'!$B:$BQ,34,FALSE)</f>
        <v>28</v>
      </c>
      <c r="BF341" s="9">
        <f>VLOOKUP(B341,'3-mer'!$B:$BQ,35,FALSE)</f>
        <v>16</v>
      </c>
      <c r="BG341" s="9">
        <f>VLOOKUP(B341,'3-mer'!$B:$BQ,36,FALSE)</f>
        <v>35</v>
      </c>
      <c r="BH341" s="9">
        <f>VLOOKUP(B341,'3-mer'!$B:$BQ,37,FALSE)</f>
        <v>20</v>
      </c>
      <c r="BI341" s="9">
        <f>VLOOKUP(B341,'3-mer'!$B:$BQ,38,FALSE)</f>
        <v>28</v>
      </c>
      <c r="BJ341" s="9">
        <f>VLOOKUP(B341,'3-mer'!$B:$BQ,39,FALSE)</f>
        <v>26</v>
      </c>
      <c r="BK341" s="9">
        <f>VLOOKUP(B341,'3-mer'!$B:$BQ,40,FALSE)</f>
        <v>24</v>
      </c>
      <c r="BL341" s="9">
        <f>VLOOKUP(B341,'3-mer'!$B:$BQ,41,FALSE)</f>
        <v>24</v>
      </c>
      <c r="BM341" s="9">
        <f>VLOOKUP(B341,'3-mer'!$B:$BQ,42,FALSE)</f>
        <v>26</v>
      </c>
      <c r="BN341" s="9">
        <f>VLOOKUP(B341,'3-mer'!$B:$BQ,43,FALSE)</f>
        <v>20</v>
      </c>
      <c r="BO341" s="9">
        <f>VLOOKUP(B341,'3-mer'!$B:$BQ,44,FALSE)</f>
        <v>43</v>
      </c>
      <c r="BP341" s="9">
        <f>VLOOKUP(B341,'3-mer'!$B:$BQ,45,FALSE)</f>
        <v>22</v>
      </c>
      <c r="BQ341" s="9">
        <f>VLOOKUP(B341,'3-mer'!$B:$BQ,46,FALSE)</f>
        <v>47</v>
      </c>
      <c r="BR341" s="9">
        <f>VLOOKUP(B341,'3-mer'!$B:$BQ,47,FALSE)</f>
        <v>34</v>
      </c>
      <c r="BS341" s="9">
        <f>VLOOKUP(B341,'3-mer'!$B:$BQ,48,FALSE)</f>
        <v>23</v>
      </c>
      <c r="BT341" s="9">
        <f>VLOOKUP(B341,'3-mer'!$B:$BQ,49,FALSE)</f>
        <v>25</v>
      </c>
      <c r="BU341" s="9">
        <f>VLOOKUP(B341,'3-mer'!$B:$BQ,50,FALSE)</f>
        <v>35</v>
      </c>
      <c r="BV341" s="9">
        <f>VLOOKUP(B341,'3-mer'!$B:$BQ,51,FALSE)</f>
        <v>17</v>
      </c>
      <c r="BW341" s="9">
        <f>VLOOKUP(B341,'3-mer'!$B:$BQ,52,FALSE)</f>
        <v>26</v>
      </c>
      <c r="BX341" s="9">
        <f>VLOOKUP(B341,'3-mer'!$B:$BQ,53,FALSE)</f>
        <v>22</v>
      </c>
      <c r="BY341" s="9">
        <f>VLOOKUP(B341,'3-mer'!$B:$BQ,54,FALSE)</f>
        <v>20</v>
      </c>
      <c r="BZ341" s="9">
        <f>VLOOKUP(B341,'3-mer'!$B:$BQ,55,FALSE)</f>
        <v>3</v>
      </c>
      <c r="CA341" s="9">
        <f>VLOOKUP(B341,'3-mer'!$B:$BQ,56,FALSE)</f>
        <v>16</v>
      </c>
      <c r="CB341" s="9">
        <f>VLOOKUP(B341,'3-mer'!$B:$BQ,7,FALSE)</f>
        <v>23</v>
      </c>
      <c r="CC341" s="9">
        <f>VLOOKUP(B341,'3-mer'!$B:$BQ,58,FALSE)</f>
        <v>21</v>
      </c>
      <c r="CD341" s="9">
        <f>VLOOKUP(B341,'3-mer'!$B:$BQ,60,FALSE)</f>
        <v>8</v>
      </c>
      <c r="CE341" s="9">
        <f>VLOOKUP(B341,'3-mer'!$B:$BQ,61,FALSE)</f>
        <v>27</v>
      </c>
      <c r="CF341" s="9">
        <f>VLOOKUP(B341,'3-mer'!$B:$BQ,62,FALSE)</f>
        <v>21</v>
      </c>
      <c r="CG341" s="9">
        <f>VLOOKUP(B341,'3-mer'!$B:$BQ,63,FALSE)</f>
        <v>39</v>
      </c>
      <c r="CH341" s="9">
        <f>VLOOKUP(B341,'3-mer'!$B:$BQ,64,FALSE)</f>
        <v>15</v>
      </c>
      <c r="CI341" s="9">
        <f>VLOOKUP(B341,'3-mer'!$B:$BQ,65,FALSE)</f>
        <v>15</v>
      </c>
      <c r="CJ341" s="9">
        <f>VLOOKUP(B341,'3-mer'!$B:$BQ,66,FALSE)</f>
        <v>10</v>
      </c>
      <c r="CK341" s="9">
        <f>VLOOKUP(B341,'3-mer'!$B:$BQ,67,FALSE)</f>
        <v>18</v>
      </c>
      <c r="CL341" s="9">
        <f>VLOOKUP(B341,'3-mer'!$B:$BQ,5,FALSE)</f>
        <v>24</v>
      </c>
    </row>
    <row r="342" spans="1:90" ht="15.75" x14ac:dyDescent="0.2">
      <c r="A342" s="26" t="s">
        <v>18</v>
      </c>
      <c r="B342" s="67" t="s">
        <v>20</v>
      </c>
      <c r="C342" s="67">
        <v>300</v>
      </c>
      <c r="D342" s="46">
        <v>87.6</v>
      </c>
      <c r="E342" s="67">
        <v>20</v>
      </c>
      <c r="F342" s="67">
        <v>7.2</v>
      </c>
      <c r="G342" s="67">
        <v>6</v>
      </c>
      <c r="H342" s="70">
        <v>4</v>
      </c>
      <c r="I342" s="70">
        <f>VLOOKUP(B342,'2-mer'!$C$1:$V$19,3,FALSE)</f>
        <v>1417</v>
      </c>
      <c r="J342" s="74">
        <f>VLOOKUP(B342,遗传信息!B:E,4,FALSE)</f>
        <v>66.52</v>
      </c>
      <c r="K342" s="9">
        <f>VLOOKUP(B342,'2-mer'!$C$1:$V$19,4,FALSE)</f>
        <v>102</v>
      </c>
      <c r="L342" s="9">
        <f>VLOOKUP(B342,'2-mer'!$C$1:$V$19,5,FALSE)</f>
        <v>87</v>
      </c>
      <c r="M342" s="9">
        <f>VLOOKUP(B342,'2-mer'!$C$1:$V$19,6,FALSE)</f>
        <v>107</v>
      </c>
      <c r="N342" s="9">
        <f>VLOOKUP(B342,'2-mer'!$C$1:$V$19,8,FALSE)</f>
        <v>63</v>
      </c>
      <c r="O342" s="9">
        <f>VLOOKUP(B342,'2-mer'!$C$1:$V$19,9,FALSE)</f>
        <v>77</v>
      </c>
      <c r="P342" s="9">
        <f>VLOOKUP(B342,'2-mer'!$C$1:$V$19,10,FALSE)</f>
        <v>76</v>
      </c>
      <c r="Q342" s="9">
        <f>VLOOKUP(B342,'2-mer'!$C$1:$V$19,11,FALSE)</f>
        <v>93</v>
      </c>
      <c r="R342" s="9">
        <f>VLOOKUP(B342,'2-mer'!$C$1:$V$19,12,FALSE)</f>
        <v>75</v>
      </c>
      <c r="S342" s="9">
        <f>VLOOKUP(B342,'2-mer'!$C$1:$V$19,13,FALSE)</f>
        <v>109</v>
      </c>
      <c r="T342" s="9">
        <f>VLOOKUP(B342,'2-mer'!$C$1:$V$19,14,FALSE)</f>
        <v>94</v>
      </c>
      <c r="U342" s="9">
        <f>VLOOKUP(B342,'2-mer'!$C$1:$V$19,15,FALSE)</f>
        <v>146</v>
      </c>
      <c r="V342" s="9">
        <f>VLOOKUP(B342,'2-mer'!$C$1:$V$19,16,FALSE)</f>
        <v>100</v>
      </c>
      <c r="W342" s="9">
        <f>VLOOKUP(B342,'2-mer'!$C$1:$V$19,17,FALSE)</f>
        <v>72</v>
      </c>
      <c r="X342" s="9">
        <f>VLOOKUP(B342,'2-mer'!$C$1:$V$19,18,FALSE)</f>
        <v>64</v>
      </c>
      <c r="Y342" s="9">
        <f>VLOOKUP(B342,'2-mer'!$C$1:$V$19,19,FALSE)</f>
        <v>102</v>
      </c>
      <c r="Z342" s="9">
        <f>VLOOKUP(B342,'2-mer'!$C$1:$V$19,20,FALSE)</f>
        <v>49</v>
      </c>
      <c r="AA342" s="9">
        <f>VLOOKUP(B342,'3-mer'!$B:$BQ,4,FALSE)</f>
        <v>20</v>
      </c>
      <c r="AB342" s="9">
        <f>VLOOKUP(B342,'3-mer'!$B:$BQ,5,FALSE)</f>
        <v>24</v>
      </c>
      <c r="AC342" s="9">
        <f>VLOOKUP(B342,'3-mer'!$B:$BQ,6,FALSE)</f>
        <v>35</v>
      </c>
      <c r="AD342" s="9">
        <f>VLOOKUP(B342,'3-mer'!$B:$BQ,7,FALSE)</f>
        <v>23</v>
      </c>
      <c r="AE342" s="9">
        <f>VLOOKUP(B342,'3-mer'!$B:$BQ,8,FALSE)</f>
        <v>19</v>
      </c>
      <c r="AF342" s="9">
        <f>VLOOKUP(B342,'3-mer'!$B:$BQ,9,FALSE)</f>
        <v>23</v>
      </c>
      <c r="AG342" s="9">
        <f>VLOOKUP(B342,'3-mer'!$B:$BQ,10,FALSE)</f>
        <v>24</v>
      </c>
      <c r="AH342" s="9">
        <f>VLOOKUP(B342,'3-mer'!$B:$BQ,11,FALSE)</f>
        <v>21</v>
      </c>
      <c r="AI342" s="9">
        <f>VLOOKUP(B342,'3-mer'!$B:$BQ,12,FALSE)</f>
        <v>21</v>
      </c>
      <c r="AJ342" s="9">
        <f>VLOOKUP(B342,'3-mer'!$B:$BQ,13,FALSE)</f>
        <v>31</v>
      </c>
      <c r="AK342" s="9">
        <f>VLOOKUP(B342,'3-mer'!$B:$BQ,14,FALSE)</f>
        <v>28</v>
      </c>
      <c r="AL342" s="9">
        <f>VLOOKUP(B342,'3-mer'!$B:$BQ,15,FALSE)</f>
        <v>27</v>
      </c>
      <c r="AM342" s="9">
        <f>VLOOKUP(B342,'3-mer'!$B:$BQ,16,FALSE)</f>
        <v>14</v>
      </c>
      <c r="AN342" s="9">
        <f>VLOOKUP(B342,'3-mer'!$B:$BQ,17,FALSE)</f>
        <v>18</v>
      </c>
      <c r="AO342" s="9">
        <f>VLOOKUP(B342,'3-mer'!$B:$BQ,18,FALSE)</f>
        <v>21</v>
      </c>
      <c r="AP342" s="9">
        <f>VLOOKUP(B342,'3-mer'!$B:$BQ,19,FALSE)</f>
        <v>10</v>
      </c>
      <c r="AQ342" s="9">
        <f>VLOOKUP(B342,'3-mer'!$B:$BQ,20,FALSE)</f>
        <v>21</v>
      </c>
      <c r="AR342" s="9">
        <f>VLOOKUP(B342,'3-mer'!$B:$BQ,21,FALSE)</f>
        <v>21</v>
      </c>
      <c r="AS342" s="9">
        <f>VLOOKUP(B342,'3-mer'!$B:$BQ,22,FALSE)</f>
        <v>24</v>
      </c>
      <c r="AT342" s="9">
        <f>VLOOKUP(B342,'3-mer'!$B:$BQ,23,FALSE)</f>
        <v>11</v>
      </c>
      <c r="AU342" s="9">
        <f>VLOOKUP(B342,'3-mer'!$B:$BQ,24,FALSE)</f>
        <v>18</v>
      </c>
      <c r="AV342" s="9">
        <f>VLOOKUP(B342,'3-mer'!$B:$BQ,25,FALSE)</f>
        <v>10</v>
      </c>
      <c r="AW342" s="9">
        <f>VLOOKUP(B342,'3-mer'!$B:$BQ,26,FALSE)</f>
        <v>22</v>
      </c>
      <c r="AX342" s="9">
        <f>VLOOKUP(B342,'3-mer'!$B:$BQ,27,FALSE)</f>
        <v>26</v>
      </c>
      <c r="AY342" s="9">
        <f>VLOOKUP(B342,'3-mer'!$B:$BQ,28,FALSE)</f>
        <v>18</v>
      </c>
      <c r="AZ342" s="9">
        <f>VLOOKUP(B342,'3-mer'!$B:$BQ,29,FALSE)</f>
        <v>20</v>
      </c>
      <c r="BA342" s="9">
        <f>VLOOKUP(B342,'3-mer'!$B:$BQ,30,FALSE)</f>
        <v>31</v>
      </c>
      <c r="BB342" s="9">
        <f>VLOOKUP(B342,'3-mer'!$B:$BQ,31,FALSE)</f>
        <v>24</v>
      </c>
      <c r="BC342" s="9">
        <f>VLOOKUP(B342,'3-mer'!$B:$BQ,32,FALSE)</f>
        <v>20</v>
      </c>
      <c r="BD342" s="9">
        <f>VLOOKUP(B342,'3-mer'!$B:$BQ,33,FALSE)</f>
        <v>11</v>
      </c>
      <c r="BE342" s="9">
        <f>VLOOKUP(B342,'3-mer'!$B:$BQ,34,FALSE)</f>
        <v>28</v>
      </c>
      <c r="BF342" s="9">
        <f>VLOOKUP(B342,'3-mer'!$B:$BQ,35,FALSE)</f>
        <v>16</v>
      </c>
      <c r="BG342" s="9">
        <f>VLOOKUP(B342,'3-mer'!$B:$BQ,36,FALSE)</f>
        <v>35</v>
      </c>
      <c r="BH342" s="9">
        <f>VLOOKUP(B342,'3-mer'!$B:$BQ,37,FALSE)</f>
        <v>20</v>
      </c>
      <c r="BI342" s="9">
        <f>VLOOKUP(B342,'3-mer'!$B:$BQ,38,FALSE)</f>
        <v>28</v>
      </c>
      <c r="BJ342" s="9">
        <f>VLOOKUP(B342,'3-mer'!$B:$BQ,39,FALSE)</f>
        <v>26</v>
      </c>
      <c r="BK342" s="9">
        <f>VLOOKUP(B342,'3-mer'!$B:$BQ,40,FALSE)</f>
        <v>24</v>
      </c>
      <c r="BL342" s="9">
        <f>VLOOKUP(B342,'3-mer'!$B:$BQ,41,FALSE)</f>
        <v>24</v>
      </c>
      <c r="BM342" s="9">
        <f>VLOOKUP(B342,'3-mer'!$B:$BQ,42,FALSE)</f>
        <v>26</v>
      </c>
      <c r="BN342" s="9">
        <f>VLOOKUP(B342,'3-mer'!$B:$BQ,43,FALSE)</f>
        <v>20</v>
      </c>
      <c r="BO342" s="9">
        <f>VLOOKUP(B342,'3-mer'!$B:$BQ,44,FALSE)</f>
        <v>43</v>
      </c>
      <c r="BP342" s="9">
        <f>VLOOKUP(B342,'3-mer'!$B:$BQ,45,FALSE)</f>
        <v>22</v>
      </c>
      <c r="BQ342" s="9">
        <f>VLOOKUP(B342,'3-mer'!$B:$BQ,46,FALSE)</f>
        <v>47</v>
      </c>
      <c r="BR342" s="9">
        <f>VLOOKUP(B342,'3-mer'!$B:$BQ,47,FALSE)</f>
        <v>34</v>
      </c>
      <c r="BS342" s="9">
        <f>VLOOKUP(B342,'3-mer'!$B:$BQ,48,FALSE)</f>
        <v>23</v>
      </c>
      <c r="BT342" s="9">
        <f>VLOOKUP(B342,'3-mer'!$B:$BQ,49,FALSE)</f>
        <v>25</v>
      </c>
      <c r="BU342" s="9">
        <f>VLOOKUP(B342,'3-mer'!$B:$BQ,50,FALSE)</f>
        <v>35</v>
      </c>
      <c r="BV342" s="9">
        <f>VLOOKUP(B342,'3-mer'!$B:$BQ,51,FALSE)</f>
        <v>17</v>
      </c>
      <c r="BW342" s="9">
        <f>VLOOKUP(B342,'3-mer'!$B:$BQ,52,FALSE)</f>
        <v>26</v>
      </c>
      <c r="BX342" s="9">
        <f>VLOOKUP(B342,'3-mer'!$B:$BQ,53,FALSE)</f>
        <v>22</v>
      </c>
      <c r="BY342" s="9">
        <f>VLOOKUP(B342,'3-mer'!$B:$BQ,54,FALSE)</f>
        <v>20</v>
      </c>
      <c r="BZ342" s="9">
        <f>VLOOKUP(B342,'3-mer'!$B:$BQ,55,FALSE)</f>
        <v>3</v>
      </c>
      <c r="CA342" s="9">
        <f>VLOOKUP(B342,'3-mer'!$B:$BQ,56,FALSE)</f>
        <v>16</v>
      </c>
      <c r="CB342" s="9">
        <f>VLOOKUP(B342,'3-mer'!$B:$BQ,7,FALSE)</f>
        <v>23</v>
      </c>
      <c r="CC342" s="9">
        <f>VLOOKUP(B342,'3-mer'!$B:$BQ,58,FALSE)</f>
        <v>21</v>
      </c>
      <c r="CD342" s="9">
        <f>VLOOKUP(B342,'3-mer'!$B:$BQ,60,FALSE)</f>
        <v>8</v>
      </c>
      <c r="CE342" s="9">
        <f>VLOOKUP(B342,'3-mer'!$B:$BQ,61,FALSE)</f>
        <v>27</v>
      </c>
      <c r="CF342" s="9">
        <f>VLOOKUP(B342,'3-mer'!$B:$BQ,62,FALSE)</f>
        <v>21</v>
      </c>
      <c r="CG342" s="9">
        <f>VLOOKUP(B342,'3-mer'!$B:$BQ,63,FALSE)</f>
        <v>39</v>
      </c>
      <c r="CH342" s="9">
        <f>VLOOKUP(B342,'3-mer'!$B:$BQ,64,FALSE)</f>
        <v>15</v>
      </c>
      <c r="CI342" s="9">
        <f>VLOOKUP(B342,'3-mer'!$B:$BQ,65,FALSE)</f>
        <v>15</v>
      </c>
      <c r="CJ342" s="9">
        <f>VLOOKUP(B342,'3-mer'!$B:$BQ,66,FALSE)</f>
        <v>10</v>
      </c>
      <c r="CK342" s="9">
        <f>VLOOKUP(B342,'3-mer'!$B:$BQ,67,FALSE)</f>
        <v>18</v>
      </c>
      <c r="CL342" s="9">
        <f>VLOOKUP(B342,'3-mer'!$B:$BQ,5,FALSE)</f>
        <v>24</v>
      </c>
    </row>
    <row r="343" spans="1:90" ht="15.75" x14ac:dyDescent="0.2">
      <c r="A343" s="67" t="s">
        <v>28</v>
      </c>
      <c r="B343" s="67" t="s">
        <v>51</v>
      </c>
      <c r="C343" s="67">
        <v>265</v>
      </c>
      <c r="D343" s="46">
        <v>2.7</v>
      </c>
      <c r="E343" s="67">
        <v>20</v>
      </c>
      <c r="F343" s="67">
        <v>7.2</v>
      </c>
      <c r="G343" s="67">
        <v>6</v>
      </c>
      <c r="H343" s="70">
        <v>1</v>
      </c>
      <c r="I343" s="70">
        <f>VLOOKUP(B343,'2-mer'!$C$1:$V$19,3,FALSE)</f>
        <v>1467</v>
      </c>
      <c r="J343" s="74">
        <f>VLOOKUP(B343,遗传信息!B:E,4,FALSE)</f>
        <v>50.609999999999992</v>
      </c>
      <c r="K343" s="9">
        <f>VLOOKUP(B343,'2-mer'!$C$1:$V$19,4,FALSE)</f>
        <v>105</v>
      </c>
      <c r="L343" s="9">
        <f>VLOOKUP(B343,'2-mer'!$C$1:$V$19,5,FALSE)</f>
        <v>89</v>
      </c>
      <c r="M343" s="9">
        <f>VLOOKUP(B343,'2-mer'!$C$1:$V$19,6,FALSE)</f>
        <v>107</v>
      </c>
      <c r="N343" s="9">
        <f>VLOOKUP(B343,'2-mer'!$C$1:$V$19,8,FALSE)</f>
        <v>63</v>
      </c>
      <c r="O343" s="9">
        <f>VLOOKUP(B343,'2-mer'!$C$1:$V$19,9,FALSE)</f>
        <v>81</v>
      </c>
      <c r="P343" s="9">
        <f>VLOOKUP(B343,'2-mer'!$C$1:$V$19,10,FALSE)</f>
        <v>80</v>
      </c>
      <c r="Q343" s="9">
        <f>VLOOKUP(B343,'2-mer'!$C$1:$V$19,11,FALSE)</f>
        <v>98</v>
      </c>
      <c r="R343" s="9">
        <f>VLOOKUP(B343,'2-mer'!$C$1:$V$19,12,FALSE)</f>
        <v>77</v>
      </c>
      <c r="S343" s="9">
        <f>VLOOKUP(B343,'2-mer'!$C$1:$V$19,13,FALSE)</f>
        <v>115</v>
      </c>
      <c r="T343" s="9">
        <f>VLOOKUP(B343,'2-mer'!$C$1:$V$19,14,FALSE)</f>
        <v>107</v>
      </c>
      <c r="U343" s="9">
        <f>VLOOKUP(B343,'2-mer'!$C$1:$V$19,15,FALSE)</f>
        <v>149</v>
      </c>
      <c r="V343" s="9">
        <f>VLOOKUP(B343,'2-mer'!$C$1:$V$19,16,FALSE)</f>
        <v>94</v>
      </c>
      <c r="W343" s="9">
        <f>VLOOKUP(B343,'2-mer'!$C$1:$V$19,17,FALSE)</f>
        <v>62</v>
      </c>
      <c r="X343" s="9">
        <f>VLOOKUP(B343,'2-mer'!$C$1:$V$19,18,FALSE)</f>
        <v>60</v>
      </c>
      <c r="Y343" s="9">
        <f>VLOOKUP(B343,'2-mer'!$C$1:$V$19,19,FALSE)</f>
        <v>109</v>
      </c>
      <c r="Z343" s="9">
        <f>VLOOKUP(B343,'2-mer'!$C$1:$V$19,20,FALSE)</f>
        <v>58</v>
      </c>
      <c r="AA343" s="9">
        <f>VLOOKUP(B343,'3-mer'!$B:$BQ,4,FALSE)</f>
        <v>21</v>
      </c>
      <c r="AB343" s="9">
        <f>VLOOKUP(B343,'3-mer'!$B:$BQ,5,FALSE)</f>
        <v>26</v>
      </c>
      <c r="AC343" s="9">
        <f>VLOOKUP(B343,'3-mer'!$B:$BQ,6,FALSE)</f>
        <v>35</v>
      </c>
      <c r="AD343" s="9">
        <f>VLOOKUP(B343,'3-mer'!$B:$BQ,7,FALSE)</f>
        <v>22</v>
      </c>
      <c r="AE343" s="9">
        <f>VLOOKUP(B343,'3-mer'!$B:$BQ,8,FALSE)</f>
        <v>17</v>
      </c>
      <c r="AF343" s="9">
        <f>VLOOKUP(B343,'3-mer'!$B:$BQ,9,FALSE)</f>
        <v>23</v>
      </c>
      <c r="AG343" s="9">
        <f>VLOOKUP(B343,'3-mer'!$B:$BQ,10,FALSE)</f>
        <v>28</v>
      </c>
      <c r="AH343" s="9">
        <f>VLOOKUP(B343,'3-mer'!$B:$BQ,11,FALSE)</f>
        <v>21</v>
      </c>
      <c r="AI343" s="9">
        <f>VLOOKUP(B343,'3-mer'!$B:$BQ,12,FALSE)</f>
        <v>27</v>
      </c>
      <c r="AJ343" s="9">
        <f>VLOOKUP(B343,'3-mer'!$B:$BQ,13,FALSE)</f>
        <v>28</v>
      </c>
      <c r="AK343" s="9">
        <f>VLOOKUP(B343,'3-mer'!$B:$BQ,14,FALSE)</f>
        <v>28</v>
      </c>
      <c r="AL343" s="9">
        <f>VLOOKUP(B343,'3-mer'!$B:$BQ,15,FALSE)</f>
        <v>23</v>
      </c>
      <c r="AM343" s="9">
        <f>VLOOKUP(B343,'3-mer'!$B:$BQ,16,FALSE)</f>
        <v>13</v>
      </c>
      <c r="AN343" s="9">
        <f>VLOOKUP(B343,'3-mer'!$B:$BQ,17,FALSE)</f>
        <v>12</v>
      </c>
      <c r="AO343" s="9">
        <f>VLOOKUP(B343,'3-mer'!$B:$BQ,18,FALSE)</f>
        <v>27</v>
      </c>
      <c r="AP343" s="9">
        <f>VLOOKUP(B343,'3-mer'!$B:$BQ,19,FALSE)</f>
        <v>11</v>
      </c>
      <c r="AQ343" s="9">
        <f>VLOOKUP(B343,'3-mer'!$B:$BQ,20,FALSE)</f>
        <v>22</v>
      </c>
      <c r="AR343" s="9">
        <f>VLOOKUP(B343,'3-mer'!$B:$BQ,21,FALSE)</f>
        <v>19</v>
      </c>
      <c r="AS343" s="9">
        <f>VLOOKUP(B343,'3-mer'!$B:$BQ,22,FALSE)</f>
        <v>24</v>
      </c>
      <c r="AT343" s="9">
        <f>VLOOKUP(B343,'3-mer'!$B:$BQ,23,FALSE)</f>
        <v>16</v>
      </c>
      <c r="AU343" s="9">
        <f>VLOOKUP(B343,'3-mer'!$B:$BQ,24,FALSE)</f>
        <v>18</v>
      </c>
      <c r="AV343" s="9">
        <f>VLOOKUP(B343,'3-mer'!$B:$BQ,25,FALSE)</f>
        <v>16</v>
      </c>
      <c r="AW343" s="9">
        <f>VLOOKUP(B343,'3-mer'!$B:$BQ,26,FALSE)</f>
        <v>21</v>
      </c>
      <c r="AX343" s="9">
        <f>VLOOKUP(B343,'3-mer'!$B:$BQ,27,FALSE)</f>
        <v>25</v>
      </c>
      <c r="AY343" s="9">
        <f>VLOOKUP(B343,'3-mer'!$B:$BQ,28,FALSE)</f>
        <v>17</v>
      </c>
      <c r="AZ343" s="9">
        <f>VLOOKUP(B343,'3-mer'!$B:$BQ,29,FALSE)</f>
        <v>23</v>
      </c>
      <c r="BA343" s="9">
        <f>VLOOKUP(B343,'3-mer'!$B:$BQ,30,FALSE)</f>
        <v>36</v>
      </c>
      <c r="BB343" s="9">
        <f>VLOOKUP(B343,'3-mer'!$B:$BQ,31,FALSE)</f>
        <v>22</v>
      </c>
      <c r="BC343" s="9">
        <f>VLOOKUP(B343,'3-mer'!$B:$BQ,32,FALSE)</f>
        <v>11</v>
      </c>
      <c r="BD343" s="9">
        <f>VLOOKUP(B343,'3-mer'!$B:$BQ,33,FALSE)</f>
        <v>15</v>
      </c>
      <c r="BE343" s="9">
        <f>VLOOKUP(B343,'3-mer'!$B:$BQ,34,FALSE)</f>
        <v>28</v>
      </c>
      <c r="BF343" s="9">
        <f>VLOOKUP(B343,'3-mer'!$B:$BQ,35,FALSE)</f>
        <v>21</v>
      </c>
      <c r="BG343" s="9">
        <f>VLOOKUP(B343,'3-mer'!$B:$BQ,36,FALSE)</f>
        <v>37</v>
      </c>
      <c r="BH343" s="9">
        <f>VLOOKUP(B343,'3-mer'!$B:$BQ,37,FALSE)</f>
        <v>24</v>
      </c>
      <c r="BI343" s="9">
        <f>VLOOKUP(B343,'3-mer'!$B:$BQ,38,FALSE)</f>
        <v>33</v>
      </c>
      <c r="BJ343" s="9">
        <f>VLOOKUP(B343,'3-mer'!$B:$BQ,39,FALSE)</f>
        <v>21</v>
      </c>
      <c r="BK343" s="9">
        <f>VLOOKUP(B343,'3-mer'!$B:$BQ,40,FALSE)</f>
        <v>29</v>
      </c>
      <c r="BL343" s="9">
        <f>VLOOKUP(B343,'3-mer'!$B:$BQ,41,FALSE)</f>
        <v>26</v>
      </c>
      <c r="BM343" s="9">
        <f>VLOOKUP(B343,'3-mer'!$B:$BQ,42,FALSE)</f>
        <v>29</v>
      </c>
      <c r="BN343" s="9">
        <f>VLOOKUP(B343,'3-mer'!$B:$BQ,43,FALSE)</f>
        <v>23</v>
      </c>
      <c r="BO343" s="9">
        <f>VLOOKUP(B343,'3-mer'!$B:$BQ,44,FALSE)</f>
        <v>42</v>
      </c>
      <c r="BP343" s="9">
        <f>VLOOKUP(B343,'3-mer'!$B:$BQ,45,FALSE)</f>
        <v>29</v>
      </c>
      <c r="BQ343" s="9">
        <f>VLOOKUP(B343,'3-mer'!$B:$BQ,46,FALSE)</f>
        <v>48</v>
      </c>
      <c r="BR343" s="9">
        <f>VLOOKUP(B343,'3-mer'!$B:$BQ,47,FALSE)</f>
        <v>30</v>
      </c>
      <c r="BS343" s="9">
        <f>VLOOKUP(B343,'3-mer'!$B:$BQ,48,FALSE)</f>
        <v>22</v>
      </c>
      <c r="BT343" s="9">
        <f>VLOOKUP(B343,'3-mer'!$B:$BQ,49,FALSE)</f>
        <v>22</v>
      </c>
      <c r="BU343" s="9">
        <f>VLOOKUP(B343,'3-mer'!$B:$BQ,50,FALSE)</f>
        <v>32</v>
      </c>
      <c r="BV343" s="9">
        <f>VLOOKUP(B343,'3-mer'!$B:$BQ,51,FALSE)</f>
        <v>17</v>
      </c>
      <c r="BW343" s="9">
        <f>VLOOKUP(B343,'3-mer'!$B:$BQ,52,FALSE)</f>
        <v>25</v>
      </c>
      <c r="BX343" s="9">
        <f>VLOOKUP(B343,'3-mer'!$B:$BQ,53,FALSE)</f>
        <v>20</v>
      </c>
      <c r="BY343" s="9">
        <f>VLOOKUP(B343,'3-mer'!$B:$BQ,54,FALSE)</f>
        <v>14</v>
      </c>
      <c r="BZ343" s="9">
        <f>VLOOKUP(B343,'3-mer'!$B:$BQ,55,FALSE)</f>
        <v>3</v>
      </c>
      <c r="CA343" s="9">
        <f>VLOOKUP(B343,'3-mer'!$B:$BQ,56,FALSE)</f>
        <v>17</v>
      </c>
      <c r="CB343" s="9">
        <f>VLOOKUP(B343,'3-mer'!$B:$BQ,7,FALSE)</f>
        <v>22</v>
      </c>
      <c r="CC343" s="9">
        <f>VLOOKUP(B343,'3-mer'!$B:$BQ,58,FALSE)</f>
        <v>20</v>
      </c>
      <c r="CD343" s="9">
        <f>VLOOKUP(B343,'3-mer'!$B:$BQ,60,FALSE)</f>
        <v>8</v>
      </c>
      <c r="CE343" s="9">
        <f>VLOOKUP(B343,'3-mer'!$B:$BQ,61,FALSE)</f>
        <v>29</v>
      </c>
      <c r="CF343" s="9">
        <f>VLOOKUP(B343,'3-mer'!$B:$BQ,62,FALSE)</f>
        <v>26</v>
      </c>
      <c r="CG343" s="9">
        <f>VLOOKUP(B343,'3-mer'!$B:$BQ,63,FALSE)</f>
        <v>36</v>
      </c>
      <c r="CH343" s="9">
        <f>VLOOKUP(B343,'3-mer'!$B:$BQ,64,FALSE)</f>
        <v>18</v>
      </c>
      <c r="CI343" s="9">
        <f>VLOOKUP(B343,'3-mer'!$B:$BQ,65,FALSE)</f>
        <v>16</v>
      </c>
      <c r="CJ343" s="9">
        <f>VLOOKUP(B343,'3-mer'!$B:$BQ,66,FALSE)</f>
        <v>11</v>
      </c>
      <c r="CK343" s="9">
        <f>VLOOKUP(B343,'3-mer'!$B:$BQ,67,FALSE)</f>
        <v>22</v>
      </c>
      <c r="CL343" s="9">
        <f>VLOOKUP(B343,'3-mer'!$B:$BQ,5,FALSE)</f>
        <v>26</v>
      </c>
    </row>
    <row r="344" spans="1:90" ht="15.75" x14ac:dyDescent="0.2">
      <c r="A344" s="67" t="s">
        <v>28</v>
      </c>
      <c r="B344" s="67" t="s">
        <v>51</v>
      </c>
      <c r="C344" s="67">
        <v>265</v>
      </c>
      <c r="D344" s="46">
        <v>3.8</v>
      </c>
      <c r="E344" s="67">
        <v>20</v>
      </c>
      <c r="F344" s="67">
        <v>7.2</v>
      </c>
      <c r="G344" s="67">
        <v>6</v>
      </c>
      <c r="H344" s="70">
        <v>2</v>
      </c>
      <c r="I344" s="70">
        <f>VLOOKUP(B344,'2-mer'!$C$1:$V$19,3,FALSE)</f>
        <v>1467</v>
      </c>
      <c r="J344" s="74">
        <f>VLOOKUP(B344,遗传信息!B:E,4,FALSE)</f>
        <v>50.609999999999992</v>
      </c>
      <c r="K344" s="9">
        <f>VLOOKUP(B344,'2-mer'!$C$1:$V$19,4,FALSE)</f>
        <v>105</v>
      </c>
      <c r="L344" s="9">
        <f>VLOOKUP(B344,'2-mer'!$C$1:$V$19,5,FALSE)</f>
        <v>89</v>
      </c>
      <c r="M344" s="9">
        <f>VLOOKUP(B344,'2-mer'!$C$1:$V$19,6,FALSE)</f>
        <v>107</v>
      </c>
      <c r="N344" s="9">
        <f>VLOOKUP(B344,'2-mer'!$C$1:$V$19,8,FALSE)</f>
        <v>63</v>
      </c>
      <c r="O344" s="9">
        <f>VLOOKUP(B344,'2-mer'!$C$1:$V$19,9,FALSE)</f>
        <v>81</v>
      </c>
      <c r="P344" s="9">
        <f>VLOOKUP(B344,'2-mer'!$C$1:$V$19,10,FALSE)</f>
        <v>80</v>
      </c>
      <c r="Q344" s="9">
        <f>VLOOKUP(B344,'2-mer'!$C$1:$V$19,11,FALSE)</f>
        <v>98</v>
      </c>
      <c r="R344" s="9">
        <f>VLOOKUP(B344,'2-mer'!$C$1:$V$19,12,FALSE)</f>
        <v>77</v>
      </c>
      <c r="S344" s="9">
        <f>VLOOKUP(B344,'2-mer'!$C$1:$V$19,13,FALSE)</f>
        <v>115</v>
      </c>
      <c r="T344" s="9">
        <f>VLOOKUP(B344,'2-mer'!$C$1:$V$19,14,FALSE)</f>
        <v>107</v>
      </c>
      <c r="U344" s="9">
        <f>VLOOKUP(B344,'2-mer'!$C$1:$V$19,15,FALSE)</f>
        <v>149</v>
      </c>
      <c r="V344" s="9">
        <f>VLOOKUP(B344,'2-mer'!$C$1:$V$19,16,FALSE)</f>
        <v>94</v>
      </c>
      <c r="W344" s="9">
        <f>VLOOKUP(B344,'2-mer'!$C$1:$V$19,17,FALSE)</f>
        <v>62</v>
      </c>
      <c r="X344" s="9">
        <f>VLOOKUP(B344,'2-mer'!$C$1:$V$19,18,FALSE)</f>
        <v>60</v>
      </c>
      <c r="Y344" s="9">
        <f>VLOOKUP(B344,'2-mer'!$C$1:$V$19,19,FALSE)</f>
        <v>109</v>
      </c>
      <c r="Z344" s="9">
        <f>VLOOKUP(B344,'2-mer'!$C$1:$V$19,20,FALSE)</f>
        <v>58</v>
      </c>
      <c r="AA344" s="9">
        <f>VLOOKUP(B344,'3-mer'!$B:$BQ,4,FALSE)</f>
        <v>21</v>
      </c>
      <c r="AB344" s="9">
        <f>VLOOKUP(B344,'3-mer'!$B:$BQ,5,FALSE)</f>
        <v>26</v>
      </c>
      <c r="AC344" s="9">
        <f>VLOOKUP(B344,'3-mer'!$B:$BQ,6,FALSE)</f>
        <v>35</v>
      </c>
      <c r="AD344" s="9">
        <f>VLOOKUP(B344,'3-mer'!$B:$BQ,7,FALSE)</f>
        <v>22</v>
      </c>
      <c r="AE344" s="9">
        <f>VLOOKUP(B344,'3-mer'!$B:$BQ,8,FALSE)</f>
        <v>17</v>
      </c>
      <c r="AF344" s="9">
        <f>VLOOKUP(B344,'3-mer'!$B:$BQ,9,FALSE)</f>
        <v>23</v>
      </c>
      <c r="AG344" s="9">
        <f>VLOOKUP(B344,'3-mer'!$B:$BQ,10,FALSE)</f>
        <v>28</v>
      </c>
      <c r="AH344" s="9">
        <f>VLOOKUP(B344,'3-mer'!$B:$BQ,11,FALSE)</f>
        <v>21</v>
      </c>
      <c r="AI344" s="9">
        <f>VLOOKUP(B344,'3-mer'!$B:$BQ,12,FALSE)</f>
        <v>27</v>
      </c>
      <c r="AJ344" s="9">
        <f>VLOOKUP(B344,'3-mer'!$B:$BQ,13,FALSE)</f>
        <v>28</v>
      </c>
      <c r="AK344" s="9">
        <f>VLOOKUP(B344,'3-mer'!$B:$BQ,14,FALSE)</f>
        <v>28</v>
      </c>
      <c r="AL344" s="9">
        <f>VLOOKUP(B344,'3-mer'!$B:$BQ,15,FALSE)</f>
        <v>23</v>
      </c>
      <c r="AM344" s="9">
        <f>VLOOKUP(B344,'3-mer'!$B:$BQ,16,FALSE)</f>
        <v>13</v>
      </c>
      <c r="AN344" s="9">
        <f>VLOOKUP(B344,'3-mer'!$B:$BQ,17,FALSE)</f>
        <v>12</v>
      </c>
      <c r="AO344" s="9">
        <f>VLOOKUP(B344,'3-mer'!$B:$BQ,18,FALSE)</f>
        <v>27</v>
      </c>
      <c r="AP344" s="9">
        <f>VLOOKUP(B344,'3-mer'!$B:$BQ,19,FALSE)</f>
        <v>11</v>
      </c>
      <c r="AQ344" s="9">
        <f>VLOOKUP(B344,'3-mer'!$B:$BQ,20,FALSE)</f>
        <v>22</v>
      </c>
      <c r="AR344" s="9">
        <f>VLOOKUP(B344,'3-mer'!$B:$BQ,21,FALSE)</f>
        <v>19</v>
      </c>
      <c r="AS344" s="9">
        <f>VLOOKUP(B344,'3-mer'!$B:$BQ,22,FALSE)</f>
        <v>24</v>
      </c>
      <c r="AT344" s="9">
        <f>VLOOKUP(B344,'3-mer'!$B:$BQ,23,FALSE)</f>
        <v>16</v>
      </c>
      <c r="AU344" s="9">
        <f>VLOOKUP(B344,'3-mer'!$B:$BQ,24,FALSE)</f>
        <v>18</v>
      </c>
      <c r="AV344" s="9">
        <f>VLOOKUP(B344,'3-mer'!$B:$BQ,25,FALSE)</f>
        <v>16</v>
      </c>
      <c r="AW344" s="9">
        <f>VLOOKUP(B344,'3-mer'!$B:$BQ,26,FALSE)</f>
        <v>21</v>
      </c>
      <c r="AX344" s="9">
        <f>VLOOKUP(B344,'3-mer'!$B:$BQ,27,FALSE)</f>
        <v>25</v>
      </c>
      <c r="AY344" s="9">
        <f>VLOOKUP(B344,'3-mer'!$B:$BQ,28,FALSE)</f>
        <v>17</v>
      </c>
      <c r="AZ344" s="9">
        <f>VLOOKUP(B344,'3-mer'!$B:$BQ,29,FALSE)</f>
        <v>23</v>
      </c>
      <c r="BA344" s="9">
        <f>VLOOKUP(B344,'3-mer'!$B:$BQ,30,FALSE)</f>
        <v>36</v>
      </c>
      <c r="BB344" s="9">
        <f>VLOOKUP(B344,'3-mer'!$B:$BQ,31,FALSE)</f>
        <v>22</v>
      </c>
      <c r="BC344" s="9">
        <f>VLOOKUP(B344,'3-mer'!$B:$BQ,32,FALSE)</f>
        <v>11</v>
      </c>
      <c r="BD344" s="9">
        <f>VLOOKUP(B344,'3-mer'!$B:$BQ,33,FALSE)</f>
        <v>15</v>
      </c>
      <c r="BE344" s="9">
        <f>VLOOKUP(B344,'3-mer'!$B:$BQ,34,FALSE)</f>
        <v>28</v>
      </c>
      <c r="BF344" s="9">
        <f>VLOOKUP(B344,'3-mer'!$B:$BQ,35,FALSE)</f>
        <v>21</v>
      </c>
      <c r="BG344" s="9">
        <f>VLOOKUP(B344,'3-mer'!$B:$BQ,36,FALSE)</f>
        <v>37</v>
      </c>
      <c r="BH344" s="9">
        <f>VLOOKUP(B344,'3-mer'!$B:$BQ,37,FALSE)</f>
        <v>24</v>
      </c>
      <c r="BI344" s="9">
        <f>VLOOKUP(B344,'3-mer'!$B:$BQ,38,FALSE)</f>
        <v>33</v>
      </c>
      <c r="BJ344" s="9">
        <f>VLOOKUP(B344,'3-mer'!$B:$BQ,39,FALSE)</f>
        <v>21</v>
      </c>
      <c r="BK344" s="9">
        <f>VLOOKUP(B344,'3-mer'!$B:$BQ,40,FALSE)</f>
        <v>29</v>
      </c>
      <c r="BL344" s="9">
        <f>VLOOKUP(B344,'3-mer'!$B:$BQ,41,FALSE)</f>
        <v>26</v>
      </c>
      <c r="BM344" s="9">
        <f>VLOOKUP(B344,'3-mer'!$B:$BQ,42,FALSE)</f>
        <v>29</v>
      </c>
      <c r="BN344" s="9">
        <f>VLOOKUP(B344,'3-mer'!$B:$BQ,43,FALSE)</f>
        <v>23</v>
      </c>
      <c r="BO344" s="9">
        <f>VLOOKUP(B344,'3-mer'!$B:$BQ,44,FALSE)</f>
        <v>42</v>
      </c>
      <c r="BP344" s="9">
        <f>VLOOKUP(B344,'3-mer'!$B:$BQ,45,FALSE)</f>
        <v>29</v>
      </c>
      <c r="BQ344" s="9">
        <f>VLOOKUP(B344,'3-mer'!$B:$BQ,46,FALSE)</f>
        <v>48</v>
      </c>
      <c r="BR344" s="9">
        <f>VLOOKUP(B344,'3-mer'!$B:$BQ,47,FALSE)</f>
        <v>30</v>
      </c>
      <c r="BS344" s="9">
        <f>VLOOKUP(B344,'3-mer'!$B:$BQ,48,FALSE)</f>
        <v>22</v>
      </c>
      <c r="BT344" s="9">
        <f>VLOOKUP(B344,'3-mer'!$B:$BQ,49,FALSE)</f>
        <v>22</v>
      </c>
      <c r="BU344" s="9">
        <f>VLOOKUP(B344,'3-mer'!$B:$BQ,50,FALSE)</f>
        <v>32</v>
      </c>
      <c r="BV344" s="9">
        <f>VLOOKUP(B344,'3-mer'!$B:$BQ,51,FALSE)</f>
        <v>17</v>
      </c>
      <c r="BW344" s="9">
        <f>VLOOKUP(B344,'3-mer'!$B:$BQ,52,FALSE)</f>
        <v>25</v>
      </c>
      <c r="BX344" s="9">
        <f>VLOOKUP(B344,'3-mer'!$B:$BQ,53,FALSE)</f>
        <v>20</v>
      </c>
      <c r="BY344" s="9">
        <f>VLOOKUP(B344,'3-mer'!$B:$BQ,54,FALSE)</f>
        <v>14</v>
      </c>
      <c r="BZ344" s="9">
        <f>VLOOKUP(B344,'3-mer'!$B:$BQ,55,FALSE)</f>
        <v>3</v>
      </c>
      <c r="CA344" s="9">
        <f>VLOOKUP(B344,'3-mer'!$B:$BQ,56,FALSE)</f>
        <v>17</v>
      </c>
      <c r="CB344" s="9">
        <f>VLOOKUP(B344,'3-mer'!$B:$BQ,7,FALSE)</f>
        <v>22</v>
      </c>
      <c r="CC344" s="9">
        <f>VLOOKUP(B344,'3-mer'!$B:$BQ,58,FALSE)</f>
        <v>20</v>
      </c>
      <c r="CD344" s="9">
        <f>VLOOKUP(B344,'3-mer'!$B:$BQ,60,FALSE)</f>
        <v>8</v>
      </c>
      <c r="CE344" s="9">
        <f>VLOOKUP(B344,'3-mer'!$B:$BQ,61,FALSE)</f>
        <v>29</v>
      </c>
      <c r="CF344" s="9">
        <f>VLOOKUP(B344,'3-mer'!$B:$BQ,62,FALSE)</f>
        <v>26</v>
      </c>
      <c r="CG344" s="9">
        <f>VLOOKUP(B344,'3-mer'!$B:$BQ,63,FALSE)</f>
        <v>36</v>
      </c>
      <c r="CH344" s="9">
        <f>VLOOKUP(B344,'3-mer'!$B:$BQ,64,FALSE)</f>
        <v>18</v>
      </c>
      <c r="CI344" s="9">
        <f>VLOOKUP(B344,'3-mer'!$B:$BQ,65,FALSE)</f>
        <v>16</v>
      </c>
      <c r="CJ344" s="9">
        <f>VLOOKUP(B344,'3-mer'!$B:$BQ,66,FALSE)</f>
        <v>11</v>
      </c>
      <c r="CK344" s="9">
        <f>VLOOKUP(B344,'3-mer'!$B:$BQ,67,FALSE)</f>
        <v>22</v>
      </c>
      <c r="CL344" s="9">
        <f>VLOOKUP(B344,'3-mer'!$B:$BQ,5,FALSE)</f>
        <v>26</v>
      </c>
    </row>
    <row r="345" spans="1:90" ht="15.75" x14ac:dyDescent="0.2">
      <c r="A345" s="67" t="s">
        <v>28</v>
      </c>
      <c r="B345" s="67" t="s">
        <v>51</v>
      </c>
      <c r="C345" s="67">
        <v>265</v>
      </c>
      <c r="D345" s="46">
        <v>4.9000000000000004</v>
      </c>
      <c r="E345" s="67">
        <v>20</v>
      </c>
      <c r="F345" s="67">
        <v>7.2</v>
      </c>
      <c r="G345" s="67">
        <v>6</v>
      </c>
      <c r="H345" s="70">
        <v>3</v>
      </c>
      <c r="I345" s="70">
        <f>VLOOKUP(B345,'2-mer'!$C$1:$V$19,3,FALSE)</f>
        <v>1467</v>
      </c>
      <c r="J345" s="74">
        <f>VLOOKUP(B345,遗传信息!B:E,4,FALSE)</f>
        <v>50.609999999999992</v>
      </c>
      <c r="K345" s="9">
        <f>VLOOKUP(B345,'2-mer'!$C$1:$V$19,4,FALSE)</f>
        <v>105</v>
      </c>
      <c r="L345" s="9">
        <f>VLOOKUP(B345,'2-mer'!$C$1:$V$19,5,FALSE)</f>
        <v>89</v>
      </c>
      <c r="M345" s="9">
        <f>VLOOKUP(B345,'2-mer'!$C$1:$V$19,6,FALSE)</f>
        <v>107</v>
      </c>
      <c r="N345" s="9">
        <f>VLOOKUP(B345,'2-mer'!$C$1:$V$19,8,FALSE)</f>
        <v>63</v>
      </c>
      <c r="O345" s="9">
        <f>VLOOKUP(B345,'2-mer'!$C$1:$V$19,9,FALSE)</f>
        <v>81</v>
      </c>
      <c r="P345" s="9">
        <f>VLOOKUP(B345,'2-mer'!$C$1:$V$19,10,FALSE)</f>
        <v>80</v>
      </c>
      <c r="Q345" s="9">
        <f>VLOOKUP(B345,'2-mer'!$C$1:$V$19,11,FALSE)</f>
        <v>98</v>
      </c>
      <c r="R345" s="9">
        <f>VLOOKUP(B345,'2-mer'!$C$1:$V$19,12,FALSE)</f>
        <v>77</v>
      </c>
      <c r="S345" s="9">
        <f>VLOOKUP(B345,'2-mer'!$C$1:$V$19,13,FALSE)</f>
        <v>115</v>
      </c>
      <c r="T345" s="9">
        <f>VLOOKUP(B345,'2-mer'!$C$1:$V$19,14,FALSE)</f>
        <v>107</v>
      </c>
      <c r="U345" s="9">
        <f>VLOOKUP(B345,'2-mer'!$C$1:$V$19,15,FALSE)</f>
        <v>149</v>
      </c>
      <c r="V345" s="9">
        <f>VLOOKUP(B345,'2-mer'!$C$1:$V$19,16,FALSE)</f>
        <v>94</v>
      </c>
      <c r="W345" s="9">
        <f>VLOOKUP(B345,'2-mer'!$C$1:$V$19,17,FALSE)</f>
        <v>62</v>
      </c>
      <c r="X345" s="9">
        <f>VLOOKUP(B345,'2-mer'!$C$1:$V$19,18,FALSE)</f>
        <v>60</v>
      </c>
      <c r="Y345" s="9">
        <f>VLOOKUP(B345,'2-mer'!$C$1:$V$19,19,FALSE)</f>
        <v>109</v>
      </c>
      <c r="Z345" s="9">
        <f>VLOOKUP(B345,'2-mer'!$C$1:$V$19,20,FALSE)</f>
        <v>58</v>
      </c>
      <c r="AA345" s="9">
        <f>VLOOKUP(B345,'3-mer'!$B:$BQ,4,FALSE)</f>
        <v>21</v>
      </c>
      <c r="AB345" s="9">
        <f>VLOOKUP(B345,'3-mer'!$B:$BQ,5,FALSE)</f>
        <v>26</v>
      </c>
      <c r="AC345" s="9">
        <f>VLOOKUP(B345,'3-mer'!$B:$BQ,6,FALSE)</f>
        <v>35</v>
      </c>
      <c r="AD345" s="9">
        <f>VLOOKUP(B345,'3-mer'!$B:$BQ,7,FALSE)</f>
        <v>22</v>
      </c>
      <c r="AE345" s="9">
        <f>VLOOKUP(B345,'3-mer'!$B:$BQ,8,FALSE)</f>
        <v>17</v>
      </c>
      <c r="AF345" s="9">
        <f>VLOOKUP(B345,'3-mer'!$B:$BQ,9,FALSE)</f>
        <v>23</v>
      </c>
      <c r="AG345" s="9">
        <f>VLOOKUP(B345,'3-mer'!$B:$BQ,10,FALSE)</f>
        <v>28</v>
      </c>
      <c r="AH345" s="9">
        <f>VLOOKUP(B345,'3-mer'!$B:$BQ,11,FALSE)</f>
        <v>21</v>
      </c>
      <c r="AI345" s="9">
        <f>VLOOKUP(B345,'3-mer'!$B:$BQ,12,FALSE)</f>
        <v>27</v>
      </c>
      <c r="AJ345" s="9">
        <f>VLOOKUP(B345,'3-mer'!$B:$BQ,13,FALSE)</f>
        <v>28</v>
      </c>
      <c r="AK345" s="9">
        <f>VLOOKUP(B345,'3-mer'!$B:$BQ,14,FALSE)</f>
        <v>28</v>
      </c>
      <c r="AL345" s="9">
        <f>VLOOKUP(B345,'3-mer'!$B:$BQ,15,FALSE)</f>
        <v>23</v>
      </c>
      <c r="AM345" s="9">
        <f>VLOOKUP(B345,'3-mer'!$B:$BQ,16,FALSE)</f>
        <v>13</v>
      </c>
      <c r="AN345" s="9">
        <f>VLOOKUP(B345,'3-mer'!$B:$BQ,17,FALSE)</f>
        <v>12</v>
      </c>
      <c r="AO345" s="9">
        <f>VLOOKUP(B345,'3-mer'!$B:$BQ,18,FALSE)</f>
        <v>27</v>
      </c>
      <c r="AP345" s="9">
        <f>VLOOKUP(B345,'3-mer'!$B:$BQ,19,FALSE)</f>
        <v>11</v>
      </c>
      <c r="AQ345" s="9">
        <f>VLOOKUP(B345,'3-mer'!$B:$BQ,20,FALSE)</f>
        <v>22</v>
      </c>
      <c r="AR345" s="9">
        <f>VLOOKUP(B345,'3-mer'!$B:$BQ,21,FALSE)</f>
        <v>19</v>
      </c>
      <c r="AS345" s="9">
        <f>VLOOKUP(B345,'3-mer'!$B:$BQ,22,FALSE)</f>
        <v>24</v>
      </c>
      <c r="AT345" s="9">
        <f>VLOOKUP(B345,'3-mer'!$B:$BQ,23,FALSE)</f>
        <v>16</v>
      </c>
      <c r="AU345" s="9">
        <f>VLOOKUP(B345,'3-mer'!$B:$BQ,24,FALSE)</f>
        <v>18</v>
      </c>
      <c r="AV345" s="9">
        <f>VLOOKUP(B345,'3-mer'!$B:$BQ,25,FALSE)</f>
        <v>16</v>
      </c>
      <c r="AW345" s="9">
        <f>VLOOKUP(B345,'3-mer'!$B:$BQ,26,FALSE)</f>
        <v>21</v>
      </c>
      <c r="AX345" s="9">
        <f>VLOOKUP(B345,'3-mer'!$B:$BQ,27,FALSE)</f>
        <v>25</v>
      </c>
      <c r="AY345" s="9">
        <f>VLOOKUP(B345,'3-mer'!$B:$BQ,28,FALSE)</f>
        <v>17</v>
      </c>
      <c r="AZ345" s="9">
        <f>VLOOKUP(B345,'3-mer'!$B:$BQ,29,FALSE)</f>
        <v>23</v>
      </c>
      <c r="BA345" s="9">
        <f>VLOOKUP(B345,'3-mer'!$B:$BQ,30,FALSE)</f>
        <v>36</v>
      </c>
      <c r="BB345" s="9">
        <f>VLOOKUP(B345,'3-mer'!$B:$BQ,31,FALSE)</f>
        <v>22</v>
      </c>
      <c r="BC345" s="9">
        <f>VLOOKUP(B345,'3-mer'!$B:$BQ,32,FALSE)</f>
        <v>11</v>
      </c>
      <c r="BD345" s="9">
        <f>VLOOKUP(B345,'3-mer'!$B:$BQ,33,FALSE)</f>
        <v>15</v>
      </c>
      <c r="BE345" s="9">
        <f>VLOOKUP(B345,'3-mer'!$B:$BQ,34,FALSE)</f>
        <v>28</v>
      </c>
      <c r="BF345" s="9">
        <f>VLOOKUP(B345,'3-mer'!$B:$BQ,35,FALSE)</f>
        <v>21</v>
      </c>
      <c r="BG345" s="9">
        <f>VLOOKUP(B345,'3-mer'!$B:$BQ,36,FALSE)</f>
        <v>37</v>
      </c>
      <c r="BH345" s="9">
        <f>VLOOKUP(B345,'3-mer'!$B:$BQ,37,FALSE)</f>
        <v>24</v>
      </c>
      <c r="BI345" s="9">
        <f>VLOOKUP(B345,'3-mer'!$B:$BQ,38,FALSE)</f>
        <v>33</v>
      </c>
      <c r="BJ345" s="9">
        <f>VLOOKUP(B345,'3-mer'!$B:$BQ,39,FALSE)</f>
        <v>21</v>
      </c>
      <c r="BK345" s="9">
        <f>VLOOKUP(B345,'3-mer'!$B:$BQ,40,FALSE)</f>
        <v>29</v>
      </c>
      <c r="BL345" s="9">
        <f>VLOOKUP(B345,'3-mer'!$B:$BQ,41,FALSE)</f>
        <v>26</v>
      </c>
      <c r="BM345" s="9">
        <f>VLOOKUP(B345,'3-mer'!$B:$BQ,42,FALSE)</f>
        <v>29</v>
      </c>
      <c r="BN345" s="9">
        <f>VLOOKUP(B345,'3-mer'!$B:$BQ,43,FALSE)</f>
        <v>23</v>
      </c>
      <c r="BO345" s="9">
        <f>VLOOKUP(B345,'3-mer'!$B:$BQ,44,FALSE)</f>
        <v>42</v>
      </c>
      <c r="BP345" s="9">
        <f>VLOOKUP(B345,'3-mer'!$B:$BQ,45,FALSE)</f>
        <v>29</v>
      </c>
      <c r="BQ345" s="9">
        <f>VLOOKUP(B345,'3-mer'!$B:$BQ,46,FALSE)</f>
        <v>48</v>
      </c>
      <c r="BR345" s="9">
        <f>VLOOKUP(B345,'3-mer'!$B:$BQ,47,FALSE)</f>
        <v>30</v>
      </c>
      <c r="BS345" s="9">
        <f>VLOOKUP(B345,'3-mer'!$B:$BQ,48,FALSE)</f>
        <v>22</v>
      </c>
      <c r="BT345" s="9">
        <f>VLOOKUP(B345,'3-mer'!$B:$BQ,49,FALSE)</f>
        <v>22</v>
      </c>
      <c r="BU345" s="9">
        <f>VLOOKUP(B345,'3-mer'!$B:$BQ,50,FALSE)</f>
        <v>32</v>
      </c>
      <c r="BV345" s="9">
        <f>VLOOKUP(B345,'3-mer'!$B:$BQ,51,FALSE)</f>
        <v>17</v>
      </c>
      <c r="BW345" s="9">
        <f>VLOOKUP(B345,'3-mer'!$B:$BQ,52,FALSE)</f>
        <v>25</v>
      </c>
      <c r="BX345" s="9">
        <f>VLOOKUP(B345,'3-mer'!$B:$BQ,53,FALSE)</f>
        <v>20</v>
      </c>
      <c r="BY345" s="9">
        <f>VLOOKUP(B345,'3-mer'!$B:$BQ,54,FALSE)</f>
        <v>14</v>
      </c>
      <c r="BZ345" s="9">
        <f>VLOOKUP(B345,'3-mer'!$B:$BQ,55,FALSE)</f>
        <v>3</v>
      </c>
      <c r="CA345" s="9">
        <f>VLOOKUP(B345,'3-mer'!$B:$BQ,56,FALSE)</f>
        <v>17</v>
      </c>
      <c r="CB345" s="9">
        <f>VLOOKUP(B345,'3-mer'!$B:$BQ,7,FALSE)</f>
        <v>22</v>
      </c>
      <c r="CC345" s="9">
        <f>VLOOKUP(B345,'3-mer'!$B:$BQ,58,FALSE)</f>
        <v>20</v>
      </c>
      <c r="CD345" s="9">
        <f>VLOOKUP(B345,'3-mer'!$B:$BQ,60,FALSE)</f>
        <v>8</v>
      </c>
      <c r="CE345" s="9">
        <f>VLOOKUP(B345,'3-mer'!$B:$BQ,61,FALSE)</f>
        <v>29</v>
      </c>
      <c r="CF345" s="9">
        <f>VLOOKUP(B345,'3-mer'!$B:$BQ,62,FALSE)</f>
        <v>26</v>
      </c>
      <c r="CG345" s="9">
        <f>VLOOKUP(B345,'3-mer'!$B:$BQ,63,FALSE)</f>
        <v>36</v>
      </c>
      <c r="CH345" s="9">
        <f>VLOOKUP(B345,'3-mer'!$B:$BQ,64,FALSE)</f>
        <v>18</v>
      </c>
      <c r="CI345" s="9">
        <f>VLOOKUP(B345,'3-mer'!$B:$BQ,65,FALSE)</f>
        <v>16</v>
      </c>
      <c r="CJ345" s="9">
        <f>VLOOKUP(B345,'3-mer'!$B:$BQ,66,FALSE)</f>
        <v>11</v>
      </c>
      <c r="CK345" s="9">
        <f>VLOOKUP(B345,'3-mer'!$B:$BQ,67,FALSE)</f>
        <v>22</v>
      </c>
      <c r="CL345" s="9">
        <f>VLOOKUP(B345,'3-mer'!$B:$BQ,5,FALSE)</f>
        <v>26</v>
      </c>
    </row>
    <row r="346" spans="1:90" ht="15.75" x14ac:dyDescent="0.2">
      <c r="A346" s="67" t="s">
        <v>28</v>
      </c>
      <c r="B346" s="67" t="s">
        <v>51</v>
      </c>
      <c r="C346" s="67">
        <v>265</v>
      </c>
      <c r="D346" s="46">
        <v>6.1</v>
      </c>
      <c r="E346" s="67">
        <v>20</v>
      </c>
      <c r="F346" s="67">
        <v>7.2</v>
      </c>
      <c r="G346" s="67">
        <v>6</v>
      </c>
      <c r="H346" s="70">
        <v>4</v>
      </c>
      <c r="I346" s="70">
        <f>VLOOKUP(B346,'2-mer'!$C$1:$V$19,3,FALSE)</f>
        <v>1467</v>
      </c>
      <c r="J346" s="74">
        <f>VLOOKUP(B346,遗传信息!B:E,4,FALSE)</f>
        <v>50.609999999999992</v>
      </c>
      <c r="K346" s="9">
        <f>VLOOKUP(B346,'2-mer'!$C$1:$V$19,4,FALSE)</f>
        <v>105</v>
      </c>
      <c r="L346" s="9">
        <f>VLOOKUP(B346,'2-mer'!$C$1:$V$19,5,FALSE)</f>
        <v>89</v>
      </c>
      <c r="M346" s="9">
        <f>VLOOKUP(B346,'2-mer'!$C$1:$V$19,6,FALSE)</f>
        <v>107</v>
      </c>
      <c r="N346" s="9">
        <f>VLOOKUP(B346,'2-mer'!$C$1:$V$19,8,FALSE)</f>
        <v>63</v>
      </c>
      <c r="O346" s="9">
        <f>VLOOKUP(B346,'2-mer'!$C$1:$V$19,9,FALSE)</f>
        <v>81</v>
      </c>
      <c r="P346" s="9">
        <f>VLOOKUP(B346,'2-mer'!$C$1:$V$19,10,FALSE)</f>
        <v>80</v>
      </c>
      <c r="Q346" s="9">
        <f>VLOOKUP(B346,'2-mer'!$C$1:$V$19,11,FALSE)</f>
        <v>98</v>
      </c>
      <c r="R346" s="9">
        <f>VLOOKUP(B346,'2-mer'!$C$1:$V$19,12,FALSE)</f>
        <v>77</v>
      </c>
      <c r="S346" s="9">
        <f>VLOOKUP(B346,'2-mer'!$C$1:$V$19,13,FALSE)</f>
        <v>115</v>
      </c>
      <c r="T346" s="9">
        <f>VLOOKUP(B346,'2-mer'!$C$1:$V$19,14,FALSE)</f>
        <v>107</v>
      </c>
      <c r="U346" s="9">
        <f>VLOOKUP(B346,'2-mer'!$C$1:$V$19,15,FALSE)</f>
        <v>149</v>
      </c>
      <c r="V346" s="9">
        <f>VLOOKUP(B346,'2-mer'!$C$1:$V$19,16,FALSE)</f>
        <v>94</v>
      </c>
      <c r="W346" s="9">
        <f>VLOOKUP(B346,'2-mer'!$C$1:$V$19,17,FALSE)</f>
        <v>62</v>
      </c>
      <c r="X346" s="9">
        <f>VLOOKUP(B346,'2-mer'!$C$1:$V$19,18,FALSE)</f>
        <v>60</v>
      </c>
      <c r="Y346" s="9">
        <f>VLOOKUP(B346,'2-mer'!$C$1:$V$19,19,FALSE)</f>
        <v>109</v>
      </c>
      <c r="Z346" s="9">
        <f>VLOOKUP(B346,'2-mer'!$C$1:$V$19,20,FALSE)</f>
        <v>58</v>
      </c>
      <c r="AA346" s="9">
        <f>VLOOKUP(B346,'3-mer'!$B:$BQ,4,FALSE)</f>
        <v>21</v>
      </c>
      <c r="AB346" s="9">
        <f>VLOOKUP(B346,'3-mer'!$B:$BQ,5,FALSE)</f>
        <v>26</v>
      </c>
      <c r="AC346" s="9">
        <f>VLOOKUP(B346,'3-mer'!$B:$BQ,6,FALSE)</f>
        <v>35</v>
      </c>
      <c r="AD346" s="9">
        <f>VLOOKUP(B346,'3-mer'!$B:$BQ,7,FALSE)</f>
        <v>22</v>
      </c>
      <c r="AE346" s="9">
        <f>VLOOKUP(B346,'3-mer'!$B:$BQ,8,FALSE)</f>
        <v>17</v>
      </c>
      <c r="AF346" s="9">
        <f>VLOOKUP(B346,'3-mer'!$B:$BQ,9,FALSE)</f>
        <v>23</v>
      </c>
      <c r="AG346" s="9">
        <f>VLOOKUP(B346,'3-mer'!$B:$BQ,10,FALSE)</f>
        <v>28</v>
      </c>
      <c r="AH346" s="9">
        <f>VLOOKUP(B346,'3-mer'!$B:$BQ,11,FALSE)</f>
        <v>21</v>
      </c>
      <c r="AI346" s="9">
        <f>VLOOKUP(B346,'3-mer'!$B:$BQ,12,FALSE)</f>
        <v>27</v>
      </c>
      <c r="AJ346" s="9">
        <f>VLOOKUP(B346,'3-mer'!$B:$BQ,13,FALSE)</f>
        <v>28</v>
      </c>
      <c r="AK346" s="9">
        <f>VLOOKUP(B346,'3-mer'!$B:$BQ,14,FALSE)</f>
        <v>28</v>
      </c>
      <c r="AL346" s="9">
        <f>VLOOKUP(B346,'3-mer'!$B:$BQ,15,FALSE)</f>
        <v>23</v>
      </c>
      <c r="AM346" s="9">
        <f>VLOOKUP(B346,'3-mer'!$B:$BQ,16,FALSE)</f>
        <v>13</v>
      </c>
      <c r="AN346" s="9">
        <f>VLOOKUP(B346,'3-mer'!$B:$BQ,17,FALSE)</f>
        <v>12</v>
      </c>
      <c r="AO346" s="9">
        <f>VLOOKUP(B346,'3-mer'!$B:$BQ,18,FALSE)</f>
        <v>27</v>
      </c>
      <c r="AP346" s="9">
        <f>VLOOKUP(B346,'3-mer'!$B:$BQ,19,FALSE)</f>
        <v>11</v>
      </c>
      <c r="AQ346" s="9">
        <f>VLOOKUP(B346,'3-mer'!$B:$BQ,20,FALSE)</f>
        <v>22</v>
      </c>
      <c r="AR346" s="9">
        <f>VLOOKUP(B346,'3-mer'!$B:$BQ,21,FALSE)</f>
        <v>19</v>
      </c>
      <c r="AS346" s="9">
        <f>VLOOKUP(B346,'3-mer'!$B:$BQ,22,FALSE)</f>
        <v>24</v>
      </c>
      <c r="AT346" s="9">
        <f>VLOOKUP(B346,'3-mer'!$B:$BQ,23,FALSE)</f>
        <v>16</v>
      </c>
      <c r="AU346" s="9">
        <f>VLOOKUP(B346,'3-mer'!$B:$BQ,24,FALSE)</f>
        <v>18</v>
      </c>
      <c r="AV346" s="9">
        <f>VLOOKUP(B346,'3-mer'!$B:$BQ,25,FALSE)</f>
        <v>16</v>
      </c>
      <c r="AW346" s="9">
        <f>VLOOKUP(B346,'3-mer'!$B:$BQ,26,FALSE)</f>
        <v>21</v>
      </c>
      <c r="AX346" s="9">
        <f>VLOOKUP(B346,'3-mer'!$B:$BQ,27,FALSE)</f>
        <v>25</v>
      </c>
      <c r="AY346" s="9">
        <f>VLOOKUP(B346,'3-mer'!$B:$BQ,28,FALSE)</f>
        <v>17</v>
      </c>
      <c r="AZ346" s="9">
        <f>VLOOKUP(B346,'3-mer'!$B:$BQ,29,FALSE)</f>
        <v>23</v>
      </c>
      <c r="BA346" s="9">
        <f>VLOOKUP(B346,'3-mer'!$B:$BQ,30,FALSE)</f>
        <v>36</v>
      </c>
      <c r="BB346" s="9">
        <f>VLOOKUP(B346,'3-mer'!$B:$BQ,31,FALSE)</f>
        <v>22</v>
      </c>
      <c r="BC346" s="9">
        <f>VLOOKUP(B346,'3-mer'!$B:$BQ,32,FALSE)</f>
        <v>11</v>
      </c>
      <c r="BD346" s="9">
        <f>VLOOKUP(B346,'3-mer'!$B:$BQ,33,FALSE)</f>
        <v>15</v>
      </c>
      <c r="BE346" s="9">
        <f>VLOOKUP(B346,'3-mer'!$B:$BQ,34,FALSE)</f>
        <v>28</v>
      </c>
      <c r="BF346" s="9">
        <f>VLOOKUP(B346,'3-mer'!$B:$BQ,35,FALSE)</f>
        <v>21</v>
      </c>
      <c r="BG346" s="9">
        <f>VLOOKUP(B346,'3-mer'!$B:$BQ,36,FALSE)</f>
        <v>37</v>
      </c>
      <c r="BH346" s="9">
        <f>VLOOKUP(B346,'3-mer'!$B:$BQ,37,FALSE)</f>
        <v>24</v>
      </c>
      <c r="BI346" s="9">
        <f>VLOOKUP(B346,'3-mer'!$B:$BQ,38,FALSE)</f>
        <v>33</v>
      </c>
      <c r="BJ346" s="9">
        <f>VLOOKUP(B346,'3-mer'!$B:$BQ,39,FALSE)</f>
        <v>21</v>
      </c>
      <c r="BK346" s="9">
        <f>VLOOKUP(B346,'3-mer'!$B:$BQ,40,FALSE)</f>
        <v>29</v>
      </c>
      <c r="BL346" s="9">
        <f>VLOOKUP(B346,'3-mer'!$B:$BQ,41,FALSE)</f>
        <v>26</v>
      </c>
      <c r="BM346" s="9">
        <f>VLOOKUP(B346,'3-mer'!$B:$BQ,42,FALSE)</f>
        <v>29</v>
      </c>
      <c r="BN346" s="9">
        <f>VLOOKUP(B346,'3-mer'!$B:$BQ,43,FALSE)</f>
        <v>23</v>
      </c>
      <c r="BO346" s="9">
        <f>VLOOKUP(B346,'3-mer'!$B:$BQ,44,FALSE)</f>
        <v>42</v>
      </c>
      <c r="BP346" s="9">
        <f>VLOOKUP(B346,'3-mer'!$B:$BQ,45,FALSE)</f>
        <v>29</v>
      </c>
      <c r="BQ346" s="9">
        <f>VLOOKUP(B346,'3-mer'!$B:$BQ,46,FALSE)</f>
        <v>48</v>
      </c>
      <c r="BR346" s="9">
        <f>VLOOKUP(B346,'3-mer'!$B:$BQ,47,FALSE)</f>
        <v>30</v>
      </c>
      <c r="BS346" s="9">
        <f>VLOOKUP(B346,'3-mer'!$B:$BQ,48,FALSE)</f>
        <v>22</v>
      </c>
      <c r="BT346" s="9">
        <f>VLOOKUP(B346,'3-mer'!$B:$BQ,49,FALSE)</f>
        <v>22</v>
      </c>
      <c r="BU346" s="9">
        <f>VLOOKUP(B346,'3-mer'!$B:$BQ,50,FALSE)</f>
        <v>32</v>
      </c>
      <c r="BV346" s="9">
        <f>VLOOKUP(B346,'3-mer'!$B:$BQ,51,FALSE)</f>
        <v>17</v>
      </c>
      <c r="BW346" s="9">
        <f>VLOOKUP(B346,'3-mer'!$B:$BQ,52,FALSE)</f>
        <v>25</v>
      </c>
      <c r="BX346" s="9">
        <f>VLOOKUP(B346,'3-mer'!$B:$BQ,53,FALSE)</f>
        <v>20</v>
      </c>
      <c r="BY346" s="9">
        <f>VLOOKUP(B346,'3-mer'!$B:$BQ,54,FALSE)</f>
        <v>14</v>
      </c>
      <c r="BZ346" s="9">
        <f>VLOOKUP(B346,'3-mer'!$B:$BQ,55,FALSE)</f>
        <v>3</v>
      </c>
      <c r="CA346" s="9">
        <f>VLOOKUP(B346,'3-mer'!$B:$BQ,56,FALSE)</f>
        <v>17</v>
      </c>
      <c r="CB346" s="9">
        <f>VLOOKUP(B346,'3-mer'!$B:$BQ,7,FALSE)</f>
        <v>22</v>
      </c>
      <c r="CC346" s="9">
        <f>VLOOKUP(B346,'3-mer'!$B:$BQ,58,FALSE)</f>
        <v>20</v>
      </c>
      <c r="CD346" s="9">
        <f>VLOOKUP(B346,'3-mer'!$B:$BQ,60,FALSE)</f>
        <v>8</v>
      </c>
      <c r="CE346" s="9">
        <f>VLOOKUP(B346,'3-mer'!$B:$BQ,61,FALSE)</f>
        <v>29</v>
      </c>
      <c r="CF346" s="9">
        <f>VLOOKUP(B346,'3-mer'!$B:$BQ,62,FALSE)</f>
        <v>26</v>
      </c>
      <c r="CG346" s="9">
        <f>VLOOKUP(B346,'3-mer'!$B:$BQ,63,FALSE)</f>
        <v>36</v>
      </c>
      <c r="CH346" s="9">
        <f>VLOOKUP(B346,'3-mer'!$B:$BQ,64,FALSE)</f>
        <v>18</v>
      </c>
      <c r="CI346" s="9">
        <f>VLOOKUP(B346,'3-mer'!$B:$BQ,65,FALSE)</f>
        <v>16</v>
      </c>
      <c r="CJ346" s="9">
        <f>VLOOKUP(B346,'3-mer'!$B:$BQ,66,FALSE)</f>
        <v>11</v>
      </c>
      <c r="CK346" s="9">
        <f>VLOOKUP(B346,'3-mer'!$B:$BQ,67,FALSE)</f>
        <v>22</v>
      </c>
      <c r="CL346" s="9">
        <f>VLOOKUP(B346,'3-mer'!$B:$BQ,5,FALSE)</f>
        <v>26</v>
      </c>
    </row>
    <row r="347" spans="1:90" ht="15.75" x14ac:dyDescent="0.2">
      <c r="A347" s="67" t="s">
        <v>28</v>
      </c>
      <c r="B347" s="67" t="s">
        <v>51</v>
      </c>
      <c r="C347" s="67">
        <v>280</v>
      </c>
      <c r="D347" s="46">
        <v>3.8</v>
      </c>
      <c r="E347" s="67">
        <v>20</v>
      </c>
      <c r="F347" s="67">
        <v>7.2</v>
      </c>
      <c r="G347" s="67">
        <v>6</v>
      </c>
      <c r="H347" s="70">
        <v>1</v>
      </c>
      <c r="I347" s="70">
        <f>VLOOKUP(B347,'2-mer'!$C$1:$V$19,3,FALSE)</f>
        <v>1467</v>
      </c>
      <c r="J347" s="74">
        <f>VLOOKUP(B347,遗传信息!B:E,4,FALSE)</f>
        <v>50.609999999999992</v>
      </c>
      <c r="K347" s="9">
        <f>VLOOKUP(B347,'2-mer'!$C$1:$V$19,4,FALSE)</f>
        <v>105</v>
      </c>
      <c r="L347" s="9">
        <f>VLOOKUP(B347,'2-mer'!$C$1:$V$19,5,FALSE)</f>
        <v>89</v>
      </c>
      <c r="M347" s="9">
        <f>VLOOKUP(B347,'2-mer'!$C$1:$V$19,6,FALSE)</f>
        <v>107</v>
      </c>
      <c r="N347" s="9">
        <f>VLOOKUP(B347,'2-mer'!$C$1:$V$19,8,FALSE)</f>
        <v>63</v>
      </c>
      <c r="O347" s="9">
        <f>VLOOKUP(B347,'2-mer'!$C$1:$V$19,9,FALSE)</f>
        <v>81</v>
      </c>
      <c r="P347" s="9">
        <f>VLOOKUP(B347,'2-mer'!$C$1:$V$19,10,FALSE)</f>
        <v>80</v>
      </c>
      <c r="Q347" s="9">
        <f>VLOOKUP(B347,'2-mer'!$C$1:$V$19,11,FALSE)</f>
        <v>98</v>
      </c>
      <c r="R347" s="9">
        <f>VLOOKUP(B347,'2-mer'!$C$1:$V$19,12,FALSE)</f>
        <v>77</v>
      </c>
      <c r="S347" s="9">
        <f>VLOOKUP(B347,'2-mer'!$C$1:$V$19,13,FALSE)</f>
        <v>115</v>
      </c>
      <c r="T347" s="9">
        <f>VLOOKUP(B347,'2-mer'!$C$1:$V$19,14,FALSE)</f>
        <v>107</v>
      </c>
      <c r="U347" s="9">
        <f>VLOOKUP(B347,'2-mer'!$C$1:$V$19,15,FALSE)</f>
        <v>149</v>
      </c>
      <c r="V347" s="9">
        <f>VLOOKUP(B347,'2-mer'!$C$1:$V$19,16,FALSE)</f>
        <v>94</v>
      </c>
      <c r="W347" s="9">
        <f>VLOOKUP(B347,'2-mer'!$C$1:$V$19,17,FALSE)</f>
        <v>62</v>
      </c>
      <c r="X347" s="9">
        <f>VLOOKUP(B347,'2-mer'!$C$1:$V$19,18,FALSE)</f>
        <v>60</v>
      </c>
      <c r="Y347" s="9">
        <f>VLOOKUP(B347,'2-mer'!$C$1:$V$19,19,FALSE)</f>
        <v>109</v>
      </c>
      <c r="Z347" s="9">
        <f>VLOOKUP(B347,'2-mer'!$C$1:$V$19,20,FALSE)</f>
        <v>58</v>
      </c>
      <c r="AA347" s="9">
        <f>VLOOKUP(B347,'3-mer'!$B:$BQ,4,FALSE)</f>
        <v>21</v>
      </c>
      <c r="AB347" s="9">
        <f>VLOOKUP(B347,'3-mer'!$B:$BQ,5,FALSE)</f>
        <v>26</v>
      </c>
      <c r="AC347" s="9">
        <f>VLOOKUP(B347,'3-mer'!$B:$BQ,6,FALSE)</f>
        <v>35</v>
      </c>
      <c r="AD347" s="9">
        <f>VLOOKUP(B347,'3-mer'!$B:$BQ,7,FALSE)</f>
        <v>22</v>
      </c>
      <c r="AE347" s="9">
        <f>VLOOKUP(B347,'3-mer'!$B:$BQ,8,FALSE)</f>
        <v>17</v>
      </c>
      <c r="AF347" s="9">
        <f>VLOOKUP(B347,'3-mer'!$B:$BQ,9,FALSE)</f>
        <v>23</v>
      </c>
      <c r="AG347" s="9">
        <f>VLOOKUP(B347,'3-mer'!$B:$BQ,10,FALSE)</f>
        <v>28</v>
      </c>
      <c r="AH347" s="9">
        <f>VLOOKUP(B347,'3-mer'!$B:$BQ,11,FALSE)</f>
        <v>21</v>
      </c>
      <c r="AI347" s="9">
        <f>VLOOKUP(B347,'3-mer'!$B:$BQ,12,FALSE)</f>
        <v>27</v>
      </c>
      <c r="AJ347" s="9">
        <f>VLOOKUP(B347,'3-mer'!$B:$BQ,13,FALSE)</f>
        <v>28</v>
      </c>
      <c r="AK347" s="9">
        <f>VLOOKUP(B347,'3-mer'!$B:$BQ,14,FALSE)</f>
        <v>28</v>
      </c>
      <c r="AL347" s="9">
        <f>VLOOKUP(B347,'3-mer'!$B:$BQ,15,FALSE)</f>
        <v>23</v>
      </c>
      <c r="AM347" s="9">
        <f>VLOOKUP(B347,'3-mer'!$B:$BQ,16,FALSE)</f>
        <v>13</v>
      </c>
      <c r="AN347" s="9">
        <f>VLOOKUP(B347,'3-mer'!$B:$BQ,17,FALSE)</f>
        <v>12</v>
      </c>
      <c r="AO347" s="9">
        <f>VLOOKUP(B347,'3-mer'!$B:$BQ,18,FALSE)</f>
        <v>27</v>
      </c>
      <c r="AP347" s="9">
        <f>VLOOKUP(B347,'3-mer'!$B:$BQ,19,FALSE)</f>
        <v>11</v>
      </c>
      <c r="AQ347" s="9">
        <f>VLOOKUP(B347,'3-mer'!$B:$BQ,20,FALSE)</f>
        <v>22</v>
      </c>
      <c r="AR347" s="9">
        <f>VLOOKUP(B347,'3-mer'!$B:$BQ,21,FALSE)</f>
        <v>19</v>
      </c>
      <c r="AS347" s="9">
        <f>VLOOKUP(B347,'3-mer'!$B:$BQ,22,FALSE)</f>
        <v>24</v>
      </c>
      <c r="AT347" s="9">
        <f>VLOOKUP(B347,'3-mer'!$B:$BQ,23,FALSE)</f>
        <v>16</v>
      </c>
      <c r="AU347" s="9">
        <f>VLOOKUP(B347,'3-mer'!$B:$BQ,24,FALSE)</f>
        <v>18</v>
      </c>
      <c r="AV347" s="9">
        <f>VLOOKUP(B347,'3-mer'!$B:$BQ,25,FALSE)</f>
        <v>16</v>
      </c>
      <c r="AW347" s="9">
        <f>VLOOKUP(B347,'3-mer'!$B:$BQ,26,FALSE)</f>
        <v>21</v>
      </c>
      <c r="AX347" s="9">
        <f>VLOOKUP(B347,'3-mer'!$B:$BQ,27,FALSE)</f>
        <v>25</v>
      </c>
      <c r="AY347" s="9">
        <f>VLOOKUP(B347,'3-mer'!$B:$BQ,28,FALSE)</f>
        <v>17</v>
      </c>
      <c r="AZ347" s="9">
        <f>VLOOKUP(B347,'3-mer'!$B:$BQ,29,FALSE)</f>
        <v>23</v>
      </c>
      <c r="BA347" s="9">
        <f>VLOOKUP(B347,'3-mer'!$B:$BQ,30,FALSE)</f>
        <v>36</v>
      </c>
      <c r="BB347" s="9">
        <f>VLOOKUP(B347,'3-mer'!$B:$BQ,31,FALSE)</f>
        <v>22</v>
      </c>
      <c r="BC347" s="9">
        <f>VLOOKUP(B347,'3-mer'!$B:$BQ,32,FALSE)</f>
        <v>11</v>
      </c>
      <c r="BD347" s="9">
        <f>VLOOKUP(B347,'3-mer'!$B:$BQ,33,FALSE)</f>
        <v>15</v>
      </c>
      <c r="BE347" s="9">
        <f>VLOOKUP(B347,'3-mer'!$B:$BQ,34,FALSE)</f>
        <v>28</v>
      </c>
      <c r="BF347" s="9">
        <f>VLOOKUP(B347,'3-mer'!$B:$BQ,35,FALSE)</f>
        <v>21</v>
      </c>
      <c r="BG347" s="9">
        <f>VLOOKUP(B347,'3-mer'!$B:$BQ,36,FALSE)</f>
        <v>37</v>
      </c>
      <c r="BH347" s="9">
        <f>VLOOKUP(B347,'3-mer'!$B:$BQ,37,FALSE)</f>
        <v>24</v>
      </c>
      <c r="BI347" s="9">
        <f>VLOOKUP(B347,'3-mer'!$B:$BQ,38,FALSE)</f>
        <v>33</v>
      </c>
      <c r="BJ347" s="9">
        <f>VLOOKUP(B347,'3-mer'!$B:$BQ,39,FALSE)</f>
        <v>21</v>
      </c>
      <c r="BK347" s="9">
        <f>VLOOKUP(B347,'3-mer'!$B:$BQ,40,FALSE)</f>
        <v>29</v>
      </c>
      <c r="BL347" s="9">
        <f>VLOOKUP(B347,'3-mer'!$B:$BQ,41,FALSE)</f>
        <v>26</v>
      </c>
      <c r="BM347" s="9">
        <f>VLOOKUP(B347,'3-mer'!$B:$BQ,42,FALSE)</f>
        <v>29</v>
      </c>
      <c r="BN347" s="9">
        <f>VLOOKUP(B347,'3-mer'!$B:$BQ,43,FALSE)</f>
        <v>23</v>
      </c>
      <c r="BO347" s="9">
        <f>VLOOKUP(B347,'3-mer'!$B:$BQ,44,FALSE)</f>
        <v>42</v>
      </c>
      <c r="BP347" s="9">
        <f>VLOOKUP(B347,'3-mer'!$B:$BQ,45,FALSE)</f>
        <v>29</v>
      </c>
      <c r="BQ347" s="9">
        <f>VLOOKUP(B347,'3-mer'!$B:$BQ,46,FALSE)</f>
        <v>48</v>
      </c>
      <c r="BR347" s="9">
        <f>VLOOKUP(B347,'3-mer'!$B:$BQ,47,FALSE)</f>
        <v>30</v>
      </c>
      <c r="BS347" s="9">
        <f>VLOOKUP(B347,'3-mer'!$B:$BQ,48,FALSE)</f>
        <v>22</v>
      </c>
      <c r="BT347" s="9">
        <f>VLOOKUP(B347,'3-mer'!$B:$BQ,49,FALSE)</f>
        <v>22</v>
      </c>
      <c r="BU347" s="9">
        <f>VLOOKUP(B347,'3-mer'!$B:$BQ,50,FALSE)</f>
        <v>32</v>
      </c>
      <c r="BV347" s="9">
        <f>VLOOKUP(B347,'3-mer'!$B:$BQ,51,FALSE)</f>
        <v>17</v>
      </c>
      <c r="BW347" s="9">
        <f>VLOOKUP(B347,'3-mer'!$B:$BQ,52,FALSE)</f>
        <v>25</v>
      </c>
      <c r="BX347" s="9">
        <f>VLOOKUP(B347,'3-mer'!$B:$BQ,53,FALSE)</f>
        <v>20</v>
      </c>
      <c r="BY347" s="9">
        <f>VLOOKUP(B347,'3-mer'!$B:$BQ,54,FALSE)</f>
        <v>14</v>
      </c>
      <c r="BZ347" s="9">
        <f>VLOOKUP(B347,'3-mer'!$B:$BQ,55,FALSE)</f>
        <v>3</v>
      </c>
      <c r="CA347" s="9">
        <f>VLOOKUP(B347,'3-mer'!$B:$BQ,56,FALSE)</f>
        <v>17</v>
      </c>
      <c r="CB347" s="9">
        <f>VLOOKUP(B347,'3-mer'!$B:$BQ,7,FALSE)</f>
        <v>22</v>
      </c>
      <c r="CC347" s="9">
        <f>VLOOKUP(B347,'3-mer'!$B:$BQ,58,FALSE)</f>
        <v>20</v>
      </c>
      <c r="CD347" s="9">
        <f>VLOOKUP(B347,'3-mer'!$B:$BQ,60,FALSE)</f>
        <v>8</v>
      </c>
      <c r="CE347" s="9">
        <f>VLOOKUP(B347,'3-mer'!$B:$BQ,61,FALSE)</f>
        <v>29</v>
      </c>
      <c r="CF347" s="9">
        <f>VLOOKUP(B347,'3-mer'!$B:$BQ,62,FALSE)</f>
        <v>26</v>
      </c>
      <c r="CG347" s="9">
        <f>VLOOKUP(B347,'3-mer'!$B:$BQ,63,FALSE)</f>
        <v>36</v>
      </c>
      <c r="CH347" s="9">
        <f>VLOOKUP(B347,'3-mer'!$B:$BQ,64,FALSE)</f>
        <v>18</v>
      </c>
      <c r="CI347" s="9">
        <f>VLOOKUP(B347,'3-mer'!$B:$BQ,65,FALSE)</f>
        <v>16</v>
      </c>
      <c r="CJ347" s="9">
        <f>VLOOKUP(B347,'3-mer'!$B:$BQ,66,FALSE)</f>
        <v>11</v>
      </c>
      <c r="CK347" s="9">
        <f>VLOOKUP(B347,'3-mer'!$B:$BQ,67,FALSE)</f>
        <v>22</v>
      </c>
      <c r="CL347" s="9">
        <f>VLOOKUP(B347,'3-mer'!$B:$BQ,5,FALSE)</f>
        <v>26</v>
      </c>
    </row>
    <row r="348" spans="1:90" ht="15.75" x14ac:dyDescent="0.2">
      <c r="A348" s="67" t="s">
        <v>28</v>
      </c>
      <c r="B348" s="67" t="s">
        <v>51</v>
      </c>
      <c r="C348" s="67">
        <v>280</v>
      </c>
      <c r="D348" s="46">
        <v>5.6</v>
      </c>
      <c r="E348" s="67">
        <v>20</v>
      </c>
      <c r="F348" s="67">
        <v>7.2</v>
      </c>
      <c r="G348" s="67">
        <v>6</v>
      </c>
      <c r="H348" s="70">
        <v>2</v>
      </c>
      <c r="I348" s="70">
        <f>VLOOKUP(B348,'2-mer'!$C$1:$V$19,3,FALSE)</f>
        <v>1467</v>
      </c>
      <c r="J348" s="74">
        <f>VLOOKUP(B348,遗传信息!B:E,4,FALSE)</f>
        <v>50.609999999999992</v>
      </c>
      <c r="K348" s="9">
        <f>VLOOKUP(B348,'2-mer'!$C$1:$V$19,4,FALSE)</f>
        <v>105</v>
      </c>
      <c r="L348" s="9">
        <f>VLOOKUP(B348,'2-mer'!$C$1:$V$19,5,FALSE)</f>
        <v>89</v>
      </c>
      <c r="M348" s="9">
        <f>VLOOKUP(B348,'2-mer'!$C$1:$V$19,6,FALSE)</f>
        <v>107</v>
      </c>
      <c r="N348" s="9">
        <f>VLOOKUP(B348,'2-mer'!$C$1:$V$19,8,FALSE)</f>
        <v>63</v>
      </c>
      <c r="O348" s="9">
        <f>VLOOKUP(B348,'2-mer'!$C$1:$V$19,9,FALSE)</f>
        <v>81</v>
      </c>
      <c r="P348" s="9">
        <f>VLOOKUP(B348,'2-mer'!$C$1:$V$19,10,FALSE)</f>
        <v>80</v>
      </c>
      <c r="Q348" s="9">
        <f>VLOOKUP(B348,'2-mer'!$C$1:$V$19,11,FALSE)</f>
        <v>98</v>
      </c>
      <c r="R348" s="9">
        <f>VLOOKUP(B348,'2-mer'!$C$1:$V$19,12,FALSE)</f>
        <v>77</v>
      </c>
      <c r="S348" s="9">
        <f>VLOOKUP(B348,'2-mer'!$C$1:$V$19,13,FALSE)</f>
        <v>115</v>
      </c>
      <c r="T348" s="9">
        <f>VLOOKUP(B348,'2-mer'!$C$1:$V$19,14,FALSE)</f>
        <v>107</v>
      </c>
      <c r="U348" s="9">
        <f>VLOOKUP(B348,'2-mer'!$C$1:$V$19,15,FALSE)</f>
        <v>149</v>
      </c>
      <c r="V348" s="9">
        <f>VLOOKUP(B348,'2-mer'!$C$1:$V$19,16,FALSE)</f>
        <v>94</v>
      </c>
      <c r="W348" s="9">
        <f>VLOOKUP(B348,'2-mer'!$C$1:$V$19,17,FALSE)</f>
        <v>62</v>
      </c>
      <c r="X348" s="9">
        <f>VLOOKUP(B348,'2-mer'!$C$1:$V$19,18,FALSE)</f>
        <v>60</v>
      </c>
      <c r="Y348" s="9">
        <f>VLOOKUP(B348,'2-mer'!$C$1:$V$19,19,FALSE)</f>
        <v>109</v>
      </c>
      <c r="Z348" s="9">
        <f>VLOOKUP(B348,'2-mer'!$C$1:$V$19,20,FALSE)</f>
        <v>58</v>
      </c>
      <c r="AA348" s="9">
        <f>VLOOKUP(B348,'3-mer'!$B:$BQ,4,FALSE)</f>
        <v>21</v>
      </c>
      <c r="AB348" s="9">
        <f>VLOOKUP(B348,'3-mer'!$B:$BQ,5,FALSE)</f>
        <v>26</v>
      </c>
      <c r="AC348" s="9">
        <f>VLOOKUP(B348,'3-mer'!$B:$BQ,6,FALSE)</f>
        <v>35</v>
      </c>
      <c r="AD348" s="9">
        <f>VLOOKUP(B348,'3-mer'!$B:$BQ,7,FALSE)</f>
        <v>22</v>
      </c>
      <c r="AE348" s="9">
        <f>VLOOKUP(B348,'3-mer'!$B:$BQ,8,FALSE)</f>
        <v>17</v>
      </c>
      <c r="AF348" s="9">
        <f>VLOOKUP(B348,'3-mer'!$B:$BQ,9,FALSE)</f>
        <v>23</v>
      </c>
      <c r="AG348" s="9">
        <f>VLOOKUP(B348,'3-mer'!$B:$BQ,10,FALSE)</f>
        <v>28</v>
      </c>
      <c r="AH348" s="9">
        <f>VLOOKUP(B348,'3-mer'!$B:$BQ,11,FALSE)</f>
        <v>21</v>
      </c>
      <c r="AI348" s="9">
        <f>VLOOKUP(B348,'3-mer'!$B:$BQ,12,FALSE)</f>
        <v>27</v>
      </c>
      <c r="AJ348" s="9">
        <f>VLOOKUP(B348,'3-mer'!$B:$BQ,13,FALSE)</f>
        <v>28</v>
      </c>
      <c r="AK348" s="9">
        <f>VLOOKUP(B348,'3-mer'!$B:$BQ,14,FALSE)</f>
        <v>28</v>
      </c>
      <c r="AL348" s="9">
        <f>VLOOKUP(B348,'3-mer'!$B:$BQ,15,FALSE)</f>
        <v>23</v>
      </c>
      <c r="AM348" s="9">
        <f>VLOOKUP(B348,'3-mer'!$B:$BQ,16,FALSE)</f>
        <v>13</v>
      </c>
      <c r="AN348" s="9">
        <f>VLOOKUP(B348,'3-mer'!$B:$BQ,17,FALSE)</f>
        <v>12</v>
      </c>
      <c r="AO348" s="9">
        <f>VLOOKUP(B348,'3-mer'!$B:$BQ,18,FALSE)</f>
        <v>27</v>
      </c>
      <c r="AP348" s="9">
        <f>VLOOKUP(B348,'3-mer'!$B:$BQ,19,FALSE)</f>
        <v>11</v>
      </c>
      <c r="AQ348" s="9">
        <f>VLOOKUP(B348,'3-mer'!$B:$BQ,20,FALSE)</f>
        <v>22</v>
      </c>
      <c r="AR348" s="9">
        <f>VLOOKUP(B348,'3-mer'!$B:$BQ,21,FALSE)</f>
        <v>19</v>
      </c>
      <c r="AS348" s="9">
        <f>VLOOKUP(B348,'3-mer'!$B:$BQ,22,FALSE)</f>
        <v>24</v>
      </c>
      <c r="AT348" s="9">
        <f>VLOOKUP(B348,'3-mer'!$B:$BQ,23,FALSE)</f>
        <v>16</v>
      </c>
      <c r="AU348" s="9">
        <f>VLOOKUP(B348,'3-mer'!$B:$BQ,24,FALSE)</f>
        <v>18</v>
      </c>
      <c r="AV348" s="9">
        <f>VLOOKUP(B348,'3-mer'!$B:$BQ,25,FALSE)</f>
        <v>16</v>
      </c>
      <c r="AW348" s="9">
        <f>VLOOKUP(B348,'3-mer'!$B:$BQ,26,FALSE)</f>
        <v>21</v>
      </c>
      <c r="AX348" s="9">
        <f>VLOOKUP(B348,'3-mer'!$B:$BQ,27,FALSE)</f>
        <v>25</v>
      </c>
      <c r="AY348" s="9">
        <f>VLOOKUP(B348,'3-mer'!$B:$BQ,28,FALSE)</f>
        <v>17</v>
      </c>
      <c r="AZ348" s="9">
        <f>VLOOKUP(B348,'3-mer'!$B:$BQ,29,FALSE)</f>
        <v>23</v>
      </c>
      <c r="BA348" s="9">
        <f>VLOOKUP(B348,'3-mer'!$B:$BQ,30,FALSE)</f>
        <v>36</v>
      </c>
      <c r="BB348" s="9">
        <f>VLOOKUP(B348,'3-mer'!$B:$BQ,31,FALSE)</f>
        <v>22</v>
      </c>
      <c r="BC348" s="9">
        <f>VLOOKUP(B348,'3-mer'!$B:$BQ,32,FALSE)</f>
        <v>11</v>
      </c>
      <c r="BD348" s="9">
        <f>VLOOKUP(B348,'3-mer'!$B:$BQ,33,FALSE)</f>
        <v>15</v>
      </c>
      <c r="BE348" s="9">
        <f>VLOOKUP(B348,'3-mer'!$B:$BQ,34,FALSE)</f>
        <v>28</v>
      </c>
      <c r="BF348" s="9">
        <f>VLOOKUP(B348,'3-mer'!$B:$BQ,35,FALSE)</f>
        <v>21</v>
      </c>
      <c r="BG348" s="9">
        <f>VLOOKUP(B348,'3-mer'!$B:$BQ,36,FALSE)</f>
        <v>37</v>
      </c>
      <c r="BH348" s="9">
        <f>VLOOKUP(B348,'3-mer'!$B:$BQ,37,FALSE)</f>
        <v>24</v>
      </c>
      <c r="BI348" s="9">
        <f>VLOOKUP(B348,'3-mer'!$B:$BQ,38,FALSE)</f>
        <v>33</v>
      </c>
      <c r="BJ348" s="9">
        <f>VLOOKUP(B348,'3-mer'!$B:$BQ,39,FALSE)</f>
        <v>21</v>
      </c>
      <c r="BK348" s="9">
        <f>VLOOKUP(B348,'3-mer'!$B:$BQ,40,FALSE)</f>
        <v>29</v>
      </c>
      <c r="BL348" s="9">
        <f>VLOOKUP(B348,'3-mer'!$B:$BQ,41,FALSE)</f>
        <v>26</v>
      </c>
      <c r="BM348" s="9">
        <f>VLOOKUP(B348,'3-mer'!$B:$BQ,42,FALSE)</f>
        <v>29</v>
      </c>
      <c r="BN348" s="9">
        <f>VLOOKUP(B348,'3-mer'!$B:$BQ,43,FALSE)</f>
        <v>23</v>
      </c>
      <c r="BO348" s="9">
        <f>VLOOKUP(B348,'3-mer'!$B:$BQ,44,FALSE)</f>
        <v>42</v>
      </c>
      <c r="BP348" s="9">
        <f>VLOOKUP(B348,'3-mer'!$B:$BQ,45,FALSE)</f>
        <v>29</v>
      </c>
      <c r="BQ348" s="9">
        <f>VLOOKUP(B348,'3-mer'!$B:$BQ,46,FALSE)</f>
        <v>48</v>
      </c>
      <c r="BR348" s="9">
        <f>VLOOKUP(B348,'3-mer'!$B:$BQ,47,FALSE)</f>
        <v>30</v>
      </c>
      <c r="BS348" s="9">
        <f>VLOOKUP(B348,'3-mer'!$B:$BQ,48,FALSE)</f>
        <v>22</v>
      </c>
      <c r="BT348" s="9">
        <f>VLOOKUP(B348,'3-mer'!$B:$BQ,49,FALSE)</f>
        <v>22</v>
      </c>
      <c r="BU348" s="9">
        <f>VLOOKUP(B348,'3-mer'!$B:$BQ,50,FALSE)</f>
        <v>32</v>
      </c>
      <c r="BV348" s="9">
        <f>VLOOKUP(B348,'3-mer'!$B:$BQ,51,FALSE)</f>
        <v>17</v>
      </c>
      <c r="BW348" s="9">
        <f>VLOOKUP(B348,'3-mer'!$B:$BQ,52,FALSE)</f>
        <v>25</v>
      </c>
      <c r="BX348" s="9">
        <f>VLOOKUP(B348,'3-mer'!$B:$BQ,53,FALSE)</f>
        <v>20</v>
      </c>
      <c r="BY348" s="9">
        <f>VLOOKUP(B348,'3-mer'!$B:$BQ,54,FALSE)</f>
        <v>14</v>
      </c>
      <c r="BZ348" s="9">
        <f>VLOOKUP(B348,'3-mer'!$B:$BQ,55,FALSE)</f>
        <v>3</v>
      </c>
      <c r="CA348" s="9">
        <f>VLOOKUP(B348,'3-mer'!$B:$BQ,56,FALSE)</f>
        <v>17</v>
      </c>
      <c r="CB348" s="9">
        <f>VLOOKUP(B348,'3-mer'!$B:$BQ,7,FALSE)</f>
        <v>22</v>
      </c>
      <c r="CC348" s="9">
        <f>VLOOKUP(B348,'3-mer'!$B:$BQ,58,FALSE)</f>
        <v>20</v>
      </c>
      <c r="CD348" s="9">
        <f>VLOOKUP(B348,'3-mer'!$B:$BQ,60,FALSE)</f>
        <v>8</v>
      </c>
      <c r="CE348" s="9">
        <f>VLOOKUP(B348,'3-mer'!$B:$BQ,61,FALSE)</f>
        <v>29</v>
      </c>
      <c r="CF348" s="9">
        <f>VLOOKUP(B348,'3-mer'!$B:$BQ,62,FALSE)</f>
        <v>26</v>
      </c>
      <c r="CG348" s="9">
        <f>VLOOKUP(B348,'3-mer'!$B:$BQ,63,FALSE)</f>
        <v>36</v>
      </c>
      <c r="CH348" s="9">
        <f>VLOOKUP(B348,'3-mer'!$B:$BQ,64,FALSE)</f>
        <v>18</v>
      </c>
      <c r="CI348" s="9">
        <f>VLOOKUP(B348,'3-mer'!$B:$BQ,65,FALSE)</f>
        <v>16</v>
      </c>
      <c r="CJ348" s="9">
        <f>VLOOKUP(B348,'3-mer'!$B:$BQ,66,FALSE)</f>
        <v>11</v>
      </c>
      <c r="CK348" s="9">
        <f>VLOOKUP(B348,'3-mer'!$B:$BQ,67,FALSE)</f>
        <v>22</v>
      </c>
      <c r="CL348" s="9">
        <f>VLOOKUP(B348,'3-mer'!$B:$BQ,5,FALSE)</f>
        <v>26</v>
      </c>
    </row>
    <row r="349" spans="1:90" ht="15.75" x14ac:dyDescent="0.2">
      <c r="A349" s="67" t="s">
        <v>28</v>
      </c>
      <c r="B349" s="67" t="s">
        <v>51</v>
      </c>
      <c r="C349" s="67">
        <v>280</v>
      </c>
      <c r="D349" s="46">
        <v>7.3</v>
      </c>
      <c r="E349" s="67">
        <v>20</v>
      </c>
      <c r="F349" s="67">
        <v>7.2</v>
      </c>
      <c r="G349" s="67">
        <v>6</v>
      </c>
      <c r="H349" s="70">
        <v>3</v>
      </c>
      <c r="I349" s="70">
        <f>VLOOKUP(B349,'2-mer'!$C$1:$V$19,3,FALSE)</f>
        <v>1467</v>
      </c>
      <c r="J349" s="74">
        <f>VLOOKUP(B349,遗传信息!B:E,4,FALSE)</f>
        <v>50.609999999999992</v>
      </c>
      <c r="K349" s="9">
        <f>VLOOKUP(B349,'2-mer'!$C$1:$V$19,4,FALSE)</f>
        <v>105</v>
      </c>
      <c r="L349" s="9">
        <f>VLOOKUP(B349,'2-mer'!$C$1:$V$19,5,FALSE)</f>
        <v>89</v>
      </c>
      <c r="M349" s="9">
        <f>VLOOKUP(B349,'2-mer'!$C$1:$V$19,6,FALSE)</f>
        <v>107</v>
      </c>
      <c r="N349" s="9">
        <f>VLOOKUP(B349,'2-mer'!$C$1:$V$19,8,FALSE)</f>
        <v>63</v>
      </c>
      <c r="O349" s="9">
        <f>VLOOKUP(B349,'2-mer'!$C$1:$V$19,9,FALSE)</f>
        <v>81</v>
      </c>
      <c r="P349" s="9">
        <f>VLOOKUP(B349,'2-mer'!$C$1:$V$19,10,FALSE)</f>
        <v>80</v>
      </c>
      <c r="Q349" s="9">
        <f>VLOOKUP(B349,'2-mer'!$C$1:$V$19,11,FALSE)</f>
        <v>98</v>
      </c>
      <c r="R349" s="9">
        <f>VLOOKUP(B349,'2-mer'!$C$1:$V$19,12,FALSE)</f>
        <v>77</v>
      </c>
      <c r="S349" s="9">
        <f>VLOOKUP(B349,'2-mer'!$C$1:$V$19,13,FALSE)</f>
        <v>115</v>
      </c>
      <c r="T349" s="9">
        <f>VLOOKUP(B349,'2-mer'!$C$1:$V$19,14,FALSE)</f>
        <v>107</v>
      </c>
      <c r="U349" s="9">
        <f>VLOOKUP(B349,'2-mer'!$C$1:$V$19,15,FALSE)</f>
        <v>149</v>
      </c>
      <c r="V349" s="9">
        <f>VLOOKUP(B349,'2-mer'!$C$1:$V$19,16,FALSE)</f>
        <v>94</v>
      </c>
      <c r="W349" s="9">
        <f>VLOOKUP(B349,'2-mer'!$C$1:$V$19,17,FALSE)</f>
        <v>62</v>
      </c>
      <c r="X349" s="9">
        <f>VLOOKUP(B349,'2-mer'!$C$1:$V$19,18,FALSE)</f>
        <v>60</v>
      </c>
      <c r="Y349" s="9">
        <f>VLOOKUP(B349,'2-mer'!$C$1:$V$19,19,FALSE)</f>
        <v>109</v>
      </c>
      <c r="Z349" s="9">
        <f>VLOOKUP(B349,'2-mer'!$C$1:$V$19,20,FALSE)</f>
        <v>58</v>
      </c>
      <c r="AA349" s="9">
        <f>VLOOKUP(B349,'3-mer'!$B:$BQ,4,FALSE)</f>
        <v>21</v>
      </c>
      <c r="AB349" s="9">
        <f>VLOOKUP(B349,'3-mer'!$B:$BQ,5,FALSE)</f>
        <v>26</v>
      </c>
      <c r="AC349" s="9">
        <f>VLOOKUP(B349,'3-mer'!$B:$BQ,6,FALSE)</f>
        <v>35</v>
      </c>
      <c r="AD349" s="9">
        <f>VLOOKUP(B349,'3-mer'!$B:$BQ,7,FALSE)</f>
        <v>22</v>
      </c>
      <c r="AE349" s="9">
        <f>VLOOKUP(B349,'3-mer'!$B:$BQ,8,FALSE)</f>
        <v>17</v>
      </c>
      <c r="AF349" s="9">
        <f>VLOOKUP(B349,'3-mer'!$B:$BQ,9,FALSE)</f>
        <v>23</v>
      </c>
      <c r="AG349" s="9">
        <f>VLOOKUP(B349,'3-mer'!$B:$BQ,10,FALSE)</f>
        <v>28</v>
      </c>
      <c r="AH349" s="9">
        <f>VLOOKUP(B349,'3-mer'!$B:$BQ,11,FALSE)</f>
        <v>21</v>
      </c>
      <c r="AI349" s="9">
        <f>VLOOKUP(B349,'3-mer'!$B:$BQ,12,FALSE)</f>
        <v>27</v>
      </c>
      <c r="AJ349" s="9">
        <f>VLOOKUP(B349,'3-mer'!$B:$BQ,13,FALSE)</f>
        <v>28</v>
      </c>
      <c r="AK349" s="9">
        <f>VLOOKUP(B349,'3-mer'!$B:$BQ,14,FALSE)</f>
        <v>28</v>
      </c>
      <c r="AL349" s="9">
        <f>VLOOKUP(B349,'3-mer'!$B:$BQ,15,FALSE)</f>
        <v>23</v>
      </c>
      <c r="AM349" s="9">
        <f>VLOOKUP(B349,'3-mer'!$B:$BQ,16,FALSE)</f>
        <v>13</v>
      </c>
      <c r="AN349" s="9">
        <f>VLOOKUP(B349,'3-mer'!$B:$BQ,17,FALSE)</f>
        <v>12</v>
      </c>
      <c r="AO349" s="9">
        <f>VLOOKUP(B349,'3-mer'!$B:$BQ,18,FALSE)</f>
        <v>27</v>
      </c>
      <c r="AP349" s="9">
        <f>VLOOKUP(B349,'3-mer'!$B:$BQ,19,FALSE)</f>
        <v>11</v>
      </c>
      <c r="AQ349" s="9">
        <f>VLOOKUP(B349,'3-mer'!$B:$BQ,20,FALSE)</f>
        <v>22</v>
      </c>
      <c r="AR349" s="9">
        <f>VLOOKUP(B349,'3-mer'!$B:$BQ,21,FALSE)</f>
        <v>19</v>
      </c>
      <c r="AS349" s="9">
        <f>VLOOKUP(B349,'3-mer'!$B:$BQ,22,FALSE)</f>
        <v>24</v>
      </c>
      <c r="AT349" s="9">
        <f>VLOOKUP(B349,'3-mer'!$B:$BQ,23,FALSE)</f>
        <v>16</v>
      </c>
      <c r="AU349" s="9">
        <f>VLOOKUP(B349,'3-mer'!$B:$BQ,24,FALSE)</f>
        <v>18</v>
      </c>
      <c r="AV349" s="9">
        <f>VLOOKUP(B349,'3-mer'!$B:$BQ,25,FALSE)</f>
        <v>16</v>
      </c>
      <c r="AW349" s="9">
        <f>VLOOKUP(B349,'3-mer'!$B:$BQ,26,FALSE)</f>
        <v>21</v>
      </c>
      <c r="AX349" s="9">
        <f>VLOOKUP(B349,'3-mer'!$B:$BQ,27,FALSE)</f>
        <v>25</v>
      </c>
      <c r="AY349" s="9">
        <f>VLOOKUP(B349,'3-mer'!$B:$BQ,28,FALSE)</f>
        <v>17</v>
      </c>
      <c r="AZ349" s="9">
        <f>VLOOKUP(B349,'3-mer'!$B:$BQ,29,FALSE)</f>
        <v>23</v>
      </c>
      <c r="BA349" s="9">
        <f>VLOOKUP(B349,'3-mer'!$B:$BQ,30,FALSE)</f>
        <v>36</v>
      </c>
      <c r="BB349" s="9">
        <f>VLOOKUP(B349,'3-mer'!$B:$BQ,31,FALSE)</f>
        <v>22</v>
      </c>
      <c r="BC349" s="9">
        <f>VLOOKUP(B349,'3-mer'!$B:$BQ,32,FALSE)</f>
        <v>11</v>
      </c>
      <c r="BD349" s="9">
        <f>VLOOKUP(B349,'3-mer'!$B:$BQ,33,FALSE)</f>
        <v>15</v>
      </c>
      <c r="BE349" s="9">
        <f>VLOOKUP(B349,'3-mer'!$B:$BQ,34,FALSE)</f>
        <v>28</v>
      </c>
      <c r="BF349" s="9">
        <f>VLOOKUP(B349,'3-mer'!$B:$BQ,35,FALSE)</f>
        <v>21</v>
      </c>
      <c r="BG349" s="9">
        <f>VLOOKUP(B349,'3-mer'!$B:$BQ,36,FALSE)</f>
        <v>37</v>
      </c>
      <c r="BH349" s="9">
        <f>VLOOKUP(B349,'3-mer'!$B:$BQ,37,FALSE)</f>
        <v>24</v>
      </c>
      <c r="BI349" s="9">
        <f>VLOOKUP(B349,'3-mer'!$B:$BQ,38,FALSE)</f>
        <v>33</v>
      </c>
      <c r="BJ349" s="9">
        <f>VLOOKUP(B349,'3-mer'!$B:$BQ,39,FALSE)</f>
        <v>21</v>
      </c>
      <c r="BK349" s="9">
        <f>VLOOKUP(B349,'3-mer'!$B:$BQ,40,FALSE)</f>
        <v>29</v>
      </c>
      <c r="BL349" s="9">
        <f>VLOOKUP(B349,'3-mer'!$B:$BQ,41,FALSE)</f>
        <v>26</v>
      </c>
      <c r="BM349" s="9">
        <f>VLOOKUP(B349,'3-mer'!$B:$BQ,42,FALSE)</f>
        <v>29</v>
      </c>
      <c r="BN349" s="9">
        <f>VLOOKUP(B349,'3-mer'!$B:$BQ,43,FALSE)</f>
        <v>23</v>
      </c>
      <c r="BO349" s="9">
        <f>VLOOKUP(B349,'3-mer'!$B:$BQ,44,FALSE)</f>
        <v>42</v>
      </c>
      <c r="BP349" s="9">
        <f>VLOOKUP(B349,'3-mer'!$B:$BQ,45,FALSE)</f>
        <v>29</v>
      </c>
      <c r="BQ349" s="9">
        <f>VLOOKUP(B349,'3-mer'!$B:$BQ,46,FALSE)</f>
        <v>48</v>
      </c>
      <c r="BR349" s="9">
        <f>VLOOKUP(B349,'3-mer'!$B:$BQ,47,FALSE)</f>
        <v>30</v>
      </c>
      <c r="BS349" s="9">
        <f>VLOOKUP(B349,'3-mer'!$B:$BQ,48,FALSE)</f>
        <v>22</v>
      </c>
      <c r="BT349" s="9">
        <f>VLOOKUP(B349,'3-mer'!$B:$BQ,49,FALSE)</f>
        <v>22</v>
      </c>
      <c r="BU349" s="9">
        <f>VLOOKUP(B349,'3-mer'!$B:$BQ,50,FALSE)</f>
        <v>32</v>
      </c>
      <c r="BV349" s="9">
        <f>VLOOKUP(B349,'3-mer'!$B:$BQ,51,FALSE)</f>
        <v>17</v>
      </c>
      <c r="BW349" s="9">
        <f>VLOOKUP(B349,'3-mer'!$B:$BQ,52,FALSE)</f>
        <v>25</v>
      </c>
      <c r="BX349" s="9">
        <f>VLOOKUP(B349,'3-mer'!$B:$BQ,53,FALSE)</f>
        <v>20</v>
      </c>
      <c r="BY349" s="9">
        <f>VLOOKUP(B349,'3-mer'!$B:$BQ,54,FALSE)</f>
        <v>14</v>
      </c>
      <c r="BZ349" s="9">
        <f>VLOOKUP(B349,'3-mer'!$B:$BQ,55,FALSE)</f>
        <v>3</v>
      </c>
      <c r="CA349" s="9">
        <f>VLOOKUP(B349,'3-mer'!$B:$BQ,56,FALSE)</f>
        <v>17</v>
      </c>
      <c r="CB349" s="9">
        <f>VLOOKUP(B349,'3-mer'!$B:$BQ,7,FALSE)</f>
        <v>22</v>
      </c>
      <c r="CC349" s="9">
        <f>VLOOKUP(B349,'3-mer'!$B:$BQ,58,FALSE)</f>
        <v>20</v>
      </c>
      <c r="CD349" s="9">
        <f>VLOOKUP(B349,'3-mer'!$B:$BQ,60,FALSE)</f>
        <v>8</v>
      </c>
      <c r="CE349" s="9">
        <f>VLOOKUP(B349,'3-mer'!$B:$BQ,61,FALSE)</f>
        <v>29</v>
      </c>
      <c r="CF349" s="9">
        <f>VLOOKUP(B349,'3-mer'!$B:$BQ,62,FALSE)</f>
        <v>26</v>
      </c>
      <c r="CG349" s="9">
        <f>VLOOKUP(B349,'3-mer'!$B:$BQ,63,FALSE)</f>
        <v>36</v>
      </c>
      <c r="CH349" s="9">
        <f>VLOOKUP(B349,'3-mer'!$B:$BQ,64,FALSE)</f>
        <v>18</v>
      </c>
      <c r="CI349" s="9">
        <f>VLOOKUP(B349,'3-mer'!$B:$BQ,65,FALSE)</f>
        <v>16</v>
      </c>
      <c r="CJ349" s="9">
        <f>VLOOKUP(B349,'3-mer'!$B:$BQ,66,FALSE)</f>
        <v>11</v>
      </c>
      <c r="CK349" s="9">
        <f>VLOOKUP(B349,'3-mer'!$B:$BQ,67,FALSE)</f>
        <v>22</v>
      </c>
      <c r="CL349" s="9">
        <f>VLOOKUP(B349,'3-mer'!$B:$BQ,5,FALSE)</f>
        <v>26</v>
      </c>
    </row>
    <row r="350" spans="1:90" ht="15.75" x14ac:dyDescent="0.2">
      <c r="A350" s="67" t="s">
        <v>28</v>
      </c>
      <c r="B350" s="67" t="s">
        <v>51</v>
      </c>
      <c r="C350" s="67">
        <v>280</v>
      </c>
      <c r="D350" s="46">
        <v>9.1</v>
      </c>
      <c r="E350" s="67">
        <v>20</v>
      </c>
      <c r="F350" s="67">
        <v>7.2</v>
      </c>
      <c r="G350" s="67">
        <v>6</v>
      </c>
      <c r="H350" s="70">
        <v>4</v>
      </c>
      <c r="I350" s="70">
        <f>VLOOKUP(B350,'2-mer'!$C$1:$V$19,3,FALSE)</f>
        <v>1467</v>
      </c>
      <c r="J350" s="74">
        <f>VLOOKUP(B350,遗传信息!B:E,4,FALSE)</f>
        <v>50.609999999999992</v>
      </c>
      <c r="K350" s="9">
        <f>VLOOKUP(B350,'2-mer'!$C$1:$V$19,4,FALSE)</f>
        <v>105</v>
      </c>
      <c r="L350" s="9">
        <f>VLOOKUP(B350,'2-mer'!$C$1:$V$19,5,FALSE)</f>
        <v>89</v>
      </c>
      <c r="M350" s="9">
        <f>VLOOKUP(B350,'2-mer'!$C$1:$V$19,6,FALSE)</f>
        <v>107</v>
      </c>
      <c r="N350" s="9">
        <f>VLOOKUP(B350,'2-mer'!$C$1:$V$19,8,FALSE)</f>
        <v>63</v>
      </c>
      <c r="O350" s="9">
        <f>VLOOKUP(B350,'2-mer'!$C$1:$V$19,9,FALSE)</f>
        <v>81</v>
      </c>
      <c r="P350" s="9">
        <f>VLOOKUP(B350,'2-mer'!$C$1:$V$19,10,FALSE)</f>
        <v>80</v>
      </c>
      <c r="Q350" s="9">
        <f>VLOOKUP(B350,'2-mer'!$C$1:$V$19,11,FALSE)</f>
        <v>98</v>
      </c>
      <c r="R350" s="9">
        <f>VLOOKUP(B350,'2-mer'!$C$1:$V$19,12,FALSE)</f>
        <v>77</v>
      </c>
      <c r="S350" s="9">
        <f>VLOOKUP(B350,'2-mer'!$C$1:$V$19,13,FALSE)</f>
        <v>115</v>
      </c>
      <c r="T350" s="9">
        <f>VLOOKUP(B350,'2-mer'!$C$1:$V$19,14,FALSE)</f>
        <v>107</v>
      </c>
      <c r="U350" s="9">
        <f>VLOOKUP(B350,'2-mer'!$C$1:$V$19,15,FALSE)</f>
        <v>149</v>
      </c>
      <c r="V350" s="9">
        <f>VLOOKUP(B350,'2-mer'!$C$1:$V$19,16,FALSE)</f>
        <v>94</v>
      </c>
      <c r="W350" s="9">
        <f>VLOOKUP(B350,'2-mer'!$C$1:$V$19,17,FALSE)</f>
        <v>62</v>
      </c>
      <c r="X350" s="9">
        <f>VLOOKUP(B350,'2-mer'!$C$1:$V$19,18,FALSE)</f>
        <v>60</v>
      </c>
      <c r="Y350" s="9">
        <f>VLOOKUP(B350,'2-mer'!$C$1:$V$19,19,FALSE)</f>
        <v>109</v>
      </c>
      <c r="Z350" s="9">
        <f>VLOOKUP(B350,'2-mer'!$C$1:$V$19,20,FALSE)</f>
        <v>58</v>
      </c>
      <c r="AA350" s="9">
        <f>VLOOKUP(B350,'3-mer'!$B:$BQ,4,FALSE)</f>
        <v>21</v>
      </c>
      <c r="AB350" s="9">
        <f>VLOOKUP(B350,'3-mer'!$B:$BQ,5,FALSE)</f>
        <v>26</v>
      </c>
      <c r="AC350" s="9">
        <f>VLOOKUP(B350,'3-mer'!$B:$BQ,6,FALSE)</f>
        <v>35</v>
      </c>
      <c r="AD350" s="9">
        <f>VLOOKUP(B350,'3-mer'!$B:$BQ,7,FALSE)</f>
        <v>22</v>
      </c>
      <c r="AE350" s="9">
        <f>VLOOKUP(B350,'3-mer'!$B:$BQ,8,FALSE)</f>
        <v>17</v>
      </c>
      <c r="AF350" s="9">
        <f>VLOOKUP(B350,'3-mer'!$B:$BQ,9,FALSE)</f>
        <v>23</v>
      </c>
      <c r="AG350" s="9">
        <f>VLOOKUP(B350,'3-mer'!$B:$BQ,10,FALSE)</f>
        <v>28</v>
      </c>
      <c r="AH350" s="9">
        <f>VLOOKUP(B350,'3-mer'!$B:$BQ,11,FALSE)</f>
        <v>21</v>
      </c>
      <c r="AI350" s="9">
        <f>VLOOKUP(B350,'3-mer'!$B:$BQ,12,FALSE)</f>
        <v>27</v>
      </c>
      <c r="AJ350" s="9">
        <f>VLOOKUP(B350,'3-mer'!$B:$BQ,13,FALSE)</f>
        <v>28</v>
      </c>
      <c r="AK350" s="9">
        <f>VLOOKUP(B350,'3-mer'!$B:$BQ,14,FALSE)</f>
        <v>28</v>
      </c>
      <c r="AL350" s="9">
        <f>VLOOKUP(B350,'3-mer'!$B:$BQ,15,FALSE)</f>
        <v>23</v>
      </c>
      <c r="AM350" s="9">
        <f>VLOOKUP(B350,'3-mer'!$B:$BQ,16,FALSE)</f>
        <v>13</v>
      </c>
      <c r="AN350" s="9">
        <f>VLOOKUP(B350,'3-mer'!$B:$BQ,17,FALSE)</f>
        <v>12</v>
      </c>
      <c r="AO350" s="9">
        <f>VLOOKUP(B350,'3-mer'!$B:$BQ,18,FALSE)</f>
        <v>27</v>
      </c>
      <c r="AP350" s="9">
        <f>VLOOKUP(B350,'3-mer'!$B:$BQ,19,FALSE)</f>
        <v>11</v>
      </c>
      <c r="AQ350" s="9">
        <f>VLOOKUP(B350,'3-mer'!$B:$BQ,20,FALSE)</f>
        <v>22</v>
      </c>
      <c r="AR350" s="9">
        <f>VLOOKUP(B350,'3-mer'!$B:$BQ,21,FALSE)</f>
        <v>19</v>
      </c>
      <c r="AS350" s="9">
        <f>VLOOKUP(B350,'3-mer'!$B:$BQ,22,FALSE)</f>
        <v>24</v>
      </c>
      <c r="AT350" s="9">
        <f>VLOOKUP(B350,'3-mer'!$B:$BQ,23,FALSE)</f>
        <v>16</v>
      </c>
      <c r="AU350" s="9">
        <f>VLOOKUP(B350,'3-mer'!$B:$BQ,24,FALSE)</f>
        <v>18</v>
      </c>
      <c r="AV350" s="9">
        <f>VLOOKUP(B350,'3-mer'!$B:$BQ,25,FALSE)</f>
        <v>16</v>
      </c>
      <c r="AW350" s="9">
        <f>VLOOKUP(B350,'3-mer'!$B:$BQ,26,FALSE)</f>
        <v>21</v>
      </c>
      <c r="AX350" s="9">
        <f>VLOOKUP(B350,'3-mer'!$B:$BQ,27,FALSE)</f>
        <v>25</v>
      </c>
      <c r="AY350" s="9">
        <f>VLOOKUP(B350,'3-mer'!$B:$BQ,28,FALSE)</f>
        <v>17</v>
      </c>
      <c r="AZ350" s="9">
        <f>VLOOKUP(B350,'3-mer'!$B:$BQ,29,FALSE)</f>
        <v>23</v>
      </c>
      <c r="BA350" s="9">
        <f>VLOOKUP(B350,'3-mer'!$B:$BQ,30,FALSE)</f>
        <v>36</v>
      </c>
      <c r="BB350" s="9">
        <f>VLOOKUP(B350,'3-mer'!$B:$BQ,31,FALSE)</f>
        <v>22</v>
      </c>
      <c r="BC350" s="9">
        <f>VLOOKUP(B350,'3-mer'!$B:$BQ,32,FALSE)</f>
        <v>11</v>
      </c>
      <c r="BD350" s="9">
        <f>VLOOKUP(B350,'3-mer'!$B:$BQ,33,FALSE)</f>
        <v>15</v>
      </c>
      <c r="BE350" s="9">
        <f>VLOOKUP(B350,'3-mer'!$B:$BQ,34,FALSE)</f>
        <v>28</v>
      </c>
      <c r="BF350" s="9">
        <f>VLOOKUP(B350,'3-mer'!$B:$BQ,35,FALSE)</f>
        <v>21</v>
      </c>
      <c r="BG350" s="9">
        <f>VLOOKUP(B350,'3-mer'!$B:$BQ,36,FALSE)</f>
        <v>37</v>
      </c>
      <c r="BH350" s="9">
        <f>VLOOKUP(B350,'3-mer'!$B:$BQ,37,FALSE)</f>
        <v>24</v>
      </c>
      <c r="BI350" s="9">
        <f>VLOOKUP(B350,'3-mer'!$B:$BQ,38,FALSE)</f>
        <v>33</v>
      </c>
      <c r="BJ350" s="9">
        <f>VLOOKUP(B350,'3-mer'!$B:$BQ,39,FALSE)</f>
        <v>21</v>
      </c>
      <c r="BK350" s="9">
        <f>VLOOKUP(B350,'3-mer'!$B:$BQ,40,FALSE)</f>
        <v>29</v>
      </c>
      <c r="BL350" s="9">
        <f>VLOOKUP(B350,'3-mer'!$B:$BQ,41,FALSE)</f>
        <v>26</v>
      </c>
      <c r="BM350" s="9">
        <f>VLOOKUP(B350,'3-mer'!$B:$BQ,42,FALSE)</f>
        <v>29</v>
      </c>
      <c r="BN350" s="9">
        <f>VLOOKUP(B350,'3-mer'!$B:$BQ,43,FALSE)</f>
        <v>23</v>
      </c>
      <c r="BO350" s="9">
        <f>VLOOKUP(B350,'3-mer'!$B:$BQ,44,FALSE)</f>
        <v>42</v>
      </c>
      <c r="BP350" s="9">
        <f>VLOOKUP(B350,'3-mer'!$B:$BQ,45,FALSE)</f>
        <v>29</v>
      </c>
      <c r="BQ350" s="9">
        <f>VLOOKUP(B350,'3-mer'!$B:$BQ,46,FALSE)</f>
        <v>48</v>
      </c>
      <c r="BR350" s="9">
        <f>VLOOKUP(B350,'3-mer'!$B:$BQ,47,FALSE)</f>
        <v>30</v>
      </c>
      <c r="BS350" s="9">
        <f>VLOOKUP(B350,'3-mer'!$B:$BQ,48,FALSE)</f>
        <v>22</v>
      </c>
      <c r="BT350" s="9">
        <f>VLOOKUP(B350,'3-mer'!$B:$BQ,49,FALSE)</f>
        <v>22</v>
      </c>
      <c r="BU350" s="9">
        <f>VLOOKUP(B350,'3-mer'!$B:$BQ,50,FALSE)</f>
        <v>32</v>
      </c>
      <c r="BV350" s="9">
        <f>VLOOKUP(B350,'3-mer'!$B:$BQ,51,FALSE)</f>
        <v>17</v>
      </c>
      <c r="BW350" s="9">
        <f>VLOOKUP(B350,'3-mer'!$B:$BQ,52,FALSE)</f>
        <v>25</v>
      </c>
      <c r="BX350" s="9">
        <f>VLOOKUP(B350,'3-mer'!$B:$BQ,53,FALSE)</f>
        <v>20</v>
      </c>
      <c r="BY350" s="9">
        <f>VLOOKUP(B350,'3-mer'!$B:$BQ,54,FALSE)</f>
        <v>14</v>
      </c>
      <c r="BZ350" s="9">
        <f>VLOOKUP(B350,'3-mer'!$B:$BQ,55,FALSE)</f>
        <v>3</v>
      </c>
      <c r="CA350" s="9">
        <f>VLOOKUP(B350,'3-mer'!$B:$BQ,56,FALSE)</f>
        <v>17</v>
      </c>
      <c r="CB350" s="9">
        <f>VLOOKUP(B350,'3-mer'!$B:$BQ,7,FALSE)</f>
        <v>22</v>
      </c>
      <c r="CC350" s="9">
        <f>VLOOKUP(B350,'3-mer'!$B:$BQ,58,FALSE)</f>
        <v>20</v>
      </c>
      <c r="CD350" s="9">
        <f>VLOOKUP(B350,'3-mer'!$B:$BQ,60,FALSE)</f>
        <v>8</v>
      </c>
      <c r="CE350" s="9">
        <f>VLOOKUP(B350,'3-mer'!$B:$BQ,61,FALSE)</f>
        <v>29</v>
      </c>
      <c r="CF350" s="9">
        <f>VLOOKUP(B350,'3-mer'!$B:$BQ,62,FALSE)</f>
        <v>26</v>
      </c>
      <c r="CG350" s="9">
        <f>VLOOKUP(B350,'3-mer'!$B:$BQ,63,FALSE)</f>
        <v>36</v>
      </c>
      <c r="CH350" s="9">
        <f>VLOOKUP(B350,'3-mer'!$B:$BQ,64,FALSE)</f>
        <v>18</v>
      </c>
      <c r="CI350" s="9">
        <f>VLOOKUP(B350,'3-mer'!$B:$BQ,65,FALSE)</f>
        <v>16</v>
      </c>
      <c r="CJ350" s="9">
        <f>VLOOKUP(B350,'3-mer'!$B:$BQ,66,FALSE)</f>
        <v>11</v>
      </c>
      <c r="CK350" s="9">
        <f>VLOOKUP(B350,'3-mer'!$B:$BQ,67,FALSE)</f>
        <v>22</v>
      </c>
      <c r="CL350" s="9">
        <f>VLOOKUP(B350,'3-mer'!$B:$BQ,5,FALSE)</f>
        <v>26</v>
      </c>
    </row>
    <row r="351" spans="1:90" ht="15.75" x14ac:dyDescent="0.2">
      <c r="A351" s="67" t="s">
        <v>28</v>
      </c>
      <c r="B351" s="67" t="s">
        <v>51</v>
      </c>
      <c r="C351" s="67">
        <v>300</v>
      </c>
      <c r="D351" s="46">
        <v>41.2</v>
      </c>
      <c r="E351" s="67">
        <v>20</v>
      </c>
      <c r="F351" s="67">
        <v>7.2</v>
      </c>
      <c r="G351" s="67">
        <v>6</v>
      </c>
      <c r="H351" s="70">
        <v>1</v>
      </c>
      <c r="I351" s="70">
        <f>VLOOKUP(B351,'2-mer'!$C$1:$V$19,3,FALSE)</f>
        <v>1467</v>
      </c>
      <c r="J351" s="74">
        <f>VLOOKUP(B351,遗传信息!B:E,4,FALSE)</f>
        <v>50.609999999999992</v>
      </c>
      <c r="K351" s="9">
        <f>VLOOKUP(B351,'2-mer'!$C$1:$V$19,4,FALSE)</f>
        <v>105</v>
      </c>
      <c r="L351" s="9">
        <f>VLOOKUP(B351,'2-mer'!$C$1:$V$19,5,FALSE)</f>
        <v>89</v>
      </c>
      <c r="M351" s="9">
        <f>VLOOKUP(B351,'2-mer'!$C$1:$V$19,6,FALSE)</f>
        <v>107</v>
      </c>
      <c r="N351" s="9">
        <f>VLOOKUP(B351,'2-mer'!$C$1:$V$19,8,FALSE)</f>
        <v>63</v>
      </c>
      <c r="O351" s="9">
        <f>VLOOKUP(B351,'2-mer'!$C$1:$V$19,9,FALSE)</f>
        <v>81</v>
      </c>
      <c r="P351" s="9">
        <f>VLOOKUP(B351,'2-mer'!$C$1:$V$19,10,FALSE)</f>
        <v>80</v>
      </c>
      <c r="Q351" s="9">
        <f>VLOOKUP(B351,'2-mer'!$C$1:$V$19,11,FALSE)</f>
        <v>98</v>
      </c>
      <c r="R351" s="9">
        <f>VLOOKUP(B351,'2-mer'!$C$1:$V$19,12,FALSE)</f>
        <v>77</v>
      </c>
      <c r="S351" s="9">
        <f>VLOOKUP(B351,'2-mer'!$C$1:$V$19,13,FALSE)</f>
        <v>115</v>
      </c>
      <c r="T351" s="9">
        <f>VLOOKUP(B351,'2-mer'!$C$1:$V$19,14,FALSE)</f>
        <v>107</v>
      </c>
      <c r="U351" s="9">
        <f>VLOOKUP(B351,'2-mer'!$C$1:$V$19,15,FALSE)</f>
        <v>149</v>
      </c>
      <c r="V351" s="9">
        <f>VLOOKUP(B351,'2-mer'!$C$1:$V$19,16,FALSE)</f>
        <v>94</v>
      </c>
      <c r="W351" s="9">
        <f>VLOOKUP(B351,'2-mer'!$C$1:$V$19,17,FALSE)</f>
        <v>62</v>
      </c>
      <c r="X351" s="9">
        <f>VLOOKUP(B351,'2-mer'!$C$1:$V$19,18,FALSE)</f>
        <v>60</v>
      </c>
      <c r="Y351" s="9">
        <f>VLOOKUP(B351,'2-mer'!$C$1:$V$19,19,FALSE)</f>
        <v>109</v>
      </c>
      <c r="Z351" s="9">
        <f>VLOOKUP(B351,'2-mer'!$C$1:$V$19,20,FALSE)</f>
        <v>58</v>
      </c>
      <c r="AA351" s="9">
        <f>VLOOKUP(B351,'3-mer'!$B:$BQ,4,FALSE)</f>
        <v>21</v>
      </c>
      <c r="AB351" s="9">
        <f>VLOOKUP(B351,'3-mer'!$B:$BQ,5,FALSE)</f>
        <v>26</v>
      </c>
      <c r="AC351" s="9">
        <f>VLOOKUP(B351,'3-mer'!$B:$BQ,6,FALSE)</f>
        <v>35</v>
      </c>
      <c r="AD351" s="9">
        <f>VLOOKUP(B351,'3-mer'!$B:$BQ,7,FALSE)</f>
        <v>22</v>
      </c>
      <c r="AE351" s="9">
        <f>VLOOKUP(B351,'3-mer'!$B:$BQ,8,FALSE)</f>
        <v>17</v>
      </c>
      <c r="AF351" s="9">
        <f>VLOOKUP(B351,'3-mer'!$B:$BQ,9,FALSE)</f>
        <v>23</v>
      </c>
      <c r="AG351" s="9">
        <f>VLOOKUP(B351,'3-mer'!$B:$BQ,10,FALSE)</f>
        <v>28</v>
      </c>
      <c r="AH351" s="9">
        <f>VLOOKUP(B351,'3-mer'!$B:$BQ,11,FALSE)</f>
        <v>21</v>
      </c>
      <c r="AI351" s="9">
        <f>VLOOKUP(B351,'3-mer'!$B:$BQ,12,FALSE)</f>
        <v>27</v>
      </c>
      <c r="AJ351" s="9">
        <f>VLOOKUP(B351,'3-mer'!$B:$BQ,13,FALSE)</f>
        <v>28</v>
      </c>
      <c r="AK351" s="9">
        <f>VLOOKUP(B351,'3-mer'!$B:$BQ,14,FALSE)</f>
        <v>28</v>
      </c>
      <c r="AL351" s="9">
        <f>VLOOKUP(B351,'3-mer'!$B:$BQ,15,FALSE)</f>
        <v>23</v>
      </c>
      <c r="AM351" s="9">
        <f>VLOOKUP(B351,'3-mer'!$B:$BQ,16,FALSE)</f>
        <v>13</v>
      </c>
      <c r="AN351" s="9">
        <f>VLOOKUP(B351,'3-mer'!$B:$BQ,17,FALSE)</f>
        <v>12</v>
      </c>
      <c r="AO351" s="9">
        <f>VLOOKUP(B351,'3-mer'!$B:$BQ,18,FALSE)</f>
        <v>27</v>
      </c>
      <c r="AP351" s="9">
        <f>VLOOKUP(B351,'3-mer'!$B:$BQ,19,FALSE)</f>
        <v>11</v>
      </c>
      <c r="AQ351" s="9">
        <f>VLOOKUP(B351,'3-mer'!$B:$BQ,20,FALSE)</f>
        <v>22</v>
      </c>
      <c r="AR351" s="9">
        <f>VLOOKUP(B351,'3-mer'!$B:$BQ,21,FALSE)</f>
        <v>19</v>
      </c>
      <c r="AS351" s="9">
        <f>VLOOKUP(B351,'3-mer'!$B:$BQ,22,FALSE)</f>
        <v>24</v>
      </c>
      <c r="AT351" s="9">
        <f>VLOOKUP(B351,'3-mer'!$B:$BQ,23,FALSE)</f>
        <v>16</v>
      </c>
      <c r="AU351" s="9">
        <f>VLOOKUP(B351,'3-mer'!$B:$BQ,24,FALSE)</f>
        <v>18</v>
      </c>
      <c r="AV351" s="9">
        <f>VLOOKUP(B351,'3-mer'!$B:$BQ,25,FALSE)</f>
        <v>16</v>
      </c>
      <c r="AW351" s="9">
        <f>VLOOKUP(B351,'3-mer'!$B:$BQ,26,FALSE)</f>
        <v>21</v>
      </c>
      <c r="AX351" s="9">
        <f>VLOOKUP(B351,'3-mer'!$B:$BQ,27,FALSE)</f>
        <v>25</v>
      </c>
      <c r="AY351" s="9">
        <f>VLOOKUP(B351,'3-mer'!$B:$BQ,28,FALSE)</f>
        <v>17</v>
      </c>
      <c r="AZ351" s="9">
        <f>VLOOKUP(B351,'3-mer'!$B:$BQ,29,FALSE)</f>
        <v>23</v>
      </c>
      <c r="BA351" s="9">
        <f>VLOOKUP(B351,'3-mer'!$B:$BQ,30,FALSE)</f>
        <v>36</v>
      </c>
      <c r="BB351" s="9">
        <f>VLOOKUP(B351,'3-mer'!$B:$BQ,31,FALSE)</f>
        <v>22</v>
      </c>
      <c r="BC351" s="9">
        <f>VLOOKUP(B351,'3-mer'!$B:$BQ,32,FALSE)</f>
        <v>11</v>
      </c>
      <c r="BD351" s="9">
        <f>VLOOKUP(B351,'3-mer'!$B:$BQ,33,FALSE)</f>
        <v>15</v>
      </c>
      <c r="BE351" s="9">
        <f>VLOOKUP(B351,'3-mer'!$B:$BQ,34,FALSE)</f>
        <v>28</v>
      </c>
      <c r="BF351" s="9">
        <f>VLOOKUP(B351,'3-mer'!$B:$BQ,35,FALSE)</f>
        <v>21</v>
      </c>
      <c r="BG351" s="9">
        <f>VLOOKUP(B351,'3-mer'!$B:$BQ,36,FALSE)</f>
        <v>37</v>
      </c>
      <c r="BH351" s="9">
        <f>VLOOKUP(B351,'3-mer'!$B:$BQ,37,FALSE)</f>
        <v>24</v>
      </c>
      <c r="BI351" s="9">
        <f>VLOOKUP(B351,'3-mer'!$B:$BQ,38,FALSE)</f>
        <v>33</v>
      </c>
      <c r="BJ351" s="9">
        <f>VLOOKUP(B351,'3-mer'!$B:$BQ,39,FALSE)</f>
        <v>21</v>
      </c>
      <c r="BK351" s="9">
        <f>VLOOKUP(B351,'3-mer'!$B:$BQ,40,FALSE)</f>
        <v>29</v>
      </c>
      <c r="BL351" s="9">
        <f>VLOOKUP(B351,'3-mer'!$B:$BQ,41,FALSE)</f>
        <v>26</v>
      </c>
      <c r="BM351" s="9">
        <f>VLOOKUP(B351,'3-mer'!$B:$BQ,42,FALSE)</f>
        <v>29</v>
      </c>
      <c r="BN351" s="9">
        <f>VLOOKUP(B351,'3-mer'!$B:$BQ,43,FALSE)</f>
        <v>23</v>
      </c>
      <c r="BO351" s="9">
        <f>VLOOKUP(B351,'3-mer'!$B:$BQ,44,FALSE)</f>
        <v>42</v>
      </c>
      <c r="BP351" s="9">
        <f>VLOOKUP(B351,'3-mer'!$B:$BQ,45,FALSE)</f>
        <v>29</v>
      </c>
      <c r="BQ351" s="9">
        <f>VLOOKUP(B351,'3-mer'!$B:$BQ,46,FALSE)</f>
        <v>48</v>
      </c>
      <c r="BR351" s="9">
        <f>VLOOKUP(B351,'3-mer'!$B:$BQ,47,FALSE)</f>
        <v>30</v>
      </c>
      <c r="BS351" s="9">
        <f>VLOOKUP(B351,'3-mer'!$B:$BQ,48,FALSE)</f>
        <v>22</v>
      </c>
      <c r="BT351" s="9">
        <f>VLOOKUP(B351,'3-mer'!$B:$BQ,49,FALSE)</f>
        <v>22</v>
      </c>
      <c r="BU351" s="9">
        <f>VLOOKUP(B351,'3-mer'!$B:$BQ,50,FALSE)</f>
        <v>32</v>
      </c>
      <c r="BV351" s="9">
        <f>VLOOKUP(B351,'3-mer'!$B:$BQ,51,FALSE)</f>
        <v>17</v>
      </c>
      <c r="BW351" s="9">
        <f>VLOOKUP(B351,'3-mer'!$B:$BQ,52,FALSE)</f>
        <v>25</v>
      </c>
      <c r="BX351" s="9">
        <f>VLOOKUP(B351,'3-mer'!$B:$BQ,53,FALSE)</f>
        <v>20</v>
      </c>
      <c r="BY351" s="9">
        <f>VLOOKUP(B351,'3-mer'!$B:$BQ,54,FALSE)</f>
        <v>14</v>
      </c>
      <c r="BZ351" s="9">
        <f>VLOOKUP(B351,'3-mer'!$B:$BQ,55,FALSE)</f>
        <v>3</v>
      </c>
      <c r="CA351" s="9">
        <f>VLOOKUP(B351,'3-mer'!$B:$BQ,56,FALSE)</f>
        <v>17</v>
      </c>
      <c r="CB351" s="9">
        <f>VLOOKUP(B351,'3-mer'!$B:$BQ,7,FALSE)</f>
        <v>22</v>
      </c>
      <c r="CC351" s="9">
        <f>VLOOKUP(B351,'3-mer'!$B:$BQ,58,FALSE)</f>
        <v>20</v>
      </c>
      <c r="CD351" s="9">
        <f>VLOOKUP(B351,'3-mer'!$B:$BQ,60,FALSE)</f>
        <v>8</v>
      </c>
      <c r="CE351" s="9">
        <f>VLOOKUP(B351,'3-mer'!$B:$BQ,61,FALSE)</f>
        <v>29</v>
      </c>
      <c r="CF351" s="9">
        <f>VLOOKUP(B351,'3-mer'!$B:$BQ,62,FALSE)</f>
        <v>26</v>
      </c>
      <c r="CG351" s="9">
        <f>VLOOKUP(B351,'3-mer'!$B:$BQ,63,FALSE)</f>
        <v>36</v>
      </c>
      <c r="CH351" s="9">
        <f>VLOOKUP(B351,'3-mer'!$B:$BQ,64,FALSE)</f>
        <v>18</v>
      </c>
      <c r="CI351" s="9">
        <f>VLOOKUP(B351,'3-mer'!$B:$BQ,65,FALSE)</f>
        <v>16</v>
      </c>
      <c r="CJ351" s="9">
        <f>VLOOKUP(B351,'3-mer'!$B:$BQ,66,FALSE)</f>
        <v>11</v>
      </c>
      <c r="CK351" s="9">
        <f>VLOOKUP(B351,'3-mer'!$B:$BQ,67,FALSE)</f>
        <v>22</v>
      </c>
      <c r="CL351" s="9">
        <f>VLOOKUP(B351,'3-mer'!$B:$BQ,5,FALSE)</f>
        <v>26</v>
      </c>
    </row>
    <row r="352" spans="1:90" ht="15.75" x14ac:dyDescent="0.2">
      <c r="A352" s="67" t="s">
        <v>28</v>
      </c>
      <c r="B352" s="67" t="s">
        <v>51</v>
      </c>
      <c r="C352" s="67">
        <v>300</v>
      </c>
      <c r="D352" s="46">
        <v>56.1</v>
      </c>
      <c r="E352" s="67">
        <v>20</v>
      </c>
      <c r="F352" s="67">
        <v>7.2</v>
      </c>
      <c r="G352" s="67">
        <v>6</v>
      </c>
      <c r="H352" s="70">
        <v>2</v>
      </c>
      <c r="I352" s="70">
        <f>VLOOKUP(B352,'2-mer'!$C$1:$V$19,3,FALSE)</f>
        <v>1467</v>
      </c>
      <c r="J352" s="74">
        <f>VLOOKUP(B352,遗传信息!B:E,4,FALSE)</f>
        <v>50.609999999999992</v>
      </c>
      <c r="K352" s="9">
        <f>VLOOKUP(B352,'2-mer'!$C$1:$V$19,4,FALSE)</f>
        <v>105</v>
      </c>
      <c r="L352" s="9">
        <f>VLOOKUP(B352,'2-mer'!$C$1:$V$19,5,FALSE)</f>
        <v>89</v>
      </c>
      <c r="M352" s="9">
        <f>VLOOKUP(B352,'2-mer'!$C$1:$V$19,6,FALSE)</f>
        <v>107</v>
      </c>
      <c r="N352" s="9">
        <f>VLOOKUP(B352,'2-mer'!$C$1:$V$19,8,FALSE)</f>
        <v>63</v>
      </c>
      <c r="O352" s="9">
        <f>VLOOKUP(B352,'2-mer'!$C$1:$V$19,9,FALSE)</f>
        <v>81</v>
      </c>
      <c r="P352" s="9">
        <f>VLOOKUP(B352,'2-mer'!$C$1:$V$19,10,FALSE)</f>
        <v>80</v>
      </c>
      <c r="Q352" s="9">
        <f>VLOOKUP(B352,'2-mer'!$C$1:$V$19,11,FALSE)</f>
        <v>98</v>
      </c>
      <c r="R352" s="9">
        <f>VLOOKUP(B352,'2-mer'!$C$1:$V$19,12,FALSE)</f>
        <v>77</v>
      </c>
      <c r="S352" s="9">
        <f>VLOOKUP(B352,'2-mer'!$C$1:$V$19,13,FALSE)</f>
        <v>115</v>
      </c>
      <c r="T352" s="9">
        <f>VLOOKUP(B352,'2-mer'!$C$1:$V$19,14,FALSE)</f>
        <v>107</v>
      </c>
      <c r="U352" s="9">
        <f>VLOOKUP(B352,'2-mer'!$C$1:$V$19,15,FALSE)</f>
        <v>149</v>
      </c>
      <c r="V352" s="9">
        <f>VLOOKUP(B352,'2-mer'!$C$1:$V$19,16,FALSE)</f>
        <v>94</v>
      </c>
      <c r="W352" s="9">
        <f>VLOOKUP(B352,'2-mer'!$C$1:$V$19,17,FALSE)</f>
        <v>62</v>
      </c>
      <c r="X352" s="9">
        <f>VLOOKUP(B352,'2-mer'!$C$1:$V$19,18,FALSE)</f>
        <v>60</v>
      </c>
      <c r="Y352" s="9">
        <f>VLOOKUP(B352,'2-mer'!$C$1:$V$19,19,FALSE)</f>
        <v>109</v>
      </c>
      <c r="Z352" s="9">
        <f>VLOOKUP(B352,'2-mer'!$C$1:$V$19,20,FALSE)</f>
        <v>58</v>
      </c>
      <c r="AA352" s="9">
        <f>VLOOKUP(B352,'3-mer'!$B:$BQ,4,FALSE)</f>
        <v>21</v>
      </c>
      <c r="AB352" s="9">
        <f>VLOOKUP(B352,'3-mer'!$B:$BQ,5,FALSE)</f>
        <v>26</v>
      </c>
      <c r="AC352" s="9">
        <f>VLOOKUP(B352,'3-mer'!$B:$BQ,6,FALSE)</f>
        <v>35</v>
      </c>
      <c r="AD352" s="9">
        <f>VLOOKUP(B352,'3-mer'!$B:$BQ,7,FALSE)</f>
        <v>22</v>
      </c>
      <c r="AE352" s="9">
        <f>VLOOKUP(B352,'3-mer'!$B:$BQ,8,FALSE)</f>
        <v>17</v>
      </c>
      <c r="AF352" s="9">
        <f>VLOOKUP(B352,'3-mer'!$B:$BQ,9,FALSE)</f>
        <v>23</v>
      </c>
      <c r="AG352" s="9">
        <f>VLOOKUP(B352,'3-mer'!$B:$BQ,10,FALSE)</f>
        <v>28</v>
      </c>
      <c r="AH352" s="9">
        <f>VLOOKUP(B352,'3-mer'!$B:$BQ,11,FALSE)</f>
        <v>21</v>
      </c>
      <c r="AI352" s="9">
        <f>VLOOKUP(B352,'3-mer'!$B:$BQ,12,FALSE)</f>
        <v>27</v>
      </c>
      <c r="AJ352" s="9">
        <f>VLOOKUP(B352,'3-mer'!$B:$BQ,13,FALSE)</f>
        <v>28</v>
      </c>
      <c r="AK352" s="9">
        <f>VLOOKUP(B352,'3-mer'!$B:$BQ,14,FALSE)</f>
        <v>28</v>
      </c>
      <c r="AL352" s="9">
        <f>VLOOKUP(B352,'3-mer'!$B:$BQ,15,FALSE)</f>
        <v>23</v>
      </c>
      <c r="AM352" s="9">
        <f>VLOOKUP(B352,'3-mer'!$B:$BQ,16,FALSE)</f>
        <v>13</v>
      </c>
      <c r="AN352" s="9">
        <f>VLOOKUP(B352,'3-mer'!$B:$BQ,17,FALSE)</f>
        <v>12</v>
      </c>
      <c r="AO352" s="9">
        <f>VLOOKUP(B352,'3-mer'!$B:$BQ,18,FALSE)</f>
        <v>27</v>
      </c>
      <c r="AP352" s="9">
        <f>VLOOKUP(B352,'3-mer'!$B:$BQ,19,FALSE)</f>
        <v>11</v>
      </c>
      <c r="AQ352" s="9">
        <f>VLOOKUP(B352,'3-mer'!$B:$BQ,20,FALSE)</f>
        <v>22</v>
      </c>
      <c r="AR352" s="9">
        <f>VLOOKUP(B352,'3-mer'!$B:$BQ,21,FALSE)</f>
        <v>19</v>
      </c>
      <c r="AS352" s="9">
        <f>VLOOKUP(B352,'3-mer'!$B:$BQ,22,FALSE)</f>
        <v>24</v>
      </c>
      <c r="AT352" s="9">
        <f>VLOOKUP(B352,'3-mer'!$B:$BQ,23,FALSE)</f>
        <v>16</v>
      </c>
      <c r="AU352" s="9">
        <f>VLOOKUP(B352,'3-mer'!$B:$BQ,24,FALSE)</f>
        <v>18</v>
      </c>
      <c r="AV352" s="9">
        <f>VLOOKUP(B352,'3-mer'!$B:$BQ,25,FALSE)</f>
        <v>16</v>
      </c>
      <c r="AW352" s="9">
        <f>VLOOKUP(B352,'3-mer'!$B:$BQ,26,FALSE)</f>
        <v>21</v>
      </c>
      <c r="AX352" s="9">
        <f>VLOOKUP(B352,'3-mer'!$B:$BQ,27,FALSE)</f>
        <v>25</v>
      </c>
      <c r="AY352" s="9">
        <f>VLOOKUP(B352,'3-mer'!$B:$BQ,28,FALSE)</f>
        <v>17</v>
      </c>
      <c r="AZ352" s="9">
        <f>VLOOKUP(B352,'3-mer'!$B:$BQ,29,FALSE)</f>
        <v>23</v>
      </c>
      <c r="BA352" s="9">
        <f>VLOOKUP(B352,'3-mer'!$B:$BQ,30,FALSE)</f>
        <v>36</v>
      </c>
      <c r="BB352" s="9">
        <f>VLOOKUP(B352,'3-mer'!$B:$BQ,31,FALSE)</f>
        <v>22</v>
      </c>
      <c r="BC352" s="9">
        <f>VLOOKUP(B352,'3-mer'!$B:$BQ,32,FALSE)</f>
        <v>11</v>
      </c>
      <c r="BD352" s="9">
        <f>VLOOKUP(B352,'3-mer'!$B:$BQ,33,FALSE)</f>
        <v>15</v>
      </c>
      <c r="BE352" s="9">
        <f>VLOOKUP(B352,'3-mer'!$B:$BQ,34,FALSE)</f>
        <v>28</v>
      </c>
      <c r="BF352" s="9">
        <f>VLOOKUP(B352,'3-mer'!$B:$BQ,35,FALSE)</f>
        <v>21</v>
      </c>
      <c r="BG352" s="9">
        <f>VLOOKUP(B352,'3-mer'!$B:$BQ,36,FALSE)</f>
        <v>37</v>
      </c>
      <c r="BH352" s="9">
        <f>VLOOKUP(B352,'3-mer'!$B:$BQ,37,FALSE)</f>
        <v>24</v>
      </c>
      <c r="BI352" s="9">
        <f>VLOOKUP(B352,'3-mer'!$B:$BQ,38,FALSE)</f>
        <v>33</v>
      </c>
      <c r="BJ352" s="9">
        <f>VLOOKUP(B352,'3-mer'!$B:$BQ,39,FALSE)</f>
        <v>21</v>
      </c>
      <c r="BK352" s="9">
        <f>VLOOKUP(B352,'3-mer'!$B:$BQ,40,FALSE)</f>
        <v>29</v>
      </c>
      <c r="BL352" s="9">
        <f>VLOOKUP(B352,'3-mer'!$B:$BQ,41,FALSE)</f>
        <v>26</v>
      </c>
      <c r="BM352" s="9">
        <f>VLOOKUP(B352,'3-mer'!$B:$BQ,42,FALSE)</f>
        <v>29</v>
      </c>
      <c r="BN352" s="9">
        <f>VLOOKUP(B352,'3-mer'!$B:$BQ,43,FALSE)</f>
        <v>23</v>
      </c>
      <c r="BO352" s="9">
        <f>VLOOKUP(B352,'3-mer'!$B:$BQ,44,FALSE)</f>
        <v>42</v>
      </c>
      <c r="BP352" s="9">
        <f>VLOOKUP(B352,'3-mer'!$B:$BQ,45,FALSE)</f>
        <v>29</v>
      </c>
      <c r="BQ352" s="9">
        <f>VLOOKUP(B352,'3-mer'!$B:$BQ,46,FALSE)</f>
        <v>48</v>
      </c>
      <c r="BR352" s="9">
        <f>VLOOKUP(B352,'3-mer'!$B:$BQ,47,FALSE)</f>
        <v>30</v>
      </c>
      <c r="BS352" s="9">
        <f>VLOOKUP(B352,'3-mer'!$B:$BQ,48,FALSE)</f>
        <v>22</v>
      </c>
      <c r="BT352" s="9">
        <f>VLOOKUP(B352,'3-mer'!$B:$BQ,49,FALSE)</f>
        <v>22</v>
      </c>
      <c r="BU352" s="9">
        <f>VLOOKUP(B352,'3-mer'!$B:$BQ,50,FALSE)</f>
        <v>32</v>
      </c>
      <c r="BV352" s="9">
        <f>VLOOKUP(B352,'3-mer'!$B:$BQ,51,FALSE)</f>
        <v>17</v>
      </c>
      <c r="BW352" s="9">
        <f>VLOOKUP(B352,'3-mer'!$B:$BQ,52,FALSE)</f>
        <v>25</v>
      </c>
      <c r="BX352" s="9">
        <f>VLOOKUP(B352,'3-mer'!$B:$BQ,53,FALSE)</f>
        <v>20</v>
      </c>
      <c r="BY352" s="9">
        <f>VLOOKUP(B352,'3-mer'!$B:$BQ,54,FALSE)</f>
        <v>14</v>
      </c>
      <c r="BZ352" s="9">
        <f>VLOOKUP(B352,'3-mer'!$B:$BQ,55,FALSE)</f>
        <v>3</v>
      </c>
      <c r="CA352" s="9">
        <f>VLOOKUP(B352,'3-mer'!$B:$BQ,56,FALSE)</f>
        <v>17</v>
      </c>
      <c r="CB352" s="9">
        <f>VLOOKUP(B352,'3-mer'!$B:$BQ,7,FALSE)</f>
        <v>22</v>
      </c>
      <c r="CC352" s="9">
        <f>VLOOKUP(B352,'3-mer'!$B:$BQ,58,FALSE)</f>
        <v>20</v>
      </c>
      <c r="CD352" s="9">
        <f>VLOOKUP(B352,'3-mer'!$B:$BQ,60,FALSE)</f>
        <v>8</v>
      </c>
      <c r="CE352" s="9">
        <f>VLOOKUP(B352,'3-mer'!$B:$BQ,61,FALSE)</f>
        <v>29</v>
      </c>
      <c r="CF352" s="9">
        <f>VLOOKUP(B352,'3-mer'!$B:$BQ,62,FALSE)</f>
        <v>26</v>
      </c>
      <c r="CG352" s="9">
        <f>VLOOKUP(B352,'3-mer'!$B:$BQ,63,FALSE)</f>
        <v>36</v>
      </c>
      <c r="CH352" s="9">
        <f>VLOOKUP(B352,'3-mer'!$B:$BQ,64,FALSE)</f>
        <v>18</v>
      </c>
      <c r="CI352" s="9">
        <f>VLOOKUP(B352,'3-mer'!$B:$BQ,65,FALSE)</f>
        <v>16</v>
      </c>
      <c r="CJ352" s="9">
        <f>VLOOKUP(B352,'3-mer'!$B:$BQ,66,FALSE)</f>
        <v>11</v>
      </c>
      <c r="CK352" s="9">
        <f>VLOOKUP(B352,'3-mer'!$B:$BQ,67,FALSE)</f>
        <v>22</v>
      </c>
      <c r="CL352" s="9">
        <f>VLOOKUP(B352,'3-mer'!$B:$BQ,5,FALSE)</f>
        <v>26</v>
      </c>
    </row>
    <row r="353" spans="1:90" ht="15.75" x14ac:dyDescent="0.2">
      <c r="A353" s="67" t="s">
        <v>28</v>
      </c>
      <c r="B353" s="67" t="s">
        <v>51</v>
      </c>
      <c r="C353" s="67">
        <v>300</v>
      </c>
      <c r="D353" s="46">
        <v>71.099999999999994</v>
      </c>
      <c r="E353" s="67">
        <v>20</v>
      </c>
      <c r="F353" s="67">
        <v>7.2</v>
      </c>
      <c r="G353" s="67">
        <v>6</v>
      </c>
      <c r="H353" s="70">
        <v>3</v>
      </c>
      <c r="I353" s="70">
        <f>VLOOKUP(B353,'2-mer'!$C$1:$V$19,3,FALSE)</f>
        <v>1467</v>
      </c>
      <c r="J353" s="74">
        <f>VLOOKUP(B353,遗传信息!B:E,4,FALSE)</f>
        <v>50.609999999999992</v>
      </c>
      <c r="K353" s="9">
        <f>VLOOKUP(B353,'2-mer'!$C$1:$V$19,4,FALSE)</f>
        <v>105</v>
      </c>
      <c r="L353" s="9">
        <f>VLOOKUP(B353,'2-mer'!$C$1:$V$19,5,FALSE)</f>
        <v>89</v>
      </c>
      <c r="M353" s="9">
        <f>VLOOKUP(B353,'2-mer'!$C$1:$V$19,6,FALSE)</f>
        <v>107</v>
      </c>
      <c r="N353" s="9">
        <f>VLOOKUP(B353,'2-mer'!$C$1:$V$19,8,FALSE)</f>
        <v>63</v>
      </c>
      <c r="O353" s="9">
        <f>VLOOKUP(B353,'2-mer'!$C$1:$V$19,9,FALSE)</f>
        <v>81</v>
      </c>
      <c r="P353" s="9">
        <f>VLOOKUP(B353,'2-mer'!$C$1:$V$19,10,FALSE)</f>
        <v>80</v>
      </c>
      <c r="Q353" s="9">
        <f>VLOOKUP(B353,'2-mer'!$C$1:$V$19,11,FALSE)</f>
        <v>98</v>
      </c>
      <c r="R353" s="9">
        <f>VLOOKUP(B353,'2-mer'!$C$1:$V$19,12,FALSE)</f>
        <v>77</v>
      </c>
      <c r="S353" s="9">
        <f>VLOOKUP(B353,'2-mer'!$C$1:$V$19,13,FALSE)</f>
        <v>115</v>
      </c>
      <c r="T353" s="9">
        <f>VLOOKUP(B353,'2-mer'!$C$1:$V$19,14,FALSE)</f>
        <v>107</v>
      </c>
      <c r="U353" s="9">
        <f>VLOOKUP(B353,'2-mer'!$C$1:$V$19,15,FALSE)</f>
        <v>149</v>
      </c>
      <c r="V353" s="9">
        <f>VLOOKUP(B353,'2-mer'!$C$1:$V$19,16,FALSE)</f>
        <v>94</v>
      </c>
      <c r="W353" s="9">
        <f>VLOOKUP(B353,'2-mer'!$C$1:$V$19,17,FALSE)</f>
        <v>62</v>
      </c>
      <c r="X353" s="9">
        <f>VLOOKUP(B353,'2-mer'!$C$1:$V$19,18,FALSE)</f>
        <v>60</v>
      </c>
      <c r="Y353" s="9">
        <f>VLOOKUP(B353,'2-mer'!$C$1:$V$19,19,FALSE)</f>
        <v>109</v>
      </c>
      <c r="Z353" s="9">
        <f>VLOOKUP(B353,'2-mer'!$C$1:$V$19,20,FALSE)</f>
        <v>58</v>
      </c>
      <c r="AA353" s="9">
        <f>VLOOKUP(B353,'3-mer'!$B:$BQ,4,FALSE)</f>
        <v>21</v>
      </c>
      <c r="AB353" s="9">
        <f>VLOOKUP(B353,'3-mer'!$B:$BQ,5,FALSE)</f>
        <v>26</v>
      </c>
      <c r="AC353" s="9">
        <f>VLOOKUP(B353,'3-mer'!$B:$BQ,6,FALSE)</f>
        <v>35</v>
      </c>
      <c r="AD353" s="9">
        <f>VLOOKUP(B353,'3-mer'!$B:$BQ,7,FALSE)</f>
        <v>22</v>
      </c>
      <c r="AE353" s="9">
        <f>VLOOKUP(B353,'3-mer'!$B:$BQ,8,FALSE)</f>
        <v>17</v>
      </c>
      <c r="AF353" s="9">
        <f>VLOOKUP(B353,'3-mer'!$B:$BQ,9,FALSE)</f>
        <v>23</v>
      </c>
      <c r="AG353" s="9">
        <f>VLOOKUP(B353,'3-mer'!$B:$BQ,10,FALSE)</f>
        <v>28</v>
      </c>
      <c r="AH353" s="9">
        <f>VLOOKUP(B353,'3-mer'!$B:$BQ,11,FALSE)</f>
        <v>21</v>
      </c>
      <c r="AI353" s="9">
        <f>VLOOKUP(B353,'3-mer'!$B:$BQ,12,FALSE)</f>
        <v>27</v>
      </c>
      <c r="AJ353" s="9">
        <f>VLOOKUP(B353,'3-mer'!$B:$BQ,13,FALSE)</f>
        <v>28</v>
      </c>
      <c r="AK353" s="9">
        <f>VLOOKUP(B353,'3-mer'!$B:$BQ,14,FALSE)</f>
        <v>28</v>
      </c>
      <c r="AL353" s="9">
        <f>VLOOKUP(B353,'3-mer'!$B:$BQ,15,FALSE)</f>
        <v>23</v>
      </c>
      <c r="AM353" s="9">
        <f>VLOOKUP(B353,'3-mer'!$B:$BQ,16,FALSE)</f>
        <v>13</v>
      </c>
      <c r="AN353" s="9">
        <f>VLOOKUP(B353,'3-mer'!$B:$BQ,17,FALSE)</f>
        <v>12</v>
      </c>
      <c r="AO353" s="9">
        <f>VLOOKUP(B353,'3-mer'!$B:$BQ,18,FALSE)</f>
        <v>27</v>
      </c>
      <c r="AP353" s="9">
        <f>VLOOKUP(B353,'3-mer'!$B:$BQ,19,FALSE)</f>
        <v>11</v>
      </c>
      <c r="AQ353" s="9">
        <f>VLOOKUP(B353,'3-mer'!$B:$BQ,20,FALSE)</f>
        <v>22</v>
      </c>
      <c r="AR353" s="9">
        <f>VLOOKUP(B353,'3-mer'!$B:$BQ,21,FALSE)</f>
        <v>19</v>
      </c>
      <c r="AS353" s="9">
        <f>VLOOKUP(B353,'3-mer'!$B:$BQ,22,FALSE)</f>
        <v>24</v>
      </c>
      <c r="AT353" s="9">
        <f>VLOOKUP(B353,'3-mer'!$B:$BQ,23,FALSE)</f>
        <v>16</v>
      </c>
      <c r="AU353" s="9">
        <f>VLOOKUP(B353,'3-mer'!$B:$BQ,24,FALSE)</f>
        <v>18</v>
      </c>
      <c r="AV353" s="9">
        <f>VLOOKUP(B353,'3-mer'!$B:$BQ,25,FALSE)</f>
        <v>16</v>
      </c>
      <c r="AW353" s="9">
        <f>VLOOKUP(B353,'3-mer'!$B:$BQ,26,FALSE)</f>
        <v>21</v>
      </c>
      <c r="AX353" s="9">
        <f>VLOOKUP(B353,'3-mer'!$B:$BQ,27,FALSE)</f>
        <v>25</v>
      </c>
      <c r="AY353" s="9">
        <f>VLOOKUP(B353,'3-mer'!$B:$BQ,28,FALSE)</f>
        <v>17</v>
      </c>
      <c r="AZ353" s="9">
        <f>VLOOKUP(B353,'3-mer'!$B:$BQ,29,FALSE)</f>
        <v>23</v>
      </c>
      <c r="BA353" s="9">
        <f>VLOOKUP(B353,'3-mer'!$B:$BQ,30,FALSE)</f>
        <v>36</v>
      </c>
      <c r="BB353" s="9">
        <f>VLOOKUP(B353,'3-mer'!$B:$BQ,31,FALSE)</f>
        <v>22</v>
      </c>
      <c r="BC353" s="9">
        <f>VLOOKUP(B353,'3-mer'!$B:$BQ,32,FALSE)</f>
        <v>11</v>
      </c>
      <c r="BD353" s="9">
        <f>VLOOKUP(B353,'3-mer'!$B:$BQ,33,FALSE)</f>
        <v>15</v>
      </c>
      <c r="BE353" s="9">
        <f>VLOOKUP(B353,'3-mer'!$B:$BQ,34,FALSE)</f>
        <v>28</v>
      </c>
      <c r="BF353" s="9">
        <f>VLOOKUP(B353,'3-mer'!$B:$BQ,35,FALSE)</f>
        <v>21</v>
      </c>
      <c r="BG353" s="9">
        <f>VLOOKUP(B353,'3-mer'!$B:$BQ,36,FALSE)</f>
        <v>37</v>
      </c>
      <c r="BH353" s="9">
        <f>VLOOKUP(B353,'3-mer'!$B:$BQ,37,FALSE)</f>
        <v>24</v>
      </c>
      <c r="BI353" s="9">
        <f>VLOOKUP(B353,'3-mer'!$B:$BQ,38,FALSE)</f>
        <v>33</v>
      </c>
      <c r="BJ353" s="9">
        <f>VLOOKUP(B353,'3-mer'!$B:$BQ,39,FALSE)</f>
        <v>21</v>
      </c>
      <c r="BK353" s="9">
        <f>VLOOKUP(B353,'3-mer'!$B:$BQ,40,FALSE)</f>
        <v>29</v>
      </c>
      <c r="BL353" s="9">
        <f>VLOOKUP(B353,'3-mer'!$B:$BQ,41,FALSE)</f>
        <v>26</v>
      </c>
      <c r="BM353" s="9">
        <f>VLOOKUP(B353,'3-mer'!$B:$BQ,42,FALSE)</f>
        <v>29</v>
      </c>
      <c r="BN353" s="9">
        <f>VLOOKUP(B353,'3-mer'!$B:$BQ,43,FALSE)</f>
        <v>23</v>
      </c>
      <c r="BO353" s="9">
        <f>VLOOKUP(B353,'3-mer'!$B:$BQ,44,FALSE)</f>
        <v>42</v>
      </c>
      <c r="BP353" s="9">
        <f>VLOOKUP(B353,'3-mer'!$B:$BQ,45,FALSE)</f>
        <v>29</v>
      </c>
      <c r="BQ353" s="9">
        <f>VLOOKUP(B353,'3-mer'!$B:$BQ,46,FALSE)</f>
        <v>48</v>
      </c>
      <c r="BR353" s="9">
        <f>VLOOKUP(B353,'3-mer'!$B:$BQ,47,FALSE)</f>
        <v>30</v>
      </c>
      <c r="BS353" s="9">
        <f>VLOOKUP(B353,'3-mer'!$B:$BQ,48,FALSE)</f>
        <v>22</v>
      </c>
      <c r="BT353" s="9">
        <f>VLOOKUP(B353,'3-mer'!$B:$BQ,49,FALSE)</f>
        <v>22</v>
      </c>
      <c r="BU353" s="9">
        <f>VLOOKUP(B353,'3-mer'!$B:$BQ,50,FALSE)</f>
        <v>32</v>
      </c>
      <c r="BV353" s="9">
        <f>VLOOKUP(B353,'3-mer'!$B:$BQ,51,FALSE)</f>
        <v>17</v>
      </c>
      <c r="BW353" s="9">
        <f>VLOOKUP(B353,'3-mer'!$B:$BQ,52,FALSE)</f>
        <v>25</v>
      </c>
      <c r="BX353" s="9">
        <f>VLOOKUP(B353,'3-mer'!$B:$BQ,53,FALSE)</f>
        <v>20</v>
      </c>
      <c r="BY353" s="9">
        <f>VLOOKUP(B353,'3-mer'!$B:$BQ,54,FALSE)</f>
        <v>14</v>
      </c>
      <c r="BZ353" s="9">
        <f>VLOOKUP(B353,'3-mer'!$B:$BQ,55,FALSE)</f>
        <v>3</v>
      </c>
      <c r="CA353" s="9">
        <f>VLOOKUP(B353,'3-mer'!$B:$BQ,56,FALSE)</f>
        <v>17</v>
      </c>
      <c r="CB353" s="9">
        <f>VLOOKUP(B353,'3-mer'!$B:$BQ,7,FALSE)</f>
        <v>22</v>
      </c>
      <c r="CC353" s="9">
        <f>VLOOKUP(B353,'3-mer'!$B:$BQ,58,FALSE)</f>
        <v>20</v>
      </c>
      <c r="CD353" s="9">
        <f>VLOOKUP(B353,'3-mer'!$B:$BQ,60,FALSE)</f>
        <v>8</v>
      </c>
      <c r="CE353" s="9">
        <f>VLOOKUP(B353,'3-mer'!$B:$BQ,61,FALSE)</f>
        <v>29</v>
      </c>
      <c r="CF353" s="9">
        <f>VLOOKUP(B353,'3-mer'!$B:$BQ,62,FALSE)</f>
        <v>26</v>
      </c>
      <c r="CG353" s="9">
        <f>VLOOKUP(B353,'3-mer'!$B:$BQ,63,FALSE)</f>
        <v>36</v>
      </c>
      <c r="CH353" s="9">
        <f>VLOOKUP(B353,'3-mer'!$B:$BQ,64,FALSE)</f>
        <v>18</v>
      </c>
      <c r="CI353" s="9">
        <f>VLOOKUP(B353,'3-mer'!$B:$BQ,65,FALSE)</f>
        <v>16</v>
      </c>
      <c r="CJ353" s="9">
        <f>VLOOKUP(B353,'3-mer'!$B:$BQ,66,FALSE)</f>
        <v>11</v>
      </c>
      <c r="CK353" s="9">
        <f>VLOOKUP(B353,'3-mer'!$B:$BQ,67,FALSE)</f>
        <v>22</v>
      </c>
      <c r="CL353" s="9">
        <f>VLOOKUP(B353,'3-mer'!$B:$BQ,5,FALSE)</f>
        <v>26</v>
      </c>
    </row>
    <row r="354" spans="1:90" ht="15.75" x14ac:dyDescent="0.2">
      <c r="A354" s="67" t="s">
        <v>28</v>
      </c>
      <c r="B354" s="67" t="s">
        <v>51</v>
      </c>
      <c r="C354" s="67">
        <v>300</v>
      </c>
      <c r="D354" s="46">
        <v>86.1</v>
      </c>
      <c r="E354" s="67">
        <v>20</v>
      </c>
      <c r="F354" s="67">
        <v>7.2</v>
      </c>
      <c r="G354" s="67">
        <v>6</v>
      </c>
      <c r="H354" s="70">
        <v>4</v>
      </c>
      <c r="I354" s="70">
        <f>VLOOKUP(B354,'2-mer'!$C$1:$V$19,3,FALSE)</f>
        <v>1467</v>
      </c>
      <c r="J354" s="74">
        <f>VLOOKUP(B354,遗传信息!B:E,4,FALSE)</f>
        <v>50.609999999999992</v>
      </c>
      <c r="K354" s="9">
        <f>VLOOKUP(B354,'2-mer'!$C$1:$V$19,4,FALSE)</f>
        <v>105</v>
      </c>
      <c r="L354" s="9">
        <f>VLOOKUP(B354,'2-mer'!$C$1:$V$19,5,FALSE)</f>
        <v>89</v>
      </c>
      <c r="M354" s="9">
        <f>VLOOKUP(B354,'2-mer'!$C$1:$V$19,6,FALSE)</f>
        <v>107</v>
      </c>
      <c r="N354" s="9">
        <f>VLOOKUP(B354,'2-mer'!$C$1:$V$19,8,FALSE)</f>
        <v>63</v>
      </c>
      <c r="O354" s="9">
        <f>VLOOKUP(B354,'2-mer'!$C$1:$V$19,9,FALSE)</f>
        <v>81</v>
      </c>
      <c r="P354" s="9">
        <f>VLOOKUP(B354,'2-mer'!$C$1:$V$19,10,FALSE)</f>
        <v>80</v>
      </c>
      <c r="Q354" s="9">
        <f>VLOOKUP(B354,'2-mer'!$C$1:$V$19,11,FALSE)</f>
        <v>98</v>
      </c>
      <c r="R354" s="9">
        <f>VLOOKUP(B354,'2-mer'!$C$1:$V$19,12,FALSE)</f>
        <v>77</v>
      </c>
      <c r="S354" s="9">
        <f>VLOOKUP(B354,'2-mer'!$C$1:$V$19,13,FALSE)</f>
        <v>115</v>
      </c>
      <c r="T354" s="9">
        <f>VLOOKUP(B354,'2-mer'!$C$1:$V$19,14,FALSE)</f>
        <v>107</v>
      </c>
      <c r="U354" s="9">
        <f>VLOOKUP(B354,'2-mer'!$C$1:$V$19,15,FALSE)</f>
        <v>149</v>
      </c>
      <c r="V354" s="9">
        <f>VLOOKUP(B354,'2-mer'!$C$1:$V$19,16,FALSE)</f>
        <v>94</v>
      </c>
      <c r="W354" s="9">
        <f>VLOOKUP(B354,'2-mer'!$C$1:$V$19,17,FALSE)</f>
        <v>62</v>
      </c>
      <c r="X354" s="9">
        <f>VLOOKUP(B354,'2-mer'!$C$1:$V$19,18,FALSE)</f>
        <v>60</v>
      </c>
      <c r="Y354" s="9">
        <f>VLOOKUP(B354,'2-mer'!$C$1:$V$19,19,FALSE)</f>
        <v>109</v>
      </c>
      <c r="Z354" s="9">
        <f>VLOOKUP(B354,'2-mer'!$C$1:$V$19,20,FALSE)</f>
        <v>58</v>
      </c>
      <c r="AA354" s="9">
        <f>VLOOKUP(B354,'3-mer'!$B:$BQ,4,FALSE)</f>
        <v>21</v>
      </c>
      <c r="AB354" s="9">
        <f>VLOOKUP(B354,'3-mer'!$B:$BQ,5,FALSE)</f>
        <v>26</v>
      </c>
      <c r="AC354" s="9">
        <f>VLOOKUP(B354,'3-mer'!$B:$BQ,6,FALSE)</f>
        <v>35</v>
      </c>
      <c r="AD354" s="9">
        <f>VLOOKUP(B354,'3-mer'!$B:$BQ,7,FALSE)</f>
        <v>22</v>
      </c>
      <c r="AE354" s="9">
        <f>VLOOKUP(B354,'3-mer'!$B:$BQ,8,FALSE)</f>
        <v>17</v>
      </c>
      <c r="AF354" s="9">
        <f>VLOOKUP(B354,'3-mer'!$B:$BQ,9,FALSE)</f>
        <v>23</v>
      </c>
      <c r="AG354" s="9">
        <f>VLOOKUP(B354,'3-mer'!$B:$BQ,10,FALSE)</f>
        <v>28</v>
      </c>
      <c r="AH354" s="9">
        <f>VLOOKUP(B354,'3-mer'!$B:$BQ,11,FALSE)</f>
        <v>21</v>
      </c>
      <c r="AI354" s="9">
        <f>VLOOKUP(B354,'3-mer'!$B:$BQ,12,FALSE)</f>
        <v>27</v>
      </c>
      <c r="AJ354" s="9">
        <f>VLOOKUP(B354,'3-mer'!$B:$BQ,13,FALSE)</f>
        <v>28</v>
      </c>
      <c r="AK354" s="9">
        <f>VLOOKUP(B354,'3-mer'!$B:$BQ,14,FALSE)</f>
        <v>28</v>
      </c>
      <c r="AL354" s="9">
        <f>VLOOKUP(B354,'3-mer'!$B:$BQ,15,FALSE)</f>
        <v>23</v>
      </c>
      <c r="AM354" s="9">
        <f>VLOOKUP(B354,'3-mer'!$B:$BQ,16,FALSE)</f>
        <v>13</v>
      </c>
      <c r="AN354" s="9">
        <f>VLOOKUP(B354,'3-mer'!$B:$BQ,17,FALSE)</f>
        <v>12</v>
      </c>
      <c r="AO354" s="9">
        <f>VLOOKUP(B354,'3-mer'!$B:$BQ,18,FALSE)</f>
        <v>27</v>
      </c>
      <c r="AP354" s="9">
        <f>VLOOKUP(B354,'3-mer'!$B:$BQ,19,FALSE)</f>
        <v>11</v>
      </c>
      <c r="AQ354" s="9">
        <f>VLOOKUP(B354,'3-mer'!$B:$BQ,20,FALSE)</f>
        <v>22</v>
      </c>
      <c r="AR354" s="9">
        <f>VLOOKUP(B354,'3-mer'!$B:$BQ,21,FALSE)</f>
        <v>19</v>
      </c>
      <c r="AS354" s="9">
        <f>VLOOKUP(B354,'3-mer'!$B:$BQ,22,FALSE)</f>
        <v>24</v>
      </c>
      <c r="AT354" s="9">
        <f>VLOOKUP(B354,'3-mer'!$B:$BQ,23,FALSE)</f>
        <v>16</v>
      </c>
      <c r="AU354" s="9">
        <f>VLOOKUP(B354,'3-mer'!$B:$BQ,24,FALSE)</f>
        <v>18</v>
      </c>
      <c r="AV354" s="9">
        <f>VLOOKUP(B354,'3-mer'!$B:$BQ,25,FALSE)</f>
        <v>16</v>
      </c>
      <c r="AW354" s="9">
        <f>VLOOKUP(B354,'3-mer'!$B:$BQ,26,FALSE)</f>
        <v>21</v>
      </c>
      <c r="AX354" s="9">
        <f>VLOOKUP(B354,'3-mer'!$B:$BQ,27,FALSE)</f>
        <v>25</v>
      </c>
      <c r="AY354" s="9">
        <f>VLOOKUP(B354,'3-mer'!$B:$BQ,28,FALSE)</f>
        <v>17</v>
      </c>
      <c r="AZ354" s="9">
        <f>VLOOKUP(B354,'3-mer'!$B:$BQ,29,FALSE)</f>
        <v>23</v>
      </c>
      <c r="BA354" s="9">
        <f>VLOOKUP(B354,'3-mer'!$B:$BQ,30,FALSE)</f>
        <v>36</v>
      </c>
      <c r="BB354" s="9">
        <f>VLOOKUP(B354,'3-mer'!$B:$BQ,31,FALSE)</f>
        <v>22</v>
      </c>
      <c r="BC354" s="9">
        <f>VLOOKUP(B354,'3-mer'!$B:$BQ,32,FALSE)</f>
        <v>11</v>
      </c>
      <c r="BD354" s="9">
        <f>VLOOKUP(B354,'3-mer'!$B:$BQ,33,FALSE)</f>
        <v>15</v>
      </c>
      <c r="BE354" s="9">
        <f>VLOOKUP(B354,'3-mer'!$B:$BQ,34,FALSE)</f>
        <v>28</v>
      </c>
      <c r="BF354" s="9">
        <f>VLOOKUP(B354,'3-mer'!$B:$BQ,35,FALSE)</f>
        <v>21</v>
      </c>
      <c r="BG354" s="9">
        <f>VLOOKUP(B354,'3-mer'!$B:$BQ,36,FALSE)</f>
        <v>37</v>
      </c>
      <c r="BH354" s="9">
        <f>VLOOKUP(B354,'3-mer'!$B:$BQ,37,FALSE)</f>
        <v>24</v>
      </c>
      <c r="BI354" s="9">
        <f>VLOOKUP(B354,'3-mer'!$B:$BQ,38,FALSE)</f>
        <v>33</v>
      </c>
      <c r="BJ354" s="9">
        <f>VLOOKUP(B354,'3-mer'!$B:$BQ,39,FALSE)</f>
        <v>21</v>
      </c>
      <c r="BK354" s="9">
        <f>VLOOKUP(B354,'3-mer'!$B:$BQ,40,FALSE)</f>
        <v>29</v>
      </c>
      <c r="BL354" s="9">
        <f>VLOOKUP(B354,'3-mer'!$B:$BQ,41,FALSE)</f>
        <v>26</v>
      </c>
      <c r="BM354" s="9">
        <f>VLOOKUP(B354,'3-mer'!$B:$BQ,42,FALSE)</f>
        <v>29</v>
      </c>
      <c r="BN354" s="9">
        <f>VLOOKUP(B354,'3-mer'!$B:$BQ,43,FALSE)</f>
        <v>23</v>
      </c>
      <c r="BO354" s="9">
        <f>VLOOKUP(B354,'3-mer'!$B:$BQ,44,FALSE)</f>
        <v>42</v>
      </c>
      <c r="BP354" s="9">
        <f>VLOOKUP(B354,'3-mer'!$B:$BQ,45,FALSE)</f>
        <v>29</v>
      </c>
      <c r="BQ354" s="9">
        <f>VLOOKUP(B354,'3-mer'!$B:$BQ,46,FALSE)</f>
        <v>48</v>
      </c>
      <c r="BR354" s="9">
        <f>VLOOKUP(B354,'3-mer'!$B:$BQ,47,FALSE)</f>
        <v>30</v>
      </c>
      <c r="BS354" s="9">
        <f>VLOOKUP(B354,'3-mer'!$B:$BQ,48,FALSE)</f>
        <v>22</v>
      </c>
      <c r="BT354" s="9">
        <f>VLOOKUP(B354,'3-mer'!$B:$BQ,49,FALSE)</f>
        <v>22</v>
      </c>
      <c r="BU354" s="9">
        <f>VLOOKUP(B354,'3-mer'!$B:$BQ,50,FALSE)</f>
        <v>32</v>
      </c>
      <c r="BV354" s="9">
        <f>VLOOKUP(B354,'3-mer'!$B:$BQ,51,FALSE)</f>
        <v>17</v>
      </c>
      <c r="BW354" s="9">
        <f>VLOOKUP(B354,'3-mer'!$B:$BQ,52,FALSE)</f>
        <v>25</v>
      </c>
      <c r="BX354" s="9">
        <f>VLOOKUP(B354,'3-mer'!$B:$BQ,53,FALSE)</f>
        <v>20</v>
      </c>
      <c r="BY354" s="9">
        <f>VLOOKUP(B354,'3-mer'!$B:$BQ,54,FALSE)</f>
        <v>14</v>
      </c>
      <c r="BZ354" s="9">
        <f>VLOOKUP(B354,'3-mer'!$B:$BQ,55,FALSE)</f>
        <v>3</v>
      </c>
      <c r="CA354" s="9">
        <f>VLOOKUP(B354,'3-mer'!$B:$BQ,56,FALSE)</f>
        <v>17</v>
      </c>
      <c r="CB354" s="9">
        <f>VLOOKUP(B354,'3-mer'!$B:$BQ,7,FALSE)</f>
        <v>22</v>
      </c>
      <c r="CC354" s="9">
        <f>VLOOKUP(B354,'3-mer'!$B:$BQ,58,FALSE)</f>
        <v>20</v>
      </c>
      <c r="CD354" s="9">
        <f>VLOOKUP(B354,'3-mer'!$B:$BQ,60,FALSE)</f>
        <v>8</v>
      </c>
      <c r="CE354" s="9">
        <f>VLOOKUP(B354,'3-mer'!$B:$BQ,61,FALSE)</f>
        <v>29</v>
      </c>
      <c r="CF354" s="9">
        <f>VLOOKUP(B354,'3-mer'!$B:$BQ,62,FALSE)</f>
        <v>26</v>
      </c>
      <c r="CG354" s="9">
        <f>VLOOKUP(B354,'3-mer'!$B:$BQ,63,FALSE)</f>
        <v>36</v>
      </c>
      <c r="CH354" s="9">
        <f>VLOOKUP(B354,'3-mer'!$B:$BQ,64,FALSE)</f>
        <v>18</v>
      </c>
      <c r="CI354" s="9">
        <f>VLOOKUP(B354,'3-mer'!$B:$BQ,65,FALSE)</f>
        <v>16</v>
      </c>
      <c r="CJ354" s="9">
        <f>VLOOKUP(B354,'3-mer'!$B:$BQ,66,FALSE)</f>
        <v>11</v>
      </c>
      <c r="CK354" s="9">
        <f>VLOOKUP(B354,'3-mer'!$B:$BQ,67,FALSE)</f>
        <v>22</v>
      </c>
      <c r="CL354" s="9">
        <f>VLOOKUP(B354,'3-mer'!$B:$BQ,5,FALSE)</f>
        <v>26</v>
      </c>
    </row>
    <row r="355" spans="1:90" ht="15.75" x14ac:dyDescent="0.2">
      <c r="A355" s="67" t="s">
        <v>37</v>
      </c>
      <c r="B355" s="67" t="s">
        <v>14</v>
      </c>
      <c r="C355" s="67">
        <v>265</v>
      </c>
      <c r="D355" s="46">
        <v>11.4</v>
      </c>
      <c r="E355" s="67">
        <v>20</v>
      </c>
      <c r="F355" s="67">
        <v>7.2</v>
      </c>
      <c r="G355" s="67">
        <v>6</v>
      </c>
      <c r="H355" s="70">
        <v>1</v>
      </c>
      <c r="I355" s="70">
        <f>VLOOKUP(B355,'2-mer'!$C$1:$V$19,3,FALSE)</f>
        <v>1507</v>
      </c>
      <c r="J355" s="74">
        <f>VLOOKUP(B355,遗传信息!B:E,4,FALSE)</f>
        <v>43.93</v>
      </c>
      <c r="K355" s="9">
        <f>VLOOKUP(B355,'2-mer'!$C$1:$V$19,4,FALSE)</f>
        <v>107</v>
      </c>
      <c r="L355" s="9">
        <f>VLOOKUP(B355,'2-mer'!$C$1:$V$19,5,FALSE)</f>
        <v>98</v>
      </c>
      <c r="M355" s="9">
        <f>VLOOKUP(B355,'2-mer'!$C$1:$V$19,6,FALSE)</f>
        <v>115</v>
      </c>
      <c r="N355" s="9">
        <f>VLOOKUP(B355,'2-mer'!$C$1:$V$19,8,FALSE)</f>
        <v>58</v>
      </c>
      <c r="O355" s="9">
        <f>VLOOKUP(B355,'2-mer'!$C$1:$V$19,9,FALSE)</f>
        <v>85</v>
      </c>
      <c r="P355" s="9">
        <f>VLOOKUP(B355,'2-mer'!$C$1:$V$19,10,FALSE)</f>
        <v>86</v>
      </c>
      <c r="Q355" s="9">
        <f>VLOOKUP(B355,'2-mer'!$C$1:$V$19,11,FALSE)</f>
        <v>107</v>
      </c>
      <c r="R355" s="9">
        <f>VLOOKUP(B355,'2-mer'!$C$1:$V$19,12,FALSE)</f>
        <v>75</v>
      </c>
      <c r="S355" s="9">
        <f>VLOOKUP(B355,'2-mer'!$C$1:$V$19,13,FALSE)</f>
        <v>118</v>
      </c>
      <c r="T355" s="9">
        <f>VLOOKUP(B355,'2-mer'!$C$1:$V$19,14,FALSE)</f>
        <v>106</v>
      </c>
      <c r="U355" s="9">
        <f>VLOOKUP(B355,'2-mer'!$C$1:$V$19,15,FALSE)</f>
        <v>147</v>
      </c>
      <c r="V355" s="9">
        <f>VLOOKUP(B355,'2-mer'!$C$1:$V$19,16,FALSE)</f>
        <v>106</v>
      </c>
      <c r="W355" s="9">
        <f>VLOOKUP(B355,'2-mer'!$C$1:$V$19,17,FALSE)</f>
        <v>67</v>
      </c>
      <c r="X355" s="9">
        <f>VLOOKUP(B355,'2-mer'!$C$1:$V$19,18,FALSE)</f>
        <v>64</v>
      </c>
      <c r="Y355" s="9">
        <f>VLOOKUP(B355,'2-mer'!$C$1:$V$19,19,FALSE)</f>
        <v>108</v>
      </c>
      <c r="Z355" s="9">
        <f>VLOOKUP(B355,'2-mer'!$C$1:$V$19,20,FALSE)</f>
        <v>59</v>
      </c>
      <c r="AA355" s="9">
        <f>VLOOKUP(B355,'3-mer'!$B:$BQ,4,FALSE)</f>
        <v>20</v>
      </c>
      <c r="AB355" s="9">
        <f>VLOOKUP(B355,'3-mer'!$B:$BQ,5,FALSE)</f>
        <v>32</v>
      </c>
      <c r="AC355" s="9">
        <f>VLOOKUP(B355,'3-mer'!$B:$BQ,6,FALSE)</f>
        <v>35</v>
      </c>
      <c r="AD355" s="9">
        <f>VLOOKUP(B355,'3-mer'!$B:$BQ,7,FALSE)</f>
        <v>20</v>
      </c>
      <c r="AE355" s="9">
        <f>VLOOKUP(B355,'3-mer'!$B:$BQ,8,FALSE)</f>
        <v>27</v>
      </c>
      <c r="AF355" s="9">
        <f>VLOOKUP(B355,'3-mer'!$B:$BQ,9,FALSE)</f>
        <v>25</v>
      </c>
      <c r="AG355" s="9">
        <f>VLOOKUP(B355,'3-mer'!$B:$BQ,10,FALSE)</f>
        <v>28</v>
      </c>
      <c r="AH355" s="9">
        <f>VLOOKUP(B355,'3-mer'!$B:$BQ,11,FALSE)</f>
        <v>18</v>
      </c>
      <c r="AI355" s="9">
        <f>VLOOKUP(B355,'3-mer'!$B:$BQ,12,FALSE)</f>
        <v>23</v>
      </c>
      <c r="AJ355" s="9">
        <f>VLOOKUP(B355,'3-mer'!$B:$BQ,13,FALSE)</f>
        <v>32</v>
      </c>
      <c r="AK355" s="9">
        <f>VLOOKUP(B355,'3-mer'!$B:$BQ,14,FALSE)</f>
        <v>34</v>
      </c>
      <c r="AL355" s="9">
        <f>VLOOKUP(B355,'3-mer'!$B:$BQ,15,FALSE)</f>
        <v>26</v>
      </c>
      <c r="AM355" s="9">
        <f>VLOOKUP(B355,'3-mer'!$B:$BQ,16,FALSE)</f>
        <v>9</v>
      </c>
      <c r="AN355" s="9">
        <f>VLOOKUP(B355,'3-mer'!$B:$BQ,17,FALSE)</f>
        <v>15</v>
      </c>
      <c r="AO355" s="9">
        <f>VLOOKUP(B355,'3-mer'!$B:$BQ,18,FALSE)</f>
        <v>23</v>
      </c>
      <c r="AP355" s="9">
        <f>VLOOKUP(B355,'3-mer'!$B:$BQ,19,FALSE)</f>
        <v>11</v>
      </c>
      <c r="AQ355" s="9">
        <f>VLOOKUP(B355,'3-mer'!$B:$BQ,20,FALSE)</f>
        <v>24</v>
      </c>
      <c r="AR355" s="9">
        <f>VLOOKUP(B355,'3-mer'!$B:$BQ,21,FALSE)</f>
        <v>22</v>
      </c>
      <c r="AS355" s="9">
        <f>VLOOKUP(B355,'3-mer'!$B:$BQ,22,FALSE)</f>
        <v>26</v>
      </c>
      <c r="AT355" s="9">
        <f>VLOOKUP(B355,'3-mer'!$B:$BQ,23,FALSE)</f>
        <v>13</v>
      </c>
      <c r="AU355" s="9">
        <f>VLOOKUP(B355,'3-mer'!$B:$BQ,24,FALSE)</f>
        <v>16</v>
      </c>
      <c r="AV355" s="9">
        <f>VLOOKUP(B355,'3-mer'!$B:$BQ,25,FALSE)</f>
        <v>20</v>
      </c>
      <c r="AW355" s="9">
        <f>VLOOKUP(B355,'3-mer'!$B:$BQ,26,FALSE)</f>
        <v>29</v>
      </c>
      <c r="AX355" s="9">
        <f>VLOOKUP(B355,'3-mer'!$B:$BQ,27,FALSE)</f>
        <v>21</v>
      </c>
      <c r="AY355" s="9">
        <f>VLOOKUP(B355,'3-mer'!$B:$BQ,28,FALSE)</f>
        <v>20</v>
      </c>
      <c r="AZ355" s="9">
        <f>VLOOKUP(B355,'3-mer'!$B:$BQ,29,FALSE)</f>
        <v>26</v>
      </c>
      <c r="BA355" s="9">
        <f>VLOOKUP(B355,'3-mer'!$B:$BQ,30,FALSE)</f>
        <v>36</v>
      </c>
      <c r="BB355" s="9">
        <f>VLOOKUP(B355,'3-mer'!$B:$BQ,31,FALSE)</f>
        <v>25</v>
      </c>
      <c r="BC355" s="9">
        <f>VLOOKUP(B355,'3-mer'!$B:$BQ,32,FALSE)</f>
        <v>15</v>
      </c>
      <c r="BD355" s="9">
        <f>VLOOKUP(B355,'3-mer'!$B:$BQ,33,FALSE)</f>
        <v>16</v>
      </c>
      <c r="BE355" s="9">
        <f>VLOOKUP(B355,'3-mer'!$B:$BQ,34,FALSE)</f>
        <v>27</v>
      </c>
      <c r="BF355" s="9">
        <f>VLOOKUP(B355,'3-mer'!$B:$BQ,35,FALSE)</f>
        <v>17</v>
      </c>
      <c r="BG355" s="9">
        <f>VLOOKUP(B355,'3-mer'!$B:$BQ,36,FALSE)</f>
        <v>36</v>
      </c>
      <c r="BH355" s="9">
        <f>VLOOKUP(B355,'3-mer'!$B:$BQ,37,FALSE)</f>
        <v>27</v>
      </c>
      <c r="BI355" s="9">
        <f>VLOOKUP(B355,'3-mer'!$B:$BQ,38,FALSE)</f>
        <v>33</v>
      </c>
      <c r="BJ355" s="9">
        <f>VLOOKUP(B355,'3-mer'!$B:$BQ,39,FALSE)</f>
        <v>22</v>
      </c>
      <c r="BK355" s="9">
        <f>VLOOKUP(B355,'3-mer'!$B:$BQ,40,FALSE)</f>
        <v>29</v>
      </c>
      <c r="BL355" s="9">
        <f>VLOOKUP(B355,'3-mer'!$B:$BQ,41,FALSE)</f>
        <v>25</v>
      </c>
      <c r="BM355" s="9">
        <f>VLOOKUP(B355,'3-mer'!$B:$BQ,42,FALSE)</f>
        <v>29</v>
      </c>
      <c r="BN355" s="9">
        <f>VLOOKUP(B355,'3-mer'!$B:$BQ,43,FALSE)</f>
        <v>22</v>
      </c>
      <c r="BO355" s="9">
        <f>VLOOKUP(B355,'3-mer'!$B:$BQ,44,FALSE)</f>
        <v>40</v>
      </c>
      <c r="BP355" s="9">
        <f>VLOOKUP(B355,'3-mer'!$B:$BQ,45,FALSE)</f>
        <v>27</v>
      </c>
      <c r="BQ355" s="9">
        <f>VLOOKUP(B355,'3-mer'!$B:$BQ,46,FALSE)</f>
        <v>43</v>
      </c>
      <c r="BR355" s="9">
        <f>VLOOKUP(B355,'3-mer'!$B:$BQ,47,FALSE)</f>
        <v>37</v>
      </c>
      <c r="BS355" s="9">
        <f>VLOOKUP(B355,'3-mer'!$B:$BQ,48,FALSE)</f>
        <v>26</v>
      </c>
      <c r="BT355" s="9">
        <f>VLOOKUP(B355,'3-mer'!$B:$BQ,49,FALSE)</f>
        <v>19</v>
      </c>
      <c r="BU355" s="9">
        <f>VLOOKUP(B355,'3-mer'!$B:$BQ,50,FALSE)</f>
        <v>38</v>
      </c>
      <c r="BV355" s="9">
        <f>VLOOKUP(B355,'3-mer'!$B:$BQ,51,FALSE)</f>
        <v>23</v>
      </c>
      <c r="BW355" s="9">
        <f>VLOOKUP(B355,'3-mer'!$B:$BQ,52,FALSE)</f>
        <v>27</v>
      </c>
      <c r="BX355" s="9">
        <f>VLOOKUP(B355,'3-mer'!$B:$BQ,53,FALSE)</f>
        <v>17</v>
      </c>
      <c r="BY355" s="9">
        <f>VLOOKUP(B355,'3-mer'!$B:$BQ,54,FALSE)</f>
        <v>20</v>
      </c>
      <c r="BZ355" s="9">
        <f>VLOOKUP(B355,'3-mer'!$B:$BQ,55,FALSE)</f>
        <v>3</v>
      </c>
      <c r="CA355" s="9">
        <f>VLOOKUP(B355,'3-mer'!$B:$BQ,56,FALSE)</f>
        <v>13</v>
      </c>
      <c r="CB355" s="9">
        <f>VLOOKUP(B355,'3-mer'!$B:$BQ,7,FALSE)</f>
        <v>20</v>
      </c>
      <c r="CC355" s="9">
        <f>VLOOKUP(B355,'3-mer'!$B:$BQ,58,FALSE)</f>
        <v>21</v>
      </c>
      <c r="CD355" s="9">
        <f>VLOOKUP(B355,'3-mer'!$B:$BQ,60,FALSE)</f>
        <v>14</v>
      </c>
      <c r="CE355" s="9">
        <f>VLOOKUP(B355,'3-mer'!$B:$BQ,61,FALSE)</f>
        <v>35</v>
      </c>
      <c r="CF355" s="9">
        <f>VLOOKUP(B355,'3-mer'!$B:$BQ,62,FALSE)</f>
        <v>21</v>
      </c>
      <c r="CG355" s="9">
        <f>VLOOKUP(B355,'3-mer'!$B:$BQ,63,FALSE)</f>
        <v>34</v>
      </c>
      <c r="CH355" s="9">
        <f>VLOOKUP(B355,'3-mer'!$B:$BQ,64,FALSE)</f>
        <v>18</v>
      </c>
      <c r="CI355" s="9">
        <f>VLOOKUP(B355,'3-mer'!$B:$BQ,65,FALSE)</f>
        <v>17</v>
      </c>
      <c r="CJ355" s="9">
        <f>VLOOKUP(B355,'3-mer'!$B:$BQ,66,FALSE)</f>
        <v>14</v>
      </c>
      <c r="CK355" s="9">
        <f>VLOOKUP(B355,'3-mer'!$B:$BQ,67,FALSE)</f>
        <v>20</v>
      </c>
      <c r="CL355" s="9">
        <f>VLOOKUP(B355,'3-mer'!$B:$BQ,5,FALSE)</f>
        <v>32</v>
      </c>
    </row>
    <row r="356" spans="1:90" ht="15.75" x14ac:dyDescent="0.2">
      <c r="A356" s="67" t="s">
        <v>37</v>
      </c>
      <c r="B356" s="67" t="s">
        <v>14</v>
      </c>
      <c r="C356" s="67">
        <v>265</v>
      </c>
      <c r="D356" s="46">
        <v>16.5</v>
      </c>
      <c r="E356" s="67">
        <v>20</v>
      </c>
      <c r="F356" s="67">
        <v>7.2</v>
      </c>
      <c r="G356" s="67">
        <v>6</v>
      </c>
      <c r="H356" s="70">
        <v>2</v>
      </c>
      <c r="I356" s="70">
        <f>VLOOKUP(B356,'2-mer'!$C$1:$V$19,3,FALSE)</f>
        <v>1507</v>
      </c>
      <c r="J356" s="74">
        <f>VLOOKUP(B356,遗传信息!B:E,4,FALSE)</f>
        <v>43.93</v>
      </c>
      <c r="K356" s="9">
        <f>VLOOKUP(B356,'2-mer'!$C$1:$V$19,4,FALSE)</f>
        <v>107</v>
      </c>
      <c r="L356" s="9">
        <f>VLOOKUP(B356,'2-mer'!$C$1:$V$19,5,FALSE)</f>
        <v>98</v>
      </c>
      <c r="M356" s="9">
        <f>VLOOKUP(B356,'2-mer'!$C$1:$V$19,6,FALSE)</f>
        <v>115</v>
      </c>
      <c r="N356" s="9">
        <f>VLOOKUP(B356,'2-mer'!$C$1:$V$19,8,FALSE)</f>
        <v>58</v>
      </c>
      <c r="O356" s="9">
        <f>VLOOKUP(B356,'2-mer'!$C$1:$V$19,9,FALSE)</f>
        <v>85</v>
      </c>
      <c r="P356" s="9">
        <f>VLOOKUP(B356,'2-mer'!$C$1:$V$19,10,FALSE)</f>
        <v>86</v>
      </c>
      <c r="Q356" s="9">
        <f>VLOOKUP(B356,'2-mer'!$C$1:$V$19,11,FALSE)</f>
        <v>107</v>
      </c>
      <c r="R356" s="9">
        <f>VLOOKUP(B356,'2-mer'!$C$1:$V$19,12,FALSE)</f>
        <v>75</v>
      </c>
      <c r="S356" s="9">
        <f>VLOOKUP(B356,'2-mer'!$C$1:$V$19,13,FALSE)</f>
        <v>118</v>
      </c>
      <c r="T356" s="9">
        <f>VLOOKUP(B356,'2-mer'!$C$1:$V$19,14,FALSE)</f>
        <v>106</v>
      </c>
      <c r="U356" s="9">
        <f>VLOOKUP(B356,'2-mer'!$C$1:$V$19,15,FALSE)</f>
        <v>147</v>
      </c>
      <c r="V356" s="9">
        <f>VLOOKUP(B356,'2-mer'!$C$1:$V$19,16,FALSE)</f>
        <v>106</v>
      </c>
      <c r="W356" s="9">
        <f>VLOOKUP(B356,'2-mer'!$C$1:$V$19,17,FALSE)</f>
        <v>67</v>
      </c>
      <c r="X356" s="9">
        <f>VLOOKUP(B356,'2-mer'!$C$1:$V$19,18,FALSE)</f>
        <v>64</v>
      </c>
      <c r="Y356" s="9">
        <f>VLOOKUP(B356,'2-mer'!$C$1:$V$19,19,FALSE)</f>
        <v>108</v>
      </c>
      <c r="Z356" s="9">
        <f>VLOOKUP(B356,'2-mer'!$C$1:$V$19,20,FALSE)</f>
        <v>59</v>
      </c>
      <c r="AA356" s="9">
        <f>VLOOKUP(B356,'3-mer'!$B:$BQ,4,FALSE)</f>
        <v>20</v>
      </c>
      <c r="AB356" s="9">
        <f>VLOOKUP(B356,'3-mer'!$B:$BQ,5,FALSE)</f>
        <v>32</v>
      </c>
      <c r="AC356" s="9">
        <f>VLOOKUP(B356,'3-mer'!$B:$BQ,6,FALSE)</f>
        <v>35</v>
      </c>
      <c r="AD356" s="9">
        <f>VLOOKUP(B356,'3-mer'!$B:$BQ,7,FALSE)</f>
        <v>20</v>
      </c>
      <c r="AE356" s="9">
        <f>VLOOKUP(B356,'3-mer'!$B:$BQ,8,FALSE)</f>
        <v>27</v>
      </c>
      <c r="AF356" s="9">
        <f>VLOOKUP(B356,'3-mer'!$B:$BQ,9,FALSE)</f>
        <v>25</v>
      </c>
      <c r="AG356" s="9">
        <f>VLOOKUP(B356,'3-mer'!$B:$BQ,10,FALSE)</f>
        <v>28</v>
      </c>
      <c r="AH356" s="9">
        <f>VLOOKUP(B356,'3-mer'!$B:$BQ,11,FALSE)</f>
        <v>18</v>
      </c>
      <c r="AI356" s="9">
        <f>VLOOKUP(B356,'3-mer'!$B:$BQ,12,FALSE)</f>
        <v>23</v>
      </c>
      <c r="AJ356" s="9">
        <f>VLOOKUP(B356,'3-mer'!$B:$BQ,13,FALSE)</f>
        <v>32</v>
      </c>
      <c r="AK356" s="9">
        <f>VLOOKUP(B356,'3-mer'!$B:$BQ,14,FALSE)</f>
        <v>34</v>
      </c>
      <c r="AL356" s="9">
        <f>VLOOKUP(B356,'3-mer'!$B:$BQ,15,FALSE)</f>
        <v>26</v>
      </c>
      <c r="AM356" s="9">
        <f>VLOOKUP(B356,'3-mer'!$B:$BQ,16,FALSE)</f>
        <v>9</v>
      </c>
      <c r="AN356" s="9">
        <f>VLOOKUP(B356,'3-mer'!$B:$BQ,17,FALSE)</f>
        <v>15</v>
      </c>
      <c r="AO356" s="9">
        <f>VLOOKUP(B356,'3-mer'!$B:$BQ,18,FALSE)</f>
        <v>23</v>
      </c>
      <c r="AP356" s="9">
        <f>VLOOKUP(B356,'3-mer'!$B:$BQ,19,FALSE)</f>
        <v>11</v>
      </c>
      <c r="AQ356" s="9">
        <f>VLOOKUP(B356,'3-mer'!$B:$BQ,20,FALSE)</f>
        <v>24</v>
      </c>
      <c r="AR356" s="9">
        <f>VLOOKUP(B356,'3-mer'!$B:$BQ,21,FALSE)</f>
        <v>22</v>
      </c>
      <c r="AS356" s="9">
        <f>VLOOKUP(B356,'3-mer'!$B:$BQ,22,FALSE)</f>
        <v>26</v>
      </c>
      <c r="AT356" s="9">
        <f>VLOOKUP(B356,'3-mer'!$B:$BQ,23,FALSE)</f>
        <v>13</v>
      </c>
      <c r="AU356" s="9">
        <f>VLOOKUP(B356,'3-mer'!$B:$BQ,24,FALSE)</f>
        <v>16</v>
      </c>
      <c r="AV356" s="9">
        <f>VLOOKUP(B356,'3-mer'!$B:$BQ,25,FALSE)</f>
        <v>20</v>
      </c>
      <c r="AW356" s="9">
        <f>VLOOKUP(B356,'3-mer'!$B:$BQ,26,FALSE)</f>
        <v>29</v>
      </c>
      <c r="AX356" s="9">
        <f>VLOOKUP(B356,'3-mer'!$B:$BQ,27,FALSE)</f>
        <v>21</v>
      </c>
      <c r="AY356" s="9">
        <f>VLOOKUP(B356,'3-mer'!$B:$BQ,28,FALSE)</f>
        <v>20</v>
      </c>
      <c r="AZ356" s="9">
        <f>VLOOKUP(B356,'3-mer'!$B:$BQ,29,FALSE)</f>
        <v>26</v>
      </c>
      <c r="BA356" s="9">
        <f>VLOOKUP(B356,'3-mer'!$B:$BQ,30,FALSE)</f>
        <v>36</v>
      </c>
      <c r="BB356" s="9">
        <f>VLOOKUP(B356,'3-mer'!$B:$BQ,31,FALSE)</f>
        <v>25</v>
      </c>
      <c r="BC356" s="9">
        <f>VLOOKUP(B356,'3-mer'!$B:$BQ,32,FALSE)</f>
        <v>15</v>
      </c>
      <c r="BD356" s="9">
        <f>VLOOKUP(B356,'3-mer'!$B:$BQ,33,FALSE)</f>
        <v>16</v>
      </c>
      <c r="BE356" s="9">
        <f>VLOOKUP(B356,'3-mer'!$B:$BQ,34,FALSE)</f>
        <v>27</v>
      </c>
      <c r="BF356" s="9">
        <f>VLOOKUP(B356,'3-mer'!$B:$BQ,35,FALSE)</f>
        <v>17</v>
      </c>
      <c r="BG356" s="9">
        <f>VLOOKUP(B356,'3-mer'!$B:$BQ,36,FALSE)</f>
        <v>36</v>
      </c>
      <c r="BH356" s="9">
        <f>VLOOKUP(B356,'3-mer'!$B:$BQ,37,FALSE)</f>
        <v>27</v>
      </c>
      <c r="BI356" s="9">
        <f>VLOOKUP(B356,'3-mer'!$B:$BQ,38,FALSE)</f>
        <v>33</v>
      </c>
      <c r="BJ356" s="9">
        <f>VLOOKUP(B356,'3-mer'!$B:$BQ,39,FALSE)</f>
        <v>22</v>
      </c>
      <c r="BK356" s="9">
        <f>VLOOKUP(B356,'3-mer'!$B:$BQ,40,FALSE)</f>
        <v>29</v>
      </c>
      <c r="BL356" s="9">
        <f>VLOOKUP(B356,'3-mer'!$B:$BQ,41,FALSE)</f>
        <v>25</v>
      </c>
      <c r="BM356" s="9">
        <f>VLOOKUP(B356,'3-mer'!$B:$BQ,42,FALSE)</f>
        <v>29</v>
      </c>
      <c r="BN356" s="9">
        <f>VLOOKUP(B356,'3-mer'!$B:$BQ,43,FALSE)</f>
        <v>22</v>
      </c>
      <c r="BO356" s="9">
        <f>VLOOKUP(B356,'3-mer'!$B:$BQ,44,FALSE)</f>
        <v>40</v>
      </c>
      <c r="BP356" s="9">
        <f>VLOOKUP(B356,'3-mer'!$B:$BQ,45,FALSE)</f>
        <v>27</v>
      </c>
      <c r="BQ356" s="9">
        <f>VLOOKUP(B356,'3-mer'!$B:$BQ,46,FALSE)</f>
        <v>43</v>
      </c>
      <c r="BR356" s="9">
        <f>VLOOKUP(B356,'3-mer'!$B:$BQ,47,FALSE)</f>
        <v>37</v>
      </c>
      <c r="BS356" s="9">
        <f>VLOOKUP(B356,'3-mer'!$B:$BQ,48,FALSE)</f>
        <v>26</v>
      </c>
      <c r="BT356" s="9">
        <f>VLOOKUP(B356,'3-mer'!$B:$BQ,49,FALSE)</f>
        <v>19</v>
      </c>
      <c r="BU356" s="9">
        <f>VLOOKUP(B356,'3-mer'!$B:$BQ,50,FALSE)</f>
        <v>38</v>
      </c>
      <c r="BV356" s="9">
        <f>VLOOKUP(B356,'3-mer'!$B:$BQ,51,FALSE)</f>
        <v>23</v>
      </c>
      <c r="BW356" s="9">
        <f>VLOOKUP(B356,'3-mer'!$B:$BQ,52,FALSE)</f>
        <v>27</v>
      </c>
      <c r="BX356" s="9">
        <f>VLOOKUP(B356,'3-mer'!$B:$BQ,53,FALSE)</f>
        <v>17</v>
      </c>
      <c r="BY356" s="9">
        <f>VLOOKUP(B356,'3-mer'!$B:$BQ,54,FALSE)</f>
        <v>20</v>
      </c>
      <c r="BZ356" s="9">
        <f>VLOOKUP(B356,'3-mer'!$B:$BQ,55,FALSE)</f>
        <v>3</v>
      </c>
      <c r="CA356" s="9">
        <f>VLOOKUP(B356,'3-mer'!$B:$BQ,56,FALSE)</f>
        <v>13</v>
      </c>
      <c r="CB356" s="9">
        <f>VLOOKUP(B356,'3-mer'!$B:$BQ,7,FALSE)</f>
        <v>20</v>
      </c>
      <c r="CC356" s="9">
        <f>VLOOKUP(B356,'3-mer'!$B:$BQ,58,FALSE)</f>
        <v>21</v>
      </c>
      <c r="CD356" s="9">
        <f>VLOOKUP(B356,'3-mer'!$B:$BQ,60,FALSE)</f>
        <v>14</v>
      </c>
      <c r="CE356" s="9">
        <f>VLOOKUP(B356,'3-mer'!$B:$BQ,61,FALSE)</f>
        <v>35</v>
      </c>
      <c r="CF356" s="9">
        <f>VLOOKUP(B356,'3-mer'!$B:$BQ,62,FALSE)</f>
        <v>21</v>
      </c>
      <c r="CG356" s="9">
        <f>VLOOKUP(B356,'3-mer'!$B:$BQ,63,FALSE)</f>
        <v>34</v>
      </c>
      <c r="CH356" s="9">
        <f>VLOOKUP(B356,'3-mer'!$B:$BQ,64,FALSE)</f>
        <v>18</v>
      </c>
      <c r="CI356" s="9">
        <f>VLOOKUP(B356,'3-mer'!$B:$BQ,65,FALSE)</f>
        <v>17</v>
      </c>
      <c r="CJ356" s="9">
        <f>VLOOKUP(B356,'3-mer'!$B:$BQ,66,FALSE)</f>
        <v>14</v>
      </c>
      <c r="CK356" s="9">
        <f>VLOOKUP(B356,'3-mer'!$B:$BQ,67,FALSE)</f>
        <v>20</v>
      </c>
      <c r="CL356" s="9">
        <f>VLOOKUP(B356,'3-mer'!$B:$BQ,5,FALSE)</f>
        <v>32</v>
      </c>
    </row>
    <row r="357" spans="1:90" ht="15.75" x14ac:dyDescent="0.2">
      <c r="A357" s="67" t="s">
        <v>37</v>
      </c>
      <c r="B357" s="67" t="s">
        <v>14</v>
      </c>
      <c r="C357" s="67">
        <v>265</v>
      </c>
      <c r="D357" s="46">
        <v>21.6</v>
      </c>
      <c r="E357" s="67">
        <v>20</v>
      </c>
      <c r="F357" s="67">
        <v>7.2</v>
      </c>
      <c r="G357" s="67">
        <v>6</v>
      </c>
      <c r="H357" s="70">
        <v>3</v>
      </c>
      <c r="I357" s="70">
        <f>VLOOKUP(B357,'2-mer'!$C$1:$V$19,3,FALSE)</f>
        <v>1507</v>
      </c>
      <c r="J357" s="74">
        <f>VLOOKUP(B357,遗传信息!B:E,4,FALSE)</f>
        <v>43.93</v>
      </c>
      <c r="K357" s="9">
        <f>VLOOKUP(B357,'2-mer'!$C$1:$V$19,4,FALSE)</f>
        <v>107</v>
      </c>
      <c r="L357" s="9">
        <f>VLOOKUP(B357,'2-mer'!$C$1:$V$19,5,FALSE)</f>
        <v>98</v>
      </c>
      <c r="M357" s="9">
        <f>VLOOKUP(B357,'2-mer'!$C$1:$V$19,6,FALSE)</f>
        <v>115</v>
      </c>
      <c r="N357" s="9">
        <f>VLOOKUP(B357,'2-mer'!$C$1:$V$19,8,FALSE)</f>
        <v>58</v>
      </c>
      <c r="O357" s="9">
        <f>VLOOKUP(B357,'2-mer'!$C$1:$V$19,9,FALSE)</f>
        <v>85</v>
      </c>
      <c r="P357" s="9">
        <f>VLOOKUP(B357,'2-mer'!$C$1:$V$19,10,FALSE)</f>
        <v>86</v>
      </c>
      <c r="Q357" s="9">
        <f>VLOOKUP(B357,'2-mer'!$C$1:$V$19,11,FALSE)</f>
        <v>107</v>
      </c>
      <c r="R357" s="9">
        <f>VLOOKUP(B357,'2-mer'!$C$1:$V$19,12,FALSE)</f>
        <v>75</v>
      </c>
      <c r="S357" s="9">
        <f>VLOOKUP(B357,'2-mer'!$C$1:$V$19,13,FALSE)</f>
        <v>118</v>
      </c>
      <c r="T357" s="9">
        <f>VLOOKUP(B357,'2-mer'!$C$1:$V$19,14,FALSE)</f>
        <v>106</v>
      </c>
      <c r="U357" s="9">
        <f>VLOOKUP(B357,'2-mer'!$C$1:$V$19,15,FALSE)</f>
        <v>147</v>
      </c>
      <c r="V357" s="9">
        <f>VLOOKUP(B357,'2-mer'!$C$1:$V$19,16,FALSE)</f>
        <v>106</v>
      </c>
      <c r="W357" s="9">
        <f>VLOOKUP(B357,'2-mer'!$C$1:$V$19,17,FALSE)</f>
        <v>67</v>
      </c>
      <c r="X357" s="9">
        <f>VLOOKUP(B357,'2-mer'!$C$1:$V$19,18,FALSE)</f>
        <v>64</v>
      </c>
      <c r="Y357" s="9">
        <f>VLOOKUP(B357,'2-mer'!$C$1:$V$19,19,FALSE)</f>
        <v>108</v>
      </c>
      <c r="Z357" s="9">
        <f>VLOOKUP(B357,'2-mer'!$C$1:$V$19,20,FALSE)</f>
        <v>59</v>
      </c>
      <c r="AA357" s="9">
        <f>VLOOKUP(B357,'3-mer'!$B:$BQ,4,FALSE)</f>
        <v>20</v>
      </c>
      <c r="AB357" s="9">
        <f>VLOOKUP(B357,'3-mer'!$B:$BQ,5,FALSE)</f>
        <v>32</v>
      </c>
      <c r="AC357" s="9">
        <f>VLOOKUP(B357,'3-mer'!$B:$BQ,6,FALSE)</f>
        <v>35</v>
      </c>
      <c r="AD357" s="9">
        <f>VLOOKUP(B357,'3-mer'!$B:$BQ,7,FALSE)</f>
        <v>20</v>
      </c>
      <c r="AE357" s="9">
        <f>VLOOKUP(B357,'3-mer'!$B:$BQ,8,FALSE)</f>
        <v>27</v>
      </c>
      <c r="AF357" s="9">
        <f>VLOOKUP(B357,'3-mer'!$B:$BQ,9,FALSE)</f>
        <v>25</v>
      </c>
      <c r="AG357" s="9">
        <f>VLOOKUP(B357,'3-mer'!$B:$BQ,10,FALSE)</f>
        <v>28</v>
      </c>
      <c r="AH357" s="9">
        <f>VLOOKUP(B357,'3-mer'!$B:$BQ,11,FALSE)</f>
        <v>18</v>
      </c>
      <c r="AI357" s="9">
        <f>VLOOKUP(B357,'3-mer'!$B:$BQ,12,FALSE)</f>
        <v>23</v>
      </c>
      <c r="AJ357" s="9">
        <f>VLOOKUP(B357,'3-mer'!$B:$BQ,13,FALSE)</f>
        <v>32</v>
      </c>
      <c r="AK357" s="9">
        <f>VLOOKUP(B357,'3-mer'!$B:$BQ,14,FALSE)</f>
        <v>34</v>
      </c>
      <c r="AL357" s="9">
        <f>VLOOKUP(B357,'3-mer'!$B:$BQ,15,FALSE)</f>
        <v>26</v>
      </c>
      <c r="AM357" s="9">
        <f>VLOOKUP(B357,'3-mer'!$B:$BQ,16,FALSE)</f>
        <v>9</v>
      </c>
      <c r="AN357" s="9">
        <f>VLOOKUP(B357,'3-mer'!$B:$BQ,17,FALSE)</f>
        <v>15</v>
      </c>
      <c r="AO357" s="9">
        <f>VLOOKUP(B357,'3-mer'!$B:$BQ,18,FALSE)</f>
        <v>23</v>
      </c>
      <c r="AP357" s="9">
        <f>VLOOKUP(B357,'3-mer'!$B:$BQ,19,FALSE)</f>
        <v>11</v>
      </c>
      <c r="AQ357" s="9">
        <f>VLOOKUP(B357,'3-mer'!$B:$BQ,20,FALSE)</f>
        <v>24</v>
      </c>
      <c r="AR357" s="9">
        <f>VLOOKUP(B357,'3-mer'!$B:$BQ,21,FALSE)</f>
        <v>22</v>
      </c>
      <c r="AS357" s="9">
        <f>VLOOKUP(B357,'3-mer'!$B:$BQ,22,FALSE)</f>
        <v>26</v>
      </c>
      <c r="AT357" s="9">
        <f>VLOOKUP(B357,'3-mer'!$B:$BQ,23,FALSE)</f>
        <v>13</v>
      </c>
      <c r="AU357" s="9">
        <f>VLOOKUP(B357,'3-mer'!$B:$BQ,24,FALSE)</f>
        <v>16</v>
      </c>
      <c r="AV357" s="9">
        <f>VLOOKUP(B357,'3-mer'!$B:$BQ,25,FALSE)</f>
        <v>20</v>
      </c>
      <c r="AW357" s="9">
        <f>VLOOKUP(B357,'3-mer'!$B:$BQ,26,FALSE)</f>
        <v>29</v>
      </c>
      <c r="AX357" s="9">
        <f>VLOOKUP(B357,'3-mer'!$B:$BQ,27,FALSE)</f>
        <v>21</v>
      </c>
      <c r="AY357" s="9">
        <f>VLOOKUP(B357,'3-mer'!$B:$BQ,28,FALSE)</f>
        <v>20</v>
      </c>
      <c r="AZ357" s="9">
        <f>VLOOKUP(B357,'3-mer'!$B:$BQ,29,FALSE)</f>
        <v>26</v>
      </c>
      <c r="BA357" s="9">
        <f>VLOOKUP(B357,'3-mer'!$B:$BQ,30,FALSE)</f>
        <v>36</v>
      </c>
      <c r="BB357" s="9">
        <f>VLOOKUP(B357,'3-mer'!$B:$BQ,31,FALSE)</f>
        <v>25</v>
      </c>
      <c r="BC357" s="9">
        <f>VLOOKUP(B357,'3-mer'!$B:$BQ,32,FALSE)</f>
        <v>15</v>
      </c>
      <c r="BD357" s="9">
        <f>VLOOKUP(B357,'3-mer'!$B:$BQ,33,FALSE)</f>
        <v>16</v>
      </c>
      <c r="BE357" s="9">
        <f>VLOOKUP(B357,'3-mer'!$B:$BQ,34,FALSE)</f>
        <v>27</v>
      </c>
      <c r="BF357" s="9">
        <f>VLOOKUP(B357,'3-mer'!$B:$BQ,35,FALSE)</f>
        <v>17</v>
      </c>
      <c r="BG357" s="9">
        <f>VLOOKUP(B357,'3-mer'!$B:$BQ,36,FALSE)</f>
        <v>36</v>
      </c>
      <c r="BH357" s="9">
        <f>VLOOKUP(B357,'3-mer'!$B:$BQ,37,FALSE)</f>
        <v>27</v>
      </c>
      <c r="BI357" s="9">
        <f>VLOOKUP(B357,'3-mer'!$B:$BQ,38,FALSE)</f>
        <v>33</v>
      </c>
      <c r="BJ357" s="9">
        <f>VLOOKUP(B357,'3-mer'!$B:$BQ,39,FALSE)</f>
        <v>22</v>
      </c>
      <c r="BK357" s="9">
        <f>VLOOKUP(B357,'3-mer'!$B:$BQ,40,FALSE)</f>
        <v>29</v>
      </c>
      <c r="BL357" s="9">
        <f>VLOOKUP(B357,'3-mer'!$B:$BQ,41,FALSE)</f>
        <v>25</v>
      </c>
      <c r="BM357" s="9">
        <f>VLOOKUP(B357,'3-mer'!$B:$BQ,42,FALSE)</f>
        <v>29</v>
      </c>
      <c r="BN357" s="9">
        <f>VLOOKUP(B357,'3-mer'!$B:$BQ,43,FALSE)</f>
        <v>22</v>
      </c>
      <c r="BO357" s="9">
        <f>VLOOKUP(B357,'3-mer'!$B:$BQ,44,FALSE)</f>
        <v>40</v>
      </c>
      <c r="BP357" s="9">
        <f>VLOOKUP(B357,'3-mer'!$B:$BQ,45,FALSE)</f>
        <v>27</v>
      </c>
      <c r="BQ357" s="9">
        <f>VLOOKUP(B357,'3-mer'!$B:$BQ,46,FALSE)</f>
        <v>43</v>
      </c>
      <c r="BR357" s="9">
        <f>VLOOKUP(B357,'3-mer'!$B:$BQ,47,FALSE)</f>
        <v>37</v>
      </c>
      <c r="BS357" s="9">
        <f>VLOOKUP(B357,'3-mer'!$B:$BQ,48,FALSE)</f>
        <v>26</v>
      </c>
      <c r="BT357" s="9">
        <f>VLOOKUP(B357,'3-mer'!$B:$BQ,49,FALSE)</f>
        <v>19</v>
      </c>
      <c r="BU357" s="9">
        <f>VLOOKUP(B357,'3-mer'!$B:$BQ,50,FALSE)</f>
        <v>38</v>
      </c>
      <c r="BV357" s="9">
        <f>VLOOKUP(B357,'3-mer'!$B:$BQ,51,FALSE)</f>
        <v>23</v>
      </c>
      <c r="BW357" s="9">
        <f>VLOOKUP(B357,'3-mer'!$B:$BQ,52,FALSE)</f>
        <v>27</v>
      </c>
      <c r="BX357" s="9">
        <f>VLOOKUP(B357,'3-mer'!$B:$BQ,53,FALSE)</f>
        <v>17</v>
      </c>
      <c r="BY357" s="9">
        <f>VLOOKUP(B357,'3-mer'!$B:$BQ,54,FALSE)</f>
        <v>20</v>
      </c>
      <c r="BZ357" s="9">
        <f>VLOOKUP(B357,'3-mer'!$B:$BQ,55,FALSE)</f>
        <v>3</v>
      </c>
      <c r="CA357" s="9">
        <f>VLOOKUP(B357,'3-mer'!$B:$BQ,56,FALSE)</f>
        <v>13</v>
      </c>
      <c r="CB357" s="9">
        <f>VLOOKUP(B357,'3-mer'!$B:$BQ,7,FALSE)</f>
        <v>20</v>
      </c>
      <c r="CC357" s="9">
        <f>VLOOKUP(B357,'3-mer'!$B:$BQ,58,FALSE)</f>
        <v>21</v>
      </c>
      <c r="CD357" s="9">
        <f>VLOOKUP(B357,'3-mer'!$B:$BQ,60,FALSE)</f>
        <v>14</v>
      </c>
      <c r="CE357" s="9">
        <f>VLOOKUP(B357,'3-mer'!$B:$BQ,61,FALSE)</f>
        <v>35</v>
      </c>
      <c r="CF357" s="9">
        <f>VLOOKUP(B357,'3-mer'!$B:$BQ,62,FALSE)</f>
        <v>21</v>
      </c>
      <c r="CG357" s="9">
        <f>VLOOKUP(B357,'3-mer'!$B:$BQ,63,FALSE)</f>
        <v>34</v>
      </c>
      <c r="CH357" s="9">
        <f>VLOOKUP(B357,'3-mer'!$B:$BQ,64,FALSE)</f>
        <v>18</v>
      </c>
      <c r="CI357" s="9">
        <f>VLOOKUP(B357,'3-mer'!$B:$BQ,65,FALSE)</f>
        <v>17</v>
      </c>
      <c r="CJ357" s="9">
        <f>VLOOKUP(B357,'3-mer'!$B:$BQ,66,FALSE)</f>
        <v>14</v>
      </c>
      <c r="CK357" s="9">
        <f>VLOOKUP(B357,'3-mer'!$B:$BQ,67,FALSE)</f>
        <v>20</v>
      </c>
      <c r="CL357" s="9">
        <f>VLOOKUP(B357,'3-mer'!$B:$BQ,5,FALSE)</f>
        <v>32</v>
      </c>
    </row>
    <row r="358" spans="1:90" ht="15.75" x14ac:dyDescent="0.2">
      <c r="A358" s="67" t="s">
        <v>37</v>
      </c>
      <c r="B358" s="67" t="s">
        <v>14</v>
      </c>
      <c r="C358" s="67">
        <v>265</v>
      </c>
      <c r="D358" s="46">
        <v>26.7</v>
      </c>
      <c r="E358" s="67">
        <v>20</v>
      </c>
      <c r="F358" s="67">
        <v>7.2</v>
      </c>
      <c r="G358" s="67">
        <v>6</v>
      </c>
      <c r="H358" s="70">
        <v>4</v>
      </c>
      <c r="I358" s="70">
        <f>VLOOKUP(B358,'2-mer'!$C$1:$V$19,3,FALSE)</f>
        <v>1507</v>
      </c>
      <c r="J358" s="74">
        <f>VLOOKUP(B358,遗传信息!B:E,4,FALSE)</f>
        <v>43.93</v>
      </c>
      <c r="K358" s="9">
        <f>VLOOKUP(B358,'2-mer'!$C$1:$V$19,4,FALSE)</f>
        <v>107</v>
      </c>
      <c r="L358" s="9">
        <f>VLOOKUP(B358,'2-mer'!$C$1:$V$19,5,FALSE)</f>
        <v>98</v>
      </c>
      <c r="M358" s="9">
        <f>VLOOKUP(B358,'2-mer'!$C$1:$V$19,6,FALSE)</f>
        <v>115</v>
      </c>
      <c r="N358" s="9">
        <f>VLOOKUP(B358,'2-mer'!$C$1:$V$19,8,FALSE)</f>
        <v>58</v>
      </c>
      <c r="O358" s="9">
        <f>VLOOKUP(B358,'2-mer'!$C$1:$V$19,9,FALSE)</f>
        <v>85</v>
      </c>
      <c r="P358" s="9">
        <f>VLOOKUP(B358,'2-mer'!$C$1:$V$19,10,FALSE)</f>
        <v>86</v>
      </c>
      <c r="Q358" s="9">
        <f>VLOOKUP(B358,'2-mer'!$C$1:$V$19,11,FALSE)</f>
        <v>107</v>
      </c>
      <c r="R358" s="9">
        <f>VLOOKUP(B358,'2-mer'!$C$1:$V$19,12,FALSE)</f>
        <v>75</v>
      </c>
      <c r="S358" s="9">
        <f>VLOOKUP(B358,'2-mer'!$C$1:$V$19,13,FALSE)</f>
        <v>118</v>
      </c>
      <c r="T358" s="9">
        <f>VLOOKUP(B358,'2-mer'!$C$1:$V$19,14,FALSE)</f>
        <v>106</v>
      </c>
      <c r="U358" s="9">
        <f>VLOOKUP(B358,'2-mer'!$C$1:$V$19,15,FALSE)</f>
        <v>147</v>
      </c>
      <c r="V358" s="9">
        <f>VLOOKUP(B358,'2-mer'!$C$1:$V$19,16,FALSE)</f>
        <v>106</v>
      </c>
      <c r="W358" s="9">
        <f>VLOOKUP(B358,'2-mer'!$C$1:$V$19,17,FALSE)</f>
        <v>67</v>
      </c>
      <c r="X358" s="9">
        <f>VLOOKUP(B358,'2-mer'!$C$1:$V$19,18,FALSE)</f>
        <v>64</v>
      </c>
      <c r="Y358" s="9">
        <f>VLOOKUP(B358,'2-mer'!$C$1:$V$19,19,FALSE)</f>
        <v>108</v>
      </c>
      <c r="Z358" s="9">
        <f>VLOOKUP(B358,'2-mer'!$C$1:$V$19,20,FALSE)</f>
        <v>59</v>
      </c>
      <c r="AA358" s="9">
        <f>VLOOKUP(B358,'3-mer'!$B:$BQ,4,FALSE)</f>
        <v>20</v>
      </c>
      <c r="AB358" s="9">
        <f>VLOOKUP(B358,'3-mer'!$B:$BQ,5,FALSE)</f>
        <v>32</v>
      </c>
      <c r="AC358" s="9">
        <f>VLOOKUP(B358,'3-mer'!$B:$BQ,6,FALSE)</f>
        <v>35</v>
      </c>
      <c r="AD358" s="9">
        <f>VLOOKUP(B358,'3-mer'!$B:$BQ,7,FALSE)</f>
        <v>20</v>
      </c>
      <c r="AE358" s="9">
        <f>VLOOKUP(B358,'3-mer'!$B:$BQ,8,FALSE)</f>
        <v>27</v>
      </c>
      <c r="AF358" s="9">
        <f>VLOOKUP(B358,'3-mer'!$B:$BQ,9,FALSE)</f>
        <v>25</v>
      </c>
      <c r="AG358" s="9">
        <f>VLOOKUP(B358,'3-mer'!$B:$BQ,10,FALSE)</f>
        <v>28</v>
      </c>
      <c r="AH358" s="9">
        <f>VLOOKUP(B358,'3-mer'!$B:$BQ,11,FALSE)</f>
        <v>18</v>
      </c>
      <c r="AI358" s="9">
        <f>VLOOKUP(B358,'3-mer'!$B:$BQ,12,FALSE)</f>
        <v>23</v>
      </c>
      <c r="AJ358" s="9">
        <f>VLOOKUP(B358,'3-mer'!$B:$BQ,13,FALSE)</f>
        <v>32</v>
      </c>
      <c r="AK358" s="9">
        <f>VLOOKUP(B358,'3-mer'!$B:$BQ,14,FALSE)</f>
        <v>34</v>
      </c>
      <c r="AL358" s="9">
        <f>VLOOKUP(B358,'3-mer'!$B:$BQ,15,FALSE)</f>
        <v>26</v>
      </c>
      <c r="AM358" s="9">
        <f>VLOOKUP(B358,'3-mer'!$B:$BQ,16,FALSE)</f>
        <v>9</v>
      </c>
      <c r="AN358" s="9">
        <f>VLOOKUP(B358,'3-mer'!$B:$BQ,17,FALSE)</f>
        <v>15</v>
      </c>
      <c r="AO358" s="9">
        <f>VLOOKUP(B358,'3-mer'!$B:$BQ,18,FALSE)</f>
        <v>23</v>
      </c>
      <c r="AP358" s="9">
        <f>VLOOKUP(B358,'3-mer'!$B:$BQ,19,FALSE)</f>
        <v>11</v>
      </c>
      <c r="AQ358" s="9">
        <f>VLOOKUP(B358,'3-mer'!$B:$BQ,20,FALSE)</f>
        <v>24</v>
      </c>
      <c r="AR358" s="9">
        <f>VLOOKUP(B358,'3-mer'!$B:$BQ,21,FALSE)</f>
        <v>22</v>
      </c>
      <c r="AS358" s="9">
        <f>VLOOKUP(B358,'3-mer'!$B:$BQ,22,FALSE)</f>
        <v>26</v>
      </c>
      <c r="AT358" s="9">
        <f>VLOOKUP(B358,'3-mer'!$B:$BQ,23,FALSE)</f>
        <v>13</v>
      </c>
      <c r="AU358" s="9">
        <f>VLOOKUP(B358,'3-mer'!$B:$BQ,24,FALSE)</f>
        <v>16</v>
      </c>
      <c r="AV358" s="9">
        <f>VLOOKUP(B358,'3-mer'!$B:$BQ,25,FALSE)</f>
        <v>20</v>
      </c>
      <c r="AW358" s="9">
        <f>VLOOKUP(B358,'3-mer'!$B:$BQ,26,FALSE)</f>
        <v>29</v>
      </c>
      <c r="AX358" s="9">
        <f>VLOOKUP(B358,'3-mer'!$B:$BQ,27,FALSE)</f>
        <v>21</v>
      </c>
      <c r="AY358" s="9">
        <f>VLOOKUP(B358,'3-mer'!$B:$BQ,28,FALSE)</f>
        <v>20</v>
      </c>
      <c r="AZ358" s="9">
        <f>VLOOKUP(B358,'3-mer'!$B:$BQ,29,FALSE)</f>
        <v>26</v>
      </c>
      <c r="BA358" s="9">
        <f>VLOOKUP(B358,'3-mer'!$B:$BQ,30,FALSE)</f>
        <v>36</v>
      </c>
      <c r="BB358" s="9">
        <f>VLOOKUP(B358,'3-mer'!$B:$BQ,31,FALSE)</f>
        <v>25</v>
      </c>
      <c r="BC358" s="9">
        <f>VLOOKUP(B358,'3-mer'!$B:$BQ,32,FALSE)</f>
        <v>15</v>
      </c>
      <c r="BD358" s="9">
        <f>VLOOKUP(B358,'3-mer'!$B:$BQ,33,FALSE)</f>
        <v>16</v>
      </c>
      <c r="BE358" s="9">
        <f>VLOOKUP(B358,'3-mer'!$B:$BQ,34,FALSE)</f>
        <v>27</v>
      </c>
      <c r="BF358" s="9">
        <f>VLOOKUP(B358,'3-mer'!$B:$BQ,35,FALSE)</f>
        <v>17</v>
      </c>
      <c r="BG358" s="9">
        <f>VLOOKUP(B358,'3-mer'!$B:$BQ,36,FALSE)</f>
        <v>36</v>
      </c>
      <c r="BH358" s="9">
        <f>VLOOKUP(B358,'3-mer'!$B:$BQ,37,FALSE)</f>
        <v>27</v>
      </c>
      <c r="BI358" s="9">
        <f>VLOOKUP(B358,'3-mer'!$B:$BQ,38,FALSE)</f>
        <v>33</v>
      </c>
      <c r="BJ358" s="9">
        <f>VLOOKUP(B358,'3-mer'!$B:$BQ,39,FALSE)</f>
        <v>22</v>
      </c>
      <c r="BK358" s="9">
        <f>VLOOKUP(B358,'3-mer'!$B:$BQ,40,FALSE)</f>
        <v>29</v>
      </c>
      <c r="BL358" s="9">
        <f>VLOOKUP(B358,'3-mer'!$B:$BQ,41,FALSE)</f>
        <v>25</v>
      </c>
      <c r="BM358" s="9">
        <f>VLOOKUP(B358,'3-mer'!$B:$BQ,42,FALSE)</f>
        <v>29</v>
      </c>
      <c r="BN358" s="9">
        <f>VLOOKUP(B358,'3-mer'!$B:$BQ,43,FALSE)</f>
        <v>22</v>
      </c>
      <c r="BO358" s="9">
        <f>VLOOKUP(B358,'3-mer'!$B:$BQ,44,FALSE)</f>
        <v>40</v>
      </c>
      <c r="BP358" s="9">
        <f>VLOOKUP(B358,'3-mer'!$B:$BQ,45,FALSE)</f>
        <v>27</v>
      </c>
      <c r="BQ358" s="9">
        <f>VLOOKUP(B358,'3-mer'!$B:$BQ,46,FALSE)</f>
        <v>43</v>
      </c>
      <c r="BR358" s="9">
        <f>VLOOKUP(B358,'3-mer'!$B:$BQ,47,FALSE)</f>
        <v>37</v>
      </c>
      <c r="BS358" s="9">
        <f>VLOOKUP(B358,'3-mer'!$B:$BQ,48,FALSE)</f>
        <v>26</v>
      </c>
      <c r="BT358" s="9">
        <f>VLOOKUP(B358,'3-mer'!$B:$BQ,49,FALSE)</f>
        <v>19</v>
      </c>
      <c r="BU358" s="9">
        <f>VLOOKUP(B358,'3-mer'!$B:$BQ,50,FALSE)</f>
        <v>38</v>
      </c>
      <c r="BV358" s="9">
        <f>VLOOKUP(B358,'3-mer'!$B:$BQ,51,FALSE)</f>
        <v>23</v>
      </c>
      <c r="BW358" s="9">
        <f>VLOOKUP(B358,'3-mer'!$B:$BQ,52,FALSE)</f>
        <v>27</v>
      </c>
      <c r="BX358" s="9">
        <f>VLOOKUP(B358,'3-mer'!$B:$BQ,53,FALSE)</f>
        <v>17</v>
      </c>
      <c r="BY358" s="9">
        <f>VLOOKUP(B358,'3-mer'!$B:$BQ,54,FALSE)</f>
        <v>20</v>
      </c>
      <c r="BZ358" s="9">
        <f>VLOOKUP(B358,'3-mer'!$B:$BQ,55,FALSE)</f>
        <v>3</v>
      </c>
      <c r="CA358" s="9">
        <f>VLOOKUP(B358,'3-mer'!$B:$BQ,56,FALSE)</f>
        <v>13</v>
      </c>
      <c r="CB358" s="9">
        <f>VLOOKUP(B358,'3-mer'!$B:$BQ,7,FALSE)</f>
        <v>20</v>
      </c>
      <c r="CC358" s="9">
        <f>VLOOKUP(B358,'3-mer'!$B:$BQ,58,FALSE)</f>
        <v>21</v>
      </c>
      <c r="CD358" s="9">
        <f>VLOOKUP(B358,'3-mer'!$B:$BQ,60,FALSE)</f>
        <v>14</v>
      </c>
      <c r="CE358" s="9">
        <f>VLOOKUP(B358,'3-mer'!$B:$BQ,61,FALSE)</f>
        <v>35</v>
      </c>
      <c r="CF358" s="9">
        <f>VLOOKUP(B358,'3-mer'!$B:$BQ,62,FALSE)</f>
        <v>21</v>
      </c>
      <c r="CG358" s="9">
        <f>VLOOKUP(B358,'3-mer'!$B:$BQ,63,FALSE)</f>
        <v>34</v>
      </c>
      <c r="CH358" s="9">
        <f>VLOOKUP(B358,'3-mer'!$B:$BQ,64,FALSE)</f>
        <v>18</v>
      </c>
      <c r="CI358" s="9">
        <f>VLOOKUP(B358,'3-mer'!$B:$BQ,65,FALSE)</f>
        <v>17</v>
      </c>
      <c r="CJ358" s="9">
        <f>VLOOKUP(B358,'3-mer'!$B:$BQ,66,FALSE)</f>
        <v>14</v>
      </c>
      <c r="CK358" s="9">
        <f>VLOOKUP(B358,'3-mer'!$B:$BQ,67,FALSE)</f>
        <v>20</v>
      </c>
      <c r="CL358" s="9">
        <f>VLOOKUP(B358,'3-mer'!$B:$BQ,5,FALSE)</f>
        <v>32</v>
      </c>
    </row>
    <row r="359" spans="1:90" ht="15.75" x14ac:dyDescent="0.2">
      <c r="A359" s="67" t="s">
        <v>37</v>
      </c>
      <c r="B359" s="67" t="s">
        <v>14</v>
      </c>
      <c r="C359" s="67">
        <v>280</v>
      </c>
      <c r="D359" s="46">
        <v>18.3</v>
      </c>
      <c r="E359" s="67">
        <v>20</v>
      </c>
      <c r="F359" s="67">
        <v>7.2</v>
      </c>
      <c r="G359" s="67">
        <v>6</v>
      </c>
      <c r="H359" s="70">
        <v>1</v>
      </c>
      <c r="I359" s="70">
        <f>VLOOKUP(B359,'2-mer'!$C$1:$V$19,3,FALSE)</f>
        <v>1507</v>
      </c>
      <c r="J359" s="74">
        <f>VLOOKUP(B359,遗传信息!B:E,4,FALSE)</f>
        <v>43.93</v>
      </c>
      <c r="K359" s="9">
        <f>VLOOKUP(B359,'2-mer'!$C$1:$V$19,4,FALSE)</f>
        <v>107</v>
      </c>
      <c r="L359" s="9">
        <f>VLOOKUP(B359,'2-mer'!$C$1:$V$19,5,FALSE)</f>
        <v>98</v>
      </c>
      <c r="M359" s="9">
        <f>VLOOKUP(B359,'2-mer'!$C$1:$V$19,6,FALSE)</f>
        <v>115</v>
      </c>
      <c r="N359" s="9">
        <f>VLOOKUP(B359,'2-mer'!$C$1:$V$19,8,FALSE)</f>
        <v>58</v>
      </c>
      <c r="O359" s="9">
        <f>VLOOKUP(B359,'2-mer'!$C$1:$V$19,9,FALSE)</f>
        <v>85</v>
      </c>
      <c r="P359" s="9">
        <f>VLOOKUP(B359,'2-mer'!$C$1:$V$19,10,FALSE)</f>
        <v>86</v>
      </c>
      <c r="Q359" s="9">
        <f>VLOOKUP(B359,'2-mer'!$C$1:$V$19,11,FALSE)</f>
        <v>107</v>
      </c>
      <c r="R359" s="9">
        <f>VLOOKUP(B359,'2-mer'!$C$1:$V$19,12,FALSE)</f>
        <v>75</v>
      </c>
      <c r="S359" s="9">
        <f>VLOOKUP(B359,'2-mer'!$C$1:$V$19,13,FALSE)</f>
        <v>118</v>
      </c>
      <c r="T359" s="9">
        <f>VLOOKUP(B359,'2-mer'!$C$1:$V$19,14,FALSE)</f>
        <v>106</v>
      </c>
      <c r="U359" s="9">
        <f>VLOOKUP(B359,'2-mer'!$C$1:$V$19,15,FALSE)</f>
        <v>147</v>
      </c>
      <c r="V359" s="9">
        <f>VLOOKUP(B359,'2-mer'!$C$1:$V$19,16,FALSE)</f>
        <v>106</v>
      </c>
      <c r="W359" s="9">
        <f>VLOOKUP(B359,'2-mer'!$C$1:$V$19,17,FALSE)</f>
        <v>67</v>
      </c>
      <c r="X359" s="9">
        <f>VLOOKUP(B359,'2-mer'!$C$1:$V$19,18,FALSE)</f>
        <v>64</v>
      </c>
      <c r="Y359" s="9">
        <f>VLOOKUP(B359,'2-mer'!$C$1:$V$19,19,FALSE)</f>
        <v>108</v>
      </c>
      <c r="Z359" s="9">
        <f>VLOOKUP(B359,'2-mer'!$C$1:$V$19,20,FALSE)</f>
        <v>59</v>
      </c>
      <c r="AA359" s="9">
        <f>VLOOKUP(B359,'3-mer'!$B:$BQ,4,FALSE)</f>
        <v>20</v>
      </c>
      <c r="AB359" s="9">
        <f>VLOOKUP(B359,'3-mer'!$B:$BQ,5,FALSE)</f>
        <v>32</v>
      </c>
      <c r="AC359" s="9">
        <f>VLOOKUP(B359,'3-mer'!$B:$BQ,6,FALSE)</f>
        <v>35</v>
      </c>
      <c r="AD359" s="9">
        <f>VLOOKUP(B359,'3-mer'!$B:$BQ,7,FALSE)</f>
        <v>20</v>
      </c>
      <c r="AE359" s="9">
        <f>VLOOKUP(B359,'3-mer'!$B:$BQ,8,FALSE)</f>
        <v>27</v>
      </c>
      <c r="AF359" s="9">
        <f>VLOOKUP(B359,'3-mer'!$B:$BQ,9,FALSE)</f>
        <v>25</v>
      </c>
      <c r="AG359" s="9">
        <f>VLOOKUP(B359,'3-mer'!$B:$BQ,10,FALSE)</f>
        <v>28</v>
      </c>
      <c r="AH359" s="9">
        <f>VLOOKUP(B359,'3-mer'!$B:$BQ,11,FALSE)</f>
        <v>18</v>
      </c>
      <c r="AI359" s="9">
        <f>VLOOKUP(B359,'3-mer'!$B:$BQ,12,FALSE)</f>
        <v>23</v>
      </c>
      <c r="AJ359" s="9">
        <f>VLOOKUP(B359,'3-mer'!$B:$BQ,13,FALSE)</f>
        <v>32</v>
      </c>
      <c r="AK359" s="9">
        <f>VLOOKUP(B359,'3-mer'!$B:$BQ,14,FALSE)</f>
        <v>34</v>
      </c>
      <c r="AL359" s="9">
        <f>VLOOKUP(B359,'3-mer'!$B:$BQ,15,FALSE)</f>
        <v>26</v>
      </c>
      <c r="AM359" s="9">
        <f>VLOOKUP(B359,'3-mer'!$B:$BQ,16,FALSE)</f>
        <v>9</v>
      </c>
      <c r="AN359" s="9">
        <f>VLOOKUP(B359,'3-mer'!$B:$BQ,17,FALSE)</f>
        <v>15</v>
      </c>
      <c r="AO359" s="9">
        <f>VLOOKUP(B359,'3-mer'!$B:$BQ,18,FALSE)</f>
        <v>23</v>
      </c>
      <c r="AP359" s="9">
        <f>VLOOKUP(B359,'3-mer'!$B:$BQ,19,FALSE)</f>
        <v>11</v>
      </c>
      <c r="AQ359" s="9">
        <f>VLOOKUP(B359,'3-mer'!$B:$BQ,20,FALSE)</f>
        <v>24</v>
      </c>
      <c r="AR359" s="9">
        <f>VLOOKUP(B359,'3-mer'!$B:$BQ,21,FALSE)</f>
        <v>22</v>
      </c>
      <c r="AS359" s="9">
        <f>VLOOKUP(B359,'3-mer'!$B:$BQ,22,FALSE)</f>
        <v>26</v>
      </c>
      <c r="AT359" s="9">
        <f>VLOOKUP(B359,'3-mer'!$B:$BQ,23,FALSE)</f>
        <v>13</v>
      </c>
      <c r="AU359" s="9">
        <f>VLOOKUP(B359,'3-mer'!$B:$BQ,24,FALSE)</f>
        <v>16</v>
      </c>
      <c r="AV359" s="9">
        <f>VLOOKUP(B359,'3-mer'!$B:$BQ,25,FALSE)</f>
        <v>20</v>
      </c>
      <c r="AW359" s="9">
        <f>VLOOKUP(B359,'3-mer'!$B:$BQ,26,FALSE)</f>
        <v>29</v>
      </c>
      <c r="AX359" s="9">
        <f>VLOOKUP(B359,'3-mer'!$B:$BQ,27,FALSE)</f>
        <v>21</v>
      </c>
      <c r="AY359" s="9">
        <f>VLOOKUP(B359,'3-mer'!$B:$BQ,28,FALSE)</f>
        <v>20</v>
      </c>
      <c r="AZ359" s="9">
        <f>VLOOKUP(B359,'3-mer'!$B:$BQ,29,FALSE)</f>
        <v>26</v>
      </c>
      <c r="BA359" s="9">
        <f>VLOOKUP(B359,'3-mer'!$B:$BQ,30,FALSE)</f>
        <v>36</v>
      </c>
      <c r="BB359" s="9">
        <f>VLOOKUP(B359,'3-mer'!$B:$BQ,31,FALSE)</f>
        <v>25</v>
      </c>
      <c r="BC359" s="9">
        <f>VLOOKUP(B359,'3-mer'!$B:$BQ,32,FALSE)</f>
        <v>15</v>
      </c>
      <c r="BD359" s="9">
        <f>VLOOKUP(B359,'3-mer'!$B:$BQ,33,FALSE)</f>
        <v>16</v>
      </c>
      <c r="BE359" s="9">
        <f>VLOOKUP(B359,'3-mer'!$B:$BQ,34,FALSE)</f>
        <v>27</v>
      </c>
      <c r="BF359" s="9">
        <f>VLOOKUP(B359,'3-mer'!$B:$BQ,35,FALSE)</f>
        <v>17</v>
      </c>
      <c r="BG359" s="9">
        <f>VLOOKUP(B359,'3-mer'!$B:$BQ,36,FALSE)</f>
        <v>36</v>
      </c>
      <c r="BH359" s="9">
        <f>VLOOKUP(B359,'3-mer'!$B:$BQ,37,FALSE)</f>
        <v>27</v>
      </c>
      <c r="BI359" s="9">
        <f>VLOOKUP(B359,'3-mer'!$B:$BQ,38,FALSE)</f>
        <v>33</v>
      </c>
      <c r="BJ359" s="9">
        <f>VLOOKUP(B359,'3-mer'!$B:$BQ,39,FALSE)</f>
        <v>22</v>
      </c>
      <c r="BK359" s="9">
        <f>VLOOKUP(B359,'3-mer'!$B:$BQ,40,FALSE)</f>
        <v>29</v>
      </c>
      <c r="BL359" s="9">
        <f>VLOOKUP(B359,'3-mer'!$B:$BQ,41,FALSE)</f>
        <v>25</v>
      </c>
      <c r="BM359" s="9">
        <f>VLOOKUP(B359,'3-mer'!$B:$BQ,42,FALSE)</f>
        <v>29</v>
      </c>
      <c r="BN359" s="9">
        <f>VLOOKUP(B359,'3-mer'!$B:$BQ,43,FALSE)</f>
        <v>22</v>
      </c>
      <c r="BO359" s="9">
        <f>VLOOKUP(B359,'3-mer'!$B:$BQ,44,FALSE)</f>
        <v>40</v>
      </c>
      <c r="BP359" s="9">
        <f>VLOOKUP(B359,'3-mer'!$B:$BQ,45,FALSE)</f>
        <v>27</v>
      </c>
      <c r="BQ359" s="9">
        <f>VLOOKUP(B359,'3-mer'!$B:$BQ,46,FALSE)</f>
        <v>43</v>
      </c>
      <c r="BR359" s="9">
        <f>VLOOKUP(B359,'3-mer'!$B:$BQ,47,FALSE)</f>
        <v>37</v>
      </c>
      <c r="BS359" s="9">
        <f>VLOOKUP(B359,'3-mer'!$B:$BQ,48,FALSE)</f>
        <v>26</v>
      </c>
      <c r="BT359" s="9">
        <f>VLOOKUP(B359,'3-mer'!$B:$BQ,49,FALSE)</f>
        <v>19</v>
      </c>
      <c r="BU359" s="9">
        <f>VLOOKUP(B359,'3-mer'!$B:$BQ,50,FALSE)</f>
        <v>38</v>
      </c>
      <c r="BV359" s="9">
        <f>VLOOKUP(B359,'3-mer'!$B:$BQ,51,FALSE)</f>
        <v>23</v>
      </c>
      <c r="BW359" s="9">
        <f>VLOOKUP(B359,'3-mer'!$B:$BQ,52,FALSE)</f>
        <v>27</v>
      </c>
      <c r="BX359" s="9">
        <f>VLOOKUP(B359,'3-mer'!$B:$BQ,53,FALSE)</f>
        <v>17</v>
      </c>
      <c r="BY359" s="9">
        <f>VLOOKUP(B359,'3-mer'!$B:$BQ,54,FALSE)</f>
        <v>20</v>
      </c>
      <c r="BZ359" s="9">
        <f>VLOOKUP(B359,'3-mer'!$B:$BQ,55,FALSE)</f>
        <v>3</v>
      </c>
      <c r="CA359" s="9">
        <f>VLOOKUP(B359,'3-mer'!$B:$BQ,56,FALSE)</f>
        <v>13</v>
      </c>
      <c r="CB359" s="9">
        <f>VLOOKUP(B359,'3-mer'!$B:$BQ,7,FALSE)</f>
        <v>20</v>
      </c>
      <c r="CC359" s="9">
        <f>VLOOKUP(B359,'3-mer'!$B:$BQ,58,FALSE)</f>
        <v>21</v>
      </c>
      <c r="CD359" s="9">
        <f>VLOOKUP(B359,'3-mer'!$B:$BQ,60,FALSE)</f>
        <v>14</v>
      </c>
      <c r="CE359" s="9">
        <f>VLOOKUP(B359,'3-mer'!$B:$BQ,61,FALSE)</f>
        <v>35</v>
      </c>
      <c r="CF359" s="9">
        <f>VLOOKUP(B359,'3-mer'!$B:$BQ,62,FALSE)</f>
        <v>21</v>
      </c>
      <c r="CG359" s="9">
        <f>VLOOKUP(B359,'3-mer'!$B:$BQ,63,FALSE)</f>
        <v>34</v>
      </c>
      <c r="CH359" s="9">
        <f>VLOOKUP(B359,'3-mer'!$B:$BQ,64,FALSE)</f>
        <v>18</v>
      </c>
      <c r="CI359" s="9">
        <f>VLOOKUP(B359,'3-mer'!$B:$BQ,65,FALSE)</f>
        <v>17</v>
      </c>
      <c r="CJ359" s="9">
        <f>VLOOKUP(B359,'3-mer'!$B:$BQ,66,FALSE)</f>
        <v>14</v>
      </c>
      <c r="CK359" s="9">
        <f>VLOOKUP(B359,'3-mer'!$B:$BQ,67,FALSE)</f>
        <v>20</v>
      </c>
      <c r="CL359" s="9">
        <f>VLOOKUP(B359,'3-mer'!$B:$BQ,5,FALSE)</f>
        <v>32</v>
      </c>
    </row>
    <row r="360" spans="1:90" ht="15.75" x14ac:dyDescent="0.2">
      <c r="A360" s="67" t="s">
        <v>37</v>
      </c>
      <c r="B360" s="67" t="s">
        <v>14</v>
      </c>
      <c r="C360" s="67">
        <v>280</v>
      </c>
      <c r="D360" s="46">
        <v>27.3</v>
      </c>
      <c r="E360" s="67">
        <v>20</v>
      </c>
      <c r="F360" s="67">
        <v>7.2</v>
      </c>
      <c r="G360" s="67">
        <v>6</v>
      </c>
      <c r="H360" s="70">
        <v>2</v>
      </c>
      <c r="I360" s="70">
        <f>VLOOKUP(B360,'2-mer'!$C$1:$V$19,3,FALSE)</f>
        <v>1507</v>
      </c>
      <c r="J360" s="74">
        <f>VLOOKUP(B360,遗传信息!B:E,4,FALSE)</f>
        <v>43.93</v>
      </c>
      <c r="K360" s="9">
        <f>VLOOKUP(B360,'2-mer'!$C$1:$V$19,4,FALSE)</f>
        <v>107</v>
      </c>
      <c r="L360" s="9">
        <f>VLOOKUP(B360,'2-mer'!$C$1:$V$19,5,FALSE)</f>
        <v>98</v>
      </c>
      <c r="M360" s="9">
        <f>VLOOKUP(B360,'2-mer'!$C$1:$V$19,6,FALSE)</f>
        <v>115</v>
      </c>
      <c r="N360" s="9">
        <f>VLOOKUP(B360,'2-mer'!$C$1:$V$19,8,FALSE)</f>
        <v>58</v>
      </c>
      <c r="O360" s="9">
        <f>VLOOKUP(B360,'2-mer'!$C$1:$V$19,9,FALSE)</f>
        <v>85</v>
      </c>
      <c r="P360" s="9">
        <f>VLOOKUP(B360,'2-mer'!$C$1:$V$19,10,FALSE)</f>
        <v>86</v>
      </c>
      <c r="Q360" s="9">
        <f>VLOOKUP(B360,'2-mer'!$C$1:$V$19,11,FALSE)</f>
        <v>107</v>
      </c>
      <c r="R360" s="9">
        <f>VLOOKUP(B360,'2-mer'!$C$1:$V$19,12,FALSE)</f>
        <v>75</v>
      </c>
      <c r="S360" s="9">
        <f>VLOOKUP(B360,'2-mer'!$C$1:$V$19,13,FALSE)</f>
        <v>118</v>
      </c>
      <c r="T360" s="9">
        <f>VLOOKUP(B360,'2-mer'!$C$1:$V$19,14,FALSE)</f>
        <v>106</v>
      </c>
      <c r="U360" s="9">
        <f>VLOOKUP(B360,'2-mer'!$C$1:$V$19,15,FALSE)</f>
        <v>147</v>
      </c>
      <c r="V360" s="9">
        <f>VLOOKUP(B360,'2-mer'!$C$1:$V$19,16,FALSE)</f>
        <v>106</v>
      </c>
      <c r="W360" s="9">
        <f>VLOOKUP(B360,'2-mer'!$C$1:$V$19,17,FALSE)</f>
        <v>67</v>
      </c>
      <c r="X360" s="9">
        <f>VLOOKUP(B360,'2-mer'!$C$1:$V$19,18,FALSE)</f>
        <v>64</v>
      </c>
      <c r="Y360" s="9">
        <f>VLOOKUP(B360,'2-mer'!$C$1:$V$19,19,FALSE)</f>
        <v>108</v>
      </c>
      <c r="Z360" s="9">
        <f>VLOOKUP(B360,'2-mer'!$C$1:$V$19,20,FALSE)</f>
        <v>59</v>
      </c>
      <c r="AA360" s="9">
        <f>VLOOKUP(B360,'3-mer'!$B:$BQ,4,FALSE)</f>
        <v>20</v>
      </c>
      <c r="AB360" s="9">
        <f>VLOOKUP(B360,'3-mer'!$B:$BQ,5,FALSE)</f>
        <v>32</v>
      </c>
      <c r="AC360" s="9">
        <f>VLOOKUP(B360,'3-mer'!$B:$BQ,6,FALSE)</f>
        <v>35</v>
      </c>
      <c r="AD360" s="9">
        <f>VLOOKUP(B360,'3-mer'!$B:$BQ,7,FALSE)</f>
        <v>20</v>
      </c>
      <c r="AE360" s="9">
        <f>VLOOKUP(B360,'3-mer'!$B:$BQ,8,FALSE)</f>
        <v>27</v>
      </c>
      <c r="AF360" s="9">
        <f>VLOOKUP(B360,'3-mer'!$B:$BQ,9,FALSE)</f>
        <v>25</v>
      </c>
      <c r="AG360" s="9">
        <f>VLOOKUP(B360,'3-mer'!$B:$BQ,10,FALSE)</f>
        <v>28</v>
      </c>
      <c r="AH360" s="9">
        <f>VLOOKUP(B360,'3-mer'!$B:$BQ,11,FALSE)</f>
        <v>18</v>
      </c>
      <c r="AI360" s="9">
        <f>VLOOKUP(B360,'3-mer'!$B:$BQ,12,FALSE)</f>
        <v>23</v>
      </c>
      <c r="AJ360" s="9">
        <f>VLOOKUP(B360,'3-mer'!$B:$BQ,13,FALSE)</f>
        <v>32</v>
      </c>
      <c r="AK360" s="9">
        <f>VLOOKUP(B360,'3-mer'!$B:$BQ,14,FALSE)</f>
        <v>34</v>
      </c>
      <c r="AL360" s="9">
        <f>VLOOKUP(B360,'3-mer'!$B:$BQ,15,FALSE)</f>
        <v>26</v>
      </c>
      <c r="AM360" s="9">
        <f>VLOOKUP(B360,'3-mer'!$B:$BQ,16,FALSE)</f>
        <v>9</v>
      </c>
      <c r="AN360" s="9">
        <f>VLOOKUP(B360,'3-mer'!$B:$BQ,17,FALSE)</f>
        <v>15</v>
      </c>
      <c r="AO360" s="9">
        <f>VLOOKUP(B360,'3-mer'!$B:$BQ,18,FALSE)</f>
        <v>23</v>
      </c>
      <c r="AP360" s="9">
        <f>VLOOKUP(B360,'3-mer'!$B:$BQ,19,FALSE)</f>
        <v>11</v>
      </c>
      <c r="AQ360" s="9">
        <f>VLOOKUP(B360,'3-mer'!$B:$BQ,20,FALSE)</f>
        <v>24</v>
      </c>
      <c r="AR360" s="9">
        <f>VLOOKUP(B360,'3-mer'!$B:$BQ,21,FALSE)</f>
        <v>22</v>
      </c>
      <c r="AS360" s="9">
        <f>VLOOKUP(B360,'3-mer'!$B:$BQ,22,FALSE)</f>
        <v>26</v>
      </c>
      <c r="AT360" s="9">
        <f>VLOOKUP(B360,'3-mer'!$B:$BQ,23,FALSE)</f>
        <v>13</v>
      </c>
      <c r="AU360" s="9">
        <f>VLOOKUP(B360,'3-mer'!$B:$BQ,24,FALSE)</f>
        <v>16</v>
      </c>
      <c r="AV360" s="9">
        <f>VLOOKUP(B360,'3-mer'!$B:$BQ,25,FALSE)</f>
        <v>20</v>
      </c>
      <c r="AW360" s="9">
        <f>VLOOKUP(B360,'3-mer'!$B:$BQ,26,FALSE)</f>
        <v>29</v>
      </c>
      <c r="AX360" s="9">
        <f>VLOOKUP(B360,'3-mer'!$B:$BQ,27,FALSE)</f>
        <v>21</v>
      </c>
      <c r="AY360" s="9">
        <f>VLOOKUP(B360,'3-mer'!$B:$BQ,28,FALSE)</f>
        <v>20</v>
      </c>
      <c r="AZ360" s="9">
        <f>VLOOKUP(B360,'3-mer'!$B:$BQ,29,FALSE)</f>
        <v>26</v>
      </c>
      <c r="BA360" s="9">
        <f>VLOOKUP(B360,'3-mer'!$B:$BQ,30,FALSE)</f>
        <v>36</v>
      </c>
      <c r="BB360" s="9">
        <f>VLOOKUP(B360,'3-mer'!$B:$BQ,31,FALSE)</f>
        <v>25</v>
      </c>
      <c r="BC360" s="9">
        <f>VLOOKUP(B360,'3-mer'!$B:$BQ,32,FALSE)</f>
        <v>15</v>
      </c>
      <c r="BD360" s="9">
        <f>VLOOKUP(B360,'3-mer'!$B:$BQ,33,FALSE)</f>
        <v>16</v>
      </c>
      <c r="BE360" s="9">
        <f>VLOOKUP(B360,'3-mer'!$B:$BQ,34,FALSE)</f>
        <v>27</v>
      </c>
      <c r="BF360" s="9">
        <f>VLOOKUP(B360,'3-mer'!$B:$BQ,35,FALSE)</f>
        <v>17</v>
      </c>
      <c r="BG360" s="9">
        <f>VLOOKUP(B360,'3-mer'!$B:$BQ,36,FALSE)</f>
        <v>36</v>
      </c>
      <c r="BH360" s="9">
        <f>VLOOKUP(B360,'3-mer'!$B:$BQ,37,FALSE)</f>
        <v>27</v>
      </c>
      <c r="BI360" s="9">
        <f>VLOOKUP(B360,'3-mer'!$B:$BQ,38,FALSE)</f>
        <v>33</v>
      </c>
      <c r="BJ360" s="9">
        <f>VLOOKUP(B360,'3-mer'!$B:$BQ,39,FALSE)</f>
        <v>22</v>
      </c>
      <c r="BK360" s="9">
        <f>VLOOKUP(B360,'3-mer'!$B:$BQ,40,FALSE)</f>
        <v>29</v>
      </c>
      <c r="BL360" s="9">
        <f>VLOOKUP(B360,'3-mer'!$B:$BQ,41,FALSE)</f>
        <v>25</v>
      </c>
      <c r="BM360" s="9">
        <f>VLOOKUP(B360,'3-mer'!$B:$BQ,42,FALSE)</f>
        <v>29</v>
      </c>
      <c r="BN360" s="9">
        <f>VLOOKUP(B360,'3-mer'!$B:$BQ,43,FALSE)</f>
        <v>22</v>
      </c>
      <c r="BO360" s="9">
        <f>VLOOKUP(B360,'3-mer'!$B:$BQ,44,FALSE)</f>
        <v>40</v>
      </c>
      <c r="BP360" s="9">
        <f>VLOOKUP(B360,'3-mer'!$B:$BQ,45,FALSE)</f>
        <v>27</v>
      </c>
      <c r="BQ360" s="9">
        <f>VLOOKUP(B360,'3-mer'!$B:$BQ,46,FALSE)</f>
        <v>43</v>
      </c>
      <c r="BR360" s="9">
        <f>VLOOKUP(B360,'3-mer'!$B:$BQ,47,FALSE)</f>
        <v>37</v>
      </c>
      <c r="BS360" s="9">
        <f>VLOOKUP(B360,'3-mer'!$B:$BQ,48,FALSE)</f>
        <v>26</v>
      </c>
      <c r="BT360" s="9">
        <f>VLOOKUP(B360,'3-mer'!$B:$BQ,49,FALSE)</f>
        <v>19</v>
      </c>
      <c r="BU360" s="9">
        <f>VLOOKUP(B360,'3-mer'!$B:$BQ,50,FALSE)</f>
        <v>38</v>
      </c>
      <c r="BV360" s="9">
        <f>VLOOKUP(B360,'3-mer'!$B:$BQ,51,FALSE)</f>
        <v>23</v>
      </c>
      <c r="BW360" s="9">
        <f>VLOOKUP(B360,'3-mer'!$B:$BQ,52,FALSE)</f>
        <v>27</v>
      </c>
      <c r="BX360" s="9">
        <f>VLOOKUP(B360,'3-mer'!$B:$BQ,53,FALSE)</f>
        <v>17</v>
      </c>
      <c r="BY360" s="9">
        <f>VLOOKUP(B360,'3-mer'!$B:$BQ,54,FALSE)</f>
        <v>20</v>
      </c>
      <c r="BZ360" s="9">
        <f>VLOOKUP(B360,'3-mer'!$B:$BQ,55,FALSE)</f>
        <v>3</v>
      </c>
      <c r="CA360" s="9">
        <f>VLOOKUP(B360,'3-mer'!$B:$BQ,56,FALSE)</f>
        <v>13</v>
      </c>
      <c r="CB360" s="9">
        <f>VLOOKUP(B360,'3-mer'!$B:$BQ,7,FALSE)</f>
        <v>20</v>
      </c>
      <c r="CC360" s="9">
        <f>VLOOKUP(B360,'3-mer'!$B:$BQ,58,FALSE)</f>
        <v>21</v>
      </c>
      <c r="CD360" s="9">
        <f>VLOOKUP(B360,'3-mer'!$B:$BQ,60,FALSE)</f>
        <v>14</v>
      </c>
      <c r="CE360" s="9">
        <f>VLOOKUP(B360,'3-mer'!$B:$BQ,61,FALSE)</f>
        <v>35</v>
      </c>
      <c r="CF360" s="9">
        <f>VLOOKUP(B360,'3-mer'!$B:$BQ,62,FALSE)</f>
        <v>21</v>
      </c>
      <c r="CG360" s="9">
        <f>VLOOKUP(B360,'3-mer'!$B:$BQ,63,FALSE)</f>
        <v>34</v>
      </c>
      <c r="CH360" s="9">
        <f>VLOOKUP(B360,'3-mer'!$B:$BQ,64,FALSE)</f>
        <v>18</v>
      </c>
      <c r="CI360" s="9">
        <f>VLOOKUP(B360,'3-mer'!$B:$BQ,65,FALSE)</f>
        <v>17</v>
      </c>
      <c r="CJ360" s="9">
        <f>VLOOKUP(B360,'3-mer'!$B:$BQ,66,FALSE)</f>
        <v>14</v>
      </c>
      <c r="CK360" s="9">
        <f>VLOOKUP(B360,'3-mer'!$B:$BQ,67,FALSE)</f>
        <v>20</v>
      </c>
      <c r="CL360" s="9">
        <f>VLOOKUP(B360,'3-mer'!$B:$BQ,5,FALSE)</f>
        <v>32</v>
      </c>
    </row>
    <row r="361" spans="1:90" ht="15.75" x14ac:dyDescent="0.2">
      <c r="A361" s="67" t="s">
        <v>37</v>
      </c>
      <c r="B361" s="67" t="s">
        <v>14</v>
      </c>
      <c r="C361" s="67">
        <v>280</v>
      </c>
      <c r="D361" s="46">
        <v>36.299999999999997</v>
      </c>
      <c r="E361" s="67">
        <v>20</v>
      </c>
      <c r="F361" s="67">
        <v>7.2</v>
      </c>
      <c r="G361" s="67">
        <v>6</v>
      </c>
      <c r="H361" s="70">
        <v>3</v>
      </c>
      <c r="I361" s="70">
        <f>VLOOKUP(B361,'2-mer'!$C$1:$V$19,3,FALSE)</f>
        <v>1507</v>
      </c>
      <c r="J361" s="74">
        <f>VLOOKUP(B361,遗传信息!B:E,4,FALSE)</f>
        <v>43.93</v>
      </c>
      <c r="K361" s="9">
        <f>VLOOKUP(B361,'2-mer'!$C$1:$V$19,4,FALSE)</f>
        <v>107</v>
      </c>
      <c r="L361" s="9">
        <f>VLOOKUP(B361,'2-mer'!$C$1:$V$19,5,FALSE)</f>
        <v>98</v>
      </c>
      <c r="M361" s="9">
        <f>VLOOKUP(B361,'2-mer'!$C$1:$V$19,6,FALSE)</f>
        <v>115</v>
      </c>
      <c r="N361" s="9">
        <f>VLOOKUP(B361,'2-mer'!$C$1:$V$19,8,FALSE)</f>
        <v>58</v>
      </c>
      <c r="O361" s="9">
        <f>VLOOKUP(B361,'2-mer'!$C$1:$V$19,9,FALSE)</f>
        <v>85</v>
      </c>
      <c r="P361" s="9">
        <f>VLOOKUP(B361,'2-mer'!$C$1:$V$19,10,FALSE)</f>
        <v>86</v>
      </c>
      <c r="Q361" s="9">
        <f>VLOOKUP(B361,'2-mer'!$C$1:$V$19,11,FALSE)</f>
        <v>107</v>
      </c>
      <c r="R361" s="9">
        <f>VLOOKUP(B361,'2-mer'!$C$1:$V$19,12,FALSE)</f>
        <v>75</v>
      </c>
      <c r="S361" s="9">
        <f>VLOOKUP(B361,'2-mer'!$C$1:$V$19,13,FALSE)</f>
        <v>118</v>
      </c>
      <c r="T361" s="9">
        <f>VLOOKUP(B361,'2-mer'!$C$1:$V$19,14,FALSE)</f>
        <v>106</v>
      </c>
      <c r="U361" s="9">
        <f>VLOOKUP(B361,'2-mer'!$C$1:$V$19,15,FALSE)</f>
        <v>147</v>
      </c>
      <c r="V361" s="9">
        <f>VLOOKUP(B361,'2-mer'!$C$1:$V$19,16,FALSE)</f>
        <v>106</v>
      </c>
      <c r="W361" s="9">
        <f>VLOOKUP(B361,'2-mer'!$C$1:$V$19,17,FALSE)</f>
        <v>67</v>
      </c>
      <c r="X361" s="9">
        <f>VLOOKUP(B361,'2-mer'!$C$1:$V$19,18,FALSE)</f>
        <v>64</v>
      </c>
      <c r="Y361" s="9">
        <f>VLOOKUP(B361,'2-mer'!$C$1:$V$19,19,FALSE)</f>
        <v>108</v>
      </c>
      <c r="Z361" s="9">
        <f>VLOOKUP(B361,'2-mer'!$C$1:$V$19,20,FALSE)</f>
        <v>59</v>
      </c>
      <c r="AA361" s="9">
        <f>VLOOKUP(B361,'3-mer'!$B:$BQ,4,FALSE)</f>
        <v>20</v>
      </c>
      <c r="AB361" s="9">
        <f>VLOOKUP(B361,'3-mer'!$B:$BQ,5,FALSE)</f>
        <v>32</v>
      </c>
      <c r="AC361" s="9">
        <f>VLOOKUP(B361,'3-mer'!$B:$BQ,6,FALSE)</f>
        <v>35</v>
      </c>
      <c r="AD361" s="9">
        <f>VLOOKUP(B361,'3-mer'!$B:$BQ,7,FALSE)</f>
        <v>20</v>
      </c>
      <c r="AE361" s="9">
        <f>VLOOKUP(B361,'3-mer'!$B:$BQ,8,FALSE)</f>
        <v>27</v>
      </c>
      <c r="AF361" s="9">
        <f>VLOOKUP(B361,'3-mer'!$B:$BQ,9,FALSE)</f>
        <v>25</v>
      </c>
      <c r="AG361" s="9">
        <f>VLOOKUP(B361,'3-mer'!$B:$BQ,10,FALSE)</f>
        <v>28</v>
      </c>
      <c r="AH361" s="9">
        <f>VLOOKUP(B361,'3-mer'!$B:$BQ,11,FALSE)</f>
        <v>18</v>
      </c>
      <c r="AI361" s="9">
        <f>VLOOKUP(B361,'3-mer'!$B:$BQ,12,FALSE)</f>
        <v>23</v>
      </c>
      <c r="AJ361" s="9">
        <f>VLOOKUP(B361,'3-mer'!$B:$BQ,13,FALSE)</f>
        <v>32</v>
      </c>
      <c r="AK361" s="9">
        <f>VLOOKUP(B361,'3-mer'!$B:$BQ,14,FALSE)</f>
        <v>34</v>
      </c>
      <c r="AL361" s="9">
        <f>VLOOKUP(B361,'3-mer'!$B:$BQ,15,FALSE)</f>
        <v>26</v>
      </c>
      <c r="AM361" s="9">
        <f>VLOOKUP(B361,'3-mer'!$B:$BQ,16,FALSE)</f>
        <v>9</v>
      </c>
      <c r="AN361" s="9">
        <f>VLOOKUP(B361,'3-mer'!$B:$BQ,17,FALSE)</f>
        <v>15</v>
      </c>
      <c r="AO361" s="9">
        <f>VLOOKUP(B361,'3-mer'!$B:$BQ,18,FALSE)</f>
        <v>23</v>
      </c>
      <c r="AP361" s="9">
        <f>VLOOKUP(B361,'3-mer'!$B:$BQ,19,FALSE)</f>
        <v>11</v>
      </c>
      <c r="AQ361" s="9">
        <f>VLOOKUP(B361,'3-mer'!$B:$BQ,20,FALSE)</f>
        <v>24</v>
      </c>
      <c r="AR361" s="9">
        <f>VLOOKUP(B361,'3-mer'!$B:$BQ,21,FALSE)</f>
        <v>22</v>
      </c>
      <c r="AS361" s="9">
        <f>VLOOKUP(B361,'3-mer'!$B:$BQ,22,FALSE)</f>
        <v>26</v>
      </c>
      <c r="AT361" s="9">
        <f>VLOOKUP(B361,'3-mer'!$B:$BQ,23,FALSE)</f>
        <v>13</v>
      </c>
      <c r="AU361" s="9">
        <f>VLOOKUP(B361,'3-mer'!$B:$BQ,24,FALSE)</f>
        <v>16</v>
      </c>
      <c r="AV361" s="9">
        <f>VLOOKUP(B361,'3-mer'!$B:$BQ,25,FALSE)</f>
        <v>20</v>
      </c>
      <c r="AW361" s="9">
        <f>VLOOKUP(B361,'3-mer'!$B:$BQ,26,FALSE)</f>
        <v>29</v>
      </c>
      <c r="AX361" s="9">
        <f>VLOOKUP(B361,'3-mer'!$B:$BQ,27,FALSE)</f>
        <v>21</v>
      </c>
      <c r="AY361" s="9">
        <f>VLOOKUP(B361,'3-mer'!$B:$BQ,28,FALSE)</f>
        <v>20</v>
      </c>
      <c r="AZ361" s="9">
        <f>VLOOKUP(B361,'3-mer'!$B:$BQ,29,FALSE)</f>
        <v>26</v>
      </c>
      <c r="BA361" s="9">
        <f>VLOOKUP(B361,'3-mer'!$B:$BQ,30,FALSE)</f>
        <v>36</v>
      </c>
      <c r="BB361" s="9">
        <f>VLOOKUP(B361,'3-mer'!$B:$BQ,31,FALSE)</f>
        <v>25</v>
      </c>
      <c r="BC361" s="9">
        <f>VLOOKUP(B361,'3-mer'!$B:$BQ,32,FALSE)</f>
        <v>15</v>
      </c>
      <c r="BD361" s="9">
        <f>VLOOKUP(B361,'3-mer'!$B:$BQ,33,FALSE)</f>
        <v>16</v>
      </c>
      <c r="BE361" s="9">
        <f>VLOOKUP(B361,'3-mer'!$B:$BQ,34,FALSE)</f>
        <v>27</v>
      </c>
      <c r="BF361" s="9">
        <f>VLOOKUP(B361,'3-mer'!$B:$BQ,35,FALSE)</f>
        <v>17</v>
      </c>
      <c r="BG361" s="9">
        <f>VLOOKUP(B361,'3-mer'!$B:$BQ,36,FALSE)</f>
        <v>36</v>
      </c>
      <c r="BH361" s="9">
        <f>VLOOKUP(B361,'3-mer'!$B:$BQ,37,FALSE)</f>
        <v>27</v>
      </c>
      <c r="BI361" s="9">
        <f>VLOOKUP(B361,'3-mer'!$B:$BQ,38,FALSE)</f>
        <v>33</v>
      </c>
      <c r="BJ361" s="9">
        <f>VLOOKUP(B361,'3-mer'!$B:$BQ,39,FALSE)</f>
        <v>22</v>
      </c>
      <c r="BK361" s="9">
        <f>VLOOKUP(B361,'3-mer'!$B:$BQ,40,FALSE)</f>
        <v>29</v>
      </c>
      <c r="BL361" s="9">
        <f>VLOOKUP(B361,'3-mer'!$B:$BQ,41,FALSE)</f>
        <v>25</v>
      </c>
      <c r="BM361" s="9">
        <f>VLOOKUP(B361,'3-mer'!$B:$BQ,42,FALSE)</f>
        <v>29</v>
      </c>
      <c r="BN361" s="9">
        <f>VLOOKUP(B361,'3-mer'!$B:$BQ,43,FALSE)</f>
        <v>22</v>
      </c>
      <c r="BO361" s="9">
        <f>VLOOKUP(B361,'3-mer'!$B:$BQ,44,FALSE)</f>
        <v>40</v>
      </c>
      <c r="BP361" s="9">
        <f>VLOOKUP(B361,'3-mer'!$B:$BQ,45,FALSE)</f>
        <v>27</v>
      </c>
      <c r="BQ361" s="9">
        <f>VLOOKUP(B361,'3-mer'!$B:$BQ,46,FALSE)</f>
        <v>43</v>
      </c>
      <c r="BR361" s="9">
        <f>VLOOKUP(B361,'3-mer'!$B:$BQ,47,FALSE)</f>
        <v>37</v>
      </c>
      <c r="BS361" s="9">
        <f>VLOOKUP(B361,'3-mer'!$B:$BQ,48,FALSE)</f>
        <v>26</v>
      </c>
      <c r="BT361" s="9">
        <f>VLOOKUP(B361,'3-mer'!$B:$BQ,49,FALSE)</f>
        <v>19</v>
      </c>
      <c r="BU361" s="9">
        <f>VLOOKUP(B361,'3-mer'!$B:$BQ,50,FALSE)</f>
        <v>38</v>
      </c>
      <c r="BV361" s="9">
        <f>VLOOKUP(B361,'3-mer'!$B:$BQ,51,FALSE)</f>
        <v>23</v>
      </c>
      <c r="BW361" s="9">
        <f>VLOOKUP(B361,'3-mer'!$B:$BQ,52,FALSE)</f>
        <v>27</v>
      </c>
      <c r="BX361" s="9">
        <f>VLOOKUP(B361,'3-mer'!$B:$BQ,53,FALSE)</f>
        <v>17</v>
      </c>
      <c r="BY361" s="9">
        <f>VLOOKUP(B361,'3-mer'!$B:$BQ,54,FALSE)</f>
        <v>20</v>
      </c>
      <c r="BZ361" s="9">
        <f>VLOOKUP(B361,'3-mer'!$B:$BQ,55,FALSE)</f>
        <v>3</v>
      </c>
      <c r="CA361" s="9">
        <f>VLOOKUP(B361,'3-mer'!$B:$BQ,56,FALSE)</f>
        <v>13</v>
      </c>
      <c r="CB361" s="9">
        <f>VLOOKUP(B361,'3-mer'!$B:$BQ,7,FALSE)</f>
        <v>20</v>
      </c>
      <c r="CC361" s="9">
        <f>VLOOKUP(B361,'3-mer'!$B:$BQ,58,FALSE)</f>
        <v>21</v>
      </c>
      <c r="CD361" s="9">
        <f>VLOOKUP(B361,'3-mer'!$B:$BQ,60,FALSE)</f>
        <v>14</v>
      </c>
      <c r="CE361" s="9">
        <f>VLOOKUP(B361,'3-mer'!$B:$BQ,61,FALSE)</f>
        <v>35</v>
      </c>
      <c r="CF361" s="9">
        <f>VLOOKUP(B361,'3-mer'!$B:$BQ,62,FALSE)</f>
        <v>21</v>
      </c>
      <c r="CG361" s="9">
        <f>VLOOKUP(B361,'3-mer'!$B:$BQ,63,FALSE)</f>
        <v>34</v>
      </c>
      <c r="CH361" s="9">
        <f>VLOOKUP(B361,'3-mer'!$B:$BQ,64,FALSE)</f>
        <v>18</v>
      </c>
      <c r="CI361" s="9">
        <f>VLOOKUP(B361,'3-mer'!$B:$BQ,65,FALSE)</f>
        <v>17</v>
      </c>
      <c r="CJ361" s="9">
        <f>VLOOKUP(B361,'3-mer'!$B:$BQ,66,FALSE)</f>
        <v>14</v>
      </c>
      <c r="CK361" s="9">
        <f>VLOOKUP(B361,'3-mer'!$B:$BQ,67,FALSE)</f>
        <v>20</v>
      </c>
      <c r="CL361" s="9">
        <f>VLOOKUP(B361,'3-mer'!$B:$BQ,5,FALSE)</f>
        <v>32</v>
      </c>
    </row>
    <row r="362" spans="1:90" ht="15.75" x14ac:dyDescent="0.2">
      <c r="A362" s="67" t="s">
        <v>37</v>
      </c>
      <c r="B362" s="67" t="s">
        <v>14</v>
      </c>
      <c r="C362" s="67">
        <v>280</v>
      </c>
      <c r="D362" s="46">
        <v>45.2</v>
      </c>
      <c r="E362" s="67">
        <v>20</v>
      </c>
      <c r="F362" s="67">
        <v>7.2</v>
      </c>
      <c r="G362" s="67">
        <v>6</v>
      </c>
      <c r="H362" s="70">
        <v>4</v>
      </c>
      <c r="I362" s="70">
        <f>VLOOKUP(B362,'2-mer'!$C$1:$V$19,3,FALSE)</f>
        <v>1507</v>
      </c>
      <c r="J362" s="74">
        <f>VLOOKUP(B362,遗传信息!B:E,4,FALSE)</f>
        <v>43.93</v>
      </c>
      <c r="K362" s="9">
        <f>VLOOKUP(B362,'2-mer'!$C$1:$V$19,4,FALSE)</f>
        <v>107</v>
      </c>
      <c r="L362" s="9">
        <f>VLOOKUP(B362,'2-mer'!$C$1:$V$19,5,FALSE)</f>
        <v>98</v>
      </c>
      <c r="M362" s="9">
        <f>VLOOKUP(B362,'2-mer'!$C$1:$V$19,6,FALSE)</f>
        <v>115</v>
      </c>
      <c r="N362" s="9">
        <f>VLOOKUP(B362,'2-mer'!$C$1:$V$19,8,FALSE)</f>
        <v>58</v>
      </c>
      <c r="O362" s="9">
        <f>VLOOKUP(B362,'2-mer'!$C$1:$V$19,9,FALSE)</f>
        <v>85</v>
      </c>
      <c r="P362" s="9">
        <f>VLOOKUP(B362,'2-mer'!$C$1:$V$19,10,FALSE)</f>
        <v>86</v>
      </c>
      <c r="Q362" s="9">
        <f>VLOOKUP(B362,'2-mer'!$C$1:$V$19,11,FALSE)</f>
        <v>107</v>
      </c>
      <c r="R362" s="9">
        <f>VLOOKUP(B362,'2-mer'!$C$1:$V$19,12,FALSE)</f>
        <v>75</v>
      </c>
      <c r="S362" s="9">
        <f>VLOOKUP(B362,'2-mer'!$C$1:$V$19,13,FALSE)</f>
        <v>118</v>
      </c>
      <c r="T362" s="9">
        <f>VLOOKUP(B362,'2-mer'!$C$1:$V$19,14,FALSE)</f>
        <v>106</v>
      </c>
      <c r="U362" s="9">
        <f>VLOOKUP(B362,'2-mer'!$C$1:$V$19,15,FALSE)</f>
        <v>147</v>
      </c>
      <c r="V362" s="9">
        <f>VLOOKUP(B362,'2-mer'!$C$1:$V$19,16,FALSE)</f>
        <v>106</v>
      </c>
      <c r="W362" s="9">
        <f>VLOOKUP(B362,'2-mer'!$C$1:$V$19,17,FALSE)</f>
        <v>67</v>
      </c>
      <c r="X362" s="9">
        <f>VLOOKUP(B362,'2-mer'!$C$1:$V$19,18,FALSE)</f>
        <v>64</v>
      </c>
      <c r="Y362" s="9">
        <f>VLOOKUP(B362,'2-mer'!$C$1:$V$19,19,FALSE)</f>
        <v>108</v>
      </c>
      <c r="Z362" s="9">
        <f>VLOOKUP(B362,'2-mer'!$C$1:$V$19,20,FALSE)</f>
        <v>59</v>
      </c>
      <c r="AA362" s="9">
        <f>VLOOKUP(B362,'3-mer'!$B:$BQ,4,FALSE)</f>
        <v>20</v>
      </c>
      <c r="AB362" s="9">
        <f>VLOOKUP(B362,'3-mer'!$B:$BQ,5,FALSE)</f>
        <v>32</v>
      </c>
      <c r="AC362" s="9">
        <f>VLOOKUP(B362,'3-mer'!$B:$BQ,6,FALSE)</f>
        <v>35</v>
      </c>
      <c r="AD362" s="9">
        <f>VLOOKUP(B362,'3-mer'!$B:$BQ,7,FALSE)</f>
        <v>20</v>
      </c>
      <c r="AE362" s="9">
        <f>VLOOKUP(B362,'3-mer'!$B:$BQ,8,FALSE)</f>
        <v>27</v>
      </c>
      <c r="AF362" s="9">
        <f>VLOOKUP(B362,'3-mer'!$B:$BQ,9,FALSE)</f>
        <v>25</v>
      </c>
      <c r="AG362" s="9">
        <f>VLOOKUP(B362,'3-mer'!$B:$BQ,10,FALSE)</f>
        <v>28</v>
      </c>
      <c r="AH362" s="9">
        <f>VLOOKUP(B362,'3-mer'!$B:$BQ,11,FALSE)</f>
        <v>18</v>
      </c>
      <c r="AI362" s="9">
        <f>VLOOKUP(B362,'3-mer'!$B:$BQ,12,FALSE)</f>
        <v>23</v>
      </c>
      <c r="AJ362" s="9">
        <f>VLOOKUP(B362,'3-mer'!$B:$BQ,13,FALSE)</f>
        <v>32</v>
      </c>
      <c r="AK362" s="9">
        <f>VLOOKUP(B362,'3-mer'!$B:$BQ,14,FALSE)</f>
        <v>34</v>
      </c>
      <c r="AL362" s="9">
        <f>VLOOKUP(B362,'3-mer'!$B:$BQ,15,FALSE)</f>
        <v>26</v>
      </c>
      <c r="AM362" s="9">
        <f>VLOOKUP(B362,'3-mer'!$B:$BQ,16,FALSE)</f>
        <v>9</v>
      </c>
      <c r="AN362" s="9">
        <f>VLOOKUP(B362,'3-mer'!$B:$BQ,17,FALSE)</f>
        <v>15</v>
      </c>
      <c r="AO362" s="9">
        <f>VLOOKUP(B362,'3-mer'!$B:$BQ,18,FALSE)</f>
        <v>23</v>
      </c>
      <c r="AP362" s="9">
        <f>VLOOKUP(B362,'3-mer'!$B:$BQ,19,FALSE)</f>
        <v>11</v>
      </c>
      <c r="AQ362" s="9">
        <f>VLOOKUP(B362,'3-mer'!$B:$BQ,20,FALSE)</f>
        <v>24</v>
      </c>
      <c r="AR362" s="9">
        <f>VLOOKUP(B362,'3-mer'!$B:$BQ,21,FALSE)</f>
        <v>22</v>
      </c>
      <c r="AS362" s="9">
        <f>VLOOKUP(B362,'3-mer'!$B:$BQ,22,FALSE)</f>
        <v>26</v>
      </c>
      <c r="AT362" s="9">
        <f>VLOOKUP(B362,'3-mer'!$B:$BQ,23,FALSE)</f>
        <v>13</v>
      </c>
      <c r="AU362" s="9">
        <f>VLOOKUP(B362,'3-mer'!$B:$BQ,24,FALSE)</f>
        <v>16</v>
      </c>
      <c r="AV362" s="9">
        <f>VLOOKUP(B362,'3-mer'!$B:$BQ,25,FALSE)</f>
        <v>20</v>
      </c>
      <c r="AW362" s="9">
        <f>VLOOKUP(B362,'3-mer'!$B:$BQ,26,FALSE)</f>
        <v>29</v>
      </c>
      <c r="AX362" s="9">
        <f>VLOOKUP(B362,'3-mer'!$B:$BQ,27,FALSE)</f>
        <v>21</v>
      </c>
      <c r="AY362" s="9">
        <f>VLOOKUP(B362,'3-mer'!$B:$BQ,28,FALSE)</f>
        <v>20</v>
      </c>
      <c r="AZ362" s="9">
        <f>VLOOKUP(B362,'3-mer'!$B:$BQ,29,FALSE)</f>
        <v>26</v>
      </c>
      <c r="BA362" s="9">
        <f>VLOOKUP(B362,'3-mer'!$B:$BQ,30,FALSE)</f>
        <v>36</v>
      </c>
      <c r="BB362" s="9">
        <f>VLOOKUP(B362,'3-mer'!$B:$BQ,31,FALSE)</f>
        <v>25</v>
      </c>
      <c r="BC362" s="9">
        <f>VLOOKUP(B362,'3-mer'!$B:$BQ,32,FALSE)</f>
        <v>15</v>
      </c>
      <c r="BD362" s="9">
        <f>VLOOKUP(B362,'3-mer'!$B:$BQ,33,FALSE)</f>
        <v>16</v>
      </c>
      <c r="BE362" s="9">
        <f>VLOOKUP(B362,'3-mer'!$B:$BQ,34,FALSE)</f>
        <v>27</v>
      </c>
      <c r="BF362" s="9">
        <f>VLOOKUP(B362,'3-mer'!$B:$BQ,35,FALSE)</f>
        <v>17</v>
      </c>
      <c r="BG362" s="9">
        <f>VLOOKUP(B362,'3-mer'!$B:$BQ,36,FALSE)</f>
        <v>36</v>
      </c>
      <c r="BH362" s="9">
        <f>VLOOKUP(B362,'3-mer'!$B:$BQ,37,FALSE)</f>
        <v>27</v>
      </c>
      <c r="BI362" s="9">
        <f>VLOOKUP(B362,'3-mer'!$B:$BQ,38,FALSE)</f>
        <v>33</v>
      </c>
      <c r="BJ362" s="9">
        <f>VLOOKUP(B362,'3-mer'!$B:$BQ,39,FALSE)</f>
        <v>22</v>
      </c>
      <c r="BK362" s="9">
        <f>VLOOKUP(B362,'3-mer'!$B:$BQ,40,FALSE)</f>
        <v>29</v>
      </c>
      <c r="BL362" s="9">
        <f>VLOOKUP(B362,'3-mer'!$B:$BQ,41,FALSE)</f>
        <v>25</v>
      </c>
      <c r="BM362" s="9">
        <f>VLOOKUP(B362,'3-mer'!$B:$BQ,42,FALSE)</f>
        <v>29</v>
      </c>
      <c r="BN362" s="9">
        <f>VLOOKUP(B362,'3-mer'!$B:$BQ,43,FALSE)</f>
        <v>22</v>
      </c>
      <c r="BO362" s="9">
        <f>VLOOKUP(B362,'3-mer'!$B:$BQ,44,FALSE)</f>
        <v>40</v>
      </c>
      <c r="BP362" s="9">
        <f>VLOOKUP(B362,'3-mer'!$B:$BQ,45,FALSE)</f>
        <v>27</v>
      </c>
      <c r="BQ362" s="9">
        <f>VLOOKUP(B362,'3-mer'!$B:$BQ,46,FALSE)</f>
        <v>43</v>
      </c>
      <c r="BR362" s="9">
        <f>VLOOKUP(B362,'3-mer'!$B:$BQ,47,FALSE)</f>
        <v>37</v>
      </c>
      <c r="BS362" s="9">
        <f>VLOOKUP(B362,'3-mer'!$B:$BQ,48,FALSE)</f>
        <v>26</v>
      </c>
      <c r="BT362" s="9">
        <f>VLOOKUP(B362,'3-mer'!$B:$BQ,49,FALSE)</f>
        <v>19</v>
      </c>
      <c r="BU362" s="9">
        <f>VLOOKUP(B362,'3-mer'!$B:$BQ,50,FALSE)</f>
        <v>38</v>
      </c>
      <c r="BV362" s="9">
        <f>VLOOKUP(B362,'3-mer'!$B:$BQ,51,FALSE)</f>
        <v>23</v>
      </c>
      <c r="BW362" s="9">
        <f>VLOOKUP(B362,'3-mer'!$B:$BQ,52,FALSE)</f>
        <v>27</v>
      </c>
      <c r="BX362" s="9">
        <f>VLOOKUP(B362,'3-mer'!$B:$BQ,53,FALSE)</f>
        <v>17</v>
      </c>
      <c r="BY362" s="9">
        <f>VLOOKUP(B362,'3-mer'!$B:$BQ,54,FALSE)</f>
        <v>20</v>
      </c>
      <c r="BZ362" s="9">
        <f>VLOOKUP(B362,'3-mer'!$B:$BQ,55,FALSE)</f>
        <v>3</v>
      </c>
      <c r="CA362" s="9">
        <f>VLOOKUP(B362,'3-mer'!$B:$BQ,56,FALSE)</f>
        <v>13</v>
      </c>
      <c r="CB362" s="9">
        <f>VLOOKUP(B362,'3-mer'!$B:$BQ,7,FALSE)</f>
        <v>20</v>
      </c>
      <c r="CC362" s="9">
        <f>VLOOKUP(B362,'3-mer'!$B:$BQ,58,FALSE)</f>
        <v>21</v>
      </c>
      <c r="CD362" s="9">
        <f>VLOOKUP(B362,'3-mer'!$B:$BQ,60,FALSE)</f>
        <v>14</v>
      </c>
      <c r="CE362" s="9">
        <f>VLOOKUP(B362,'3-mer'!$B:$BQ,61,FALSE)</f>
        <v>35</v>
      </c>
      <c r="CF362" s="9">
        <f>VLOOKUP(B362,'3-mer'!$B:$BQ,62,FALSE)</f>
        <v>21</v>
      </c>
      <c r="CG362" s="9">
        <f>VLOOKUP(B362,'3-mer'!$B:$BQ,63,FALSE)</f>
        <v>34</v>
      </c>
      <c r="CH362" s="9">
        <f>VLOOKUP(B362,'3-mer'!$B:$BQ,64,FALSE)</f>
        <v>18</v>
      </c>
      <c r="CI362" s="9">
        <f>VLOOKUP(B362,'3-mer'!$B:$BQ,65,FALSE)</f>
        <v>17</v>
      </c>
      <c r="CJ362" s="9">
        <f>VLOOKUP(B362,'3-mer'!$B:$BQ,66,FALSE)</f>
        <v>14</v>
      </c>
      <c r="CK362" s="9">
        <f>VLOOKUP(B362,'3-mer'!$B:$BQ,67,FALSE)</f>
        <v>20</v>
      </c>
      <c r="CL362" s="9">
        <f>VLOOKUP(B362,'3-mer'!$B:$BQ,5,FALSE)</f>
        <v>32</v>
      </c>
    </row>
    <row r="363" spans="1:90" ht="15.75" x14ac:dyDescent="0.2">
      <c r="A363" s="67" t="s">
        <v>37</v>
      </c>
      <c r="B363" s="67" t="s">
        <v>14</v>
      </c>
      <c r="C363" s="67">
        <v>300</v>
      </c>
      <c r="D363" s="46">
        <v>671.4</v>
      </c>
      <c r="E363" s="67">
        <v>20</v>
      </c>
      <c r="F363" s="67">
        <v>7.2</v>
      </c>
      <c r="G363" s="67">
        <v>6</v>
      </c>
      <c r="H363" s="70">
        <v>1</v>
      </c>
      <c r="I363" s="70">
        <f>VLOOKUP(B363,'2-mer'!$C$1:$V$19,3,FALSE)</f>
        <v>1507</v>
      </c>
      <c r="J363" s="74">
        <f>VLOOKUP(B363,遗传信息!B:E,4,FALSE)</f>
        <v>43.93</v>
      </c>
      <c r="K363" s="9">
        <f>VLOOKUP(B363,'2-mer'!$C$1:$V$19,4,FALSE)</f>
        <v>107</v>
      </c>
      <c r="L363" s="9">
        <f>VLOOKUP(B363,'2-mer'!$C$1:$V$19,5,FALSE)</f>
        <v>98</v>
      </c>
      <c r="M363" s="9">
        <f>VLOOKUP(B363,'2-mer'!$C$1:$V$19,6,FALSE)</f>
        <v>115</v>
      </c>
      <c r="N363" s="9">
        <f>VLOOKUP(B363,'2-mer'!$C$1:$V$19,8,FALSE)</f>
        <v>58</v>
      </c>
      <c r="O363" s="9">
        <f>VLOOKUP(B363,'2-mer'!$C$1:$V$19,9,FALSE)</f>
        <v>85</v>
      </c>
      <c r="P363" s="9">
        <f>VLOOKUP(B363,'2-mer'!$C$1:$V$19,10,FALSE)</f>
        <v>86</v>
      </c>
      <c r="Q363" s="9">
        <f>VLOOKUP(B363,'2-mer'!$C$1:$V$19,11,FALSE)</f>
        <v>107</v>
      </c>
      <c r="R363" s="9">
        <f>VLOOKUP(B363,'2-mer'!$C$1:$V$19,12,FALSE)</f>
        <v>75</v>
      </c>
      <c r="S363" s="9">
        <f>VLOOKUP(B363,'2-mer'!$C$1:$V$19,13,FALSE)</f>
        <v>118</v>
      </c>
      <c r="T363" s="9">
        <f>VLOOKUP(B363,'2-mer'!$C$1:$V$19,14,FALSE)</f>
        <v>106</v>
      </c>
      <c r="U363" s="9">
        <f>VLOOKUP(B363,'2-mer'!$C$1:$V$19,15,FALSE)</f>
        <v>147</v>
      </c>
      <c r="V363" s="9">
        <f>VLOOKUP(B363,'2-mer'!$C$1:$V$19,16,FALSE)</f>
        <v>106</v>
      </c>
      <c r="W363" s="9">
        <f>VLOOKUP(B363,'2-mer'!$C$1:$V$19,17,FALSE)</f>
        <v>67</v>
      </c>
      <c r="X363" s="9">
        <f>VLOOKUP(B363,'2-mer'!$C$1:$V$19,18,FALSE)</f>
        <v>64</v>
      </c>
      <c r="Y363" s="9">
        <f>VLOOKUP(B363,'2-mer'!$C$1:$V$19,19,FALSE)</f>
        <v>108</v>
      </c>
      <c r="Z363" s="9">
        <f>VLOOKUP(B363,'2-mer'!$C$1:$V$19,20,FALSE)</f>
        <v>59</v>
      </c>
      <c r="AA363" s="9">
        <f>VLOOKUP(B363,'3-mer'!$B:$BQ,4,FALSE)</f>
        <v>20</v>
      </c>
      <c r="AB363" s="9">
        <f>VLOOKUP(B363,'3-mer'!$B:$BQ,5,FALSE)</f>
        <v>32</v>
      </c>
      <c r="AC363" s="9">
        <f>VLOOKUP(B363,'3-mer'!$B:$BQ,6,FALSE)</f>
        <v>35</v>
      </c>
      <c r="AD363" s="9">
        <f>VLOOKUP(B363,'3-mer'!$B:$BQ,7,FALSE)</f>
        <v>20</v>
      </c>
      <c r="AE363" s="9">
        <f>VLOOKUP(B363,'3-mer'!$B:$BQ,8,FALSE)</f>
        <v>27</v>
      </c>
      <c r="AF363" s="9">
        <f>VLOOKUP(B363,'3-mer'!$B:$BQ,9,FALSE)</f>
        <v>25</v>
      </c>
      <c r="AG363" s="9">
        <f>VLOOKUP(B363,'3-mer'!$B:$BQ,10,FALSE)</f>
        <v>28</v>
      </c>
      <c r="AH363" s="9">
        <f>VLOOKUP(B363,'3-mer'!$B:$BQ,11,FALSE)</f>
        <v>18</v>
      </c>
      <c r="AI363" s="9">
        <f>VLOOKUP(B363,'3-mer'!$B:$BQ,12,FALSE)</f>
        <v>23</v>
      </c>
      <c r="AJ363" s="9">
        <f>VLOOKUP(B363,'3-mer'!$B:$BQ,13,FALSE)</f>
        <v>32</v>
      </c>
      <c r="AK363" s="9">
        <f>VLOOKUP(B363,'3-mer'!$B:$BQ,14,FALSE)</f>
        <v>34</v>
      </c>
      <c r="AL363" s="9">
        <f>VLOOKUP(B363,'3-mer'!$B:$BQ,15,FALSE)</f>
        <v>26</v>
      </c>
      <c r="AM363" s="9">
        <f>VLOOKUP(B363,'3-mer'!$B:$BQ,16,FALSE)</f>
        <v>9</v>
      </c>
      <c r="AN363" s="9">
        <f>VLOOKUP(B363,'3-mer'!$B:$BQ,17,FALSE)</f>
        <v>15</v>
      </c>
      <c r="AO363" s="9">
        <f>VLOOKUP(B363,'3-mer'!$B:$BQ,18,FALSE)</f>
        <v>23</v>
      </c>
      <c r="AP363" s="9">
        <f>VLOOKUP(B363,'3-mer'!$B:$BQ,19,FALSE)</f>
        <v>11</v>
      </c>
      <c r="AQ363" s="9">
        <f>VLOOKUP(B363,'3-mer'!$B:$BQ,20,FALSE)</f>
        <v>24</v>
      </c>
      <c r="AR363" s="9">
        <f>VLOOKUP(B363,'3-mer'!$B:$BQ,21,FALSE)</f>
        <v>22</v>
      </c>
      <c r="AS363" s="9">
        <f>VLOOKUP(B363,'3-mer'!$B:$BQ,22,FALSE)</f>
        <v>26</v>
      </c>
      <c r="AT363" s="9">
        <f>VLOOKUP(B363,'3-mer'!$B:$BQ,23,FALSE)</f>
        <v>13</v>
      </c>
      <c r="AU363" s="9">
        <f>VLOOKUP(B363,'3-mer'!$B:$BQ,24,FALSE)</f>
        <v>16</v>
      </c>
      <c r="AV363" s="9">
        <f>VLOOKUP(B363,'3-mer'!$B:$BQ,25,FALSE)</f>
        <v>20</v>
      </c>
      <c r="AW363" s="9">
        <f>VLOOKUP(B363,'3-mer'!$B:$BQ,26,FALSE)</f>
        <v>29</v>
      </c>
      <c r="AX363" s="9">
        <f>VLOOKUP(B363,'3-mer'!$B:$BQ,27,FALSE)</f>
        <v>21</v>
      </c>
      <c r="AY363" s="9">
        <f>VLOOKUP(B363,'3-mer'!$B:$BQ,28,FALSE)</f>
        <v>20</v>
      </c>
      <c r="AZ363" s="9">
        <f>VLOOKUP(B363,'3-mer'!$B:$BQ,29,FALSE)</f>
        <v>26</v>
      </c>
      <c r="BA363" s="9">
        <f>VLOOKUP(B363,'3-mer'!$B:$BQ,30,FALSE)</f>
        <v>36</v>
      </c>
      <c r="BB363" s="9">
        <f>VLOOKUP(B363,'3-mer'!$B:$BQ,31,FALSE)</f>
        <v>25</v>
      </c>
      <c r="BC363" s="9">
        <f>VLOOKUP(B363,'3-mer'!$B:$BQ,32,FALSE)</f>
        <v>15</v>
      </c>
      <c r="BD363" s="9">
        <f>VLOOKUP(B363,'3-mer'!$B:$BQ,33,FALSE)</f>
        <v>16</v>
      </c>
      <c r="BE363" s="9">
        <f>VLOOKUP(B363,'3-mer'!$B:$BQ,34,FALSE)</f>
        <v>27</v>
      </c>
      <c r="BF363" s="9">
        <f>VLOOKUP(B363,'3-mer'!$B:$BQ,35,FALSE)</f>
        <v>17</v>
      </c>
      <c r="BG363" s="9">
        <f>VLOOKUP(B363,'3-mer'!$B:$BQ,36,FALSE)</f>
        <v>36</v>
      </c>
      <c r="BH363" s="9">
        <f>VLOOKUP(B363,'3-mer'!$B:$BQ,37,FALSE)</f>
        <v>27</v>
      </c>
      <c r="BI363" s="9">
        <f>VLOOKUP(B363,'3-mer'!$B:$BQ,38,FALSE)</f>
        <v>33</v>
      </c>
      <c r="BJ363" s="9">
        <f>VLOOKUP(B363,'3-mer'!$B:$BQ,39,FALSE)</f>
        <v>22</v>
      </c>
      <c r="BK363" s="9">
        <f>VLOOKUP(B363,'3-mer'!$B:$BQ,40,FALSE)</f>
        <v>29</v>
      </c>
      <c r="BL363" s="9">
        <f>VLOOKUP(B363,'3-mer'!$B:$BQ,41,FALSE)</f>
        <v>25</v>
      </c>
      <c r="BM363" s="9">
        <f>VLOOKUP(B363,'3-mer'!$B:$BQ,42,FALSE)</f>
        <v>29</v>
      </c>
      <c r="BN363" s="9">
        <f>VLOOKUP(B363,'3-mer'!$B:$BQ,43,FALSE)</f>
        <v>22</v>
      </c>
      <c r="BO363" s="9">
        <f>VLOOKUP(B363,'3-mer'!$B:$BQ,44,FALSE)</f>
        <v>40</v>
      </c>
      <c r="BP363" s="9">
        <f>VLOOKUP(B363,'3-mer'!$B:$BQ,45,FALSE)</f>
        <v>27</v>
      </c>
      <c r="BQ363" s="9">
        <f>VLOOKUP(B363,'3-mer'!$B:$BQ,46,FALSE)</f>
        <v>43</v>
      </c>
      <c r="BR363" s="9">
        <f>VLOOKUP(B363,'3-mer'!$B:$BQ,47,FALSE)</f>
        <v>37</v>
      </c>
      <c r="BS363" s="9">
        <f>VLOOKUP(B363,'3-mer'!$B:$BQ,48,FALSE)</f>
        <v>26</v>
      </c>
      <c r="BT363" s="9">
        <f>VLOOKUP(B363,'3-mer'!$B:$BQ,49,FALSE)</f>
        <v>19</v>
      </c>
      <c r="BU363" s="9">
        <f>VLOOKUP(B363,'3-mer'!$B:$BQ,50,FALSE)</f>
        <v>38</v>
      </c>
      <c r="BV363" s="9">
        <f>VLOOKUP(B363,'3-mer'!$B:$BQ,51,FALSE)</f>
        <v>23</v>
      </c>
      <c r="BW363" s="9">
        <f>VLOOKUP(B363,'3-mer'!$B:$BQ,52,FALSE)</f>
        <v>27</v>
      </c>
      <c r="BX363" s="9">
        <f>VLOOKUP(B363,'3-mer'!$B:$BQ,53,FALSE)</f>
        <v>17</v>
      </c>
      <c r="BY363" s="9">
        <f>VLOOKUP(B363,'3-mer'!$B:$BQ,54,FALSE)</f>
        <v>20</v>
      </c>
      <c r="BZ363" s="9">
        <f>VLOOKUP(B363,'3-mer'!$B:$BQ,55,FALSE)</f>
        <v>3</v>
      </c>
      <c r="CA363" s="9">
        <f>VLOOKUP(B363,'3-mer'!$B:$BQ,56,FALSE)</f>
        <v>13</v>
      </c>
      <c r="CB363" s="9">
        <f>VLOOKUP(B363,'3-mer'!$B:$BQ,7,FALSE)</f>
        <v>20</v>
      </c>
      <c r="CC363" s="9">
        <f>VLOOKUP(B363,'3-mer'!$B:$BQ,58,FALSE)</f>
        <v>21</v>
      </c>
      <c r="CD363" s="9">
        <f>VLOOKUP(B363,'3-mer'!$B:$BQ,60,FALSE)</f>
        <v>14</v>
      </c>
      <c r="CE363" s="9">
        <f>VLOOKUP(B363,'3-mer'!$B:$BQ,61,FALSE)</f>
        <v>35</v>
      </c>
      <c r="CF363" s="9">
        <f>VLOOKUP(B363,'3-mer'!$B:$BQ,62,FALSE)</f>
        <v>21</v>
      </c>
      <c r="CG363" s="9">
        <f>VLOOKUP(B363,'3-mer'!$B:$BQ,63,FALSE)</f>
        <v>34</v>
      </c>
      <c r="CH363" s="9">
        <f>VLOOKUP(B363,'3-mer'!$B:$BQ,64,FALSE)</f>
        <v>18</v>
      </c>
      <c r="CI363" s="9">
        <f>VLOOKUP(B363,'3-mer'!$B:$BQ,65,FALSE)</f>
        <v>17</v>
      </c>
      <c r="CJ363" s="9">
        <f>VLOOKUP(B363,'3-mer'!$B:$BQ,66,FALSE)</f>
        <v>14</v>
      </c>
      <c r="CK363" s="9">
        <f>VLOOKUP(B363,'3-mer'!$B:$BQ,67,FALSE)</f>
        <v>20</v>
      </c>
      <c r="CL363" s="9">
        <f>VLOOKUP(B363,'3-mer'!$B:$BQ,5,FALSE)</f>
        <v>32</v>
      </c>
    </row>
    <row r="364" spans="1:90" ht="15.75" x14ac:dyDescent="0.2">
      <c r="A364" s="67" t="s">
        <v>37</v>
      </c>
      <c r="B364" s="67" t="s">
        <v>14</v>
      </c>
      <c r="C364" s="67">
        <v>300</v>
      </c>
      <c r="D364" s="46">
        <v>882.8</v>
      </c>
      <c r="E364" s="67">
        <v>20</v>
      </c>
      <c r="F364" s="67">
        <v>7.2</v>
      </c>
      <c r="G364" s="67">
        <v>6</v>
      </c>
      <c r="H364" s="70">
        <v>2</v>
      </c>
      <c r="I364" s="70">
        <f>VLOOKUP(B364,'2-mer'!$C$1:$V$19,3,FALSE)</f>
        <v>1507</v>
      </c>
      <c r="J364" s="74">
        <f>VLOOKUP(B364,遗传信息!B:E,4,FALSE)</f>
        <v>43.93</v>
      </c>
      <c r="K364" s="9">
        <f>VLOOKUP(B364,'2-mer'!$C$1:$V$19,4,FALSE)</f>
        <v>107</v>
      </c>
      <c r="L364" s="9">
        <f>VLOOKUP(B364,'2-mer'!$C$1:$V$19,5,FALSE)</f>
        <v>98</v>
      </c>
      <c r="M364" s="9">
        <f>VLOOKUP(B364,'2-mer'!$C$1:$V$19,6,FALSE)</f>
        <v>115</v>
      </c>
      <c r="N364" s="9">
        <f>VLOOKUP(B364,'2-mer'!$C$1:$V$19,8,FALSE)</f>
        <v>58</v>
      </c>
      <c r="O364" s="9">
        <f>VLOOKUP(B364,'2-mer'!$C$1:$V$19,9,FALSE)</f>
        <v>85</v>
      </c>
      <c r="P364" s="9">
        <f>VLOOKUP(B364,'2-mer'!$C$1:$V$19,10,FALSE)</f>
        <v>86</v>
      </c>
      <c r="Q364" s="9">
        <f>VLOOKUP(B364,'2-mer'!$C$1:$V$19,11,FALSE)</f>
        <v>107</v>
      </c>
      <c r="R364" s="9">
        <f>VLOOKUP(B364,'2-mer'!$C$1:$V$19,12,FALSE)</f>
        <v>75</v>
      </c>
      <c r="S364" s="9">
        <f>VLOOKUP(B364,'2-mer'!$C$1:$V$19,13,FALSE)</f>
        <v>118</v>
      </c>
      <c r="T364" s="9">
        <f>VLOOKUP(B364,'2-mer'!$C$1:$V$19,14,FALSE)</f>
        <v>106</v>
      </c>
      <c r="U364" s="9">
        <f>VLOOKUP(B364,'2-mer'!$C$1:$V$19,15,FALSE)</f>
        <v>147</v>
      </c>
      <c r="V364" s="9">
        <f>VLOOKUP(B364,'2-mer'!$C$1:$V$19,16,FALSE)</f>
        <v>106</v>
      </c>
      <c r="W364" s="9">
        <f>VLOOKUP(B364,'2-mer'!$C$1:$V$19,17,FALSE)</f>
        <v>67</v>
      </c>
      <c r="X364" s="9">
        <f>VLOOKUP(B364,'2-mer'!$C$1:$V$19,18,FALSE)</f>
        <v>64</v>
      </c>
      <c r="Y364" s="9">
        <f>VLOOKUP(B364,'2-mer'!$C$1:$V$19,19,FALSE)</f>
        <v>108</v>
      </c>
      <c r="Z364" s="9">
        <f>VLOOKUP(B364,'2-mer'!$C$1:$V$19,20,FALSE)</f>
        <v>59</v>
      </c>
      <c r="AA364" s="9">
        <f>VLOOKUP(B364,'3-mer'!$B:$BQ,4,FALSE)</f>
        <v>20</v>
      </c>
      <c r="AB364" s="9">
        <f>VLOOKUP(B364,'3-mer'!$B:$BQ,5,FALSE)</f>
        <v>32</v>
      </c>
      <c r="AC364" s="9">
        <f>VLOOKUP(B364,'3-mer'!$B:$BQ,6,FALSE)</f>
        <v>35</v>
      </c>
      <c r="AD364" s="9">
        <f>VLOOKUP(B364,'3-mer'!$B:$BQ,7,FALSE)</f>
        <v>20</v>
      </c>
      <c r="AE364" s="9">
        <f>VLOOKUP(B364,'3-mer'!$B:$BQ,8,FALSE)</f>
        <v>27</v>
      </c>
      <c r="AF364" s="9">
        <f>VLOOKUP(B364,'3-mer'!$B:$BQ,9,FALSE)</f>
        <v>25</v>
      </c>
      <c r="AG364" s="9">
        <f>VLOOKUP(B364,'3-mer'!$B:$BQ,10,FALSE)</f>
        <v>28</v>
      </c>
      <c r="AH364" s="9">
        <f>VLOOKUP(B364,'3-mer'!$B:$BQ,11,FALSE)</f>
        <v>18</v>
      </c>
      <c r="AI364" s="9">
        <f>VLOOKUP(B364,'3-mer'!$B:$BQ,12,FALSE)</f>
        <v>23</v>
      </c>
      <c r="AJ364" s="9">
        <f>VLOOKUP(B364,'3-mer'!$B:$BQ,13,FALSE)</f>
        <v>32</v>
      </c>
      <c r="AK364" s="9">
        <f>VLOOKUP(B364,'3-mer'!$B:$BQ,14,FALSE)</f>
        <v>34</v>
      </c>
      <c r="AL364" s="9">
        <f>VLOOKUP(B364,'3-mer'!$B:$BQ,15,FALSE)</f>
        <v>26</v>
      </c>
      <c r="AM364" s="9">
        <f>VLOOKUP(B364,'3-mer'!$B:$BQ,16,FALSE)</f>
        <v>9</v>
      </c>
      <c r="AN364" s="9">
        <f>VLOOKUP(B364,'3-mer'!$B:$BQ,17,FALSE)</f>
        <v>15</v>
      </c>
      <c r="AO364" s="9">
        <f>VLOOKUP(B364,'3-mer'!$B:$BQ,18,FALSE)</f>
        <v>23</v>
      </c>
      <c r="AP364" s="9">
        <f>VLOOKUP(B364,'3-mer'!$B:$BQ,19,FALSE)</f>
        <v>11</v>
      </c>
      <c r="AQ364" s="9">
        <f>VLOOKUP(B364,'3-mer'!$B:$BQ,20,FALSE)</f>
        <v>24</v>
      </c>
      <c r="AR364" s="9">
        <f>VLOOKUP(B364,'3-mer'!$B:$BQ,21,FALSE)</f>
        <v>22</v>
      </c>
      <c r="AS364" s="9">
        <f>VLOOKUP(B364,'3-mer'!$B:$BQ,22,FALSE)</f>
        <v>26</v>
      </c>
      <c r="AT364" s="9">
        <f>VLOOKUP(B364,'3-mer'!$B:$BQ,23,FALSE)</f>
        <v>13</v>
      </c>
      <c r="AU364" s="9">
        <f>VLOOKUP(B364,'3-mer'!$B:$BQ,24,FALSE)</f>
        <v>16</v>
      </c>
      <c r="AV364" s="9">
        <f>VLOOKUP(B364,'3-mer'!$B:$BQ,25,FALSE)</f>
        <v>20</v>
      </c>
      <c r="AW364" s="9">
        <f>VLOOKUP(B364,'3-mer'!$B:$BQ,26,FALSE)</f>
        <v>29</v>
      </c>
      <c r="AX364" s="9">
        <f>VLOOKUP(B364,'3-mer'!$B:$BQ,27,FALSE)</f>
        <v>21</v>
      </c>
      <c r="AY364" s="9">
        <f>VLOOKUP(B364,'3-mer'!$B:$BQ,28,FALSE)</f>
        <v>20</v>
      </c>
      <c r="AZ364" s="9">
        <f>VLOOKUP(B364,'3-mer'!$B:$BQ,29,FALSE)</f>
        <v>26</v>
      </c>
      <c r="BA364" s="9">
        <f>VLOOKUP(B364,'3-mer'!$B:$BQ,30,FALSE)</f>
        <v>36</v>
      </c>
      <c r="BB364" s="9">
        <f>VLOOKUP(B364,'3-mer'!$B:$BQ,31,FALSE)</f>
        <v>25</v>
      </c>
      <c r="BC364" s="9">
        <f>VLOOKUP(B364,'3-mer'!$B:$BQ,32,FALSE)</f>
        <v>15</v>
      </c>
      <c r="BD364" s="9">
        <f>VLOOKUP(B364,'3-mer'!$B:$BQ,33,FALSE)</f>
        <v>16</v>
      </c>
      <c r="BE364" s="9">
        <f>VLOOKUP(B364,'3-mer'!$B:$BQ,34,FALSE)</f>
        <v>27</v>
      </c>
      <c r="BF364" s="9">
        <f>VLOOKUP(B364,'3-mer'!$B:$BQ,35,FALSE)</f>
        <v>17</v>
      </c>
      <c r="BG364" s="9">
        <f>VLOOKUP(B364,'3-mer'!$B:$BQ,36,FALSE)</f>
        <v>36</v>
      </c>
      <c r="BH364" s="9">
        <f>VLOOKUP(B364,'3-mer'!$B:$BQ,37,FALSE)</f>
        <v>27</v>
      </c>
      <c r="BI364" s="9">
        <f>VLOOKUP(B364,'3-mer'!$B:$BQ,38,FALSE)</f>
        <v>33</v>
      </c>
      <c r="BJ364" s="9">
        <f>VLOOKUP(B364,'3-mer'!$B:$BQ,39,FALSE)</f>
        <v>22</v>
      </c>
      <c r="BK364" s="9">
        <f>VLOOKUP(B364,'3-mer'!$B:$BQ,40,FALSE)</f>
        <v>29</v>
      </c>
      <c r="BL364" s="9">
        <f>VLOOKUP(B364,'3-mer'!$B:$BQ,41,FALSE)</f>
        <v>25</v>
      </c>
      <c r="BM364" s="9">
        <f>VLOOKUP(B364,'3-mer'!$B:$BQ,42,FALSE)</f>
        <v>29</v>
      </c>
      <c r="BN364" s="9">
        <f>VLOOKUP(B364,'3-mer'!$B:$BQ,43,FALSE)</f>
        <v>22</v>
      </c>
      <c r="BO364" s="9">
        <f>VLOOKUP(B364,'3-mer'!$B:$BQ,44,FALSE)</f>
        <v>40</v>
      </c>
      <c r="BP364" s="9">
        <f>VLOOKUP(B364,'3-mer'!$B:$BQ,45,FALSE)</f>
        <v>27</v>
      </c>
      <c r="BQ364" s="9">
        <f>VLOOKUP(B364,'3-mer'!$B:$BQ,46,FALSE)</f>
        <v>43</v>
      </c>
      <c r="BR364" s="9">
        <f>VLOOKUP(B364,'3-mer'!$B:$BQ,47,FALSE)</f>
        <v>37</v>
      </c>
      <c r="BS364" s="9">
        <f>VLOOKUP(B364,'3-mer'!$B:$BQ,48,FALSE)</f>
        <v>26</v>
      </c>
      <c r="BT364" s="9">
        <f>VLOOKUP(B364,'3-mer'!$B:$BQ,49,FALSE)</f>
        <v>19</v>
      </c>
      <c r="BU364" s="9">
        <f>VLOOKUP(B364,'3-mer'!$B:$BQ,50,FALSE)</f>
        <v>38</v>
      </c>
      <c r="BV364" s="9">
        <f>VLOOKUP(B364,'3-mer'!$B:$BQ,51,FALSE)</f>
        <v>23</v>
      </c>
      <c r="BW364" s="9">
        <f>VLOOKUP(B364,'3-mer'!$B:$BQ,52,FALSE)</f>
        <v>27</v>
      </c>
      <c r="BX364" s="9">
        <f>VLOOKUP(B364,'3-mer'!$B:$BQ,53,FALSE)</f>
        <v>17</v>
      </c>
      <c r="BY364" s="9">
        <f>VLOOKUP(B364,'3-mer'!$B:$BQ,54,FALSE)</f>
        <v>20</v>
      </c>
      <c r="BZ364" s="9">
        <f>VLOOKUP(B364,'3-mer'!$B:$BQ,55,FALSE)</f>
        <v>3</v>
      </c>
      <c r="CA364" s="9">
        <f>VLOOKUP(B364,'3-mer'!$B:$BQ,56,FALSE)</f>
        <v>13</v>
      </c>
      <c r="CB364" s="9">
        <f>VLOOKUP(B364,'3-mer'!$B:$BQ,7,FALSE)</f>
        <v>20</v>
      </c>
      <c r="CC364" s="9">
        <f>VLOOKUP(B364,'3-mer'!$B:$BQ,58,FALSE)</f>
        <v>21</v>
      </c>
      <c r="CD364" s="9">
        <f>VLOOKUP(B364,'3-mer'!$B:$BQ,60,FALSE)</f>
        <v>14</v>
      </c>
      <c r="CE364" s="9">
        <f>VLOOKUP(B364,'3-mer'!$B:$BQ,61,FALSE)</f>
        <v>35</v>
      </c>
      <c r="CF364" s="9">
        <f>VLOOKUP(B364,'3-mer'!$B:$BQ,62,FALSE)</f>
        <v>21</v>
      </c>
      <c r="CG364" s="9">
        <f>VLOOKUP(B364,'3-mer'!$B:$BQ,63,FALSE)</f>
        <v>34</v>
      </c>
      <c r="CH364" s="9">
        <f>VLOOKUP(B364,'3-mer'!$B:$BQ,64,FALSE)</f>
        <v>18</v>
      </c>
      <c r="CI364" s="9">
        <f>VLOOKUP(B364,'3-mer'!$B:$BQ,65,FALSE)</f>
        <v>17</v>
      </c>
      <c r="CJ364" s="9">
        <f>VLOOKUP(B364,'3-mer'!$B:$BQ,66,FALSE)</f>
        <v>14</v>
      </c>
      <c r="CK364" s="9">
        <f>VLOOKUP(B364,'3-mer'!$B:$BQ,67,FALSE)</f>
        <v>20</v>
      </c>
      <c r="CL364" s="9">
        <f>VLOOKUP(B364,'3-mer'!$B:$BQ,5,FALSE)</f>
        <v>32</v>
      </c>
    </row>
    <row r="365" spans="1:90" ht="15.75" x14ac:dyDescent="0.2">
      <c r="A365" s="67" t="s">
        <v>37</v>
      </c>
      <c r="B365" s="67" t="s">
        <v>14</v>
      </c>
      <c r="C365" s="67">
        <v>300</v>
      </c>
      <c r="D365" s="46">
        <v>1094.3</v>
      </c>
      <c r="E365" s="67">
        <v>20</v>
      </c>
      <c r="F365" s="67">
        <v>7.2</v>
      </c>
      <c r="G365" s="67">
        <v>6</v>
      </c>
      <c r="H365" s="70">
        <v>3</v>
      </c>
      <c r="I365" s="70">
        <f>VLOOKUP(B365,'2-mer'!$C$1:$V$19,3,FALSE)</f>
        <v>1507</v>
      </c>
      <c r="J365" s="74">
        <f>VLOOKUP(B365,遗传信息!B:E,4,FALSE)</f>
        <v>43.93</v>
      </c>
      <c r="K365" s="9">
        <f>VLOOKUP(B365,'2-mer'!$C$1:$V$19,4,FALSE)</f>
        <v>107</v>
      </c>
      <c r="L365" s="9">
        <f>VLOOKUP(B365,'2-mer'!$C$1:$V$19,5,FALSE)</f>
        <v>98</v>
      </c>
      <c r="M365" s="9">
        <f>VLOOKUP(B365,'2-mer'!$C$1:$V$19,6,FALSE)</f>
        <v>115</v>
      </c>
      <c r="N365" s="9">
        <f>VLOOKUP(B365,'2-mer'!$C$1:$V$19,8,FALSE)</f>
        <v>58</v>
      </c>
      <c r="O365" s="9">
        <f>VLOOKUP(B365,'2-mer'!$C$1:$V$19,9,FALSE)</f>
        <v>85</v>
      </c>
      <c r="P365" s="9">
        <f>VLOOKUP(B365,'2-mer'!$C$1:$V$19,10,FALSE)</f>
        <v>86</v>
      </c>
      <c r="Q365" s="9">
        <f>VLOOKUP(B365,'2-mer'!$C$1:$V$19,11,FALSE)</f>
        <v>107</v>
      </c>
      <c r="R365" s="9">
        <f>VLOOKUP(B365,'2-mer'!$C$1:$V$19,12,FALSE)</f>
        <v>75</v>
      </c>
      <c r="S365" s="9">
        <f>VLOOKUP(B365,'2-mer'!$C$1:$V$19,13,FALSE)</f>
        <v>118</v>
      </c>
      <c r="T365" s="9">
        <f>VLOOKUP(B365,'2-mer'!$C$1:$V$19,14,FALSE)</f>
        <v>106</v>
      </c>
      <c r="U365" s="9">
        <f>VLOOKUP(B365,'2-mer'!$C$1:$V$19,15,FALSE)</f>
        <v>147</v>
      </c>
      <c r="V365" s="9">
        <f>VLOOKUP(B365,'2-mer'!$C$1:$V$19,16,FALSE)</f>
        <v>106</v>
      </c>
      <c r="W365" s="9">
        <f>VLOOKUP(B365,'2-mer'!$C$1:$V$19,17,FALSE)</f>
        <v>67</v>
      </c>
      <c r="X365" s="9">
        <f>VLOOKUP(B365,'2-mer'!$C$1:$V$19,18,FALSE)</f>
        <v>64</v>
      </c>
      <c r="Y365" s="9">
        <f>VLOOKUP(B365,'2-mer'!$C$1:$V$19,19,FALSE)</f>
        <v>108</v>
      </c>
      <c r="Z365" s="9">
        <f>VLOOKUP(B365,'2-mer'!$C$1:$V$19,20,FALSE)</f>
        <v>59</v>
      </c>
      <c r="AA365" s="9">
        <f>VLOOKUP(B365,'3-mer'!$B:$BQ,4,FALSE)</f>
        <v>20</v>
      </c>
      <c r="AB365" s="9">
        <f>VLOOKUP(B365,'3-mer'!$B:$BQ,5,FALSE)</f>
        <v>32</v>
      </c>
      <c r="AC365" s="9">
        <f>VLOOKUP(B365,'3-mer'!$B:$BQ,6,FALSE)</f>
        <v>35</v>
      </c>
      <c r="AD365" s="9">
        <f>VLOOKUP(B365,'3-mer'!$B:$BQ,7,FALSE)</f>
        <v>20</v>
      </c>
      <c r="AE365" s="9">
        <f>VLOOKUP(B365,'3-mer'!$B:$BQ,8,FALSE)</f>
        <v>27</v>
      </c>
      <c r="AF365" s="9">
        <f>VLOOKUP(B365,'3-mer'!$B:$BQ,9,FALSE)</f>
        <v>25</v>
      </c>
      <c r="AG365" s="9">
        <f>VLOOKUP(B365,'3-mer'!$B:$BQ,10,FALSE)</f>
        <v>28</v>
      </c>
      <c r="AH365" s="9">
        <f>VLOOKUP(B365,'3-mer'!$B:$BQ,11,FALSE)</f>
        <v>18</v>
      </c>
      <c r="AI365" s="9">
        <f>VLOOKUP(B365,'3-mer'!$B:$BQ,12,FALSE)</f>
        <v>23</v>
      </c>
      <c r="AJ365" s="9">
        <f>VLOOKUP(B365,'3-mer'!$B:$BQ,13,FALSE)</f>
        <v>32</v>
      </c>
      <c r="AK365" s="9">
        <f>VLOOKUP(B365,'3-mer'!$B:$BQ,14,FALSE)</f>
        <v>34</v>
      </c>
      <c r="AL365" s="9">
        <f>VLOOKUP(B365,'3-mer'!$B:$BQ,15,FALSE)</f>
        <v>26</v>
      </c>
      <c r="AM365" s="9">
        <f>VLOOKUP(B365,'3-mer'!$B:$BQ,16,FALSE)</f>
        <v>9</v>
      </c>
      <c r="AN365" s="9">
        <f>VLOOKUP(B365,'3-mer'!$B:$BQ,17,FALSE)</f>
        <v>15</v>
      </c>
      <c r="AO365" s="9">
        <f>VLOOKUP(B365,'3-mer'!$B:$BQ,18,FALSE)</f>
        <v>23</v>
      </c>
      <c r="AP365" s="9">
        <f>VLOOKUP(B365,'3-mer'!$B:$BQ,19,FALSE)</f>
        <v>11</v>
      </c>
      <c r="AQ365" s="9">
        <f>VLOOKUP(B365,'3-mer'!$B:$BQ,20,FALSE)</f>
        <v>24</v>
      </c>
      <c r="AR365" s="9">
        <f>VLOOKUP(B365,'3-mer'!$B:$BQ,21,FALSE)</f>
        <v>22</v>
      </c>
      <c r="AS365" s="9">
        <f>VLOOKUP(B365,'3-mer'!$B:$BQ,22,FALSE)</f>
        <v>26</v>
      </c>
      <c r="AT365" s="9">
        <f>VLOOKUP(B365,'3-mer'!$B:$BQ,23,FALSE)</f>
        <v>13</v>
      </c>
      <c r="AU365" s="9">
        <f>VLOOKUP(B365,'3-mer'!$B:$BQ,24,FALSE)</f>
        <v>16</v>
      </c>
      <c r="AV365" s="9">
        <f>VLOOKUP(B365,'3-mer'!$B:$BQ,25,FALSE)</f>
        <v>20</v>
      </c>
      <c r="AW365" s="9">
        <f>VLOOKUP(B365,'3-mer'!$B:$BQ,26,FALSE)</f>
        <v>29</v>
      </c>
      <c r="AX365" s="9">
        <f>VLOOKUP(B365,'3-mer'!$B:$BQ,27,FALSE)</f>
        <v>21</v>
      </c>
      <c r="AY365" s="9">
        <f>VLOOKUP(B365,'3-mer'!$B:$BQ,28,FALSE)</f>
        <v>20</v>
      </c>
      <c r="AZ365" s="9">
        <f>VLOOKUP(B365,'3-mer'!$B:$BQ,29,FALSE)</f>
        <v>26</v>
      </c>
      <c r="BA365" s="9">
        <f>VLOOKUP(B365,'3-mer'!$B:$BQ,30,FALSE)</f>
        <v>36</v>
      </c>
      <c r="BB365" s="9">
        <f>VLOOKUP(B365,'3-mer'!$B:$BQ,31,FALSE)</f>
        <v>25</v>
      </c>
      <c r="BC365" s="9">
        <f>VLOOKUP(B365,'3-mer'!$B:$BQ,32,FALSE)</f>
        <v>15</v>
      </c>
      <c r="BD365" s="9">
        <f>VLOOKUP(B365,'3-mer'!$B:$BQ,33,FALSE)</f>
        <v>16</v>
      </c>
      <c r="BE365" s="9">
        <f>VLOOKUP(B365,'3-mer'!$B:$BQ,34,FALSE)</f>
        <v>27</v>
      </c>
      <c r="BF365" s="9">
        <f>VLOOKUP(B365,'3-mer'!$B:$BQ,35,FALSE)</f>
        <v>17</v>
      </c>
      <c r="BG365" s="9">
        <f>VLOOKUP(B365,'3-mer'!$B:$BQ,36,FALSE)</f>
        <v>36</v>
      </c>
      <c r="BH365" s="9">
        <f>VLOOKUP(B365,'3-mer'!$B:$BQ,37,FALSE)</f>
        <v>27</v>
      </c>
      <c r="BI365" s="9">
        <f>VLOOKUP(B365,'3-mer'!$B:$BQ,38,FALSE)</f>
        <v>33</v>
      </c>
      <c r="BJ365" s="9">
        <f>VLOOKUP(B365,'3-mer'!$B:$BQ,39,FALSE)</f>
        <v>22</v>
      </c>
      <c r="BK365" s="9">
        <f>VLOOKUP(B365,'3-mer'!$B:$BQ,40,FALSE)</f>
        <v>29</v>
      </c>
      <c r="BL365" s="9">
        <f>VLOOKUP(B365,'3-mer'!$B:$BQ,41,FALSE)</f>
        <v>25</v>
      </c>
      <c r="BM365" s="9">
        <f>VLOOKUP(B365,'3-mer'!$B:$BQ,42,FALSE)</f>
        <v>29</v>
      </c>
      <c r="BN365" s="9">
        <f>VLOOKUP(B365,'3-mer'!$B:$BQ,43,FALSE)</f>
        <v>22</v>
      </c>
      <c r="BO365" s="9">
        <f>VLOOKUP(B365,'3-mer'!$B:$BQ,44,FALSE)</f>
        <v>40</v>
      </c>
      <c r="BP365" s="9">
        <f>VLOOKUP(B365,'3-mer'!$B:$BQ,45,FALSE)</f>
        <v>27</v>
      </c>
      <c r="BQ365" s="9">
        <f>VLOOKUP(B365,'3-mer'!$B:$BQ,46,FALSE)</f>
        <v>43</v>
      </c>
      <c r="BR365" s="9">
        <f>VLOOKUP(B365,'3-mer'!$B:$BQ,47,FALSE)</f>
        <v>37</v>
      </c>
      <c r="BS365" s="9">
        <f>VLOOKUP(B365,'3-mer'!$B:$BQ,48,FALSE)</f>
        <v>26</v>
      </c>
      <c r="BT365" s="9">
        <f>VLOOKUP(B365,'3-mer'!$B:$BQ,49,FALSE)</f>
        <v>19</v>
      </c>
      <c r="BU365" s="9">
        <f>VLOOKUP(B365,'3-mer'!$B:$BQ,50,FALSE)</f>
        <v>38</v>
      </c>
      <c r="BV365" s="9">
        <f>VLOOKUP(B365,'3-mer'!$B:$BQ,51,FALSE)</f>
        <v>23</v>
      </c>
      <c r="BW365" s="9">
        <f>VLOOKUP(B365,'3-mer'!$B:$BQ,52,FALSE)</f>
        <v>27</v>
      </c>
      <c r="BX365" s="9">
        <f>VLOOKUP(B365,'3-mer'!$B:$BQ,53,FALSE)</f>
        <v>17</v>
      </c>
      <c r="BY365" s="9">
        <f>VLOOKUP(B365,'3-mer'!$B:$BQ,54,FALSE)</f>
        <v>20</v>
      </c>
      <c r="BZ365" s="9">
        <f>VLOOKUP(B365,'3-mer'!$B:$BQ,55,FALSE)</f>
        <v>3</v>
      </c>
      <c r="CA365" s="9">
        <f>VLOOKUP(B365,'3-mer'!$B:$BQ,56,FALSE)</f>
        <v>13</v>
      </c>
      <c r="CB365" s="9">
        <f>VLOOKUP(B365,'3-mer'!$B:$BQ,7,FALSE)</f>
        <v>20</v>
      </c>
      <c r="CC365" s="9">
        <f>VLOOKUP(B365,'3-mer'!$B:$BQ,58,FALSE)</f>
        <v>21</v>
      </c>
      <c r="CD365" s="9">
        <f>VLOOKUP(B365,'3-mer'!$B:$BQ,60,FALSE)</f>
        <v>14</v>
      </c>
      <c r="CE365" s="9">
        <f>VLOOKUP(B365,'3-mer'!$B:$BQ,61,FALSE)</f>
        <v>35</v>
      </c>
      <c r="CF365" s="9">
        <f>VLOOKUP(B365,'3-mer'!$B:$BQ,62,FALSE)</f>
        <v>21</v>
      </c>
      <c r="CG365" s="9">
        <f>VLOOKUP(B365,'3-mer'!$B:$BQ,63,FALSE)</f>
        <v>34</v>
      </c>
      <c r="CH365" s="9">
        <f>VLOOKUP(B365,'3-mer'!$B:$BQ,64,FALSE)</f>
        <v>18</v>
      </c>
      <c r="CI365" s="9">
        <f>VLOOKUP(B365,'3-mer'!$B:$BQ,65,FALSE)</f>
        <v>17</v>
      </c>
      <c r="CJ365" s="9">
        <f>VLOOKUP(B365,'3-mer'!$B:$BQ,66,FALSE)</f>
        <v>14</v>
      </c>
      <c r="CK365" s="9">
        <f>VLOOKUP(B365,'3-mer'!$B:$BQ,67,FALSE)</f>
        <v>20</v>
      </c>
      <c r="CL365" s="9">
        <f>VLOOKUP(B365,'3-mer'!$B:$BQ,5,FALSE)</f>
        <v>32</v>
      </c>
    </row>
    <row r="366" spans="1:90" ht="15.75" x14ac:dyDescent="0.2">
      <c r="A366" s="67" t="s">
        <v>37</v>
      </c>
      <c r="B366" s="67" t="s">
        <v>14</v>
      </c>
      <c r="C366" s="67">
        <v>300</v>
      </c>
      <c r="D366" s="46">
        <v>1305.8</v>
      </c>
      <c r="E366" s="67">
        <v>20</v>
      </c>
      <c r="F366" s="67">
        <v>7.2</v>
      </c>
      <c r="G366" s="67">
        <v>6</v>
      </c>
      <c r="H366" s="70">
        <v>4</v>
      </c>
      <c r="I366" s="70">
        <f>VLOOKUP(B366,'2-mer'!$C$1:$V$19,3,FALSE)</f>
        <v>1507</v>
      </c>
      <c r="J366" s="74">
        <f>VLOOKUP(B366,遗传信息!B:E,4,FALSE)</f>
        <v>43.93</v>
      </c>
      <c r="K366" s="9">
        <f>VLOOKUP(B366,'2-mer'!$C$1:$V$19,4,FALSE)</f>
        <v>107</v>
      </c>
      <c r="L366" s="9">
        <f>VLOOKUP(B366,'2-mer'!$C$1:$V$19,5,FALSE)</f>
        <v>98</v>
      </c>
      <c r="M366" s="9">
        <f>VLOOKUP(B366,'2-mer'!$C$1:$V$19,6,FALSE)</f>
        <v>115</v>
      </c>
      <c r="N366" s="9">
        <f>VLOOKUP(B366,'2-mer'!$C$1:$V$19,8,FALSE)</f>
        <v>58</v>
      </c>
      <c r="O366" s="9">
        <f>VLOOKUP(B366,'2-mer'!$C$1:$V$19,9,FALSE)</f>
        <v>85</v>
      </c>
      <c r="P366" s="9">
        <f>VLOOKUP(B366,'2-mer'!$C$1:$V$19,10,FALSE)</f>
        <v>86</v>
      </c>
      <c r="Q366" s="9">
        <f>VLOOKUP(B366,'2-mer'!$C$1:$V$19,11,FALSE)</f>
        <v>107</v>
      </c>
      <c r="R366" s="9">
        <f>VLOOKUP(B366,'2-mer'!$C$1:$V$19,12,FALSE)</f>
        <v>75</v>
      </c>
      <c r="S366" s="9">
        <f>VLOOKUP(B366,'2-mer'!$C$1:$V$19,13,FALSE)</f>
        <v>118</v>
      </c>
      <c r="T366" s="9">
        <f>VLOOKUP(B366,'2-mer'!$C$1:$V$19,14,FALSE)</f>
        <v>106</v>
      </c>
      <c r="U366" s="9">
        <f>VLOOKUP(B366,'2-mer'!$C$1:$V$19,15,FALSE)</f>
        <v>147</v>
      </c>
      <c r="V366" s="9">
        <f>VLOOKUP(B366,'2-mer'!$C$1:$V$19,16,FALSE)</f>
        <v>106</v>
      </c>
      <c r="W366" s="9">
        <f>VLOOKUP(B366,'2-mer'!$C$1:$V$19,17,FALSE)</f>
        <v>67</v>
      </c>
      <c r="X366" s="9">
        <f>VLOOKUP(B366,'2-mer'!$C$1:$V$19,18,FALSE)</f>
        <v>64</v>
      </c>
      <c r="Y366" s="9">
        <f>VLOOKUP(B366,'2-mer'!$C$1:$V$19,19,FALSE)</f>
        <v>108</v>
      </c>
      <c r="Z366" s="9">
        <f>VLOOKUP(B366,'2-mer'!$C$1:$V$19,20,FALSE)</f>
        <v>59</v>
      </c>
      <c r="AA366" s="9">
        <f>VLOOKUP(B366,'3-mer'!$B:$BQ,4,FALSE)</f>
        <v>20</v>
      </c>
      <c r="AB366" s="9">
        <f>VLOOKUP(B366,'3-mer'!$B:$BQ,5,FALSE)</f>
        <v>32</v>
      </c>
      <c r="AC366" s="9">
        <f>VLOOKUP(B366,'3-mer'!$B:$BQ,6,FALSE)</f>
        <v>35</v>
      </c>
      <c r="AD366" s="9">
        <f>VLOOKUP(B366,'3-mer'!$B:$BQ,7,FALSE)</f>
        <v>20</v>
      </c>
      <c r="AE366" s="9">
        <f>VLOOKUP(B366,'3-mer'!$B:$BQ,8,FALSE)</f>
        <v>27</v>
      </c>
      <c r="AF366" s="9">
        <f>VLOOKUP(B366,'3-mer'!$B:$BQ,9,FALSE)</f>
        <v>25</v>
      </c>
      <c r="AG366" s="9">
        <f>VLOOKUP(B366,'3-mer'!$B:$BQ,10,FALSE)</f>
        <v>28</v>
      </c>
      <c r="AH366" s="9">
        <f>VLOOKUP(B366,'3-mer'!$B:$BQ,11,FALSE)</f>
        <v>18</v>
      </c>
      <c r="AI366" s="9">
        <f>VLOOKUP(B366,'3-mer'!$B:$BQ,12,FALSE)</f>
        <v>23</v>
      </c>
      <c r="AJ366" s="9">
        <f>VLOOKUP(B366,'3-mer'!$B:$BQ,13,FALSE)</f>
        <v>32</v>
      </c>
      <c r="AK366" s="9">
        <f>VLOOKUP(B366,'3-mer'!$B:$BQ,14,FALSE)</f>
        <v>34</v>
      </c>
      <c r="AL366" s="9">
        <f>VLOOKUP(B366,'3-mer'!$B:$BQ,15,FALSE)</f>
        <v>26</v>
      </c>
      <c r="AM366" s="9">
        <f>VLOOKUP(B366,'3-mer'!$B:$BQ,16,FALSE)</f>
        <v>9</v>
      </c>
      <c r="AN366" s="9">
        <f>VLOOKUP(B366,'3-mer'!$B:$BQ,17,FALSE)</f>
        <v>15</v>
      </c>
      <c r="AO366" s="9">
        <f>VLOOKUP(B366,'3-mer'!$B:$BQ,18,FALSE)</f>
        <v>23</v>
      </c>
      <c r="AP366" s="9">
        <f>VLOOKUP(B366,'3-mer'!$B:$BQ,19,FALSE)</f>
        <v>11</v>
      </c>
      <c r="AQ366" s="9">
        <f>VLOOKUP(B366,'3-mer'!$B:$BQ,20,FALSE)</f>
        <v>24</v>
      </c>
      <c r="AR366" s="9">
        <f>VLOOKUP(B366,'3-mer'!$B:$BQ,21,FALSE)</f>
        <v>22</v>
      </c>
      <c r="AS366" s="9">
        <f>VLOOKUP(B366,'3-mer'!$B:$BQ,22,FALSE)</f>
        <v>26</v>
      </c>
      <c r="AT366" s="9">
        <f>VLOOKUP(B366,'3-mer'!$B:$BQ,23,FALSE)</f>
        <v>13</v>
      </c>
      <c r="AU366" s="9">
        <f>VLOOKUP(B366,'3-mer'!$B:$BQ,24,FALSE)</f>
        <v>16</v>
      </c>
      <c r="AV366" s="9">
        <f>VLOOKUP(B366,'3-mer'!$B:$BQ,25,FALSE)</f>
        <v>20</v>
      </c>
      <c r="AW366" s="9">
        <f>VLOOKUP(B366,'3-mer'!$B:$BQ,26,FALSE)</f>
        <v>29</v>
      </c>
      <c r="AX366" s="9">
        <f>VLOOKUP(B366,'3-mer'!$B:$BQ,27,FALSE)</f>
        <v>21</v>
      </c>
      <c r="AY366" s="9">
        <f>VLOOKUP(B366,'3-mer'!$B:$BQ,28,FALSE)</f>
        <v>20</v>
      </c>
      <c r="AZ366" s="9">
        <f>VLOOKUP(B366,'3-mer'!$B:$BQ,29,FALSE)</f>
        <v>26</v>
      </c>
      <c r="BA366" s="9">
        <f>VLOOKUP(B366,'3-mer'!$B:$BQ,30,FALSE)</f>
        <v>36</v>
      </c>
      <c r="BB366" s="9">
        <f>VLOOKUP(B366,'3-mer'!$B:$BQ,31,FALSE)</f>
        <v>25</v>
      </c>
      <c r="BC366" s="9">
        <f>VLOOKUP(B366,'3-mer'!$B:$BQ,32,FALSE)</f>
        <v>15</v>
      </c>
      <c r="BD366" s="9">
        <f>VLOOKUP(B366,'3-mer'!$B:$BQ,33,FALSE)</f>
        <v>16</v>
      </c>
      <c r="BE366" s="9">
        <f>VLOOKUP(B366,'3-mer'!$B:$BQ,34,FALSE)</f>
        <v>27</v>
      </c>
      <c r="BF366" s="9">
        <f>VLOOKUP(B366,'3-mer'!$B:$BQ,35,FALSE)</f>
        <v>17</v>
      </c>
      <c r="BG366" s="9">
        <f>VLOOKUP(B366,'3-mer'!$B:$BQ,36,FALSE)</f>
        <v>36</v>
      </c>
      <c r="BH366" s="9">
        <f>VLOOKUP(B366,'3-mer'!$B:$BQ,37,FALSE)</f>
        <v>27</v>
      </c>
      <c r="BI366" s="9">
        <f>VLOOKUP(B366,'3-mer'!$B:$BQ,38,FALSE)</f>
        <v>33</v>
      </c>
      <c r="BJ366" s="9">
        <f>VLOOKUP(B366,'3-mer'!$B:$BQ,39,FALSE)</f>
        <v>22</v>
      </c>
      <c r="BK366" s="9">
        <f>VLOOKUP(B366,'3-mer'!$B:$BQ,40,FALSE)</f>
        <v>29</v>
      </c>
      <c r="BL366" s="9">
        <f>VLOOKUP(B366,'3-mer'!$B:$BQ,41,FALSE)</f>
        <v>25</v>
      </c>
      <c r="BM366" s="9">
        <f>VLOOKUP(B366,'3-mer'!$B:$BQ,42,FALSE)</f>
        <v>29</v>
      </c>
      <c r="BN366" s="9">
        <f>VLOOKUP(B366,'3-mer'!$B:$BQ,43,FALSE)</f>
        <v>22</v>
      </c>
      <c r="BO366" s="9">
        <f>VLOOKUP(B366,'3-mer'!$B:$BQ,44,FALSE)</f>
        <v>40</v>
      </c>
      <c r="BP366" s="9">
        <f>VLOOKUP(B366,'3-mer'!$B:$BQ,45,FALSE)</f>
        <v>27</v>
      </c>
      <c r="BQ366" s="9">
        <f>VLOOKUP(B366,'3-mer'!$B:$BQ,46,FALSE)</f>
        <v>43</v>
      </c>
      <c r="BR366" s="9">
        <f>VLOOKUP(B366,'3-mer'!$B:$BQ,47,FALSE)</f>
        <v>37</v>
      </c>
      <c r="BS366" s="9">
        <f>VLOOKUP(B366,'3-mer'!$B:$BQ,48,FALSE)</f>
        <v>26</v>
      </c>
      <c r="BT366" s="9">
        <f>VLOOKUP(B366,'3-mer'!$B:$BQ,49,FALSE)</f>
        <v>19</v>
      </c>
      <c r="BU366" s="9">
        <f>VLOOKUP(B366,'3-mer'!$B:$BQ,50,FALSE)</f>
        <v>38</v>
      </c>
      <c r="BV366" s="9">
        <f>VLOOKUP(B366,'3-mer'!$B:$BQ,51,FALSE)</f>
        <v>23</v>
      </c>
      <c r="BW366" s="9">
        <f>VLOOKUP(B366,'3-mer'!$B:$BQ,52,FALSE)</f>
        <v>27</v>
      </c>
      <c r="BX366" s="9">
        <f>VLOOKUP(B366,'3-mer'!$B:$BQ,53,FALSE)</f>
        <v>17</v>
      </c>
      <c r="BY366" s="9">
        <f>VLOOKUP(B366,'3-mer'!$B:$BQ,54,FALSE)</f>
        <v>20</v>
      </c>
      <c r="BZ366" s="9">
        <f>VLOOKUP(B366,'3-mer'!$B:$BQ,55,FALSE)</f>
        <v>3</v>
      </c>
      <c r="CA366" s="9">
        <f>VLOOKUP(B366,'3-mer'!$B:$BQ,56,FALSE)</f>
        <v>13</v>
      </c>
      <c r="CB366" s="9">
        <f>VLOOKUP(B366,'3-mer'!$B:$BQ,7,FALSE)</f>
        <v>20</v>
      </c>
      <c r="CC366" s="9">
        <f>VLOOKUP(B366,'3-mer'!$B:$BQ,58,FALSE)</f>
        <v>21</v>
      </c>
      <c r="CD366" s="9">
        <f>VLOOKUP(B366,'3-mer'!$B:$BQ,60,FALSE)</f>
        <v>14</v>
      </c>
      <c r="CE366" s="9">
        <f>VLOOKUP(B366,'3-mer'!$B:$BQ,61,FALSE)</f>
        <v>35</v>
      </c>
      <c r="CF366" s="9">
        <f>VLOOKUP(B366,'3-mer'!$B:$BQ,62,FALSE)</f>
        <v>21</v>
      </c>
      <c r="CG366" s="9">
        <f>VLOOKUP(B366,'3-mer'!$B:$BQ,63,FALSE)</f>
        <v>34</v>
      </c>
      <c r="CH366" s="9">
        <f>VLOOKUP(B366,'3-mer'!$B:$BQ,64,FALSE)</f>
        <v>18</v>
      </c>
      <c r="CI366" s="9">
        <f>VLOOKUP(B366,'3-mer'!$B:$BQ,65,FALSE)</f>
        <v>17</v>
      </c>
      <c r="CJ366" s="9">
        <f>VLOOKUP(B366,'3-mer'!$B:$BQ,66,FALSE)</f>
        <v>14</v>
      </c>
      <c r="CK366" s="9">
        <f>VLOOKUP(B366,'3-mer'!$B:$BQ,67,FALSE)</f>
        <v>20</v>
      </c>
      <c r="CL366" s="9">
        <f>VLOOKUP(B366,'3-mer'!$B:$BQ,5,FALSE)</f>
        <v>32</v>
      </c>
    </row>
    <row r="367" spans="1:90" ht="15.75" x14ac:dyDescent="0.2">
      <c r="A367" s="67" t="s">
        <v>28</v>
      </c>
      <c r="B367" s="67" t="s">
        <v>42</v>
      </c>
      <c r="C367" s="67">
        <v>221</v>
      </c>
      <c r="D367" s="70">
        <v>3.6</v>
      </c>
      <c r="E367" s="67">
        <v>25</v>
      </c>
      <c r="F367" s="67">
        <v>7.2</v>
      </c>
      <c r="G367" s="67">
        <v>6</v>
      </c>
      <c r="H367" s="70">
        <v>0.73</v>
      </c>
      <c r="I367" s="70">
        <f>VLOOKUP(B367,'2-mer'!$C$1:$V$19,3,FALSE)</f>
        <v>1362</v>
      </c>
      <c r="J367" s="74">
        <f>VLOOKUP(B367,遗传信息!B:E,4,FALSE)</f>
        <v>50.67</v>
      </c>
      <c r="K367" s="9">
        <f>VLOOKUP(B367,'2-mer'!$C$1:$V$19,4,FALSE)</f>
        <v>94</v>
      </c>
      <c r="L367" s="9">
        <f>VLOOKUP(B367,'2-mer'!$C$1:$V$19,5,FALSE)</f>
        <v>84</v>
      </c>
      <c r="M367" s="9">
        <f>VLOOKUP(B367,'2-mer'!$C$1:$V$19,6,FALSE)</f>
        <v>104</v>
      </c>
      <c r="N367" s="9">
        <f>VLOOKUP(B367,'2-mer'!$C$1:$V$19,8,FALSE)</f>
        <v>59</v>
      </c>
      <c r="O367" s="9">
        <f>VLOOKUP(B367,'2-mer'!$C$1:$V$19,9,FALSE)</f>
        <v>74</v>
      </c>
      <c r="P367" s="9">
        <f>VLOOKUP(B367,'2-mer'!$C$1:$V$19,10,FALSE)</f>
        <v>74</v>
      </c>
      <c r="Q367" s="9">
        <f>VLOOKUP(B367,'2-mer'!$C$1:$V$19,11,FALSE)</f>
        <v>94</v>
      </c>
      <c r="R367" s="9">
        <f>VLOOKUP(B367,'2-mer'!$C$1:$V$19,12,FALSE)</f>
        <v>72</v>
      </c>
      <c r="S367" s="9">
        <f>VLOOKUP(B367,'2-mer'!$C$1:$V$19,13,FALSE)</f>
        <v>107</v>
      </c>
      <c r="T367" s="9">
        <f>VLOOKUP(B367,'2-mer'!$C$1:$V$19,14,FALSE)</f>
        <v>99</v>
      </c>
      <c r="U367" s="9">
        <f>VLOOKUP(B367,'2-mer'!$C$1:$V$19,15,FALSE)</f>
        <v>141</v>
      </c>
      <c r="V367" s="9">
        <f>VLOOKUP(B367,'2-mer'!$C$1:$V$19,16,FALSE)</f>
        <v>89</v>
      </c>
      <c r="W367" s="9">
        <f>VLOOKUP(B367,'2-mer'!$C$1:$V$19,17,FALSE)</f>
        <v>66</v>
      </c>
      <c r="X367" s="9">
        <f>VLOOKUP(B367,'2-mer'!$C$1:$V$19,18,FALSE)</f>
        <v>57</v>
      </c>
      <c r="Y367" s="9">
        <f>VLOOKUP(B367,'2-mer'!$C$1:$V$19,19,FALSE)</f>
        <v>98</v>
      </c>
      <c r="Z367" s="9">
        <f>VLOOKUP(B367,'2-mer'!$C$1:$V$19,20,FALSE)</f>
        <v>49</v>
      </c>
      <c r="AA367" s="9">
        <f>VLOOKUP(B367,'3-mer'!$B:$BQ,4,FALSE)</f>
        <v>20</v>
      </c>
      <c r="AB367" s="9">
        <f>VLOOKUP(B367,'3-mer'!$B:$BQ,5,FALSE)</f>
        <v>20</v>
      </c>
      <c r="AC367" s="9">
        <f>VLOOKUP(B367,'3-mer'!$B:$BQ,6,FALSE)</f>
        <v>33</v>
      </c>
      <c r="AD367" s="9">
        <f>VLOOKUP(B367,'3-mer'!$B:$BQ,7,FALSE)</f>
        <v>21</v>
      </c>
      <c r="AE367" s="9">
        <f>VLOOKUP(B367,'3-mer'!$B:$BQ,8,FALSE)</f>
        <v>14</v>
      </c>
      <c r="AF367" s="9">
        <f>VLOOKUP(B367,'3-mer'!$B:$BQ,9,FALSE)</f>
        <v>22</v>
      </c>
      <c r="AG367" s="9">
        <f>VLOOKUP(B367,'3-mer'!$B:$BQ,10,FALSE)</f>
        <v>26</v>
      </c>
      <c r="AH367" s="9">
        <f>VLOOKUP(B367,'3-mer'!$B:$BQ,11,FALSE)</f>
        <v>22</v>
      </c>
      <c r="AI367" s="9">
        <f>VLOOKUP(B367,'3-mer'!$B:$BQ,12,FALSE)</f>
        <v>27</v>
      </c>
      <c r="AJ367" s="9">
        <f>VLOOKUP(B367,'3-mer'!$B:$BQ,13,FALSE)</f>
        <v>28</v>
      </c>
      <c r="AK367" s="9">
        <f>VLOOKUP(B367,'3-mer'!$B:$BQ,14,FALSE)</f>
        <v>27</v>
      </c>
      <c r="AL367" s="9">
        <f>VLOOKUP(B367,'3-mer'!$B:$BQ,15,FALSE)</f>
        <v>22</v>
      </c>
      <c r="AM367" s="9">
        <f>VLOOKUP(B367,'3-mer'!$B:$BQ,16,FALSE)</f>
        <v>13</v>
      </c>
      <c r="AN367" s="9">
        <f>VLOOKUP(B367,'3-mer'!$B:$BQ,17,FALSE)</f>
        <v>12</v>
      </c>
      <c r="AO367" s="9">
        <f>VLOOKUP(B367,'3-mer'!$B:$BQ,18,FALSE)</f>
        <v>25</v>
      </c>
      <c r="AP367" s="9">
        <f>VLOOKUP(B367,'3-mer'!$B:$BQ,19,FALSE)</f>
        <v>9</v>
      </c>
      <c r="AQ367" s="9">
        <f>VLOOKUP(B367,'3-mer'!$B:$BQ,20,FALSE)</f>
        <v>19</v>
      </c>
      <c r="AR367" s="9">
        <f>VLOOKUP(B367,'3-mer'!$B:$BQ,21,FALSE)</f>
        <v>19</v>
      </c>
      <c r="AS367" s="9">
        <f>VLOOKUP(B367,'3-mer'!$B:$BQ,22,FALSE)</f>
        <v>22</v>
      </c>
      <c r="AT367" s="9">
        <f>VLOOKUP(B367,'3-mer'!$B:$BQ,23,FALSE)</f>
        <v>14</v>
      </c>
      <c r="AU367" s="9">
        <f>VLOOKUP(B367,'3-mer'!$B:$BQ,24,FALSE)</f>
        <v>17</v>
      </c>
      <c r="AV367" s="9">
        <f>VLOOKUP(B367,'3-mer'!$B:$BQ,25,FALSE)</f>
        <v>15</v>
      </c>
      <c r="AW367" s="9">
        <f>VLOOKUP(B367,'3-mer'!$B:$BQ,26,FALSE)</f>
        <v>21</v>
      </c>
      <c r="AX367" s="9">
        <f>VLOOKUP(B367,'3-mer'!$B:$BQ,27,FALSE)</f>
        <v>21</v>
      </c>
      <c r="AY367" s="9">
        <f>VLOOKUP(B367,'3-mer'!$B:$BQ,28,FALSE)</f>
        <v>15</v>
      </c>
      <c r="AZ367" s="9">
        <f>VLOOKUP(B367,'3-mer'!$B:$BQ,29,FALSE)</f>
        <v>23</v>
      </c>
      <c r="BA367" s="9">
        <f>VLOOKUP(B367,'3-mer'!$B:$BQ,30,FALSE)</f>
        <v>34</v>
      </c>
      <c r="BB367" s="9">
        <f>VLOOKUP(B367,'3-mer'!$B:$BQ,31,FALSE)</f>
        <v>22</v>
      </c>
      <c r="BC367" s="9">
        <f>VLOOKUP(B367,'3-mer'!$B:$BQ,32,FALSE)</f>
        <v>14</v>
      </c>
      <c r="BD367" s="9">
        <f>VLOOKUP(B367,'3-mer'!$B:$BQ,33,FALSE)</f>
        <v>15</v>
      </c>
      <c r="BE367" s="9">
        <f>VLOOKUP(B367,'3-mer'!$B:$BQ,34,FALSE)</f>
        <v>27</v>
      </c>
      <c r="BF367" s="9">
        <f>VLOOKUP(B367,'3-mer'!$B:$BQ,35,FALSE)</f>
        <v>16</v>
      </c>
      <c r="BG367" s="9">
        <f>VLOOKUP(B367,'3-mer'!$B:$BQ,36,FALSE)</f>
        <v>32</v>
      </c>
      <c r="BH367" s="9">
        <f>VLOOKUP(B367,'3-mer'!$B:$BQ,37,FALSE)</f>
        <v>22</v>
      </c>
      <c r="BI367" s="9">
        <f>VLOOKUP(B367,'3-mer'!$B:$BQ,38,FALSE)</f>
        <v>33</v>
      </c>
      <c r="BJ367" s="9">
        <f>VLOOKUP(B367,'3-mer'!$B:$BQ,39,FALSE)</f>
        <v>20</v>
      </c>
      <c r="BK367" s="9">
        <f>VLOOKUP(B367,'3-mer'!$B:$BQ,40,FALSE)</f>
        <v>29</v>
      </c>
      <c r="BL367" s="9">
        <f>VLOOKUP(B367,'3-mer'!$B:$BQ,41,FALSE)</f>
        <v>23</v>
      </c>
      <c r="BM367" s="9">
        <f>VLOOKUP(B367,'3-mer'!$B:$BQ,42,FALSE)</f>
        <v>27</v>
      </c>
      <c r="BN367" s="9">
        <f>VLOOKUP(B367,'3-mer'!$B:$BQ,43,FALSE)</f>
        <v>20</v>
      </c>
      <c r="BO367" s="9">
        <f>VLOOKUP(B367,'3-mer'!$B:$BQ,44,FALSE)</f>
        <v>42</v>
      </c>
      <c r="BP367" s="9">
        <f>VLOOKUP(B367,'3-mer'!$B:$BQ,45,FALSE)</f>
        <v>25</v>
      </c>
      <c r="BQ367" s="9">
        <f>VLOOKUP(B367,'3-mer'!$B:$BQ,46,FALSE)</f>
        <v>46</v>
      </c>
      <c r="BR367" s="9">
        <f>VLOOKUP(B367,'3-mer'!$B:$BQ,47,FALSE)</f>
        <v>28</v>
      </c>
      <c r="BS367" s="9">
        <f>VLOOKUP(B367,'3-mer'!$B:$BQ,48,FALSE)</f>
        <v>23</v>
      </c>
      <c r="BT367" s="9">
        <f>VLOOKUP(B367,'3-mer'!$B:$BQ,49,FALSE)</f>
        <v>21</v>
      </c>
      <c r="BU367" s="9">
        <f>VLOOKUP(B367,'3-mer'!$B:$BQ,50,FALSE)</f>
        <v>29</v>
      </c>
      <c r="BV367" s="9">
        <f>VLOOKUP(B367,'3-mer'!$B:$BQ,51,FALSE)</f>
        <v>16</v>
      </c>
      <c r="BW367" s="9">
        <f>VLOOKUP(B367,'3-mer'!$B:$BQ,52,FALSE)</f>
        <v>23</v>
      </c>
      <c r="BX367" s="9">
        <f>VLOOKUP(B367,'3-mer'!$B:$BQ,53,FALSE)</f>
        <v>23</v>
      </c>
      <c r="BY367" s="9">
        <f>VLOOKUP(B367,'3-mer'!$B:$BQ,54,FALSE)</f>
        <v>16</v>
      </c>
      <c r="BZ367" s="9">
        <f>VLOOKUP(B367,'3-mer'!$B:$BQ,55,FALSE)</f>
        <v>4</v>
      </c>
      <c r="CA367" s="9">
        <f>VLOOKUP(B367,'3-mer'!$B:$BQ,56,FALSE)</f>
        <v>14</v>
      </c>
      <c r="CB367" s="9">
        <f>VLOOKUP(B367,'3-mer'!$B:$BQ,7,FALSE)</f>
        <v>21</v>
      </c>
      <c r="CC367" s="9">
        <f>VLOOKUP(B367,'3-mer'!$B:$BQ,58,FALSE)</f>
        <v>20</v>
      </c>
      <c r="CD367" s="9">
        <f>VLOOKUP(B367,'3-mer'!$B:$BQ,60,FALSE)</f>
        <v>9</v>
      </c>
      <c r="CE367" s="9">
        <f>VLOOKUP(B367,'3-mer'!$B:$BQ,61,FALSE)</f>
        <v>23</v>
      </c>
      <c r="CF367" s="9">
        <f>VLOOKUP(B367,'3-mer'!$B:$BQ,62,FALSE)</f>
        <v>23</v>
      </c>
      <c r="CG367" s="9">
        <f>VLOOKUP(B367,'3-mer'!$B:$BQ,63,FALSE)</f>
        <v>34</v>
      </c>
      <c r="CH367" s="9">
        <f>VLOOKUP(B367,'3-mer'!$B:$BQ,64,FALSE)</f>
        <v>17</v>
      </c>
      <c r="CI367" s="9">
        <f>VLOOKUP(B367,'3-mer'!$B:$BQ,65,FALSE)</f>
        <v>16</v>
      </c>
      <c r="CJ367" s="9">
        <f>VLOOKUP(B367,'3-mer'!$B:$BQ,66,FALSE)</f>
        <v>9</v>
      </c>
      <c r="CK367" s="9">
        <f>VLOOKUP(B367,'3-mer'!$B:$BQ,67,FALSE)</f>
        <v>17</v>
      </c>
      <c r="CL367" s="9">
        <f>VLOOKUP(B367,'3-mer'!$B:$BQ,5,FALSE)</f>
        <v>20</v>
      </c>
    </row>
    <row r="368" spans="1:90" ht="15.75" x14ac:dyDescent="0.2">
      <c r="A368" s="67" t="s">
        <v>28</v>
      </c>
      <c r="B368" s="67" t="s">
        <v>42</v>
      </c>
      <c r="C368" s="67">
        <v>221</v>
      </c>
      <c r="D368" s="70">
        <v>4.71</v>
      </c>
      <c r="E368" s="67">
        <v>25</v>
      </c>
      <c r="F368" s="67">
        <v>7.2</v>
      </c>
      <c r="G368" s="67">
        <v>6</v>
      </c>
      <c r="H368" s="70">
        <v>1.1100000000000001</v>
      </c>
      <c r="I368" s="70">
        <f>VLOOKUP(B368,'2-mer'!$C$1:$V$19,3,FALSE)</f>
        <v>1362</v>
      </c>
      <c r="J368" s="74">
        <f>VLOOKUP(B368,遗传信息!B:E,4,FALSE)</f>
        <v>50.67</v>
      </c>
      <c r="K368" s="9">
        <f>VLOOKUP(B368,'2-mer'!$C$1:$V$19,4,FALSE)</f>
        <v>94</v>
      </c>
      <c r="L368" s="9">
        <f>VLOOKUP(B368,'2-mer'!$C$1:$V$19,5,FALSE)</f>
        <v>84</v>
      </c>
      <c r="M368" s="9">
        <f>VLOOKUP(B368,'2-mer'!$C$1:$V$19,6,FALSE)</f>
        <v>104</v>
      </c>
      <c r="N368" s="9">
        <f>VLOOKUP(B368,'2-mer'!$C$1:$V$19,8,FALSE)</f>
        <v>59</v>
      </c>
      <c r="O368" s="9">
        <f>VLOOKUP(B368,'2-mer'!$C$1:$V$19,9,FALSE)</f>
        <v>74</v>
      </c>
      <c r="P368" s="9">
        <f>VLOOKUP(B368,'2-mer'!$C$1:$V$19,10,FALSE)</f>
        <v>74</v>
      </c>
      <c r="Q368" s="9">
        <f>VLOOKUP(B368,'2-mer'!$C$1:$V$19,11,FALSE)</f>
        <v>94</v>
      </c>
      <c r="R368" s="9">
        <f>VLOOKUP(B368,'2-mer'!$C$1:$V$19,12,FALSE)</f>
        <v>72</v>
      </c>
      <c r="S368" s="9">
        <f>VLOOKUP(B368,'2-mer'!$C$1:$V$19,13,FALSE)</f>
        <v>107</v>
      </c>
      <c r="T368" s="9">
        <f>VLOOKUP(B368,'2-mer'!$C$1:$V$19,14,FALSE)</f>
        <v>99</v>
      </c>
      <c r="U368" s="9">
        <f>VLOOKUP(B368,'2-mer'!$C$1:$V$19,15,FALSE)</f>
        <v>141</v>
      </c>
      <c r="V368" s="9">
        <f>VLOOKUP(B368,'2-mer'!$C$1:$V$19,16,FALSE)</f>
        <v>89</v>
      </c>
      <c r="W368" s="9">
        <f>VLOOKUP(B368,'2-mer'!$C$1:$V$19,17,FALSE)</f>
        <v>66</v>
      </c>
      <c r="X368" s="9">
        <f>VLOOKUP(B368,'2-mer'!$C$1:$V$19,18,FALSE)</f>
        <v>57</v>
      </c>
      <c r="Y368" s="9">
        <f>VLOOKUP(B368,'2-mer'!$C$1:$V$19,19,FALSE)</f>
        <v>98</v>
      </c>
      <c r="Z368" s="9">
        <f>VLOOKUP(B368,'2-mer'!$C$1:$V$19,20,FALSE)</f>
        <v>49</v>
      </c>
      <c r="AA368" s="9">
        <f>VLOOKUP(B368,'3-mer'!$B:$BQ,4,FALSE)</f>
        <v>20</v>
      </c>
      <c r="AB368" s="9">
        <f>VLOOKUP(B368,'3-mer'!$B:$BQ,5,FALSE)</f>
        <v>20</v>
      </c>
      <c r="AC368" s="9">
        <f>VLOOKUP(B368,'3-mer'!$B:$BQ,6,FALSE)</f>
        <v>33</v>
      </c>
      <c r="AD368" s="9">
        <f>VLOOKUP(B368,'3-mer'!$B:$BQ,7,FALSE)</f>
        <v>21</v>
      </c>
      <c r="AE368" s="9">
        <f>VLOOKUP(B368,'3-mer'!$B:$BQ,8,FALSE)</f>
        <v>14</v>
      </c>
      <c r="AF368" s="9">
        <f>VLOOKUP(B368,'3-mer'!$B:$BQ,9,FALSE)</f>
        <v>22</v>
      </c>
      <c r="AG368" s="9">
        <f>VLOOKUP(B368,'3-mer'!$B:$BQ,10,FALSE)</f>
        <v>26</v>
      </c>
      <c r="AH368" s="9">
        <f>VLOOKUP(B368,'3-mer'!$B:$BQ,11,FALSE)</f>
        <v>22</v>
      </c>
      <c r="AI368" s="9">
        <f>VLOOKUP(B368,'3-mer'!$B:$BQ,12,FALSE)</f>
        <v>27</v>
      </c>
      <c r="AJ368" s="9">
        <f>VLOOKUP(B368,'3-mer'!$B:$BQ,13,FALSE)</f>
        <v>28</v>
      </c>
      <c r="AK368" s="9">
        <f>VLOOKUP(B368,'3-mer'!$B:$BQ,14,FALSE)</f>
        <v>27</v>
      </c>
      <c r="AL368" s="9">
        <f>VLOOKUP(B368,'3-mer'!$B:$BQ,15,FALSE)</f>
        <v>22</v>
      </c>
      <c r="AM368" s="9">
        <f>VLOOKUP(B368,'3-mer'!$B:$BQ,16,FALSE)</f>
        <v>13</v>
      </c>
      <c r="AN368" s="9">
        <f>VLOOKUP(B368,'3-mer'!$B:$BQ,17,FALSE)</f>
        <v>12</v>
      </c>
      <c r="AO368" s="9">
        <f>VLOOKUP(B368,'3-mer'!$B:$BQ,18,FALSE)</f>
        <v>25</v>
      </c>
      <c r="AP368" s="9">
        <f>VLOOKUP(B368,'3-mer'!$B:$BQ,19,FALSE)</f>
        <v>9</v>
      </c>
      <c r="AQ368" s="9">
        <f>VLOOKUP(B368,'3-mer'!$B:$BQ,20,FALSE)</f>
        <v>19</v>
      </c>
      <c r="AR368" s="9">
        <f>VLOOKUP(B368,'3-mer'!$B:$BQ,21,FALSE)</f>
        <v>19</v>
      </c>
      <c r="AS368" s="9">
        <f>VLOOKUP(B368,'3-mer'!$B:$BQ,22,FALSE)</f>
        <v>22</v>
      </c>
      <c r="AT368" s="9">
        <f>VLOOKUP(B368,'3-mer'!$B:$BQ,23,FALSE)</f>
        <v>14</v>
      </c>
      <c r="AU368" s="9">
        <f>VLOOKUP(B368,'3-mer'!$B:$BQ,24,FALSE)</f>
        <v>17</v>
      </c>
      <c r="AV368" s="9">
        <f>VLOOKUP(B368,'3-mer'!$B:$BQ,25,FALSE)</f>
        <v>15</v>
      </c>
      <c r="AW368" s="9">
        <f>VLOOKUP(B368,'3-mer'!$B:$BQ,26,FALSE)</f>
        <v>21</v>
      </c>
      <c r="AX368" s="9">
        <f>VLOOKUP(B368,'3-mer'!$B:$BQ,27,FALSE)</f>
        <v>21</v>
      </c>
      <c r="AY368" s="9">
        <f>VLOOKUP(B368,'3-mer'!$B:$BQ,28,FALSE)</f>
        <v>15</v>
      </c>
      <c r="AZ368" s="9">
        <f>VLOOKUP(B368,'3-mer'!$B:$BQ,29,FALSE)</f>
        <v>23</v>
      </c>
      <c r="BA368" s="9">
        <f>VLOOKUP(B368,'3-mer'!$B:$BQ,30,FALSE)</f>
        <v>34</v>
      </c>
      <c r="BB368" s="9">
        <f>VLOOKUP(B368,'3-mer'!$B:$BQ,31,FALSE)</f>
        <v>22</v>
      </c>
      <c r="BC368" s="9">
        <f>VLOOKUP(B368,'3-mer'!$B:$BQ,32,FALSE)</f>
        <v>14</v>
      </c>
      <c r="BD368" s="9">
        <f>VLOOKUP(B368,'3-mer'!$B:$BQ,33,FALSE)</f>
        <v>15</v>
      </c>
      <c r="BE368" s="9">
        <f>VLOOKUP(B368,'3-mer'!$B:$BQ,34,FALSE)</f>
        <v>27</v>
      </c>
      <c r="BF368" s="9">
        <f>VLOOKUP(B368,'3-mer'!$B:$BQ,35,FALSE)</f>
        <v>16</v>
      </c>
      <c r="BG368" s="9">
        <f>VLOOKUP(B368,'3-mer'!$B:$BQ,36,FALSE)</f>
        <v>32</v>
      </c>
      <c r="BH368" s="9">
        <f>VLOOKUP(B368,'3-mer'!$B:$BQ,37,FALSE)</f>
        <v>22</v>
      </c>
      <c r="BI368" s="9">
        <f>VLOOKUP(B368,'3-mer'!$B:$BQ,38,FALSE)</f>
        <v>33</v>
      </c>
      <c r="BJ368" s="9">
        <f>VLOOKUP(B368,'3-mer'!$B:$BQ,39,FALSE)</f>
        <v>20</v>
      </c>
      <c r="BK368" s="9">
        <f>VLOOKUP(B368,'3-mer'!$B:$BQ,40,FALSE)</f>
        <v>29</v>
      </c>
      <c r="BL368" s="9">
        <f>VLOOKUP(B368,'3-mer'!$B:$BQ,41,FALSE)</f>
        <v>23</v>
      </c>
      <c r="BM368" s="9">
        <f>VLOOKUP(B368,'3-mer'!$B:$BQ,42,FALSE)</f>
        <v>27</v>
      </c>
      <c r="BN368" s="9">
        <f>VLOOKUP(B368,'3-mer'!$B:$BQ,43,FALSE)</f>
        <v>20</v>
      </c>
      <c r="BO368" s="9">
        <f>VLOOKUP(B368,'3-mer'!$B:$BQ,44,FALSE)</f>
        <v>42</v>
      </c>
      <c r="BP368" s="9">
        <f>VLOOKUP(B368,'3-mer'!$B:$BQ,45,FALSE)</f>
        <v>25</v>
      </c>
      <c r="BQ368" s="9">
        <f>VLOOKUP(B368,'3-mer'!$B:$BQ,46,FALSE)</f>
        <v>46</v>
      </c>
      <c r="BR368" s="9">
        <f>VLOOKUP(B368,'3-mer'!$B:$BQ,47,FALSE)</f>
        <v>28</v>
      </c>
      <c r="BS368" s="9">
        <f>VLOOKUP(B368,'3-mer'!$B:$BQ,48,FALSE)</f>
        <v>23</v>
      </c>
      <c r="BT368" s="9">
        <f>VLOOKUP(B368,'3-mer'!$B:$BQ,49,FALSE)</f>
        <v>21</v>
      </c>
      <c r="BU368" s="9">
        <f>VLOOKUP(B368,'3-mer'!$B:$BQ,50,FALSE)</f>
        <v>29</v>
      </c>
      <c r="BV368" s="9">
        <f>VLOOKUP(B368,'3-mer'!$B:$BQ,51,FALSE)</f>
        <v>16</v>
      </c>
      <c r="BW368" s="9">
        <f>VLOOKUP(B368,'3-mer'!$B:$BQ,52,FALSE)</f>
        <v>23</v>
      </c>
      <c r="BX368" s="9">
        <f>VLOOKUP(B368,'3-mer'!$B:$BQ,53,FALSE)</f>
        <v>23</v>
      </c>
      <c r="BY368" s="9">
        <f>VLOOKUP(B368,'3-mer'!$B:$BQ,54,FALSE)</f>
        <v>16</v>
      </c>
      <c r="BZ368" s="9">
        <f>VLOOKUP(B368,'3-mer'!$B:$BQ,55,FALSE)</f>
        <v>4</v>
      </c>
      <c r="CA368" s="9">
        <f>VLOOKUP(B368,'3-mer'!$B:$BQ,56,FALSE)</f>
        <v>14</v>
      </c>
      <c r="CB368" s="9">
        <f>VLOOKUP(B368,'3-mer'!$B:$BQ,7,FALSE)</f>
        <v>21</v>
      </c>
      <c r="CC368" s="9">
        <f>VLOOKUP(B368,'3-mer'!$B:$BQ,58,FALSE)</f>
        <v>20</v>
      </c>
      <c r="CD368" s="9">
        <f>VLOOKUP(B368,'3-mer'!$B:$BQ,60,FALSE)</f>
        <v>9</v>
      </c>
      <c r="CE368" s="9">
        <f>VLOOKUP(B368,'3-mer'!$B:$BQ,61,FALSE)</f>
        <v>23</v>
      </c>
      <c r="CF368" s="9">
        <f>VLOOKUP(B368,'3-mer'!$B:$BQ,62,FALSE)</f>
        <v>23</v>
      </c>
      <c r="CG368" s="9">
        <f>VLOOKUP(B368,'3-mer'!$B:$BQ,63,FALSE)</f>
        <v>34</v>
      </c>
      <c r="CH368" s="9">
        <f>VLOOKUP(B368,'3-mer'!$B:$BQ,64,FALSE)</f>
        <v>17</v>
      </c>
      <c r="CI368" s="9">
        <f>VLOOKUP(B368,'3-mer'!$B:$BQ,65,FALSE)</f>
        <v>16</v>
      </c>
      <c r="CJ368" s="9">
        <f>VLOOKUP(B368,'3-mer'!$B:$BQ,66,FALSE)</f>
        <v>9</v>
      </c>
      <c r="CK368" s="9">
        <f>VLOOKUP(B368,'3-mer'!$B:$BQ,67,FALSE)</f>
        <v>17</v>
      </c>
      <c r="CL368" s="9">
        <f>VLOOKUP(B368,'3-mer'!$B:$BQ,5,FALSE)</f>
        <v>20</v>
      </c>
    </row>
    <row r="369" spans="1:90" ht="15.75" x14ac:dyDescent="0.2">
      <c r="A369" s="67" t="s">
        <v>28</v>
      </c>
      <c r="B369" s="67" t="s">
        <v>42</v>
      </c>
      <c r="C369" s="67">
        <v>221</v>
      </c>
      <c r="D369" s="70">
        <v>7.05</v>
      </c>
      <c r="E369" s="67">
        <v>25</v>
      </c>
      <c r="F369" s="67">
        <v>7.2</v>
      </c>
      <c r="G369" s="67">
        <v>6</v>
      </c>
      <c r="H369" s="70">
        <v>2.34</v>
      </c>
      <c r="I369" s="70">
        <f>VLOOKUP(B369,'2-mer'!$C$1:$V$19,3,FALSE)</f>
        <v>1362</v>
      </c>
      <c r="J369" s="74">
        <f>VLOOKUP(B369,遗传信息!B:E,4,FALSE)</f>
        <v>50.67</v>
      </c>
      <c r="K369" s="9">
        <f>VLOOKUP(B369,'2-mer'!$C$1:$V$19,4,FALSE)</f>
        <v>94</v>
      </c>
      <c r="L369" s="9">
        <f>VLOOKUP(B369,'2-mer'!$C$1:$V$19,5,FALSE)</f>
        <v>84</v>
      </c>
      <c r="M369" s="9">
        <f>VLOOKUP(B369,'2-mer'!$C$1:$V$19,6,FALSE)</f>
        <v>104</v>
      </c>
      <c r="N369" s="9">
        <f>VLOOKUP(B369,'2-mer'!$C$1:$V$19,8,FALSE)</f>
        <v>59</v>
      </c>
      <c r="O369" s="9">
        <f>VLOOKUP(B369,'2-mer'!$C$1:$V$19,9,FALSE)</f>
        <v>74</v>
      </c>
      <c r="P369" s="9">
        <f>VLOOKUP(B369,'2-mer'!$C$1:$V$19,10,FALSE)</f>
        <v>74</v>
      </c>
      <c r="Q369" s="9">
        <f>VLOOKUP(B369,'2-mer'!$C$1:$V$19,11,FALSE)</f>
        <v>94</v>
      </c>
      <c r="R369" s="9">
        <f>VLOOKUP(B369,'2-mer'!$C$1:$V$19,12,FALSE)</f>
        <v>72</v>
      </c>
      <c r="S369" s="9">
        <f>VLOOKUP(B369,'2-mer'!$C$1:$V$19,13,FALSE)</f>
        <v>107</v>
      </c>
      <c r="T369" s="9">
        <f>VLOOKUP(B369,'2-mer'!$C$1:$V$19,14,FALSE)</f>
        <v>99</v>
      </c>
      <c r="U369" s="9">
        <f>VLOOKUP(B369,'2-mer'!$C$1:$V$19,15,FALSE)</f>
        <v>141</v>
      </c>
      <c r="V369" s="9">
        <f>VLOOKUP(B369,'2-mer'!$C$1:$V$19,16,FALSE)</f>
        <v>89</v>
      </c>
      <c r="W369" s="9">
        <f>VLOOKUP(B369,'2-mer'!$C$1:$V$19,17,FALSE)</f>
        <v>66</v>
      </c>
      <c r="X369" s="9">
        <f>VLOOKUP(B369,'2-mer'!$C$1:$V$19,18,FALSE)</f>
        <v>57</v>
      </c>
      <c r="Y369" s="9">
        <f>VLOOKUP(B369,'2-mer'!$C$1:$V$19,19,FALSE)</f>
        <v>98</v>
      </c>
      <c r="Z369" s="9">
        <f>VLOOKUP(B369,'2-mer'!$C$1:$V$19,20,FALSE)</f>
        <v>49</v>
      </c>
      <c r="AA369" s="9">
        <f>VLOOKUP(B369,'3-mer'!$B:$BQ,4,FALSE)</f>
        <v>20</v>
      </c>
      <c r="AB369" s="9">
        <f>VLOOKUP(B369,'3-mer'!$B:$BQ,5,FALSE)</f>
        <v>20</v>
      </c>
      <c r="AC369" s="9">
        <f>VLOOKUP(B369,'3-mer'!$B:$BQ,6,FALSE)</f>
        <v>33</v>
      </c>
      <c r="AD369" s="9">
        <f>VLOOKUP(B369,'3-mer'!$B:$BQ,7,FALSE)</f>
        <v>21</v>
      </c>
      <c r="AE369" s="9">
        <f>VLOOKUP(B369,'3-mer'!$B:$BQ,8,FALSE)</f>
        <v>14</v>
      </c>
      <c r="AF369" s="9">
        <f>VLOOKUP(B369,'3-mer'!$B:$BQ,9,FALSE)</f>
        <v>22</v>
      </c>
      <c r="AG369" s="9">
        <f>VLOOKUP(B369,'3-mer'!$B:$BQ,10,FALSE)</f>
        <v>26</v>
      </c>
      <c r="AH369" s="9">
        <f>VLOOKUP(B369,'3-mer'!$B:$BQ,11,FALSE)</f>
        <v>22</v>
      </c>
      <c r="AI369" s="9">
        <f>VLOOKUP(B369,'3-mer'!$B:$BQ,12,FALSE)</f>
        <v>27</v>
      </c>
      <c r="AJ369" s="9">
        <f>VLOOKUP(B369,'3-mer'!$B:$BQ,13,FALSE)</f>
        <v>28</v>
      </c>
      <c r="AK369" s="9">
        <f>VLOOKUP(B369,'3-mer'!$B:$BQ,14,FALSE)</f>
        <v>27</v>
      </c>
      <c r="AL369" s="9">
        <f>VLOOKUP(B369,'3-mer'!$B:$BQ,15,FALSE)</f>
        <v>22</v>
      </c>
      <c r="AM369" s="9">
        <f>VLOOKUP(B369,'3-mer'!$B:$BQ,16,FALSE)</f>
        <v>13</v>
      </c>
      <c r="AN369" s="9">
        <f>VLOOKUP(B369,'3-mer'!$B:$BQ,17,FALSE)</f>
        <v>12</v>
      </c>
      <c r="AO369" s="9">
        <f>VLOOKUP(B369,'3-mer'!$B:$BQ,18,FALSE)</f>
        <v>25</v>
      </c>
      <c r="AP369" s="9">
        <f>VLOOKUP(B369,'3-mer'!$B:$BQ,19,FALSE)</f>
        <v>9</v>
      </c>
      <c r="AQ369" s="9">
        <f>VLOOKUP(B369,'3-mer'!$B:$BQ,20,FALSE)</f>
        <v>19</v>
      </c>
      <c r="AR369" s="9">
        <f>VLOOKUP(B369,'3-mer'!$B:$BQ,21,FALSE)</f>
        <v>19</v>
      </c>
      <c r="AS369" s="9">
        <f>VLOOKUP(B369,'3-mer'!$B:$BQ,22,FALSE)</f>
        <v>22</v>
      </c>
      <c r="AT369" s="9">
        <f>VLOOKUP(B369,'3-mer'!$B:$BQ,23,FALSE)</f>
        <v>14</v>
      </c>
      <c r="AU369" s="9">
        <f>VLOOKUP(B369,'3-mer'!$B:$BQ,24,FALSE)</f>
        <v>17</v>
      </c>
      <c r="AV369" s="9">
        <f>VLOOKUP(B369,'3-mer'!$B:$BQ,25,FALSE)</f>
        <v>15</v>
      </c>
      <c r="AW369" s="9">
        <f>VLOOKUP(B369,'3-mer'!$B:$BQ,26,FALSE)</f>
        <v>21</v>
      </c>
      <c r="AX369" s="9">
        <f>VLOOKUP(B369,'3-mer'!$B:$BQ,27,FALSE)</f>
        <v>21</v>
      </c>
      <c r="AY369" s="9">
        <f>VLOOKUP(B369,'3-mer'!$B:$BQ,28,FALSE)</f>
        <v>15</v>
      </c>
      <c r="AZ369" s="9">
        <f>VLOOKUP(B369,'3-mer'!$B:$BQ,29,FALSE)</f>
        <v>23</v>
      </c>
      <c r="BA369" s="9">
        <f>VLOOKUP(B369,'3-mer'!$B:$BQ,30,FALSE)</f>
        <v>34</v>
      </c>
      <c r="BB369" s="9">
        <f>VLOOKUP(B369,'3-mer'!$B:$BQ,31,FALSE)</f>
        <v>22</v>
      </c>
      <c r="BC369" s="9">
        <f>VLOOKUP(B369,'3-mer'!$B:$BQ,32,FALSE)</f>
        <v>14</v>
      </c>
      <c r="BD369" s="9">
        <f>VLOOKUP(B369,'3-mer'!$B:$BQ,33,FALSE)</f>
        <v>15</v>
      </c>
      <c r="BE369" s="9">
        <f>VLOOKUP(B369,'3-mer'!$B:$BQ,34,FALSE)</f>
        <v>27</v>
      </c>
      <c r="BF369" s="9">
        <f>VLOOKUP(B369,'3-mer'!$B:$BQ,35,FALSE)</f>
        <v>16</v>
      </c>
      <c r="BG369" s="9">
        <f>VLOOKUP(B369,'3-mer'!$B:$BQ,36,FALSE)</f>
        <v>32</v>
      </c>
      <c r="BH369" s="9">
        <f>VLOOKUP(B369,'3-mer'!$B:$BQ,37,FALSE)</f>
        <v>22</v>
      </c>
      <c r="BI369" s="9">
        <f>VLOOKUP(B369,'3-mer'!$B:$BQ,38,FALSE)</f>
        <v>33</v>
      </c>
      <c r="BJ369" s="9">
        <f>VLOOKUP(B369,'3-mer'!$B:$BQ,39,FALSE)</f>
        <v>20</v>
      </c>
      <c r="BK369" s="9">
        <f>VLOOKUP(B369,'3-mer'!$B:$BQ,40,FALSE)</f>
        <v>29</v>
      </c>
      <c r="BL369" s="9">
        <f>VLOOKUP(B369,'3-mer'!$B:$BQ,41,FALSE)</f>
        <v>23</v>
      </c>
      <c r="BM369" s="9">
        <f>VLOOKUP(B369,'3-mer'!$B:$BQ,42,FALSE)</f>
        <v>27</v>
      </c>
      <c r="BN369" s="9">
        <f>VLOOKUP(B369,'3-mer'!$B:$BQ,43,FALSE)</f>
        <v>20</v>
      </c>
      <c r="BO369" s="9">
        <f>VLOOKUP(B369,'3-mer'!$B:$BQ,44,FALSE)</f>
        <v>42</v>
      </c>
      <c r="BP369" s="9">
        <f>VLOOKUP(B369,'3-mer'!$B:$BQ,45,FALSE)</f>
        <v>25</v>
      </c>
      <c r="BQ369" s="9">
        <f>VLOOKUP(B369,'3-mer'!$B:$BQ,46,FALSE)</f>
        <v>46</v>
      </c>
      <c r="BR369" s="9">
        <f>VLOOKUP(B369,'3-mer'!$B:$BQ,47,FALSE)</f>
        <v>28</v>
      </c>
      <c r="BS369" s="9">
        <f>VLOOKUP(B369,'3-mer'!$B:$BQ,48,FALSE)</f>
        <v>23</v>
      </c>
      <c r="BT369" s="9">
        <f>VLOOKUP(B369,'3-mer'!$B:$BQ,49,FALSE)</f>
        <v>21</v>
      </c>
      <c r="BU369" s="9">
        <f>VLOOKUP(B369,'3-mer'!$B:$BQ,50,FALSE)</f>
        <v>29</v>
      </c>
      <c r="BV369" s="9">
        <f>VLOOKUP(B369,'3-mer'!$B:$BQ,51,FALSE)</f>
        <v>16</v>
      </c>
      <c r="BW369" s="9">
        <f>VLOOKUP(B369,'3-mer'!$B:$BQ,52,FALSE)</f>
        <v>23</v>
      </c>
      <c r="BX369" s="9">
        <f>VLOOKUP(B369,'3-mer'!$B:$BQ,53,FALSE)</f>
        <v>23</v>
      </c>
      <c r="BY369" s="9">
        <f>VLOOKUP(B369,'3-mer'!$B:$BQ,54,FALSE)</f>
        <v>16</v>
      </c>
      <c r="BZ369" s="9">
        <f>VLOOKUP(B369,'3-mer'!$B:$BQ,55,FALSE)</f>
        <v>4</v>
      </c>
      <c r="CA369" s="9">
        <f>VLOOKUP(B369,'3-mer'!$B:$BQ,56,FALSE)</f>
        <v>14</v>
      </c>
      <c r="CB369" s="9">
        <f>VLOOKUP(B369,'3-mer'!$B:$BQ,7,FALSE)</f>
        <v>21</v>
      </c>
      <c r="CC369" s="9">
        <f>VLOOKUP(B369,'3-mer'!$B:$BQ,58,FALSE)</f>
        <v>20</v>
      </c>
      <c r="CD369" s="9">
        <f>VLOOKUP(B369,'3-mer'!$B:$BQ,60,FALSE)</f>
        <v>9</v>
      </c>
      <c r="CE369" s="9">
        <f>VLOOKUP(B369,'3-mer'!$B:$BQ,61,FALSE)</f>
        <v>23</v>
      </c>
      <c r="CF369" s="9">
        <f>VLOOKUP(B369,'3-mer'!$B:$BQ,62,FALSE)</f>
        <v>23</v>
      </c>
      <c r="CG369" s="9">
        <f>VLOOKUP(B369,'3-mer'!$B:$BQ,63,FALSE)</f>
        <v>34</v>
      </c>
      <c r="CH369" s="9">
        <f>VLOOKUP(B369,'3-mer'!$B:$BQ,64,FALSE)</f>
        <v>17</v>
      </c>
      <c r="CI369" s="9">
        <f>VLOOKUP(B369,'3-mer'!$B:$BQ,65,FALSE)</f>
        <v>16</v>
      </c>
      <c r="CJ369" s="9">
        <f>VLOOKUP(B369,'3-mer'!$B:$BQ,66,FALSE)</f>
        <v>9</v>
      </c>
      <c r="CK369" s="9">
        <f>VLOOKUP(B369,'3-mer'!$B:$BQ,67,FALSE)</f>
        <v>17</v>
      </c>
      <c r="CL369" s="9">
        <f>VLOOKUP(B369,'3-mer'!$B:$BQ,5,FALSE)</f>
        <v>20</v>
      </c>
    </row>
    <row r="370" spans="1:90" ht="15.75" x14ac:dyDescent="0.2">
      <c r="A370" s="67" t="s">
        <v>28</v>
      </c>
      <c r="B370" s="67" t="s">
        <v>42</v>
      </c>
      <c r="C370" s="67">
        <v>221</v>
      </c>
      <c r="D370" s="70">
        <v>9.07</v>
      </c>
      <c r="E370" s="67">
        <v>25</v>
      </c>
      <c r="F370" s="67">
        <v>7.2</v>
      </c>
      <c r="G370" s="67">
        <v>6</v>
      </c>
      <c r="H370" s="70">
        <v>3.52</v>
      </c>
      <c r="I370" s="70">
        <f>VLOOKUP(B370,'2-mer'!$C$1:$V$19,3,FALSE)</f>
        <v>1362</v>
      </c>
      <c r="J370" s="74">
        <f>VLOOKUP(B370,遗传信息!B:E,4,FALSE)</f>
        <v>50.67</v>
      </c>
      <c r="K370" s="9">
        <f>VLOOKUP(B370,'2-mer'!$C$1:$V$19,4,FALSE)</f>
        <v>94</v>
      </c>
      <c r="L370" s="9">
        <f>VLOOKUP(B370,'2-mer'!$C$1:$V$19,5,FALSE)</f>
        <v>84</v>
      </c>
      <c r="M370" s="9">
        <f>VLOOKUP(B370,'2-mer'!$C$1:$V$19,6,FALSE)</f>
        <v>104</v>
      </c>
      <c r="N370" s="9">
        <f>VLOOKUP(B370,'2-mer'!$C$1:$V$19,8,FALSE)</f>
        <v>59</v>
      </c>
      <c r="O370" s="9">
        <f>VLOOKUP(B370,'2-mer'!$C$1:$V$19,9,FALSE)</f>
        <v>74</v>
      </c>
      <c r="P370" s="9">
        <f>VLOOKUP(B370,'2-mer'!$C$1:$V$19,10,FALSE)</f>
        <v>74</v>
      </c>
      <c r="Q370" s="9">
        <f>VLOOKUP(B370,'2-mer'!$C$1:$V$19,11,FALSE)</f>
        <v>94</v>
      </c>
      <c r="R370" s="9">
        <f>VLOOKUP(B370,'2-mer'!$C$1:$V$19,12,FALSE)</f>
        <v>72</v>
      </c>
      <c r="S370" s="9">
        <f>VLOOKUP(B370,'2-mer'!$C$1:$V$19,13,FALSE)</f>
        <v>107</v>
      </c>
      <c r="T370" s="9">
        <f>VLOOKUP(B370,'2-mer'!$C$1:$V$19,14,FALSE)</f>
        <v>99</v>
      </c>
      <c r="U370" s="9">
        <f>VLOOKUP(B370,'2-mer'!$C$1:$V$19,15,FALSE)</f>
        <v>141</v>
      </c>
      <c r="V370" s="9">
        <f>VLOOKUP(B370,'2-mer'!$C$1:$V$19,16,FALSE)</f>
        <v>89</v>
      </c>
      <c r="W370" s="9">
        <f>VLOOKUP(B370,'2-mer'!$C$1:$V$19,17,FALSE)</f>
        <v>66</v>
      </c>
      <c r="X370" s="9">
        <f>VLOOKUP(B370,'2-mer'!$C$1:$V$19,18,FALSE)</f>
        <v>57</v>
      </c>
      <c r="Y370" s="9">
        <f>VLOOKUP(B370,'2-mer'!$C$1:$V$19,19,FALSE)</f>
        <v>98</v>
      </c>
      <c r="Z370" s="9">
        <f>VLOOKUP(B370,'2-mer'!$C$1:$V$19,20,FALSE)</f>
        <v>49</v>
      </c>
      <c r="AA370" s="9">
        <f>VLOOKUP(B370,'3-mer'!$B:$BQ,4,FALSE)</f>
        <v>20</v>
      </c>
      <c r="AB370" s="9">
        <f>VLOOKUP(B370,'3-mer'!$B:$BQ,5,FALSE)</f>
        <v>20</v>
      </c>
      <c r="AC370" s="9">
        <f>VLOOKUP(B370,'3-mer'!$B:$BQ,6,FALSE)</f>
        <v>33</v>
      </c>
      <c r="AD370" s="9">
        <f>VLOOKUP(B370,'3-mer'!$B:$BQ,7,FALSE)</f>
        <v>21</v>
      </c>
      <c r="AE370" s="9">
        <f>VLOOKUP(B370,'3-mer'!$B:$BQ,8,FALSE)</f>
        <v>14</v>
      </c>
      <c r="AF370" s="9">
        <f>VLOOKUP(B370,'3-mer'!$B:$BQ,9,FALSE)</f>
        <v>22</v>
      </c>
      <c r="AG370" s="9">
        <f>VLOOKUP(B370,'3-mer'!$B:$BQ,10,FALSE)</f>
        <v>26</v>
      </c>
      <c r="AH370" s="9">
        <f>VLOOKUP(B370,'3-mer'!$B:$BQ,11,FALSE)</f>
        <v>22</v>
      </c>
      <c r="AI370" s="9">
        <f>VLOOKUP(B370,'3-mer'!$B:$BQ,12,FALSE)</f>
        <v>27</v>
      </c>
      <c r="AJ370" s="9">
        <f>VLOOKUP(B370,'3-mer'!$B:$BQ,13,FALSE)</f>
        <v>28</v>
      </c>
      <c r="AK370" s="9">
        <f>VLOOKUP(B370,'3-mer'!$B:$BQ,14,FALSE)</f>
        <v>27</v>
      </c>
      <c r="AL370" s="9">
        <f>VLOOKUP(B370,'3-mer'!$B:$BQ,15,FALSE)</f>
        <v>22</v>
      </c>
      <c r="AM370" s="9">
        <f>VLOOKUP(B370,'3-mer'!$B:$BQ,16,FALSE)</f>
        <v>13</v>
      </c>
      <c r="AN370" s="9">
        <f>VLOOKUP(B370,'3-mer'!$B:$BQ,17,FALSE)</f>
        <v>12</v>
      </c>
      <c r="AO370" s="9">
        <f>VLOOKUP(B370,'3-mer'!$B:$BQ,18,FALSE)</f>
        <v>25</v>
      </c>
      <c r="AP370" s="9">
        <f>VLOOKUP(B370,'3-mer'!$B:$BQ,19,FALSE)</f>
        <v>9</v>
      </c>
      <c r="AQ370" s="9">
        <f>VLOOKUP(B370,'3-mer'!$B:$BQ,20,FALSE)</f>
        <v>19</v>
      </c>
      <c r="AR370" s="9">
        <f>VLOOKUP(B370,'3-mer'!$B:$BQ,21,FALSE)</f>
        <v>19</v>
      </c>
      <c r="AS370" s="9">
        <f>VLOOKUP(B370,'3-mer'!$B:$BQ,22,FALSE)</f>
        <v>22</v>
      </c>
      <c r="AT370" s="9">
        <f>VLOOKUP(B370,'3-mer'!$B:$BQ,23,FALSE)</f>
        <v>14</v>
      </c>
      <c r="AU370" s="9">
        <f>VLOOKUP(B370,'3-mer'!$B:$BQ,24,FALSE)</f>
        <v>17</v>
      </c>
      <c r="AV370" s="9">
        <f>VLOOKUP(B370,'3-mer'!$B:$BQ,25,FALSE)</f>
        <v>15</v>
      </c>
      <c r="AW370" s="9">
        <f>VLOOKUP(B370,'3-mer'!$B:$BQ,26,FALSE)</f>
        <v>21</v>
      </c>
      <c r="AX370" s="9">
        <f>VLOOKUP(B370,'3-mer'!$B:$BQ,27,FALSE)</f>
        <v>21</v>
      </c>
      <c r="AY370" s="9">
        <f>VLOOKUP(B370,'3-mer'!$B:$BQ,28,FALSE)</f>
        <v>15</v>
      </c>
      <c r="AZ370" s="9">
        <f>VLOOKUP(B370,'3-mer'!$B:$BQ,29,FALSE)</f>
        <v>23</v>
      </c>
      <c r="BA370" s="9">
        <f>VLOOKUP(B370,'3-mer'!$B:$BQ,30,FALSE)</f>
        <v>34</v>
      </c>
      <c r="BB370" s="9">
        <f>VLOOKUP(B370,'3-mer'!$B:$BQ,31,FALSE)</f>
        <v>22</v>
      </c>
      <c r="BC370" s="9">
        <f>VLOOKUP(B370,'3-mer'!$B:$BQ,32,FALSE)</f>
        <v>14</v>
      </c>
      <c r="BD370" s="9">
        <f>VLOOKUP(B370,'3-mer'!$B:$BQ,33,FALSE)</f>
        <v>15</v>
      </c>
      <c r="BE370" s="9">
        <f>VLOOKUP(B370,'3-mer'!$B:$BQ,34,FALSE)</f>
        <v>27</v>
      </c>
      <c r="BF370" s="9">
        <f>VLOOKUP(B370,'3-mer'!$B:$BQ,35,FALSE)</f>
        <v>16</v>
      </c>
      <c r="BG370" s="9">
        <f>VLOOKUP(B370,'3-mer'!$B:$BQ,36,FALSE)</f>
        <v>32</v>
      </c>
      <c r="BH370" s="9">
        <f>VLOOKUP(B370,'3-mer'!$B:$BQ,37,FALSE)</f>
        <v>22</v>
      </c>
      <c r="BI370" s="9">
        <f>VLOOKUP(B370,'3-mer'!$B:$BQ,38,FALSE)</f>
        <v>33</v>
      </c>
      <c r="BJ370" s="9">
        <f>VLOOKUP(B370,'3-mer'!$B:$BQ,39,FALSE)</f>
        <v>20</v>
      </c>
      <c r="BK370" s="9">
        <f>VLOOKUP(B370,'3-mer'!$B:$BQ,40,FALSE)</f>
        <v>29</v>
      </c>
      <c r="BL370" s="9">
        <f>VLOOKUP(B370,'3-mer'!$B:$BQ,41,FALSE)</f>
        <v>23</v>
      </c>
      <c r="BM370" s="9">
        <f>VLOOKUP(B370,'3-mer'!$B:$BQ,42,FALSE)</f>
        <v>27</v>
      </c>
      <c r="BN370" s="9">
        <f>VLOOKUP(B370,'3-mer'!$B:$BQ,43,FALSE)</f>
        <v>20</v>
      </c>
      <c r="BO370" s="9">
        <f>VLOOKUP(B370,'3-mer'!$B:$BQ,44,FALSE)</f>
        <v>42</v>
      </c>
      <c r="BP370" s="9">
        <f>VLOOKUP(B370,'3-mer'!$B:$BQ,45,FALSE)</f>
        <v>25</v>
      </c>
      <c r="BQ370" s="9">
        <f>VLOOKUP(B370,'3-mer'!$B:$BQ,46,FALSE)</f>
        <v>46</v>
      </c>
      <c r="BR370" s="9">
        <f>VLOOKUP(B370,'3-mer'!$B:$BQ,47,FALSE)</f>
        <v>28</v>
      </c>
      <c r="BS370" s="9">
        <f>VLOOKUP(B370,'3-mer'!$B:$BQ,48,FALSE)</f>
        <v>23</v>
      </c>
      <c r="BT370" s="9">
        <f>VLOOKUP(B370,'3-mer'!$B:$BQ,49,FALSE)</f>
        <v>21</v>
      </c>
      <c r="BU370" s="9">
        <f>VLOOKUP(B370,'3-mer'!$B:$BQ,50,FALSE)</f>
        <v>29</v>
      </c>
      <c r="BV370" s="9">
        <f>VLOOKUP(B370,'3-mer'!$B:$BQ,51,FALSE)</f>
        <v>16</v>
      </c>
      <c r="BW370" s="9">
        <f>VLOOKUP(B370,'3-mer'!$B:$BQ,52,FALSE)</f>
        <v>23</v>
      </c>
      <c r="BX370" s="9">
        <f>VLOOKUP(B370,'3-mer'!$B:$BQ,53,FALSE)</f>
        <v>23</v>
      </c>
      <c r="BY370" s="9">
        <f>VLOOKUP(B370,'3-mer'!$B:$BQ,54,FALSE)</f>
        <v>16</v>
      </c>
      <c r="BZ370" s="9">
        <f>VLOOKUP(B370,'3-mer'!$B:$BQ,55,FALSE)</f>
        <v>4</v>
      </c>
      <c r="CA370" s="9">
        <f>VLOOKUP(B370,'3-mer'!$B:$BQ,56,FALSE)</f>
        <v>14</v>
      </c>
      <c r="CB370" s="9">
        <f>VLOOKUP(B370,'3-mer'!$B:$BQ,7,FALSE)</f>
        <v>21</v>
      </c>
      <c r="CC370" s="9">
        <f>VLOOKUP(B370,'3-mer'!$B:$BQ,58,FALSE)</f>
        <v>20</v>
      </c>
      <c r="CD370" s="9">
        <f>VLOOKUP(B370,'3-mer'!$B:$BQ,60,FALSE)</f>
        <v>9</v>
      </c>
      <c r="CE370" s="9">
        <f>VLOOKUP(B370,'3-mer'!$B:$BQ,61,FALSE)</f>
        <v>23</v>
      </c>
      <c r="CF370" s="9">
        <f>VLOOKUP(B370,'3-mer'!$B:$BQ,62,FALSE)</f>
        <v>23</v>
      </c>
      <c r="CG370" s="9">
        <f>VLOOKUP(B370,'3-mer'!$B:$BQ,63,FALSE)</f>
        <v>34</v>
      </c>
      <c r="CH370" s="9">
        <f>VLOOKUP(B370,'3-mer'!$B:$BQ,64,FALSE)</f>
        <v>17</v>
      </c>
      <c r="CI370" s="9">
        <f>VLOOKUP(B370,'3-mer'!$B:$BQ,65,FALSE)</f>
        <v>16</v>
      </c>
      <c r="CJ370" s="9">
        <f>VLOOKUP(B370,'3-mer'!$B:$BQ,66,FALSE)</f>
        <v>9</v>
      </c>
      <c r="CK370" s="9">
        <f>VLOOKUP(B370,'3-mer'!$B:$BQ,67,FALSE)</f>
        <v>17</v>
      </c>
      <c r="CL370" s="9">
        <f>VLOOKUP(B370,'3-mer'!$B:$BQ,5,FALSE)</f>
        <v>20</v>
      </c>
    </row>
    <row r="371" spans="1:90" ht="15.75" x14ac:dyDescent="0.2">
      <c r="A371" s="67" t="s">
        <v>28</v>
      </c>
      <c r="B371" s="67" t="s">
        <v>42</v>
      </c>
      <c r="C371" s="67">
        <v>221</v>
      </c>
      <c r="D371" s="70">
        <v>10.37</v>
      </c>
      <c r="E371" s="67">
        <v>25</v>
      </c>
      <c r="F371" s="67">
        <v>7.2</v>
      </c>
      <c r="G371" s="67">
        <v>6</v>
      </c>
      <c r="H371" s="70">
        <v>4.12</v>
      </c>
      <c r="I371" s="70">
        <f>VLOOKUP(B371,'2-mer'!$C$1:$V$19,3,FALSE)</f>
        <v>1362</v>
      </c>
      <c r="J371" s="74">
        <f>VLOOKUP(B371,遗传信息!B:E,4,FALSE)</f>
        <v>50.67</v>
      </c>
      <c r="K371" s="9">
        <f>VLOOKUP(B371,'2-mer'!$C$1:$V$19,4,FALSE)</f>
        <v>94</v>
      </c>
      <c r="L371" s="9">
        <f>VLOOKUP(B371,'2-mer'!$C$1:$V$19,5,FALSE)</f>
        <v>84</v>
      </c>
      <c r="M371" s="9">
        <f>VLOOKUP(B371,'2-mer'!$C$1:$V$19,6,FALSE)</f>
        <v>104</v>
      </c>
      <c r="N371" s="9">
        <f>VLOOKUP(B371,'2-mer'!$C$1:$V$19,8,FALSE)</f>
        <v>59</v>
      </c>
      <c r="O371" s="9">
        <f>VLOOKUP(B371,'2-mer'!$C$1:$V$19,9,FALSE)</f>
        <v>74</v>
      </c>
      <c r="P371" s="9">
        <f>VLOOKUP(B371,'2-mer'!$C$1:$V$19,10,FALSE)</f>
        <v>74</v>
      </c>
      <c r="Q371" s="9">
        <f>VLOOKUP(B371,'2-mer'!$C$1:$V$19,11,FALSE)</f>
        <v>94</v>
      </c>
      <c r="R371" s="9">
        <f>VLOOKUP(B371,'2-mer'!$C$1:$V$19,12,FALSE)</f>
        <v>72</v>
      </c>
      <c r="S371" s="9">
        <f>VLOOKUP(B371,'2-mer'!$C$1:$V$19,13,FALSE)</f>
        <v>107</v>
      </c>
      <c r="T371" s="9">
        <f>VLOOKUP(B371,'2-mer'!$C$1:$V$19,14,FALSE)</f>
        <v>99</v>
      </c>
      <c r="U371" s="9">
        <f>VLOOKUP(B371,'2-mer'!$C$1:$V$19,15,FALSE)</f>
        <v>141</v>
      </c>
      <c r="V371" s="9">
        <f>VLOOKUP(B371,'2-mer'!$C$1:$V$19,16,FALSE)</f>
        <v>89</v>
      </c>
      <c r="W371" s="9">
        <f>VLOOKUP(B371,'2-mer'!$C$1:$V$19,17,FALSE)</f>
        <v>66</v>
      </c>
      <c r="X371" s="9">
        <f>VLOOKUP(B371,'2-mer'!$C$1:$V$19,18,FALSE)</f>
        <v>57</v>
      </c>
      <c r="Y371" s="9">
        <f>VLOOKUP(B371,'2-mer'!$C$1:$V$19,19,FALSE)</f>
        <v>98</v>
      </c>
      <c r="Z371" s="9">
        <f>VLOOKUP(B371,'2-mer'!$C$1:$V$19,20,FALSE)</f>
        <v>49</v>
      </c>
      <c r="AA371" s="9">
        <f>VLOOKUP(B371,'3-mer'!$B:$BQ,4,FALSE)</f>
        <v>20</v>
      </c>
      <c r="AB371" s="9">
        <f>VLOOKUP(B371,'3-mer'!$B:$BQ,5,FALSE)</f>
        <v>20</v>
      </c>
      <c r="AC371" s="9">
        <f>VLOOKUP(B371,'3-mer'!$B:$BQ,6,FALSE)</f>
        <v>33</v>
      </c>
      <c r="AD371" s="9">
        <f>VLOOKUP(B371,'3-mer'!$B:$BQ,7,FALSE)</f>
        <v>21</v>
      </c>
      <c r="AE371" s="9">
        <f>VLOOKUP(B371,'3-mer'!$B:$BQ,8,FALSE)</f>
        <v>14</v>
      </c>
      <c r="AF371" s="9">
        <f>VLOOKUP(B371,'3-mer'!$B:$BQ,9,FALSE)</f>
        <v>22</v>
      </c>
      <c r="AG371" s="9">
        <f>VLOOKUP(B371,'3-mer'!$B:$BQ,10,FALSE)</f>
        <v>26</v>
      </c>
      <c r="AH371" s="9">
        <f>VLOOKUP(B371,'3-mer'!$B:$BQ,11,FALSE)</f>
        <v>22</v>
      </c>
      <c r="AI371" s="9">
        <f>VLOOKUP(B371,'3-mer'!$B:$BQ,12,FALSE)</f>
        <v>27</v>
      </c>
      <c r="AJ371" s="9">
        <f>VLOOKUP(B371,'3-mer'!$B:$BQ,13,FALSE)</f>
        <v>28</v>
      </c>
      <c r="AK371" s="9">
        <f>VLOOKUP(B371,'3-mer'!$B:$BQ,14,FALSE)</f>
        <v>27</v>
      </c>
      <c r="AL371" s="9">
        <f>VLOOKUP(B371,'3-mer'!$B:$BQ,15,FALSE)</f>
        <v>22</v>
      </c>
      <c r="AM371" s="9">
        <f>VLOOKUP(B371,'3-mer'!$B:$BQ,16,FALSE)</f>
        <v>13</v>
      </c>
      <c r="AN371" s="9">
        <f>VLOOKUP(B371,'3-mer'!$B:$BQ,17,FALSE)</f>
        <v>12</v>
      </c>
      <c r="AO371" s="9">
        <f>VLOOKUP(B371,'3-mer'!$B:$BQ,18,FALSE)</f>
        <v>25</v>
      </c>
      <c r="AP371" s="9">
        <f>VLOOKUP(B371,'3-mer'!$B:$BQ,19,FALSE)</f>
        <v>9</v>
      </c>
      <c r="AQ371" s="9">
        <f>VLOOKUP(B371,'3-mer'!$B:$BQ,20,FALSE)</f>
        <v>19</v>
      </c>
      <c r="AR371" s="9">
        <f>VLOOKUP(B371,'3-mer'!$B:$BQ,21,FALSE)</f>
        <v>19</v>
      </c>
      <c r="AS371" s="9">
        <f>VLOOKUP(B371,'3-mer'!$B:$BQ,22,FALSE)</f>
        <v>22</v>
      </c>
      <c r="AT371" s="9">
        <f>VLOOKUP(B371,'3-mer'!$B:$BQ,23,FALSE)</f>
        <v>14</v>
      </c>
      <c r="AU371" s="9">
        <f>VLOOKUP(B371,'3-mer'!$B:$BQ,24,FALSE)</f>
        <v>17</v>
      </c>
      <c r="AV371" s="9">
        <f>VLOOKUP(B371,'3-mer'!$B:$BQ,25,FALSE)</f>
        <v>15</v>
      </c>
      <c r="AW371" s="9">
        <f>VLOOKUP(B371,'3-mer'!$B:$BQ,26,FALSE)</f>
        <v>21</v>
      </c>
      <c r="AX371" s="9">
        <f>VLOOKUP(B371,'3-mer'!$B:$BQ,27,FALSE)</f>
        <v>21</v>
      </c>
      <c r="AY371" s="9">
        <f>VLOOKUP(B371,'3-mer'!$B:$BQ,28,FALSE)</f>
        <v>15</v>
      </c>
      <c r="AZ371" s="9">
        <f>VLOOKUP(B371,'3-mer'!$B:$BQ,29,FALSE)</f>
        <v>23</v>
      </c>
      <c r="BA371" s="9">
        <f>VLOOKUP(B371,'3-mer'!$B:$BQ,30,FALSE)</f>
        <v>34</v>
      </c>
      <c r="BB371" s="9">
        <f>VLOOKUP(B371,'3-mer'!$B:$BQ,31,FALSE)</f>
        <v>22</v>
      </c>
      <c r="BC371" s="9">
        <f>VLOOKUP(B371,'3-mer'!$B:$BQ,32,FALSE)</f>
        <v>14</v>
      </c>
      <c r="BD371" s="9">
        <f>VLOOKUP(B371,'3-mer'!$B:$BQ,33,FALSE)</f>
        <v>15</v>
      </c>
      <c r="BE371" s="9">
        <f>VLOOKUP(B371,'3-mer'!$B:$BQ,34,FALSE)</f>
        <v>27</v>
      </c>
      <c r="BF371" s="9">
        <f>VLOOKUP(B371,'3-mer'!$B:$BQ,35,FALSE)</f>
        <v>16</v>
      </c>
      <c r="BG371" s="9">
        <f>VLOOKUP(B371,'3-mer'!$B:$BQ,36,FALSE)</f>
        <v>32</v>
      </c>
      <c r="BH371" s="9">
        <f>VLOOKUP(B371,'3-mer'!$B:$BQ,37,FALSE)</f>
        <v>22</v>
      </c>
      <c r="BI371" s="9">
        <f>VLOOKUP(B371,'3-mer'!$B:$BQ,38,FALSE)</f>
        <v>33</v>
      </c>
      <c r="BJ371" s="9">
        <f>VLOOKUP(B371,'3-mer'!$B:$BQ,39,FALSE)</f>
        <v>20</v>
      </c>
      <c r="BK371" s="9">
        <f>VLOOKUP(B371,'3-mer'!$B:$BQ,40,FALSE)</f>
        <v>29</v>
      </c>
      <c r="BL371" s="9">
        <f>VLOOKUP(B371,'3-mer'!$B:$BQ,41,FALSE)</f>
        <v>23</v>
      </c>
      <c r="BM371" s="9">
        <f>VLOOKUP(B371,'3-mer'!$B:$BQ,42,FALSE)</f>
        <v>27</v>
      </c>
      <c r="BN371" s="9">
        <f>VLOOKUP(B371,'3-mer'!$B:$BQ,43,FALSE)</f>
        <v>20</v>
      </c>
      <c r="BO371" s="9">
        <f>VLOOKUP(B371,'3-mer'!$B:$BQ,44,FALSE)</f>
        <v>42</v>
      </c>
      <c r="BP371" s="9">
        <f>VLOOKUP(B371,'3-mer'!$B:$BQ,45,FALSE)</f>
        <v>25</v>
      </c>
      <c r="BQ371" s="9">
        <f>VLOOKUP(B371,'3-mer'!$B:$BQ,46,FALSE)</f>
        <v>46</v>
      </c>
      <c r="BR371" s="9">
        <f>VLOOKUP(B371,'3-mer'!$B:$BQ,47,FALSE)</f>
        <v>28</v>
      </c>
      <c r="BS371" s="9">
        <f>VLOOKUP(B371,'3-mer'!$B:$BQ,48,FALSE)</f>
        <v>23</v>
      </c>
      <c r="BT371" s="9">
        <f>VLOOKUP(B371,'3-mer'!$B:$BQ,49,FALSE)</f>
        <v>21</v>
      </c>
      <c r="BU371" s="9">
        <f>VLOOKUP(B371,'3-mer'!$B:$BQ,50,FALSE)</f>
        <v>29</v>
      </c>
      <c r="BV371" s="9">
        <f>VLOOKUP(B371,'3-mer'!$B:$BQ,51,FALSE)</f>
        <v>16</v>
      </c>
      <c r="BW371" s="9">
        <f>VLOOKUP(B371,'3-mer'!$B:$BQ,52,FALSE)</f>
        <v>23</v>
      </c>
      <c r="BX371" s="9">
        <f>VLOOKUP(B371,'3-mer'!$B:$BQ,53,FALSE)</f>
        <v>23</v>
      </c>
      <c r="BY371" s="9">
        <f>VLOOKUP(B371,'3-mer'!$B:$BQ,54,FALSE)</f>
        <v>16</v>
      </c>
      <c r="BZ371" s="9">
        <f>VLOOKUP(B371,'3-mer'!$B:$BQ,55,FALSE)</f>
        <v>4</v>
      </c>
      <c r="CA371" s="9">
        <f>VLOOKUP(B371,'3-mer'!$B:$BQ,56,FALSE)</f>
        <v>14</v>
      </c>
      <c r="CB371" s="9">
        <f>VLOOKUP(B371,'3-mer'!$B:$BQ,7,FALSE)</f>
        <v>21</v>
      </c>
      <c r="CC371" s="9">
        <f>VLOOKUP(B371,'3-mer'!$B:$BQ,58,FALSE)</f>
        <v>20</v>
      </c>
      <c r="CD371" s="9">
        <f>VLOOKUP(B371,'3-mer'!$B:$BQ,60,FALSE)</f>
        <v>9</v>
      </c>
      <c r="CE371" s="9">
        <f>VLOOKUP(B371,'3-mer'!$B:$BQ,61,FALSE)</f>
        <v>23</v>
      </c>
      <c r="CF371" s="9">
        <f>VLOOKUP(B371,'3-mer'!$B:$BQ,62,FALSE)</f>
        <v>23</v>
      </c>
      <c r="CG371" s="9">
        <f>VLOOKUP(B371,'3-mer'!$B:$BQ,63,FALSE)</f>
        <v>34</v>
      </c>
      <c r="CH371" s="9">
        <f>VLOOKUP(B371,'3-mer'!$B:$BQ,64,FALSE)</f>
        <v>17</v>
      </c>
      <c r="CI371" s="9">
        <f>VLOOKUP(B371,'3-mer'!$B:$BQ,65,FALSE)</f>
        <v>16</v>
      </c>
      <c r="CJ371" s="9">
        <f>VLOOKUP(B371,'3-mer'!$B:$BQ,66,FALSE)</f>
        <v>9</v>
      </c>
      <c r="CK371" s="9">
        <f>VLOOKUP(B371,'3-mer'!$B:$BQ,67,FALSE)</f>
        <v>17</v>
      </c>
      <c r="CL371" s="9">
        <f>VLOOKUP(B371,'3-mer'!$B:$BQ,5,FALSE)</f>
        <v>20</v>
      </c>
    </row>
    <row r="372" spans="1:90" ht="15.75" x14ac:dyDescent="0.2">
      <c r="A372" s="67" t="s">
        <v>30</v>
      </c>
      <c r="B372" s="67" t="s">
        <v>14</v>
      </c>
      <c r="C372" s="67">
        <v>265</v>
      </c>
      <c r="D372" s="70">
        <v>20.46</v>
      </c>
      <c r="E372" s="67">
        <v>25</v>
      </c>
      <c r="F372" s="67">
        <v>7</v>
      </c>
      <c r="G372" s="67">
        <v>5</v>
      </c>
      <c r="H372" s="70">
        <v>0.53</v>
      </c>
      <c r="I372" s="70">
        <f>VLOOKUP(B372,'2-mer'!$C$1:$V$19,3,FALSE)</f>
        <v>1507</v>
      </c>
      <c r="J372" s="74">
        <f>VLOOKUP(B372,遗传信息!B:E,4,FALSE)</f>
        <v>43.93</v>
      </c>
      <c r="K372" s="9">
        <f>VLOOKUP(B372,'2-mer'!$C$1:$V$19,4,FALSE)</f>
        <v>107</v>
      </c>
      <c r="L372" s="9">
        <f>VLOOKUP(B372,'2-mer'!$C$1:$V$19,5,FALSE)</f>
        <v>98</v>
      </c>
      <c r="M372" s="9">
        <f>VLOOKUP(B372,'2-mer'!$C$1:$V$19,6,FALSE)</f>
        <v>115</v>
      </c>
      <c r="N372" s="9">
        <f>VLOOKUP(B372,'2-mer'!$C$1:$V$19,8,FALSE)</f>
        <v>58</v>
      </c>
      <c r="O372" s="9">
        <f>VLOOKUP(B372,'2-mer'!$C$1:$V$19,9,FALSE)</f>
        <v>85</v>
      </c>
      <c r="P372" s="9">
        <f>VLOOKUP(B372,'2-mer'!$C$1:$V$19,10,FALSE)</f>
        <v>86</v>
      </c>
      <c r="Q372" s="9">
        <f>VLOOKUP(B372,'2-mer'!$C$1:$V$19,11,FALSE)</f>
        <v>107</v>
      </c>
      <c r="R372" s="9">
        <f>VLOOKUP(B372,'2-mer'!$C$1:$V$19,12,FALSE)</f>
        <v>75</v>
      </c>
      <c r="S372" s="9">
        <f>VLOOKUP(B372,'2-mer'!$C$1:$V$19,13,FALSE)</f>
        <v>118</v>
      </c>
      <c r="T372" s="9">
        <f>VLOOKUP(B372,'2-mer'!$C$1:$V$19,14,FALSE)</f>
        <v>106</v>
      </c>
      <c r="U372" s="9">
        <f>VLOOKUP(B372,'2-mer'!$C$1:$V$19,15,FALSE)</f>
        <v>147</v>
      </c>
      <c r="V372" s="9">
        <f>VLOOKUP(B372,'2-mer'!$C$1:$V$19,16,FALSE)</f>
        <v>106</v>
      </c>
      <c r="W372" s="9">
        <f>VLOOKUP(B372,'2-mer'!$C$1:$V$19,17,FALSE)</f>
        <v>67</v>
      </c>
      <c r="X372" s="9">
        <f>VLOOKUP(B372,'2-mer'!$C$1:$V$19,18,FALSE)</f>
        <v>64</v>
      </c>
      <c r="Y372" s="9">
        <f>VLOOKUP(B372,'2-mer'!$C$1:$V$19,19,FALSE)</f>
        <v>108</v>
      </c>
      <c r="Z372" s="9">
        <f>VLOOKUP(B372,'2-mer'!$C$1:$V$19,20,FALSE)</f>
        <v>59</v>
      </c>
      <c r="AA372" s="9">
        <f>VLOOKUP(B372,'3-mer'!$B:$BQ,4,FALSE)</f>
        <v>20</v>
      </c>
      <c r="AB372" s="9">
        <f>VLOOKUP(B372,'3-mer'!$B:$BQ,5,FALSE)</f>
        <v>32</v>
      </c>
      <c r="AC372" s="9">
        <f>VLOOKUP(B372,'3-mer'!$B:$BQ,6,FALSE)</f>
        <v>35</v>
      </c>
      <c r="AD372" s="9">
        <f>VLOOKUP(B372,'3-mer'!$B:$BQ,7,FALSE)</f>
        <v>20</v>
      </c>
      <c r="AE372" s="9">
        <f>VLOOKUP(B372,'3-mer'!$B:$BQ,8,FALSE)</f>
        <v>27</v>
      </c>
      <c r="AF372" s="9">
        <f>VLOOKUP(B372,'3-mer'!$B:$BQ,9,FALSE)</f>
        <v>25</v>
      </c>
      <c r="AG372" s="9">
        <f>VLOOKUP(B372,'3-mer'!$B:$BQ,10,FALSE)</f>
        <v>28</v>
      </c>
      <c r="AH372" s="9">
        <f>VLOOKUP(B372,'3-mer'!$B:$BQ,11,FALSE)</f>
        <v>18</v>
      </c>
      <c r="AI372" s="9">
        <f>VLOOKUP(B372,'3-mer'!$B:$BQ,12,FALSE)</f>
        <v>23</v>
      </c>
      <c r="AJ372" s="9">
        <f>VLOOKUP(B372,'3-mer'!$B:$BQ,13,FALSE)</f>
        <v>32</v>
      </c>
      <c r="AK372" s="9">
        <f>VLOOKUP(B372,'3-mer'!$B:$BQ,14,FALSE)</f>
        <v>34</v>
      </c>
      <c r="AL372" s="9">
        <f>VLOOKUP(B372,'3-mer'!$B:$BQ,15,FALSE)</f>
        <v>26</v>
      </c>
      <c r="AM372" s="9">
        <f>VLOOKUP(B372,'3-mer'!$B:$BQ,16,FALSE)</f>
        <v>9</v>
      </c>
      <c r="AN372" s="9">
        <f>VLOOKUP(B372,'3-mer'!$B:$BQ,17,FALSE)</f>
        <v>15</v>
      </c>
      <c r="AO372" s="9">
        <f>VLOOKUP(B372,'3-mer'!$B:$BQ,18,FALSE)</f>
        <v>23</v>
      </c>
      <c r="AP372" s="9">
        <f>VLOOKUP(B372,'3-mer'!$B:$BQ,19,FALSE)</f>
        <v>11</v>
      </c>
      <c r="AQ372" s="9">
        <f>VLOOKUP(B372,'3-mer'!$B:$BQ,20,FALSE)</f>
        <v>24</v>
      </c>
      <c r="AR372" s="9">
        <f>VLOOKUP(B372,'3-mer'!$B:$BQ,21,FALSE)</f>
        <v>22</v>
      </c>
      <c r="AS372" s="9">
        <f>VLOOKUP(B372,'3-mer'!$B:$BQ,22,FALSE)</f>
        <v>26</v>
      </c>
      <c r="AT372" s="9">
        <f>VLOOKUP(B372,'3-mer'!$B:$BQ,23,FALSE)</f>
        <v>13</v>
      </c>
      <c r="AU372" s="9">
        <f>VLOOKUP(B372,'3-mer'!$B:$BQ,24,FALSE)</f>
        <v>16</v>
      </c>
      <c r="AV372" s="9">
        <f>VLOOKUP(B372,'3-mer'!$B:$BQ,25,FALSE)</f>
        <v>20</v>
      </c>
      <c r="AW372" s="9">
        <f>VLOOKUP(B372,'3-mer'!$B:$BQ,26,FALSE)</f>
        <v>29</v>
      </c>
      <c r="AX372" s="9">
        <f>VLOOKUP(B372,'3-mer'!$B:$BQ,27,FALSE)</f>
        <v>21</v>
      </c>
      <c r="AY372" s="9">
        <f>VLOOKUP(B372,'3-mer'!$B:$BQ,28,FALSE)</f>
        <v>20</v>
      </c>
      <c r="AZ372" s="9">
        <f>VLOOKUP(B372,'3-mer'!$B:$BQ,29,FALSE)</f>
        <v>26</v>
      </c>
      <c r="BA372" s="9">
        <f>VLOOKUP(B372,'3-mer'!$B:$BQ,30,FALSE)</f>
        <v>36</v>
      </c>
      <c r="BB372" s="9">
        <f>VLOOKUP(B372,'3-mer'!$B:$BQ,31,FALSE)</f>
        <v>25</v>
      </c>
      <c r="BC372" s="9">
        <f>VLOOKUP(B372,'3-mer'!$B:$BQ,32,FALSE)</f>
        <v>15</v>
      </c>
      <c r="BD372" s="9">
        <f>VLOOKUP(B372,'3-mer'!$B:$BQ,33,FALSE)</f>
        <v>16</v>
      </c>
      <c r="BE372" s="9">
        <f>VLOOKUP(B372,'3-mer'!$B:$BQ,34,FALSE)</f>
        <v>27</v>
      </c>
      <c r="BF372" s="9">
        <f>VLOOKUP(B372,'3-mer'!$B:$BQ,35,FALSE)</f>
        <v>17</v>
      </c>
      <c r="BG372" s="9">
        <f>VLOOKUP(B372,'3-mer'!$B:$BQ,36,FALSE)</f>
        <v>36</v>
      </c>
      <c r="BH372" s="9">
        <f>VLOOKUP(B372,'3-mer'!$B:$BQ,37,FALSE)</f>
        <v>27</v>
      </c>
      <c r="BI372" s="9">
        <f>VLOOKUP(B372,'3-mer'!$B:$BQ,38,FALSE)</f>
        <v>33</v>
      </c>
      <c r="BJ372" s="9">
        <f>VLOOKUP(B372,'3-mer'!$B:$BQ,39,FALSE)</f>
        <v>22</v>
      </c>
      <c r="BK372" s="9">
        <f>VLOOKUP(B372,'3-mer'!$B:$BQ,40,FALSE)</f>
        <v>29</v>
      </c>
      <c r="BL372" s="9">
        <f>VLOOKUP(B372,'3-mer'!$B:$BQ,41,FALSE)</f>
        <v>25</v>
      </c>
      <c r="BM372" s="9">
        <f>VLOOKUP(B372,'3-mer'!$B:$BQ,42,FALSE)</f>
        <v>29</v>
      </c>
      <c r="BN372" s="9">
        <f>VLOOKUP(B372,'3-mer'!$B:$BQ,43,FALSE)</f>
        <v>22</v>
      </c>
      <c r="BO372" s="9">
        <f>VLOOKUP(B372,'3-mer'!$B:$BQ,44,FALSE)</f>
        <v>40</v>
      </c>
      <c r="BP372" s="9">
        <f>VLOOKUP(B372,'3-mer'!$B:$BQ,45,FALSE)</f>
        <v>27</v>
      </c>
      <c r="BQ372" s="9">
        <f>VLOOKUP(B372,'3-mer'!$B:$BQ,46,FALSE)</f>
        <v>43</v>
      </c>
      <c r="BR372" s="9">
        <f>VLOOKUP(B372,'3-mer'!$B:$BQ,47,FALSE)</f>
        <v>37</v>
      </c>
      <c r="BS372" s="9">
        <f>VLOOKUP(B372,'3-mer'!$B:$BQ,48,FALSE)</f>
        <v>26</v>
      </c>
      <c r="BT372" s="9">
        <f>VLOOKUP(B372,'3-mer'!$B:$BQ,49,FALSE)</f>
        <v>19</v>
      </c>
      <c r="BU372" s="9">
        <f>VLOOKUP(B372,'3-mer'!$B:$BQ,50,FALSE)</f>
        <v>38</v>
      </c>
      <c r="BV372" s="9">
        <f>VLOOKUP(B372,'3-mer'!$B:$BQ,51,FALSE)</f>
        <v>23</v>
      </c>
      <c r="BW372" s="9">
        <f>VLOOKUP(B372,'3-mer'!$B:$BQ,52,FALSE)</f>
        <v>27</v>
      </c>
      <c r="BX372" s="9">
        <f>VLOOKUP(B372,'3-mer'!$B:$BQ,53,FALSE)</f>
        <v>17</v>
      </c>
      <c r="BY372" s="9">
        <f>VLOOKUP(B372,'3-mer'!$B:$BQ,54,FALSE)</f>
        <v>20</v>
      </c>
      <c r="BZ372" s="9">
        <f>VLOOKUP(B372,'3-mer'!$B:$BQ,55,FALSE)</f>
        <v>3</v>
      </c>
      <c r="CA372" s="9">
        <f>VLOOKUP(B372,'3-mer'!$B:$BQ,56,FALSE)</f>
        <v>13</v>
      </c>
      <c r="CB372" s="9">
        <f>VLOOKUP(B372,'3-mer'!$B:$BQ,7,FALSE)</f>
        <v>20</v>
      </c>
      <c r="CC372" s="9">
        <f>VLOOKUP(B372,'3-mer'!$B:$BQ,58,FALSE)</f>
        <v>21</v>
      </c>
      <c r="CD372" s="9">
        <f>VLOOKUP(B372,'3-mer'!$B:$BQ,60,FALSE)</f>
        <v>14</v>
      </c>
      <c r="CE372" s="9">
        <f>VLOOKUP(B372,'3-mer'!$B:$BQ,61,FALSE)</f>
        <v>35</v>
      </c>
      <c r="CF372" s="9">
        <f>VLOOKUP(B372,'3-mer'!$B:$BQ,62,FALSE)</f>
        <v>21</v>
      </c>
      <c r="CG372" s="9">
        <f>VLOOKUP(B372,'3-mer'!$B:$BQ,63,FALSE)</f>
        <v>34</v>
      </c>
      <c r="CH372" s="9">
        <f>VLOOKUP(B372,'3-mer'!$B:$BQ,64,FALSE)</f>
        <v>18</v>
      </c>
      <c r="CI372" s="9">
        <f>VLOOKUP(B372,'3-mer'!$B:$BQ,65,FALSE)</f>
        <v>17</v>
      </c>
      <c r="CJ372" s="9">
        <f>VLOOKUP(B372,'3-mer'!$B:$BQ,66,FALSE)</f>
        <v>14</v>
      </c>
      <c r="CK372" s="9">
        <f>VLOOKUP(B372,'3-mer'!$B:$BQ,67,FALSE)</f>
        <v>20</v>
      </c>
      <c r="CL372" s="9">
        <f>VLOOKUP(B372,'3-mer'!$B:$BQ,5,FALSE)</f>
        <v>32</v>
      </c>
    </row>
    <row r="373" spans="1:90" ht="15.75" x14ac:dyDescent="0.2">
      <c r="A373" s="67" t="s">
        <v>30</v>
      </c>
      <c r="B373" s="67" t="s">
        <v>14</v>
      </c>
      <c r="C373" s="67">
        <v>265</v>
      </c>
      <c r="D373" s="70">
        <v>40.130000000000003</v>
      </c>
      <c r="E373" s="67">
        <v>25</v>
      </c>
      <c r="F373" s="67">
        <v>7</v>
      </c>
      <c r="G373" s="67">
        <v>5</v>
      </c>
      <c r="H373" s="70">
        <v>1.07</v>
      </c>
      <c r="I373" s="70">
        <f>VLOOKUP(B373,'2-mer'!$C$1:$V$19,3,FALSE)</f>
        <v>1507</v>
      </c>
      <c r="J373" s="74">
        <f>VLOOKUP(B373,遗传信息!B:E,4,FALSE)</f>
        <v>43.93</v>
      </c>
      <c r="K373" s="9">
        <f>VLOOKUP(B373,'2-mer'!$C$1:$V$19,4,FALSE)</f>
        <v>107</v>
      </c>
      <c r="L373" s="9">
        <f>VLOOKUP(B373,'2-mer'!$C$1:$V$19,5,FALSE)</f>
        <v>98</v>
      </c>
      <c r="M373" s="9">
        <f>VLOOKUP(B373,'2-mer'!$C$1:$V$19,6,FALSE)</f>
        <v>115</v>
      </c>
      <c r="N373" s="9">
        <f>VLOOKUP(B373,'2-mer'!$C$1:$V$19,8,FALSE)</f>
        <v>58</v>
      </c>
      <c r="O373" s="9">
        <f>VLOOKUP(B373,'2-mer'!$C$1:$V$19,9,FALSE)</f>
        <v>85</v>
      </c>
      <c r="P373" s="9">
        <f>VLOOKUP(B373,'2-mer'!$C$1:$V$19,10,FALSE)</f>
        <v>86</v>
      </c>
      <c r="Q373" s="9">
        <f>VLOOKUP(B373,'2-mer'!$C$1:$V$19,11,FALSE)</f>
        <v>107</v>
      </c>
      <c r="R373" s="9">
        <f>VLOOKUP(B373,'2-mer'!$C$1:$V$19,12,FALSE)</f>
        <v>75</v>
      </c>
      <c r="S373" s="9">
        <f>VLOOKUP(B373,'2-mer'!$C$1:$V$19,13,FALSE)</f>
        <v>118</v>
      </c>
      <c r="T373" s="9">
        <f>VLOOKUP(B373,'2-mer'!$C$1:$V$19,14,FALSE)</f>
        <v>106</v>
      </c>
      <c r="U373" s="9">
        <f>VLOOKUP(B373,'2-mer'!$C$1:$V$19,15,FALSE)</f>
        <v>147</v>
      </c>
      <c r="V373" s="9">
        <f>VLOOKUP(B373,'2-mer'!$C$1:$V$19,16,FALSE)</f>
        <v>106</v>
      </c>
      <c r="W373" s="9">
        <f>VLOOKUP(B373,'2-mer'!$C$1:$V$19,17,FALSE)</f>
        <v>67</v>
      </c>
      <c r="X373" s="9">
        <f>VLOOKUP(B373,'2-mer'!$C$1:$V$19,18,FALSE)</f>
        <v>64</v>
      </c>
      <c r="Y373" s="9">
        <f>VLOOKUP(B373,'2-mer'!$C$1:$V$19,19,FALSE)</f>
        <v>108</v>
      </c>
      <c r="Z373" s="9">
        <f>VLOOKUP(B373,'2-mer'!$C$1:$V$19,20,FALSE)</f>
        <v>59</v>
      </c>
      <c r="AA373" s="9">
        <f>VLOOKUP(B373,'3-mer'!$B:$BQ,4,FALSE)</f>
        <v>20</v>
      </c>
      <c r="AB373" s="9">
        <f>VLOOKUP(B373,'3-mer'!$B:$BQ,5,FALSE)</f>
        <v>32</v>
      </c>
      <c r="AC373" s="9">
        <f>VLOOKUP(B373,'3-mer'!$B:$BQ,6,FALSE)</f>
        <v>35</v>
      </c>
      <c r="AD373" s="9">
        <f>VLOOKUP(B373,'3-mer'!$B:$BQ,7,FALSE)</f>
        <v>20</v>
      </c>
      <c r="AE373" s="9">
        <f>VLOOKUP(B373,'3-mer'!$B:$BQ,8,FALSE)</f>
        <v>27</v>
      </c>
      <c r="AF373" s="9">
        <f>VLOOKUP(B373,'3-mer'!$B:$BQ,9,FALSE)</f>
        <v>25</v>
      </c>
      <c r="AG373" s="9">
        <f>VLOOKUP(B373,'3-mer'!$B:$BQ,10,FALSE)</f>
        <v>28</v>
      </c>
      <c r="AH373" s="9">
        <f>VLOOKUP(B373,'3-mer'!$B:$BQ,11,FALSE)</f>
        <v>18</v>
      </c>
      <c r="AI373" s="9">
        <f>VLOOKUP(B373,'3-mer'!$B:$BQ,12,FALSE)</f>
        <v>23</v>
      </c>
      <c r="AJ373" s="9">
        <f>VLOOKUP(B373,'3-mer'!$B:$BQ,13,FALSE)</f>
        <v>32</v>
      </c>
      <c r="AK373" s="9">
        <f>VLOOKUP(B373,'3-mer'!$B:$BQ,14,FALSE)</f>
        <v>34</v>
      </c>
      <c r="AL373" s="9">
        <f>VLOOKUP(B373,'3-mer'!$B:$BQ,15,FALSE)</f>
        <v>26</v>
      </c>
      <c r="AM373" s="9">
        <f>VLOOKUP(B373,'3-mer'!$B:$BQ,16,FALSE)</f>
        <v>9</v>
      </c>
      <c r="AN373" s="9">
        <f>VLOOKUP(B373,'3-mer'!$B:$BQ,17,FALSE)</f>
        <v>15</v>
      </c>
      <c r="AO373" s="9">
        <f>VLOOKUP(B373,'3-mer'!$B:$BQ,18,FALSE)</f>
        <v>23</v>
      </c>
      <c r="AP373" s="9">
        <f>VLOOKUP(B373,'3-mer'!$B:$BQ,19,FALSE)</f>
        <v>11</v>
      </c>
      <c r="AQ373" s="9">
        <f>VLOOKUP(B373,'3-mer'!$B:$BQ,20,FALSE)</f>
        <v>24</v>
      </c>
      <c r="AR373" s="9">
        <f>VLOOKUP(B373,'3-mer'!$B:$BQ,21,FALSE)</f>
        <v>22</v>
      </c>
      <c r="AS373" s="9">
        <f>VLOOKUP(B373,'3-mer'!$B:$BQ,22,FALSE)</f>
        <v>26</v>
      </c>
      <c r="AT373" s="9">
        <f>VLOOKUP(B373,'3-mer'!$B:$BQ,23,FALSE)</f>
        <v>13</v>
      </c>
      <c r="AU373" s="9">
        <f>VLOOKUP(B373,'3-mer'!$B:$BQ,24,FALSE)</f>
        <v>16</v>
      </c>
      <c r="AV373" s="9">
        <f>VLOOKUP(B373,'3-mer'!$B:$BQ,25,FALSE)</f>
        <v>20</v>
      </c>
      <c r="AW373" s="9">
        <f>VLOOKUP(B373,'3-mer'!$B:$BQ,26,FALSE)</f>
        <v>29</v>
      </c>
      <c r="AX373" s="9">
        <f>VLOOKUP(B373,'3-mer'!$B:$BQ,27,FALSE)</f>
        <v>21</v>
      </c>
      <c r="AY373" s="9">
        <f>VLOOKUP(B373,'3-mer'!$B:$BQ,28,FALSE)</f>
        <v>20</v>
      </c>
      <c r="AZ373" s="9">
        <f>VLOOKUP(B373,'3-mer'!$B:$BQ,29,FALSE)</f>
        <v>26</v>
      </c>
      <c r="BA373" s="9">
        <f>VLOOKUP(B373,'3-mer'!$B:$BQ,30,FALSE)</f>
        <v>36</v>
      </c>
      <c r="BB373" s="9">
        <f>VLOOKUP(B373,'3-mer'!$B:$BQ,31,FALSE)</f>
        <v>25</v>
      </c>
      <c r="BC373" s="9">
        <f>VLOOKUP(B373,'3-mer'!$B:$BQ,32,FALSE)</f>
        <v>15</v>
      </c>
      <c r="BD373" s="9">
        <f>VLOOKUP(B373,'3-mer'!$B:$BQ,33,FALSE)</f>
        <v>16</v>
      </c>
      <c r="BE373" s="9">
        <f>VLOOKUP(B373,'3-mer'!$B:$BQ,34,FALSE)</f>
        <v>27</v>
      </c>
      <c r="BF373" s="9">
        <f>VLOOKUP(B373,'3-mer'!$B:$BQ,35,FALSE)</f>
        <v>17</v>
      </c>
      <c r="BG373" s="9">
        <f>VLOOKUP(B373,'3-mer'!$B:$BQ,36,FALSE)</f>
        <v>36</v>
      </c>
      <c r="BH373" s="9">
        <f>VLOOKUP(B373,'3-mer'!$B:$BQ,37,FALSE)</f>
        <v>27</v>
      </c>
      <c r="BI373" s="9">
        <f>VLOOKUP(B373,'3-mer'!$B:$BQ,38,FALSE)</f>
        <v>33</v>
      </c>
      <c r="BJ373" s="9">
        <f>VLOOKUP(B373,'3-mer'!$B:$BQ,39,FALSE)</f>
        <v>22</v>
      </c>
      <c r="BK373" s="9">
        <f>VLOOKUP(B373,'3-mer'!$B:$BQ,40,FALSE)</f>
        <v>29</v>
      </c>
      <c r="BL373" s="9">
        <f>VLOOKUP(B373,'3-mer'!$B:$BQ,41,FALSE)</f>
        <v>25</v>
      </c>
      <c r="BM373" s="9">
        <f>VLOOKUP(B373,'3-mer'!$B:$BQ,42,FALSE)</f>
        <v>29</v>
      </c>
      <c r="BN373" s="9">
        <f>VLOOKUP(B373,'3-mer'!$B:$BQ,43,FALSE)</f>
        <v>22</v>
      </c>
      <c r="BO373" s="9">
        <f>VLOOKUP(B373,'3-mer'!$B:$BQ,44,FALSE)</f>
        <v>40</v>
      </c>
      <c r="BP373" s="9">
        <f>VLOOKUP(B373,'3-mer'!$B:$BQ,45,FALSE)</f>
        <v>27</v>
      </c>
      <c r="BQ373" s="9">
        <f>VLOOKUP(B373,'3-mer'!$B:$BQ,46,FALSE)</f>
        <v>43</v>
      </c>
      <c r="BR373" s="9">
        <f>VLOOKUP(B373,'3-mer'!$B:$BQ,47,FALSE)</f>
        <v>37</v>
      </c>
      <c r="BS373" s="9">
        <f>VLOOKUP(B373,'3-mer'!$B:$BQ,48,FALSE)</f>
        <v>26</v>
      </c>
      <c r="BT373" s="9">
        <f>VLOOKUP(B373,'3-mer'!$B:$BQ,49,FALSE)</f>
        <v>19</v>
      </c>
      <c r="BU373" s="9">
        <f>VLOOKUP(B373,'3-mer'!$B:$BQ,50,FALSE)</f>
        <v>38</v>
      </c>
      <c r="BV373" s="9">
        <f>VLOOKUP(B373,'3-mer'!$B:$BQ,51,FALSE)</f>
        <v>23</v>
      </c>
      <c r="BW373" s="9">
        <f>VLOOKUP(B373,'3-mer'!$B:$BQ,52,FALSE)</f>
        <v>27</v>
      </c>
      <c r="BX373" s="9">
        <f>VLOOKUP(B373,'3-mer'!$B:$BQ,53,FALSE)</f>
        <v>17</v>
      </c>
      <c r="BY373" s="9">
        <f>VLOOKUP(B373,'3-mer'!$B:$BQ,54,FALSE)</f>
        <v>20</v>
      </c>
      <c r="BZ373" s="9">
        <f>VLOOKUP(B373,'3-mer'!$B:$BQ,55,FALSE)</f>
        <v>3</v>
      </c>
      <c r="CA373" s="9">
        <f>VLOOKUP(B373,'3-mer'!$B:$BQ,56,FALSE)</f>
        <v>13</v>
      </c>
      <c r="CB373" s="9">
        <f>VLOOKUP(B373,'3-mer'!$B:$BQ,7,FALSE)</f>
        <v>20</v>
      </c>
      <c r="CC373" s="9">
        <f>VLOOKUP(B373,'3-mer'!$B:$BQ,58,FALSE)</f>
        <v>21</v>
      </c>
      <c r="CD373" s="9">
        <f>VLOOKUP(B373,'3-mer'!$B:$BQ,60,FALSE)</f>
        <v>14</v>
      </c>
      <c r="CE373" s="9">
        <f>VLOOKUP(B373,'3-mer'!$B:$BQ,61,FALSE)</f>
        <v>35</v>
      </c>
      <c r="CF373" s="9">
        <f>VLOOKUP(B373,'3-mer'!$B:$BQ,62,FALSE)</f>
        <v>21</v>
      </c>
      <c r="CG373" s="9">
        <f>VLOOKUP(B373,'3-mer'!$B:$BQ,63,FALSE)</f>
        <v>34</v>
      </c>
      <c r="CH373" s="9">
        <f>VLOOKUP(B373,'3-mer'!$B:$BQ,64,FALSE)</f>
        <v>18</v>
      </c>
      <c r="CI373" s="9">
        <f>VLOOKUP(B373,'3-mer'!$B:$BQ,65,FALSE)</f>
        <v>17</v>
      </c>
      <c r="CJ373" s="9">
        <f>VLOOKUP(B373,'3-mer'!$B:$BQ,66,FALSE)</f>
        <v>14</v>
      </c>
      <c r="CK373" s="9">
        <f>VLOOKUP(B373,'3-mer'!$B:$BQ,67,FALSE)</f>
        <v>20</v>
      </c>
      <c r="CL373" s="9">
        <f>VLOOKUP(B373,'3-mer'!$B:$BQ,5,FALSE)</f>
        <v>32</v>
      </c>
    </row>
    <row r="374" spans="1:90" ht="15.75" x14ac:dyDescent="0.2">
      <c r="A374" s="67" t="s">
        <v>30</v>
      </c>
      <c r="B374" s="67" t="s">
        <v>14</v>
      </c>
      <c r="C374" s="67">
        <v>265</v>
      </c>
      <c r="D374" s="70">
        <v>74.760000000000005</v>
      </c>
      <c r="E374" s="67">
        <v>25</v>
      </c>
      <c r="F374" s="67">
        <v>7</v>
      </c>
      <c r="G374" s="67">
        <v>5</v>
      </c>
      <c r="H374" s="70">
        <v>1.83</v>
      </c>
      <c r="I374" s="70">
        <f>VLOOKUP(B374,'2-mer'!$C$1:$V$19,3,FALSE)</f>
        <v>1507</v>
      </c>
      <c r="J374" s="74">
        <f>VLOOKUP(B374,遗传信息!B:E,4,FALSE)</f>
        <v>43.93</v>
      </c>
      <c r="K374" s="9">
        <f>VLOOKUP(B374,'2-mer'!$C$1:$V$19,4,FALSE)</f>
        <v>107</v>
      </c>
      <c r="L374" s="9">
        <f>VLOOKUP(B374,'2-mer'!$C$1:$V$19,5,FALSE)</f>
        <v>98</v>
      </c>
      <c r="M374" s="9">
        <f>VLOOKUP(B374,'2-mer'!$C$1:$V$19,6,FALSE)</f>
        <v>115</v>
      </c>
      <c r="N374" s="9">
        <f>VLOOKUP(B374,'2-mer'!$C$1:$V$19,8,FALSE)</f>
        <v>58</v>
      </c>
      <c r="O374" s="9">
        <f>VLOOKUP(B374,'2-mer'!$C$1:$V$19,9,FALSE)</f>
        <v>85</v>
      </c>
      <c r="P374" s="9">
        <f>VLOOKUP(B374,'2-mer'!$C$1:$V$19,10,FALSE)</f>
        <v>86</v>
      </c>
      <c r="Q374" s="9">
        <f>VLOOKUP(B374,'2-mer'!$C$1:$V$19,11,FALSE)</f>
        <v>107</v>
      </c>
      <c r="R374" s="9">
        <f>VLOOKUP(B374,'2-mer'!$C$1:$V$19,12,FALSE)</f>
        <v>75</v>
      </c>
      <c r="S374" s="9">
        <f>VLOOKUP(B374,'2-mer'!$C$1:$V$19,13,FALSE)</f>
        <v>118</v>
      </c>
      <c r="T374" s="9">
        <f>VLOOKUP(B374,'2-mer'!$C$1:$V$19,14,FALSE)</f>
        <v>106</v>
      </c>
      <c r="U374" s="9">
        <f>VLOOKUP(B374,'2-mer'!$C$1:$V$19,15,FALSE)</f>
        <v>147</v>
      </c>
      <c r="V374" s="9">
        <f>VLOOKUP(B374,'2-mer'!$C$1:$V$19,16,FALSE)</f>
        <v>106</v>
      </c>
      <c r="W374" s="9">
        <f>VLOOKUP(B374,'2-mer'!$C$1:$V$19,17,FALSE)</f>
        <v>67</v>
      </c>
      <c r="X374" s="9">
        <f>VLOOKUP(B374,'2-mer'!$C$1:$V$19,18,FALSE)</f>
        <v>64</v>
      </c>
      <c r="Y374" s="9">
        <f>VLOOKUP(B374,'2-mer'!$C$1:$V$19,19,FALSE)</f>
        <v>108</v>
      </c>
      <c r="Z374" s="9">
        <f>VLOOKUP(B374,'2-mer'!$C$1:$V$19,20,FALSE)</f>
        <v>59</v>
      </c>
      <c r="AA374" s="9">
        <f>VLOOKUP(B374,'3-mer'!$B:$BQ,4,FALSE)</f>
        <v>20</v>
      </c>
      <c r="AB374" s="9">
        <f>VLOOKUP(B374,'3-mer'!$B:$BQ,5,FALSE)</f>
        <v>32</v>
      </c>
      <c r="AC374" s="9">
        <f>VLOOKUP(B374,'3-mer'!$B:$BQ,6,FALSE)</f>
        <v>35</v>
      </c>
      <c r="AD374" s="9">
        <f>VLOOKUP(B374,'3-mer'!$B:$BQ,7,FALSE)</f>
        <v>20</v>
      </c>
      <c r="AE374" s="9">
        <f>VLOOKUP(B374,'3-mer'!$B:$BQ,8,FALSE)</f>
        <v>27</v>
      </c>
      <c r="AF374" s="9">
        <f>VLOOKUP(B374,'3-mer'!$B:$BQ,9,FALSE)</f>
        <v>25</v>
      </c>
      <c r="AG374" s="9">
        <f>VLOOKUP(B374,'3-mer'!$B:$BQ,10,FALSE)</f>
        <v>28</v>
      </c>
      <c r="AH374" s="9">
        <f>VLOOKUP(B374,'3-mer'!$B:$BQ,11,FALSE)</f>
        <v>18</v>
      </c>
      <c r="AI374" s="9">
        <f>VLOOKUP(B374,'3-mer'!$B:$BQ,12,FALSE)</f>
        <v>23</v>
      </c>
      <c r="AJ374" s="9">
        <f>VLOOKUP(B374,'3-mer'!$B:$BQ,13,FALSE)</f>
        <v>32</v>
      </c>
      <c r="AK374" s="9">
        <f>VLOOKUP(B374,'3-mer'!$B:$BQ,14,FALSE)</f>
        <v>34</v>
      </c>
      <c r="AL374" s="9">
        <f>VLOOKUP(B374,'3-mer'!$B:$BQ,15,FALSE)</f>
        <v>26</v>
      </c>
      <c r="AM374" s="9">
        <f>VLOOKUP(B374,'3-mer'!$B:$BQ,16,FALSE)</f>
        <v>9</v>
      </c>
      <c r="AN374" s="9">
        <f>VLOOKUP(B374,'3-mer'!$B:$BQ,17,FALSE)</f>
        <v>15</v>
      </c>
      <c r="AO374" s="9">
        <f>VLOOKUP(B374,'3-mer'!$B:$BQ,18,FALSE)</f>
        <v>23</v>
      </c>
      <c r="AP374" s="9">
        <f>VLOOKUP(B374,'3-mer'!$B:$BQ,19,FALSE)</f>
        <v>11</v>
      </c>
      <c r="AQ374" s="9">
        <f>VLOOKUP(B374,'3-mer'!$B:$BQ,20,FALSE)</f>
        <v>24</v>
      </c>
      <c r="AR374" s="9">
        <f>VLOOKUP(B374,'3-mer'!$B:$BQ,21,FALSE)</f>
        <v>22</v>
      </c>
      <c r="AS374" s="9">
        <f>VLOOKUP(B374,'3-mer'!$B:$BQ,22,FALSE)</f>
        <v>26</v>
      </c>
      <c r="AT374" s="9">
        <f>VLOOKUP(B374,'3-mer'!$B:$BQ,23,FALSE)</f>
        <v>13</v>
      </c>
      <c r="AU374" s="9">
        <f>VLOOKUP(B374,'3-mer'!$B:$BQ,24,FALSE)</f>
        <v>16</v>
      </c>
      <c r="AV374" s="9">
        <f>VLOOKUP(B374,'3-mer'!$B:$BQ,25,FALSE)</f>
        <v>20</v>
      </c>
      <c r="AW374" s="9">
        <f>VLOOKUP(B374,'3-mer'!$B:$BQ,26,FALSE)</f>
        <v>29</v>
      </c>
      <c r="AX374" s="9">
        <f>VLOOKUP(B374,'3-mer'!$B:$BQ,27,FALSE)</f>
        <v>21</v>
      </c>
      <c r="AY374" s="9">
        <f>VLOOKUP(B374,'3-mer'!$B:$BQ,28,FALSE)</f>
        <v>20</v>
      </c>
      <c r="AZ374" s="9">
        <f>VLOOKUP(B374,'3-mer'!$B:$BQ,29,FALSE)</f>
        <v>26</v>
      </c>
      <c r="BA374" s="9">
        <f>VLOOKUP(B374,'3-mer'!$B:$BQ,30,FALSE)</f>
        <v>36</v>
      </c>
      <c r="BB374" s="9">
        <f>VLOOKUP(B374,'3-mer'!$B:$BQ,31,FALSE)</f>
        <v>25</v>
      </c>
      <c r="BC374" s="9">
        <f>VLOOKUP(B374,'3-mer'!$B:$BQ,32,FALSE)</f>
        <v>15</v>
      </c>
      <c r="BD374" s="9">
        <f>VLOOKUP(B374,'3-mer'!$B:$BQ,33,FALSE)</f>
        <v>16</v>
      </c>
      <c r="BE374" s="9">
        <f>VLOOKUP(B374,'3-mer'!$B:$BQ,34,FALSE)</f>
        <v>27</v>
      </c>
      <c r="BF374" s="9">
        <f>VLOOKUP(B374,'3-mer'!$B:$BQ,35,FALSE)</f>
        <v>17</v>
      </c>
      <c r="BG374" s="9">
        <f>VLOOKUP(B374,'3-mer'!$B:$BQ,36,FALSE)</f>
        <v>36</v>
      </c>
      <c r="BH374" s="9">
        <f>VLOOKUP(B374,'3-mer'!$B:$BQ,37,FALSE)</f>
        <v>27</v>
      </c>
      <c r="BI374" s="9">
        <f>VLOOKUP(B374,'3-mer'!$B:$BQ,38,FALSE)</f>
        <v>33</v>
      </c>
      <c r="BJ374" s="9">
        <f>VLOOKUP(B374,'3-mer'!$B:$BQ,39,FALSE)</f>
        <v>22</v>
      </c>
      <c r="BK374" s="9">
        <f>VLOOKUP(B374,'3-mer'!$B:$BQ,40,FALSE)</f>
        <v>29</v>
      </c>
      <c r="BL374" s="9">
        <f>VLOOKUP(B374,'3-mer'!$B:$BQ,41,FALSE)</f>
        <v>25</v>
      </c>
      <c r="BM374" s="9">
        <f>VLOOKUP(B374,'3-mer'!$B:$BQ,42,FALSE)</f>
        <v>29</v>
      </c>
      <c r="BN374" s="9">
        <f>VLOOKUP(B374,'3-mer'!$B:$BQ,43,FALSE)</f>
        <v>22</v>
      </c>
      <c r="BO374" s="9">
        <f>VLOOKUP(B374,'3-mer'!$B:$BQ,44,FALSE)</f>
        <v>40</v>
      </c>
      <c r="BP374" s="9">
        <f>VLOOKUP(B374,'3-mer'!$B:$BQ,45,FALSE)</f>
        <v>27</v>
      </c>
      <c r="BQ374" s="9">
        <f>VLOOKUP(B374,'3-mer'!$B:$BQ,46,FALSE)</f>
        <v>43</v>
      </c>
      <c r="BR374" s="9">
        <f>VLOOKUP(B374,'3-mer'!$B:$BQ,47,FALSE)</f>
        <v>37</v>
      </c>
      <c r="BS374" s="9">
        <f>VLOOKUP(B374,'3-mer'!$B:$BQ,48,FALSE)</f>
        <v>26</v>
      </c>
      <c r="BT374" s="9">
        <f>VLOOKUP(B374,'3-mer'!$B:$BQ,49,FALSE)</f>
        <v>19</v>
      </c>
      <c r="BU374" s="9">
        <f>VLOOKUP(B374,'3-mer'!$B:$BQ,50,FALSE)</f>
        <v>38</v>
      </c>
      <c r="BV374" s="9">
        <f>VLOOKUP(B374,'3-mer'!$B:$BQ,51,FALSE)</f>
        <v>23</v>
      </c>
      <c r="BW374" s="9">
        <f>VLOOKUP(B374,'3-mer'!$B:$BQ,52,FALSE)</f>
        <v>27</v>
      </c>
      <c r="BX374" s="9">
        <f>VLOOKUP(B374,'3-mer'!$B:$BQ,53,FALSE)</f>
        <v>17</v>
      </c>
      <c r="BY374" s="9">
        <f>VLOOKUP(B374,'3-mer'!$B:$BQ,54,FALSE)</f>
        <v>20</v>
      </c>
      <c r="BZ374" s="9">
        <f>VLOOKUP(B374,'3-mer'!$B:$BQ,55,FALSE)</f>
        <v>3</v>
      </c>
      <c r="CA374" s="9">
        <f>VLOOKUP(B374,'3-mer'!$B:$BQ,56,FALSE)</f>
        <v>13</v>
      </c>
      <c r="CB374" s="9">
        <f>VLOOKUP(B374,'3-mer'!$B:$BQ,7,FALSE)</f>
        <v>20</v>
      </c>
      <c r="CC374" s="9">
        <f>VLOOKUP(B374,'3-mer'!$B:$BQ,58,FALSE)</f>
        <v>21</v>
      </c>
      <c r="CD374" s="9">
        <f>VLOOKUP(B374,'3-mer'!$B:$BQ,60,FALSE)</f>
        <v>14</v>
      </c>
      <c r="CE374" s="9">
        <f>VLOOKUP(B374,'3-mer'!$B:$BQ,61,FALSE)</f>
        <v>35</v>
      </c>
      <c r="CF374" s="9">
        <f>VLOOKUP(B374,'3-mer'!$B:$BQ,62,FALSE)</f>
        <v>21</v>
      </c>
      <c r="CG374" s="9">
        <f>VLOOKUP(B374,'3-mer'!$B:$BQ,63,FALSE)</f>
        <v>34</v>
      </c>
      <c r="CH374" s="9">
        <f>VLOOKUP(B374,'3-mer'!$B:$BQ,64,FALSE)</f>
        <v>18</v>
      </c>
      <c r="CI374" s="9">
        <f>VLOOKUP(B374,'3-mer'!$B:$BQ,65,FALSE)</f>
        <v>17</v>
      </c>
      <c r="CJ374" s="9">
        <f>VLOOKUP(B374,'3-mer'!$B:$BQ,66,FALSE)</f>
        <v>14</v>
      </c>
      <c r="CK374" s="9">
        <f>VLOOKUP(B374,'3-mer'!$B:$BQ,67,FALSE)</f>
        <v>20</v>
      </c>
      <c r="CL374" s="9">
        <f>VLOOKUP(B374,'3-mer'!$B:$BQ,5,FALSE)</f>
        <v>32</v>
      </c>
    </row>
    <row r="375" spans="1:90" ht="15.75" x14ac:dyDescent="0.2">
      <c r="A375" s="67" t="s">
        <v>30</v>
      </c>
      <c r="B375" s="67" t="s">
        <v>14</v>
      </c>
      <c r="C375" s="67">
        <v>265</v>
      </c>
      <c r="D375" s="70">
        <v>100.23</v>
      </c>
      <c r="E375" s="67">
        <v>25</v>
      </c>
      <c r="F375" s="67">
        <v>7</v>
      </c>
      <c r="G375" s="67">
        <v>5</v>
      </c>
      <c r="H375" s="70">
        <v>2.4500000000000002</v>
      </c>
      <c r="I375" s="70">
        <f>VLOOKUP(B375,'2-mer'!$C$1:$V$19,3,FALSE)</f>
        <v>1507</v>
      </c>
      <c r="J375" s="74">
        <f>VLOOKUP(B375,遗传信息!B:E,4,FALSE)</f>
        <v>43.93</v>
      </c>
      <c r="K375" s="9">
        <f>VLOOKUP(B375,'2-mer'!$C$1:$V$19,4,FALSE)</f>
        <v>107</v>
      </c>
      <c r="L375" s="9">
        <f>VLOOKUP(B375,'2-mer'!$C$1:$V$19,5,FALSE)</f>
        <v>98</v>
      </c>
      <c r="M375" s="9">
        <f>VLOOKUP(B375,'2-mer'!$C$1:$V$19,6,FALSE)</f>
        <v>115</v>
      </c>
      <c r="N375" s="9">
        <f>VLOOKUP(B375,'2-mer'!$C$1:$V$19,8,FALSE)</f>
        <v>58</v>
      </c>
      <c r="O375" s="9">
        <f>VLOOKUP(B375,'2-mer'!$C$1:$V$19,9,FALSE)</f>
        <v>85</v>
      </c>
      <c r="P375" s="9">
        <f>VLOOKUP(B375,'2-mer'!$C$1:$V$19,10,FALSE)</f>
        <v>86</v>
      </c>
      <c r="Q375" s="9">
        <f>VLOOKUP(B375,'2-mer'!$C$1:$V$19,11,FALSE)</f>
        <v>107</v>
      </c>
      <c r="R375" s="9">
        <f>VLOOKUP(B375,'2-mer'!$C$1:$V$19,12,FALSE)</f>
        <v>75</v>
      </c>
      <c r="S375" s="9">
        <f>VLOOKUP(B375,'2-mer'!$C$1:$V$19,13,FALSE)</f>
        <v>118</v>
      </c>
      <c r="T375" s="9">
        <f>VLOOKUP(B375,'2-mer'!$C$1:$V$19,14,FALSE)</f>
        <v>106</v>
      </c>
      <c r="U375" s="9">
        <f>VLOOKUP(B375,'2-mer'!$C$1:$V$19,15,FALSE)</f>
        <v>147</v>
      </c>
      <c r="V375" s="9">
        <f>VLOOKUP(B375,'2-mer'!$C$1:$V$19,16,FALSE)</f>
        <v>106</v>
      </c>
      <c r="W375" s="9">
        <f>VLOOKUP(B375,'2-mer'!$C$1:$V$19,17,FALSE)</f>
        <v>67</v>
      </c>
      <c r="X375" s="9">
        <f>VLOOKUP(B375,'2-mer'!$C$1:$V$19,18,FALSE)</f>
        <v>64</v>
      </c>
      <c r="Y375" s="9">
        <f>VLOOKUP(B375,'2-mer'!$C$1:$V$19,19,FALSE)</f>
        <v>108</v>
      </c>
      <c r="Z375" s="9">
        <f>VLOOKUP(B375,'2-mer'!$C$1:$V$19,20,FALSE)</f>
        <v>59</v>
      </c>
      <c r="AA375" s="9">
        <f>VLOOKUP(B375,'3-mer'!$B:$BQ,4,FALSE)</f>
        <v>20</v>
      </c>
      <c r="AB375" s="9">
        <f>VLOOKUP(B375,'3-mer'!$B:$BQ,5,FALSE)</f>
        <v>32</v>
      </c>
      <c r="AC375" s="9">
        <f>VLOOKUP(B375,'3-mer'!$B:$BQ,6,FALSE)</f>
        <v>35</v>
      </c>
      <c r="AD375" s="9">
        <f>VLOOKUP(B375,'3-mer'!$B:$BQ,7,FALSE)</f>
        <v>20</v>
      </c>
      <c r="AE375" s="9">
        <f>VLOOKUP(B375,'3-mer'!$B:$BQ,8,FALSE)</f>
        <v>27</v>
      </c>
      <c r="AF375" s="9">
        <f>VLOOKUP(B375,'3-mer'!$B:$BQ,9,FALSE)</f>
        <v>25</v>
      </c>
      <c r="AG375" s="9">
        <f>VLOOKUP(B375,'3-mer'!$B:$BQ,10,FALSE)</f>
        <v>28</v>
      </c>
      <c r="AH375" s="9">
        <f>VLOOKUP(B375,'3-mer'!$B:$BQ,11,FALSE)</f>
        <v>18</v>
      </c>
      <c r="AI375" s="9">
        <f>VLOOKUP(B375,'3-mer'!$B:$BQ,12,FALSE)</f>
        <v>23</v>
      </c>
      <c r="AJ375" s="9">
        <f>VLOOKUP(B375,'3-mer'!$B:$BQ,13,FALSE)</f>
        <v>32</v>
      </c>
      <c r="AK375" s="9">
        <f>VLOOKUP(B375,'3-mer'!$B:$BQ,14,FALSE)</f>
        <v>34</v>
      </c>
      <c r="AL375" s="9">
        <f>VLOOKUP(B375,'3-mer'!$B:$BQ,15,FALSE)</f>
        <v>26</v>
      </c>
      <c r="AM375" s="9">
        <f>VLOOKUP(B375,'3-mer'!$B:$BQ,16,FALSE)</f>
        <v>9</v>
      </c>
      <c r="AN375" s="9">
        <f>VLOOKUP(B375,'3-mer'!$B:$BQ,17,FALSE)</f>
        <v>15</v>
      </c>
      <c r="AO375" s="9">
        <f>VLOOKUP(B375,'3-mer'!$B:$BQ,18,FALSE)</f>
        <v>23</v>
      </c>
      <c r="AP375" s="9">
        <f>VLOOKUP(B375,'3-mer'!$B:$BQ,19,FALSE)</f>
        <v>11</v>
      </c>
      <c r="AQ375" s="9">
        <f>VLOOKUP(B375,'3-mer'!$B:$BQ,20,FALSE)</f>
        <v>24</v>
      </c>
      <c r="AR375" s="9">
        <f>VLOOKUP(B375,'3-mer'!$B:$BQ,21,FALSE)</f>
        <v>22</v>
      </c>
      <c r="AS375" s="9">
        <f>VLOOKUP(B375,'3-mer'!$B:$BQ,22,FALSE)</f>
        <v>26</v>
      </c>
      <c r="AT375" s="9">
        <f>VLOOKUP(B375,'3-mer'!$B:$BQ,23,FALSE)</f>
        <v>13</v>
      </c>
      <c r="AU375" s="9">
        <f>VLOOKUP(B375,'3-mer'!$B:$BQ,24,FALSE)</f>
        <v>16</v>
      </c>
      <c r="AV375" s="9">
        <f>VLOOKUP(B375,'3-mer'!$B:$BQ,25,FALSE)</f>
        <v>20</v>
      </c>
      <c r="AW375" s="9">
        <f>VLOOKUP(B375,'3-mer'!$B:$BQ,26,FALSE)</f>
        <v>29</v>
      </c>
      <c r="AX375" s="9">
        <f>VLOOKUP(B375,'3-mer'!$B:$BQ,27,FALSE)</f>
        <v>21</v>
      </c>
      <c r="AY375" s="9">
        <f>VLOOKUP(B375,'3-mer'!$B:$BQ,28,FALSE)</f>
        <v>20</v>
      </c>
      <c r="AZ375" s="9">
        <f>VLOOKUP(B375,'3-mer'!$B:$BQ,29,FALSE)</f>
        <v>26</v>
      </c>
      <c r="BA375" s="9">
        <f>VLOOKUP(B375,'3-mer'!$B:$BQ,30,FALSE)</f>
        <v>36</v>
      </c>
      <c r="BB375" s="9">
        <f>VLOOKUP(B375,'3-mer'!$B:$BQ,31,FALSE)</f>
        <v>25</v>
      </c>
      <c r="BC375" s="9">
        <f>VLOOKUP(B375,'3-mer'!$B:$BQ,32,FALSE)</f>
        <v>15</v>
      </c>
      <c r="BD375" s="9">
        <f>VLOOKUP(B375,'3-mer'!$B:$BQ,33,FALSE)</f>
        <v>16</v>
      </c>
      <c r="BE375" s="9">
        <f>VLOOKUP(B375,'3-mer'!$B:$BQ,34,FALSE)</f>
        <v>27</v>
      </c>
      <c r="BF375" s="9">
        <f>VLOOKUP(B375,'3-mer'!$B:$BQ,35,FALSE)</f>
        <v>17</v>
      </c>
      <c r="BG375" s="9">
        <f>VLOOKUP(B375,'3-mer'!$B:$BQ,36,FALSE)</f>
        <v>36</v>
      </c>
      <c r="BH375" s="9">
        <f>VLOOKUP(B375,'3-mer'!$B:$BQ,37,FALSE)</f>
        <v>27</v>
      </c>
      <c r="BI375" s="9">
        <f>VLOOKUP(B375,'3-mer'!$B:$BQ,38,FALSE)</f>
        <v>33</v>
      </c>
      <c r="BJ375" s="9">
        <f>VLOOKUP(B375,'3-mer'!$B:$BQ,39,FALSE)</f>
        <v>22</v>
      </c>
      <c r="BK375" s="9">
        <f>VLOOKUP(B375,'3-mer'!$B:$BQ,40,FALSE)</f>
        <v>29</v>
      </c>
      <c r="BL375" s="9">
        <f>VLOOKUP(B375,'3-mer'!$B:$BQ,41,FALSE)</f>
        <v>25</v>
      </c>
      <c r="BM375" s="9">
        <f>VLOOKUP(B375,'3-mer'!$B:$BQ,42,FALSE)</f>
        <v>29</v>
      </c>
      <c r="BN375" s="9">
        <f>VLOOKUP(B375,'3-mer'!$B:$BQ,43,FALSE)</f>
        <v>22</v>
      </c>
      <c r="BO375" s="9">
        <f>VLOOKUP(B375,'3-mer'!$B:$BQ,44,FALSE)</f>
        <v>40</v>
      </c>
      <c r="BP375" s="9">
        <f>VLOOKUP(B375,'3-mer'!$B:$BQ,45,FALSE)</f>
        <v>27</v>
      </c>
      <c r="BQ375" s="9">
        <f>VLOOKUP(B375,'3-mer'!$B:$BQ,46,FALSE)</f>
        <v>43</v>
      </c>
      <c r="BR375" s="9">
        <f>VLOOKUP(B375,'3-mer'!$B:$BQ,47,FALSE)</f>
        <v>37</v>
      </c>
      <c r="BS375" s="9">
        <f>VLOOKUP(B375,'3-mer'!$B:$BQ,48,FALSE)</f>
        <v>26</v>
      </c>
      <c r="BT375" s="9">
        <f>VLOOKUP(B375,'3-mer'!$B:$BQ,49,FALSE)</f>
        <v>19</v>
      </c>
      <c r="BU375" s="9">
        <f>VLOOKUP(B375,'3-mer'!$B:$BQ,50,FALSE)</f>
        <v>38</v>
      </c>
      <c r="BV375" s="9">
        <f>VLOOKUP(B375,'3-mer'!$B:$BQ,51,FALSE)</f>
        <v>23</v>
      </c>
      <c r="BW375" s="9">
        <f>VLOOKUP(B375,'3-mer'!$B:$BQ,52,FALSE)</f>
        <v>27</v>
      </c>
      <c r="BX375" s="9">
        <f>VLOOKUP(B375,'3-mer'!$B:$BQ,53,FALSE)</f>
        <v>17</v>
      </c>
      <c r="BY375" s="9">
        <f>VLOOKUP(B375,'3-mer'!$B:$BQ,54,FALSE)</f>
        <v>20</v>
      </c>
      <c r="BZ375" s="9">
        <f>VLOOKUP(B375,'3-mer'!$B:$BQ,55,FALSE)</f>
        <v>3</v>
      </c>
      <c r="CA375" s="9">
        <f>VLOOKUP(B375,'3-mer'!$B:$BQ,56,FALSE)</f>
        <v>13</v>
      </c>
      <c r="CB375" s="9">
        <f>VLOOKUP(B375,'3-mer'!$B:$BQ,7,FALSE)</f>
        <v>20</v>
      </c>
      <c r="CC375" s="9">
        <f>VLOOKUP(B375,'3-mer'!$B:$BQ,58,FALSE)</f>
        <v>21</v>
      </c>
      <c r="CD375" s="9">
        <f>VLOOKUP(B375,'3-mer'!$B:$BQ,60,FALSE)</f>
        <v>14</v>
      </c>
      <c r="CE375" s="9">
        <f>VLOOKUP(B375,'3-mer'!$B:$BQ,61,FALSE)</f>
        <v>35</v>
      </c>
      <c r="CF375" s="9">
        <f>VLOOKUP(B375,'3-mer'!$B:$BQ,62,FALSE)</f>
        <v>21</v>
      </c>
      <c r="CG375" s="9">
        <f>VLOOKUP(B375,'3-mer'!$B:$BQ,63,FALSE)</f>
        <v>34</v>
      </c>
      <c r="CH375" s="9">
        <f>VLOOKUP(B375,'3-mer'!$B:$BQ,64,FALSE)</f>
        <v>18</v>
      </c>
      <c r="CI375" s="9">
        <f>VLOOKUP(B375,'3-mer'!$B:$BQ,65,FALSE)</f>
        <v>17</v>
      </c>
      <c r="CJ375" s="9">
        <f>VLOOKUP(B375,'3-mer'!$B:$BQ,66,FALSE)</f>
        <v>14</v>
      </c>
      <c r="CK375" s="9">
        <f>VLOOKUP(B375,'3-mer'!$B:$BQ,67,FALSE)</f>
        <v>20</v>
      </c>
      <c r="CL375" s="9">
        <f>VLOOKUP(B375,'3-mer'!$B:$BQ,5,FALSE)</f>
        <v>32</v>
      </c>
    </row>
    <row r="376" spans="1:90" ht="15.75" x14ac:dyDescent="0.2">
      <c r="A376" s="67" t="s">
        <v>30</v>
      </c>
      <c r="B376" s="67" t="s">
        <v>14</v>
      </c>
      <c r="C376" s="67">
        <v>265</v>
      </c>
      <c r="D376" s="70">
        <v>125.1</v>
      </c>
      <c r="E376" s="67">
        <v>25</v>
      </c>
      <c r="F376" s="67">
        <v>7</v>
      </c>
      <c r="G376" s="67">
        <v>5</v>
      </c>
      <c r="H376" s="70">
        <v>3.07</v>
      </c>
      <c r="I376" s="70">
        <f>VLOOKUP(B376,'2-mer'!$C$1:$V$19,3,FALSE)</f>
        <v>1507</v>
      </c>
      <c r="J376" s="74">
        <f>VLOOKUP(B376,遗传信息!B:E,4,FALSE)</f>
        <v>43.93</v>
      </c>
      <c r="K376" s="9">
        <f>VLOOKUP(B376,'2-mer'!$C$1:$V$19,4,FALSE)</f>
        <v>107</v>
      </c>
      <c r="L376" s="9">
        <f>VLOOKUP(B376,'2-mer'!$C$1:$V$19,5,FALSE)</f>
        <v>98</v>
      </c>
      <c r="M376" s="9">
        <f>VLOOKUP(B376,'2-mer'!$C$1:$V$19,6,FALSE)</f>
        <v>115</v>
      </c>
      <c r="N376" s="9">
        <f>VLOOKUP(B376,'2-mer'!$C$1:$V$19,8,FALSE)</f>
        <v>58</v>
      </c>
      <c r="O376" s="9">
        <f>VLOOKUP(B376,'2-mer'!$C$1:$V$19,9,FALSE)</f>
        <v>85</v>
      </c>
      <c r="P376" s="9">
        <f>VLOOKUP(B376,'2-mer'!$C$1:$V$19,10,FALSE)</f>
        <v>86</v>
      </c>
      <c r="Q376" s="9">
        <f>VLOOKUP(B376,'2-mer'!$C$1:$V$19,11,FALSE)</f>
        <v>107</v>
      </c>
      <c r="R376" s="9">
        <f>VLOOKUP(B376,'2-mer'!$C$1:$V$19,12,FALSE)</f>
        <v>75</v>
      </c>
      <c r="S376" s="9">
        <f>VLOOKUP(B376,'2-mer'!$C$1:$V$19,13,FALSE)</f>
        <v>118</v>
      </c>
      <c r="T376" s="9">
        <f>VLOOKUP(B376,'2-mer'!$C$1:$V$19,14,FALSE)</f>
        <v>106</v>
      </c>
      <c r="U376" s="9">
        <f>VLOOKUP(B376,'2-mer'!$C$1:$V$19,15,FALSE)</f>
        <v>147</v>
      </c>
      <c r="V376" s="9">
        <f>VLOOKUP(B376,'2-mer'!$C$1:$V$19,16,FALSE)</f>
        <v>106</v>
      </c>
      <c r="W376" s="9">
        <f>VLOOKUP(B376,'2-mer'!$C$1:$V$19,17,FALSE)</f>
        <v>67</v>
      </c>
      <c r="X376" s="9">
        <f>VLOOKUP(B376,'2-mer'!$C$1:$V$19,18,FALSE)</f>
        <v>64</v>
      </c>
      <c r="Y376" s="9">
        <f>VLOOKUP(B376,'2-mer'!$C$1:$V$19,19,FALSE)</f>
        <v>108</v>
      </c>
      <c r="Z376" s="9">
        <f>VLOOKUP(B376,'2-mer'!$C$1:$V$19,20,FALSE)</f>
        <v>59</v>
      </c>
      <c r="AA376" s="9">
        <f>VLOOKUP(B376,'3-mer'!$B:$BQ,4,FALSE)</f>
        <v>20</v>
      </c>
      <c r="AB376" s="9">
        <f>VLOOKUP(B376,'3-mer'!$B:$BQ,5,FALSE)</f>
        <v>32</v>
      </c>
      <c r="AC376" s="9">
        <f>VLOOKUP(B376,'3-mer'!$B:$BQ,6,FALSE)</f>
        <v>35</v>
      </c>
      <c r="AD376" s="9">
        <f>VLOOKUP(B376,'3-mer'!$B:$BQ,7,FALSE)</f>
        <v>20</v>
      </c>
      <c r="AE376" s="9">
        <f>VLOOKUP(B376,'3-mer'!$B:$BQ,8,FALSE)</f>
        <v>27</v>
      </c>
      <c r="AF376" s="9">
        <f>VLOOKUP(B376,'3-mer'!$B:$BQ,9,FALSE)</f>
        <v>25</v>
      </c>
      <c r="AG376" s="9">
        <f>VLOOKUP(B376,'3-mer'!$B:$BQ,10,FALSE)</f>
        <v>28</v>
      </c>
      <c r="AH376" s="9">
        <f>VLOOKUP(B376,'3-mer'!$B:$BQ,11,FALSE)</f>
        <v>18</v>
      </c>
      <c r="AI376" s="9">
        <f>VLOOKUP(B376,'3-mer'!$B:$BQ,12,FALSE)</f>
        <v>23</v>
      </c>
      <c r="AJ376" s="9">
        <f>VLOOKUP(B376,'3-mer'!$B:$BQ,13,FALSE)</f>
        <v>32</v>
      </c>
      <c r="AK376" s="9">
        <f>VLOOKUP(B376,'3-mer'!$B:$BQ,14,FALSE)</f>
        <v>34</v>
      </c>
      <c r="AL376" s="9">
        <f>VLOOKUP(B376,'3-mer'!$B:$BQ,15,FALSE)</f>
        <v>26</v>
      </c>
      <c r="AM376" s="9">
        <f>VLOOKUP(B376,'3-mer'!$B:$BQ,16,FALSE)</f>
        <v>9</v>
      </c>
      <c r="AN376" s="9">
        <f>VLOOKUP(B376,'3-mer'!$B:$BQ,17,FALSE)</f>
        <v>15</v>
      </c>
      <c r="AO376" s="9">
        <f>VLOOKUP(B376,'3-mer'!$B:$BQ,18,FALSE)</f>
        <v>23</v>
      </c>
      <c r="AP376" s="9">
        <f>VLOOKUP(B376,'3-mer'!$B:$BQ,19,FALSE)</f>
        <v>11</v>
      </c>
      <c r="AQ376" s="9">
        <f>VLOOKUP(B376,'3-mer'!$B:$BQ,20,FALSE)</f>
        <v>24</v>
      </c>
      <c r="AR376" s="9">
        <f>VLOOKUP(B376,'3-mer'!$B:$BQ,21,FALSE)</f>
        <v>22</v>
      </c>
      <c r="AS376" s="9">
        <f>VLOOKUP(B376,'3-mer'!$B:$BQ,22,FALSE)</f>
        <v>26</v>
      </c>
      <c r="AT376" s="9">
        <f>VLOOKUP(B376,'3-mer'!$B:$BQ,23,FALSE)</f>
        <v>13</v>
      </c>
      <c r="AU376" s="9">
        <f>VLOOKUP(B376,'3-mer'!$B:$BQ,24,FALSE)</f>
        <v>16</v>
      </c>
      <c r="AV376" s="9">
        <f>VLOOKUP(B376,'3-mer'!$B:$BQ,25,FALSE)</f>
        <v>20</v>
      </c>
      <c r="AW376" s="9">
        <f>VLOOKUP(B376,'3-mer'!$B:$BQ,26,FALSE)</f>
        <v>29</v>
      </c>
      <c r="AX376" s="9">
        <f>VLOOKUP(B376,'3-mer'!$B:$BQ,27,FALSE)</f>
        <v>21</v>
      </c>
      <c r="AY376" s="9">
        <f>VLOOKUP(B376,'3-mer'!$B:$BQ,28,FALSE)</f>
        <v>20</v>
      </c>
      <c r="AZ376" s="9">
        <f>VLOOKUP(B376,'3-mer'!$B:$BQ,29,FALSE)</f>
        <v>26</v>
      </c>
      <c r="BA376" s="9">
        <f>VLOOKUP(B376,'3-mer'!$B:$BQ,30,FALSE)</f>
        <v>36</v>
      </c>
      <c r="BB376" s="9">
        <f>VLOOKUP(B376,'3-mer'!$B:$BQ,31,FALSE)</f>
        <v>25</v>
      </c>
      <c r="BC376" s="9">
        <f>VLOOKUP(B376,'3-mer'!$B:$BQ,32,FALSE)</f>
        <v>15</v>
      </c>
      <c r="BD376" s="9">
        <f>VLOOKUP(B376,'3-mer'!$B:$BQ,33,FALSE)</f>
        <v>16</v>
      </c>
      <c r="BE376" s="9">
        <f>VLOOKUP(B376,'3-mer'!$B:$BQ,34,FALSE)</f>
        <v>27</v>
      </c>
      <c r="BF376" s="9">
        <f>VLOOKUP(B376,'3-mer'!$B:$BQ,35,FALSE)</f>
        <v>17</v>
      </c>
      <c r="BG376" s="9">
        <f>VLOOKUP(B376,'3-mer'!$B:$BQ,36,FALSE)</f>
        <v>36</v>
      </c>
      <c r="BH376" s="9">
        <f>VLOOKUP(B376,'3-mer'!$B:$BQ,37,FALSE)</f>
        <v>27</v>
      </c>
      <c r="BI376" s="9">
        <f>VLOOKUP(B376,'3-mer'!$B:$BQ,38,FALSE)</f>
        <v>33</v>
      </c>
      <c r="BJ376" s="9">
        <f>VLOOKUP(B376,'3-mer'!$B:$BQ,39,FALSE)</f>
        <v>22</v>
      </c>
      <c r="BK376" s="9">
        <f>VLOOKUP(B376,'3-mer'!$B:$BQ,40,FALSE)</f>
        <v>29</v>
      </c>
      <c r="BL376" s="9">
        <f>VLOOKUP(B376,'3-mer'!$B:$BQ,41,FALSE)</f>
        <v>25</v>
      </c>
      <c r="BM376" s="9">
        <f>VLOOKUP(B376,'3-mer'!$B:$BQ,42,FALSE)</f>
        <v>29</v>
      </c>
      <c r="BN376" s="9">
        <f>VLOOKUP(B376,'3-mer'!$B:$BQ,43,FALSE)</f>
        <v>22</v>
      </c>
      <c r="BO376" s="9">
        <f>VLOOKUP(B376,'3-mer'!$B:$BQ,44,FALSE)</f>
        <v>40</v>
      </c>
      <c r="BP376" s="9">
        <f>VLOOKUP(B376,'3-mer'!$B:$BQ,45,FALSE)</f>
        <v>27</v>
      </c>
      <c r="BQ376" s="9">
        <f>VLOOKUP(B376,'3-mer'!$B:$BQ,46,FALSE)</f>
        <v>43</v>
      </c>
      <c r="BR376" s="9">
        <f>VLOOKUP(B376,'3-mer'!$B:$BQ,47,FALSE)</f>
        <v>37</v>
      </c>
      <c r="BS376" s="9">
        <f>VLOOKUP(B376,'3-mer'!$B:$BQ,48,FALSE)</f>
        <v>26</v>
      </c>
      <c r="BT376" s="9">
        <f>VLOOKUP(B376,'3-mer'!$B:$BQ,49,FALSE)</f>
        <v>19</v>
      </c>
      <c r="BU376" s="9">
        <f>VLOOKUP(B376,'3-mer'!$B:$BQ,50,FALSE)</f>
        <v>38</v>
      </c>
      <c r="BV376" s="9">
        <f>VLOOKUP(B376,'3-mer'!$B:$BQ,51,FALSE)</f>
        <v>23</v>
      </c>
      <c r="BW376" s="9">
        <f>VLOOKUP(B376,'3-mer'!$B:$BQ,52,FALSE)</f>
        <v>27</v>
      </c>
      <c r="BX376" s="9">
        <f>VLOOKUP(B376,'3-mer'!$B:$BQ,53,FALSE)</f>
        <v>17</v>
      </c>
      <c r="BY376" s="9">
        <f>VLOOKUP(B376,'3-mer'!$B:$BQ,54,FALSE)</f>
        <v>20</v>
      </c>
      <c r="BZ376" s="9">
        <f>VLOOKUP(B376,'3-mer'!$B:$BQ,55,FALSE)</f>
        <v>3</v>
      </c>
      <c r="CA376" s="9">
        <f>VLOOKUP(B376,'3-mer'!$B:$BQ,56,FALSE)</f>
        <v>13</v>
      </c>
      <c r="CB376" s="9">
        <f>VLOOKUP(B376,'3-mer'!$B:$BQ,7,FALSE)</f>
        <v>20</v>
      </c>
      <c r="CC376" s="9">
        <f>VLOOKUP(B376,'3-mer'!$B:$BQ,58,FALSE)</f>
        <v>21</v>
      </c>
      <c r="CD376" s="9">
        <f>VLOOKUP(B376,'3-mer'!$B:$BQ,60,FALSE)</f>
        <v>14</v>
      </c>
      <c r="CE376" s="9">
        <f>VLOOKUP(B376,'3-mer'!$B:$BQ,61,FALSE)</f>
        <v>35</v>
      </c>
      <c r="CF376" s="9">
        <f>VLOOKUP(B376,'3-mer'!$B:$BQ,62,FALSE)</f>
        <v>21</v>
      </c>
      <c r="CG376" s="9">
        <f>VLOOKUP(B376,'3-mer'!$B:$BQ,63,FALSE)</f>
        <v>34</v>
      </c>
      <c r="CH376" s="9">
        <f>VLOOKUP(B376,'3-mer'!$B:$BQ,64,FALSE)</f>
        <v>18</v>
      </c>
      <c r="CI376" s="9">
        <f>VLOOKUP(B376,'3-mer'!$B:$BQ,65,FALSE)</f>
        <v>17</v>
      </c>
      <c r="CJ376" s="9">
        <f>VLOOKUP(B376,'3-mer'!$B:$BQ,66,FALSE)</f>
        <v>14</v>
      </c>
      <c r="CK376" s="9">
        <f>VLOOKUP(B376,'3-mer'!$B:$BQ,67,FALSE)</f>
        <v>20</v>
      </c>
      <c r="CL376" s="9">
        <f>VLOOKUP(B376,'3-mer'!$B:$BQ,5,FALSE)</f>
        <v>32</v>
      </c>
    </row>
    <row r="377" spans="1:90" ht="15.75" x14ac:dyDescent="0.2">
      <c r="A377" s="67" t="s">
        <v>30</v>
      </c>
      <c r="B377" s="67" t="s">
        <v>14</v>
      </c>
      <c r="C377" s="67">
        <v>280</v>
      </c>
      <c r="D377" s="70">
        <v>20</v>
      </c>
      <c r="E377" s="67">
        <v>25</v>
      </c>
      <c r="F377" s="67">
        <v>7</v>
      </c>
      <c r="G377" s="67">
        <v>5</v>
      </c>
      <c r="H377" s="70">
        <v>0.38</v>
      </c>
      <c r="I377" s="70">
        <f>VLOOKUP(B377,'2-mer'!$C$1:$V$19,3,FALSE)</f>
        <v>1507</v>
      </c>
      <c r="J377" s="74">
        <f>VLOOKUP(B377,遗传信息!B:E,4,FALSE)</f>
        <v>43.93</v>
      </c>
      <c r="K377" s="9">
        <f>VLOOKUP(B377,'2-mer'!$C$1:$V$19,4,FALSE)</f>
        <v>107</v>
      </c>
      <c r="L377" s="9">
        <f>VLOOKUP(B377,'2-mer'!$C$1:$V$19,5,FALSE)</f>
        <v>98</v>
      </c>
      <c r="M377" s="9">
        <f>VLOOKUP(B377,'2-mer'!$C$1:$V$19,6,FALSE)</f>
        <v>115</v>
      </c>
      <c r="N377" s="9">
        <f>VLOOKUP(B377,'2-mer'!$C$1:$V$19,8,FALSE)</f>
        <v>58</v>
      </c>
      <c r="O377" s="9">
        <f>VLOOKUP(B377,'2-mer'!$C$1:$V$19,9,FALSE)</f>
        <v>85</v>
      </c>
      <c r="P377" s="9">
        <f>VLOOKUP(B377,'2-mer'!$C$1:$V$19,10,FALSE)</f>
        <v>86</v>
      </c>
      <c r="Q377" s="9">
        <f>VLOOKUP(B377,'2-mer'!$C$1:$V$19,11,FALSE)</f>
        <v>107</v>
      </c>
      <c r="R377" s="9">
        <f>VLOOKUP(B377,'2-mer'!$C$1:$V$19,12,FALSE)</f>
        <v>75</v>
      </c>
      <c r="S377" s="9">
        <f>VLOOKUP(B377,'2-mer'!$C$1:$V$19,13,FALSE)</f>
        <v>118</v>
      </c>
      <c r="T377" s="9">
        <f>VLOOKUP(B377,'2-mer'!$C$1:$V$19,14,FALSE)</f>
        <v>106</v>
      </c>
      <c r="U377" s="9">
        <f>VLOOKUP(B377,'2-mer'!$C$1:$V$19,15,FALSE)</f>
        <v>147</v>
      </c>
      <c r="V377" s="9">
        <f>VLOOKUP(B377,'2-mer'!$C$1:$V$19,16,FALSE)</f>
        <v>106</v>
      </c>
      <c r="W377" s="9">
        <f>VLOOKUP(B377,'2-mer'!$C$1:$V$19,17,FALSE)</f>
        <v>67</v>
      </c>
      <c r="X377" s="9">
        <f>VLOOKUP(B377,'2-mer'!$C$1:$V$19,18,FALSE)</f>
        <v>64</v>
      </c>
      <c r="Y377" s="9">
        <f>VLOOKUP(B377,'2-mer'!$C$1:$V$19,19,FALSE)</f>
        <v>108</v>
      </c>
      <c r="Z377" s="9">
        <f>VLOOKUP(B377,'2-mer'!$C$1:$V$19,20,FALSE)</f>
        <v>59</v>
      </c>
      <c r="AA377" s="9">
        <f>VLOOKUP(B377,'3-mer'!$B:$BQ,4,FALSE)</f>
        <v>20</v>
      </c>
      <c r="AB377" s="9">
        <f>VLOOKUP(B377,'3-mer'!$B:$BQ,5,FALSE)</f>
        <v>32</v>
      </c>
      <c r="AC377" s="9">
        <f>VLOOKUP(B377,'3-mer'!$B:$BQ,6,FALSE)</f>
        <v>35</v>
      </c>
      <c r="AD377" s="9">
        <f>VLOOKUP(B377,'3-mer'!$B:$BQ,7,FALSE)</f>
        <v>20</v>
      </c>
      <c r="AE377" s="9">
        <f>VLOOKUP(B377,'3-mer'!$B:$BQ,8,FALSE)</f>
        <v>27</v>
      </c>
      <c r="AF377" s="9">
        <f>VLOOKUP(B377,'3-mer'!$B:$BQ,9,FALSE)</f>
        <v>25</v>
      </c>
      <c r="AG377" s="9">
        <f>VLOOKUP(B377,'3-mer'!$B:$BQ,10,FALSE)</f>
        <v>28</v>
      </c>
      <c r="AH377" s="9">
        <f>VLOOKUP(B377,'3-mer'!$B:$BQ,11,FALSE)</f>
        <v>18</v>
      </c>
      <c r="AI377" s="9">
        <f>VLOOKUP(B377,'3-mer'!$B:$BQ,12,FALSE)</f>
        <v>23</v>
      </c>
      <c r="AJ377" s="9">
        <f>VLOOKUP(B377,'3-mer'!$B:$BQ,13,FALSE)</f>
        <v>32</v>
      </c>
      <c r="AK377" s="9">
        <f>VLOOKUP(B377,'3-mer'!$B:$BQ,14,FALSE)</f>
        <v>34</v>
      </c>
      <c r="AL377" s="9">
        <f>VLOOKUP(B377,'3-mer'!$B:$BQ,15,FALSE)</f>
        <v>26</v>
      </c>
      <c r="AM377" s="9">
        <f>VLOOKUP(B377,'3-mer'!$B:$BQ,16,FALSE)</f>
        <v>9</v>
      </c>
      <c r="AN377" s="9">
        <f>VLOOKUP(B377,'3-mer'!$B:$BQ,17,FALSE)</f>
        <v>15</v>
      </c>
      <c r="AO377" s="9">
        <f>VLOOKUP(B377,'3-mer'!$B:$BQ,18,FALSE)</f>
        <v>23</v>
      </c>
      <c r="AP377" s="9">
        <f>VLOOKUP(B377,'3-mer'!$B:$BQ,19,FALSE)</f>
        <v>11</v>
      </c>
      <c r="AQ377" s="9">
        <f>VLOOKUP(B377,'3-mer'!$B:$BQ,20,FALSE)</f>
        <v>24</v>
      </c>
      <c r="AR377" s="9">
        <f>VLOOKUP(B377,'3-mer'!$B:$BQ,21,FALSE)</f>
        <v>22</v>
      </c>
      <c r="AS377" s="9">
        <f>VLOOKUP(B377,'3-mer'!$B:$BQ,22,FALSE)</f>
        <v>26</v>
      </c>
      <c r="AT377" s="9">
        <f>VLOOKUP(B377,'3-mer'!$B:$BQ,23,FALSE)</f>
        <v>13</v>
      </c>
      <c r="AU377" s="9">
        <f>VLOOKUP(B377,'3-mer'!$B:$BQ,24,FALSE)</f>
        <v>16</v>
      </c>
      <c r="AV377" s="9">
        <f>VLOOKUP(B377,'3-mer'!$B:$BQ,25,FALSE)</f>
        <v>20</v>
      </c>
      <c r="AW377" s="9">
        <f>VLOOKUP(B377,'3-mer'!$B:$BQ,26,FALSE)</f>
        <v>29</v>
      </c>
      <c r="AX377" s="9">
        <f>VLOOKUP(B377,'3-mer'!$B:$BQ,27,FALSE)</f>
        <v>21</v>
      </c>
      <c r="AY377" s="9">
        <f>VLOOKUP(B377,'3-mer'!$B:$BQ,28,FALSE)</f>
        <v>20</v>
      </c>
      <c r="AZ377" s="9">
        <f>VLOOKUP(B377,'3-mer'!$B:$BQ,29,FALSE)</f>
        <v>26</v>
      </c>
      <c r="BA377" s="9">
        <f>VLOOKUP(B377,'3-mer'!$B:$BQ,30,FALSE)</f>
        <v>36</v>
      </c>
      <c r="BB377" s="9">
        <f>VLOOKUP(B377,'3-mer'!$B:$BQ,31,FALSE)</f>
        <v>25</v>
      </c>
      <c r="BC377" s="9">
        <f>VLOOKUP(B377,'3-mer'!$B:$BQ,32,FALSE)</f>
        <v>15</v>
      </c>
      <c r="BD377" s="9">
        <f>VLOOKUP(B377,'3-mer'!$B:$BQ,33,FALSE)</f>
        <v>16</v>
      </c>
      <c r="BE377" s="9">
        <f>VLOOKUP(B377,'3-mer'!$B:$BQ,34,FALSE)</f>
        <v>27</v>
      </c>
      <c r="BF377" s="9">
        <f>VLOOKUP(B377,'3-mer'!$B:$BQ,35,FALSE)</f>
        <v>17</v>
      </c>
      <c r="BG377" s="9">
        <f>VLOOKUP(B377,'3-mer'!$B:$BQ,36,FALSE)</f>
        <v>36</v>
      </c>
      <c r="BH377" s="9">
        <f>VLOOKUP(B377,'3-mer'!$B:$BQ,37,FALSE)</f>
        <v>27</v>
      </c>
      <c r="BI377" s="9">
        <f>VLOOKUP(B377,'3-mer'!$B:$BQ,38,FALSE)</f>
        <v>33</v>
      </c>
      <c r="BJ377" s="9">
        <f>VLOOKUP(B377,'3-mer'!$B:$BQ,39,FALSE)</f>
        <v>22</v>
      </c>
      <c r="BK377" s="9">
        <f>VLOOKUP(B377,'3-mer'!$B:$BQ,40,FALSE)</f>
        <v>29</v>
      </c>
      <c r="BL377" s="9">
        <f>VLOOKUP(B377,'3-mer'!$B:$BQ,41,FALSE)</f>
        <v>25</v>
      </c>
      <c r="BM377" s="9">
        <f>VLOOKUP(B377,'3-mer'!$B:$BQ,42,FALSE)</f>
        <v>29</v>
      </c>
      <c r="BN377" s="9">
        <f>VLOOKUP(B377,'3-mer'!$B:$BQ,43,FALSE)</f>
        <v>22</v>
      </c>
      <c r="BO377" s="9">
        <f>VLOOKUP(B377,'3-mer'!$B:$BQ,44,FALSE)</f>
        <v>40</v>
      </c>
      <c r="BP377" s="9">
        <f>VLOOKUP(B377,'3-mer'!$B:$BQ,45,FALSE)</f>
        <v>27</v>
      </c>
      <c r="BQ377" s="9">
        <f>VLOOKUP(B377,'3-mer'!$B:$BQ,46,FALSE)</f>
        <v>43</v>
      </c>
      <c r="BR377" s="9">
        <f>VLOOKUP(B377,'3-mer'!$B:$BQ,47,FALSE)</f>
        <v>37</v>
      </c>
      <c r="BS377" s="9">
        <f>VLOOKUP(B377,'3-mer'!$B:$BQ,48,FALSE)</f>
        <v>26</v>
      </c>
      <c r="BT377" s="9">
        <f>VLOOKUP(B377,'3-mer'!$B:$BQ,49,FALSE)</f>
        <v>19</v>
      </c>
      <c r="BU377" s="9">
        <f>VLOOKUP(B377,'3-mer'!$B:$BQ,50,FALSE)</f>
        <v>38</v>
      </c>
      <c r="BV377" s="9">
        <f>VLOOKUP(B377,'3-mer'!$B:$BQ,51,FALSE)</f>
        <v>23</v>
      </c>
      <c r="BW377" s="9">
        <f>VLOOKUP(B377,'3-mer'!$B:$BQ,52,FALSE)</f>
        <v>27</v>
      </c>
      <c r="BX377" s="9">
        <f>VLOOKUP(B377,'3-mer'!$B:$BQ,53,FALSE)</f>
        <v>17</v>
      </c>
      <c r="BY377" s="9">
        <f>VLOOKUP(B377,'3-mer'!$B:$BQ,54,FALSE)</f>
        <v>20</v>
      </c>
      <c r="BZ377" s="9">
        <f>VLOOKUP(B377,'3-mer'!$B:$BQ,55,FALSE)</f>
        <v>3</v>
      </c>
      <c r="CA377" s="9">
        <f>VLOOKUP(B377,'3-mer'!$B:$BQ,56,FALSE)</f>
        <v>13</v>
      </c>
      <c r="CB377" s="9">
        <f>VLOOKUP(B377,'3-mer'!$B:$BQ,7,FALSE)</f>
        <v>20</v>
      </c>
      <c r="CC377" s="9">
        <f>VLOOKUP(B377,'3-mer'!$B:$BQ,58,FALSE)</f>
        <v>21</v>
      </c>
      <c r="CD377" s="9">
        <f>VLOOKUP(B377,'3-mer'!$B:$BQ,60,FALSE)</f>
        <v>14</v>
      </c>
      <c r="CE377" s="9">
        <f>VLOOKUP(B377,'3-mer'!$B:$BQ,61,FALSE)</f>
        <v>35</v>
      </c>
      <c r="CF377" s="9">
        <f>VLOOKUP(B377,'3-mer'!$B:$BQ,62,FALSE)</f>
        <v>21</v>
      </c>
      <c r="CG377" s="9">
        <f>VLOOKUP(B377,'3-mer'!$B:$BQ,63,FALSE)</f>
        <v>34</v>
      </c>
      <c r="CH377" s="9">
        <f>VLOOKUP(B377,'3-mer'!$B:$BQ,64,FALSE)</f>
        <v>18</v>
      </c>
      <c r="CI377" s="9">
        <f>VLOOKUP(B377,'3-mer'!$B:$BQ,65,FALSE)</f>
        <v>17</v>
      </c>
      <c r="CJ377" s="9">
        <f>VLOOKUP(B377,'3-mer'!$B:$BQ,66,FALSE)</f>
        <v>14</v>
      </c>
      <c r="CK377" s="9">
        <f>VLOOKUP(B377,'3-mer'!$B:$BQ,67,FALSE)</f>
        <v>20</v>
      </c>
      <c r="CL377" s="9">
        <f>VLOOKUP(B377,'3-mer'!$B:$BQ,5,FALSE)</f>
        <v>32</v>
      </c>
    </row>
    <row r="378" spans="1:90" ht="15.75" x14ac:dyDescent="0.2">
      <c r="A378" s="67" t="s">
        <v>30</v>
      </c>
      <c r="B378" s="67" t="s">
        <v>14</v>
      </c>
      <c r="C378" s="67">
        <v>280</v>
      </c>
      <c r="D378" s="70">
        <v>40.1</v>
      </c>
      <c r="E378" s="67">
        <v>25</v>
      </c>
      <c r="F378" s="67">
        <v>7</v>
      </c>
      <c r="G378" s="67">
        <v>5</v>
      </c>
      <c r="H378" s="70">
        <v>0.75</v>
      </c>
      <c r="I378" s="70">
        <f>VLOOKUP(B378,'2-mer'!$C$1:$V$19,3,FALSE)</f>
        <v>1507</v>
      </c>
      <c r="J378" s="74">
        <f>VLOOKUP(B378,遗传信息!B:E,4,FALSE)</f>
        <v>43.93</v>
      </c>
      <c r="K378" s="9">
        <f>VLOOKUP(B378,'2-mer'!$C$1:$V$19,4,FALSE)</f>
        <v>107</v>
      </c>
      <c r="L378" s="9">
        <f>VLOOKUP(B378,'2-mer'!$C$1:$V$19,5,FALSE)</f>
        <v>98</v>
      </c>
      <c r="M378" s="9">
        <f>VLOOKUP(B378,'2-mer'!$C$1:$V$19,6,FALSE)</f>
        <v>115</v>
      </c>
      <c r="N378" s="9">
        <f>VLOOKUP(B378,'2-mer'!$C$1:$V$19,8,FALSE)</f>
        <v>58</v>
      </c>
      <c r="O378" s="9">
        <f>VLOOKUP(B378,'2-mer'!$C$1:$V$19,9,FALSE)</f>
        <v>85</v>
      </c>
      <c r="P378" s="9">
        <f>VLOOKUP(B378,'2-mer'!$C$1:$V$19,10,FALSE)</f>
        <v>86</v>
      </c>
      <c r="Q378" s="9">
        <f>VLOOKUP(B378,'2-mer'!$C$1:$V$19,11,FALSE)</f>
        <v>107</v>
      </c>
      <c r="R378" s="9">
        <f>VLOOKUP(B378,'2-mer'!$C$1:$V$19,12,FALSE)</f>
        <v>75</v>
      </c>
      <c r="S378" s="9">
        <f>VLOOKUP(B378,'2-mer'!$C$1:$V$19,13,FALSE)</f>
        <v>118</v>
      </c>
      <c r="T378" s="9">
        <f>VLOOKUP(B378,'2-mer'!$C$1:$V$19,14,FALSE)</f>
        <v>106</v>
      </c>
      <c r="U378" s="9">
        <f>VLOOKUP(B378,'2-mer'!$C$1:$V$19,15,FALSE)</f>
        <v>147</v>
      </c>
      <c r="V378" s="9">
        <f>VLOOKUP(B378,'2-mer'!$C$1:$V$19,16,FALSE)</f>
        <v>106</v>
      </c>
      <c r="W378" s="9">
        <f>VLOOKUP(B378,'2-mer'!$C$1:$V$19,17,FALSE)</f>
        <v>67</v>
      </c>
      <c r="X378" s="9">
        <f>VLOOKUP(B378,'2-mer'!$C$1:$V$19,18,FALSE)</f>
        <v>64</v>
      </c>
      <c r="Y378" s="9">
        <f>VLOOKUP(B378,'2-mer'!$C$1:$V$19,19,FALSE)</f>
        <v>108</v>
      </c>
      <c r="Z378" s="9">
        <f>VLOOKUP(B378,'2-mer'!$C$1:$V$19,20,FALSE)</f>
        <v>59</v>
      </c>
      <c r="AA378" s="9">
        <f>VLOOKUP(B378,'3-mer'!$B:$BQ,4,FALSE)</f>
        <v>20</v>
      </c>
      <c r="AB378" s="9">
        <f>VLOOKUP(B378,'3-mer'!$B:$BQ,5,FALSE)</f>
        <v>32</v>
      </c>
      <c r="AC378" s="9">
        <f>VLOOKUP(B378,'3-mer'!$B:$BQ,6,FALSE)</f>
        <v>35</v>
      </c>
      <c r="AD378" s="9">
        <f>VLOOKUP(B378,'3-mer'!$B:$BQ,7,FALSE)</f>
        <v>20</v>
      </c>
      <c r="AE378" s="9">
        <f>VLOOKUP(B378,'3-mer'!$B:$BQ,8,FALSE)</f>
        <v>27</v>
      </c>
      <c r="AF378" s="9">
        <f>VLOOKUP(B378,'3-mer'!$B:$BQ,9,FALSE)</f>
        <v>25</v>
      </c>
      <c r="AG378" s="9">
        <f>VLOOKUP(B378,'3-mer'!$B:$BQ,10,FALSE)</f>
        <v>28</v>
      </c>
      <c r="AH378" s="9">
        <f>VLOOKUP(B378,'3-mer'!$B:$BQ,11,FALSE)</f>
        <v>18</v>
      </c>
      <c r="AI378" s="9">
        <f>VLOOKUP(B378,'3-mer'!$B:$BQ,12,FALSE)</f>
        <v>23</v>
      </c>
      <c r="AJ378" s="9">
        <f>VLOOKUP(B378,'3-mer'!$B:$BQ,13,FALSE)</f>
        <v>32</v>
      </c>
      <c r="AK378" s="9">
        <f>VLOOKUP(B378,'3-mer'!$B:$BQ,14,FALSE)</f>
        <v>34</v>
      </c>
      <c r="AL378" s="9">
        <f>VLOOKUP(B378,'3-mer'!$B:$BQ,15,FALSE)</f>
        <v>26</v>
      </c>
      <c r="AM378" s="9">
        <f>VLOOKUP(B378,'3-mer'!$B:$BQ,16,FALSE)</f>
        <v>9</v>
      </c>
      <c r="AN378" s="9">
        <f>VLOOKUP(B378,'3-mer'!$B:$BQ,17,FALSE)</f>
        <v>15</v>
      </c>
      <c r="AO378" s="9">
        <f>VLOOKUP(B378,'3-mer'!$B:$BQ,18,FALSE)</f>
        <v>23</v>
      </c>
      <c r="AP378" s="9">
        <f>VLOOKUP(B378,'3-mer'!$B:$BQ,19,FALSE)</f>
        <v>11</v>
      </c>
      <c r="AQ378" s="9">
        <f>VLOOKUP(B378,'3-mer'!$B:$BQ,20,FALSE)</f>
        <v>24</v>
      </c>
      <c r="AR378" s="9">
        <f>VLOOKUP(B378,'3-mer'!$B:$BQ,21,FALSE)</f>
        <v>22</v>
      </c>
      <c r="AS378" s="9">
        <f>VLOOKUP(B378,'3-mer'!$B:$BQ,22,FALSE)</f>
        <v>26</v>
      </c>
      <c r="AT378" s="9">
        <f>VLOOKUP(B378,'3-mer'!$B:$BQ,23,FALSE)</f>
        <v>13</v>
      </c>
      <c r="AU378" s="9">
        <f>VLOOKUP(B378,'3-mer'!$B:$BQ,24,FALSE)</f>
        <v>16</v>
      </c>
      <c r="AV378" s="9">
        <f>VLOOKUP(B378,'3-mer'!$B:$BQ,25,FALSE)</f>
        <v>20</v>
      </c>
      <c r="AW378" s="9">
        <f>VLOOKUP(B378,'3-mer'!$B:$BQ,26,FALSE)</f>
        <v>29</v>
      </c>
      <c r="AX378" s="9">
        <f>VLOOKUP(B378,'3-mer'!$B:$BQ,27,FALSE)</f>
        <v>21</v>
      </c>
      <c r="AY378" s="9">
        <f>VLOOKUP(B378,'3-mer'!$B:$BQ,28,FALSE)</f>
        <v>20</v>
      </c>
      <c r="AZ378" s="9">
        <f>VLOOKUP(B378,'3-mer'!$B:$BQ,29,FALSE)</f>
        <v>26</v>
      </c>
      <c r="BA378" s="9">
        <f>VLOOKUP(B378,'3-mer'!$B:$BQ,30,FALSE)</f>
        <v>36</v>
      </c>
      <c r="BB378" s="9">
        <f>VLOOKUP(B378,'3-mer'!$B:$BQ,31,FALSE)</f>
        <v>25</v>
      </c>
      <c r="BC378" s="9">
        <f>VLOOKUP(B378,'3-mer'!$B:$BQ,32,FALSE)</f>
        <v>15</v>
      </c>
      <c r="BD378" s="9">
        <f>VLOOKUP(B378,'3-mer'!$B:$BQ,33,FALSE)</f>
        <v>16</v>
      </c>
      <c r="BE378" s="9">
        <f>VLOOKUP(B378,'3-mer'!$B:$BQ,34,FALSE)</f>
        <v>27</v>
      </c>
      <c r="BF378" s="9">
        <f>VLOOKUP(B378,'3-mer'!$B:$BQ,35,FALSE)</f>
        <v>17</v>
      </c>
      <c r="BG378" s="9">
        <f>VLOOKUP(B378,'3-mer'!$B:$BQ,36,FALSE)</f>
        <v>36</v>
      </c>
      <c r="BH378" s="9">
        <f>VLOOKUP(B378,'3-mer'!$B:$BQ,37,FALSE)</f>
        <v>27</v>
      </c>
      <c r="BI378" s="9">
        <f>VLOOKUP(B378,'3-mer'!$B:$BQ,38,FALSE)</f>
        <v>33</v>
      </c>
      <c r="BJ378" s="9">
        <f>VLOOKUP(B378,'3-mer'!$B:$BQ,39,FALSE)</f>
        <v>22</v>
      </c>
      <c r="BK378" s="9">
        <f>VLOOKUP(B378,'3-mer'!$B:$BQ,40,FALSE)</f>
        <v>29</v>
      </c>
      <c r="BL378" s="9">
        <f>VLOOKUP(B378,'3-mer'!$B:$BQ,41,FALSE)</f>
        <v>25</v>
      </c>
      <c r="BM378" s="9">
        <f>VLOOKUP(B378,'3-mer'!$B:$BQ,42,FALSE)</f>
        <v>29</v>
      </c>
      <c r="BN378" s="9">
        <f>VLOOKUP(B378,'3-mer'!$B:$BQ,43,FALSE)</f>
        <v>22</v>
      </c>
      <c r="BO378" s="9">
        <f>VLOOKUP(B378,'3-mer'!$B:$BQ,44,FALSE)</f>
        <v>40</v>
      </c>
      <c r="BP378" s="9">
        <f>VLOOKUP(B378,'3-mer'!$B:$BQ,45,FALSE)</f>
        <v>27</v>
      </c>
      <c r="BQ378" s="9">
        <f>VLOOKUP(B378,'3-mer'!$B:$BQ,46,FALSE)</f>
        <v>43</v>
      </c>
      <c r="BR378" s="9">
        <f>VLOOKUP(B378,'3-mer'!$B:$BQ,47,FALSE)</f>
        <v>37</v>
      </c>
      <c r="BS378" s="9">
        <f>VLOOKUP(B378,'3-mer'!$B:$BQ,48,FALSE)</f>
        <v>26</v>
      </c>
      <c r="BT378" s="9">
        <f>VLOOKUP(B378,'3-mer'!$B:$BQ,49,FALSE)</f>
        <v>19</v>
      </c>
      <c r="BU378" s="9">
        <f>VLOOKUP(B378,'3-mer'!$B:$BQ,50,FALSE)</f>
        <v>38</v>
      </c>
      <c r="BV378" s="9">
        <f>VLOOKUP(B378,'3-mer'!$B:$BQ,51,FALSE)</f>
        <v>23</v>
      </c>
      <c r="BW378" s="9">
        <f>VLOOKUP(B378,'3-mer'!$B:$BQ,52,FALSE)</f>
        <v>27</v>
      </c>
      <c r="BX378" s="9">
        <f>VLOOKUP(B378,'3-mer'!$B:$BQ,53,FALSE)</f>
        <v>17</v>
      </c>
      <c r="BY378" s="9">
        <f>VLOOKUP(B378,'3-mer'!$B:$BQ,54,FALSE)</f>
        <v>20</v>
      </c>
      <c r="BZ378" s="9">
        <f>VLOOKUP(B378,'3-mer'!$B:$BQ,55,FALSE)</f>
        <v>3</v>
      </c>
      <c r="CA378" s="9">
        <f>VLOOKUP(B378,'3-mer'!$B:$BQ,56,FALSE)</f>
        <v>13</v>
      </c>
      <c r="CB378" s="9">
        <f>VLOOKUP(B378,'3-mer'!$B:$BQ,7,FALSE)</f>
        <v>20</v>
      </c>
      <c r="CC378" s="9">
        <f>VLOOKUP(B378,'3-mer'!$B:$BQ,58,FALSE)</f>
        <v>21</v>
      </c>
      <c r="CD378" s="9">
        <f>VLOOKUP(B378,'3-mer'!$B:$BQ,60,FALSE)</f>
        <v>14</v>
      </c>
      <c r="CE378" s="9">
        <f>VLOOKUP(B378,'3-mer'!$B:$BQ,61,FALSE)</f>
        <v>35</v>
      </c>
      <c r="CF378" s="9">
        <f>VLOOKUP(B378,'3-mer'!$B:$BQ,62,FALSE)</f>
        <v>21</v>
      </c>
      <c r="CG378" s="9">
        <f>VLOOKUP(B378,'3-mer'!$B:$BQ,63,FALSE)</f>
        <v>34</v>
      </c>
      <c r="CH378" s="9">
        <f>VLOOKUP(B378,'3-mer'!$B:$BQ,64,FALSE)</f>
        <v>18</v>
      </c>
      <c r="CI378" s="9">
        <f>VLOOKUP(B378,'3-mer'!$B:$BQ,65,FALSE)</f>
        <v>17</v>
      </c>
      <c r="CJ378" s="9">
        <f>VLOOKUP(B378,'3-mer'!$B:$BQ,66,FALSE)</f>
        <v>14</v>
      </c>
      <c r="CK378" s="9">
        <f>VLOOKUP(B378,'3-mer'!$B:$BQ,67,FALSE)</f>
        <v>20</v>
      </c>
      <c r="CL378" s="9">
        <f>VLOOKUP(B378,'3-mer'!$B:$BQ,5,FALSE)</f>
        <v>32</v>
      </c>
    </row>
    <row r="379" spans="1:90" ht="15.75" x14ac:dyDescent="0.2">
      <c r="A379" s="67" t="s">
        <v>30</v>
      </c>
      <c r="B379" s="67" t="s">
        <v>14</v>
      </c>
      <c r="C379" s="67">
        <v>280</v>
      </c>
      <c r="D379" s="70">
        <v>75.14</v>
      </c>
      <c r="E379" s="67">
        <v>25</v>
      </c>
      <c r="F379" s="67">
        <v>7</v>
      </c>
      <c r="G379" s="67">
        <v>5</v>
      </c>
      <c r="H379" s="70">
        <v>1.48</v>
      </c>
      <c r="I379" s="70">
        <f>VLOOKUP(B379,'2-mer'!$C$1:$V$19,3,FALSE)</f>
        <v>1507</v>
      </c>
      <c r="J379" s="74">
        <f>VLOOKUP(B379,遗传信息!B:E,4,FALSE)</f>
        <v>43.93</v>
      </c>
      <c r="K379" s="9">
        <f>VLOOKUP(B379,'2-mer'!$C$1:$V$19,4,FALSE)</f>
        <v>107</v>
      </c>
      <c r="L379" s="9">
        <f>VLOOKUP(B379,'2-mer'!$C$1:$V$19,5,FALSE)</f>
        <v>98</v>
      </c>
      <c r="M379" s="9">
        <f>VLOOKUP(B379,'2-mer'!$C$1:$V$19,6,FALSE)</f>
        <v>115</v>
      </c>
      <c r="N379" s="9">
        <f>VLOOKUP(B379,'2-mer'!$C$1:$V$19,8,FALSE)</f>
        <v>58</v>
      </c>
      <c r="O379" s="9">
        <f>VLOOKUP(B379,'2-mer'!$C$1:$V$19,9,FALSE)</f>
        <v>85</v>
      </c>
      <c r="P379" s="9">
        <f>VLOOKUP(B379,'2-mer'!$C$1:$V$19,10,FALSE)</f>
        <v>86</v>
      </c>
      <c r="Q379" s="9">
        <f>VLOOKUP(B379,'2-mer'!$C$1:$V$19,11,FALSE)</f>
        <v>107</v>
      </c>
      <c r="R379" s="9">
        <f>VLOOKUP(B379,'2-mer'!$C$1:$V$19,12,FALSE)</f>
        <v>75</v>
      </c>
      <c r="S379" s="9">
        <f>VLOOKUP(B379,'2-mer'!$C$1:$V$19,13,FALSE)</f>
        <v>118</v>
      </c>
      <c r="T379" s="9">
        <f>VLOOKUP(B379,'2-mer'!$C$1:$V$19,14,FALSE)</f>
        <v>106</v>
      </c>
      <c r="U379" s="9">
        <f>VLOOKUP(B379,'2-mer'!$C$1:$V$19,15,FALSE)</f>
        <v>147</v>
      </c>
      <c r="V379" s="9">
        <f>VLOOKUP(B379,'2-mer'!$C$1:$V$19,16,FALSE)</f>
        <v>106</v>
      </c>
      <c r="W379" s="9">
        <f>VLOOKUP(B379,'2-mer'!$C$1:$V$19,17,FALSE)</f>
        <v>67</v>
      </c>
      <c r="X379" s="9">
        <f>VLOOKUP(B379,'2-mer'!$C$1:$V$19,18,FALSE)</f>
        <v>64</v>
      </c>
      <c r="Y379" s="9">
        <f>VLOOKUP(B379,'2-mer'!$C$1:$V$19,19,FALSE)</f>
        <v>108</v>
      </c>
      <c r="Z379" s="9">
        <f>VLOOKUP(B379,'2-mer'!$C$1:$V$19,20,FALSE)</f>
        <v>59</v>
      </c>
      <c r="AA379" s="9">
        <f>VLOOKUP(B379,'3-mer'!$B:$BQ,4,FALSE)</f>
        <v>20</v>
      </c>
      <c r="AB379" s="9">
        <f>VLOOKUP(B379,'3-mer'!$B:$BQ,5,FALSE)</f>
        <v>32</v>
      </c>
      <c r="AC379" s="9">
        <f>VLOOKUP(B379,'3-mer'!$B:$BQ,6,FALSE)</f>
        <v>35</v>
      </c>
      <c r="AD379" s="9">
        <f>VLOOKUP(B379,'3-mer'!$B:$BQ,7,FALSE)</f>
        <v>20</v>
      </c>
      <c r="AE379" s="9">
        <f>VLOOKUP(B379,'3-mer'!$B:$BQ,8,FALSE)</f>
        <v>27</v>
      </c>
      <c r="AF379" s="9">
        <f>VLOOKUP(B379,'3-mer'!$B:$BQ,9,FALSE)</f>
        <v>25</v>
      </c>
      <c r="AG379" s="9">
        <f>VLOOKUP(B379,'3-mer'!$B:$BQ,10,FALSE)</f>
        <v>28</v>
      </c>
      <c r="AH379" s="9">
        <f>VLOOKUP(B379,'3-mer'!$B:$BQ,11,FALSE)</f>
        <v>18</v>
      </c>
      <c r="AI379" s="9">
        <f>VLOOKUP(B379,'3-mer'!$B:$BQ,12,FALSE)</f>
        <v>23</v>
      </c>
      <c r="AJ379" s="9">
        <f>VLOOKUP(B379,'3-mer'!$B:$BQ,13,FALSE)</f>
        <v>32</v>
      </c>
      <c r="AK379" s="9">
        <f>VLOOKUP(B379,'3-mer'!$B:$BQ,14,FALSE)</f>
        <v>34</v>
      </c>
      <c r="AL379" s="9">
        <f>VLOOKUP(B379,'3-mer'!$B:$BQ,15,FALSE)</f>
        <v>26</v>
      </c>
      <c r="AM379" s="9">
        <f>VLOOKUP(B379,'3-mer'!$B:$BQ,16,FALSE)</f>
        <v>9</v>
      </c>
      <c r="AN379" s="9">
        <f>VLOOKUP(B379,'3-mer'!$B:$BQ,17,FALSE)</f>
        <v>15</v>
      </c>
      <c r="AO379" s="9">
        <f>VLOOKUP(B379,'3-mer'!$B:$BQ,18,FALSE)</f>
        <v>23</v>
      </c>
      <c r="AP379" s="9">
        <f>VLOOKUP(B379,'3-mer'!$B:$BQ,19,FALSE)</f>
        <v>11</v>
      </c>
      <c r="AQ379" s="9">
        <f>VLOOKUP(B379,'3-mer'!$B:$BQ,20,FALSE)</f>
        <v>24</v>
      </c>
      <c r="AR379" s="9">
        <f>VLOOKUP(B379,'3-mer'!$B:$BQ,21,FALSE)</f>
        <v>22</v>
      </c>
      <c r="AS379" s="9">
        <f>VLOOKUP(B379,'3-mer'!$B:$BQ,22,FALSE)</f>
        <v>26</v>
      </c>
      <c r="AT379" s="9">
        <f>VLOOKUP(B379,'3-mer'!$B:$BQ,23,FALSE)</f>
        <v>13</v>
      </c>
      <c r="AU379" s="9">
        <f>VLOOKUP(B379,'3-mer'!$B:$BQ,24,FALSE)</f>
        <v>16</v>
      </c>
      <c r="AV379" s="9">
        <f>VLOOKUP(B379,'3-mer'!$B:$BQ,25,FALSE)</f>
        <v>20</v>
      </c>
      <c r="AW379" s="9">
        <f>VLOOKUP(B379,'3-mer'!$B:$BQ,26,FALSE)</f>
        <v>29</v>
      </c>
      <c r="AX379" s="9">
        <f>VLOOKUP(B379,'3-mer'!$B:$BQ,27,FALSE)</f>
        <v>21</v>
      </c>
      <c r="AY379" s="9">
        <f>VLOOKUP(B379,'3-mer'!$B:$BQ,28,FALSE)</f>
        <v>20</v>
      </c>
      <c r="AZ379" s="9">
        <f>VLOOKUP(B379,'3-mer'!$B:$BQ,29,FALSE)</f>
        <v>26</v>
      </c>
      <c r="BA379" s="9">
        <f>VLOOKUP(B379,'3-mer'!$B:$BQ,30,FALSE)</f>
        <v>36</v>
      </c>
      <c r="BB379" s="9">
        <f>VLOOKUP(B379,'3-mer'!$B:$BQ,31,FALSE)</f>
        <v>25</v>
      </c>
      <c r="BC379" s="9">
        <f>VLOOKUP(B379,'3-mer'!$B:$BQ,32,FALSE)</f>
        <v>15</v>
      </c>
      <c r="BD379" s="9">
        <f>VLOOKUP(B379,'3-mer'!$B:$BQ,33,FALSE)</f>
        <v>16</v>
      </c>
      <c r="BE379" s="9">
        <f>VLOOKUP(B379,'3-mer'!$B:$BQ,34,FALSE)</f>
        <v>27</v>
      </c>
      <c r="BF379" s="9">
        <f>VLOOKUP(B379,'3-mer'!$B:$BQ,35,FALSE)</f>
        <v>17</v>
      </c>
      <c r="BG379" s="9">
        <f>VLOOKUP(B379,'3-mer'!$B:$BQ,36,FALSE)</f>
        <v>36</v>
      </c>
      <c r="BH379" s="9">
        <f>VLOOKUP(B379,'3-mer'!$B:$BQ,37,FALSE)</f>
        <v>27</v>
      </c>
      <c r="BI379" s="9">
        <f>VLOOKUP(B379,'3-mer'!$B:$BQ,38,FALSE)</f>
        <v>33</v>
      </c>
      <c r="BJ379" s="9">
        <f>VLOOKUP(B379,'3-mer'!$B:$BQ,39,FALSE)</f>
        <v>22</v>
      </c>
      <c r="BK379" s="9">
        <f>VLOOKUP(B379,'3-mer'!$B:$BQ,40,FALSE)</f>
        <v>29</v>
      </c>
      <c r="BL379" s="9">
        <f>VLOOKUP(B379,'3-mer'!$B:$BQ,41,FALSE)</f>
        <v>25</v>
      </c>
      <c r="BM379" s="9">
        <f>VLOOKUP(B379,'3-mer'!$B:$BQ,42,FALSE)</f>
        <v>29</v>
      </c>
      <c r="BN379" s="9">
        <f>VLOOKUP(B379,'3-mer'!$B:$BQ,43,FALSE)</f>
        <v>22</v>
      </c>
      <c r="BO379" s="9">
        <f>VLOOKUP(B379,'3-mer'!$B:$BQ,44,FALSE)</f>
        <v>40</v>
      </c>
      <c r="BP379" s="9">
        <f>VLOOKUP(B379,'3-mer'!$B:$BQ,45,FALSE)</f>
        <v>27</v>
      </c>
      <c r="BQ379" s="9">
        <f>VLOOKUP(B379,'3-mer'!$B:$BQ,46,FALSE)</f>
        <v>43</v>
      </c>
      <c r="BR379" s="9">
        <f>VLOOKUP(B379,'3-mer'!$B:$BQ,47,FALSE)</f>
        <v>37</v>
      </c>
      <c r="BS379" s="9">
        <f>VLOOKUP(B379,'3-mer'!$B:$BQ,48,FALSE)</f>
        <v>26</v>
      </c>
      <c r="BT379" s="9">
        <f>VLOOKUP(B379,'3-mer'!$B:$BQ,49,FALSE)</f>
        <v>19</v>
      </c>
      <c r="BU379" s="9">
        <f>VLOOKUP(B379,'3-mer'!$B:$BQ,50,FALSE)</f>
        <v>38</v>
      </c>
      <c r="BV379" s="9">
        <f>VLOOKUP(B379,'3-mer'!$B:$BQ,51,FALSE)</f>
        <v>23</v>
      </c>
      <c r="BW379" s="9">
        <f>VLOOKUP(B379,'3-mer'!$B:$BQ,52,FALSE)</f>
        <v>27</v>
      </c>
      <c r="BX379" s="9">
        <f>VLOOKUP(B379,'3-mer'!$B:$BQ,53,FALSE)</f>
        <v>17</v>
      </c>
      <c r="BY379" s="9">
        <f>VLOOKUP(B379,'3-mer'!$B:$BQ,54,FALSE)</f>
        <v>20</v>
      </c>
      <c r="BZ379" s="9">
        <f>VLOOKUP(B379,'3-mer'!$B:$BQ,55,FALSE)</f>
        <v>3</v>
      </c>
      <c r="CA379" s="9">
        <f>VLOOKUP(B379,'3-mer'!$B:$BQ,56,FALSE)</f>
        <v>13</v>
      </c>
      <c r="CB379" s="9">
        <f>VLOOKUP(B379,'3-mer'!$B:$BQ,7,FALSE)</f>
        <v>20</v>
      </c>
      <c r="CC379" s="9">
        <f>VLOOKUP(B379,'3-mer'!$B:$BQ,58,FALSE)</f>
        <v>21</v>
      </c>
      <c r="CD379" s="9">
        <f>VLOOKUP(B379,'3-mer'!$B:$BQ,60,FALSE)</f>
        <v>14</v>
      </c>
      <c r="CE379" s="9">
        <f>VLOOKUP(B379,'3-mer'!$B:$BQ,61,FALSE)</f>
        <v>35</v>
      </c>
      <c r="CF379" s="9">
        <f>VLOOKUP(B379,'3-mer'!$B:$BQ,62,FALSE)</f>
        <v>21</v>
      </c>
      <c r="CG379" s="9">
        <f>VLOOKUP(B379,'3-mer'!$B:$BQ,63,FALSE)</f>
        <v>34</v>
      </c>
      <c r="CH379" s="9">
        <f>VLOOKUP(B379,'3-mer'!$B:$BQ,64,FALSE)</f>
        <v>18</v>
      </c>
      <c r="CI379" s="9">
        <f>VLOOKUP(B379,'3-mer'!$B:$BQ,65,FALSE)</f>
        <v>17</v>
      </c>
      <c r="CJ379" s="9">
        <f>VLOOKUP(B379,'3-mer'!$B:$BQ,66,FALSE)</f>
        <v>14</v>
      </c>
      <c r="CK379" s="9">
        <f>VLOOKUP(B379,'3-mer'!$B:$BQ,67,FALSE)</f>
        <v>20</v>
      </c>
      <c r="CL379" s="9">
        <f>VLOOKUP(B379,'3-mer'!$B:$BQ,5,FALSE)</f>
        <v>32</v>
      </c>
    </row>
    <row r="380" spans="1:90" ht="15.75" x14ac:dyDescent="0.2">
      <c r="A380" s="67" t="s">
        <v>30</v>
      </c>
      <c r="B380" s="67" t="s">
        <v>14</v>
      </c>
      <c r="C380" s="67">
        <v>280</v>
      </c>
      <c r="D380" s="70">
        <v>100.18</v>
      </c>
      <c r="E380" s="67">
        <v>25</v>
      </c>
      <c r="F380" s="67">
        <v>7</v>
      </c>
      <c r="G380" s="67">
        <v>5</v>
      </c>
      <c r="H380" s="70">
        <v>1.92</v>
      </c>
      <c r="I380" s="70">
        <f>VLOOKUP(B380,'2-mer'!$C$1:$V$19,3,FALSE)</f>
        <v>1507</v>
      </c>
      <c r="J380" s="74">
        <f>VLOOKUP(B380,遗传信息!B:E,4,FALSE)</f>
        <v>43.93</v>
      </c>
      <c r="K380" s="9">
        <f>VLOOKUP(B380,'2-mer'!$C$1:$V$19,4,FALSE)</f>
        <v>107</v>
      </c>
      <c r="L380" s="9">
        <f>VLOOKUP(B380,'2-mer'!$C$1:$V$19,5,FALSE)</f>
        <v>98</v>
      </c>
      <c r="M380" s="9">
        <f>VLOOKUP(B380,'2-mer'!$C$1:$V$19,6,FALSE)</f>
        <v>115</v>
      </c>
      <c r="N380" s="9">
        <f>VLOOKUP(B380,'2-mer'!$C$1:$V$19,8,FALSE)</f>
        <v>58</v>
      </c>
      <c r="O380" s="9">
        <f>VLOOKUP(B380,'2-mer'!$C$1:$V$19,9,FALSE)</f>
        <v>85</v>
      </c>
      <c r="P380" s="9">
        <f>VLOOKUP(B380,'2-mer'!$C$1:$V$19,10,FALSE)</f>
        <v>86</v>
      </c>
      <c r="Q380" s="9">
        <f>VLOOKUP(B380,'2-mer'!$C$1:$V$19,11,FALSE)</f>
        <v>107</v>
      </c>
      <c r="R380" s="9">
        <f>VLOOKUP(B380,'2-mer'!$C$1:$V$19,12,FALSE)</f>
        <v>75</v>
      </c>
      <c r="S380" s="9">
        <f>VLOOKUP(B380,'2-mer'!$C$1:$V$19,13,FALSE)</f>
        <v>118</v>
      </c>
      <c r="T380" s="9">
        <f>VLOOKUP(B380,'2-mer'!$C$1:$V$19,14,FALSE)</f>
        <v>106</v>
      </c>
      <c r="U380" s="9">
        <f>VLOOKUP(B380,'2-mer'!$C$1:$V$19,15,FALSE)</f>
        <v>147</v>
      </c>
      <c r="V380" s="9">
        <f>VLOOKUP(B380,'2-mer'!$C$1:$V$19,16,FALSE)</f>
        <v>106</v>
      </c>
      <c r="W380" s="9">
        <f>VLOOKUP(B380,'2-mer'!$C$1:$V$19,17,FALSE)</f>
        <v>67</v>
      </c>
      <c r="X380" s="9">
        <f>VLOOKUP(B380,'2-mer'!$C$1:$V$19,18,FALSE)</f>
        <v>64</v>
      </c>
      <c r="Y380" s="9">
        <f>VLOOKUP(B380,'2-mer'!$C$1:$V$19,19,FALSE)</f>
        <v>108</v>
      </c>
      <c r="Z380" s="9">
        <f>VLOOKUP(B380,'2-mer'!$C$1:$V$19,20,FALSE)</f>
        <v>59</v>
      </c>
      <c r="AA380" s="9">
        <f>VLOOKUP(B380,'3-mer'!$B:$BQ,4,FALSE)</f>
        <v>20</v>
      </c>
      <c r="AB380" s="9">
        <f>VLOOKUP(B380,'3-mer'!$B:$BQ,5,FALSE)</f>
        <v>32</v>
      </c>
      <c r="AC380" s="9">
        <f>VLOOKUP(B380,'3-mer'!$B:$BQ,6,FALSE)</f>
        <v>35</v>
      </c>
      <c r="AD380" s="9">
        <f>VLOOKUP(B380,'3-mer'!$B:$BQ,7,FALSE)</f>
        <v>20</v>
      </c>
      <c r="AE380" s="9">
        <f>VLOOKUP(B380,'3-mer'!$B:$BQ,8,FALSE)</f>
        <v>27</v>
      </c>
      <c r="AF380" s="9">
        <f>VLOOKUP(B380,'3-mer'!$B:$BQ,9,FALSE)</f>
        <v>25</v>
      </c>
      <c r="AG380" s="9">
        <f>VLOOKUP(B380,'3-mer'!$B:$BQ,10,FALSE)</f>
        <v>28</v>
      </c>
      <c r="AH380" s="9">
        <f>VLOOKUP(B380,'3-mer'!$B:$BQ,11,FALSE)</f>
        <v>18</v>
      </c>
      <c r="AI380" s="9">
        <f>VLOOKUP(B380,'3-mer'!$B:$BQ,12,FALSE)</f>
        <v>23</v>
      </c>
      <c r="AJ380" s="9">
        <f>VLOOKUP(B380,'3-mer'!$B:$BQ,13,FALSE)</f>
        <v>32</v>
      </c>
      <c r="AK380" s="9">
        <f>VLOOKUP(B380,'3-mer'!$B:$BQ,14,FALSE)</f>
        <v>34</v>
      </c>
      <c r="AL380" s="9">
        <f>VLOOKUP(B380,'3-mer'!$B:$BQ,15,FALSE)</f>
        <v>26</v>
      </c>
      <c r="AM380" s="9">
        <f>VLOOKUP(B380,'3-mer'!$B:$BQ,16,FALSE)</f>
        <v>9</v>
      </c>
      <c r="AN380" s="9">
        <f>VLOOKUP(B380,'3-mer'!$B:$BQ,17,FALSE)</f>
        <v>15</v>
      </c>
      <c r="AO380" s="9">
        <f>VLOOKUP(B380,'3-mer'!$B:$BQ,18,FALSE)</f>
        <v>23</v>
      </c>
      <c r="AP380" s="9">
        <f>VLOOKUP(B380,'3-mer'!$B:$BQ,19,FALSE)</f>
        <v>11</v>
      </c>
      <c r="AQ380" s="9">
        <f>VLOOKUP(B380,'3-mer'!$B:$BQ,20,FALSE)</f>
        <v>24</v>
      </c>
      <c r="AR380" s="9">
        <f>VLOOKUP(B380,'3-mer'!$B:$BQ,21,FALSE)</f>
        <v>22</v>
      </c>
      <c r="AS380" s="9">
        <f>VLOOKUP(B380,'3-mer'!$B:$BQ,22,FALSE)</f>
        <v>26</v>
      </c>
      <c r="AT380" s="9">
        <f>VLOOKUP(B380,'3-mer'!$B:$BQ,23,FALSE)</f>
        <v>13</v>
      </c>
      <c r="AU380" s="9">
        <f>VLOOKUP(B380,'3-mer'!$B:$BQ,24,FALSE)</f>
        <v>16</v>
      </c>
      <c r="AV380" s="9">
        <f>VLOOKUP(B380,'3-mer'!$B:$BQ,25,FALSE)</f>
        <v>20</v>
      </c>
      <c r="AW380" s="9">
        <f>VLOOKUP(B380,'3-mer'!$B:$BQ,26,FALSE)</f>
        <v>29</v>
      </c>
      <c r="AX380" s="9">
        <f>VLOOKUP(B380,'3-mer'!$B:$BQ,27,FALSE)</f>
        <v>21</v>
      </c>
      <c r="AY380" s="9">
        <f>VLOOKUP(B380,'3-mer'!$B:$BQ,28,FALSE)</f>
        <v>20</v>
      </c>
      <c r="AZ380" s="9">
        <f>VLOOKUP(B380,'3-mer'!$B:$BQ,29,FALSE)</f>
        <v>26</v>
      </c>
      <c r="BA380" s="9">
        <f>VLOOKUP(B380,'3-mer'!$B:$BQ,30,FALSE)</f>
        <v>36</v>
      </c>
      <c r="BB380" s="9">
        <f>VLOOKUP(B380,'3-mer'!$B:$BQ,31,FALSE)</f>
        <v>25</v>
      </c>
      <c r="BC380" s="9">
        <f>VLOOKUP(B380,'3-mer'!$B:$BQ,32,FALSE)</f>
        <v>15</v>
      </c>
      <c r="BD380" s="9">
        <f>VLOOKUP(B380,'3-mer'!$B:$BQ,33,FALSE)</f>
        <v>16</v>
      </c>
      <c r="BE380" s="9">
        <f>VLOOKUP(B380,'3-mer'!$B:$BQ,34,FALSE)</f>
        <v>27</v>
      </c>
      <c r="BF380" s="9">
        <f>VLOOKUP(B380,'3-mer'!$B:$BQ,35,FALSE)</f>
        <v>17</v>
      </c>
      <c r="BG380" s="9">
        <f>VLOOKUP(B380,'3-mer'!$B:$BQ,36,FALSE)</f>
        <v>36</v>
      </c>
      <c r="BH380" s="9">
        <f>VLOOKUP(B380,'3-mer'!$B:$BQ,37,FALSE)</f>
        <v>27</v>
      </c>
      <c r="BI380" s="9">
        <f>VLOOKUP(B380,'3-mer'!$B:$BQ,38,FALSE)</f>
        <v>33</v>
      </c>
      <c r="BJ380" s="9">
        <f>VLOOKUP(B380,'3-mer'!$B:$BQ,39,FALSE)</f>
        <v>22</v>
      </c>
      <c r="BK380" s="9">
        <f>VLOOKUP(B380,'3-mer'!$B:$BQ,40,FALSE)</f>
        <v>29</v>
      </c>
      <c r="BL380" s="9">
        <f>VLOOKUP(B380,'3-mer'!$B:$BQ,41,FALSE)</f>
        <v>25</v>
      </c>
      <c r="BM380" s="9">
        <f>VLOOKUP(B380,'3-mer'!$B:$BQ,42,FALSE)</f>
        <v>29</v>
      </c>
      <c r="BN380" s="9">
        <f>VLOOKUP(B380,'3-mer'!$B:$BQ,43,FALSE)</f>
        <v>22</v>
      </c>
      <c r="BO380" s="9">
        <f>VLOOKUP(B380,'3-mer'!$B:$BQ,44,FALSE)</f>
        <v>40</v>
      </c>
      <c r="BP380" s="9">
        <f>VLOOKUP(B380,'3-mer'!$B:$BQ,45,FALSE)</f>
        <v>27</v>
      </c>
      <c r="BQ380" s="9">
        <f>VLOOKUP(B380,'3-mer'!$B:$BQ,46,FALSE)</f>
        <v>43</v>
      </c>
      <c r="BR380" s="9">
        <f>VLOOKUP(B380,'3-mer'!$B:$BQ,47,FALSE)</f>
        <v>37</v>
      </c>
      <c r="BS380" s="9">
        <f>VLOOKUP(B380,'3-mer'!$B:$BQ,48,FALSE)</f>
        <v>26</v>
      </c>
      <c r="BT380" s="9">
        <f>VLOOKUP(B380,'3-mer'!$B:$BQ,49,FALSE)</f>
        <v>19</v>
      </c>
      <c r="BU380" s="9">
        <f>VLOOKUP(B380,'3-mer'!$B:$BQ,50,FALSE)</f>
        <v>38</v>
      </c>
      <c r="BV380" s="9">
        <f>VLOOKUP(B380,'3-mer'!$B:$BQ,51,FALSE)</f>
        <v>23</v>
      </c>
      <c r="BW380" s="9">
        <f>VLOOKUP(B380,'3-mer'!$B:$BQ,52,FALSE)</f>
        <v>27</v>
      </c>
      <c r="BX380" s="9">
        <f>VLOOKUP(B380,'3-mer'!$B:$BQ,53,FALSE)</f>
        <v>17</v>
      </c>
      <c r="BY380" s="9">
        <f>VLOOKUP(B380,'3-mer'!$B:$BQ,54,FALSE)</f>
        <v>20</v>
      </c>
      <c r="BZ380" s="9">
        <f>VLOOKUP(B380,'3-mer'!$B:$BQ,55,FALSE)</f>
        <v>3</v>
      </c>
      <c r="CA380" s="9">
        <f>VLOOKUP(B380,'3-mer'!$B:$BQ,56,FALSE)</f>
        <v>13</v>
      </c>
      <c r="CB380" s="9">
        <f>VLOOKUP(B380,'3-mer'!$B:$BQ,7,FALSE)</f>
        <v>20</v>
      </c>
      <c r="CC380" s="9">
        <f>VLOOKUP(B380,'3-mer'!$B:$BQ,58,FALSE)</f>
        <v>21</v>
      </c>
      <c r="CD380" s="9">
        <f>VLOOKUP(B380,'3-mer'!$B:$BQ,60,FALSE)</f>
        <v>14</v>
      </c>
      <c r="CE380" s="9">
        <f>VLOOKUP(B380,'3-mer'!$B:$BQ,61,FALSE)</f>
        <v>35</v>
      </c>
      <c r="CF380" s="9">
        <f>VLOOKUP(B380,'3-mer'!$B:$BQ,62,FALSE)</f>
        <v>21</v>
      </c>
      <c r="CG380" s="9">
        <f>VLOOKUP(B380,'3-mer'!$B:$BQ,63,FALSE)</f>
        <v>34</v>
      </c>
      <c r="CH380" s="9">
        <f>VLOOKUP(B380,'3-mer'!$B:$BQ,64,FALSE)</f>
        <v>18</v>
      </c>
      <c r="CI380" s="9">
        <f>VLOOKUP(B380,'3-mer'!$B:$BQ,65,FALSE)</f>
        <v>17</v>
      </c>
      <c r="CJ380" s="9">
        <f>VLOOKUP(B380,'3-mer'!$B:$BQ,66,FALSE)</f>
        <v>14</v>
      </c>
      <c r="CK380" s="9">
        <f>VLOOKUP(B380,'3-mer'!$B:$BQ,67,FALSE)</f>
        <v>20</v>
      </c>
      <c r="CL380" s="9">
        <f>VLOOKUP(B380,'3-mer'!$B:$BQ,5,FALSE)</f>
        <v>32</v>
      </c>
    </row>
    <row r="381" spans="1:90" ht="15.75" x14ac:dyDescent="0.2">
      <c r="A381" s="67" t="s">
        <v>30</v>
      </c>
      <c r="B381" s="67" t="s">
        <v>14</v>
      </c>
      <c r="C381" s="67">
        <v>280</v>
      </c>
      <c r="D381" s="70">
        <v>125.23</v>
      </c>
      <c r="E381" s="67">
        <v>25</v>
      </c>
      <c r="F381" s="67">
        <v>7</v>
      </c>
      <c r="G381" s="67">
        <v>5</v>
      </c>
      <c r="H381" s="70">
        <v>2.4</v>
      </c>
      <c r="I381" s="70">
        <f>VLOOKUP(B381,'2-mer'!$C$1:$V$19,3,FALSE)</f>
        <v>1507</v>
      </c>
      <c r="J381" s="74">
        <f>VLOOKUP(B381,遗传信息!B:E,4,FALSE)</f>
        <v>43.93</v>
      </c>
      <c r="K381" s="9">
        <f>VLOOKUP(B381,'2-mer'!$C$1:$V$19,4,FALSE)</f>
        <v>107</v>
      </c>
      <c r="L381" s="9">
        <f>VLOOKUP(B381,'2-mer'!$C$1:$V$19,5,FALSE)</f>
        <v>98</v>
      </c>
      <c r="M381" s="9">
        <f>VLOOKUP(B381,'2-mer'!$C$1:$V$19,6,FALSE)</f>
        <v>115</v>
      </c>
      <c r="N381" s="9">
        <f>VLOOKUP(B381,'2-mer'!$C$1:$V$19,8,FALSE)</f>
        <v>58</v>
      </c>
      <c r="O381" s="9">
        <f>VLOOKUP(B381,'2-mer'!$C$1:$V$19,9,FALSE)</f>
        <v>85</v>
      </c>
      <c r="P381" s="9">
        <f>VLOOKUP(B381,'2-mer'!$C$1:$V$19,10,FALSE)</f>
        <v>86</v>
      </c>
      <c r="Q381" s="9">
        <f>VLOOKUP(B381,'2-mer'!$C$1:$V$19,11,FALSE)</f>
        <v>107</v>
      </c>
      <c r="R381" s="9">
        <f>VLOOKUP(B381,'2-mer'!$C$1:$V$19,12,FALSE)</f>
        <v>75</v>
      </c>
      <c r="S381" s="9">
        <f>VLOOKUP(B381,'2-mer'!$C$1:$V$19,13,FALSE)</f>
        <v>118</v>
      </c>
      <c r="T381" s="9">
        <f>VLOOKUP(B381,'2-mer'!$C$1:$V$19,14,FALSE)</f>
        <v>106</v>
      </c>
      <c r="U381" s="9">
        <f>VLOOKUP(B381,'2-mer'!$C$1:$V$19,15,FALSE)</f>
        <v>147</v>
      </c>
      <c r="V381" s="9">
        <f>VLOOKUP(B381,'2-mer'!$C$1:$V$19,16,FALSE)</f>
        <v>106</v>
      </c>
      <c r="W381" s="9">
        <f>VLOOKUP(B381,'2-mer'!$C$1:$V$19,17,FALSE)</f>
        <v>67</v>
      </c>
      <c r="X381" s="9">
        <f>VLOOKUP(B381,'2-mer'!$C$1:$V$19,18,FALSE)</f>
        <v>64</v>
      </c>
      <c r="Y381" s="9">
        <f>VLOOKUP(B381,'2-mer'!$C$1:$V$19,19,FALSE)</f>
        <v>108</v>
      </c>
      <c r="Z381" s="9">
        <f>VLOOKUP(B381,'2-mer'!$C$1:$V$19,20,FALSE)</f>
        <v>59</v>
      </c>
      <c r="AA381" s="9">
        <f>VLOOKUP(B381,'3-mer'!$B:$BQ,4,FALSE)</f>
        <v>20</v>
      </c>
      <c r="AB381" s="9">
        <f>VLOOKUP(B381,'3-mer'!$B:$BQ,5,FALSE)</f>
        <v>32</v>
      </c>
      <c r="AC381" s="9">
        <f>VLOOKUP(B381,'3-mer'!$B:$BQ,6,FALSE)</f>
        <v>35</v>
      </c>
      <c r="AD381" s="9">
        <f>VLOOKUP(B381,'3-mer'!$B:$BQ,7,FALSE)</f>
        <v>20</v>
      </c>
      <c r="AE381" s="9">
        <f>VLOOKUP(B381,'3-mer'!$B:$BQ,8,FALSE)</f>
        <v>27</v>
      </c>
      <c r="AF381" s="9">
        <f>VLOOKUP(B381,'3-mer'!$B:$BQ,9,FALSE)</f>
        <v>25</v>
      </c>
      <c r="AG381" s="9">
        <f>VLOOKUP(B381,'3-mer'!$B:$BQ,10,FALSE)</f>
        <v>28</v>
      </c>
      <c r="AH381" s="9">
        <f>VLOOKUP(B381,'3-mer'!$B:$BQ,11,FALSE)</f>
        <v>18</v>
      </c>
      <c r="AI381" s="9">
        <f>VLOOKUP(B381,'3-mer'!$B:$BQ,12,FALSE)</f>
        <v>23</v>
      </c>
      <c r="AJ381" s="9">
        <f>VLOOKUP(B381,'3-mer'!$B:$BQ,13,FALSE)</f>
        <v>32</v>
      </c>
      <c r="AK381" s="9">
        <f>VLOOKUP(B381,'3-mer'!$B:$BQ,14,FALSE)</f>
        <v>34</v>
      </c>
      <c r="AL381" s="9">
        <f>VLOOKUP(B381,'3-mer'!$B:$BQ,15,FALSE)</f>
        <v>26</v>
      </c>
      <c r="AM381" s="9">
        <f>VLOOKUP(B381,'3-mer'!$B:$BQ,16,FALSE)</f>
        <v>9</v>
      </c>
      <c r="AN381" s="9">
        <f>VLOOKUP(B381,'3-mer'!$B:$BQ,17,FALSE)</f>
        <v>15</v>
      </c>
      <c r="AO381" s="9">
        <f>VLOOKUP(B381,'3-mer'!$B:$BQ,18,FALSE)</f>
        <v>23</v>
      </c>
      <c r="AP381" s="9">
        <f>VLOOKUP(B381,'3-mer'!$B:$BQ,19,FALSE)</f>
        <v>11</v>
      </c>
      <c r="AQ381" s="9">
        <f>VLOOKUP(B381,'3-mer'!$B:$BQ,20,FALSE)</f>
        <v>24</v>
      </c>
      <c r="AR381" s="9">
        <f>VLOOKUP(B381,'3-mer'!$B:$BQ,21,FALSE)</f>
        <v>22</v>
      </c>
      <c r="AS381" s="9">
        <f>VLOOKUP(B381,'3-mer'!$B:$BQ,22,FALSE)</f>
        <v>26</v>
      </c>
      <c r="AT381" s="9">
        <f>VLOOKUP(B381,'3-mer'!$B:$BQ,23,FALSE)</f>
        <v>13</v>
      </c>
      <c r="AU381" s="9">
        <f>VLOOKUP(B381,'3-mer'!$B:$BQ,24,FALSE)</f>
        <v>16</v>
      </c>
      <c r="AV381" s="9">
        <f>VLOOKUP(B381,'3-mer'!$B:$BQ,25,FALSE)</f>
        <v>20</v>
      </c>
      <c r="AW381" s="9">
        <f>VLOOKUP(B381,'3-mer'!$B:$BQ,26,FALSE)</f>
        <v>29</v>
      </c>
      <c r="AX381" s="9">
        <f>VLOOKUP(B381,'3-mer'!$B:$BQ,27,FALSE)</f>
        <v>21</v>
      </c>
      <c r="AY381" s="9">
        <f>VLOOKUP(B381,'3-mer'!$B:$BQ,28,FALSE)</f>
        <v>20</v>
      </c>
      <c r="AZ381" s="9">
        <f>VLOOKUP(B381,'3-mer'!$B:$BQ,29,FALSE)</f>
        <v>26</v>
      </c>
      <c r="BA381" s="9">
        <f>VLOOKUP(B381,'3-mer'!$B:$BQ,30,FALSE)</f>
        <v>36</v>
      </c>
      <c r="BB381" s="9">
        <f>VLOOKUP(B381,'3-mer'!$B:$BQ,31,FALSE)</f>
        <v>25</v>
      </c>
      <c r="BC381" s="9">
        <f>VLOOKUP(B381,'3-mer'!$B:$BQ,32,FALSE)</f>
        <v>15</v>
      </c>
      <c r="BD381" s="9">
        <f>VLOOKUP(B381,'3-mer'!$B:$BQ,33,FALSE)</f>
        <v>16</v>
      </c>
      <c r="BE381" s="9">
        <f>VLOOKUP(B381,'3-mer'!$B:$BQ,34,FALSE)</f>
        <v>27</v>
      </c>
      <c r="BF381" s="9">
        <f>VLOOKUP(B381,'3-mer'!$B:$BQ,35,FALSE)</f>
        <v>17</v>
      </c>
      <c r="BG381" s="9">
        <f>VLOOKUP(B381,'3-mer'!$B:$BQ,36,FALSE)</f>
        <v>36</v>
      </c>
      <c r="BH381" s="9">
        <f>VLOOKUP(B381,'3-mer'!$B:$BQ,37,FALSE)</f>
        <v>27</v>
      </c>
      <c r="BI381" s="9">
        <f>VLOOKUP(B381,'3-mer'!$B:$BQ,38,FALSE)</f>
        <v>33</v>
      </c>
      <c r="BJ381" s="9">
        <f>VLOOKUP(B381,'3-mer'!$B:$BQ,39,FALSE)</f>
        <v>22</v>
      </c>
      <c r="BK381" s="9">
        <f>VLOOKUP(B381,'3-mer'!$B:$BQ,40,FALSE)</f>
        <v>29</v>
      </c>
      <c r="BL381" s="9">
        <f>VLOOKUP(B381,'3-mer'!$B:$BQ,41,FALSE)</f>
        <v>25</v>
      </c>
      <c r="BM381" s="9">
        <f>VLOOKUP(B381,'3-mer'!$B:$BQ,42,FALSE)</f>
        <v>29</v>
      </c>
      <c r="BN381" s="9">
        <f>VLOOKUP(B381,'3-mer'!$B:$BQ,43,FALSE)</f>
        <v>22</v>
      </c>
      <c r="BO381" s="9">
        <f>VLOOKUP(B381,'3-mer'!$B:$BQ,44,FALSE)</f>
        <v>40</v>
      </c>
      <c r="BP381" s="9">
        <f>VLOOKUP(B381,'3-mer'!$B:$BQ,45,FALSE)</f>
        <v>27</v>
      </c>
      <c r="BQ381" s="9">
        <f>VLOOKUP(B381,'3-mer'!$B:$BQ,46,FALSE)</f>
        <v>43</v>
      </c>
      <c r="BR381" s="9">
        <f>VLOOKUP(B381,'3-mer'!$B:$BQ,47,FALSE)</f>
        <v>37</v>
      </c>
      <c r="BS381" s="9">
        <f>VLOOKUP(B381,'3-mer'!$B:$BQ,48,FALSE)</f>
        <v>26</v>
      </c>
      <c r="BT381" s="9">
        <f>VLOOKUP(B381,'3-mer'!$B:$BQ,49,FALSE)</f>
        <v>19</v>
      </c>
      <c r="BU381" s="9">
        <f>VLOOKUP(B381,'3-mer'!$B:$BQ,50,FALSE)</f>
        <v>38</v>
      </c>
      <c r="BV381" s="9">
        <f>VLOOKUP(B381,'3-mer'!$B:$BQ,51,FALSE)</f>
        <v>23</v>
      </c>
      <c r="BW381" s="9">
        <f>VLOOKUP(B381,'3-mer'!$B:$BQ,52,FALSE)</f>
        <v>27</v>
      </c>
      <c r="BX381" s="9">
        <f>VLOOKUP(B381,'3-mer'!$B:$BQ,53,FALSE)</f>
        <v>17</v>
      </c>
      <c r="BY381" s="9">
        <f>VLOOKUP(B381,'3-mer'!$B:$BQ,54,FALSE)</f>
        <v>20</v>
      </c>
      <c r="BZ381" s="9">
        <f>VLOOKUP(B381,'3-mer'!$B:$BQ,55,FALSE)</f>
        <v>3</v>
      </c>
      <c r="CA381" s="9">
        <f>VLOOKUP(B381,'3-mer'!$B:$BQ,56,FALSE)</f>
        <v>13</v>
      </c>
      <c r="CB381" s="9">
        <f>VLOOKUP(B381,'3-mer'!$B:$BQ,7,FALSE)</f>
        <v>20</v>
      </c>
      <c r="CC381" s="9">
        <f>VLOOKUP(B381,'3-mer'!$B:$BQ,58,FALSE)</f>
        <v>21</v>
      </c>
      <c r="CD381" s="9">
        <f>VLOOKUP(B381,'3-mer'!$B:$BQ,60,FALSE)</f>
        <v>14</v>
      </c>
      <c r="CE381" s="9">
        <f>VLOOKUP(B381,'3-mer'!$B:$BQ,61,FALSE)</f>
        <v>35</v>
      </c>
      <c r="CF381" s="9">
        <f>VLOOKUP(B381,'3-mer'!$B:$BQ,62,FALSE)</f>
        <v>21</v>
      </c>
      <c r="CG381" s="9">
        <f>VLOOKUP(B381,'3-mer'!$B:$BQ,63,FALSE)</f>
        <v>34</v>
      </c>
      <c r="CH381" s="9">
        <f>VLOOKUP(B381,'3-mer'!$B:$BQ,64,FALSE)</f>
        <v>18</v>
      </c>
      <c r="CI381" s="9">
        <f>VLOOKUP(B381,'3-mer'!$B:$BQ,65,FALSE)</f>
        <v>17</v>
      </c>
      <c r="CJ381" s="9">
        <f>VLOOKUP(B381,'3-mer'!$B:$BQ,66,FALSE)</f>
        <v>14</v>
      </c>
      <c r="CK381" s="9">
        <f>VLOOKUP(B381,'3-mer'!$B:$BQ,67,FALSE)</f>
        <v>20</v>
      </c>
      <c r="CL381" s="9">
        <f>VLOOKUP(B381,'3-mer'!$B:$BQ,5,FALSE)</f>
        <v>32</v>
      </c>
    </row>
    <row r="382" spans="1:90" ht="15.75" x14ac:dyDescent="0.25">
      <c r="A382" s="66" t="s">
        <v>71</v>
      </c>
      <c r="B382" s="66" t="s">
        <v>182</v>
      </c>
      <c r="C382" s="66">
        <v>254</v>
      </c>
      <c r="D382" s="58">
        <v>3.7</v>
      </c>
      <c r="E382" s="67">
        <v>25</v>
      </c>
      <c r="F382" s="67">
        <v>7</v>
      </c>
      <c r="G382" s="67">
        <v>5</v>
      </c>
      <c r="H382" s="58">
        <v>1</v>
      </c>
      <c r="I382" s="70">
        <f>VLOOKUP(B382,'2-mer'!$C$1:$V$19,3,FALSE)</f>
        <v>1466</v>
      </c>
      <c r="J382" s="74">
        <f>VLOOKUP(B382,遗传信息!B:E,4,FALSE)</f>
        <v>68.459999999999994</v>
      </c>
      <c r="K382" s="9">
        <f>VLOOKUP(B382,'2-mer'!$C$1:$V$19,4,FALSE)</f>
        <v>81</v>
      </c>
      <c r="L382" s="9">
        <f>VLOOKUP(B382,'2-mer'!$C$1:$V$19,5,FALSE)</f>
        <v>82</v>
      </c>
      <c r="M382" s="9">
        <f>VLOOKUP(B382,'2-mer'!$C$1:$V$19,6,FALSE)</f>
        <v>94</v>
      </c>
      <c r="N382" s="9">
        <f>VLOOKUP(B382,'2-mer'!$C$1:$V$19,8,FALSE)</f>
        <v>55</v>
      </c>
      <c r="O382" s="9">
        <f>VLOOKUP(B382,'2-mer'!$C$1:$V$19,9,FALSE)</f>
        <v>73</v>
      </c>
      <c r="P382" s="9">
        <f>VLOOKUP(B382,'2-mer'!$C$1:$V$19,10,FALSE)</f>
        <v>78</v>
      </c>
      <c r="Q382" s="9">
        <f>VLOOKUP(B382,'2-mer'!$C$1:$V$19,11,FALSE)</f>
        <v>116</v>
      </c>
      <c r="R382" s="9">
        <f>VLOOKUP(B382,'2-mer'!$C$1:$V$19,12,FALSE)</f>
        <v>71</v>
      </c>
      <c r="S382" s="9">
        <f>VLOOKUP(B382,'2-mer'!$C$1:$V$19,13,FALSE)</f>
        <v>97</v>
      </c>
      <c r="T382" s="9">
        <f>VLOOKUP(B382,'2-mer'!$C$1:$V$19,14,FALSE)</f>
        <v>111</v>
      </c>
      <c r="U382" s="9">
        <f>VLOOKUP(B382,'2-mer'!$C$1:$V$19,15,FALSE)</f>
        <v>180</v>
      </c>
      <c r="V382" s="9">
        <f>VLOOKUP(B382,'2-mer'!$C$1:$V$19,16,FALSE)</f>
        <v>117</v>
      </c>
      <c r="W382" s="9">
        <f>VLOOKUP(B382,'2-mer'!$C$1:$V$19,17,FALSE)</f>
        <v>62</v>
      </c>
      <c r="X382" s="9">
        <f>VLOOKUP(B382,'2-mer'!$C$1:$V$19,18,FALSE)</f>
        <v>66</v>
      </c>
      <c r="Y382" s="9">
        <f>VLOOKUP(B382,'2-mer'!$C$1:$V$19,19,FALSE)</f>
        <v>116</v>
      </c>
      <c r="Z382" s="9">
        <f>VLOOKUP(B382,'2-mer'!$C$1:$V$19,20,FALSE)</f>
        <v>56</v>
      </c>
      <c r="AA382" s="9">
        <f>VLOOKUP(B382,'3-mer'!$B:$BQ,4,FALSE)</f>
        <v>15</v>
      </c>
      <c r="AB382" s="9">
        <f>VLOOKUP(B382,'3-mer'!$B:$BQ,5,FALSE)</f>
        <v>25</v>
      </c>
      <c r="AC382" s="9">
        <f>VLOOKUP(B382,'3-mer'!$B:$BQ,6,FALSE)</f>
        <v>28</v>
      </c>
      <c r="AD382" s="9">
        <f>VLOOKUP(B382,'3-mer'!$B:$BQ,7,FALSE)</f>
        <v>13</v>
      </c>
      <c r="AE382" s="9">
        <f>VLOOKUP(B382,'3-mer'!$B:$BQ,8,FALSE)</f>
        <v>20</v>
      </c>
      <c r="AF382" s="9">
        <f>VLOOKUP(B382,'3-mer'!$B:$BQ,9,FALSE)</f>
        <v>14</v>
      </c>
      <c r="AG382" s="9">
        <f>VLOOKUP(B382,'3-mer'!$B:$BQ,10,FALSE)</f>
        <v>28</v>
      </c>
      <c r="AH382" s="9">
        <f>VLOOKUP(B382,'3-mer'!$B:$BQ,11,FALSE)</f>
        <v>20</v>
      </c>
      <c r="AI382" s="9">
        <f>VLOOKUP(B382,'3-mer'!$B:$BQ,12,FALSE)</f>
        <v>18</v>
      </c>
      <c r="AJ382" s="9">
        <f>VLOOKUP(B382,'3-mer'!$B:$BQ,13,FALSE)</f>
        <v>30</v>
      </c>
      <c r="AK382" s="9">
        <f>VLOOKUP(B382,'3-mer'!$B:$BQ,14,FALSE)</f>
        <v>28</v>
      </c>
      <c r="AL382" s="9">
        <f>VLOOKUP(B382,'3-mer'!$B:$BQ,15,FALSE)</f>
        <v>18</v>
      </c>
      <c r="AM382" s="9">
        <f>VLOOKUP(B382,'3-mer'!$B:$BQ,16,FALSE)</f>
        <v>10</v>
      </c>
      <c r="AN382" s="9">
        <f>VLOOKUP(B382,'3-mer'!$B:$BQ,17,FALSE)</f>
        <v>11</v>
      </c>
      <c r="AO382" s="9">
        <f>VLOOKUP(B382,'3-mer'!$B:$BQ,18,FALSE)</f>
        <v>25</v>
      </c>
      <c r="AP382" s="9">
        <f>VLOOKUP(B382,'3-mer'!$B:$BQ,19,FALSE)</f>
        <v>9</v>
      </c>
      <c r="AQ382" s="9">
        <f>VLOOKUP(B382,'3-mer'!$B:$BQ,20,FALSE)</f>
        <v>18</v>
      </c>
      <c r="AR382" s="9">
        <f>VLOOKUP(B382,'3-mer'!$B:$BQ,21,FALSE)</f>
        <v>19</v>
      </c>
      <c r="AS382" s="9">
        <f>VLOOKUP(B382,'3-mer'!$B:$BQ,22,FALSE)</f>
        <v>24</v>
      </c>
      <c r="AT382" s="9">
        <f>VLOOKUP(B382,'3-mer'!$B:$BQ,23,FALSE)</f>
        <v>12</v>
      </c>
      <c r="AU382" s="9">
        <f>VLOOKUP(B382,'3-mer'!$B:$BQ,24,FALSE)</f>
        <v>9</v>
      </c>
      <c r="AV382" s="9">
        <f>VLOOKUP(B382,'3-mer'!$B:$BQ,25,FALSE)</f>
        <v>17</v>
      </c>
      <c r="AW382" s="9">
        <f>VLOOKUP(B382,'3-mer'!$B:$BQ,26,FALSE)</f>
        <v>28</v>
      </c>
      <c r="AX382" s="9">
        <f>VLOOKUP(B382,'3-mer'!$B:$BQ,27,FALSE)</f>
        <v>24</v>
      </c>
      <c r="AY382" s="9">
        <f>VLOOKUP(B382,'3-mer'!$B:$BQ,28,FALSE)</f>
        <v>22</v>
      </c>
      <c r="AZ382" s="9">
        <f>VLOOKUP(B382,'3-mer'!$B:$BQ,29,FALSE)</f>
        <v>19</v>
      </c>
      <c r="BA382" s="9">
        <f>VLOOKUP(B382,'3-mer'!$B:$BQ,30,FALSE)</f>
        <v>44</v>
      </c>
      <c r="BB382" s="9">
        <f>VLOOKUP(B382,'3-mer'!$B:$BQ,31,FALSE)</f>
        <v>29</v>
      </c>
      <c r="BC382" s="9">
        <f>VLOOKUP(B382,'3-mer'!$B:$BQ,32,FALSE)</f>
        <v>11</v>
      </c>
      <c r="BD382" s="9">
        <f>VLOOKUP(B382,'3-mer'!$B:$BQ,33,FALSE)</f>
        <v>15</v>
      </c>
      <c r="BE382" s="9">
        <f>VLOOKUP(B382,'3-mer'!$B:$BQ,34,FALSE)</f>
        <v>28</v>
      </c>
      <c r="BF382" s="9">
        <f>VLOOKUP(B382,'3-mer'!$B:$BQ,35,FALSE)</f>
        <v>17</v>
      </c>
      <c r="BG382" s="9">
        <f>VLOOKUP(B382,'3-mer'!$B:$BQ,36,FALSE)</f>
        <v>28</v>
      </c>
      <c r="BH382" s="9">
        <f>VLOOKUP(B382,'3-mer'!$B:$BQ,37,FALSE)</f>
        <v>19</v>
      </c>
      <c r="BI382" s="9">
        <f>VLOOKUP(B382,'3-mer'!$B:$BQ,38,FALSE)</f>
        <v>26</v>
      </c>
      <c r="BJ382" s="9">
        <f>VLOOKUP(B382,'3-mer'!$B:$BQ,39,FALSE)</f>
        <v>24</v>
      </c>
      <c r="BK382" s="9">
        <f>VLOOKUP(B382,'3-mer'!$B:$BQ,40,FALSE)</f>
        <v>28</v>
      </c>
      <c r="BL382" s="9">
        <f>VLOOKUP(B382,'3-mer'!$B:$BQ,41,FALSE)</f>
        <v>32</v>
      </c>
      <c r="BM382" s="9">
        <f>VLOOKUP(B382,'3-mer'!$B:$BQ,42,FALSE)</f>
        <v>34</v>
      </c>
      <c r="BN382" s="9">
        <f>VLOOKUP(B382,'3-mer'!$B:$BQ,43,FALSE)</f>
        <v>16</v>
      </c>
      <c r="BO382" s="9">
        <f>VLOOKUP(B382,'3-mer'!$B:$BQ,44,FALSE)</f>
        <v>37</v>
      </c>
      <c r="BP382" s="9">
        <f>VLOOKUP(B382,'3-mer'!$B:$BQ,45,FALSE)</f>
        <v>35</v>
      </c>
      <c r="BQ382" s="9">
        <f>VLOOKUP(B382,'3-mer'!$B:$BQ,46,FALSE)</f>
        <v>62</v>
      </c>
      <c r="BR382" s="9">
        <f>VLOOKUP(B382,'3-mer'!$B:$BQ,47,FALSE)</f>
        <v>45</v>
      </c>
      <c r="BS382" s="9">
        <f>VLOOKUP(B382,'3-mer'!$B:$BQ,48,FALSE)</f>
        <v>27</v>
      </c>
      <c r="BT382" s="9">
        <f>VLOOKUP(B382,'3-mer'!$B:$BQ,49,FALSE)</f>
        <v>26</v>
      </c>
      <c r="BU382" s="9">
        <f>VLOOKUP(B382,'3-mer'!$B:$BQ,50,FALSE)</f>
        <v>46</v>
      </c>
      <c r="BV382" s="9">
        <f>VLOOKUP(B382,'3-mer'!$B:$BQ,51,FALSE)</f>
        <v>18</v>
      </c>
      <c r="BW382" s="9">
        <f>VLOOKUP(B382,'3-mer'!$B:$BQ,52,FALSE)</f>
        <v>20</v>
      </c>
      <c r="BX382" s="9">
        <f>VLOOKUP(B382,'3-mer'!$B:$BQ,53,FALSE)</f>
        <v>19</v>
      </c>
      <c r="BY382" s="9">
        <f>VLOOKUP(B382,'3-mer'!$B:$BQ,54,FALSE)</f>
        <v>16</v>
      </c>
      <c r="BZ382" s="9">
        <f>VLOOKUP(B382,'3-mer'!$B:$BQ,55,FALSE)</f>
        <v>6</v>
      </c>
      <c r="CA382" s="9">
        <f>VLOOKUP(B382,'3-mer'!$B:$BQ,56,FALSE)</f>
        <v>16</v>
      </c>
      <c r="CB382" s="9">
        <f>VLOOKUP(B382,'3-mer'!$B:$BQ,7,FALSE)</f>
        <v>13</v>
      </c>
      <c r="CC382" s="9">
        <f>VLOOKUP(B382,'3-mer'!$B:$BQ,58,FALSE)</f>
        <v>25</v>
      </c>
      <c r="CD382" s="9">
        <f>VLOOKUP(B382,'3-mer'!$B:$BQ,60,FALSE)</f>
        <v>11</v>
      </c>
      <c r="CE382" s="9">
        <f>VLOOKUP(B382,'3-mer'!$B:$BQ,61,FALSE)</f>
        <v>20</v>
      </c>
      <c r="CF382" s="9">
        <f>VLOOKUP(B382,'3-mer'!$B:$BQ,62,FALSE)</f>
        <v>26</v>
      </c>
      <c r="CG382" s="9">
        <f>VLOOKUP(B382,'3-mer'!$B:$BQ,63,FALSE)</f>
        <v>45</v>
      </c>
      <c r="CH382" s="9">
        <f>VLOOKUP(B382,'3-mer'!$B:$BQ,64,FALSE)</f>
        <v>25</v>
      </c>
      <c r="CI382" s="9">
        <f>VLOOKUP(B382,'3-mer'!$B:$BQ,65,FALSE)</f>
        <v>13</v>
      </c>
      <c r="CJ382" s="9">
        <f>VLOOKUP(B382,'3-mer'!$B:$BQ,66,FALSE)</f>
        <v>14</v>
      </c>
      <c r="CK382" s="9">
        <f>VLOOKUP(B382,'3-mer'!$B:$BQ,67,FALSE)</f>
        <v>17</v>
      </c>
      <c r="CL382" s="9">
        <f>VLOOKUP(B382,'3-mer'!$B:$BQ,5,FALSE)</f>
        <v>25</v>
      </c>
    </row>
    <row r="383" spans="1:90" ht="15.75" x14ac:dyDescent="0.25">
      <c r="A383" s="66" t="s">
        <v>71</v>
      </c>
      <c r="B383" s="66" t="s">
        <v>73</v>
      </c>
      <c r="C383" s="66">
        <v>254</v>
      </c>
      <c r="D383" s="58">
        <v>9.3000000000000007</v>
      </c>
      <c r="E383" s="67">
        <v>25</v>
      </c>
      <c r="F383" s="67">
        <v>7</v>
      </c>
      <c r="G383" s="67">
        <v>5</v>
      </c>
      <c r="H383" s="58">
        <v>2</v>
      </c>
      <c r="I383" s="70">
        <f>VLOOKUP(B383,'2-mer'!$C$1:$V$19,3,FALSE)</f>
        <v>1466</v>
      </c>
      <c r="J383" s="74">
        <f>VLOOKUP(B383,遗传信息!B:E,4,FALSE)</f>
        <v>68.459999999999994</v>
      </c>
      <c r="K383" s="9">
        <f>VLOOKUP(B383,'2-mer'!$C$1:$V$19,4,FALSE)</f>
        <v>81</v>
      </c>
      <c r="L383" s="9">
        <f>VLOOKUP(B383,'2-mer'!$C$1:$V$19,5,FALSE)</f>
        <v>82</v>
      </c>
      <c r="M383" s="9">
        <f>VLOOKUP(B383,'2-mer'!$C$1:$V$19,6,FALSE)</f>
        <v>94</v>
      </c>
      <c r="N383" s="9">
        <f>VLOOKUP(B383,'2-mer'!$C$1:$V$19,8,FALSE)</f>
        <v>55</v>
      </c>
      <c r="O383" s="9">
        <f>VLOOKUP(B383,'2-mer'!$C$1:$V$19,9,FALSE)</f>
        <v>73</v>
      </c>
      <c r="P383" s="9">
        <f>VLOOKUP(B383,'2-mer'!$C$1:$V$19,10,FALSE)</f>
        <v>78</v>
      </c>
      <c r="Q383" s="9">
        <f>VLOOKUP(B383,'2-mer'!$C$1:$V$19,11,FALSE)</f>
        <v>116</v>
      </c>
      <c r="R383" s="9">
        <f>VLOOKUP(B383,'2-mer'!$C$1:$V$19,12,FALSE)</f>
        <v>71</v>
      </c>
      <c r="S383" s="9">
        <f>VLOOKUP(B383,'2-mer'!$C$1:$V$19,13,FALSE)</f>
        <v>97</v>
      </c>
      <c r="T383" s="9">
        <f>VLOOKUP(B383,'2-mer'!$C$1:$V$19,14,FALSE)</f>
        <v>111</v>
      </c>
      <c r="U383" s="9">
        <f>VLOOKUP(B383,'2-mer'!$C$1:$V$19,15,FALSE)</f>
        <v>180</v>
      </c>
      <c r="V383" s="9">
        <f>VLOOKUP(B383,'2-mer'!$C$1:$V$19,16,FALSE)</f>
        <v>117</v>
      </c>
      <c r="W383" s="9">
        <f>VLOOKUP(B383,'2-mer'!$C$1:$V$19,17,FALSE)</f>
        <v>62</v>
      </c>
      <c r="X383" s="9">
        <f>VLOOKUP(B383,'2-mer'!$C$1:$V$19,18,FALSE)</f>
        <v>66</v>
      </c>
      <c r="Y383" s="9">
        <f>VLOOKUP(B383,'2-mer'!$C$1:$V$19,19,FALSE)</f>
        <v>116</v>
      </c>
      <c r="Z383" s="9">
        <f>VLOOKUP(B383,'2-mer'!$C$1:$V$19,20,FALSE)</f>
        <v>56</v>
      </c>
      <c r="AA383" s="9">
        <f>VLOOKUP(B383,'3-mer'!$B:$BQ,4,FALSE)</f>
        <v>15</v>
      </c>
      <c r="AB383" s="9">
        <f>VLOOKUP(B383,'3-mer'!$B:$BQ,5,FALSE)</f>
        <v>25</v>
      </c>
      <c r="AC383" s="9">
        <f>VLOOKUP(B383,'3-mer'!$B:$BQ,6,FALSE)</f>
        <v>28</v>
      </c>
      <c r="AD383" s="9">
        <f>VLOOKUP(B383,'3-mer'!$B:$BQ,7,FALSE)</f>
        <v>13</v>
      </c>
      <c r="AE383" s="9">
        <f>VLOOKUP(B383,'3-mer'!$B:$BQ,8,FALSE)</f>
        <v>20</v>
      </c>
      <c r="AF383" s="9">
        <f>VLOOKUP(B383,'3-mer'!$B:$BQ,9,FALSE)</f>
        <v>14</v>
      </c>
      <c r="AG383" s="9">
        <f>VLOOKUP(B383,'3-mer'!$B:$BQ,10,FALSE)</f>
        <v>28</v>
      </c>
      <c r="AH383" s="9">
        <f>VLOOKUP(B383,'3-mer'!$B:$BQ,11,FALSE)</f>
        <v>20</v>
      </c>
      <c r="AI383" s="9">
        <f>VLOOKUP(B383,'3-mer'!$B:$BQ,12,FALSE)</f>
        <v>18</v>
      </c>
      <c r="AJ383" s="9">
        <f>VLOOKUP(B383,'3-mer'!$B:$BQ,13,FALSE)</f>
        <v>30</v>
      </c>
      <c r="AK383" s="9">
        <f>VLOOKUP(B383,'3-mer'!$B:$BQ,14,FALSE)</f>
        <v>28</v>
      </c>
      <c r="AL383" s="9">
        <f>VLOOKUP(B383,'3-mer'!$B:$BQ,15,FALSE)</f>
        <v>18</v>
      </c>
      <c r="AM383" s="9">
        <f>VLOOKUP(B383,'3-mer'!$B:$BQ,16,FALSE)</f>
        <v>10</v>
      </c>
      <c r="AN383" s="9">
        <f>VLOOKUP(B383,'3-mer'!$B:$BQ,17,FALSE)</f>
        <v>11</v>
      </c>
      <c r="AO383" s="9">
        <f>VLOOKUP(B383,'3-mer'!$B:$BQ,18,FALSE)</f>
        <v>25</v>
      </c>
      <c r="AP383" s="9">
        <f>VLOOKUP(B383,'3-mer'!$B:$BQ,19,FALSE)</f>
        <v>9</v>
      </c>
      <c r="AQ383" s="9">
        <f>VLOOKUP(B383,'3-mer'!$B:$BQ,20,FALSE)</f>
        <v>18</v>
      </c>
      <c r="AR383" s="9">
        <f>VLOOKUP(B383,'3-mer'!$B:$BQ,21,FALSE)</f>
        <v>19</v>
      </c>
      <c r="AS383" s="9">
        <f>VLOOKUP(B383,'3-mer'!$B:$BQ,22,FALSE)</f>
        <v>24</v>
      </c>
      <c r="AT383" s="9">
        <f>VLOOKUP(B383,'3-mer'!$B:$BQ,23,FALSE)</f>
        <v>12</v>
      </c>
      <c r="AU383" s="9">
        <f>VLOOKUP(B383,'3-mer'!$B:$BQ,24,FALSE)</f>
        <v>9</v>
      </c>
      <c r="AV383" s="9">
        <f>VLOOKUP(B383,'3-mer'!$B:$BQ,25,FALSE)</f>
        <v>17</v>
      </c>
      <c r="AW383" s="9">
        <f>VLOOKUP(B383,'3-mer'!$B:$BQ,26,FALSE)</f>
        <v>28</v>
      </c>
      <c r="AX383" s="9">
        <f>VLOOKUP(B383,'3-mer'!$B:$BQ,27,FALSE)</f>
        <v>24</v>
      </c>
      <c r="AY383" s="9">
        <f>VLOOKUP(B383,'3-mer'!$B:$BQ,28,FALSE)</f>
        <v>22</v>
      </c>
      <c r="AZ383" s="9">
        <f>VLOOKUP(B383,'3-mer'!$B:$BQ,29,FALSE)</f>
        <v>19</v>
      </c>
      <c r="BA383" s="9">
        <f>VLOOKUP(B383,'3-mer'!$B:$BQ,30,FALSE)</f>
        <v>44</v>
      </c>
      <c r="BB383" s="9">
        <f>VLOOKUP(B383,'3-mer'!$B:$BQ,31,FALSE)</f>
        <v>29</v>
      </c>
      <c r="BC383" s="9">
        <f>VLOOKUP(B383,'3-mer'!$B:$BQ,32,FALSE)</f>
        <v>11</v>
      </c>
      <c r="BD383" s="9">
        <f>VLOOKUP(B383,'3-mer'!$B:$BQ,33,FALSE)</f>
        <v>15</v>
      </c>
      <c r="BE383" s="9">
        <f>VLOOKUP(B383,'3-mer'!$B:$BQ,34,FALSE)</f>
        <v>28</v>
      </c>
      <c r="BF383" s="9">
        <f>VLOOKUP(B383,'3-mer'!$B:$BQ,35,FALSE)</f>
        <v>17</v>
      </c>
      <c r="BG383" s="9">
        <f>VLOOKUP(B383,'3-mer'!$B:$BQ,36,FALSE)</f>
        <v>28</v>
      </c>
      <c r="BH383" s="9">
        <f>VLOOKUP(B383,'3-mer'!$B:$BQ,37,FALSE)</f>
        <v>19</v>
      </c>
      <c r="BI383" s="9">
        <f>VLOOKUP(B383,'3-mer'!$B:$BQ,38,FALSE)</f>
        <v>26</v>
      </c>
      <c r="BJ383" s="9">
        <f>VLOOKUP(B383,'3-mer'!$B:$BQ,39,FALSE)</f>
        <v>24</v>
      </c>
      <c r="BK383" s="9">
        <f>VLOOKUP(B383,'3-mer'!$B:$BQ,40,FALSE)</f>
        <v>28</v>
      </c>
      <c r="BL383" s="9">
        <f>VLOOKUP(B383,'3-mer'!$B:$BQ,41,FALSE)</f>
        <v>32</v>
      </c>
      <c r="BM383" s="9">
        <f>VLOOKUP(B383,'3-mer'!$B:$BQ,42,FALSE)</f>
        <v>34</v>
      </c>
      <c r="BN383" s="9">
        <f>VLOOKUP(B383,'3-mer'!$B:$BQ,43,FALSE)</f>
        <v>16</v>
      </c>
      <c r="BO383" s="9">
        <f>VLOOKUP(B383,'3-mer'!$B:$BQ,44,FALSE)</f>
        <v>37</v>
      </c>
      <c r="BP383" s="9">
        <f>VLOOKUP(B383,'3-mer'!$B:$BQ,45,FALSE)</f>
        <v>35</v>
      </c>
      <c r="BQ383" s="9">
        <f>VLOOKUP(B383,'3-mer'!$B:$BQ,46,FALSE)</f>
        <v>62</v>
      </c>
      <c r="BR383" s="9">
        <f>VLOOKUP(B383,'3-mer'!$B:$BQ,47,FALSE)</f>
        <v>45</v>
      </c>
      <c r="BS383" s="9">
        <f>VLOOKUP(B383,'3-mer'!$B:$BQ,48,FALSE)</f>
        <v>27</v>
      </c>
      <c r="BT383" s="9">
        <f>VLOOKUP(B383,'3-mer'!$B:$BQ,49,FALSE)</f>
        <v>26</v>
      </c>
      <c r="BU383" s="9">
        <f>VLOOKUP(B383,'3-mer'!$B:$BQ,50,FALSE)</f>
        <v>46</v>
      </c>
      <c r="BV383" s="9">
        <f>VLOOKUP(B383,'3-mer'!$B:$BQ,51,FALSE)</f>
        <v>18</v>
      </c>
      <c r="BW383" s="9">
        <f>VLOOKUP(B383,'3-mer'!$B:$BQ,52,FALSE)</f>
        <v>20</v>
      </c>
      <c r="BX383" s="9">
        <f>VLOOKUP(B383,'3-mer'!$B:$BQ,53,FALSE)</f>
        <v>19</v>
      </c>
      <c r="BY383" s="9">
        <f>VLOOKUP(B383,'3-mer'!$B:$BQ,54,FALSE)</f>
        <v>16</v>
      </c>
      <c r="BZ383" s="9">
        <f>VLOOKUP(B383,'3-mer'!$B:$BQ,55,FALSE)</f>
        <v>6</v>
      </c>
      <c r="CA383" s="9">
        <f>VLOOKUP(B383,'3-mer'!$B:$BQ,56,FALSE)</f>
        <v>16</v>
      </c>
      <c r="CB383" s="9">
        <f>VLOOKUP(B383,'3-mer'!$B:$BQ,7,FALSE)</f>
        <v>13</v>
      </c>
      <c r="CC383" s="9">
        <f>VLOOKUP(B383,'3-mer'!$B:$BQ,58,FALSE)</f>
        <v>25</v>
      </c>
      <c r="CD383" s="9">
        <f>VLOOKUP(B383,'3-mer'!$B:$BQ,60,FALSE)</f>
        <v>11</v>
      </c>
      <c r="CE383" s="9">
        <f>VLOOKUP(B383,'3-mer'!$B:$BQ,61,FALSE)</f>
        <v>20</v>
      </c>
      <c r="CF383" s="9">
        <f>VLOOKUP(B383,'3-mer'!$B:$BQ,62,FALSE)</f>
        <v>26</v>
      </c>
      <c r="CG383" s="9">
        <f>VLOOKUP(B383,'3-mer'!$B:$BQ,63,FALSE)</f>
        <v>45</v>
      </c>
      <c r="CH383" s="9">
        <f>VLOOKUP(B383,'3-mer'!$B:$BQ,64,FALSE)</f>
        <v>25</v>
      </c>
      <c r="CI383" s="9">
        <f>VLOOKUP(B383,'3-mer'!$B:$BQ,65,FALSE)</f>
        <v>13</v>
      </c>
      <c r="CJ383" s="9">
        <f>VLOOKUP(B383,'3-mer'!$B:$BQ,66,FALSE)</f>
        <v>14</v>
      </c>
      <c r="CK383" s="9">
        <f>VLOOKUP(B383,'3-mer'!$B:$BQ,67,FALSE)</f>
        <v>17</v>
      </c>
      <c r="CL383" s="9">
        <f>VLOOKUP(B383,'3-mer'!$B:$BQ,5,FALSE)</f>
        <v>25</v>
      </c>
    </row>
    <row r="384" spans="1:90" ht="15.75" x14ac:dyDescent="0.25">
      <c r="A384" s="66" t="s">
        <v>71</v>
      </c>
      <c r="B384" s="66" t="s">
        <v>73</v>
      </c>
      <c r="C384" s="66">
        <v>254</v>
      </c>
      <c r="D384" s="58">
        <v>16</v>
      </c>
      <c r="E384" s="67">
        <v>25</v>
      </c>
      <c r="F384" s="67">
        <v>7</v>
      </c>
      <c r="G384" s="67">
        <v>5</v>
      </c>
      <c r="H384" s="58">
        <v>3</v>
      </c>
      <c r="I384" s="70">
        <f>VLOOKUP(B384,'2-mer'!$C$1:$V$19,3,FALSE)</f>
        <v>1466</v>
      </c>
      <c r="J384" s="74">
        <f>VLOOKUP(B384,遗传信息!B:E,4,FALSE)</f>
        <v>68.459999999999994</v>
      </c>
      <c r="K384" s="9">
        <f>VLOOKUP(B384,'2-mer'!$C$1:$V$19,4,FALSE)</f>
        <v>81</v>
      </c>
      <c r="L384" s="9">
        <f>VLOOKUP(B384,'2-mer'!$C$1:$V$19,5,FALSE)</f>
        <v>82</v>
      </c>
      <c r="M384" s="9">
        <f>VLOOKUP(B384,'2-mer'!$C$1:$V$19,6,FALSE)</f>
        <v>94</v>
      </c>
      <c r="N384" s="9">
        <f>VLOOKUP(B384,'2-mer'!$C$1:$V$19,8,FALSE)</f>
        <v>55</v>
      </c>
      <c r="O384" s="9">
        <f>VLOOKUP(B384,'2-mer'!$C$1:$V$19,9,FALSE)</f>
        <v>73</v>
      </c>
      <c r="P384" s="9">
        <f>VLOOKUP(B384,'2-mer'!$C$1:$V$19,10,FALSE)</f>
        <v>78</v>
      </c>
      <c r="Q384" s="9">
        <f>VLOOKUP(B384,'2-mer'!$C$1:$V$19,11,FALSE)</f>
        <v>116</v>
      </c>
      <c r="R384" s="9">
        <f>VLOOKUP(B384,'2-mer'!$C$1:$V$19,12,FALSE)</f>
        <v>71</v>
      </c>
      <c r="S384" s="9">
        <f>VLOOKUP(B384,'2-mer'!$C$1:$V$19,13,FALSE)</f>
        <v>97</v>
      </c>
      <c r="T384" s="9">
        <f>VLOOKUP(B384,'2-mer'!$C$1:$V$19,14,FALSE)</f>
        <v>111</v>
      </c>
      <c r="U384" s="9">
        <f>VLOOKUP(B384,'2-mer'!$C$1:$V$19,15,FALSE)</f>
        <v>180</v>
      </c>
      <c r="V384" s="9">
        <f>VLOOKUP(B384,'2-mer'!$C$1:$V$19,16,FALSE)</f>
        <v>117</v>
      </c>
      <c r="W384" s="9">
        <f>VLOOKUP(B384,'2-mer'!$C$1:$V$19,17,FALSE)</f>
        <v>62</v>
      </c>
      <c r="X384" s="9">
        <f>VLOOKUP(B384,'2-mer'!$C$1:$V$19,18,FALSE)</f>
        <v>66</v>
      </c>
      <c r="Y384" s="9">
        <f>VLOOKUP(B384,'2-mer'!$C$1:$V$19,19,FALSE)</f>
        <v>116</v>
      </c>
      <c r="Z384" s="9">
        <f>VLOOKUP(B384,'2-mer'!$C$1:$V$19,20,FALSE)</f>
        <v>56</v>
      </c>
      <c r="AA384" s="9">
        <f>VLOOKUP(B384,'3-mer'!$B:$BQ,4,FALSE)</f>
        <v>15</v>
      </c>
      <c r="AB384" s="9">
        <f>VLOOKUP(B384,'3-mer'!$B:$BQ,5,FALSE)</f>
        <v>25</v>
      </c>
      <c r="AC384" s="9">
        <f>VLOOKUP(B384,'3-mer'!$B:$BQ,6,FALSE)</f>
        <v>28</v>
      </c>
      <c r="AD384" s="9">
        <f>VLOOKUP(B384,'3-mer'!$B:$BQ,7,FALSE)</f>
        <v>13</v>
      </c>
      <c r="AE384" s="9">
        <f>VLOOKUP(B384,'3-mer'!$B:$BQ,8,FALSE)</f>
        <v>20</v>
      </c>
      <c r="AF384" s="9">
        <f>VLOOKUP(B384,'3-mer'!$B:$BQ,9,FALSE)</f>
        <v>14</v>
      </c>
      <c r="AG384" s="9">
        <f>VLOOKUP(B384,'3-mer'!$B:$BQ,10,FALSE)</f>
        <v>28</v>
      </c>
      <c r="AH384" s="9">
        <f>VLOOKUP(B384,'3-mer'!$B:$BQ,11,FALSE)</f>
        <v>20</v>
      </c>
      <c r="AI384" s="9">
        <f>VLOOKUP(B384,'3-mer'!$B:$BQ,12,FALSE)</f>
        <v>18</v>
      </c>
      <c r="AJ384" s="9">
        <f>VLOOKUP(B384,'3-mer'!$B:$BQ,13,FALSE)</f>
        <v>30</v>
      </c>
      <c r="AK384" s="9">
        <f>VLOOKUP(B384,'3-mer'!$B:$BQ,14,FALSE)</f>
        <v>28</v>
      </c>
      <c r="AL384" s="9">
        <f>VLOOKUP(B384,'3-mer'!$B:$BQ,15,FALSE)</f>
        <v>18</v>
      </c>
      <c r="AM384" s="9">
        <f>VLOOKUP(B384,'3-mer'!$B:$BQ,16,FALSE)</f>
        <v>10</v>
      </c>
      <c r="AN384" s="9">
        <f>VLOOKUP(B384,'3-mer'!$B:$BQ,17,FALSE)</f>
        <v>11</v>
      </c>
      <c r="AO384" s="9">
        <f>VLOOKUP(B384,'3-mer'!$B:$BQ,18,FALSE)</f>
        <v>25</v>
      </c>
      <c r="AP384" s="9">
        <f>VLOOKUP(B384,'3-mer'!$B:$BQ,19,FALSE)</f>
        <v>9</v>
      </c>
      <c r="AQ384" s="9">
        <f>VLOOKUP(B384,'3-mer'!$B:$BQ,20,FALSE)</f>
        <v>18</v>
      </c>
      <c r="AR384" s="9">
        <f>VLOOKUP(B384,'3-mer'!$B:$BQ,21,FALSE)</f>
        <v>19</v>
      </c>
      <c r="AS384" s="9">
        <f>VLOOKUP(B384,'3-mer'!$B:$BQ,22,FALSE)</f>
        <v>24</v>
      </c>
      <c r="AT384" s="9">
        <f>VLOOKUP(B384,'3-mer'!$B:$BQ,23,FALSE)</f>
        <v>12</v>
      </c>
      <c r="AU384" s="9">
        <f>VLOOKUP(B384,'3-mer'!$B:$BQ,24,FALSE)</f>
        <v>9</v>
      </c>
      <c r="AV384" s="9">
        <f>VLOOKUP(B384,'3-mer'!$B:$BQ,25,FALSE)</f>
        <v>17</v>
      </c>
      <c r="AW384" s="9">
        <f>VLOOKUP(B384,'3-mer'!$B:$BQ,26,FALSE)</f>
        <v>28</v>
      </c>
      <c r="AX384" s="9">
        <f>VLOOKUP(B384,'3-mer'!$B:$BQ,27,FALSE)</f>
        <v>24</v>
      </c>
      <c r="AY384" s="9">
        <f>VLOOKUP(B384,'3-mer'!$B:$BQ,28,FALSE)</f>
        <v>22</v>
      </c>
      <c r="AZ384" s="9">
        <f>VLOOKUP(B384,'3-mer'!$B:$BQ,29,FALSE)</f>
        <v>19</v>
      </c>
      <c r="BA384" s="9">
        <f>VLOOKUP(B384,'3-mer'!$B:$BQ,30,FALSE)</f>
        <v>44</v>
      </c>
      <c r="BB384" s="9">
        <f>VLOOKUP(B384,'3-mer'!$B:$BQ,31,FALSE)</f>
        <v>29</v>
      </c>
      <c r="BC384" s="9">
        <f>VLOOKUP(B384,'3-mer'!$B:$BQ,32,FALSE)</f>
        <v>11</v>
      </c>
      <c r="BD384" s="9">
        <f>VLOOKUP(B384,'3-mer'!$B:$BQ,33,FALSE)</f>
        <v>15</v>
      </c>
      <c r="BE384" s="9">
        <f>VLOOKUP(B384,'3-mer'!$B:$BQ,34,FALSE)</f>
        <v>28</v>
      </c>
      <c r="BF384" s="9">
        <f>VLOOKUP(B384,'3-mer'!$B:$BQ,35,FALSE)</f>
        <v>17</v>
      </c>
      <c r="BG384" s="9">
        <f>VLOOKUP(B384,'3-mer'!$B:$BQ,36,FALSE)</f>
        <v>28</v>
      </c>
      <c r="BH384" s="9">
        <f>VLOOKUP(B384,'3-mer'!$B:$BQ,37,FALSE)</f>
        <v>19</v>
      </c>
      <c r="BI384" s="9">
        <f>VLOOKUP(B384,'3-mer'!$B:$BQ,38,FALSE)</f>
        <v>26</v>
      </c>
      <c r="BJ384" s="9">
        <f>VLOOKUP(B384,'3-mer'!$B:$BQ,39,FALSE)</f>
        <v>24</v>
      </c>
      <c r="BK384" s="9">
        <f>VLOOKUP(B384,'3-mer'!$B:$BQ,40,FALSE)</f>
        <v>28</v>
      </c>
      <c r="BL384" s="9">
        <f>VLOOKUP(B384,'3-mer'!$B:$BQ,41,FALSE)</f>
        <v>32</v>
      </c>
      <c r="BM384" s="9">
        <f>VLOOKUP(B384,'3-mer'!$B:$BQ,42,FALSE)</f>
        <v>34</v>
      </c>
      <c r="BN384" s="9">
        <f>VLOOKUP(B384,'3-mer'!$B:$BQ,43,FALSE)</f>
        <v>16</v>
      </c>
      <c r="BO384" s="9">
        <f>VLOOKUP(B384,'3-mer'!$B:$BQ,44,FALSE)</f>
        <v>37</v>
      </c>
      <c r="BP384" s="9">
        <f>VLOOKUP(B384,'3-mer'!$B:$BQ,45,FALSE)</f>
        <v>35</v>
      </c>
      <c r="BQ384" s="9">
        <f>VLOOKUP(B384,'3-mer'!$B:$BQ,46,FALSE)</f>
        <v>62</v>
      </c>
      <c r="BR384" s="9">
        <f>VLOOKUP(B384,'3-mer'!$B:$BQ,47,FALSE)</f>
        <v>45</v>
      </c>
      <c r="BS384" s="9">
        <f>VLOOKUP(B384,'3-mer'!$B:$BQ,48,FALSE)</f>
        <v>27</v>
      </c>
      <c r="BT384" s="9">
        <f>VLOOKUP(B384,'3-mer'!$B:$BQ,49,FALSE)</f>
        <v>26</v>
      </c>
      <c r="BU384" s="9">
        <f>VLOOKUP(B384,'3-mer'!$B:$BQ,50,FALSE)</f>
        <v>46</v>
      </c>
      <c r="BV384" s="9">
        <f>VLOOKUP(B384,'3-mer'!$B:$BQ,51,FALSE)</f>
        <v>18</v>
      </c>
      <c r="BW384" s="9">
        <f>VLOOKUP(B384,'3-mer'!$B:$BQ,52,FALSE)</f>
        <v>20</v>
      </c>
      <c r="BX384" s="9">
        <f>VLOOKUP(B384,'3-mer'!$B:$BQ,53,FALSE)</f>
        <v>19</v>
      </c>
      <c r="BY384" s="9">
        <f>VLOOKUP(B384,'3-mer'!$B:$BQ,54,FALSE)</f>
        <v>16</v>
      </c>
      <c r="BZ384" s="9">
        <f>VLOOKUP(B384,'3-mer'!$B:$BQ,55,FALSE)</f>
        <v>6</v>
      </c>
      <c r="CA384" s="9">
        <f>VLOOKUP(B384,'3-mer'!$B:$BQ,56,FALSE)</f>
        <v>16</v>
      </c>
      <c r="CB384" s="9">
        <f>VLOOKUP(B384,'3-mer'!$B:$BQ,7,FALSE)</f>
        <v>13</v>
      </c>
      <c r="CC384" s="9">
        <f>VLOOKUP(B384,'3-mer'!$B:$BQ,58,FALSE)</f>
        <v>25</v>
      </c>
      <c r="CD384" s="9">
        <f>VLOOKUP(B384,'3-mer'!$B:$BQ,60,FALSE)</f>
        <v>11</v>
      </c>
      <c r="CE384" s="9">
        <f>VLOOKUP(B384,'3-mer'!$B:$BQ,61,FALSE)</f>
        <v>20</v>
      </c>
      <c r="CF384" s="9">
        <f>VLOOKUP(B384,'3-mer'!$B:$BQ,62,FALSE)</f>
        <v>26</v>
      </c>
      <c r="CG384" s="9">
        <f>VLOOKUP(B384,'3-mer'!$B:$BQ,63,FALSE)</f>
        <v>45</v>
      </c>
      <c r="CH384" s="9">
        <f>VLOOKUP(B384,'3-mer'!$B:$BQ,64,FALSE)</f>
        <v>25</v>
      </c>
      <c r="CI384" s="9">
        <f>VLOOKUP(B384,'3-mer'!$B:$BQ,65,FALSE)</f>
        <v>13</v>
      </c>
      <c r="CJ384" s="9">
        <f>VLOOKUP(B384,'3-mer'!$B:$BQ,66,FALSE)</f>
        <v>14</v>
      </c>
      <c r="CK384" s="9">
        <f>VLOOKUP(B384,'3-mer'!$B:$BQ,67,FALSE)</f>
        <v>17</v>
      </c>
      <c r="CL384" s="9">
        <f>VLOOKUP(B384,'3-mer'!$B:$BQ,5,FALSE)</f>
        <v>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626D6-9C54-4B17-888C-FCD0E8EBC0DB}">
  <dimension ref="A1:V19"/>
  <sheetViews>
    <sheetView workbookViewId="0">
      <selection activeCell="C2" activeCellId="1" sqref="A2:A19 C2:C19"/>
    </sheetView>
  </sheetViews>
  <sheetFormatPr defaultRowHeight="14.25" x14ac:dyDescent="0.2"/>
  <cols>
    <col min="1" max="1" width="15.125" style="78" bestFit="1" customWidth="1"/>
    <col min="2" max="2" width="23.875" bestFit="1" customWidth="1"/>
    <col min="3" max="3" width="14" bestFit="1" customWidth="1"/>
  </cols>
  <sheetData>
    <row r="1" spans="1:22" x14ac:dyDescent="0.2">
      <c r="A1" s="78" t="s">
        <v>233</v>
      </c>
      <c r="B1" s="71" t="s">
        <v>98</v>
      </c>
      <c r="C1" s="71" t="s">
        <v>92</v>
      </c>
      <c r="D1" s="71" t="s">
        <v>80</v>
      </c>
      <c r="E1" s="71" t="s">
        <v>93</v>
      </c>
      <c r="F1" s="71" t="s">
        <v>99</v>
      </c>
      <c r="G1" s="71" t="s">
        <v>100</v>
      </c>
      <c r="H1" s="71" t="s">
        <v>101</v>
      </c>
      <c r="I1" s="71" t="s">
        <v>102</v>
      </c>
      <c r="J1" s="71" t="s">
        <v>103</v>
      </c>
      <c r="K1" s="71" t="s">
        <v>104</v>
      </c>
      <c r="L1" s="71" t="s">
        <v>105</v>
      </c>
      <c r="M1" s="71" t="s">
        <v>106</v>
      </c>
      <c r="N1" s="71" t="s">
        <v>107</v>
      </c>
      <c r="O1" s="71" t="s">
        <v>108</v>
      </c>
      <c r="P1" s="71" t="s">
        <v>109</v>
      </c>
      <c r="Q1" s="71" t="s">
        <v>110</v>
      </c>
      <c r="R1" s="71" t="s">
        <v>111</v>
      </c>
      <c r="S1" s="71" t="s">
        <v>112</v>
      </c>
      <c r="T1" s="71" t="s">
        <v>113</v>
      </c>
      <c r="U1" s="71" t="s">
        <v>114</v>
      </c>
      <c r="V1" s="71" t="s">
        <v>115</v>
      </c>
    </row>
    <row r="2" spans="1:22" x14ac:dyDescent="0.2">
      <c r="A2" s="78" t="s">
        <v>34</v>
      </c>
      <c r="B2" s="9" t="s">
        <v>5</v>
      </c>
      <c r="C2" s="9" t="s">
        <v>42</v>
      </c>
      <c r="D2" s="9" t="s">
        <v>81</v>
      </c>
      <c r="E2" s="9">
        <v>1362</v>
      </c>
      <c r="F2" s="9">
        <v>94</v>
      </c>
      <c r="G2" s="9">
        <v>84</v>
      </c>
      <c r="H2" s="9">
        <v>104</v>
      </c>
      <c r="I2" s="9">
        <v>0</v>
      </c>
      <c r="J2" s="9">
        <v>59</v>
      </c>
      <c r="K2" s="9">
        <v>74</v>
      </c>
      <c r="L2" s="9">
        <v>74</v>
      </c>
      <c r="M2" s="9">
        <v>94</v>
      </c>
      <c r="N2" s="9">
        <v>72</v>
      </c>
      <c r="O2" s="9">
        <v>107</v>
      </c>
      <c r="P2" s="9">
        <v>99</v>
      </c>
      <c r="Q2" s="9">
        <v>141</v>
      </c>
      <c r="R2" s="9">
        <v>89</v>
      </c>
      <c r="S2" s="9">
        <v>66</v>
      </c>
      <c r="T2" s="9">
        <v>57</v>
      </c>
      <c r="U2" s="9">
        <v>98</v>
      </c>
      <c r="V2" s="9">
        <v>49</v>
      </c>
    </row>
    <row r="3" spans="1:22" x14ac:dyDescent="0.2">
      <c r="A3" s="78" t="s">
        <v>34</v>
      </c>
      <c r="B3" s="9" t="s">
        <v>5</v>
      </c>
      <c r="C3" s="9" t="s">
        <v>51</v>
      </c>
      <c r="D3" s="9" t="s">
        <v>82</v>
      </c>
      <c r="E3" s="9">
        <v>1467</v>
      </c>
      <c r="F3" s="9">
        <v>105</v>
      </c>
      <c r="G3" s="9">
        <v>89</v>
      </c>
      <c r="H3" s="9">
        <v>107</v>
      </c>
      <c r="I3" s="9">
        <v>1</v>
      </c>
      <c r="J3" s="9">
        <v>63</v>
      </c>
      <c r="K3" s="9">
        <v>81</v>
      </c>
      <c r="L3" s="9">
        <v>80</v>
      </c>
      <c r="M3" s="9">
        <v>98</v>
      </c>
      <c r="N3" s="9">
        <v>77</v>
      </c>
      <c r="O3" s="9">
        <v>115</v>
      </c>
      <c r="P3" s="9">
        <v>107</v>
      </c>
      <c r="Q3" s="9">
        <v>149</v>
      </c>
      <c r="R3" s="9">
        <v>94</v>
      </c>
      <c r="S3" s="9">
        <v>62</v>
      </c>
      <c r="T3" s="9">
        <v>60</v>
      </c>
      <c r="U3" s="9">
        <v>109</v>
      </c>
      <c r="V3" s="9">
        <v>58</v>
      </c>
    </row>
    <row r="4" spans="1:22" x14ac:dyDescent="0.2">
      <c r="A4" s="78" t="s">
        <v>202</v>
      </c>
      <c r="B4" s="9" t="s">
        <v>190</v>
      </c>
      <c r="C4" s="9" t="s">
        <v>20</v>
      </c>
      <c r="D4" s="9" t="s">
        <v>84</v>
      </c>
      <c r="E4" s="9">
        <v>1417</v>
      </c>
      <c r="F4" s="9">
        <v>102</v>
      </c>
      <c r="G4" s="9">
        <v>87</v>
      </c>
      <c r="H4" s="9">
        <v>107</v>
      </c>
      <c r="I4" s="9">
        <v>0</v>
      </c>
      <c r="J4" s="9">
        <v>63</v>
      </c>
      <c r="K4" s="9">
        <v>77</v>
      </c>
      <c r="L4" s="9">
        <v>76</v>
      </c>
      <c r="M4" s="9">
        <v>93</v>
      </c>
      <c r="N4" s="9">
        <v>75</v>
      </c>
      <c r="O4" s="9">
        <v>109</v>
      </c>
      <c r="P4" s="9">
        <v>94</v>
      </c>
      <c r="Q4" s="9">
        <v>146</v>
      </c>
      <c r="R4" s="9">
        <v>100</v>
      </c>
      <c r="S4" s="9">
        <v>72</v>
      </c>
      <c r="T4" s="9">
        <v>64</v>
      </c>
      <c r="U4" s="9">
        <v>102</v>
      </c>
      <c r="V4" s="9">
        <v>49</v>
      </c>
    </row>
    <row r="5" spans="1:22" x14ac:dyDescent="0.2">
      <c r="A5" s="78" t="s">
        <v>202</v>
      </c>
      <c r="B5" s="9" t="s">
        <v>19</v>
      </c>
      <c r="C5" s="9" t="s">
        <v>21</v>
      </c>
      <c r="D5" s="9" t="s">
        <v>94</v>
      </c>
      <c r="E5" s="9">
        <v>1526</v>
      </c>
      <c r="F5" s="9">
        <v>107</v>
      </c>
      <c r="G5" s="9">
        <v>95</v>
      </c>
      <c r="H5" s="9">
        <v>112</v>
      </c>
      <c r="I5" s="9">
        <v>1</v>
      </c>
      <c r="J5" s="9">
        <v>68</v>
      </c>
      <c r="K5" s="9">
        <v>83</v>
      </c>
      <c r="L5" s="9">
        <v>80</v>
      </c>
      <c r="M5" s="9">
        <v>99</v>
      </c>
      <c r="N5" s="9">
        <v>81</v>
      </c>
      <c r="O5" s="9">
        <v>115</v>
      </c>
      <c r="P5" s="9">
        <v>99</v>
      </c>
      <c r="Q5" s="9">
        <v>159</v>
      </c>
      <c r="R5" s="9">
        <v>107</v>
      </c>
      <c r="S5" s="9">
        <v>76</v>
      </c>
      <c r="T5" s="9">
        <v>70</v>
      </c>
      <c r="U5" s="9">
        <v>110</v>
      </c>
      <c r="V5" s="9">
        <v>54</v>
      </c>
    </row>
    <row r="6" spans="1:22" x14ac:dyDescent="0.2">
      <c r="A6" s="88" t="s">
        <v>230</v>
      </c>
      <c r="B6" s="9" t="s">
        <v>191</v>
      </c>
      <c r="C6" s="9" t="s">
        <v>22</v>
      </c>
      <c r="D6" s="9" t="s">
        <v>85</v>
      </c>
      <c r="E6" s="9">
        <v>1505</v>
      </c>
      <c r="F6" s="9">
        <v>87</v>
      </c>
      <c r="G6" s="9">
        <v>91</v>
      </c>
      <c r="H6" s="9">
        <v>95</v>
      </c>
      <c r="I6" s="9">
        <v>0</v>
      </c>
      <c r="J6" s="9">
        <v>57</v>
      </c>
      <c r="K6" s="9">
        <v>76</v>
      </c>
      <c r="L6" s="9">
        <v>87</v>
      </c>
      <c r="M6" s="9">
        <v>119</v>
      </c>
      <c r="N6" s="9">
        <v>77</v>
      </c>
      <c r="O6" s="9">
        <v>106</v>
      </c>
      <c r="P6" s="9">
        <v>115</v>
      </c>
      <c r="Q6" s="9">
        <v>176</v>
      </c>
      <c r="R6" s="9">
        <v>115</v>
      </c>
      <c r="S6" s="9">
        <v>61</v>
      </c>
      <c r="T6" s="9">
        <v>66</v>
      </c>
      <c r="U6" s="9">
        <v>122</v>
      </c>
      <c r="V6" s="9">
        <v>54</v>
      </c>
    </row>
    <row r="7" spans="1:22" x14ac:dyDescent="0.2">
      <c r="A7" s="88" t="s">
        <v>200</v>
      </c>
      <c r="B7" s="9" t="s">
        <v>183</v>
      </c>
      <c r="C7" s="9" t="s">
        <v>25</v>
      </c>
      <c r="D7" s="9" t="s">
        <v>95</v>
      </c>
      <c r="E7" s="9">
        <v>989</v>
      </c>
      <c r="F7" s="9">
        <v>86</v>
      </c>
      <c r="G7" s="9">
        <v>61</v>
      </c>
      <c r="H7" s="9">
        <v>74</v>
      </c>
      <c r="I7" s="9">
        <v>0</v>
      </c>
      <c r="J7" s="9">
        <v>47</v>
      </c>
      <c r="K7" s="9">
        <v>52</v>
      </c>
      <c r="L7" s="9">
        <v>46</v>
      </c>
      <c r="M7" s="9">
        <v>64</v>
      </c>
      <c r="N7" s="9">
        <v>50</v>
      </c>
      <c r="O7" s="9">
        <v>78</v>
      </c>
      <c r="P7" s="9">
        <v>66</v>
      </c>
      <c r="Q7" s="9">
        <v>83</v>
      </c>
      <c r="R7" s="9">
        <v>67</v>
      </c>
      <c r="S7" s="9">
        <v>52</v>
      </c>
      <c r="T7" s="9">
        <v>39</v>
      </c>
      <c r="U7" s="9">
        <v>73</v>
      </c>
      <c r="V7" s="9">
        <v>50</v>
      </c>
    </row>
    <row r="8" spans="1:22" s="9" customFormat="1" x14ac:dyDescent="0.2">
      <c r="A8" s="88" t="s">
        <v>200</v>
      </c>
      <c r="B8" s="9" t="s">
        <v>27</v>
      </c>
      <c r="C8" s="67" t="s">
        <v>76</v>
      </c>
      <c r="D8" s="9" t="s">
        <v>95</v>
      </c>
      <c r="E8" s="9">
        <v>989</v>
      </c>
      <c r="F8" s="9">
        <v>86</v>
      </c>
      <c r="G8" s="9">
        <v>61</v>
      </c>
      <c r="H8" s="9">
        <v>74</v>
      </c>
      <c r="I8" s="9">
        <v>0</v>
      </c>
      <c r="J8" s="9">
        <v>47</v>
      </c>
      <c r="K8" s="9">
        <v>52</v>
      </c>
      <c r="L8" s="9">
        <v>46</v>
      </c>
      <c r="M8" s="9">
        <v>64</v>
      </c>
      <c r="N8" s="9">
        <v>50</v>
      </c>
      <c r="O8" s="9">
        <v>78</v>
      </c>
      <c r="P8" s="9">
        <v>66</v>
      </c>
      <c r="Q8" s="9">
        <v>83</v>
      </c>
      <c r="R8" s="9">
        <v>67</v>
      </c>
      <c r="S8" s="9">
        <v>52</v>
      </c>
      <c r="T8" s="9">
        <v>39</v>
      </c>
      <c r="U8" s="9">
        <v>73</v>
      </c>
      <c r="V8" s="9">
        <v>50</v>
      </c>
    </row>
    <row r="9" spans="1:22" x14ac:dyDescent="0.2">
      <c r="A9" s="88" t="s">
        <v>231</v>
      </c>
      <c r="B9" s="9" t="s">
        <v>192</v>
      </c>
      <c r="C9" s="9" t="s">
        <v>40</v>
      </c>
      <c r="D9" s="9" t="s">
        <v>86</v>
      </c>
      <c r="E9" s="9">
        <v>1434</v>
      </c>
      <c r="F9" s="9">
        <v>97</v>
      </c>
      <c r="G9" s="9">
        <v>92</v>
      </c>
      <c r="H9" s="9">
        <v>113</v>
      </c>
      <c r="I9" s="9">
        <v>0</v>
      </c>
      <c r="J9" s="9">
        <v>53</v>
      </c>
      <c r="K9" s="9">
        <v>81</v>
      </c>
      <c r="L9" s="9">
        <v>82</v>
      </c>
      <c r="M9" s="9">
        <v>100</v>
      </c>
      <c r="N9" s="9">
        <v>75</v>
      </c>
      <c r="O9" s="9">
        <v>118</v>
      </c>
      <c r="P9" s="9">
        <v>102</v>
      </c>
      <c r="Q9" s="9">
        <v>136</v>
      </c>
      <c r="R9" s="9">
        <v>97</v>
      </c>
      <c r="S9" s="9">
        <v>60</v>
      </c>
      <c r="T9" s="9">
        <v>62</v>
      </c>
      <c r="U9" s="9">
        <v>104</v>
      </c>
      <c r="V9" s="9">
        <v>61</v>
      </c>
    </row>
    <row r="10" spans="1:22" x14ac:dyDescent="0.2">
      <c r="A10" s="78" t="s">
        <v>34</v>
      </c>
      <c r="B10" s="9" t="s">
        <v>41</v>
      </c>
      <c r="C10" s="9" t="s">
        <v>42</v>
      </c>
      <c r="D10" s="9" t="s">
        <v>81</v>
      </c>
      <c r="E10" s="9">
        <v>1362</v>
      </c>
      <c r="F10" s="9">
        <v>94</v>
      </c>
      <c r="G10" s="9">
        <v>84</v>
      </c>
      <c r="H10" s="9">
        <v>104</v>
      </c>
      <c r="I10" s="9">
        <v>0</v>
      </c>
      <c r="J10" s="9">
        <v>59</v>
      </c>
      <c r="K10" s="9">
        <v>74</v>
      </c>
      <c r="L10" s="9">
        <v>74</v>
      </c>
      <c r="M10" s="9">
        <v>94</v>
      </c>
      <c r="N10" s="9">
        <v>72</v>
      </c>
      <c r="O10" s="9">
        <v>107</v>
      </c>
      <c r="P10" s="9">
        <v>99</v>
      </c>
      <c r="Q10" s="9">
        <v>141</v>
      </c>
      <c r="R10" s="9">
        <v>89</v>
      </c>
      <c r="S10" s="9">
        <v>66</v>
      </c>
      <c r="T10" s="9">
        <v>57</v>
      </c>
      <c r="U10" s="9">
        <v>98</v>
      </c>
      <c r="V10" s="9">
        <v>49</v>
      </c>
    </row>
    <row r="11" spans="1:22" x14ac:dyDescent="0.2">
      <c r="A11" s="88" t="s">
        <v>231</v>
      </c>
      <c r="B11" s="9" t="s">
        <v>62</v>
      </c>
      <c r="C11" s="9" t="s">
        <v>14</v>
      </c>
      <c r="D11" s="9" t="s">
        <v>83</v>
      </c>
      <c r="E11" s="9">
        <v>1507</v>
      </c>
      <c r="F11" s="9">
        <v>107</v>
      </c>
      <c r="G11" s="9">
        <v>98</v>
      </c>
      <c r="H11" s="9">
        <v>115</v>
      </c>
      <c r="I11" s="9">
        <v>0</v>
      </c>
      <c r="J11" s="9">
        <v>58</v>
      </c>
      <c r="K11" s="9">
        <v>85</v>
      </c>
      <c r="L11" s="9">
        <v>86</v>
      </c>
      <c r="M11" s="9">
        <v>107</v>
      </c>
      <c r="N11" s="9">
        <v>75</v>
      </c>
      <c r="O11" s="9">
        <v>118</v>
      </c>
      <c r="P11" s="9">
        <v>106</v>
      </c>
      <c r="Q11" s="9">
        <v>147</v>
      </c>
      <c r="R11" s="9">
        <v>106</v>
      </c>
      <c r="S11" s="9">
        <v>67</v>
      </c>
      <c r="T11" s="9">
        <v>64</v>
      </c>
      <c r="U11" s="9">
        <v>108</v>
      </c>
      <c r="V11" s="9">
        <v>59</v>
      </c>
    </row>
    <row r="12" spans="1:22" ht="28.5" x14ac:dyDescent="0.2">
      <c r="A12" s="89" t="s">
        <v>232</v>
      </c>
      <c r="B12" s="9" t="s">
        <v>49</v>
      </c>
      <c r="C12" s="9" t="s">
        <v>17</v>
      </c>
      <c r="D12" s="9" t="s">
        <v>87</v>
      </c>
      <c r="E12" s="9">
        <v>1467</v>
      </c>
      <c r="F12" s="9">
        <v>99</v>
      </c>
      <c r="G12" s="9">
        <v>93</v>
      </c>
      <c r="H12" s="9">
        <v>107</v>
      </c>
      <c r="I12" s="9">
        <v>0</v>
      </c>
      <c r="J12" s="9">
        <v>72</v>
      </c>
      <c r="K12" s="9">
        <v>79</v>
      </c>
      <c r="L12" s="9">
        <v>66</v>
      </c>
      <c r="M12" s="9">
        <v>90</v>
      </c>
      <c r="N12" s="9">
        <v>74</v>
      </c>
      <c r="O12" s="9">
        <v>114</v>
      </c>
      <c r="P12" s="9">
        <v>97</v>
      </c>
      <c r="Q12" s="9">
        <v>158</v>
      </c>
      <c r="R12" s="9">
        <v>98</v>
      </c>
      <c r="S12" s="9">
        <v>79</v>
      </c>
      <c r="T12" s="9">
        <v>53</v>
      </c>
      <c r="U12" s="9">
        <v>111</v>
      </c>
      <c r="V12" s="9">
        <v>62</v>
      </c>
    </row>
    <row r="13" spans="1:22" x14ac:dyDescent="0.2">
      <c r="A13" t="s">
        <v>15</v>
      </c>
      <c r="B13" s="9" t="s">
        <v>43</v>
      </c>
      <c r="C13" s="9" t="s">
        <v>48</v>
      </c>
      <c r="D13" s="9" t="s">
        <v>88</v>
      </c>
      <c r="E13" s="9">
        <v>1466</v>
      </c>
      <c r="F13" s="9">
        <v>100</v>
      </c>
      <c r="G13" s="9">
        <v>93</v>
      </c>
      <c r="H13" s="9">
        <v>111</v>
      </c>
      <c r="I13" s="9">
        <v>0</v>
      </c>
      <c r="J13" s="9">
        <v>73</v>
      </c>
      <c r="K13" s="9">
        <v>78</v>
      </c>
      <c r="L13" s="9">
        <v>68</v>
      </c>
      <c r="M13" s="9">
        <v>90</v>
      </c>
      <c r="N13" s="9">
        <v>73</v>
      </c>
      <c r="O13" s="9">
        <v>118</v>
      </c>
      <c r="P13" s="9">
        <v>96</v>
      </c>
      <c r="Q13" s="9">
        <v>154</v>
      </c>
      <c r="R13" s="9">
        <v>102</v>
      </c>
      <c r="S13" s="9">
        <v>81</v>
      </c>
      <c r="T13" s="9">
        <v>53</v>
      </c>
      <c r="U13" s="9">
        <v>114</v>
      </c>
      <c r="V13" s="9">
        <v>61</v>
      </c>
    </row>
    <row r="14" spans="1:22" x14ac:dyDescent="0.2">
      <c r="A14" t="s">
        <v>15</v>
      </c>
      <c r="B14" s="9"/>
      <c r="C14" s="9" t="s">
        <v>59</v>
      </c>
      <c r="D14" s="9" t="s">
        <v>89</v>
      </c>
      <c r="E14" s="9">
        <v>1470</v>
      </c>
      <c r="F14" s="9">
        <v>103</v>
      </c>
      <c r="G14" s="9">
        <v>92</v>
      </c>
      <c r="H14" s="9">
        <v>109</v>
      </c>
      <c r="I14" s="9">
        <v>0</v>
      </c>
      <c r="J14" s="9">
        <v>68</v>
      </c>
      <c r="K14" s="9">
        <v>83</v>
      </c>
      <c r="L14" s="9">
        <v>76</v>
      </c>
      <c r="M14" s="9">
        <v>96</v>
      </c>
      <c r="N14" s="9">
        <v>78</v>
      </c>
      <c r="O14" s="9">
        <v>113</v>
      </c>
      <c r="P14" s="9">
        <v>98</v>
      </c>
      <c r="Q14" s="9">
        <v>151</v>
      </c>
      <c r="R14" s="9">
        <v>102</v>
      </c>
      <c r="S14" s="9">
        <v>72</v>
      </c>
      <c r="T14" s="9">
        <v>67</v>
      </c>
      <c r="U14" s="9">
        <v>109</v>
      </c>
      <c r="V14" s="9">
        <v>52</v>
      </c>
    </row>
    <row r="15" spans="1:22" x14ac:dyDescent="0.2">
      <c r="A15" s="78" t="s">
        <v>34</v>
      </c>
      <c r="B15" s="9" t="s">
        <v>41</v>
      </c>
      <c r="C15" s="9" t="s">
        <v>55</v>
      </c>
      <c r="D15" s="9" t="s">
        <v>90</v>
      </c>
      <c r="E15" s="9">
        <v>1452</v>
      </c>
      <c r="F15" s="9">
        <v>105</v>
      </c>
      <c r="G15" s="9">
        <v>85</v>
      </c>
      <c r="H15" s="9">
        <v>109</v>
      </c>
      <c r="I15" s="9">
        <v>3</v>
      </c>
      <c r="J15" s="9">
        <v>63</v>
      </c>
      <c r="K15" s="9">
        <v>80</v>
      </c>
      <c r="L15" s="9">
        <v>78</v>
      </c>
      <c r="M15" s="9">
        <v>96</v>
      </c>
      <c r="N15" s="9">
        <v>75</v>
      </c>
      <c r="O15" s="9">
        <v>115</v>
      </c>
      <c r="P15" s="9">
        <v>106</v>
      </c>
      <c r="Q15" s="9">
        <v>147</v>
      </c>
      <c r="R15" s="9">
        <v>93</v>
      </c>
      <c r="S15" s="9">
        <v>63</v>
      </c>
      <c r="T15" s="9">
        <v>61</v>
      </c>
      <c r="U15" s="9">
        <v>108</v>
      </c>
      <c r="V15" s="9">
        <v>57</v>
      </c>
    </row>
    <row r="16" spans="1:22" x14ac:dyDescent="0.2">
      <c r="A16" s="78" t="s">
        <v>34</v>
      </c>
      <c r="B16" s="9"/>
      <c r="C16" s="9" t="s">
        <v>36</v>
      </c>
      <c r="D16" s="9" t="s">
        <v>90</v>
      </c>
      <c r="E16" s="9">
        <v>1452</v>
      </c>
      <c r="F16" s="9">
        <v>105</v>
      </c>
      <c r="G16" s="9">
        <v>85</v>
      </c>
      <c r="H16" s="9">
        <v>109</v>
      </c>
      <c r="I16" s="9">
        <v>3</v>
      </c>
      <c r="J16" s="9">
        <v>63</v>
      </c>
      <c r="K16" s="9">
        <v>80</v>
      </c>
      <c r="L16" s="9">
        <v>78</v>
      </c>
      <c r="M16" s="9">
        <v>96</v>
      </c>
      <c r="N16" s="9">
        <v>75</v>
      </c>
      <c r="O16" s="9">
        <v>115</v>
      </c>
      <c r="P16" s="9">
        <v>106</v>
      </c>
      <c r="Q16" s="9">
        <v>147</v>
      </c>
      <c r="R16" s="9">
        <v>93</v>
      </c>
      <c r="S16" s="9">
        <v>63</v>
      </c>
      <c r="T16" s="9">
        <v>61</v>
      </c>
      <c r="U16" s="9">
        <v>108</v>
      </c>
      <c r="V16" s="9">
        <v>57</v>
      </c>
    </row>
    <row r="17" spans="1:22" x14ac:dyDescent="0.2">
      <c r="A17" s="78" t="s">
        <v>34</v>
      </c>
      <c r="B17" s="9"/>
      <c r="C17" s="9" t="s">
        <v>47</v>
      </c>
      <c r="D17" s="9" t="s">
        <v>90</v>
      </c>
      <c r="E17" s="9">
        <v>1452</v>
      </c>
      <c r="F17" s="9">
        <v>105</v>
      </c>
      <c r="G17" s="9">
        <v>85</v>
      </c>
      <c r="H17" s="9">
        <v>109</v>
      </c>
      <c r="I17" s="9">
        <v>3</v>
      </c>
      <c r="J17" s="9">
        <v>63</v>
      </c>
      <c r="K17" s="9">
        <v>80</v>
      </c>
      <c r="L17" s="9">
        <v>78</v>
      </c>
      <c r="M17" s="9">
        <v>96</v>
      </c>
      <c r="N17" s="9">
        <v>75</v>
      </c>
      <c r="O17" s="9">
        <v>115</v>
      </c>
      <c r="P17" s="9">
        <v>106</v>
      </c>
      <c r="Q17" s="9">
        <v>147</v>
      </c>
      <c r="R17" s="9">
        <v>93</v>
      </c>
      <c r="S17" s="9">
        <v>63</v>
      </c>
      <c r="T17" s="9">
        <v>61</v>
      </c>
      <c r="U17" s="9">
        <v>108</v>
      </c>
      <c r="V17" s="9">
        <v>57</v>
      </c>
    </row>
    <row r="18" spans="1:22" x14ac:dyDescent="0.2">
      <c r="A18" s="78" t="s">
        <v>34</v>
      </c>
      <c r="B18" s="9"/>
      <c r="C18" s="9" t="s">
        <v>29</v>
      </c>
      <c r="D18" s="9" t="s">
        <v>90</v>
      </c>
      <c r="E18" s="9">
        <v>1452</v>
      </c>
      <c r="F18" s="9">
        <v>105</v>
      </c>
      <c r="G18" s="9">
        <v>85</v>
      </c>
      <c r="H18" s="9">
        <v>109</v>
      </c>
      <c r="I18" s="9">
        <v>3</v>
      </c>
      <c r="J18" s="9">
        <v>63</v>
      </c>
      <c r="K18" s="9">
        <v>80</v>
      </c>
      <c r="L18" s="9">
        <v>78</v>
      </c>
      <c r="M18" s="9">
        <v>96</v>
      </c>
      <c r="N18" s="9">
        <v>75</v>
      </c>
      <c r="O18" s="9">
        <v>115</v>
      </c>
      <c r="P18" s="9">
        <v>106</v>
      </c>
      <c r="Q18" s="9">
        <v>147</v>
      </c>
      <c r="R18" s="9">
        <v>93</v>
      </c>
      <c r="S18" s="9">
        <v>63</v>
      </c>
      <c r="T18" s="9">
        <v>61</v>
      </c>
      <c r="U18" s="9">
        <v>108</v>
      </c>
      <c r="V18" s="9">
        <v>57</v>
      </c>
    </row>
    <row r="19" spans="1:22" x14ac:dyDescent="0.2">
      <c r="A19" s="78" t="s">
        <v>230</v>
      </c>
      <c r="B19" s="9" t="s">
        <v>91</v>
      </c>
      <c r="C19" s="9" t="s">
        <v>73</v>
      </c>
      <c r="D19" s="9" t="s">
        <v>116</v>
      </c>
      <c r="E19" s="9">
        <v>1466</v>
      </c>
      <c r="F19" s="9">
        <v>81</v>
      </c>
      <c r="G19" s="9">
        <v>82</v>
      </c>
      <c r="H19" s="9">
        <v>94</v>
      </c>
      <c r="I19" s="9">
        <v>1</v>
      </c>
      <c r="J19" s="9">
        <v>55</v>
      </c>
      <c r="K19" s="9">
        <v>73</v>
      </c>
      <c r="L19" s="9">
        <v>78</v>
      </c>
      <c r="M19" s="9">
        <v>116</v>
      </c>
      <c r="N19" s="9">
        <v>71</v>
      </c>
      <c r="O19" s="9">
        <v>97</v>
      </c>
      <c r="P19" s="9">
        <v>111</v>
      </c>
      <c r="Q19" s="9">
        <v>180</v>
      </c>
      <c r="R19" s="9">
        <v>117</v>
      </c>
      <c r="S19" s="9">
        <v>62</v>
      </c>
      <c r="T19" s="9">
        <v>66</v>
      </c>
      <c r="U19" s="9">
        <v>116</v>
      </c>
      <c r="V19" s="9">
        <v>56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0C9BE-7E19-4052-96F5-6C5E42BE51C8}">
  <dimension ref="A1:BQ19"/>
  <sheetViews>
    <sheetView workbookViewId="0">
      <selection activeCell="G22" sqref="G22"/>
    </sheetView>
  </sheetViews>
  <sheetFormatPr defaultColWidth="9" defaultRowHeight="14.25" x14ac:dyDescent="0.2"/>
  <cols>
    <col min="1" max="16384" width="9" style="9"/>
  </cols>
  <sheetData>
    <row r="1" spans="1:69" x14ac:dyDescent="0.2">
      <c r="A1" s="71" t="s">
        <v>98</v>
      </c>
      <c r="B1" s="71" t="s">
        <v>92</v>
      </c>
      <c r="C1" s="71" t="s">
        <v>80</v>
      </c>
      <c r="D1" s="71" t="s">
        <v>93</v>
      </c>
      <c r="E1" s="71" t="s">
        <v>117</v>
      </c>
      <c r="F1" s="71" t="s">
        <v>118</v>
      </c>
      <c r="G1" s="71" t="s">
        <v>119</v>
      </c>
      <c r="H1" s="71" t="s">
        <v>120</v>
      </c>
      <c r="I1" s="71" t="s">
        <v>121</v>
      </c>
      <c r="J1" s="71" t="s">
        <v>122</v>
      </c>
      <c r="K1" s="71" t="s">
        <v>123</v>
      </c>
      <c r="L1" s="71" t="s">
        <v>124</v>
      </c>
      <c r="M1" s="71" t="s">
        <v>125</v>
      </c>
      <c r="N1" s="71" t="s">
        <v>126</v>
      </c>
      <c r="O1" s="71" t="s">
        <v>127</v>
      </c>
      <c r="P1" s="71" t="s">
        <v>128</v>
      </c>
      <c r="Q1" s="71" t="s">
        <v>129</v>
      </c>
      <c r="R1" s="71" t="s">
        <v>130</v>
      </c>
      <c r="S1" s="71" t="s">
        <v>131</v>
      </c>
      <c r="T1" s="71" t="s">
        <v>132</v>
      </c>
      <c r="U1" s="71" t="s">
        <v>133</v>
      </c>
      <c r="V1" s="71" t="s">
        <v>134</v>
      </c>
      <c r="W1" s="71" t="s">
        <v>135</v>
      </c>
      <c r="X1" s="71" t="s">
        <v>136</v>
      </c>
      <c r="Y1" s="71" t="s">
        <v>137</v>
      </c>
      <c r="Z1" s="71" t="s">
        <v>138</v>
      </c>
      <c r="AA1" s="71" t="s">
        <v>139</v>
      </c>
      <c r="AB1" s="71" t="s">
        <v>140</v>
      </c>
      <c r="AC1" s="71" t="s">
        <v>141</v>
      </c>
      <c r="AD1" s="71" t="s">
        <v>142</v>
      </c>
      <c r="AE1" s="71" t="s">
        <v>143</v>
      </c>
      <c r="AF1" s="71" t="s">
        <v>144</v>
      </c>
      <c r="AG1" s="71" t="s">
        <v>145</v>
      </c>
      <c r="AH1" s="71" t="s">
        <v>146</v>
      </c>
      <c r="AI1" s="71" t="s">
        <v>147</v>
      </c>
      <c r="AJ1" s="71" t="s">
        <v>148</v>
      </c>
      <c r="AK1" s="71" t="s">
        <v>149</v>
      </c>
      <c r="AL1" s="71" t="s">
        <v>150</v>
      </c>
      <c r="AM1" s="71" t="s">
        <v>151</v>
      </c>
      <c r="AN1" s="71" t="s">
        <v>152</v>
      </c>
      <c r="AO1" s="71" t="s">
        <v>153</v>
      </c>
      <c r="AP1" s="71" t="s">
        <v>154</v>
      </c>
      <c r="AQ1" s="71" t="s">
        <v>155</v>
      </c>
      <c r="AR1" s="71" t="s">
        <v>156</v>
      </c>
      <c r="AS1" s="71" t="s">
        <v>157</v>
      </c>
      <c r="AT1" s="71" t="s">
        <v>158</v>
      </c>
      <c r="AU1" s="71" t="s">
        <v>159</v>
      </c>
      <c r="AV1" s="71" t="s">
        <v>160</v>
      </c>
      <c r="AW1" s="71" t="s">
        <v>161</v>
      </c>
      <c r="AX1" s="71" t="s">
        <v>162</v>
      </c>
      <c r="AY1" s="71" t="s">
        <v>163</v>
      </c>
      <c r="AZ1" s="71" t="s">
        <v>164</v>
      </c>
      <c r="BA1" s="71" t="s">
        <v>165</v>
      </c>
      <c r="BB1" s="71" t="s">
        <v>166</v>
      </c>
      <c r="BC1" s="71" t="s">
        <v>167</v>
      </c>
      <c r="BD1" s="71" t="s">
        <v>168</v>
      </c>
      <c r="BE1" s="71" t="s">
        <v>169</v>
      </c>
      <c r="BF1" s="71" t="s">
        <v>170</v>
      </c>
      <c r="BG1" s="71" t="s">
        <v>171</v>
      </c>
      <c r="BH1" s="71" t="s">
        <v>172</v>
      </c>
      <c r="BI1" s="71" t="s">
        <v>173</v>
      </c>
      <c r="BJ1" s="71" t="s">
        <v>174</v>
      </c>
      <c r="BK1" s="71" t="s">
        <v>175</v>
      </c>
      <c r="BL1" s="71" t="s">
        <v>176</v>
      </c>
      <c r="BM1" s="71" t="s">
        <v>177</v>
      </c>
      <c r="BN1" s="71" t="s">
        <v>178</v>
      </c>
      <c r="BO1" s="71" t="s">
        <v>179</v>
      </c>
      <c r="BP1" s="71" t="s">
        <v>180</v>
      </c>
      <c r="BQ1" s="71" t="s">
        <v>181</v>
      </c>
    </row>
    <row r="2" spans="1:69" x14ac:dyDescent="0.2">
      <c r="A2" s="9" t="s">
        <v>5</v>
      </c>
      <c r="B2" s="9" t="s">
        <v>42</v>
      </c>
      <c r="C2" s="9" t="s">
        <v>81</v>
      </c>
      <c r="D2" s="9">
        <v>1362</v>
      </c>
      <c r="E2" s="9">
        <v>20</v>
      </c>
      <c r="F2" s="9">
        <v>20</v>
      </c>
      <c r="G2" s="9">
        <v>33</v>
      </c>
      <c r="H2" s="9">
        <v>21</v>
      </c>
      <c r="I2" s="9">
        <v>14</v>
      </c>
      <c r="J2" s="9">
        <v>22</v>
      </c>
      <c r="K2" s="9">
        <v>26</v>
      </c>
      <c r="L2" s="9">
        <v>22</v>
      </c>
      <c r="M2" s="9">
        <v>27</v>
      </c>
      <c r="N2" s="9">
        <v>28</v>
      </c>
      <c r="O2" s="9">
        <v>27</v>
      </c>
      <c r="P2" s="9">
        <v>22</v>
      </c>
      <c r="Q2" s="9">
        <v>13</v>
      </c>
      <c r="R2" s="9">
        <v>12</v>
      </c>
      <c r="S2" s="9">
        <v>25</v>
      </c>
      <c r="T2" s="9">
        <v>9</v>
      </c>
      <c r="U2" s="9">
        <v>19</v>
      </c>
      <c r="V2" s="9">
        <v>19</v>
      </c>
      <c r="W2" s="9">
        <v>22</v>
      </c>
      <c r="X2" s="9">
        <v>14</v>
      </c>
      <c r="Y2" s="9">
        <v>17</v>
      </c>
      <c r="Z2" s="9">
        <v>15</v>
      </c>
      <c r="AA2" s="9">
        <v>21</v>
      </c>
      <c r="AB2" s="9">
        <v>21</v>
      </c>
      <c r="AC2" s="9">
        <v>15</v>
      </c>
      <c r="AD2" s="9">
        <v>23</v>
      </c>
      <c r="AE2" s="9">
        <v>34</v>
      </c>
      <c r="AF2" s="9">
        <v>22</v>
      </c>
      <c r="AG2" s="9">
        <v>14</v>
      </c>
      <c r="AH2" s="9">
        <v>15</v>
      </c>
      <c r="AI2" s="9">
        <v>27</v>
      </c>
      <c r="AJ2" s="9">
        <v>16</v>
      </c>
      <c r="AK2" s="9">
        <v>32</v>
      </c>
      <c r="AL2" s="9">
        <v>22</v>
      </c>
      <c r="AM2" s="9">
        <v>33</v>
      </c>
      <c r="AN2" s="9">
        <v>20</v>
      </c>
      <c r="AO2" s="9">
        <v>29</v>
      </c>
      <c r="AP2" s="9">
        <v>23</v>
      </c>
      <c r="AQ2" s="9">
        <v>27</v>
      </c>
      <c r="AR2" s="9">
        <v>20</v>
      </c>
      <c r="AS2" s="9">
        <v>42</v>
      </c>
      <c r="AT2" s="9">
        <v>25</v>
      </c>
      <c r="AU2" s="9">
        <v>46</v>
      </c>
      <c r="AV2" s="9">
        <v>28</v>
      </c>
      <c r="AW2" s="9">
        <v>23</v>
      </c>
      <c r="AX2" s="9">
        <v>21</v>
      </c>
      <c r="AY2" s="9">
        <v>29</v>
      </c>
      <c r="AZ2" s="9">
        <v>16</v>
      </c>
      <c r="BA2" s="9">
        <v>23</v>
      </c>
      <c r="BB2" s="9">
        <v>23</v>
      </c>
      <c r="BC2" s="9">
        <v>16</v>
      </c>
      <c r="BD2" s="9">
        <v>4</v>
      </c>
      <c r="BE2" s="9">
        <v>14</v>
      </c>
      <c r="BF2" s="9">
        <v>14</v>
      </c>
      <c r="BG2" s="9">
        <v>20</v>
      </c>
      <c r="BH2" s="9">
        <v>0</v>
      </c>
      <c r="BI2" s="9">
        <v>9</v>
      </c>
      <c r="BJ2" s="9">
        <v>23</v>
      </c>
      <c r="BK2" s="9">
        <v>23</v>
      </c>
      <c r="BL2" s="9">
        <v>34</v>
      </c>
      <c r="BM2" s="9">
        <v>17</v>
      </c>
      <c r="BN2" s="9">
        <v>16</v>
      </c>
      <c r="BO2" s="9">
        <v>9</v>
      </c>
      <c r="BP2" s="9">
        <v>17</v>
      </c>
      <c r="BQ2" s="9">
        <v>7</v>
      </c>
    </row>
    <row r="3" spans="1:69" x14ac:dyDescent="0.2">
      <c r="A3" s="9" t="s">
        <v>5</v>
      </c>
      <c r="B3" s="9" t="s">
        <v>51</v>
      </c>
      <c r="C3" s="9" t="s">
        <v>82</v>
      </c>
      <c r="D3" s="9">
        <v>1467</v>
      </c>
      <c r="E3" s="9">
        <v>21</v>
      </c>
      <c r="F3" s="9">
        <v>26</v>
      </c>
      <c r="G3" s="9">
        <v>35</v>
      </c>
      <c r="H3" s="9">
        <v>22</v>
      </c>
      <c r="I3" s="9">
        <v>17</v>
      </c>
      <c r="J3" s="9">
        <v>23</v>
      </c>
      <c r="K3" s="9">
        <v>28</v>
      </c>
      <c r="L3" s="9">
        <v>21</v>
      </c>
      <c r="M3" s="9">
        <v>27</v>
      </c>
      <c r="N3" s="9">
        <v>28</v>
      </c>
      <c r="O3" s="9">
        <v>28</v>
      </c>
      <c r="P3" s="9">
        <v>23</v>
      </c>
      <c r="Q3" s="9">
        <v>13</v>
      </c>
      <c r="R3" s="9">
        <v>12</v>
      </c>
      <c r="S3" s="9">
        <v>27</v>
      </c>
      <c r="T3" s="9">
        <v>11</v>
      </c>
      <c r="U3" s="9">
        <v>22</v>
      </c>
      <c r="V3" s="9">
        <v>19</v>
      </c>
      <c r="W3" s="9">
        <v>24</v>
      </c>
      <c r="X3" s="9">
        <v>16</v>
      </c>
      <c r="Y3" s="9">
        <v>18</v>
      </c>
      <c r="Z3" s="9">
        <v>16</v>
      </c>
      <c r="AA3" s="9">
        <v>21</v>
      </c>
      <c r="AB3" s="9">
        <v>25</v>
      </c>
      <c r="AC3" s="9">
        <v>17</v>
      </c>
      <c r="AD3" s="9">
        <v>23</v>
      </c>
      <c r="AE3" s="9">
        <v>36</v>
      </c>
      <c r="AF3" s="9">
        <v>22</v>
      </c>
      <c r="AG3" s="9">
        <v>11</v>
      </c>
      <c r="AH3" s="9">
        <v>15</v>
      </c>
      <c r="AI3" s="9">
        <v>28</v>
      </c>
      <c r="AJ3" s="9">
        <v>21</v>
      </c>
      <c r="AK3" s="9">
        <v>37</v>
      </c>
      <c r="AL3" s="9">
        <v>24</v>
      </c>
      <c r="AM3" s="9">
        <v>33</v>
      </c>
      <c r="AN3" s="9">
        <v>21</v>
      </c>
      <c r="AO3" s="9">
        <v>29</v>
      </c>
      <c r="AP3" s="9">
        <v>26</v>
      </c>
      <c r="AQ3" s="9">
        <v>29</v>
      </c>
      <c r="AR3" s="9">
        <v>23</v>
      </c>
      <c r="AS3" s="9">
        <v>42</v>
      </c>
      <c r="AT3" s="9">
        <v>29</v>
      </c>
      <c r="AU3" s="9">
        <v>48</v>
      </c>
      <c r="AV3" s="9">
        <v>30</v>
      </c>
      <c r="AW3" s="9">
        <v>22</v>
      </c>
      <c r="AX3" s="9">
        <v>22</v>
      </c>
      <c r="AY3" s="9">
        <v>32</v>
      </c>
      <c r="AZ3" s="9">
        <v>17</v>
      </c>
      <c r="BA3" s="9">
        <v>25</v>
      </c>
      <c r="BB3" s="9">
        <v>20</v>
      </c>
      <c r="BC3" s="9">
        <v>14</v>
      </c>
      <c r="BD3" s="9">
        <v>3</v>
      </c>
      <c r="BE3" s="9">
        <v>17</v>
      </c>
      <c r="BF3" s="9">
        <v>15</v>
      </c>
      <c r="BG3" s="9">
        <v>20</v>
      </c>
      <c r="BH3" s="9">
        <v>0</v>
      </c>
      <c r="BI3" s="9">
        <v>8</v>
      </c>
      <c r="BJ3" s="9">
        <v>29</v>
      </c>
      <c r="BK3" s="9">
        <v>26</v>
      </c>
      <c r="BL3" s="9">
        <v>36</v>
      </c>
      <c r="BM3" s="9">
        <v>18</v>
      </c>
      <c r="BN3" s="9">
        <v>16</v>
      </c>
      <c r="BO3" s="9">
        <v>11</v>
      </c>
      <c r="BP3" s="9">
        <v>22</v>
      </c>
      <c r="BQ3" s="9">
        <v>8</v>
      </c>
    </row>
    <row r="4" spans="1:69" x14ac:dyDescent="0.2">
      <c r="A4" s="9" t="s">
        <v>19</v>
      </c>
      <c r="B4" s="9" t="s">
        <v>20</v>
      </c>
      <c r="C4" s="9" t="s">
        <v>84</v>
      </c>
      <c r="D4" s="9">
        <v>1417</v>
      </c>
      <c r="E4" s="9">
        <v>20</v>
      </c>
      <c r="F4" s="9">
        <v>24</v>
      </c>
      <c r="G4" s="9">
        <v>35</v>
      </c>
      <c r="H4" s="9">
        <v>23</v>
      </c>
      <c r="I4" s="9">
        <v>19</v>
      </c>
      <c r="J4" s="9">
        <v>23</v>
      </c>
      <c r="K4" s="9">
        <v>24</v>
      </c>
      <c r="L4" s="9">
        <v>21</v>
      </c>
      <c r="M4" s="9">
        <v>21</v>
      </c>
      <c r="N4" s="9">
        <v>31</v>
      </c>
      <c r="O4" s="9">
        <v>28</v>
      </c>
      <c r="P4" s="9">
        <v>27</v>
      </c>
      <c r="Q4" s="9">
        <v>14</v>
      </c>
      <c r="R4" s="9">
        <v>18</v>
      </c>
      <c r="S4" s="9">
        <v>21</v>
      </c>
      <c r="T4" s="9">
        <v>10</v>
      </c>
      <c r="U4" s="9">
        <v>21</v>
      </c>
      <c r="V4" s="9">
        <v>21</v>
      </c>
      <c r="W4" s="9">
        <v>24</v>
      </c>
      <c r="X4" s="9">
        <v>11</v>
      </c>
      <c r="Y4" s="9">
        <v>18</v>
      </c>
      <c r="Z4" s="9">
        <v>10</v>
      </c>
      <c r="AA4" s="9">
        <v>22</v>
      </c>
      <c r="AB4" s="9">
        <v>26</v>
      </c>
      <c r="AC4" s="9">
        <v>18</v>
      </c>
      <c r="AD4" s="9">
        <v>20</v>
      </c>
      <c r="AE4" s="9">
        <v>31</v>
      </c>
      <c r="AF4" s="9">
        <v>24</v>
      </c>
      <c r="AG4" s="9">
        <v>20</v>
      </c>
      <c r="AH4" s="9">
        <v>11</v>
      </c>
      <c r="AI4" s="9">
        <v>28</v>
      </c>
      <c r="AJ4" s="9">
        <v>16</v>
      </c>
      <c r="AK4" s="9">
        <v>35</v>
      </c>
      <c r="AL4" s="9">
        <v>20</v>
      </c>
      <c r="AM4" s="9">
        <v>28</v>
      </c>
      <c r="AN4" s="9">
        <v>26</v>
      </c>
      <c r="AO4" s="9">
        <v>24</v>
      </c>
      <c r="AP4" s="9">
        <v>24</v>
      </c>
      <c r="AQ4" s="9">
        <v>26</v>
      </c>
      <c r="AR4" s="9">
        <v>20</v>
      </c>
      <c r="AS4" s="9">
        <v>43</v>
      </c>
      <c r="AT4" s="9">
        <v>22</v>
      </c>
      <c r="AU4" s="9">
        <v>47</v>
      </c>
      <c r="AV4" s="9">
        <v>34</v>
      </c>
      <c r="AW4" s="9">
        <v>23</v>
      </c>
      <c r="AX4" s="9">
        <v>25</v>
      </c>
      <c r="AY4" s="9">
        <v>35</v>
      </c>
      <c r="AZ4" s="9">
        <v>17</v>
      </c>
      <c r="BA4" s="9">
        <v>26</v>
      </c>
      <c r="BB4" s="9">
        <v>22</v>
      </c>
      <c r="BC4" s="9">
        <v>20</v>
      </c>
      <c r="BD4" s="9">
        <v>3</v>
      </c>
      <c r="BE4" s="9">
        <v>16</v>
      </c>
      <c r="BF4" s="9">
        <v>19</v>
      </c>
      <c r="BG4" s="9">
        <v>21</v>
      </c>
      <c r="BH4" s="9">
        <v>0</v>
      </c>
      <c r="BI4" s="9">
        <v>8</v>
      </c>
      <c r="BJ4" s="9">
        <v>27</v>
      </c>
      <c r="BK4" s="9">
        <v>21</v>
      </c>
      <c r="BL4" s="9">
        <v>39</v>
      </c>
      <c r="BM4" s="9">
        <v>15</v>
      </c>
      <c r="BN4" s="9">
        <v>15</v>
      </c>
      <c r="BO4" s="9">
        <v>10</v>
      </c>
      <c r="BP4" s="9">
        <v>18</v>
      </c>
      <c r="BQ4" s="9">
        <v>6</v>
      </c>
    </row>
    <row r="5" spans="1:69" x14ac:dyDescent="0.2">
      <c r="A5" s="9" t="s">
        <v>19</v>
      </c>
      <c r="B5" s="9" t="s">
        <v>21</v>
      </c>
      <c r="C5" s="9" t="s">
        <v>94</v>
      </c>
      <c r="D5" s="9">
        <v>1526</v>
      </c>
      <c r="E5" s="9">
        <v>20</v>
      </c>
      <c r="F5" s="9">
        <v>28</v>
      </c>
      <c r="G5" s="9">
        <v>35</v>
      </c>
      <c r="H5" s="9">
        <v>23</v>
      </c>
      <c r="I5" s="9">
        <v>22</v>
      </c>
      <c r="J5" s="9">
        <v>25</v>
      </c>
      <c r="K5" s="9">
        <v>26</v>
      </c>
      <c r="L5" s="9">
        <v>22</v>
      </c>
      <c r="M5" s="9">
        <v>22</v>
      </c>
      <c r="N5" s="9">
        <v>29</v>
      </c>
      <c r="O5" s="9">
        <v>31</v>
      </c>
      <c r="P5" s="9">
        <v>30</v>
      </c>
      <c r="Q5" s="9">
        <v>14</v>
      </c>
      <c r="R5" s="9">
        <v>20</v>
      </c>
      <c r="S5" s="9">
        <v>22</v>
      </c>
      <c r="T5" s="9">
        <v>12</v>
      </c>
      <c r="U5" s="9">
        <v>22</v>
      </c>
      <c r="V5" s="9">
        <v>24</v>
      </c>
      <c r="W5" s="9">
        <v>25</v>
      </c>
      <c r="X5" s="9">
        <v>12</v>
      </c>
      <c r="Y5" s="9">
        <v>18</v>
      </c>
      <c r="Z5" s="9">
        <v>10</v>
      </c>
      <c r="AA5" s="9">
        <v>23</v>
      </c>
      <c r="AB5" s="9">
        <v>29</v>
      </c>
      <c r="AC5" s="9">
        <v>18</v>
      </c>
      <c r="AD5" s="9">
        <v>21</v>
      </c>
      <c r="AE5" s="9">
        <v>34</v>
      </c>
      <c r="AF5" s="9">
        <v>26</v>
      </c>
      <c r="AG5" s="9">
        <v>20</v>
      </c>
      <c r="AH5" s="9">
        <v>13</v>
      </c>
      <c r="AI5" s="9">
        <v>32</v>
      </c>
      <c r="AJ5" s="9">
        <v>16</v>
      </c>
      <c r="AK5" s="9">
        <v>37</v>
      </c>
      <c r="AL5" s="9">
        <v>21</v>
      </c>
      <c r="AM5" s="9">
        <v>28</v>
      </c>
      <c r="AN5" s="9">
        <v>29</v>
      </c>
      <c r="AO5" s="9">
        <v>24</v>
      </c>
      <c r="AP5" s="9">
        <v>24</v>
      </c>
      <c r="AQ5" s="9">
        <v>28</v>
      </c>
      <c r="AR5" s="9">
        <v>22</v>
      </c>
      <c r="AS5" s="9">
        <v>44</v>
      </c>
      <c r="AT5" s="9">
        <v>28</v>
      </c>
      <c r="AU5" s="9">
        <v>51</v>
      </c>
      <c r="AV5" s="9">
        <v>36</v>
      </c>
      <c r="AW5" s="9">
        <v>25</v>
      </c>
      <c r="AX5" s="9">
        <v>26</v>
      </c>
      <c r="AY5" s="9">
        <v>36</v>
      </c>
      <c r="AZ5" s="9">
        <v>19</v>
      </c>
      <c r="BA5" s="9">
        <v>28</v>
      </c>
      <c r="BB5" s="9">
        <v>22</v>
      </c>
      <c r="BC5" s="9">
        <v>23</v>
      </c>
      <c r="BD5" s="9">
        <v>3</v>
      </c>
      <c r="BE5" s="9">
        <v>19</v>
      </c>
      <c r="BF5" s="9">
        <v>21</v>
      </c>
      <c r="BG5" s="9">
        <v>22</v>
      </c>
      <c r="BH5" s="9">
        <v>0</v>
      </c>
      <c r="BI5" s="9">
        <v>8</v>
      </c>
      <c r="BJ5" s="9">
        <v>31</v>
      </c>
      <c r="BK5" s="9">
        <v>21</v>
      </c>
      <c r="BL5" s="9">
        <v>43</v>
      </c>
      <c r="BM5" s="9">
        <v>15</v>
      </c>
      <c r="BN5" s="9">
        <v>16</v>
      </c>
      <c r="BO5" s="9">
        <v>11</v>
      </c>
      <c r="BP5" s="9">
        <v>19</v>
      </c>
      <c r="BQ5" s="9">
        <v>7</v>
      </c>
    </row>
    <row r="6" spans="1:69" x14ac:dyDescent="0.2">
      <c r="A6" s="9" t="s">
        <v>23</v>
      </c>
      <c r="B6" s="9" t="s">
        <v>22</v>
      </c>
      <c r="C6" s="9" t="s">
        <v>85</v>
      </c>
      <c r="D6" s="9">
        <v>1505</v>
      </c>
      <c r="E6" s="9">
        <v>15</v>
      </c>
      <c r="F6" s="9">
        <v>26</v>
      </c>
      <c r="G6" s="9">
        <v>30</v>
      </c>
      <c r="H6" s="9">
        <v>16</v>
      </c>
      <c r="I6" s="9">
        <v>19</v>
      </c>
      <c r="J6" s="9">
        <v>19</v>
      </c>
      <c r="K6" s="9">
        <v>32</v>
      </c>
      <c r="L6" s="9">
        <v>21</v>
      </c>
      <c r="M6" s="9">
        <v>18</v>
      </c>
      <c r="N6" s="9">
        <v>29</v>
      </c>
      <c r="O6" s="9">
        <v>30</v>
      </c>
      <c r="P6" s="9">
        <v>18</v>
      </c>
      <c r="Q6" s="9">
        <v>12</v>
      </c>
      <c r="R6" s="9">
        <v>12</v>
      </c>
      <c r="S6" s="9">
        <v>24</v>
      </c>
      <c r="T6" s="9">
        <v>9</v>
      </c>
      <c r="U6" s="9">
        <v>21</v>
      </c>
      <c r="V6" s="9">
        <v>20</v>
      </c>
      <c r="W6" s="9">
        <v>24</v>
      </c>
      <c r="X6" s="9">
        <v>11</v>
      </c>
      <c r="Y6" s="9">
        <v>9</v>
      </c>
      <c r="Z6" s="9">
        <v>19</v>
      </c>
      <c r="AA6" s="9">
        <v>30</v>
      </c>
      <c r="AB6" s="9">
        <v>29</v>
      </c>
      <c r="AC6" s="9">
        <v>25</v>
      </c>
      <c r="AD6" s="9">
        <v>24</v>
      </c>
      <c r="AE6" s="9">
        <v>41</v>
      </c>
      <c r="AF6" s="9">
        <v>29</v>
      </c>
      <c r="AG6" s="9">
        <v>13</v>
      </c>
      <c r="AH6" s="9">
        <v>15</v>
      </c>
      <c r="AI6" s="9">
        <v>29</v>
      </c>
      <c r="AJ6" s="9">
        <v>20</v>
      </c>
      <c r="AK6" s="9">
        <v>31</v>
      </c>
      <c r="AL6" s="9">
        <v>24</v>
      </c>
      <c r="AM6" s="9">
        <v>28</v>
      </c>
      <c r="AN6" s="9">
        <v>23</v>
      </c>
      <c r="AO6" s="9">
        <v>28</v>
      </c>
      <c r="AP6" s="9">
        <v>34</v>
      </c>
      <c r="AQ6" s="9">
        <v>34</v>
      </c>
      <c r="AR6" s="9">
        <v>19</v>
      </c>
      <c r="AS6" s="9">
        <v>40</v>
      </c>
      <c r="AT6" s="9">
        <v>36</v>
      </c>
      <c r="AU6" s="9">
        <v>56</v>
      </c>
      <c r="AV6" s="9">
        <v>44</v>
      </c>
      <c r="AW6" s="9">
        <v>26</v>
      </c>
      <c r="AX6" s="9">
        <v>25</v>
      </c>
      <c r="AY6" s="9">
        <v>49</v>
      </c>
      <c r="AZ6" s="9">
        <v>15</v>
      </c>
      <c r="BA6" s="9">
        <v>20</v>
      </c>
      <c r="BB6" s="9">
        <v>21</v>
      </c>
      <c r="BC6" s="9">
        <v>13</v>
      </c>
      <c r="BD6" s="9">
        <v>7</v>
      </c>
      <c r="BE6" s="9">
        <v>20</v>
      </c>
      <c r="BF6" s="9">
        <v>15</v>
      </c>
      <c r="BG6" s="9">
        <v>23</v>
      </c>
      <c r="BH6" s="9">
        <v>0</v>
      </c>
      <c r="BI6" s="9">
        <v>8</v>
      </c>
      <c r="BJ6" s="9">
        <v>23</v>
      </c>
      <c r="BK6" s="9">
        <v>26</v>
      </c>
      <c r="BL6" s="9">
        <v>49</v>
      </c>
      <c r="BM6" s="9">
        <v>24</v>
      </c>
      <c r="BN6" s="9">
        <v>10</v>
      </c>
      <c r="BO6" s="9">
        <v>14</v>
      </c>
      <c r="BP6" s="9">
        <v>20</v>
      </c>
      <c r="BQ6" s="9">
        <v>9</v>
      </c>
    </row>
    <row r="7" spans="1:69" x14ac:dyDescent="0.2">
      <c r="A7" s="9" t="s">
        <v>27</v>
      </c>
      <c r="B7" s="9" t="s">
        <v>25</v>
      </c>
      <c r="C7" s="9" t="s">
        <v>95</v>
      </c>
      <c r="D7" s="9">
        <v>989</v>
      </c>
      <c r="E7" s="9">
        <v>22</v>
      </c>
      <c r="F7" s="9">
        <v>25</v>
      </c>
      <c r="G7" s="9">
        <v>26</v>
      </c>
      <c r="H7" s="9">
        <v>12</v>
      </c>
      <c r="I7" s="9">
        <v>11</v>
      </c>
      <c r="J7" s="9">
        <v>14</v>
      </c>
      <c r="K7" s="9">
        <v>20</v>
      </c>
      <c r="L7" s="9">
        <v>16</v>
      </c>
      <c r="M7" s="9">
        <v>18</v>
      </c>
      <c r="N7" s="9">
        <v>22</v>
      </c>
      <c r="O7" s="9">
        <v>18</v>
      </c>
      <c r="P7" s="9">
        <v>16</v>
      </c>
      <c r="Q7" s="9">
        <v>11</v>
      </c>
      <c r="R7" s="9">
        <v>10</v>
      </c>
      <c r="S7" s="9">
        <v>15</v>
      </c>
      <c r="T7" s="9">
        <v>11</v>
      </c>
      <c r="U7" s="9">
        <v>17</v>
      </c>
      <c r="V7" s="9">
        <v>11</v>
      </c>
      <c r="W7" s="9">
        <v>13</v>
      </c>
      <c r="X7" s="9">
        <v>11</v>
      </c>
      <c r="Y7" s="9">
        <v>10</v>
      </c>
      <c r="Z7" s="9">
        <v>9</v>
      </c>
      <c r="AA7" s="9">
        <v>16</v>
      </c>
      <c r="AB7" s="9">
        <v>11</v>
      </c>
      <c r="AC7" s="9">
        <v>11</v>
      </c>
      <c r="AD7" s="9">
        <v>20</v>
      </c>
      <c r="AE7" s="9">
        <v>20</v>
      </c>
      <c r="AF7" s="9">
        <v>13</v>
      </c>
      <c r="AG7" s="9">
        <v>9</v>
      </c>
      <c r="AH7" s="9">
        <v>7</v>
      </c>
      <c r="AI7" s="9">
        <v>18</v>
      </c>
      <c r="AJ7" s="9">
        <v>16</v>
      </c>
      <c r="AK7" s="9">
        <v>26</v>
      </c>
      <c r="AL7" s="9">
        <v>16</v>
      </c>
      <c r="AM7" s="9">
        <v>19</v>
      </c>
      <c r="AN7" s="9">
        <v>17</v>
      </c>
      <c r="AO7" s="9">
        <v>23</v>
      </c>
      <c r="AP7" s="9">
        <v>11</v>
      </c>
      <c r="AQ7" s="9">
        <v>19</v>
      </c>
      <c r="AR7" s="9">
        <v>13</v>
      </c>
      <c r="AS7" s="9">
        <v>26</v>
      </c>
      <c r="AT7" s="9">
        <v>12</v>
      </c>
      <c r="AU7" s="9">
        <v>22</v>
      </c>
      <c r="AV7" s="9">
        <v>23</v>
      </c>
      <c r="AW7" s="9">
        <v>16</v>
      </c>
      <c r="AX7" s="9">
        <v>12</v>
      </c>
      <c r="AY7" s="9">
        <v>27</v>
      </c>
      <c r="AZ7" s="9">
        <v>12</v>
      </c>
      <c r="BA7" s="9">
        <v>21</v>
      </c>
      <c r="BB7" s="9">
        <v>9</v>
      </c>
      <c r="BC7" s="9">
        <v>15</v>
      </c>
      <c r="BD7" s="9">
        <v>7</v>
      </c>
      <c r="BE7" s="9">
        <v>8</v>
      </c>
      <c r="BF7" s="9">
        <v>12</v>
      </c>
      <c r="BG7" s="9">
        <v>9</v>
      </c>
      <c r="BH7" s="9">
        <v>0</v>
      </c>
      <c r="BI7" s="9">
        <v>10</v>
      </c>
      <c r="BJ7" s="9">
        <v>23</v>
      </c>
      <c r="BK7" s="9">
        <v>12</v>
      </c>
      <c r="BL7" s="9">
        <v>23</v>
      </c>
      <c r="BM7" s="9">
        <v>15</v>
      </c>
      <c r="BN7" s="9">
        <v>16</v>
      </c>
      <c r="BO7" s="9">
        <v>10</v>
      </c>
      <c r="BP7" s="9">
        <v>13</v>
      </c>
      <c r="BQ7" s="9">
        <v>11</v>
      </c>
    </row>
    <row r="8" spans="1:69" x14ac:dyDescent="0.2">
      <c r="A8" s="9" t="s">
        <v>27</v>
      </c>
      <c r="B8" s="67" t="s">
        <v>76</v>
      </c>
      <c r="C8" s="9" t="s">
        <v>95</v>
      </c>
      <c r="D8" s="72">
        <v>989</v>
      </c>
      <c r="E8" s="72">
        <v>22</v>
      </c>
      <c r="F8" s="72">
        <v>25</v>
      </c>
      <c r="G8" s="72">
        <v>26</v>
      </c>
      <c r="H8" s="72">
        <v>12</v>
      </c>
      <c r="I8" s="72">
        <v>11</v>
      </c>
      <c r="J8" s="72">
        <v>14</v>
      </c>
      <c r="K8" s="72">
        <v>20</v>
      </c>
      <c r="L8" s="72">
        <v>16</v>
      </c>
      <c r="M8" s="72">
        <v>18</v>
      </c>
      <c r="N8" s="72">
        <v>22</v>
      </c>
      <c r="O8" s="72">
        <v>18</v>
      </c>
      <c r="P8" s="72">
        <v>16</v>
      </c>
      <c r="Q8" s="72">
        <v>11</v>
      </c>
      <c r="R8" s="72">
        <v>10</v>
      </c>
      <c r="S8" s="72">
        <v>15</v>
      </c>
      <c r="T8" s="72">
        <v>11</v>
      </c>
      <c r="U8" s="72">
        <v>17</v>
      </c>
      <c r="V8" s="72">
        <v>11</v>
      </c>
      <c r="W8" s="72">
        <v>13</v>
      </c>
      <c r="X8" s="72">
        <v>11</v>
      </c>
      <c r="Y8" s="72">
        <v>10</v>
      </c>
      <c r="Z8" s="72">
        <v>9</v>
      </c>
      <c r="AA8" s="72">
        <v>16</v>
      </c>
      <c r="AB8" s="72">
        <v>11</v>
      </c>
      <c r="AC8" s="72">
        <v>11</v>
      </c>
      <c r="AD8" s="72">
        <v>20</v>
      </c>
      <c r="AE8" s="72">
        <v>20</v>
      </c>
      <c r="AF8" s="72">
        <v>13</v>
      </c>
      <c r="AG8" s="72">
        <v>9</v>
      </c>
      <c r="AH8" s="72">
        <v>7</v>
      </c>
      <c r="AI8" s="72">
        <v>18</v>
      </c>
      <c r="AJ8" s="72">
        <v>16</v>
      </c>
      <c r="AK8" s="72">
        <v>26</v>
      </c>
      <c r="AL8" s="72">
        <v>16</v>
      </c>
      <c r="AM8" s="72">
        <v>19</v>
      </c>
      <c r="AN8" s="72">
        <v>17</v>
      </c>
      <c r="AO8" s="72">
        <v>23</v>
      </c>
      <c r="AP8" s="72">
        <v>11</v>
      </c>
      <c r="AQ8" s="72">
        <v>19</v>
      </c>
      <c r="AR8" s="72">
        <v>13</v>
      </c>
      <c r="AS8" s="72">
        <v>26</v>
      </c>
      <c r="AT8" s="72">
        <v>12</v>
      </c>
      <c r="AU8" s="72">
        <v>22</v>
      </c>
      <c r="AV8" s="72">
        <v>23</v>
      </c>
      <c r="AW8" s="72">
        <v>16</v>
      </c>
      <c r="AX8" s="72">
        <v>12</v>
      </c>
      <c r="AY8" s="72">
        <v>27</v>
      </c>
      <c r="AZ8" s="72">
        <v>12</v>
      </c>
      <c r="BA8" s="72">
        <v>21</v>
      </c>
      <c r="BB8" s="72">
        <v>9</v>
      </c>
      <c r="BC8" s="72">
        <v>15</v>
      </c>
      <c r="BD8" s="72">
        <v>7</v>
      </c>
      <c r="BE8" s="72">
        <v>8</v>
      </c>
      <c r="BF8" s="72">
        <v>12</v>
      </c>
      <c r="BG8" s="72">
        <v>9</v>
      </c>
      <c r="BH8" s="72">
        <v>0</v>
      </c>
      <c r="BI8" s="72">
        <v>10</v>
      </c>
      <c r="BJ8" s="72">
        <v>23</v>
      </c>
      <c r="BK8" s="72">
        <v>12</v>
      </c>
      <c r="BL8" s="72">
        <v>23</v>
      </c>
      <c r="BM8" s="72">
        <v>15</v>
      </c>
      <c r="BN8" s="72">
        <v>16</v>
      </c>
      <c r="BO8" s="72">
        <v>10</v>
      </c>
      <c r="BP8" s="72">
        <v>13</v>
      </c>
      <c r="BQ8" s="72">
        <v>11</v>
      </c>
    </row>
    <row r="9" spans="1:69" x14ac:dyDescent="0.2">
      <c r="A9" s="9" t="s">
        <v>38</v>
      </c>
      <c r="B9" s="9" t="s">
        <v>40</v>
      </c>
      <c r="C9" s="9" t="s">
        <v>86</v>
      </c>
      <c r="D9" s="9">
        <v>1434</v>
      </c>
      <c r="E9" s="9">
        <v>18</v>
      </c>
      <c r="F9" s="9">
        <v>29</v>
      </c>
      <c r="G9" s="9">
        <v>33</v>
      </c>
      <c r="H9" s="9">
        <v>17</v>
      </c>
      <c r="I9" s="9">
        <v>23</v>
      </c>
      <c r="J9" s="9">
        <v>24</v>
      </c>
      <c r="K9" s="9">
        <v>26</v>
      </c>
      <c r="L9" s="9">
        <v>19</v>
      </c>
      <c r="M9" s="9">
        <v>26</v>
      </c>
      <c r="N9" s="9">
        <v>31</v>
      </c>
      <c r="O9" s="9">
        <v>29</v>
      </c>
      <c r="P9" s="9">
        <v>27</v>
      </c>
      <c r="Q9" s="9">
        <v>8</v>
      </c>
      <c r="R9" s="9">
        <v>13</v>
      </c>
      <c r="S9" s="9">
        <v>22</v>
      </c>
      <c r="T9" s="9">
        <v>10</v>
      </c>
      <c r="U9" s="9">
        <v>22</v>
      </c>
      <c r="V9" s="9">
        <v>22</v>
      </c>
      <c r="W9" s="9">
        <v>25</v>
      </c>
      <c r="X9" s="9">
        <v>12</v>
      </c>
      <c r="Y9" s="9">
        <v>15</v>
      </c>
      <c r="Z9" s="9">
        <v>20</v>
      </c>
      <c r="AA9" s="9">
        <v>28</v>
      </c>
      <c r="AB9" s="9">
        <v>19</v>
      </c>
      <c r="AC9" s="9">
        <v>19</v>
      </c>
      <c r="AD9" s="9">
        <v>26</v>
      </c>
      <c r="AE9" s="9">
        <v>35</v>
      </c>
      <c r="AF9" s="9">
        <v>20</v>
      </c>
      <c r="AG9" s="9">
        <v>13</v>
      </c>
      <c r="AH9" s="9">
        <v>17</v>
      </c>
      <c r="AI9" s="9">
        <v>28</v>
      </c>
      <c r="AJ9" s="9">
        <v>17</v>
      </c>
      <c r="AK9" s="9">
        <v>33</v>
      </c>
      <c r="AL9" s="9">
        <v>28</v>
      </c>
      <c r="AM9" s="9">
        <v>35</v>
      </c>
      <c r="AN9" s="9">
        <v>21</v>
      </c>
      <c r="AO9" s="9">
        <v>30</v>
      </c>
      <c r="AP9" s="9">
        <v>23</v>
      </c>
      <c r="AQ9" s="9">
        <v>27</v>
      </c>
      <c r="AR9" s="9">
        <v>22</v>
      </c>
      <c r="AS9" s="9">
        <v>40</v>
      </c>
      <c r="AT9" s="9">
        <v>23</v>
      </c>
      <c r="AU9" s="9">
        <v>40</v>
      </c>
      <c r="AV9" s="9">
        <v>33</v>
      </c>
      <c r="AW9" s="9">
        <v>21</v>
      </c>
      <c r="AX9" s="9">
        <v>18</v>
      </c>
      <c r="AY9" s="9">
        <v>35</v>
      </c>
      <c r="AZ9" s="9">
        <v>23</v>
      </c>
      <c r="BA9" s="9">
        <v>24</v>
      </c>
      <c r="BB9" s="9">
        <v>13</v>
      </c>
      <c r="BC9" s="9">
        <v>20</v>
      </c>
      <c r="BD9" s="9">
        <v>3</v>
      </c>
      <c r="BE9" s="9">
        <v>13</v>
      </c>
      <c r="BF9" s="9">
        <v>15</v>
      </c>
      <c r="BG9" s="9">
        <v>19</v>
      </c>
      <c r="BH9" s="9">
        <v>0</v>
      </c>
      <c r="BI9" s="9">
        <v>15</v>
      </c>
      <c r="BJ9" s="9">
        <v>33</v>
      </c>
      <c r="BK9" s="9">
        <v>22</v>
      </c>
      <c r="BL9" s="9">
        <v>32</v>
      </c>
      <c r="BM9" s="9">
        <v>17</v>
      </c>
      <c r="BN9" s="9">
        <v>18</v>
      </c>
      <c r="BO9" s="9">
        <v>14</v>
      </c>
      <c r="BP9" s="9">
        <v>18</v>
      </c>
      <c r="BQ9" s="9">
        <v>11</v>
      </c>
    </row>
    <row r="10" spans="1:69" x14ac:dyDescent="0.2">
      <c r="A10" s="9" t="s">
        <v>41</v>
      </c>
      <c r="B10" s="9" t="s">
        <v>42</v>
      </c>
      <c r="C10" s="9" t="s">
        <v>81</v>
      </c>
      <c r="D10" s="9">
        <v>1362</v>
      </c>
      <c r="E10" s="9">
        <v>20</v>
      </c>
      <c r="F10" s="9">
        <v>20</v>
      </c>
      <c r="G10" s="9">
        <v>33</v>
      </c>
      <c r="H10" s="9">
        <v>21</v>
      </c>
      <c r="I10" s="9">
        <v>14</v>
      </c>
      <c r="J10" s="9">
        <v>22</v>
      </c>
      <c r="K10" s="9">
        <v>26</v>
      </c>
      <c r="L10" s="9">
        <v>22</v>
      </c>
      <c r="M10" s="9">
        <v>27</v>
      </c>
      <c r="N10" s="9">
        <v>28</v>
      </c>
      <c r="O10" s="9">
        <v>27</v>
      </c>
      <c r="P10" s="9">
        <v>22</v>
      </c>
      <c r="Q10" s="9">
        <v>13</v>
      </c>
      <c r="R10" s="9">
        <v>12</v>
      </c>
      <c r="S10" s="9">
        <v>25</v>
      </c>
      <c r="T10" s="9">
        <v>9</v>
      </c>
      <c r="U10" s="9">
        <v>19</v>
      </c>
      <c r="V10" s="9">
        <v>19</v>
      </c>
      <c r="W10" s="9">
        <v>22</v>
      </c>
      <c r="X10" s="9">
        <v>14</v>
      </c>
      <c r="Y10" s="9">
        <v>17</v>
      </c>
      <c r="Z10" s="9">
        <v>15</v>
      </c>
      <c r="AA10" s="9">
        <v>21</v>
      </c>
      <c r="AB10" s="9">
        <v>21</v>
      </c>
      <c r="AC10" s="9">
        <v>15</v>
      </c>
      <c r="AD10" s="9">
        <v>23</v>
      </c>
      <c r="AE10" s="9">
        <v>34</v>
      </c>
      <c r="AF10" s="9">
        <v>22</v>
      </c>
      <c r="AG10" s="9">
        <v>14</v>
      </c>
      <c r="AH10" s="9">
        <v>15</v>
      </c>
      <c r="AI10" s="9">
        <v>27</v>
      </c>
      <c r="AJ10" s="9">
        <v>16</v>
      </c>
      <c r="AK10" s="9">
        <v>32</v>
      </c>
      <c r="AL10" s="9">
        <v>22</v>
      </c>
      <c r="AM10" s="9">
        <v>33</v>
      </c>
      <c r="AN10" s="9">
        <v>20</v>
      </c>
      <c r="AO10" s="9">
        <v>29</v>
      </c>
      <c r="AP10" s="9">
        <v>23</v>
      </c>
      <c r="AQ10" s="9">
        <v>27</v>
      </c>
      <c r="AR10" s="9">
        <v>20</v>
      </c>
      <c r="AS10" s="9">
        <v>42</v>
      </c>
      <c r="AT10" s="9">
        <v>25</v>
      </c>
      <c r="AU10" s="9">
        <v>46</v>
      </c>
      <c r="AV10" s="9">
        <v>28</v>
      </c>
      <c r="AW10" s="9">
        <v>23</v>
      </c>
      <c r="AX10" s="9">
        <v>21</v>
      </c>
      <c r="AY10" s="9">
        <v>29</v>
      </c>
      <c r="AZ10" s="9">
        <v>16</v>
      </c>
      <c r="BA10" s="9">
        <v>23</v>
      </c>
      <c r="BB10" s="9">
        <v>23</v>
      </c>
      <c r="BC10" s="9">
        <v>16</v>
      </c>
      <c r="BD10" s="9">
        <v>4</v>
      </c>
      <c r="BE10" s="9">
        <v>14</v>
      </c>
      <c r="BF10" s="9">
        <v>14</v>
      </c>
      <c r="BG10" s="9">
        <v>20</v>
      </c>
      <c r="BH10" s="9">
        <v>0</v>
      </c>
      <c r="BI10" s="9">
        <v>9</v>
      </c>
      <c r="BJ10" s="9">
        <v>23</v>
      </c>
      <c r="BK10" s="9">
        <v>23</v>
      </c>
      <c r="BL10" s="9">
        <v>34</v>
      </c>
      <c r="BM10" s="9">
        <v>17</v>
      </c>
      <c r="BN10" s="9">
        <v>16</v>
      </c>
      <c r="BO10" s="9">
        <v>9</v>
      </c>
      <c r="BP10" s="9">
        <v>17</v>
      </c>
      <c r="BQ10" s="9">
        <v>7</v>
      </c>
    </row>
    <row r="11" spans="1:69" x14ac:dyDescent="0.2">
      <c r="A11" s="9" t="s">
        <v>13</v>
      </c>
      <c r="B11" s="9" t="s">
        <v>14</v>
      </c>
      <c r="C11" s="9" t="s">
        <v>83</v>
      </c>
      <c r="D11" s="9">
        <v>1507</v>
      </c>
      <c r="E11" s="9">
        <v>20</v>
      </c>
      <c r="F11" s="9">
        <v>32</v>
      </c>
      <c r="G11" s="9">
        <v>35</v>
      </c>
      <c r="H11" s="9">
        <v>20</v>
      </c>
      <c r="I11" s="9">
        <v>27</v>
      </c>
      <c r="J11" s="9">
        <v>25</v>
      </c>
      <c r="K11" s="9">
        <v>28</v>
      </c>
      <c r="L11" s="9">
        <v>18</v>
      </c>
      <c r="M11" s="9">
        <v>23</v>
      </c>
      <c r="N11" s="9">
        <v>32</v>
      </c>
      <c r="O11" s="9">
        <v>34</v>
      </c>
      <c r="P11" s="9">
        <v>26</v>
      </c>
      <c r="Q11" s="9">
        <v>9</v>
      </c>
      <c r="R11" s="9">
        <v>15</v>
      </c>
      <c r="S11" s="9">
        <v>23</v>
      </c>
      <c r="T11" s="9">
        <v>11</v>
      </c>
      <c r="U11" s="9">
        <v>24</v>
      </c>
      <c r="V11" s="9">
        <v>22</v>
      </c>
      <c r="W11" s="9">
        <v>26</v>
      </c>
      <c r="X11" s="9">
        <v>13</v>
      </c>
      <c r="Y11" s="9">
        <v>16</v>
      </c>
      <c r="Z11" s="9">
        <v>20</v>
      </c>
      <c r="AA11" s="9">
        <v>29</v>
      </c>
      <c r="AB11" s="9">
        <v>21</v>
      </c>
      <c r="AC11" s="9">
        <v>20</v>
      </c>
      <c r="AD11" s="9">
        <v>26</v>
      </c>
      <c r="AE11" s="9">
        <v>36</v>
      </c>
      <c r="AF11" s="9">
        <v>25</v>
      </c>
      <c r="AG11" s="9">
        <v>15</v>
      </c>
      <c r="AH11" s="9">
        <v>16</v>
      </c>
      <c r="AI11" s="9">
        <v>27</v>
      </c>
      <c r="AJ11" s="9">
        <v>17</v>
      </c>
      <c r="AK11" s="9">
        <v>36</v>
      </c>
      <c r="AL11" s="9">
        <v>27</v>
      </c>
      <c r="AM11" s="9">
        <v>33</v>
      </c>
      <c r="AN11" s="9">
        <v>22</v>
      </c>
      <c r="AO11" s="9">
        <v>29</v>
      </c>
      <c r="AP11" s="9">
        <v>25</v>
      </c>
      <c r="AQ11" s="9">
        <v>29</v>
      </c>
      <c r="AR11" s="9">
        <v>22</v>
      </c>
      <c r="AS11" s="9">
        <v>40</v>
      </c>
      <c r="AT11" s="9">
        <v>27</v>
      </c>
      <c r="AU11" s="9">
        <v>43</v>
      </c>
      <c r="AV11" s="9">
        <v>37</v>
      </c>
      <c r="AW11" s="9">
        <v>26</v>
      </c>
      <c r="AX11" s="9">
        <v>19</v>
      </c>
      <c r="AY11" s="9">
        <v>38</v>
      </c>
      <c r="AZ11" s="9">
        <v>23</v>
      </c>
      <c r="BA11" s="9">
        <v>27</v>
      </c>
      <c r="BB11" s="9">
        <v>17</v>
      </c>
      <c r="BC11" s="9">
        <v>20</v>
      </c>
      <c r="BD11" s="9">
        <v>3</v>
      </c>
      <c r="BE11" s="9">
        <v>13</v>
      </c>
      <c r="BF11" s="9">
        <v>16</v>
      </c>
      <c r="BG11" s="9">
        <v>21</v>
      </c>
      <c r="BH11" s="9">
        <v>0</v>
      </c>
      <c r="BI11" s="9">
        <v>14</v>
      </c>
      <c r="BJ11" s="9">
        <v>35</v>
      </c>
      <c r="BK11" s="9">
        <v>21</v>
      </c>
      <c r="BL11" s="9">
        <v>34</v>
      </c>
      <c r="BM11" s="9">
        <v>18</v>
      </c>
      <c r="BN11" s="9">
        <v>17</v>
      </c>
      <c r="BO11" s="9">
        <v>14</v>
      </c>
      <c r="BP11" s="9">
        <v>20</v>
      </c>
      <c r="BQ11" s="9">
        <v>8</v>
      </c>
    </row>
    <row r="12" spans="1:69" x14ac:dyDescent="0.2">
      <c r="A12" s="9" t="s">
        <v>43</v>
      </c>
      <c r="B12" s="9" t="s">
        <v>17</v>
      </c>
      <c r="C12" s="9" t="s">
        <v>87</v>
      </c>
      <c r="D12" s="9">
        <v>1467</v>
      </c>
      <c r="E12" s="9">
        <v>18</v>
      </c>
      <c r="F12" s="9">
        <v>26</v>
      </c>
      <c r="G12" s="9">
        <v>31</v>
      </c>
      <c r="H12" s="9">
        <v>24</v>
      </c>
      <c r="I12" s="9">
        <v>24</v>
      </c>
      <c r="J12" s="9">
        <v>23</v>
      </c>
      <c r="K12" s="9">
        <v>25</v>
      </c>
      <c r="L12" s="9">
        <v>21</v>
      </c>
      <c r="M12" s="9">
        <v>25</v>
      </c>
      <c r="N12" s="9">
        <v>27</v>
      </c>
      <c r="O12" s="9">
        <v>28</v>
      </c>
      <c r="P12" s="9">
        <v>27</v>
      </c>
      <c r="Q12" s="9">
        <v>18</v>
      </c>
      <c r="R12" s="9">
        <v>11</v>
      </c>
      <c r="S12" s="9">
        <v>25</v>
      </c>
      <c r="T12" s="9">
        <v>18</v>
      </c>
      <c r="U12" s="9">
        <v>20</v>
      </c>
      <c r="V12" s="9">
        <v>21</v>
      </c>
      <c r="W12" s="9">
        <v>23</v>
      </c>
      <c r="X12" s="9">
        <v>15</v>
      </c>
      <c r="Y12" s="9">
        <v>14</v>
      </c>
      <c r="Z12" s="9">
        <v>10</v>
      </c>
      <c r="AA12" s="9">
        <v>17</v>
      </c>
      <c r="AB12" s="9">
        <v>25</v>
      </c>
      <c r="AC12" s="9">
        <v>21</v>
      </c>
      <c r="AD12" s="9">
        <v>18</v>
      </c>
      <c r="AE12" s="9">
        <v>31</v>
      </c>
      <c r="AF12" s="9">
        <v>20</v>
      </c>
      <c r="AG12" s="9">
        <v>16</v>
      </c>
      <c r="AH12" s="9">
        <v>9</v>
      </c>
      <c r="AI12" s="9">
        <v>32</v>
      </c>
      <c r="AJ12" s="9">
        <v>17</v>
      </c>
      <c r="AK12" s="9">
        <v>33</v>
      </c>
      <c r="AL12" s="9">
        <v>24</v>
      </c>
      <c r="AM12" s="9">
        <v>31</v>
      </c>
      <c r="AN12" s="9">
        <v>26</v>
      </c>
      <c r="AO12" s="9">
        <v>29</v>
      </c>
      <c r="AP12" s="9">
        <v>19</v>
      </c>
      <c r="AQ12" s="9">
        <v>28</v>
      </c>
      <c r="AR12" s="9">
        <v>21</v>
      </c>
      <c r="AS12" s="9">
        <v>37</v>
      </c>
      <c r="AT12" s="9">
        <v>31</v>
      </c>
      <c r="AU12" s="9">
        <v>56</v>
      </c>
      <c r="AV12" s="9">
        <v>34</v>
      </c>
      <c r="AW12" s="9">
        <v>20</v>
      </c>
      <c r="AX12" s="9">
        <v>24</v>
      </c>
      <c r="AY12" s="9">
        <v>33</v>
      </c>
      <c r="AZ12" s="9">
        <v>20</v>
      </c>
      <c r="BA12" s="9">
        <v>28</v>
      </c>
      <c r="BB12" s="9">
        <v>22</v>
      </c>
      <c r="BC12" s="9">
        <v>22</v>
      </c>
      <c r="BD12" s="9">
        <v>7</v>
      </c>
      <c r="BE12" s="9">
        <v>12</v>
      </c>
      <c r="BF12" s="9">
        <v>14</v>
      </c>
      <c r="BG12" s="9">
        <v>20</v>
      </c>
      <c r="BH12" s="9">
        <v>0</v>
      </c>
      <c r="BI12" s="9">
        <v>7</v>
      </c>
      <c r="BJ12" s="9">
        <v>30</v>
      </c>
      <c r="BK12" s="9">
        <v>20</v>
      </c>
      <c r="BL12" s="9">
        <v>43</v>
      </c>
      <c r="BM12" s="9">
        <v>17</v>
      </c>
      <c r="BN12" s="9">
        <v>25</v>
      </c>
      <c r="BO12" s="9">
        <v>9</v>
      </c>
      <c r="BP12" s="9">
        <v>21</v>
      </c>
      <c r="BQ12" s="9">
        <v>7</v>
      </c>
    </row>
    <row r="13" spans="1:69" x14ac:dyDescent="0.2">
      <c r="A13" s="9" t="s">
        <v>43</v>
      </c>
      <c r="B13" s="9" t="s">
        <v>48</v>
      </c>
      <c r="C13" s="9" t="s">
        <v>88</v>
      </c>
      <c r="D13" s="9">
        <v>1466</v>
      </c>
      <c r="E13" s="9">
        <v>16</v>
      </c>
      <c r="F13" s="9">
        <v>26</v>
      </c>
      <c r="G13" s="9">
        <v>35</v>
      </c>
      <c r="H13" s="9">
        <v>23</v>
      </c>
      <c r="I13" s="9">
        <v>22</v>
      </c>
      <c r="J13" s="9">
        <v>24</v>
      </c>
      <c r="K13" s="9">
        <v>25</v>
      </c>
      <c r="L13" s="9">
        <v>21</v>
      </c>
      <c r="M13" s="9">
        <v>24</v>
      </c>
      <c r="N13" s="9">
        <v>30</v>
      </c>
      <c r="O13" s="9">
        <v>29</v>
      </c>
      <c r="P13" s="9">
        <v>28</v>
      </c>
      <c r="Q13" s="9">
        <v>19</v>
      </c>
      <c r="R13" s="9">
        <v>11</v>
      </c>
      <c r="S13" s="9">
        <v>27</v>
      </c>
      <c r="T13" s="9">
        <v>16</v>
      </c>
      <c r="U13" s="9">
        <v>20</v>
      </c>
      <c r="V13" s="9">
        <v>22</v>
      </c>
      <c r="W13" s="9">
        <v>23</v>
      </c>
      <c r="X13" s="9">
        <v>13</v>
      </c>
      <c r="Y13" s="9">
        <v>15</v>
      </c>
      <c r="Z13" s="9">
        <v>11</v>
      </c>
      <c r="AA13" s="9">
        <v>17</v>
      </c>
      <c r="AB13" s="9">
        <v>25</v>
      </c>
      <c r="AC13" s="9">
        <v>19</v>
      </c>
      <c r="AD13" s="9">
        <v>16</v>
      </c>
      <c r="AE13" s="9">
        <v>30</v>
      </c>
      <c r="AF13" s="9">
        <v>25</v>
      </c>
      <c r="AG13" s="9">
        <v>17</v>
      </c>
      <c r="AH13" s="9">
        <v>9</v>
      </c>
      <c r="AI13" s="9">
        <v>30</v>
      </c>
      <c r="AJ13" s="9">
        <v>17</v>
      </c>
      <c r="AK13" s="9">
        <v>37</v>
      </c>
      <c r="AL13" s="9">
        <v>23</v>
      </c>
      <c r="AM13" s="9">
        <v>29</v>
      </c>
      <c r="AN13" s="9">
        <v>29</v>
      </c>
      <c r="AO13" s="9">
        <v>29</v>
      </c>
      <c r="AP13" s="9">
        <v>20</v>
      </c>
      <c r="AQ13" s="9">
        <v>27</v>
      </c>
      <c r="AR13" s="9">
        <v>20</v>
      </c>
      <c r="AS13" s="9">
        <v>40</v>
      </c>
      <c r="AT13" s="9">
        <v>29</v>
      </c>
      <c r="AU13" s="9">
        <v>52</v>
      </c>
      <c r="AV13" s="9">
        <v>33</v>
      </c>
      <c r="AW13" s="9">
        <v>23</v>
      </c>
      <c r="AX13" s="9">
        <v>24</v>
      </c>
      <c r="AY13" s="9">
        <v>35</v>
      </c>
      <c r="AZ13" s="9">
        <v>20</v>
      </c>
      <c r="BA13" s="9">
        <v>27</v>
      </c>
      <c r="BB13" s="9">
        <v>22</v>
      </c>
      <c r="BC13" s="9">
        <v>24</v>
      </c>
      <c r="BD13" s="9">
        <v>8</v>
      </c>
      <c r="BE13" s="9">
        <v>12</v>
      </c>
      <c r="BF13" s="9">
        <v>13</v>
      </c>
      <c r="BG13" s="9">
        <v>21</v>
      </c>
      <c r="BH13" s="9">
        <v>0</v>
      </c>
      <c r="BI13" s="9">
        <v>7</v>
      </c>
      <c r="BJ13" s="9">
        <v>35</v>
      </c>
      <c r="BK13" s="9">
        <v>21</v>
      </c>
      <c r="BL13" s="9">
        <v>42</v>
      </c>
      <c r="BM13" s="9">
        <v>16</v>
      </c>
      <c r="BN13" s="9">
        <v>22</v>
      </c>
      <c r="BO13" s="9">
        <v>9</v>
      </c>
      <c r="BP13" s="9">
        <v>22</v>
      </c>
      <c r="BQ13" s="9">
        <v>8</v>
      </c>
    </row>
    <row r="14" spans="1:69" x14ac:dyDescent="0.2">
      <c r="B14" s="9" t="s">
        <v>59</v>
      </c>
      <c r="C14" s="9" t="s">
        <v>89</v>
      </c>
      <c r="D14" s="9">
        <v>1470</v>
      </c>
      <c r="E14" s="9">
        <v>20</v>
      </c>
      <c r="F14" s="9">
        <v>26</v>
      </c>
      <c r="G14" s="9">
        <v>34</v>
      </c>
      <c r="H14" s="9">
        <v>23</v>
      </c>
      <c r="I14" s="9">
        <v>21</v>
      </c>
      <c r="J14" s="9">
        <v>23</v>
      </c>
      <c r="K14" s="9">
        <v>26</v>
      </c>
      <c r="L14" s="9">
        <v>22</v>
      </c>
      <c r="M14" s="9">
        <v>22</v>
      </c>
      <c r="N14" s="9">
        <v>30</v>
      </c>
      <c r="O14" s="9">
        <v>29</v>
      </c>
      <c r="P14" s="9">
        <v>28</v>
      </c>
      <c r="Q14" s="9">
        <v>14</v>
      </c>
      <c r="R14" s="9">
        <v>19</v>
      </c>
      <c r="S14" s="9">
        <v>23</v>
      </c>
      <c r="T14" s="9">
        <v>12</v>
      </c>
      <c r="U14" s="9">
        <v>21</v>
      </c>
      <c r="V14" s="9">
        <v>23</v>
      </c>
      <c r="W14" s="9">
        <v>26</v>
      </c>
      <c r="X14" s="9">
        <v>13</v>
      </c>
      <c r="Y14" s="9">
        <v>18</v>
      </c>
      <c r="Z14" s="9">
        <v>10</v>
      </c>
      <c r="AA14" s="9">
        <v>22</v>
      </c>
      <c r="AB14" s="9">
        <v>26</v>
      </c>
      <c r="AC14" s="9">
        <v>18</v>
      </c>
      <c r="AD14" s="9">
        <v>21</v>
      </c>
      <c r="AE14" s="9">
        <v>33</v>
      </c>
      <c r="AF14" s="9">
        <v>24</v>
      </c>
      <c r="AG14" s="9">
        <v>20</v>
      </c>
      <c r="AH14" s="9">
        <v>12</v>
      </c>
      <c r="AI14" s="9">
        <v>30</v>
      </c>
      <c r="AJ14" s="9">
        <v>16</v>
      </c>
      <c r="AK14" s="9">
        <v>35</v>
      </c>
      <c r="AL14" s="9">
        <v>21</v>
      </c>
      <c r="AM14" s="9">
        <v>29</v>
      </c>
      <c r="AN14" s="9">
        <v>28</v>
      </c>
      <c r="AO14" s="9">
        <v>25</v>
      </c>
      <c r="AP14" s="9">
        <v>24</v>
      </c>
      <c r="AQ14" s="9">
        <v>27</v>
      </c>
      <c r="AR14" s="9">
        <v>22</v>
      </c>
      <c r="AS14" s="9">
        <v>43</v>
      </c>
      <c r="AT14" s="9">
        <v>26</v>
      </c>
      <c r="AU14" s="9">
        <v>47</v>
      </c>
      <c r="AV14" s="9">
        <v>35</v>
      </c>
      <c r="AW14" s="9">
        <v>22</v>
      </c>
      <c r="AX14" s="9">
        <v>25</v>
      </c>
      <c r="AY14" s="9">
        <v>37</v>
      </c>
      <c r="AZ14" s="9">
        <v>18</v>
      </c>
      <c r="BA14" s="9">
        <v>27</v>
      </c>
      <c r="BB14" s="9">
        <v>22</v>
      </c>
      <c r="BC14" s="9">
        <v>20</v>
      </c>
      <c r="BD14" s="9">
        <v>3</v>
      </c>
      <c r="BE14" s="9">
        <v>19</v>
      </c>
      <c r="BF14" s="9">
        <v>19</v>
      </c>
      <c r="BG14" s="9">
        <v>21</v>
      </c>
      <c r="BH14" s="9">
        <v>0</v>
      </c>
      <c r="BI14" s="9">
        <v>8</v>
      </c>
      <c r="BJ14" s="9">
        <v>30</v>
      </c>
      <c r="BK14" s="9">
        <v>21</v>
      </c>
      <c r="BL14" s="9">
        <v>42</v>
      </c>
      <c r="BM14" s="9">
        <v>15</v>
      </c>
      <c r="BN14" s="9">
        <v>16</v>
      </c>
      <c r="BO14" s="9">
        <v>11</v>
      </c>
      <c r="BP14" s="9">
        <v>19</v>
      </c>
      <c r="BQ14" s="9">
        <v>6</v>
      </c>
    </row>
    <row r="15" spans="1:69" x14ac:dyDescent="0.2">
      <c r="A15" s="9" t="s">
        <v>41</v>
      </c>
      <c r="B15" s="9" t="s">
        <v>55</v>
      </c>
      <c r="C15" s="9" t="s">
        <v>90</v>
      </c>
      <c r="D15" s="9">
        <v>1452</v>
      </c>
      <c r="E15" s="9">
        <v>22</v>
      </c>
      <c r="F15" s="9">
        <v>26</v>
      </c>
      <c r="G15" s="9">
        <v>34</v>
      </c>
      <c r="H15" s="9">
        <v>22</v>
      </c>
      <c r="I15" s="9">
        <v>17</v>
      </c>
      <c r="J15" s="9">
        <v>22</v>
      </c>
      <c r="K15" s="9">
        <v>27</v>
      </c>
      <c r="L15" s="9">
        <v>19</v>
      </c>
      <c r="M15" s="9">
        <v>28</v>
      </c>
      <c r="N15" s="9">
        <v>25</v>
      </c>
      <c r="O15" s="9">
        <v>30</v>
      </c>
      <c r="P15" s="9">
        <v>25</v>
      </c>
      <c r="Q15" s="9">
        <v>13</v>
      </c>
      <c r="R15" s="9">
        <v>13</v>
      </c>
      <c r="S15" s="9">
        <v>27</v>
      </c>
      <c r="T15" s="9">
        <v>10</v>
      </c>
      <c r="U15" s="9">
        <v>22</v>
      </c>
      <c r="V15" s="9">
        <v>16</v>
      </c>
      <c r="W15" s="9">
        <v>25</v>
      </c>
      <c r="X15" s="9">
        <v>16</v>
      </c>
      <c r="Y15" s="9">
        <v>17</v>
      </c>
      <c r="Z15" s="9">
        <v>15</v>
      </c>
      <c r="AA15" s="9">
        <v>21</v>
      </c>
      <c r="AB15" s="9">
        <v>25</v>
      </c>
      <c r="AC15" s="9">
        <v>18</v>
      </c>
      <c r="AD15" s="9">
        <v>21</v>
      </c>
      <c r="AE15" s="9">
        <v>35</v>
      </c>
      <c r="AF15" s="9">
        <v>22</v>
      </c>
      <c r="AG15" s="9">
        <v>11</v>
      </c>
      <c r="AH15" s="9">
        <v>16</v>
      </c>
      <c r="AI15" s="9">
        <v>28</v>
      </c>
      <c r="AJ15" s="9">
        <v>20</v>
      </c>
      <c r="AK15" s="9">
        <v>36</v>
      </c>
      <c r="AL15" s="9">
        <v>23</v>
      </c>
      <c r="AM15" s="9">
        <v>33</v>
      </c>
      <c r="AN15" s="9">
        <v>22</v>
      </c>
      <c r="AO15" s="9">
        <v>28</v>
      </c>
      <c r="AP15" s="9">
        <v>26</v>
      </c>
      <c r="AQ15" s="9">
        <v>28</v>
      </c>
      <c r="AR15" s="9">
        <v>23</v>
      </c>
      <c r="AS15" s="9">
        <v>42</v>
      </c>
      <c r="AT15" s="9">
        <v>30</v>
      </c>
      <c r="AU15" s="9">
        <v>46</v>
      </c>
      <c r="AV15" s="9">
        <v>29</v>
      </c>
      <c r="AW15" s="9">
        <v>23</v>
      </c>
      <c r="AX15" s="9">
        <v>22</v>
      </c>
      <c r="AY15" s="9">
        <v>30</v>
      </c>
      <c r="AZ15" s="9">
        <v>18</v>
      </c>
      <c r="BA15" s="9">
        <v>25</v>
      </c>
      <c r="BB15" s="9">
        <v>19</v>
      </c>
      <c r="BC15" s="9">
        <v>16</v>
      </c>
      <c r="BD15" s="9">
        <v>3</v>
      </c>
      <c r="BE15" s="9">
        <v>18</v>
      </c>
      <c r="BF15" s="9">
        <v>15</v>
      </c>
      <c r="BG15" s="9">
        <v>20</v>
      </c>
      <c r="BH15" s="9">
        <v>0</v>
      </c>
      <c r="BI15" s="9">
        <v>8</v>
      </c>
      <c r="BJ15" s="9">
        <v>27</v>
      </c>
      <c r="BK15" s="9">
        <v>28</v>
      </c>
      <c r="BL15" s="9">
        <v>36</v>
      </c>
      <c r="BM15" s="9">
        <v>17</v>
      </c>
      <c r="BN15" s="9">
        <v>15</v>
      </c>
      <c r="BO15" s="9">
        <v>10</v>
      </c>
      <c r="BP15" s="9">
        <v>23</v>
      </c>
      <c r="BQ15" s="9">
        <v>9</v>
      </c>
    </row>
    <row r="16" spans="1:69" x14ac:dyDescent="0.2">
      <c r="B16" s="9" t="s">
        <v>36</v>
      </c>
      <c r="C16" s="9" t="s">
        <v>90</v>
      </c>
      <c r="D16" s="9">
        <v>1452</v>
      </c>
      <c r="E16" s="9">
        <v>22</v>
      </c>
      <c r="F16" s="9">
        <v>26</v>
      </c>
      <c r="G16" s="9">
        <v>34</v>
      </c>
      <c r="H16" s="9">
        <v>22</v>
      </c>
      <c r="I16" s="9">
        <v>17</v>
      </c>
      <c r="J16" s="9">
        <v>22</v>
      </c>
      <c r="K16" s="9">
        <v>27</v>
      </c>
      <c r="L16" s="9">
        <v>19</v>
      </c>
      <c r="M16" s="9">
        <v>28</v>
      </c>
      <c r="N16" s="9">
        <v>25</v>
      </c>
      <c r="O16" s="9">
        <v>30</v>
      </c>
      <c r="P16" s="9">
        <v>25</v>
      </c>
      <c r="Q16" s="9">
        <v>13</v>
      </c>
      <c r="R16" s="9">
        <v>13</v>
      </c>
      <c r="S16" s="9">
        <v>27</v>
      </c>
      <c r="T16" s="9">
        <v>10</v>
      </c>
      <c r="U16" s="9">
        <v>22</v>
      </c>
      <c r="V16" s="9">
        <v>16</v>
      </c>
      <c r="W16" s="9">
        <v>25</v>
      </c>
      <c r="X16" s="9">
        <v>16</v>
      </c>
      <c r="Y16" s="9">
        <v>17</v>
      </c>
      <c r="Z16" s="9">
        <v>15</v>
      </c>
      <c r="AA16" s="9">
        <v>21</v>
      </c>
      <c r="AB16" s="9">
        <v>25</v>
      </c>
      <c r="AC16" s="9">
        <v>18</v>
      </c>
      <c r="AD16" s="9">
        <v>21</v>
      </c>
      <c r="AE16" s="9">
        <v>35</v>
      </c>
      <c r="AF16" s="9">
        <v>22</v>
      </c>
      <c r="AG16" s="9">
        <v>11</v>
      </c>
      <c r="AH16" s="9">
        <v>16</v>
      </c>
      <c r="AI16" s="9">
        <v>28</v>
      </c>
      <c r="AJ16" s="9">
        <v>20</v>
      </c>
      <c r="AK16" s="9">
        <v>36</v>
      </c>
      <c r="AL16" s="9">
        <v>23</v>
      </c>
      <c r="AM16" s="9">
        <v>33</v>
      </c>
      <c r="AN16" s="9">
        <v>22</v>
      </c>
      <c r="AO16" s="9">
        <v>28</v>
      </c>
      <c r="AP16" s="9">
        <v>26</v>
      </c>
      <c r="AQ16" s="9">
        <v>28</v>
      </c>
      <c r="AR16" s="9">
        <v>23</v>
      </c>
      <c r="AS16" s="9">
        <v>42</v>
      </c>
      <c r="AT16" s="9">
        <v>30</v>
      </c>
      <c r="AU16" s="9">
        <v>46</v>
      </c>
      <c r="AV16" s="9">
        <v>29</v>
      </c>
      <c r="AW16" s="9">
        <v>23</v>
      </c>
      <c r="AX16" s="9">
        <v>22</v>
      </c>
      <c r="AY16" s="9">
        <v>30</v>
      </c>
      <c r="AZ16" s="9">
        <v>18</v>
      </c>
      <c r="BA16" s="9">
        <v>25</v>
      </c>
      <c r="BB16" s="9">
        <v>19</v>
      </c>
      <c r="BC16" s="9">
        <v>16</v>
      </c>
      <c r="BD16" s="9">
        <v>3</v>
      </c>
      <c r="BE16" s="9">
        <v>18</v>
      </c>
      <c r="BF16" s="9">
        <v>15</v>
      </c>
      <c r="BG16" s="9">
        <v>20</v>
      </c>
      <c r="BH16" s="9">
        <v>0</v>
      </c>
      <c r="BI16" s="9">
        <v>8</v>
      </c>
      <c r="BJ16" s="9">
        <v>27</v>
      </c>
      <c r="BK16" s="9">
        <v>28</v>
      </c>
      <c r="BL16" s="9">
        <v>36</v>
      </c>
      <c r="BM16" s="9">
        <v>17</v>
      </c>
      <c r="BN16" s="9">
        <v>15</v>
      </c>
      <c r="BO16" s="9">
        <v>10</v>
      </c>
      <c r="BP16" s="9">
        <v>23</v>
      </c>
      <c r="BQ16" s="9">
        <v>9</v>
      </c>
    </row>
    <row r="17" spans="1:69" x14ac:dyDescent="0.2">
      <c r="B17" s="9" t="s">
        <v>47</v>
      </c>
      <c r="C17" s="9" t="s">
        <v>90</v>
      </c>
      <c r="D17" s="9">
        <v>1452</v>
      </c>
      <c r="E17" s="9">
        <v>22</v>
      </c>
      <c r="F17" s="9">
        <v>26</v>
      </c>
      <c r="G17" s="9">
        <v>34</v>
      </c>
      <c r="H17" s="9">
        <v>22</v>
      </c>
      <c r="I17" s="9">
        <v>17</v>
      </c>
      <c r="J17" s="9">
        <v>22</v>
      </c>
      <c r="K17" s="9">
        <v>27</v>
      </c>
      <c r="L17" s="9">
        <v>19</v>
      </c>
      <c r="M17" s="9">
        <v>28</v>
      </c>
      <c r="N17" s="9">
        <v>25</v>
      </c>
      <c r="O17" s="9">
        <v>30</v>
      </c>
      <c r="P17" s="9">
        <v>25</v>
      </c>
      <c r="Q17" s="9">
        <v>13</v>
      </c>
      <c r="R17" s="9">
        <v>13</v>
      </c>
      <c r="S17" s="9">
        <v>27</v>
      </c>
      <c r="T17" s="9">
        <v>10</v>
      </c>
      <c r="U17" s="9">
        <v>22</v>
      </c>
      <c r="V17" s="9">
        <v>16</v>
      </c>
      <c r="W17" s="9">
        <v>25</v>
      </c>
      <c r="X17" s="9">
        <v>16</v>
      </c>
      <c r="Y17" s="9">
        <v>17</v>
      </c>
      <c r="Z17" s="9">
        <v>15</v>
      </c>
      <c r="AA17" s="9">
        <v>21</v>
      </c>
      <c r="AB17" s="9">
        <v>25</v>
      </c>
      <c r="AC17" s="9">
        <v>18</v>
      </c>
      <c r="AD17" s="9">
        <v>21</v>
      </c>
      <c r="AE17" s="9">
        <v>35</v>
      </c>
      <c r="AF17" s="9">
        <v>22</v>
      </c>
      <c r="AG17" s="9">
        <v>11</v>
      </c>
      <c r="AH17" s="9">
        <v>16</v>
      </c>
      <c r="AI17" s="9">
        <v>28</v>
      </c>
      <c r="AJ17" s="9">
        <v>20</v>
      </c>
      <c r="AK17" s="9">
        <v>36</v>
      </c>
      <c r="AL17" s="9">
        <v>23</v>
      </c>
      <c r="AM17" s="9">
        <v>33</v>
      </c>
      <c r="AN17" s="9">
        <v>22</v>
      </c>
      <c r="AO17" s="9">
        <v>28</v>
      </c>
      <c r="AP17" s="9">
        <v>26</v>
      </c>
      <c r="AQ17" s="9">
        <v>28</v>
      </c>
      <c r="AR17" s="9">
        <v>23</v>
      </c>
      <c r="AS17" s="9">
        <v>42</v>
      </c>
      <c r="AT17" s="9">
        <v>30</v>
      </c>
      <c r="AU17" s="9">
        <v>46</v>
      </c>
      <c r="AV17" s="9">
        <v>29</v>
      </c>
      <c r="AW17" s="9">
        <v>23</v>
      </c>
      <c r="AX17" s="9">
        <v>22</v>
      </c>
      <c r="AY17" s="9">
        <v>30</v>
      </c>
      <c r="AZ17" s="9">
        <v>18</v>
      </c>
      <c r="BA17" s="9">
        <v>25</v>
      </c>
      <c r="BB17" s="9">
        <v>19</v>
      </c>
      <c r="BC17" s="9">
        <v>16</v>
      </c>
      <c r="BD17" s="9">
        <v>3</v>
      </c>
      <c r="BE17" s="9">
        <v>18</v>
      </c>
      <c r="BF17" s="9">
        <v>15</v>
      </c>
      <c r="BG17" s="9">
        <v>20</v>
      </c>
      <c r="BH17" s="9">
        <v>0</v>
      </c>
      <c r="BI17" s="9">
        <v>8</v>
      </c>
      <c r="BJ17" s="9">
        <v>27</v>
      </c>
      <c r="BK17" s="9">
        <v>28</v>
      </c>
      <c r="BL17" s="9">
        <v>36</v>
      </c>
      <c r="BM17" s="9">
        <v>17</v>
      </c>
      <c r="BN17" s="9">
        <v>15</v>
      </c>
      <c r="BO17" s="9">
        <v>10</v>
      </c>
      <c r="BP17" s="9">
        <v>23</v>
      </c>
      <c r="BQ17" s="9">
        <v>9</v>
      </c>
    </row>
    <row r="18" spans="1:69" x14ac:dyDescent="0.2">
      <c r="B18" s="9" t="s">
        <v>29</v>
      </c>
      <c r="C18" s="9" t="s">
        <v>90</v>
      </c>
      <c r="D18" s="9">
        <v>1452</v>
      </c>
      <c r="E18" s="9">
        <v>22</v>
      </c>
      <c r="F18" s="9">
        <v>26</v>
      </c>
      <c r="G18" s="9">
        <v>34</v>
      </c>
      <c r="H18" s="9">
        <v>22</v>
      </c>
      <c r="I18" s="9">
        <v>17</v>
      </c>
      <c r="J18" s="9">
        <v>22</v>
      </c>
      <c r="K18" s="9">
        <v>27</v>
      </c>
      <c r="L18" s="9">
        <v>19</v>
      </c>
      <c r="M18" s="9">
        <v>28</v>
      </c>
      <c r="N18" s="9">
        <v>25</v>
      </c>
      <c r="O18" s="9">
        <v>30</v>
      </c>
      <c r="P18" s="9">
        <v>25</v>
      </c>
      <c r="Q18" s="9">
        <v>13</v>
      </c>
      <c r="R18" s="9">
        <v>13</v>
      </c>
      <c r="S18" s="9">
        <v>27</v>
      </c>
      <c r="T18" s="9">
        <v>10</v>
      </c>
      <c r="U18" s="9">
        <v>22</v>
      </c>
      <c r="V18" s="9">
        <v>16</v>
      </c>
      <c r="W18" s="9">
        <v>25</v>
      </c>
      <c r="X18" s="9">
        <v>16</v>
      </c>
      <c r="Y18" s="9">
        <v>17</v>
      </c>
      <c r="Z18" s="9">
        <v>15</v>
      </c>
      <c r="AA18" s="9">
        <v>21</v>
      </c>
      <c r="AB18" s="9">
        <v>25</v>
      </c>
      <c r="AC18" s="9">
        <v>18</v>
      </c>
      <c r="AD18" s="9">
        <v>21</v>
      </c>
      <c r="AE18" s="9">
        <v>35</v>
      </c>
      <c r="AF18" s="9">
        <v>22</v>
      </c>
      <c r="AG18" s="9">
        <v>11</v>
      </c>
      <c r="AH18" s="9">
        <v>16</v>
      </c>
      <c r="AI18" s="9">
        <v>28</v>
      </c>
      <c r="AJ18" s="9">
        <v>20</v>
      </c>
      <c r="AK18" s="9">
        <v>36</v>
      </c>
      <c r="AL18" s="9">
        <v>23</v>
      </c>
      <c r="AM18" s="9">
        <v>33</v>
      </c>
      <c r="AN18" s="9">
        <v>22</v>
      </c>
      <c r="AO18" s="9">
        <v>28</v>
      </c>
      <c r="AP18" s="9">
        <v>26</v>
      </c>
      <c r="AQ18" s="9">
        <v>28</v>
      </c>
      <c r="AR18" s="9">
        <v>23</v>
      </c>
      <c r="AS18" s="9">
        <v>42</v>
      </c>
      <c r="AT18" s="9">
        <v>30</v>
      </c>
      <c r="AU18" s="9">
        <v>46</v>
      </c>
      <c r="AV18" s="9">
        <v>29</v>
      </c>
      <c r="AW18" s="9">
        <v>23</v>
      </c>
      <c r="AX18" s="9">
        <v>22</v>
      </c>
      <c r="AY18" s="9">
        <v>30</v>
      </c>
      <c r="AZ18" s="9">
        <v>18</v>
      </c>
      <c r="BA18" s="9">
        <v>25</v>
      </c>
      <c r="BB18" s="9">
        <v>19</v>
      </c>
      <c r="BC18" s="9">
        <v>16</v>
      </c>
      <c r="BD18" s="9">
        <v>3</v>
      </c>
      <c r="BE18" s="9">
        <v>18</v>
      </c>
      <c r="BF18" s="9">
        <v>15</v>
      </c>
      <c r="BG18" s="9">
        <v>20</v>
      </c>
      <c r="BH18" s="9">
        <v>0</v>
      </c>
      <c r="BI18" s="9">
        <v>8</v>
      </c>
      <c r="BJ18" s="9">
        <v>27</v>
      </c>
      <c r="BK18" s="9">
        <v>28</v>
      </c>
      <c r="BL18" s="9">
        <v>36</v>
      </c>
      <c r="BM18" s="9">
        <v>17</v>
      </c>
      <c r="BN18" s="9">
        <v>15</v>
      </c>
      <c r="BO18" s="9">
        <v>10</v>
      </c>
      <c r="BP18" s="9">
        <v>23</v>
      </c>
      <c r="BQ18" s="9">
        <v>9</v>
      </c>
    </row>
    <row r="19" spans="1:69" x14ac:dyDescent="0.2">
      <c r="A19" s="9" t="s">
        <v>91</v>
      </c>
      <c r="B19" s="9" t="s">
        <v>73</v>
      </c>
      <c r="C19" s="9" t="s">
        <v>116</v>
      </c>
      <c r="D19" s="9">
        <v>1466</v>
      </c>
      <c r="E19" s="9">
        <v>15</v>
      </c>
      <c r="F19" s="9">
        <v>25</v>
      </c>
      <c r="G19" s="9">
        <v>28</v>
      </c>
      <c r="H19" s="9">
        <v>13</v>
      </c>
      <c r="I19" s="9">
        <v>20</v>
      </c>
      <c r="J19" s="9">
        <v>14</v>
      </c>
      <c r="K19" s="9">
        <v>28</v>
      </c>
      <c r="L19" s="9">
        <v>20</v>
      </c>
      <c r="M19" s="9">
        <v>18</v>
      </c>
      <c r="N19" s="9">
        <v>30</v>
      </c>
      <c r="O19" s="9">
        <v>28</v>
      </c>
      <c r="P19" s="9">
        <v>18</v>
      </c>
      <c r="Q19" s="9">
        <v>10</v>
      </c>
      <c r="R19" s="9">
        <v>11</v>
      </c>
      <c r="S19" s="9">
        <v>25</v>
      </c>
      <c r="T19" s="9">
        <v>9</v>
      </c>
      <c r="U19" s="9">
        <v>18</v>
      </c>
      <c r="V19" s="9">
        <v>19</v>
      </c>
      <c r="W19" s="9">
        <v>24</v>
      </c>
      <c r="X19" s="9">
        <v>12</v>
      </c>
      <c r="Y19" s="9">
        <v>9</v>
      </c>
      <c r="Z19" s="9">
        <v>17</v>
      </c>
      <c r="AA19" s="9">
        <v>28</v>
      </c>
      <c r="AB19" s="9">
        <v>24</v>
      </c>
      <c r="AC19" s="9">
        <v>22</v>
      </c>
      <c r="AD19" s="9">
        <v>19</v>
      </c>
      <c r="AE19" s="9">
        <v>44</v>
      </c>
      <c r="AF19" s="9">
        <v>29</v>
      </c>
      <c r="AG19" s="9">
        <v>11</v>
      </c>
      <c r="AH19" s="9">
        <v>15</v>
      </c>
      <c r="AI19" s="9">
        <v>28</v>
      </c>
      <c r="AJ19" s="9">
        <v>17</v>
      </c>
      <c r="AK19" s="9">
        <v>28</v>
      </c>
      <c r="AL19" s="9">
        <v>19</v>
      </c>
      <c r="AM19" s="9">
        <v>26</v>
      </c>
      <c r="AN19" s="9">
        <v>24</v>
      </c>
      <c r="AO19" s="9">
        <v>28</v>
      </c>
      <c r="AP19" s="9">
        <v>32</v>
      </c>
      <c r="AQ19" s="9">
        <v>34</v>
      </c>
      <c r="AR19" s="9">
        <v>16</v>
      </c>
      <c r="AS19" s="9">
        <v>37</v>
      </c>
      <c r="AT19" s="9">
        <v>35</v>
      </c>
      <c r="AU19" s="9">
        <v>62</v>
      </c>
      <c r="AV19" s="9">
        <v>45</v>
      </c>
      <c r="AW19" s="9">
        <v>27</v>
      </c>
      <c r="AX19" s="9">
        <v>26</v>
      </c>
      <c r="AY19" s="9">
        <v>46</v>
      </c>
      <c r="AZ19" s="9">
        <v>18</v>
      </c>
      <c r="BA19" s="9">
        <v>20</v>
      </c>
      <c r="BB19" s="9">
        <v>19</v>
      </c>
      <c r="BC19" s="9">
        <v>16</v>
      </c>
      <c r="BD19" s="9">
        <v>6</v>
      </c>
      <c r="BE19" s="9">
        <v>16</v>
      </c>
      <c r="BF19" s="9">
        <v>13</v>
      </c>
      <c r="BG19" s="9">
        <v>25</v>
      </c>
      <c r="BH19" s="9">
        <v>1</v>
      </c>
      <c r="BI19" s="9">
        <v>11</v>
      </c>
      <c r="BJ19" s="9">
        <v>20</v>
      </c>
      <c r="BK19" s="9">
        <v>26</v>
      </c>
      <c r="BL19" s="9">
        <v>45</v>
      </c>
      <c r="BM19" s="9">
        <v>25</v>
      </c>
      <c r="BN19" s="9">
        <v>13</v>
      </c>
      <c r="BO19" s="9">
        <v>14</v>
      </c>
      <c r="BP19" s="9">
        <v>17</v>
      </c>
      <c r="BQ19" s="9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4CD1-3A90-4672-B312-C204F092E5F0}">
  <dimension ref="C3:AC37"/>
  <sheetViews>
    <sheetView workbookViewId="0">
      <selection activeCell="T8" sqref="T8:AC10"/>
    </sheetView>
  </sheetViews>
  <sheetFormatPr defaultRowHeight="14.25" x14ac:dyDescent="0.2"/>
  <sheetData>
    <row r="3" spans="3:29" x14ac:dyDescent="0.2">
      <c r="C3">
        <v>222</v>
      </c>
      <c r="F3">
        <v>285</v>
      </c>
      <c r="I3">
        <v>265</v>
      </c>
      <c r="L3">
        <v>254</v>
      </c>
    </row>
    <row r="4" spans="3:29" x14ac:dyDescent="0.2">
      <c r="C4">
        <v>1.46771E-2</v>
      </c>
      <c r="D4">
        <v>-1.19612E-2</v>
      </c>
      <c r="F4">
        <v>-1.9569499999999998E-3</v>
      </c>
      <c r="G4">
        <v>2.4141099999999999E-2</v>
      </c>
      <c r="I4">
        <v>-1.8591E-2</v>
      </c>
      <c r="J4">
        <v>6.0767299999999998E-3</v>
      </c>
      <c r="L4">
        <v>2.9755400000000001</v>
      </c>
      <c r="M4">
        <v>0.36877799999999999</v>
      </c>
    </row>
    <row r="5" spans="3:29" x14ac:dyDescent="0.2">
      <c r="C5">
        <v>2.9921700000000002</v>
      </c>
      <c r="D5">
        <v>0.81114799999999998</v>
      </c>
      <c r="F5">
        <v>2.9755400000000001</v>
      </c>
      <c r="G5">
        <v>0.49516700000000002</v>
      </c>
      <c r="I5">
        <v>2.9921700000000002</v>
      </c>
      <c r="J5">
        <v>0.648648</v>
      </c>
      <c r="L5">
        <v>5.9863</v>
      </c>
      <c r="M5">
        <v>0.83982100000000004</v>
      </c>
    </row>
    <row r="6" spans="3:29" x14ac:dyDescent="0.2">
      <c r="C6">
        <v>6.0029399999999997</v>
      </c>
      <c r="D6">
        <v>1.3815</v>
      </c>
      <c r="F6">
        <v>6.0029399999999997</v>
      </c>
      <c r="G6">
        <v>0.812747</v>
      </c>
      <c r="I6">
        <v>5.95303</v>
      </c>
      <c r="J6">
        <v>1.7516099999999999</v>
      </c>
      <c r="L6">
        <v>8.9970599999999994</v>
      </c>
      <c r="M6">
        <v>1.9337800000000001</v>
      </c>
    </row>
    <row r="7" spans="3:29" x14ac:dyDescent="0.2">
      <c r="C7">
        <v>8.9970599999999994</v>
      </c>
      <c r="D7">
        <v>2.2497500000000001</v>
      </c>
      <c r="F7">
        <v>9.0137</v>
      </c>
      <c r="G7">
        <v>1.4462900000000001</v>
      </c>
      <c r="I7">
        <v>8.9970599999999994</v>
      </c>
      <c r="J7">
        <v>3.35114</v>
      </c>
      <c r="L7">
        <v>11.974600000000001</v>
      </c>
      <c r="M7">
        <v>3.2173099999999999</v>
      </c>
    </row>
    <row r="8" spans="3:29" ht="15" x14ac:dyDescent="0.25">
      <c r="C8">
        <v>11.991199999999999</v>
      </c>
      <c r="D8">
        <v>3.1902300000000001</v>
      </c>
      <c r="F8">
        <v>11.991199999999999</v>
      </c>
      <c r="G8">
        <v>2.2874500000000002</v>
      </c>
      <c r="I8">
        <v>11.991199999999999</v>
      </c>
      <c r="J8">
        <v>5.2666199999999996</v>
      </c>
      <c r="T8" s="79" t="s">
        <v>71</v>
      </c>
      <c r="U8" s="79" t="s">
        <v>72</v>
      </c>
      <c r="V8" s="79" t="s">
        <v>73</v>
      </c>
      <c r="W8" s="79">
        <v>254</v>
      </c>
      <c r="X8" s="84">
        <v>3.7</v>
      </c>
      <c r="Y8" s="80">
        <v>25</v>
      </c>
      <c r="Z8" s="80">
        <v>7</v>
      </c>
      <c r="AA8" s="80">
        <v>5</v>
      </c>
      <c r="AB8" s="84">
        <v>1</v>
      </c>
      <c r="AC8" s="79">
        <f>1/(X9-X8)</f>
        <v>0.17857142857142855</v>
      </c>
    </row>
    <row r="9" spans="3:29" ht="15" x14ac:dyDescent="0.25">
      <c r="T9" s="79" t="s">
        <v>71</v>
      </c>
      <c r="U9" s="79" t="s">
        <v>72</v>
      </c>
      <c r="V9" s="79" t="s">
        <v>73</v>
      </c>
      <c r="W9" s="79">
        <v>254</v>
      </c>
      <c r="X9" s="84">
        <v>9.3000000000000007</v>
      </c>
      <c r="Y9" s="80">
        <v>25</v>
      </c>
      <c r="Z9" s="80">
        <v>7</v>
      </c>
      <c r="AA9" s="80">
        <v>5</v>
      </c>
      <c r="AB9" s="84">
        <v>2</v>
      </c>
      <c r="AC9" s="79">
        <v>0.17857142857142855</v>
      </c>
    </row>
    <row r="10" spans="3:29" ht="15" x14ac:dyDescent="0.25">
      <c r="T10" s="79" t="s">
        <v>71</v>
      </c>
      <c r="U10" s="79" t="s">
        <v>72</v>
      </c>
      <c r="V10" s="79" t="s">
        <v>73</v>
      </c>
      <c r="W10" s="79">
        <v>254</v>
      </c>
      <c r="X10" s="84">
        <v>16</v>
      </c>
      <c r="Y10" s="80">
        <v>25</v>
      </c>
      <c r="Z10" s="80">
        <v>7</v>
      </c>
      <c r="AA10" s="80">
        <v>5</v>
      </c>
      <c r="AB10" s="84">
        <v>3</v>
      </c>
      <c r="AC10" s="79">
        <v>0.17857142857142855</v>
      </c>
    </row>
    <row r="17" spans="6:15" x14ac:dyDescent="0.2">
      <c r="F17" s="79" t="s">
        <v>208</v>
      </c>
      <c r="G17" s="79" t="s">
        <v>211</v>
      </c>
      <c r="H17" s="79" t="s">
        <v>213</v>
      </c>
      <c r="I17" s="79" t="s">
        <v>215</v>
      </c>
      <c r="J17" s="79" t="s">
        <v>217</v>
      </c>
      <c r="K17" s="79" t="s">
        <v>219</v>
      </c>
      <c r="L17" s="79" t="s">
        <v>221</v>
      </c>
      <c r="M17" s="79" t="s">
        <v>223</v>
      </c>
      <c r="N17" s="79" t="s">
        <v>225</v>
      </c>
      <c r="O17" s="79" t="s">
        <v>228</v>
      </c>
    </row>
    <row r="18" spans="6:15" x14ac:dyDescent="0.2">
      <c r="F18" s="79" t="s">
        <v>207</v>
      </c>
      <c r="G18" s="87">
        <v>508</v>
      </c>
      <c r="H18" s="87">
        <v>8.3847488490454702E-2</v>
      </c>
      <c r="I18" s="87">
        <v>8</v>
      </c>
      <c r="J18" s="87">
        <v>2.3294154305844201</v>
      </c>
      <c r="K18" s="87">
        <v>9.3321384078593095</v>
      </c>
      <c r="L18" s="87">
        <v>0.70038319036338204</v>
      </c>
      <c r="M18" s="87">
        <v>53</v>
      </c>
      <c r="N18" s="87" t="s">
        <v>226</v>
      </c>
      <c r="O18" s="87">
        <v>0.90205807200584598</v>
      </c>
    </row>
    <row r="28" spans="6:15" x14ac:dyDescent="0.2">
      <c r="H28" t="s">
        <v>210</v>
      </c>
    </row>
    <row r="29" spans="6:15" x14ac:dyDescent="0.2">
      <c r="H29" t="s">
        <v>212</v>
      </c>
    </row>
    <row r="30" spans="6:15" x14ac:dyDescent="0.2">
      <c r="H30" t="s">
        <v>214</v>
      </c>
    </row>
    <row r="31" spans="6:15" x14ac:dyDescent="0.2">
      <c r="H31" t="s">
        <v>216</v>
      </c>
    </row>
    <row r="32" spans="6:15" x14ac:dyDescent="0.2">
      <c r="H32" t="s">
        <v>218</v>
      </c>
    </row>
    <row r="33" spans="8:8" x14ac:dyDescent="0.2">
      <c r="H33" t="s">
        <v>220</v>
      </c>
    </row>
    <row r="34" spans="8:8" x14ac:dyDescent="0.2">
      <c r="H34" t="s">
        <v>222</v>
      </c>
    </row>
    <row r="35" spans="8:8" x14ac:dyDescent="0.2">
      <c r="H35" t="s">
        <v>224</v>
      </c>
    </row>
    <row r="36" spans="8:8" x14ac:dyDescent="0.2">
      <c r="H36" t="s">
        <v>227</v>
      </c>
    </row>
    <row r="37" spans="8:8" x14ac:dyDescent="0.2">
      <c r="H37" t="s">
        <v>209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总</vt:lpstr>
      <vt:lpstr>python</vt:lpstr>
      <vt:lpstr>无孢子</vt:lpstr>
      <vt:lpstr>新细菌</vt:lpstr>
      <vt:lpstr>outerlier remove</vt:lpstr>
      <vt:lpstr>小提琴</vt:lpstr>
      <vt:lpstr>验证</vt:lpstr>
      <vt:lpstr>遗传信息</vt:lpstr>
      <vt:lpstr>Sheet1</vt:lpstr>
      <vt:lpstr>特征输入+2-mer+3-mer</vt:lpstr>
      <vt:lpstr>2-mer</vt:lpstr>
      <vt:lpstr>3-mer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张家诚</dc:creator>
  <cp:lastModifiedBy>张家诚</cp:lastModifiedBy>
  <dcterms:created xsi:type="dcterms:W3CDTF">2015-06-05T18:19:34Z</dcterms:created>
  <dcterms:modified xsi:type="dcterms:W3CDTF">2025-07-07T02:21:23Z</dcterms:modified>
</cp:coreProperties>
</file>